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/"/>
    </mc:Choice>
  </mc:AlternateContent>
  <xr:revisionPtr revIDLastSave="0" documentId="13_ncr:1_{AB2BE661-6BD6-4C4B-A25D-F955C432B985}" xr6:coauthVersionLast="47" xr6:coauthVersionMax="47" xr10:uidLastSave="{00000000-0000-0000-0000-000000000000}"/>
  <bookViews>
    <workbookView xWindow="4320" yWindow="640" windowWidth="22320" windowHeight="16140" xr2:uid="{53DBDC3D-AC41-8545-9305-56AE113B4600}"/>
  </bookViews>
  <sheets>
    <sheet name="Dashboard" sheetId="2" r:id="rId1"/>
    <sheet name="BoxScores_Master" sheetId="1" r:id="rId2"/>
    <sheet name="LineupKey" sheetId="8" r:id="rId3"/>
    <sheet name="Team Key" sheetId="3" r:id="rId4"/>
    <sheet name="PlayerKey" sheetId="4" r:id="rId5"/>
    <sheet name="PlayerListHelper" sheetId="9" r:id="rId6"/>
    <sheet name="PitchersKey" sheetId="10" r:id="rId7"/>
  </sheets>
  <definedNames>
    <definedName name="TeamPlayers">OFFSET(PlayerListHelper!$A$2, 0, 0, COUNTA(PlayerListHelper!$A:$A)-1, 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40" i="1" l="1"/>
  <c r="AJ3940" i="1" s="1" a="1"/>
  <c r="AJ3940" i="1" s="1"/>
  <c r="I3940" i="1"/>
  <c r="V3940" i="1"/>
  <c r="AF3940" i="1"/>
  <c r="AG3940" i="1"/>
  <c r="AH3940" i="1"/>
  <c r="A3931" i="1"/>
  <c r="A3932" i="1"/>
  <c r="A3933" i="1"/>
  <c r="A3934" i="1"/>
  <c r="A3935" i="1"/>
  <c r="A3936" i="1"/>
  <c r="A3937" i="1"/>
  <c r="A3938" i="1"/>
  <c r="A3939" i="1"/>
  <c r="I3931" i="1"/>
  <c r="I3932" i="1"/>
  <c r="I3933" i="1"/>
  <c r="I3934" i="1"/>
  <c r="I3935" i="1"/>
  <c r="I3936" i="1"/>
  <c r="I3937" i="1"/>
  <c r="I3938" i="1"/>
  <c r="I3939" i="1"/>
  <c r="V3931" i="1"/>
  <c r="V3932" i="1"/>
  <c r="V3933" i="1"/>
  <c r="V3934" i="1"/>
  <c r="V3935" i="1"/>
  <c r="V3936" i="1"/>
  <c r="V3937" i="1"/>
  <c r="V3938" i="1"/>
  <c r="V3939" i="1"/>
  <c r="AF3931" i="1"/>
  <c r="AF3932" i="1"/>
  <c r="AF3933" i="1"/>
  <c r="AF3934" i="1"/>
  <c r="AF3935" i="1"/>
  <c r="AF3936" i="1"/>
  <c r="AF3937" i="1"/>
  <c r="AF3938" i="1"/>
  <c r="AF3939" i="1"/>
  <c r="AG3931" i="1"/>
  <c r="AG3932" i="1"/>
  <c r="AG3933" i="1"/>
  <c r="AG3934" i="1"/>
  <c r="AG3935" i="1"/>
  <c r="AG3936" i="1"/>
  <c r="AG3937" i="1"/>
  <c r="AG3938" i="1"/>
  <c r="AG3939" i="1"/>
  <c r="AH3931" i="1"/>
  <c r="AH3932" i="1"/>
  <c r="AH3933" i="1"/>
  <c r="AH3934" i="1"/>
  <c r="AH3935" i="1"/>
  <c r="AH3936" i="1"/>
  <c r="AH3937" i="1"/>
  <c r="AH3938" i="1"/>
  <c r="AH3939" i="1"/>
  <c r="A3927" i="1"/>
  <c r="A3928" i="1"/>
  <c r="A3929" i="1"/>
  <c r="A3930" i="1"/>
  <c r="I3930" i="1"/>
  <c r="V3930" i="1"/>
  <c r="AF3930" i="1"/>
  <c r="AG3930" i="1"/>
  <c r="AH3930" i="1"/>
  <c r="I3929" i="1"/>
  <c r="V3929" i="1"/>
  <c r="AF3929" i="1"/>
  <c r="AG3929" i="1"/>
  <c r="AH3929" i="1"/>
  <c r="I3928" i="1"/>
  <c r="V3928" i="1"/>
  <c r="AF3928" i="1"/>
  <c r="AG3928" i="1"/>
  <c r="AH3928" i="1"/>
  <c r="I3927" i="1"/>
  <c r="V3927" i="1"/>
  <c r="AF3927" i="1"/>
  <c r="AG3927" i="1"/>
  <c r="AH3927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898" i="1"/>
  <c r="I3898" i="1"/>
  <c r="V3898" i="1"/>
  <c r="AF3898" i="1"/>
  <c r="AG3898" i="1"/>
  <c r="AH3898" i="1"/>
  <c r="A3897" i="1"/>
  <c r="I3897" i="1"/>
  <c r="V3897" i="1"/>
  <c r="AF3897" i="1"/>
  <c r="AG3897" i="1"/>
  <c r="AH3897" i="1"/>
  <c r="A3875" i="1" l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3874" i="1"/>
  <c r="I3874" i="1"/>
  <c r="V3874" i="1"/>
  <c r="AF3874" i="1"/>
  <c r="AG3874" i="1"/>
  <c r="AH3874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I3610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3590" i="1"/>
  <c r="A3591" i="1"/>
  <c r="A3592" i="1"/>
  <c r="A3593" i="1"/>
  <c r="A3594" i="1"/>
  <c r="A3595" i="1"/>
  <c r="A3596" i="1"/>
  <c r="A3597" i="1"/>
  <c r="A3588" i="1"/>
  <c r="A3589" i="1"/>
  <c r="I3589" i="1"/>
  <c r="V3589" i="1"/>
  <c r="AF3589" i="1"/>
  <c r="AG3589" i="1"/>
  <c r="AH3589" i="1"/>
  <c r="I3588" i="1"/>
  <c r="V3588" i="1"/>
  <c r="AF3588" i="1"/>
  <c r="AG3588" i="1"/>
  <c r="AH3588" i="1"/>
  <c r="I3572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V3587" i="1"/>
  <c r="AF3587" i="1"/>
  <c r="AG3587" i="1"/>
  <c r="AH3587" i="1"/>
  <c r="I3587" i="1"/>
  <c r="V3586" i="1"/>
  <c r="AF3586" i="1"/>
  <c r="AG3586" i="1"/>
  <c r="AH3586" i="1"/>
  <c r="I3586" i="1"/>
  <c r="V3585" i="1"/>
  <c r="AF3585" i="1"/>
  <c r="AG3585" i="1"/>
  <c r="AH3585" i="1"/>
  <c r="I3585" i="1"/>
  <c r="V3584" i="1"/>
  <c r="AF3584" i="1"/>
  <c r="AG3584" i="1"/>
  <c r="AH3584" i="1"/>
  <c r="I3584" i="1"/>
  <c r="V3583" i="1"/>
  <c r="AF3583" i="1"/>
  <c r="AG3583" i="1"/>
  <c r="AH3583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3" i="1"/>
  <c r="I3574" i="1"/>
  <c r="I3575" i="1"/>
  <c r="I3576" i="1"/>
  <c r="I3577" i="1"/>
  <c r="I3578" i="1"/>
  <c r="I3579" i="1"/>
  <c r="I3580" i="1"/>
  <c r="I3581" i="1"/>
  <c r="I3582" i="1"/>
  <c r="I3583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I3548" i="1"/>
  <c r="I3549" i="1"/>
  <c r="I3550" i="1"/>
  <c r="I3551" i="1"/>
  <c r="I3552" i="1"/>
  <c r="I3553" i="1"/>
  <c r="I3554" i="1"/>
  <c r="I3555" i="1"/>
  <c r="I3556" i="1"/>
  <c r="V3548" i="1"/>
  <c r="V3549" i="1"/>
  <c r="V3550" i="1"/>
  <c r="V3551" i="1"/>
  <c r="V3552" i="1"/>
  <c r="V3553" i="1"/>
  <c r="V3554" i="1"/>
  <c r="V3555" i="1"/>
  <c r="V3556" i="1"/>
  <c r="AF3548" i="1"/>
  <c r="AF3549" i="1"/>
  <c r="AF3550" i="1"/>
  <c r="AF3551" i="1"/>
  <c r="AF3552" i="1"/>
  <c r="AF3553" i="1"/>
  <c r="AF3554" i="1"/>
  <c r="AF3555" i="1"/>
  <c r="AF3556" i="1"/>
  <c r="AG3548" i="1"/>
  <c r="AG3549" i="1"/>
  <c r="AG3550" i="1"/>
  <c r="AG3551" i="1"/>
  <c r="AG3552" i="1"/>
  <c r="AG3553" i="1"/>
  <c r="AG3554" i="1"/>
  <c r="AG3555" i="1"/>
  <c r="AG3556" i="1"/>
  <c r="AH3548" i="1"/>
  <c r="AH3549" i="1"/>
  <c r="AH3550" i="1"/>
  <c r="AH3551" i="1"/>
  <c r="AH3552" i="1"/>
  <c r="AH3553" i="1"/>
  <c r="AH3554" i="1"/>
  <c r="AH3555" i="1"/>
  <c r="AH3556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451" i="1"/>
  <c r="A3452" i="1"/>
  <c r="A3453" i="1"/>
  <c r="A3454" i="1"/>
  <c r="A3455" i="1"/>
  <c r="A3456" i="1"/>
  <c r="A3457" i="1"/>
  <c r="A3458" i="1"/>
  <c r="A3459" i="1"/>
  <c r="I3452" i="1"/>
  <c r="I3453" i="1"/>
  <c r="I3454" i="1"/>
  <c r="I3455" i="1"/>
  <c r="I3456" i="1"/>
  <c r="I3457" i="1"/>
  <c r="I3458" i="1"/>
  <c r="I3459" i="1"/>
  <c r="V3452" i="1"/>
  <c r="V3453" i="1"/>
  <c r="V3454" i="1"/>
  <c r="V3455" i="1"/>
  <c r="V3456" i="1"/>
  <c r="V3457" i="1"/>
  <c r="V3458" i="1"/>
  <c r="V3459" i="1"/>
  <c r="AF3452" i="1"/>
  <c r="AF3453" i="1"/>
  <c r="AF3454" i="1"/>
  <c r="AF3455" i="1"/>
  <c r="AF3456" i="1"/>
  <c r="AF3457" i="1"/>
  <c r="AF3458" i="1"/>
  <c r="AF3459" i="1"/>
  <c r="AG3452" i="1"/>
  <c r="AG3453" i="1"/>
  <c r="AG3454" i="1"/>
  <c r="AG3455" i="1"/>
  <c r="AG3456" i="1"/>
  <c r="AG3457" i="1"/>
  <c r="AG3458" i="1"/>
  <c r="AG3459" i="1"/>
  <c r="AH3452" i="1"/>
  <c r="AH3453" i="1"/>
  <c r="AH3454" i="1"/>
  <c r="AH3455" i="1"/>
  <c r="AH3456" i="1"/>
  <c r="AH3457" i="1"/>
  <c r="AH3458" i="1"/>
  <c r="AH3459" i="1"/>
  <c r="I3451" i="1"/>
  <c r="V3451" i="1"/>
  <c r="AF3451" i="1"/>
  <c r="AG3451" i="1"/>
  <c r="AH3451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V3409" i="1"/>
  <c r="V3410" i="1"/>
  <c r="A3433" i="1"/>
  <c r="I3433" i="1"/>
  <c r="V3433" i="1"/>
  <c r="AF3433" i="1"/>
  <c r="AG3433" i="1"/>
  <c r="AH3433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382" i="1"/>
  <c r="I3382" i="1"/>
  <c r="V3382" i="1"/>
  <c r="AF3382" i="1"/>
  <c r="AG3382" i="1"/>
  <c r="AH338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I3355" i="1"/>
  <c r="I3356" i="1"/>
  <c r="I3357" i="1"/>
  <c r="I3358" i="1"/>
  <c r="I3359" i="1"/>
  <c r="I3360" i="1"/>
  <c r="I3361" i="1"/>
  <c r="I3362" i="1"/>
  <c r="V3355" i="1"/>
  <c r="V3356" i="1"/>
  <c r="V3357" i="1"/>
  <c r="V3358" i="1"/>
  <c r="V3359" i="1"/>
  <c r="V3360" i="1"/>
  <c r="V3361" i="1"/>
  <c r="V3362" i="1"/>
  <c r="AF3355" i="1"/>
  <c r="AF3356" i="1"/>
  <c r="AF3357" i="1"/>
  <c r="AF3358" i="1"/>
  <c r="AF3359" i="1"/>
  <c r="AF3360" i="1"/>
  <c r="AF3361" i="1"/>
  <c r="AF3362" i="1"/>
  <c r="AG3355" i="1"/>
  <c r="AG3356" i="1"/>
  <c r="AG3357" i="1"/>
  <c r="AG3358" i="1"/>
  <c r="AG3359" i="1"/>
  <c r="AG3360" i="1"/>
  <c r="AG3361" i="1"/>
  <c r="AG3362" i="1"/>
  <c r="AH3355" i="1"/>
  <c r="AH3356" i="1"/>
  <c r="AH3357" i="1"/>
  <c r="AH3358" i="1"/>
  <c r="AH3359" i="1"/>
  <c r="AH3360" i="1"/>
  <c r="AH3361" i="1"/>
  <c r="AH3362" i="1"/>
  <c r="A3355" i="1"/>
  <c r="A3356" i="1"/>
  <c r="A3357" i="1"/>
  <c r="A3358" i="1"/>
  <c r="A3359" i="1"/>
  <c r="A3360" i="1"/>
  <c r="A3361" i="1"/>
  <c r="A3362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3311" i="1"/>
  <c r="V3311" i="1"/>
  <c r="I3311" i="1"/>
  <c r="AF3311" i="1"/>
  <c r="AG3311" i="1"/>
  <c r="AH3311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I3286" i="1"/>
  <c r="V3286" i="1"/>
  <c r="AF3286" i="1"/>
  <c r="AG3286" i="1"/>
  <c r="AH3286" i="1"/>
  <c r="A3286" i="1"/>
  <c r="I3285" i="1"/>
  <c r="V3285" i="1"/>
  <c r="AF3285" i="1"/>
  <c r="AG3285" i="1"/>
  <c r="AH3285" i="1"/>
  <c r="A3285" i="1"/>
  <c r="A3283" i="1"/>
  <c r="A3284" i="1"/>
  <c r="I3284" i="1"/>
  <c r="V3284" i="1"/>
  <c r="AF3284" i="1"/>
  <c r="AG3284" i="1"/>
  <c r="AH3284" i="1"/>
  <c r="I3157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16" i="1"/>
  <c r="AF3060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7" i="1"/>
  <c r="A3118" i="1"/>
  <c r="A3119" i="1"/>
  <c r="A3120" i="1"/>
  <c r="A3121" i="1"/>
  <c r="A3122" i="1"/>
  <c r="A3123" i="1"/>
  <c r="A3124" i="1"/>
  <c r="A3125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1" i="1"/>
  <c r="AF3062" i="1"/>
  <c r="AF3063" i="1"/>
  <c r="AF3064" i="1"/>
  <c r="AF3065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I3011" i="1"/>
  <c r="V3011" i="1"/>
  <c r="AF3011" i="1"/>
  <c r="AG3011" i="1"/>
  <c r="AH3011" i="1"/>
  <c r="I3010" i="1"/>
  <c r="V3010" i="1"/>
  <c r="AF3010" i="1"/>
  <c r="AG3010" i="1"/>
  <c r="AH3010" i="1"/>
  <c r="I3009" i="1"/>
  <c r="V3009" i="1"/>
  <c r="AF3009" i="1"/>
  <c r="AG3009" i="1"/>
  <c r="AH3009" i="1"/>
  <c r="AG2984" i="1" l="1"/>
  <c r="AH2984" i="1"/>
  <c r="AG2985" i="1"/>
  <c r="AH2985" i="1"/>
  <c r="AG2986" i="1"/>
  <c r="AH2986" i="1"/>
  <c r="AG2987" i="1"/>
  <c r="AH2987" i="1"/>
  <c r="AG2988" i="1"/>
  <c r="AH2988" i="1"/>
  <c r="AG2989" i="1"/>
  <c r="AH2989" i="1"/>
  <c r="AG2990" i="1"/>
  <c r="AH2990" i="1"/>
  <c r="AG2991" i="1"/>
  <c r="AH2991" i="1"/>
  <c r="AF2984" i="1"/>
  <c r="AF2985" i="1"/>
  <c r="AF2986" i="1"/>
  <c r="AF2987" i="1"/>
  <c r="AF2988" i="1"/>
  <c r="AF2989" i="1"/>
  <c r="AF2990" i="1"/>
  <c r="AF2991" i="1"/>
  <c r="V2984" i="1"/>
  <c r="V2985" i="1"/>
  <c r="V2986" i="1"/>
  <c r="V2987" i="1"/>
  <c r="V2988" i="1"/>
  <c r="V2989" i="1"/>
  <c r="V2990" i="1"/>
  <c r="V2991" i="1"/>
  <c r="I2984" i="1"/>
  <c r="I2985" i="1"/>
  <c r="I2986" i="1"/>
  <c r="I2987" i="1"/>
  <c r="I2988" i="1"/>
  <c r="I2989" i="1"/>
  <c r="I2990" i="1"/>
  <c r="I2991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V2692" i="1"/>
  <c r="V2693" i="1"/>
  <c r="V2694" i="1"/>
  <c r="AF2692" i="1"/>
  <c r="AF2693" i="1"/>
  <c r="AF2694" i="1"/>
  <c r="AG2692" i="1"/>
  <c r="AG2693" i="1"/>
  <c r="AG2694" i="1"/>
  <c r="AH2692" i="1"/>
  <c r="AH2693" i="1"/>
  <c r="AH2694" i="1"/>
  <c r="I2694" i="1"/>
  <c r="A2694" i="1"/>
  <c r="I2693" i="1"/>
  <c r="A2693" i="1"/>
  <c r="I2692" i="1"/>
  <c r="A2692" i="1"/>
  <c r="A2691" i="1"/>
  <c r="I2691" i="1"/>
  <c r="V2691" i="1"/>
  <c r="AF2691" i="1"/>
  <c r="AG2691" i="1"/>
  <c r="AH2691" i="1"/>
  <c r="A2683" i="1"/>
  <c r="A2684" i="1"/>
  <c r="A2685" i="1"/>
  <c r="A2686" i="1"/>
  <c r="A2687" i="1"/>
  <c r="A2688" i="1"/>
  <c r="A2689" i="1"/>
  <c r="A2690" i="1"/>
  <c r="I2683" i="1"/>
  <c r="I2684" i="1"/>
  <c r="I2685" i="1"/>
  <c r="I2686" i="1"/>
  <c r="I2687" i="1"/>
  <c r="I2688" i="1"/>
  <c r="I2689" i="1"/>
  <c r="I2690" i="1"/>
  <c r="V2683" i="1"/>
  <c r="V2684" i="1"/>
  <c r="V2685" i="1"/>
  <c r="V2686" i="1"/>
  <c r="V2687" i="1"/>
  <c r="V2688" i="1"/>
  <c r="V2689" i="1"/>
  <c r="V2690" i="1"/>
  <c r="AF2683" i="1"/>
  <c r="AF2684" i="1"/>
  <c r="AF2685" i="1"/>
  <c r="AF2686" i="1"/>
  <c r="AF2687" i="1"/>
  <c r="AF2688" i="1"/>
  <c r="AF2689" i="1"/>
  <c r="AF2690" i="1"/>
  <c r="AG2683" i="1"/>
  <c r="AG2684" i="1"/>
  <c r="AG2685" i="1"/>
  <c r="AG2686" i="1"/>
  <c r="AG2687" i="1"/>
  <c r="AG2688" i="1"/>
  <c r="AG2689" i="1"/>
  <c r="AG2690" i="1"/>
  <c r="AH2683" i="1"/>
  <c r="AH2684" i="1"/>
  <c r="AH2685" i="1"/>
  <c r="AH2686" i="1"/>
  <c r="AH2687" i="1"/>
  <c r="AH2688" i="1"/>
  <c r="AH2689" i="1"/>
  <c r="AH2690" i="1"/>
  <c r="V2635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36" i="1"/>
  <c r="I2636" i="1"/>
  <c r="V2636" i="1"/>
  <c r="AF2636" i="1"/>
  <c r="AG2636" i="1"/>
  <c r="AH2636" i="1"/>
  <c r="I2631" i="1"/>
  <c r="I2632" i="1"/>
  <c r="I2633" i="1"/>
  <c r="I2634" i="1"/>
  <c r="I2635" i="1"/>
  <c r="V2631" i="1"/>
  <c r="V2632" i="1"/>
  <c r="V2633" i="1"/>
  <c r="V2634" i="1"/>
  <c r="AF2631" i="1"/>
  <c r="AF2632" i="1"/>
  <c r="AF2633" i="1"/>
  <c r="AF2634" i="1"/>
  <c r="AF2635" i="1"/>
  <c r="AG2631" i="1"/>
  <c r="AG2632" i="1"/>
  <c r="AG2633" i="1"/>
  <c r="AG2634" i="1"/>
  <c r="AG2635" i="1"/>
  <c r="AH2631" i="1"/>
  <c r="AH2632" i="1"/>
  <c r="AH2633" i="1"/>
  <c r="AH2634" i="1"/>
  <c r="AH2635" i="1"/>
  <c r="A2631" i="1"/>
  <c r="A2632" i="1"/>
  <c r="A2633" i="1"/>
  <c r="A2634" i="1"/>
  <c r="A26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V2526" i="1"/>
  <c r="AF2526" i="1"/>
  <c r="AG2526" i="1"/>
  <c r="AH2526" i="1"/>
  <c r="A2526" i="1"/>
  <c r="V2520" i="1"/>
  <c r="V2521" i="1"/>
  <c r="V2522" i="1"/>
  <c r="V2523" i="1"/>
  <c r="V2524" i="1"/>
  <c r="V2525" i="1"/>
  <c r="AF2520" i="1"/>
  <c r="AF2521" i="1"/>
  <c r="AF2522" i="1"/>
  <c r="AF2523" i="1"/>
  <c r="AF2524" i="1"/>
  <c r="AF2525" i="1"/>
  <c r="AG2520" i="1"/>
  <c r="AG2521" i="1"/>
  <c r="AG2522" i="1"/>
  <c r="AG2523" i="1"/>
  <c r="AG2524" i="1"/>
  <c r="AG2525" i="1"/>
  <c r="AH2520" i="1"/>
  <c r="AH2521" i="1"/>
  <c r="AH2522" i="1"/>
  <c r="AH2523" i="1"/>
  <c r="AH2524" i="1"/>
  <c r="AH2525" i="1"/>
  <c r="A2520" i="1"/>
  <c r="A2521" i="1"/>
  <c r="A2522" i="1"/>
  <c r="A2523" i="1"/>
  <c r="A2524" i="1"/>
  <c r="A2525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V2450" i="1"/>
  <c r="V2451" i="1"/>
  <c r="V2452" i="1"/>
  <c r="V2453" i="1"/>
  <c r="V2454" i="1"/>
  <c r="V2455" i="1"/>
  <c r="V2456" i="1"/>
  <c r="V2457" i="1"/>
  <c r="V2458" i="1"/>
  <c r="AF2450" i="1"/>
  <c r="AF2451" i="1"/>
  <c r="AF2452" i="1"/>
  <c r="AF2453" i="1"/>
  <c r="AF2454" i="1"/>
  <c r="AF2455" i="1"/>
  <c r="AF2456" i="1"/>
  <c r="AF2457" i="1"/>
  <c r="AF2458" i="1"/>
  <c r="AG2450" i="1"/>
  <c r="AG2451" i="1"/>
  <c r="AG2452" i="1"/>
  <c r="AG2453" i="1"/>
  <c r="AG2454" i="1"/>
  <c r="AG2455" i="1"/>
  <c r="AG2456" i="1"/>
  <c r="AG2457" i="1"/>
  <c r="AG2458" i="1"/>
  <c r="AH2450" i="1"/>
  <c r="AH2451" i="1"/>
  <c r="AH2452" i="1"/>
  <c r="AH2453" i="1"/>
  <c r="AH2454" i="1"/>
  <c r="AH2455" i="1"/>
  <c r="AH2456" i="1"/>
  <c r="AH2457" i="1"/>
  <c r="AH2458" i="1"/>
  <c r="A2450" i="1"/>
  <c r="A2451" i="1"/>
  <c r="A2452" i="1"/>
  <c r="A2453" i="1"/>
  <c r="A2454" i="1"/>
  <c r="A2455" i="1"/>
  <c r="A2456" i="1"/>
  <c r="A2457" i="1"/>
  <c r="A2458" i="1"/>
  <c r="A2" i="10" a="1"/>
  <c r="A2" i="10" s="1"/>
  <c r="V2449" i="1"/>
  <c r="AF2449" i="1"/>
  <c r="AG2449" i="1"/>
  <c r="AH2449" i="1"/>
  <c r="A2449" i="1"/>
  <c r="V2446" i="1"/>
  <c r="V2442" i="1"/>
  <c r="V2439" i="1"/>
  <c r="A2410" i="1"/>
  <c r="V2410" i="1"/>
  <c r="AF2410" i="1"/>
  <c r="AG2410" i="1"/>
  <c r="AH2410" i="1"/>
  <c r="AF2406" i="1"/>
  <c r="AG2406" i="1"/>
  <c r="AH2406" i="1"/>
  <c r="AF2401" i="1"/>
  <c r="AG2401" i="1"/>
  <c r="AH2401" i="1"/>
  <c r="V2406" i="1"/>
  <c r="V2401" i="1"/>
  <c r="A2401" i="1"/>
  <c r="A2406" i="1"/>
  <c r="AL3940" i="1" l="1"/>
  <c r="AM3940" i="1" a="1"/>
  <c r="AM3940" i="1" s="1"/>
  <c r="AL3938" i="1"/>
  <c r="AM3934" i="1" a="1"/>
  <c r="AM3934" i="1" s="1"/>
  <c r="AM3938" i="1" a="1"/>
  <c r="AM3938" i="1" s="1"/>
  <c r="AL3931" i="1"/>
  <c r="AL3939" i="1"/>
  <c r="AL3932" i="1"/>
  <c r="AM3931" i="1" a="1"/>
  <c r="AM3931" i="1" s="1"/>
  <c r="AM3939" i="1" a="1"/>
  <c r="AM3939" i="1" s="1"/>
  <c r="AM3935" i="1" a="1"/>
  <c r="AM3935" i="1" s="1"/>
  <c r="AL3933" i="1"/>
  <c r="AL3934" i="1"/>
  <c r="AM3932" i="1" a="1"/>
  <c r="AM3932" i="1" s="1"/>
  <c r="AM3936" i="1" a="1"/>
  <c r="AM3936" i="1" s="1"/>
  <c r="AM3937" i="1" a="1"/>
  <c r="AM3937" i="1" s="1"/>
  <c r="AL3935" i="1"/>
  <c r="AL3936" i="1"/>
  <c r="AM3933" i="1" a="1"/>
  <c r="AM3933" i="1" s="1"/>
  <c r="AL3937" i="1"/>
  <c r="AM3930" i="1" a="1"/>
  <c r="AM3930" i="1" s="1"/>
  <c r="AL3930" i="1"/>
  <c r="AL3929" i="1"/>
  <c r="AM3929" i="1" a="1"/>
  <c r="AM3929" i="1" s="1"/>
  <c r="AM3928" i="1" a="1"/>
  <c r="AM3928" i="1" s="1"/>
  <c r="AL3928" i="1"/>
  <c r="AL3927" i="1"/>
  <c r="AM3927" i="1" a="1"/>
  <c r="AM3927" i="1" s="1"/>
  <c r="AL3918" i="1"/>
  <c r="AL3911" i="1"/>
  <c r="AL3920" i="1"/>
  <c r="AL3912" i="1"/>
  <c r="AL3904" i="1"/>
  <c r="AL3919" i="1"/>
  <c r="AL3903" i="1"/>
  <c r="AM3899" i="1" a="1"/>
  <c r="AM3899" i="1" s="1"/>
  <c r="AM3903" i="1" a="1"/>
  <c r="AM3903" i="1" s="1"/>
  <c r="AM3907" i="1" a="1"/>
  <c r="AM3907" i="1" s="1"/>
  <c r="AM3911" i="1" a="1"/>
  <c r="AM3911" i="1" s="1"/>
  <c r="AM3915" i="1" a="1"/>
  <c r="AM3915" i="1" s="1"/>
  <c r="AM3919" i="1" a="1"/>
  <c r="AM3919" i="1" s="1"/>
  <c r="AM3904" i="1" a="1"/>
  <c r="AM3904" i="1" s="1"/>
  <c r="AM3912" i="1" a="1"/>
  <c r="AM3912" i="1" s="1"/>
  <c r="AM3916" i="1" a="1"/>
  <c r="AM3916" i="1" s="1"/>
  <c r="AM3924" i="1" a="1"/>
  <c r="AM3924" i="1" s="1"/>
  <c r="AM3917" i="1" a="1"/>
  <c r="AM3917" i="1" s="1"/>
  <c r="AL3926" i="1"/>
  <c r="AL3905" i="1"/>
  <c r="AL3913" i="1"/>
  <c r="AL3921" i="1"/>
  <c r="AM3900" i="1" a="1"/>
  <c r="AM3900" i="1" s="1"/>
  <c r="AM3908" i="1" a="1"/>
  <c r="AM3908" i="1" s="1"/>
  <c r="AM3920" i="1" a="1"/>
  <c r="AM3920" i="1" s="1"/>
  <c r="AM3909" i="1" a="1"/>
  <c r="AM3909" i="1" s="1"/>
  <c r="AM3921" i="1" a="1"/>
  <c r="AM3921" i="1" s="1"/>
  <c r="AM3923" i="1" a="1"/>
  <c r="AM3923" i="1" s="1"/>
  <c r="AL3906" i="1"/>
  <c r="AL3914" i="1"/>
  <c r="AL3922" i="1"/>
  <c r="AM3905" i="1" a="1"/>
  <c r="AM3905" i="1" s="1"/>
  <c r="AM3925" i="1" a="1"/>
  <c r="AM3925" i="1" s="1"/>
  <c r="AL3899" i="1"/>
  <c r="AL3907" i="1"/>
  <c r="AL3915" i="1"/>
  <c r="AL3923" i="1"/>
  <c r="AM3901" i="1" a="1"/>
  <c r="AM3901" i="1" s="1"/>
  <c r="AM3913" i="1" a="1"/>
  <c r="AM3913" i="1" s="1"/>
  <c r="AL3900" i="1"/>
  <c r="AL3908" i="1"/>
  <c r="AL3916" i="1"/>
  <c r="AL3924" i="1"/>
  <c r="AM3906" i="1" a="1"/>
  <c r="AM3906" i="1" s="1"/>
  <c r="AL3901" i="1"/>
  <c r="AL3909" i="1"/>
  <c r="AL3917" i="1"/>
  <c r="AL3925" i="1"/>
  <c r="AM3902" i="1" a="1"/>
  <c r="AM3902" i="1" s="1"/>
  <c r="AM3910" i="1" a="1"/>
  <c r="AM3910" i="1" s="1"/>
  <c r="AM3914" i="1" a="1"/>
  <c r="AM3914" i="1" s="1"/>
  <c r="AM3918" i="1" a="1"/>
  <c r="AM3918" i="1" s="1"/>
  <c r="AM3922" i="1" a="1"/>
  <c r="AM3922" i="1" s="1"/>
  <c r="AM3926" i="1" a="1"/>
  <c r="AM3926" i="1" s="1"/>
  <c r="AL3902" i="1"/>
  <c r="AL3910" i="1"/>
  <c r="AL3898" i="1"/>
  <c r="AM3898" i="1" a="1"/>
  <c r="AM3898" i="1" s="1"/>
  <c r="AL3897" i="1"/>
  <c r="AM3897" i="1" a="1"/>
  <c r="AM3897" i="1" s="1"/>
  <c r="AL3892" i="1"/>
  <c r="AL3895" i="1"/>
  <c r="AL3879" i="1"/>
  <c r="AL3887" i="1"/>
  <c r="AL3882" i="1"/>
  <c r="AL3890" i="1"/>
  <c r="AM3878" i="1" a="1"/>
  <c r="AM3878" i="1" s="1"/>
  <c r="AM3882" i="1" a="1"/>
  <c r="AM3882" i="1" s="1"/>
  <c r="AM3890" i="1" a="1"/>
  <c r="AM3890" i="1" s="1"/>
  <c r="AM3894" i="1" a="1"/>
  <c r="AM3894" i="1" s="1"/>
  <c r="AL3875" i="1"/>
  <c r="AL3883" i="1"/>
  <c r="AL3891" i="1"/>
  <c r="AM3875" i="1" a="1"/>
  <c r="AM3875" i="1" s="1"/>
  <c r="AM3879" i="1" a="1"/>
  <c r="AM3879" i="1" s="1"/>
  <c r="AM3883" i="1" a="1"/>
  <c r="AM3883" i="1" s="1"/>
  <c r="AM3887" i="1" a="1"/>
  <c r="AM3887" i="1" s="1"/>
  <c r="AM3891" i="1" a="1"/>
  <c r="AM3891" i="1" s="1"/>
  <c r="AM3895" i="1" a="1"/>
  <c r="AM3895" i="1" s="1"/>
  <c r="AL3876" i="1"/>
  <c r="AL3884" i="1"/>
  <c r="AL3877" i="1"/>
  <c r="AL3885" i="1"/>
  <c r="AL3893" i="1"/>
  <c r="AL3878" i="1"/>
  <c r="AL3886" i="1"/>
  <c r="AL3894" i="1"/>
  <c r="AM3876" i="1" a="1"/>
  <c r="AM3876" i="1" s="1"/>
  <c r="AM3888" i="1" a="1"/>
  <c r="AM3888" i="1" s="1"/>
  <c r="AM3896" i="1" a="1"/>
  <c r="AM3896" i="1" s="1"/>
  <c r="AM3880" i="1" a="1"/>
  <c r="AM3880" i="1" s="1"/>
  <c r="AM3884" i="1" a="1"/>
  <c r="AM3884" i="1" s="1"/>
  <c r="AM3892" i="1" a="1"/>
  <c r="AM3892" i="1" s="1"/>
  <c r="AL3880" i="1"/>
  <c r="AL3888" i="1"/>
  <c r="AL3896" i="1"/>
  <c r="AM3877" i="1" a="1"/>
  <c r="AM3877" i="1" s="1"/>
  <c r="AM3881" i="1" a="1"/>
  <c r="AM3881" i="1" s="1"/>
  <c r="AM3889" i="1" a="1"/>
  <c r="AM3889" i="1" s="1"/>
  <c r="AM3893" i="1" a="1"/>
  <c r="AM3893" i="1" s="1"/>
  <c r="AM3885" i="1" a="1"/>
  <c r="AM3885" i="1" s="1"/>
  <c r="AL3881" i="1"/>
  <c r="AL3889" i="1"/>
  <c r="AM3886" i="1" a="1"/>
  <c r="AM3886" i="1" s="1"/>
  <c r="AJ3615" i="1" a="1"/>
  <c r="AJ3615" i="1" s="1"/>
  <c r="AM3874" i="1" a="1"/>
  <c r="AM3874" i="1" s="1"/>
  <c r="AJ3774" i="1" a="1"/>
  <c r="AJ3774" i="1" s="1"/>
  <c r="AL3860" i="1"/>
  <c r="AL3874" i="1"/>
  <c r="AL3781" i="1"/>
  <c r="AL3862" i="1"/>
  <c r="AL3870" i="1"/>
  <c r="AM3862" i="1" a="1"/>
  <c r="AM3862" i="1" s="1"/>
  <c r="AM3866" i="1" a="1"/>
  <c r="AM3866" i="1" s="1"/>
  <c r="AL3863" i="1"/>
  <c r="AL3871" i="1"/>
  <c r="AM3871" i="1" a="1"/>
  <c r="AM3871" i="1" s="1"/>
  <c r="AL3864" i="1"/>
  <c r="AL3872" i="1"/>
  <c r="AM3863" i="1" a="1"/>
  <c r="AM3863" i="1" s="1"/>
  <c r="AM3867" i="1" a="1"/>
  <c r="AM3867" i="1" s="1"/>
  <c r="AL3865" i="1"/>
  <c r="AL3873" i="1"/>
  <c r="AM3868" i="1" a="1"/>
  <c r="AM3868" i="1" s="1"/>
  <c r="AL3866" i="1"/>
  <c r="AM3860" i="1" a="1"/>
  <c r="AM3860" i="1" s="1"/>
  <c r="AM3864" i="1" a="1"/>
  <c r="AM3864" i="1" s="1"/>
  <c r="AM3872" i="1" a="1"/>
  <c r="AM3872" i="1" s="1"/>
  <c r="AL3867" i="1"/>
  <c r="AL3868" i="1"/>
  <c r="AM3861" i="1" a="1"/>
  <c r="AM3861" i="1" s="1"/>
  <c r="AM3865" i="1" a="1"/>
  <c r="AM3865" i="1" s="1"/>
  <c r="AM3869" i="1" a="1"/>
  <c r="AM3869" i="1" s="1"/>
  <c r="AM3873" i="1" a="1"/>
  <c r="AM3873" i="1" s="1"/>
  <c r="AL3861" i="1"/>
  <c r="AL3869" i="1"/>
  <c r="AM3870" i="1" a="1"/>
  <c r="AM3870" i="1" s="1"/>
  <c r="AJ3772" i="1" a="1"/>
  <c r="AJ3772" i="1" s="1"/>
  <c r="AJ3768" i="1" a="1"/>
  <c r="AJ3768" i="1" s="1"/>
  <c r="AJ3775" i="1" a="1"/>
  <c r="AJ3775" i="1" s="1"/>
  <c r="AJ3617" i="1" a="1"/>
  <c r="AJ3617" i="1" s="1"/>
  <c r="AL3755" i="1"/>
  <c r="AJ3613" i="1" a="1"/>
  <c r="AJ3613" i="1" s="1"/>
  <c r="AJ3616" i="1" a="1"/>
  <c r="AJ3616" i="1" s="1"/>
  <c r="AJ3771" i="1" a="1"/>
  <c r="AJ3771" i="1" s="1"/>
  <c r="AJ3767" i="1" a="1"/>
  <c r="AJ3767" i="1" s="1"/>
  <c r="AJ3611" i="1" a="1"/>
  <c r="AJ3611" i="1" s="1"/>
  <c r="AL3692" i="1"/>
  <c r="AJ3773" i="1" a="1"/>
  <c r="AJ3773" i="1" s="1"/>
  <c r="AJ3776" i="1" a="1"/>
  <c r="AJ3776" i="1" s="1"/>
  <c r="AJ3769" i="1" a="1"/>
  <c r="AJ3769" i="1" s="1"/>
  <c r="AJ3610" i="1" a="1"/>
  <c r="AJ3610" i="1" s="1"/>
  <c r="AJ3619" i="1" a="1"/>
  <c r="AJ3619" i="1" s="1"/>
  <c r="AL3605" i="1"/>
  <c r="AJ3614" i="1" a="1"/>
  <c r="AJ3614" i="1" s="1"/>
  <c r="AJ3777" i="1" a="1"/>
  <c r="AJ3777" i="1" s="1"/>
  <c r="AJ3618" i="1" a="1"/>
  <c r="AJ3618" i="1" s="1"/>
  <c r="AL3658" i="1"/>
  <c r="AJ3612" i="1" a="1"/>
  <c r="AJ3612" i="1" s="1"/>
  <c r="AJ3770" i="1" a="1"/>
  <c r="AJ3770" i="1" s="1"/>
  <c r="AJ3620" i="1" a="1"/>
  <c r="AJ3620" i="1" s="1"/>
  <c r="AJ3778" i="1" a="1"/>
  <c r="AJ3778" i="1" s="1"/>
  <c r="AL3660" i="1"/>
  <c r="AL3810" i="1"/>
  <c r="AL3683" i="1"/>
  <c r="AL3763" i="1"/>
  <c r="AL3827" i="1"/>
  <c r="AL3674" i="1"/>
  <c r="AL3604" i="1"/>
  <c r="AL3665" i="1"/>
  <c r="AL3747" i="1"/>
  <c r="AL3676" i="1"/>
  <c r="AL3610" i="1"/>
  <c r="AL3699" i="1"/>
  <c r="AL3775" i="1"/>
  <c r="AL3839" i="1"/>
  <c r="AL3784" i="1"/>
  <c r="AL3611" i="1"/>
  <c r="AL3700" i="1"/>
  <c r="AL3626" i="1"/>
  <c r="AL3713" i="1"/>
  <c r="AL3785" i="1"/>
  <c r="AL3849" i="1"/>
  <c r="AL3802" i="1"/>
  <c r="AL3780" i="1"/>
  <c r="AL3851" i="1"/>
  <c r="AL3722" i="1"/>
  <c r="AL3670" i="1"/>
  <c r="AL3603" i="1"/>
  <c r="AL3771" i="1"/>
  <c r="AL3835" i="1"/>
  <c r="AL3684" i="1"/>
  <c r="AL3618" i="1"/>
  <c r="AL3675" i="1"/>
  <c r="AL3594" i="1"/>
  <c r="AL3686" i="1"/>
  <c r="AL3621" i="1"/>
  <c r="AL3709" i="1"/>
  <c r="AL3783" i="1"/>
  <c r="AL3847" i="1"/>
  <c r="AL3800" i="1"/>
  <c r="AL3625" i="1"/>
  <c r="AL3710" i="1"/>
  <c r="AL3637" i="1"/>
  <c r="AL3723" i="1"/>
  <c r="AL3793" i="1"/>
  <c r="AL3857" i="1"/>
  <c r="AL3818" i="1"/>
  <c r="AL3765" i="1"/>
  <c r="AL3620" i="1"/>
  <c r="AL3693" i="1"/>
  <c r="AL3682" i="1"/>
  <c r="AL3617" i="1"/>
  <c r="AL3705" i="1"/>
  <c r="AL3779" i="1"/>
  <c r="AL3843" i="1"/>
  <c r="AL3694" i="1"/>
  <c r="AL3593" i="1"/>
  <c r="AL3685" i="1"/>
  <c r="AL3609" i="1"/>
  <c r="AL3698" i="1"/>
  <c r="AL3635" i="1"/>
  <c r="AL3721" i="1"/>
  <c r="AL3791" i="1"/>
  <c r="AL3855" i="1"/>
  <c r="AL3808" i="1"/>
  <c r="AL3636" i="1"/>
  <c r="AL3741" i="1"/>
  <c r="AL3649" i="1"/>
  <c r="AL3733" i="1"/>
  <c r="AL3801" i="1"/>
  <c r="AL3724" i="1"/>
  <c r="AL3826" i="1"/>
  <c r="AL3714" i="1"/>
  <c r="AL3804" i="1"/>
  <c r="AL3792" i="1"/>
  <c r="AL3669" i="1"/>
  <c r="AL3752" i="1"/>
  <c r="AL3817" i="1"/>
  <c r="AL3753" i="1"/>
  <c r="AL3850" i="1"/>
  <c r="AL3844" i="1"/>
  <c r="AL3659" i="1"/>
  <c r="AL3834" i="1"/>
  <c r="AL3613" i="1"/>
  <c r="AL3641" i="1"/>
  <c r="AL3795" i="1"/>
  <c r="AL3716" i="1"/>
  <c r="AL3707" i="1"/>
  <c r="AL3657" i="1"/>
  <c r="AL3740" i="1"/>
  <c r="AL3807" i="1"/>
  <c r="AL3732" i="1"/>
  <c r="AL3627" i="1"/>
  <c r="AL3734" i="1"/>
  <c r="AL3651" i="1"/>
  <c r="AL3736" i="1"/>
  <c r="AL3803" i="1"/>
  <c r="AL3642" i="1"/>
  <c r="AL3726" i="1"/>
  <c r="AL3633" i="1"/>
  <c r="AL3717" i="1"/>
  <c r="AL3644" i="1"/>
  <c r="AL3730" i="1"/>
  <c r="AL3667" i="1"/>
  <c r="AL3749" i="1"/>
  <c r="AL3815" i="1"/>
  <c r="AL3750" i="1"/>
  <c r="AL3840" i="1"/>
  <c r="AL3668" i="1"/>
  <c r="AL3824" i="1"/>
  <c r="AL3681" i="1"/>
  <c r="AL3761" i="1"/>
  <c r="AL3825" i="1"/>
  <c r="AL3770" i="1"/>
  <c r="AL3756" i="1"/>
  <c r="AL3628" i="1"/>
  <c r="AL3715" i="1"/>
  <c r="AL3706" i="1"/>
  <c r="AL3697" i="1"/>
  <c r="AL3708" i="1"/>
  <c r="AL3645" i="1"/>
  <c r="AL3731" i="1"/>
  <c r="AL3816" i="1"/>
  <c r="AL3646" i="1"/>
  <c r="AL3768" i="1"/>
  <c r="AL3742" i="1"/>
  <c r="AL3809" i="1"/>
  <c r="AL3744" i="1"/>
  <c r="AL3702" i="1"/>
  <c r="AL3725" i="1"/>
  <c r="AL3859" i="1"/>
  <c r="AL3619" i="1"/>
  <c r="AL3634" i="1"/>
  <c r="AL3718" i="1"/>
  <c r="AL3832" i="1"/>
  <c r="AL3638" i="1"/>
  <c r="AL3762" i="1"/>
  <c r="AL3661" i="1"/>
  <c r="AL3745" i="1"/>
  <c r="AL3811" i="1"/>
  <c r="AL3652" i="1"/>
  <c r="AL3737" i="1"/>
  <c r="AL3643" i="1"/>
  <c r="AL3729" i="1"/>
  <c r="AL3654" i="1"/>
  <c r="AL3739" i="1"/>
  <c r="AL3677" i="1"/>
  <c r="AL3758" i="1"/>
  <c r="AL3823" i="1"/>
  <c r="AL3760" i="1"/>
  <c r="AL3848" i="1"/>
  <c r="AL3678" i="1"/>
  <c r="AL3601" i="1"/>
  <c r="AL3691" i="1"/>
  <c r="AL3769" i="1"/>
  <c r="AL3833" i="1"/>
  <c r="AL3778" i="1"/>
  <c r="AL3764" i="1"/>
  <c r="AL3787" i="1"/>
  <c r="AL3799" i="1"/>
  <c r="AL3650" i="1"/>
  <c r="AL3786" i="1"/>
  <c r="AL3673" i="1"/>
  <c r="AL3754" i="1"/>
  <c r="AL3819" i="1"/>
  <c r="AL3662" i="1"/>
  <c r="AL3746" i="1"/>
  <c r="AL3653" i="1"/>
  <c r="AL3738" i="1"/>
  <c r="AL3666" i="1"/>
  <c r="AL3748" i="1"/>
  <c r="AL3689" i="1"/>
  <c r="AL3767" i="1"/>
  <c r="AL3831" i="1"/>
  <c r="AL3776" i="1"/>
  <c r="AL3596" i="1"/>
  <c r="AL3690" i="1"/>
  <c r="AL3612" i="1"/>
  <c r="AL3701" i="1"/>
  <c r="AL3777" i="1"/>
  <c r="AL3841" i="1"/>
  <c r="AL3794" i="1"/>
  <c r="AL3602" i="1"/>
  <c r="AL3757" i="1"/>
  <c r="AL3822" i="1"/>
  <c r="AL3774" i="1"/>
  <c r="AL3782" i="1"/>
  <c r="AL3805" i="1"/>
  <c r="AL3828" i="1"/>
  <c r="AL3845" i="1"/>
  <c r="AL3797" i="1"/>
  <c r="AL3788" i="1"/>
  <c r="AL3806" i="1"/>
  <c r="AL3829" i="1"/>
  <c r="AL3846" i="1"/>
  <c r="AL3820" i="1"/>
  <c r="AL3766" i="1"/>
  <c r="AL3789" i="1"/>
  <c r="AL3812" i="1"/>
  <c r="AL3830" i="1"/>
  <c r="AL3852" i="1"/>
  <c r="AL3772" i="1"/>
  <c r="AL3790" i="1"/>
  <c r="AL3813" i="1"/>
  <c r="AL3836" i="1"/>
  <c r="AL3853" i="1"/>
  <c r="AL3838" i="1"/>
  <c r="AL3629" i="1"/>
  <c r="AL3773" i="1"/>
  <c r="AL3796" i="1"/>
  <c r="AL3814" i="1"/>
  <c r="AL3837" i="1"/>
  <c r="AL3854" i="1"/>
  <c r="AL3856" i="1"/>
  <c r="AL3798" i="1"/>
  <c r="AL3821" i="1"/>
  <c r="AL3842" i="1"/>
  <c r="AL3858" i="1"/>
  <c r="AL3590" i="1"/>
  <c r="AL3598" i="1"/>
  <c r="AL3606" i="1"/>
  <c r="AL3614" i="1"/>
  <c r="AL3622" i="1"/>
  <c r="AL3630" i="1"/>
  <c r="AL3591" i="1"/>
  <c r="AL3599" i="1"/>
  <c r="AL3607" i="1"/>
  <c r="AL3615" i="1"/>
  <c r="AL3623" i="1"/>
  <c r="AL3631" i="1"/>
  <c r="AL3639" i="1"/>
  <c r="AL3647" i="1"/>
  <c r="AL3655" i="1"/>
  <c r="AL3663" i="1"/>
  <c r="AL3671" i="1"/>
  <c r="AL3679" i="1"/>
  <c r="AL3687" i="1"/>
  <c r="AL3695" i="1"/>
  <c r="AL3703" i="1"/>
  <c r="AL3711" i="1"/>
  <c r="AL3719" i="1"/>
  <c r="AL3727" i="1"/>
  <c r="AL3735" i="1"/>
  <c r="AL3743" i="1"/>
  <c r="AL3751" i="1"/>
  <c r="AL3759" i="1"/>
  <c r="AL3592" i="1"/>
  <c r="AL3600" i="1"/>
  <c r="AL3608" i="1"/>
  <c r="AL3616" i="1"/>
  <c r="AL3624" i="1"/>
  <c r="AL3632" i="1"/>
  <c r="AL3640" i="1"/>
  <c r="AL3648" i="1"/>
  <c r="AL3656" i="1"/>
  <c r="AL3664" i="1"/>
  <c r="AL3672" i="1"/>
  <c r="AL3680" i="1"/>
  <c r="AL3688" i="1"/>
  <c r="AL3696" i="1"/>
  <c r="AL3704" i="1"/>
  <c r="AL3712" i="1"/>
  <c r="AL3720" i="1"/>
  <c r="AL3728" i="1"/>
  <c r="AL3595" i="1"/>
  <c r="AL3597" i="1"/>
  <c r="AM3591" i="1" a="1"/>
  <c r="AM3591" i="1" s="1"/>
  <c r="AM3595" i="1" a="1"/>
  <c r="AM3595" i="1" s="1"/>
  <c r="AM3599" i="1" a="1"/>
  <c r="AM3599" i="1" s="1"/>
  <c r="AM3603" i="1" a="1"/>
  <c r="AM3603" i="1" s="1"/>
  <c r="AM3607" i="1" a="1"/>
  <c r="AM3607" i="1" s="1"/>
  <c r="AM3611" i="1" a="1"/>
  <c r="AM3611" i="1" s="1"/>
  <c r="AM3615" i="1" a="1"/>
  <c r="AM3615" i="1" s="1"/>
  <c r="AM3619" i="1" a="1"/>
  <c r="AM3619" i="1" s="1"/>
  <c r="AM3623" i="1" a="1"/>
  <c r="AM3623" i="1" s="1"/>
  <c r="AM3627" i="1" a="1"/>
  <c r="AM3627" i="1" s="1"/>
  <c r="AM3631" i="1" a="1"/>
  <c r="AM3631" i="1" s="1"/>
  <c r="AM3635" i="1" a="1"/>
  <c r="AM3635" i="1" s="1"/>
  <c r="AM3639" i="1" a="1"/>
  <c r="AM3639" i="1" s="1"/>
  <c r="AM3643" i="1" a="1"/>
  <c r="AM3643" i="1" s="1"/>
  <c r="AM3647" i="1" a="1"/>
  <c r="AM3647" i="1" s="1"/>
  <c r="AM3651" i="1" a="1"/>
  <c r="AM3651" i="1" s="1"/>
  <c r="AM3655" i="1" a="1"/>
  <c r="AM3655" i="1" s="1"/>
  <c r="AM3659" i="1" a="1"/>
  <c r="AM3659" i="1" s="1"/>
  <c r="AM3663" i="1" a="1"/>
  <c r="AM3663" i="1" s="1"/>
  <c r="AM3667" i="1" a="1"/>
  <c r="AM3667" i="1" s="1"/>
  <c r="AM3671" i="1" a="1"/>
  <c r="AM3671" i="1" s="1"/>
  <c r="AM3675" i="1" a="1"/>
  <c r="AM3675" i="1" s="1"/>
  <c r="AM3679" i="1" a="1"/>
  <c r="AM3679" i="1" s="1"/>
  <c r="AM3683" i="1" a="1"/>
  <c r="AM3683" i="1" s="1"/>
  <c r="AM3687" i="1" a="1"/>
  <c r="AM3687" i="1" s="1"/>
  <c r="AM3691" i="1" a="1"/>
  <c r="AM3691" i="1" s="1"/>
  <c r="AM3695" i="1" a="1"/>
  <c r="AM3695" i="1" s="1"/>
  <c r="AM3699" i="1" a="1"/>
  <c r="AM3699" i="1" s="1"/>
  <c r="AM3703" i="1" a="1"/>
  <c r="AM3703" i="1" s="1"/>
  <c r="AM3707" i="1" a="1"/>
  <c r="AM3707" i="1" s="1"/>
  <c r="AM3711" i="1" a="1"/>
  <c r="AM3711" i="1" s="1"/>
  <c r="AM3715" i="1" a="1"/>
  <c r="AM3715" i="1" s="1"/>
  <c r="AM3719" i="1" a="1"/>
  <c r="AM3719" i="1" s="1"/>
  <c r="AM3723" i="1" a="1"/>
  <c r="AM3723" i="1" s="1"/>
  <c r="AM3727" i="1" a="1"/>
  <c r="AM3727" i="1" s="1"/>
  <c r="AM3731" i="1" a="1"/>
  <c r="AM3731" i="1" s="1"/>
  <c r="AM3735" i="1" a="1"/>
  <c r="AM3735" i="1" s="1"/>
  <c r="AM3739" i="1" a="1"/>
  <c r="AM3739" i="1" s="1"/>
  <c r="AM3743" i="1" a="1"/>
  <c r="AM3743" i="1" s="1"/>
  <c r="AM3747" i="1" a="1"/>
  <c r="AM3747" i="1" s="1"/>
  <c r="AM3751" i="1" a="1"/>
  <c r="AM3751" i="1" s="1"/>
  <c r="AM3755" i="1" a="1"/>
  <c r="AM3755" i="1" s="1"/>
  <c r="AM3759" i="1" a="1"/>
  <c r="AM3759" i="1" s="1"/>
  <c r="AM3763" i="1" a="1"/>
  <c r="AM3763" i="1" s="1"/>
  <c r="AM3767" i="1" a="1"/>
  <c r="AM3767" i="1" s="1"/>
  <c r="AM3771" i="1" a="1"/>
  <c r="AM3771" i="1" s="1"/>
  <c r="AM3772" i="1" a="1"/>
  <c r="AM3772" i="1" s="1"/>
  <c r="AM3592" i="1" a="1"/>
  <c r="AM3592" i="1" s="1"/>
  <c r="AM3596" i="1" a="1"/>
  <c r="AM3596" i="1" s="1"/>
  <c r="AM3600" i="1" a="1"/>
  <c r="AM3600" i="1" s="1"/>
  <c r="AM3604" i="1" a="1"/>
  <c r="AM3604" i="1" s="1"/>
  <c r="AM3608" i="1" a="1"/>
  <c r="AM3608" i="1" s="1"/>
  <c r="AM3612" i="1" a="1"/>
  <c r="AM3612" i="1" s="1"/>
  <c r="AM3616" i="1" a="1"/>
  <c r="AM3616" i="1" s="1"/>
  <c r="AM3620" i="1" a="1"/>
  <c r="AM3620" i="1" s="1"/>
  <c r="AM3624" i="1" a="1"/>
  <c r="AM3624" i="1" s="1"/>
  <c r="AM3628" i="1" a="1"/>
  <c r="AM3628" i="1" s="1"/>
  <c r="AM3632" i="1" a="1"/>
  <c r="AM3632" i="1" s="1"/>
  <c r="AM3636" i="1" a="1"/>
  <c r="AM3636" i="1" s="1"/>
  <c r="AM3640" i="1" a="1"/>
  <c r="AM3640" i="1" s="1"/>
  <c r="AM3644" i="1" a="1"/>
  <c r="AM3644" i="1" s="1"/>
  <c r="AM3648" i="1" a="1"/>
  <c r="AM3648" i="1" s="1"/>
  <c r="AM3652" i="1" a="1"/>
  <c r="AM3652" i="1" s="1"/>
  <c r="AM3656" i="1" a="1"/>
  <c r="AM3656" i="1" s="1"/>
  <c r="AM3660" i="1" a="1"/>
  <c r="AM3660" i="1" s="1"/>
  <c r="AM3664" i="1" a="1"/>
  <c r="AM3664" i="1" s="1"/>
  <c r="AM3668" i="1" a="1"/>
  <c r="AM3668" i="1" s="1"/>
  <c r="AM3672" i="1" a="1"/>
  <c r="AM3672" i="1" s="1"/>
  <c r="AM3676" i="1" a="1"/>
  <c r="AM3676" i="1" s="1"/>
  <c r="AM3680" i="1" a="1"/>
  <c r="AM3680" i="1" s="1"/>
  <c r="AM3684" i="1" a="1"/>
  <c r="AM3684" i="1" s="1"/>
  <c r="AM3688" i="1" a="1"/>
  <c r="AM3688" i="1" s="1"/>
  <c r="AM3692" i="1" a="1"/>
  <c r="AM3692" i="1" s="1"/>
  <c r="AM3696" i="1" a="1"/>
  <c r="AM3696" i="1" s="1"/>
  <c r="AM3700" i="1" a="1"/>
  <c r="AM3700" i="1" s="1"/>
  <c r="AM3704" i="1" a="1"/>
  <c r="AM3704" i="1" s="1"/>
  <c r="AM3708" i="1" a="1"/>
  <c r="AM3708" i="1" s="1"/>
  <c r="AM3712" i="1" a="1"/>
  <c r="AM3712" i="1" s="1"/>
  <c r="AM3716" i="1" a="1"/>
  <c r="AM3716" i="1" s="1"/>
  <c r="AM3720" i="1" a="1"/>
  <c r="AM3720" i="1" s="1"/>
  <c r="AM3724" i="1" a="1"/>
  <c r="AM3724" i="1" s="1"/>
  <c r="AM3728" i="1" a="1"/>
  <c r="AM3728" i="1" s="1"/>
  <c r="AM3732" i="1" a="1"/>
  <c r="AM3732" i="1" s="1"/>
  <c r="AM3736" i="1" a="1"/>
  <c r="AM3736" i="1" s="1"/>
  <c r="AM3740" i="1" a="1"/>
  <c r="AM3740" i="1" s="1"/>
  <c r="AM3744" i="1" a="1"/>
  <c r="AM3744" i="1" s="1"/>
  <c r="AM3748" i="1" a="1"/>
  <c r="AM3748" i="1" s="1"/>
  <c r="AM3752" i="1" a="1"/>
  <c r="AM3752" i="1" s="1"/>
  <c r="AM3756" i="1" a="1"/>
  <c r="AM3756" i="1" s="1"/>
  <c r="AM3760" i="1" a="1"/>
  <c r="AM3760" i="1" s="1"/>
  <c r="AM3764" i="1" a="1"/>
  <c r="AM3764" i="1" s="1"/>
  <c r="AM3768" i="1" a="1"/>
  <c r="AM3768" i="1" s="1"/>
  <c r="AM3776" i="1" a="1"/>
  <c r="AM3776" i="1" s="1"/>
  <c r="AM3593" i="1" a="1"/>
  <c r="AM3593" i="1" s="1"/>
  <c r="AM3597" i="1" a="1"/>
  <c r="AM3597" i="1" s="1"/>
  <c r="AM3601" i="1" a="1"/>
  <c r="AM3601" i="1" s="1"/>
  <c r="AM3590" i="1" a="1"/>
  <c r="AM3590" i="1" s="1"/>
  <c r="AM3594" i="1" a="1"/>
  <c r="AM3594" i="1" s="1"/>
  <c r="AM3598" i="1" a="1"/>
  <c r="AM3598" i="1" s="1"/>
  <c r="AM3602" i="1" a="1"/>
  <c r="AM3602" i="1" s="1"/>
  <c r="AM3606" i="1" a="1"/>
  <c r="AM3606" i="1" s="1"/>
  <c r="AM3610" i="1" a="1"/>
  <c r="AM3610" i="1" s="1"/>
  <c r="AM3614" i="1" a="1"/>
  <c r="AM3614" i="1" s="1"/>
  <c r="AM3618" i="1" a="1"/>
  <c r="AM3618" i="1" s="1"/>
  <c r="AM3622" i="1" a="1"/>
  <c r="AM3622" i="1" s="1"/>
  <c r="AM3626" i="1" a="1"/>
  <c r="AM3626" i="1" s="1"/>
  <c r="AM3630" i="1" a="1"/>
  <c r="AM3630" i="1" s="1"/>
  <c r="AM3634" i="1" a="1"/>
  <c r="AM3634" i="1" s="1"/>
  <c r="AM3638" i="1" a="1"/>
  <c r="AM3638" i="1" s="1"/>
  <c r="AM3642" i="1" a="1"/>
  <c r="AM3642" i="1" s="1"/>
  <c r="AM3646" i="1" a="1"/>
  <c r="AM3646" i="1" s="1"/>
  <c r="AM3650" i="1" a="1"/>
  <c r="AM3650" i="1" s="1"/>
  <c r="AM3654" i="1" a="1"/>
  <c r="AM3654" i="1" s="1"/>
  <c r="AM3658" i="1" a="1"/>
  <c r="AM3658" i="1" s="1"/>
  <c r="AM3662" i="1" a="1"/>
  <c r="AM3662" i="1" s="1"/>
  <c r="AM3666" i="1" a="1"/>
  <c r="AM3666" i="1" s="1"/>
  <c r="AM3670" i="1" a="1"/>
  <c r="AM3670" i="1" s="1"/>
  <c r="AM3674" i="1" a="1"/>
  <c r="AM3674" i="1" s="1"/>
  <c r="AM3678" i="1" a="1"/>
  <c r="AM3678" i="1" s="1"/>
  <c r="AM3682" i="1" a="1"/>
  <c r="AM3682" i="1" s="1"/>
  <c r="AM3686" i="1" a="1"/>
  <c r="AM3686" i="1" s="1"/>
  <c r="AM3690" i="1" a="1"/>
  <c r="AM3690" i="1" s="1"/>
  <c r="AM3694" i="1" a="1"/>
  <c r="AM3694" i="1" s="1"/>
  <c r="AM3698" i="1" a="1"/>
  <c r="AM3698" i="1" s="1"/>
  <c r="AM3702" i="1" a="1"/>
  <c r="AM3702" i="1" s="1"/>
  <c r="AM3706" i="1" a="1"/>
  <c r="AM3706" i="1" s="1"/>
  <c r="AM3710" i="1" a="1"/>
  <c r="AM3710" i="1" s="1"/>
  <c r="AM3714" i="1" a="1"/>
  <c r="AM3714" i="1" s="1"/>
  <c r="AM3718" i="1" a="1"/>
  <c r="AM3718" i="1" s="1"/>
  <c r="AM3722" i="1" a="1"/>
  <c r="AM3722" i="1" s="1"/>
  <c r="AM3726" i="1" a="1"/>
  <c r="AM3726" i="1" s="1"/>
  <c r="AM3730" i="1" a="1"/>
  <c r="AM3730" i="1" s="1"/>
  <c r="AM3734" i="1" a="1"/>
  <c r="AM3734" i="1" s="1"/>
  <c r="AM3738" i="1" a="1"/>
  <c r="AM3738" i="1" s="1"/>
  <c r="AM3742" i="1" a="1"/>
  <c r="AM3742" i="1" s="1"/>
  <c r="AM3746" i="1" a="1"/>
  <c r="AM3746" i="1" s="1"/>
  <c r="AM3750" i="1" a="1"/>
  <c r="AM3750" i="1" s="1"/>
  <c r="AM3754" i="1" a="1"/>
  <c r="AM3754" i="1" s="1"/>
  <c r="AM3758" i="1" a="1"/>
  <c r="AM3758" i="1" s="1"/>
  <c r="AM3762" i="1" a="1"/>
  <c r="AM3762" i="1" s="1"/>
  <c r="AM3766" i="1" a="1"/>
  <c r="AM3766" i="1" s="1"/>
  <c r="AM3770" i="1" a="1"/>
  <c r="AM3770" i="1" s="1"/>
  <c r="AM3617" i="1" a="1"/>
  <c r="AM3617" i="1" s="1"/>
  <c r="AM3633" i="1" a="1"/>
  <c r="AM3633" i="1" s="1"/>
  <c r="AM3649" i="1" a="1"/>
  <c r="AM3649" i="1" s="1"/>
  <c r="AM3665" i="1" a="1"/>
  <c r="AM3665" i="1" s="1"/>
  <c r="AM3681" i="1" a="1"/>
  <c r="AM3681" i="1" s="1"/>
  <c r="AM3697" i="1" a="1"/>
  <c r="AM3697" i="1" s="1"/>
  <c r="AM3713" i="1" a="1"/>
  <c r="AM3713" i="1" s="1"/>
  <c r="AM3729" i="1" a="1"/>
  <c r="AM3729" i="1" s="1"/>
  <c r="AM3745" i="1" a="1"/>
  <c r="AM3745" i="1" s="1"/>
  <c r="AM3761" i="1" a="1"/>
  <c r="AM3761" i="1" s="1"/>
  <c r="AM3782" i="1" a="1"/>
  <c r="AM3782" i="1" s="1"/>
  <c r="AM3788" i="1" a="1"/>
  <c r="AM3788" i="1" s="1"/>
  <c r="AM3801" i="1" a="1"/>
  <c r="AM3801" i="1" s="1"/>
  <c r="AM3807" i="1" a="1"/>
  <c r="AM3807" i="1" s="1"/>
  <c r="AM3814" i="1" a="1"/>
  <c r="AM3814" i="1" s="1"/>
  <c r="AM3820" i="1" a="1"/>
  <c r="AM3820" i="1" s="1"/>
  <c r="AM3833" i="1" a="1"/>
  <c r="AM3833" i="1" s="1"/>
  <c r="AM3839" i="1" a="1"/>
  <c r="AM3839" i="1" s="1"/>
  <c r="AM3846" i="1" a="1"/>
  <c r="AM3846" i="1" s="1"/>
  <c r="AM3852" i="1" a="1"/>
  <c r="AM3852" i="1" s="1"/>
  <c r="AM3775" i="1" a="1"/>
  <c r="AM3775" i="1" s="1"/>
  <c r="AM3789" i="1" a="1"/>
  <c r="AM3789" i="1" s="1"/>
  <c r="AM3795" i="1" a="1"/>
  <c r="AM3795" i="1" s="1"/>
  <c r="AM3802" i="1" a="1"/>
  <c r="AM3802" i="1" s="1"/>
  <c r="AM3808" i="1" a="1"/>
  <c r="AM3808" i="1" s="1"/>
  <c r="AM3821" i="1" a="1"/>
  <c r="AM3821" i="1" s="1"/>
  <c r="AM3827" i="1" a="1"/>
  <c r="AM3827" i="1" s="1"/>
  <c r="AM3834" i="1" a="1"/>
  <c r="AM3834" i="1" s="1"/>
  <c r="AM3840" i="1" a="1"/>
  <c r="AM3840" i="1" s="1"/>
  <c r="AM3853" i="1" a="1"/>
  <c r="AM3853" i="1" s="1"/>
  <c r="AM3859" i="1" a="1"/>
  <c r="AM3859" i="1" s="1"/>
  <c r="AM3796" i="1" a="1"/>
  <c r="AM3796" i="1" s="1"/>
  <c r="AM3822" i="1" a="1"/>
  <c r="AM3822" i="1" s="1"/>
  <c r="AM3841" i="1" a="1"/>
  <c r="AM3841" i="1" s="1"/>
  <c r="AM3854" i="1" a="1"/>
  <c r="AM3854" i="1" s="1"/>
  <c r="AM3605" i="1" a="1"/>
  <c r="AM3605" i="1" s="1"/>
  <c r="AM3621" i="1" a="1"/>
  <c r="AM3621" i="1" s="1"/>
  <c r="AM3637" i="1" a="1"/>
  <c r="AM3637" i="1" s="1"/>
  <c r="AM3653" i="1" a="1"/>
  <c r="AM3653" i="1" s="1"/>
  <c r="AM3669" i="1" a="1"/>
  <c r="AM3669" i="1" s="1"/>
  <c r="AM3685" i="1" a="1"/>
  <c r="AM3685" i="1" s="1"/>
  <c r="AM3701" i="1" a="1"/>
  <c r="AM3701" i="1" s="1"/>
  <c r="AM3717" i="1" a="1"/>
  <c r="AM3717" i="1" s="1"/>
  <c r="AM3733" i="1" a="1"/>
  <c r="AM3733" i="1" s="1"/>
  <c r="AM3749" i="1" a="1"/>
  <c r="AM3749" i="1" s="1"/>
  <c r="AM3765" i="1" a="1"/>
  <c r="AM3765" i="1" s="1"/>
  <c r="AM3777" i="1" a="1"/>
  <c r="AM3777" i="1" s="1"/>
  <c r="AM3783" i="1" a="1"/>
  <c r="AM3783" i="1" s="1"/>
  <c r="AM3790" i="1" a="1"/>
  <c r="AM3790" i="1" s="1"/>
  <c r="AM3809" i="1" a="1"/>
  <c r="AM3809" i="1" s="1"/>
  <c r="AM3815" i="1" a="1"/>
  <c r="AM3815" i="1" s="1"/>
  <c r="AM3828" i="1" a="1"/>
  <c r="AM3828" i="1" s="1"/>
  <c r="AM3847" i="1" a="1"/>
  <c r="AM3847" i="1" s="1"/>
  <c r="AM3778" i="1" a="1"/>
  <c r="AM3778" i="1" s="1"/>
  <c r="AM3784" i="1" a="1"/>
  <c r="AM3784" i="1" s="1"/>
  <c r="AM3797" i="1" a="1"/>
  <c r="AM3797" i="1" s="1"/>
  <c r="AM3803" i="1" a="1"/>
  <c r="AM3803" i="1" s="1"/>
  <c r="AM3810" i="1" a="1"/>
  <c r="AM3810" i="1" s="1"/>
  <c r="AM3816" i="1" a="1"/>
  <c r="AM3816" i="1" s="1"/>
  <c r="AM3829" i="1" a="1"/>
  <c r="AM3829" i="1" s="1"/>
  <c r="AM3835" i="1" a="1"/>
  <c r="AM3835" i="1" s="1"/>
  <c r="AM3842" i="1" a="1"/>
  <c r="AM3842" i="1" s="1"/>
  <c r="AM3848" i="1" a="1"/>
  <c r="AM3848" i="1" s="1"/>
  <c r="AM3609" i="1" a="1"/>
  <c r="AM3609" i="1" s="1"/>
  <c r="AM3625" i="1" a="1"/>
  <c r="AM3625" i="1" s="1"/>
  <c r="AM3641" i="1" a="1"/>
  <c r="AM3641" i="1" s="1"/>
  <c r="AM3657" i="1" a="1"/>
  <c r="AM3657" i="1" s="1"/>
  <c r="AM3673" i="1" a="1"/>
  <c r="AM3673" i="1" s="1"/>
  <c r="AM3689" i="1" a="1"/>
  <c r="AM3689" i="1" s="1"/>
  <c r="AM3705" i="1" a="1"/>
  <c r="AM3705" i="1" s="1"/>
  <c r="AM3721" i="1" a="1"/>
  <c r="AM3721" i="1" s="1"/>
  <c r="AM3737" i="1" a="1"/>
  <c r="AM3737" i="1" s="1"/>
  <c r="AM3753" i="1" a="1"/>
  <c r="AM3753" i="1" s="1"/>
  <c r="AM3769" i="1" a="1"/>
  <c r="AM3769" i="1" s="1"/>
  <c r="AM3785" i="1" a="1"/>
  <c r="AM3785" i="1" s="1"/>
  <c r="AM3791" i="1" a="1"/>
  <c r="AM3791" i="1" s="1"/>
  <c r="AM3798" i="1" a="1"/>
  <c r="AM3798" i="1" s="1"/>
  <c r="AM3804" i="1" a="1"/>
  <c r="AM3804" i="1" s="1"/>
  <c r="AM3817" i="1" a="1"/>
  <c r="AM3817" i="1" s="1"/>
  <c r="AM3823" i="1" a="1"/>
  <c r="AM3823" i="1" s="1"/>
  <c r="AM3830" i="1" a="1"/>
  <c r="AM3830" i="1" s="1"/>
  <c r="AM3836" i="1" a="1"/>
  <c r="AM3836" i="1" s="1"/>
  <c r="AM3849" i="1" a="1"/>
  <c r="AM3849" i="1" s="1"/>
  <c r="AM3855" i="1" a="1"/>
  <c r="AM3855" i="1" s="1"/>
  <c r="AM3779" i="1" a="1"/>
  <c r="AM3779" i="1" s="1"/>
  <c r="AM3786" i="1" a="1"/>
  <c r="AM3786" i="1" s="1"/>
  <c r="AM3792" i="1" a="1"/>
  <c r="AM3792" i="1" s="1"/>
  <c r="AM3805" i="1" a="1"/>
  <c r="AM3805" i="1" s="1"/>
  <c r="AM3811" i="1" a="1"/>
  <c r="AM3811" i="1" s="1"/>
  <c r="AM3818" i="1" a="1"/>
  <c r="AM3818" i="1" s="1"/>
  <c r="AM3824" i="1" a="1"/>
  <c r="AM3824" i="1" s="1"/>
  <c r="AM3837" i="1" a="1"/>
  <c r="AM3837" i="1" s="1"/>
  <c r="AM3843" i="1" a="1"/>
  <c r="AM3843" i="1" s="1"/>
  <c r="AM3850" i="1" a="1"/>
  <c r="AM3850" i="1" s="1"/>
  <c r="AM3856" i="1" a="1"/>
  <c r="AM3856" i="1" s="1"/>
  <c r="AM3613" i="1" a="1"/>
  <c r="AM3613" i="1" s="1"/>
  <c r="AM3629" i="1" a="1"/>
  <c r="AM3629" i="1" s="1"/>
  <c r="AM3645" i="1" a="1"/>
  <c r="AM3645" i="1" s="1"/>
  <c r="AM3661" i="1" a="1"/>
  <c r="AM3661" i="1" s="1"/>
  <c r="AM3677" i="1" a="1"/>
  <c r="AM3677" i="1" s="1"/>
  <c r="AM3693" i="1" a="1"/>
  <c r="AM3693" i="1" s="1"/>
  <c r="AM3709" i="1" a="1"/>
  <c r="AM3709" i="1" s="1"/>
  <c r="AM3725" i="1" a="1"/>
  <c r="AM3725" i="1" s="1"/>
  <c r="AM3741" i="1" a="1"/>
  <c r="AM3741" i="1" s="1"/>
  <c r="AM3757" i="1" a="1"/>
  <c r="AM3757" i="1" s="1"/>
  <c r="AM3773" i="1" a="1"/>
  <c r="AM3773" i="1" s="1"/>
  <c r="AM3780" i="1" a="1"/>
  <c r="AM3780" i="1" s="1"/>
  <c r="AM3793" i="1" a="1"/>
  <c r="AM3793" i="1" s="1"/>
  <c r="AM3799" i="1" a="1"/>
  <c r="AM3799" i="1" s="1"/>
  <c r="AM3806" i="1" a="1"/>
  <c r="AM3806" i="1" s="1"/>
  <c r="AM3812" i="1" a="1"/>
  <c r="AM3812" i="1" s="1"/>
  <c r="AM3825" i="1" a="1"/>
  <c r="AM3825" i="1" s="1"/>
  <c r="AM3831" i="1" a="1"/>
  <c r="AM3831" i="1" s="1"/>
  <c r="AM3838" i="1" a="1"/>
  <c r="AM3838" i="1" s="1"/>
  <c r="AM3844" i="1" a="1"/>
  <c r="AM3844" i="1" s="1"/>
  <c r="AM3857" i="1" a="1"/>
  <c r="AM3857" i="1" s="1"/>
  <c r="AM3774" i="1" a="1"/>
  <c r="AM3774" i="1" s="1"/>
  <c r="AM3781" i="1" a="1"/>
  <c r="AM3781" i="1" s="1"/>
  <c r="AM3787" i="1" a="1"/>
  <c r="AM3787" i="1" s="1"/>
  <c r="AM3794" i="1" a="1"/>
  <c r="AM3794" i="1" s="1"/>
  <c r="AM3800" i="1" a="1"/>
  <c r="AM3800" i="1" s="1"/>
  <c r="AM3813" i="1" a="1"/>
  <c r="AM3813" i="1" s="1"/>
  <c r="AM3819" i="1" a="1"/>
  <c r="AM3819" i="1" s="1"/>
  <c r="AM3826" i="1" a="1"/>
  <c r="AM3826" i="1" s="1"/>
  <c r="AM3832" i="1" a="1"/>
  <c r="AM3832" i="1" s="1"/>
  <c r="AM3845" i="1" a="1"/>
  <c r="AM3845" i="1" s="1"/>
  <c r="AM3851" i="1" a="1"/>
  <c r="AM3851" i="1" s="1"/>
  <c r="AM3858" i="1" a="1"/>
  <c r="AM3858" i="1" s="1"/>
  <c r="AM3589" i="1" a="1"/>
  <c r="AM3589" i="1" s="1"/>
  <c r="AL3588" i="1"/>
  <c r="AM3588" i="1" a="1"/>
  <c r="AM3588" i="1" s="1"/>
  <c r="AL3589" i="1"/>
  <c r="AM3587" i="1" a="1"/>
  <c r="AM3587" i="1" s="1"/>
  <c r="AL3587" i="1"/>
  <c r="AM3586" i="1" a="1"/>
  <c r="AM3586" i="1" s="1"/>
  <c r="AL3586" i="1"/>
  <c r="AL3585" i="1"/>
  <c r="AM3585" i="1" a="1"/>
  <c r="AM3585" i="1" s="1"/>
  <c r="AL3579" i="1"/>
  <c r="AM3584" i="1" a="1"/>
  <c r="AM3584" i="1" s="1"/>
  <c r="AL3564" i="1"/>
  <c r="AL3584" i="1"/>
  <c r="AL3571" i="1"/>
  <c r="AM3583" i="1" a="1"/>
  <c r="AM3583" i="1" s="1"/>
  <c r="AL3578" i="1"/>
  <c r="AL3572" i="1"/>
  <c r="AL3563" i="1"/>
  <c r="AL3580" i="1"/>
  <c r="AL3583" i="1"/>
  <c r="AL3507" i="1"/>
  <c r="AL3547" i="1"/>
  <c r="AM3559" i="1" a="1"/>
  <c r="AM3559" i="1" s="1"/>
  <c r="AM3563" i="1" a="1"/>
  <c r="AM3563" i="1" s="1"/>
  <c r="AM3567" i="1" a="1"/>
  <c r="AM3567" i="1" s="1"/>
  <c r="AM3571" i="1" a="1"/>
  <c r="AM3571" i="1" s="1"/>
  <c r="AM3575" i="1" a="1"/>
  <c r="AM3575" i="1" s="1"/>
  <c r="AM3579" i="1" a="1"/>
  <c r="AM3579" i="1" s="1"/>
  <c r="AM3564" i="1" a="1"/>
  <c r="AM3564" i="1" s="1"/>
  <c r="AM3572" i="1" a="1"/>
  <c r="AM3572" i="1" s="1"/>
  <c r="AM3576" i="1" a="1"/>
  <c r="AM3576" i="1" s="1"/>
  <c r="AM3580" i="1" a="1"/>
  <c r="AM3580" i="1" s="1"/>
  <c r="AL3557" i="1"/>
  <c r="AL3565" i="1"/>
  <c r="AL3573" i="1"/>
  <c r="AL3581" i="1"/>
  <c r="AM3560" i="1" a="1"/>
  <c r="AM3560" i="1" s="1"/>
  <c r="AM3568" i="1" a="1"/>
  <c r="AM3568" i="1" s="1"/>
  <c r="AL3558" i="1"/>
  <c r="AL3566" i="1"/>
  <c r="AL3574" i="1"/>
  <c r="AL3582" i="1"/>
  <c r="AL3559" i="1"/>
  <c r="AL3567" i="1"/>
  <c r="AL3575" i="1"/>
  <c r="AM3557" i="1" a="1"/>
  <c r="AM3557" i="1" s="1"/>
  <c r="AM3561" i="1" a="1"/>
  <c r="AM3561" i="1" s="1"/>
  <c r="AM3565" i="1" a="1"/>
  <c r="AM3565" i="1" s="1"/>
  <c r="AM3569" i="1" a="1"/>
  <c r="AM3569" i="1" s="1"/>
  <c r="AM3573" i="1" a="1"/>
  <c r="AM3573" i="1" s="1"/>
  <c r="AM3577" i="1" a="1"/>
  <c r="AM3577" i="1" s="1"/>
  <c r="AM3581" i="1" a="1"/>
  <c r="AM3581" i="1" s="1"/>
  <c r="AL3560" i="1"/>
  <c r="AL3568" i="1"/>
  <c r="AL3576" i="1"/>
  <c r="AM3562" i="1" a="1"/>
  <c r="AM3562" i="1" s="1"/>
  <c r="AM3570" i="1" a="1"/>
  <c r="AM3570" i="1" s="1"/>
  <c r="AM3578" i="1" a="1"/>
  <c r="AM3578" i="1" s="1"/>
  <c r="AM3582" i="1" a="1"/>
  <c r="AM3582" i="1" s="1"/>
  <c r="AL3561" i="1"/>
  <c r="AL3569" i="1"/>
  <c r="AL3577" i="1"/>
  <c r="AM3558" i="1" a="1"/>
  <c r="AM3558" i="1" s="1"/>
  <c r="AM3566" i="1" a="1"/>
  <c r="AM3566" i="1" s="1"/>
  <c r="AM3574" i="1" a="1"/>
  <c r="AM3574" i="1" s="1"/>
  <c r="AL3562" i="1"/>
  <c r="AL3570" i="1"/>
  <c r="AL3483" i="1"/>
  <c r="AL3521" i="1"/>
  <c r="AL3545" i="1"/>
  <c r="AL3473" i="1"/>
  <c r="AL3486" i="1"/>
  <c r="AL3498" i="1"/>
  <c r="AL3539" i="1"/>
  <c r="AL3489" i="1"/>
  <c r="AL3531" i="1"/>
  <c r="AL3506" i="1"/>
  <c r="AL3520" i="1"/>
  <c r="AL3512" i="1"/>
  <c r="AL3554" i="1"/>
  <c r="AL3523" i="1"/>
  <c r="AL3491" i="1"/>
  <c r="AL3546" i="1"/>
  <c r="AL3480" i="1"/>
  <c r="AL3550" i="1"/>
  <c r="AL3488" i="1"/>
  <c r="AL3467" i="1"/>
  <c r="AL3505" i="1"/>
  <c r="AL3514" i="1"/>
  <c r="AL3466" i="1"/>
  <c r="AL3496" i="1"/>
  <c r="AL3499" i="1"/>
  <c r="AL3513" i="1"/>
  <c r="AL3522" i="1"/>
  <c r="AL3474" i="1"/>
  <c r="AL3504" i="1"/>
  <c r="AL3515" i="1"/>
  <c r="AL3530" i="1"/>
  <c r="AL3482" i="1"/>
  <c r="AL3465" i="1"/>
  <c r="AL3529" i="1"/>
  <c r="AL3490" i="1"/>
  <c r="AL3555" i="1"/>
  <c r="AM3551" i="1" a="1"/>
  <c r="AM3551" i="1" s="1"/>
  <c r="AL3548" i="1"/>
  <c r="AL3556" i="1"/>
  <c r="AM3556" i="1" a="1"/>
  <c r="AM3556" i="1" s="1"/>
  <c r="AL3549" i="1"/>
  <c r="AM3548" i="1" a="1"/>
  <c r="AM3548" i="1" s="1"/>
  <c r="AM3552" i="1" a="1"/>
  <c r="AM3552" i="1" s="1"/>
  <c r="AL3551" i="1"/>
  <c r="AM3549" i="1" a="1"/>
  <c r="AM3549" i="1" s="1"/>
  <c r="AM3553" i="1" a="1"/>
  <c r="AM3553" i="1" s="1"/>
  <c r="AL3536" i="1"/>
  <c r="AL3552" i="1"/>
  <c r="AL3537" i="1"/>
  <c r="AL3553" i="1"/>
  <c r="AM3550" i="1" a="1"/>
  <c r="AM3550" i="1" s="1"/>
  <c r="AM3554" i="1" a="1"/>
  <c r="AM3554" i="1" s="1"/>
  <c r="AM3555" i="1" a="1"/>
  <c r="AM3555" i="1" s="1"/>
  <c r="AL3544" i="1"/>
  <c r="AL3538" i="1"/>
  <c r="AL3464" i="1"/>
  <c r="AL3528" i="1"/>
  <c r="AL3481" i="1"/>
  <c r="AL3475" i="1"/>
  <c r="AL3472" i="1"/>
  <c r="AL3497" i="1"/>
  <c r="AL3460" i="1"/>
  <c r="AL3468" i="1"/>
  <c r="AL3476" i="1"/>
  <c r="AL3484" i="1"/>
  <c r="AL3492" i="1"/>
  <c r="AL3500" i="1"/>
  <c r="AL3508" i="1"/>
  <c r="AL3516" i="1"/>
  <c r="AL3524" i="1"/>
  <c r="AL3532" i="1"/>
  <c r="AL3540" i="1"/>
  <c r="AM3460" i="1" a="1"/>
  <c r="AM3460" i="1" s="1"/>
  <c r="AM3468" i="1" a="1"/>
  <c r="AM3468" i="1" s="1"/>
  <c r="AM3472" i="1" a="1"/>
  <c r="AM3472" i="1" s="1"/>
  <c r="AL3461" i="1"/>
  <c r="AL3469" i="1"/>
  <c r="AL3477" i="1"/>
  <c r="AL3485" i="1"/>
  <c r="AL3493" i="1"/>
  <c r="AL3501" i="1"/>
  <c r="AL3509" i="1"/>
  <c r="AL3517" i="1"/>
  <c r="AL3525" i="1"/>
  <c r="AL3533" i="1"/>
  <c r="AL3541" i="1"/>
  <c r="AL3494" i="1"/>
  <c r="AL3502" i="1"/>
  <c r="AL3510" i="1"/>
  <c r="AL3518" i="1"/>
  <c r="AL3526" i="1"/>
  <c r="AL3534" i="1"/>
  <c r="AL3542" i="1"/>
  <c r="AM3461" i="1" a="1"/>
  <c r="AM3461" i="1" s="1"/>
  <c r="AL3462" i="1"/>
  <c r="AL3470" i="1"/>
  <c r="AL3478" i="1"/>
  <c r="AL3463" i="1"/>
  <c r="AL3471" i="1"/>
  <c r="AL3479" i="1"/>
  <c r="AL3487" i="1"/>
  <c r="AL3495" i="1"/>
  <c r="AL3503" i="1"/>
  <c r="AL3511" i="1"/>
  <c r="AL3519" i="1"/>
  <c r="AL3527" i="1"/>
  <c r="AL3535" i="1"/>
  <c r="AL3543" i="1"/>
  <c r="AM3476" i="1" a="1"/>
  <c r="AM3476" i="1" s="1"/>
  <c r="AM3482" i="1" a="1"/>
  <c r="AM3482" i="1" s="1"/>
  <c r="AM3487" i="1" a="1"/>
  <c r="AM3487" i="1" s="1"/>
  <c r="AM3492" i="1" a="1"/>
  <c r="AM3492" i="1" s="1"/>
  <c r="AM3498" i="1" a="1"/>
  <c r="AM3498" i="1" s="1"/>
  <c r="AM3503" i="1" a="1"/>
  <c r="AM3503" i="1" s="1"/>
  <c r="AM3508" i="1" a="1"/>
  <c r="AM3508" i="1" s="1"/>
  <c r="AM3519" i="1" a="1"/>
  <c r="AM3519" i="1" s="1"/>
  <c r="AM3530" i="1" a="1"/>
  <c r="AM3530" i="1" s="1"/>
  <c r="AM3540" i="1" a="1"/>
  <c r="AM3540" i="1" s="1"/>
  <c r="AM3523" i="1" a="1"/>
  <c r="AM3523" i="1" s="1"/>
  <c r="AM3471" i="1" a="1"/>
  <c r="AM3471" i="1" s="1"/>
  <c r="AM3477" i="1" a="1"/>
  <c r="AM3477" i="1" s="1"/>
  <c r="AM3493" i="1" a="1"/>
  <c r="AM3493" i="1" s="1"/>
  <c r="AM3509" i="1" a="1"/>
  <c r="AM3509" i="1" s="1"/>
  <c r="AM3525" i="1" a="1"/>
  <c r="AM3525" i="1" s="1"/>
  <c r="AM3541" i="1" a="1"/>
  <c r="AM3541" i="1" s="1"/>
  <c r="AM3480" i="1" a="1"/>
  <c r="AM3480" i="1" s="1"/>
  <c r="AM3496" i="1" a="1"/>
  <c r="AM3496" i="1" s="1"/>
  <c r="AM3534" i="1" a="1"/>
  <c r="AM3534" i="1" s="1"/>
  <c r="AM3466" i="1" a="1"/>
  <c r="AM3466" i="1" s="1"/>
  <c r="AM3478" i="1" a="1"/>
  <c r="AM3478" i="1" s="1"/>
  <c r="AM3483" i="1" a="1"/>
  <c r="AM3483" i="1" s="1"/>
  <c r="AM3488" i="1" a="1"/>
  <c r="AM3488" i="1" s="1"/>
  <c r="AM3494" i="1" a="1"/>
  <c r="AM3494" i="1" s="1"/>
  <c r="AM3499" i="1" a="1"/>
  <c r="AM3499" i="1" s="1"/>
  <c r="AM3504" i="1" a="1"/>
  <c r="AM3504" i="1" s="1"/>
  <c r="AM3510" i="1" a="1"/>
  <c r="AM3510" i="1" s="1"/>
  <c r="AM3515" i="1" a="1"/>
  <c r="AM3515" i="1" s="1"/>
  <c r="AM3520" i="1" a="1"/>
  <c r="AM3520" i="1" s="1"/>
  <c r="AM3526" i="1" a="1"/>
  <c r="AM3526" i="1" s="1"/>
  <c r="AM3531" i="1" a="1"/>
  <c r="AM3531" i="1" s="1"/>
  <c r="AM3536" i="1" a="1"/>
  <c r="AM3536" i="1" s="1"/>
  <c r="AM3542" i="1" a="1"/>
  <c r="AM3542" i="1" s="1"/>
  <c r="AM3547" i="1" a="1"/>
  <c r="AM3547" i="1" s="1"/>
  <c r="AM3527" i="1" a="1"/>
  <c r="AM3527" i="1" s="1"/>
  <c r="AM3538" i="1" a="1"/>
  <c r="AM3538" i="1" s="1"/>
  <c r="AM3543" i="1" a="1"/>
  <c r="AM3543" i="1" s="1"/>
  <c r="AM3486" i="1" a="1"/>
  <c r="AM3486" i="1" s="1"/>
  <c r="AM3507" i="1" a="1"/>
  <c r="AM3507" i="1" s="1"/>
  <c r="AM3544" i="1" a="1"/>
  <c r="AM3544" i="1" s="1"/>
  <c r="AM3500" i="1" a="1"/>
  <c r="AM3500" i="1" s="1"/>
  <c r="AM3511" i="1" a="1"/>
  <c r="AM3511" i="1" s="1"/>
  <c r="AM3522" i="1" a="1"/>
  <c r="AM3522" i="1" s="1"/>
  <c r="AM3512" i="1" a="1"/>
  <c r="AM3512" i="1" s="1"/>
  <c r="AM3467" i="1" a="1"/>
  <c r="AM3467" i="1" s="1"/>
  <c r="AM3474" i="1" a="1"/>
  <c r="AM3474" i="1" s="1"/>
  <c r="AM3479" i="1" a="1"/>
  <c r="AM3479" i="1" s="1"/>
  <c r="AM3484" i="1" a="1"/>
  <c r="AM3484" i="1" s="1"/>
  <c r="AM3490" i="1" a="1"/>
  <c r="AM3490" i="1" s="1"/>
  <c r="AM3495" i="1" a="1"/>
  <c r="AM3495" i="1" s="1"/>
  <c r="AM3506" i="1" a="1"/>
  <c r="AM3506" i="1" s="1"/>
  <c r="AM3516" i="1" a="1"/>
  <c r="AM3516" i="1" s="1"/>
  <c r="AM3532" i="1" a="1"/>
  <c r="AM3532" i="1" s="1"/>
  <c r="AM3518" i="1" a="1"/>
  <c r="AM3518" i="1" s="1"/>
  <c r="AM3462" i="1" a="1"/>
  <c r="AM3462" i="1" s="1"/>
  <c r="AM3485" i="1" a="1"/>
  <c r="AM3485" i="1" s="1"/>
  <c r="AM3501" i="1" a="1"/>
  <c r="AM3501" i="1" s="1"/>
  <c r="AM3517" i="1" a="1"/>
  <c r="AM3517" i="1" s="1"/>
  <c r="AM3533" i="1" a="1"/>
  <c r="AM3533" i="1" s="1"/>
  <c r="AM3528" i="1" a="1"/>
  <c r="AM3528" i="1" s="1"/>
  <c r="AM3469" i="1" a="1"/>
  <c r="AM3469" i="1" s="1"/>
  <c r="AM3491" i="1" a="1"/>
  <c r="AM3491" i="1" s="1"/>
  <c r="AM3463" i="1" a="1"/>
  <c r="AM3463" i="1" s="1"/>
  <c r="AM3470" i="1" a="1"/>
  <c r="AM3470" i="1" s="1"/>
  <c r="AM3514" i="1" a="1"/>
  <c r="AM3514" i="1" s="1"/>
  <c r="AM3524" i="1" a="1"/>
  <c r="AM3524" i="1" s="1"/>
  <c r="AM3535" i="1" a="1"/>
  <c r="AM3535" i="1" s="1"/>
  <c r="AM3546" i="1" a="1"/>
  <c r="AM3546" i="1" s="1"/>
  <c r="AM3475" i="1" a="1"/>
  <c r="AM3475" i="1" s="1"/>
  <c r="AM3502" i="1" a="1"/>
  <c r="AM3502" i="1" s="1"/>
  <c r="AM3539" i="1" a="1"/>
  <c r="AM3539" i="1" s="1"/>
  <c r="AM3497" i="1" a="1"/>
  <c r="AM3497" i="1" s="1"/>
  <c r="AM3513" i="1" a="1"/>
  <c r="AM3513" i="1" s="1"/>
  <c r="AM3465" i="1" a="1"/>
  <c r="AM3465" i="1" s="1"/>
  <c r="AM3529" i="1" a="1"/>
  <c r="AM3529" i="1" s="1"/>
  <c r="AM3545" i="1" a="1"/>
  <c r="AM3545" i="1" s="1"/>
  <c r="AM3473" i="1" a="1"/>
  <c r="AM3473" i="1" s="1"/>
  <c r="AM3489" i="1" a="1"/>
  <c r="AM3489" i="1" s="1"/>
  <c r="AM3505" i="1" a="1"/>
  <c r="AM3505" i="1" s="1"/>
  <c r="AM3464" i="1" a="1"/>
  <c r="AM3464" i="1" s="1"/>
  <c r="AM3521" i="1" a="1"/>
  <c r="AM3521" i="1" s="1"/>
  <c r="AM3481" i="1" a="1"/>
  <c r="AM3481" i="1" s="1"/>
  <c r="AM3537" i="1" a="1"/>
  <c r="AM3537" i="1" s="1"/>
  <c r="AJ3440" i="1" a="1"/>
  <c r="AJ3440" i="1" s="1"/>
  <c r="AJ3436" i="1" a="1"/>
  <c r="AJ3436" i="1" s="1"/>
  <c r="AJ3441" i="1" a="1"/>
  <c r="AJ3441" i="1" s="1"/>
  <c r="AL3452" i="1"/>
  <c r="AM3452" i="1" a="1"/>
  <c r="AM3452" i="1" s="1"/>
  <c r="AL3453" i="1"/>
  <c r="AL3454" i="1"/>
  <c r="AM3453" i="1" a="1"/>
  <c r="AM3453" i="1" s="1"/>
  <c r="AL3455" i="1"/>
  <c r="AL3456" i="1"/>
  <c r="AM3454" i="1" a="1"/>
  <c r="AM3454" i="1" s="1"/>
  <c r="AM3458" i="1" a="1"/>
  <c r="AM3458" i="1" s="1"/>
  <c r="AL3457" i="1"/>
  <c r="AL3458" i="1"/>
  <c r="AM3455" i="1" a="1"/>
  <c r="AM3455" i="1" s="1"/>
  <c r="AM3459" i="1" a="1"/>
  <c r="AM3459" i="1" s="1"/>
  <c r="AL3459" i="1"/>
  <c r="AM3456" i="1" a="1"/>
  <c r="AM3456" i="1" s="1"/>
  <c r="AM3457" i="1" a="1"/>
  <c r="AM3457" i="1" s="1"/>
  <c r="AJ3444" i="1" a="1"/>
  <c r="AJ3444" i="1" s="1"/>
  <c r="AJ3434" i="1" a="1"/>
  <c r="AJ3434" i="1" s="1"/>
  <c r="AJ3437" i="1" a="1"/>
  <c r="AJ3437" i="1" s="1"/>
  <c r="AJ3442" i="1" a="1"/>
  <c r="AJ3442" i="1" s="1"/>
  <c r="AJ3445" i="1" a="1"/>
  <c r="AJ3445" i="1" s="1"/>
  <c r="AJ3438" i="1" a="1"/>
  <c r="AJ3438" i="1" s="1"/>
  <c r="AJ3435" i="1" a="1"/>
  <c r="AJ3435" i="1" s="1"/>
  <c r="AJ3439" i="1" a="1"/>
  <c r="AJ3439" i="1" s="1"/>
  <c r="AJ3443" i="1" a="1"/>
  <c r="AJ3443" i="1" s="1"/>
  <c r="AM3434" i="1" a="1"/>
  <c r="AM3434" i="1" s="1"/>
  <c r="AL3434" i="1"/>
  <c r="AM3451" i="1" a="1"/>
  <c r="AM3451" i="1" s="1"/>
  <c r="AL3451" i="1"/>
  <c r="AL3415" i="1"/>
  <c r="AL3435" i="1"/>
  <c r="AL3443" i="1"/>
  <c r="AM3438" i="1" a="1"/>
  <c r="AM3438" i="1" s="1"/>
  <c r="AM3446" i="1" a="1"/>
  <c r="AM3446" i="1" s="1"/>
  <c r="AL3436" i="1"/>
  <c r="AL3444" i="1"/>
  <c r="AM3447" i="1" a="1"/>
  <c r="AM3447" i="1" s="1"/>
  <c r="AL3441" i="1"/>
  <c r="AL3449" i="1"/>
  <c r="AM3437" i="1" a="1"/>
  <c r="AM3437" i="1" s="1"/>
  <c r="AM3445" i="1" a="1"/>
  <c r="AM3445" i="1" s="1"/>
  <c r="AL3437" i="1"/>
  <c r="AL3445" i="1"/>
  <c r="AM3435" i="1" a="1"/>
  <c r="AM3435" i="1" s="1"/>
  <c r="AM3439" i="1" a="1"/>
  <c r="AM3439" i="1" s="1"/>
  <c r="AM3443" i="1" a="1"/>
  <c r="AM3443" i="1" s="1"/>
  <c r="AL3442" i="1"/>
  <c r="AL3438" i="1"/>
  <c r="AL3446" i="1"/>
  <c r="AL3439" i="1"/>
  <c r="AL3447" i="1"/>
  <c r="AM3436" i="1" a="1"/>
  <c r="AM3436" i="1" s="1"/>
  <c r="AM3444" i="1" a="1"/>
  <c r="AM3444" i="1" s="1"/>
  <c r="AM3448" i="1" a="1"/>
  <c r="AM3448" i="1" s="1"/>
  <c r="AM3441" i="1" a="1"/>
  <c r="AM3441" i="1" s="1"/>
  <c r="AM3449" i="1" a="1"/>
  <c r="AM3449" i="1" s="1"/>
  <c r="AL3450" i="1"/>
  <c r="AM3440" i="1" a="1"/>
  <c r="AM3440" i="1" s="1"/>
  <c r="AL3440" i="1"/>
  <c r="AL3448" i="1"/>
  <c r="AM3442" i="1" a="1"/>
  <c r="AM3442" i="1" s="1"/>
  <c r="AM3450" i="1" a="1"/>
  <c r="AM3450" i="1" s="1"/>
  <c r="AL3420" i="1"/>
  <c r="AL3412" i="1"/>
  <c r="AL3433" i="1"/>
  <c r="AM3433" i="1" a="1"/>
  <c r="AM3433" i="1" s="1"/>
  <c r="AL3425" i="1"/>
  <c r="AL3423" i="1"/>
  <c r="AL3428" i="1"/>
  <c r="AL3431" i="1"/>
  <c r="AL3399" i="1"/>
  <c r="AL3413" i="1"/>
  <c r="AL3421" i="1"/>
  <c r="AL3429" i="1"/>
  <c r="AM3413" i="1" a="1"/>
  <c r="AM3413" i="1" s="1"/>
  <c r="AM3417" i="1" a="1"/>
  <c r="AM3417" i="1" s="1"/>
  <c r="AM3421" i="1" a="1"/>
  <c r="AM3421" i="1" s="1"/>
  <c r="AM3429" i="1" a="1"/>
  <c r="AM3429" i="1" s="1"/>
  <c r="AM3415" i="1" a="1"/>
  <c r="AM3415" i="1" s="1"/>
  <c r="AL3414" i="1"/>
  <c r="AL3422" i="1"/>
  <c r="AL3430" i="1"/>
  <c r="AM3423" i="1" a="1"/>
  <c r="AM3423" i="1" s="1"/>
  <c r="AM3414" i="1" a="1"/>
  <c r="AM3414" i="1" s="1"/>
  <c r="AM3418" i="1" a="1"/>
  <c r="AM3418" i="1" s="1"/>
  <c r="AM3422" i="1" a="1"/>
  <c r="AM3422" i="1" s="1"/>
  <c r="AM3426" i="1" a="1"/>
  <c r="AM3426" i="1" s="1"/>
  <c r="AM3430" i="1" a="1"/>
  <c r="AM3430" i="1" s="1"/>
  <c r="AM3427" i="1" a="1"/>
  <c r="AM3427" i="1" s="1"/>
  <c r="AL3416" i="1"/>
  <c r="AL3424" i="1"/>
  <c r="AL3432" i="1"/>
  <c r="AM3411" i="1" a="1"/>
  <c r="AM3411" i="1" s="1"/>
  <c r="AM3431" i="1" a="1"/>
  <c r="AM3431" i="1" s="1"/>
  <c r="AL3417" i="1"/>
  <c r="AL3418" i="1"/>
  <c r="AL3426" i="1"/>
  <c r="AM3416" i="1" a="1"/>
  <c r="AM3416" i="1" s="1"/>
  <c r="AM3424" i="1" a="1"/>
  <c r="AM3424" i="1" s="1"/>
  <c r="AM3428" i="1" a="1"/>
  <c r="AM3428" i="1" s="1"/>
  <c r="AM3432" i="1" a="1"/>
  <c r="AM3432" i="1" s="1"/>
  <c r="AL3411" i="1"/>
  <c r="AL3419" i="1"/>
  <c r="AL3427" i="1"/>
  <c r="AM3412" i="1" a="1"/>
  <c r="AM3412" i="1" s="1"/>
  <c r="AM3420" i="1" a="1"/>
  <c r="AM3420" i="1" s="1"/>
  <c r="AM3425" i="1" a="1"/>
  <c r="AM3425" i="1" s="1"/>
  <c r="AM3419" i="1" a="1"/>
  <c r="AM3419" i="1" s="1"/>
  <c r="AL3396" i="1"/>
  <c r="AL3404" i="1"/>
  <c r="AL3387" i="1"/>
  <c r="AL3395" i="1"/>
  <c r="AL3390" i="1"/>
  <c r="AL3403" i="1"/>
  <c r="AL3398" i="1"/>
  <c r="AL3406" i="1"/>
  <c r="AL3388" i="1"/>
  <c r="AM3383" i="1" a="1"/>
  <c r="AM3383" i="1" s="1"/>
  <c r="AM3387" i="1" a="1"/>
  <c r="AM3387" i="1" s="1"/>
  <c r="AM3391" i="1" a="1"/>
  <c r="AM3391" i="1" s="1"/>
  <c r="AM3395" i="1" a="1"/>
  <c r="AM3395" i="1" s="1"/>
  <c r="AM3399" i="1" a="1"/>
  <c r="AM3399" i="1" s="1"/>
  <c r="AM3403" i="1" a="1"/>
  <c r="AM3403" i="1" s="1"/>
  <c r="AM3396" i="1" a="1"/>
  <c r="AM3396" i="1" s="1"/>
  <c r="AM3404" i="1" a="1"/>
  <c r="AM3404" i="1" s="1"/>
  <c r="AM3389" i="1" a="1"/>
  <c r="AM3389" i="1" s="1"/>
  <c r="AM3401" i="1" a="1"/>
  <c r="AM3401" i="1" s="1"/>
  <c r="AL3389" i="1"/>
  <c r="AL3397" i="1"/>
  <c r="AL3405" i="1"/>
  <c r="AM3384" i="1" a="1"/>
  <c r="AM3384" i="1" s="1"/>
  <c r="AM3388" i="1" a="1"/>
  <c r="AM3388" i="1" s="1"/>
  <c r="AM3392" i="1" a="1"/>
  <c r="AM3392" i="1" s="1"/>
  <c r="AM3400" i="1" a="1"/>
  <c r="AM3400" i="1" s="1"/>
  <c r="AM3408" i="1" a="1"/>
  <c r="AM3408" i="1" s="1"/>
  <c r="AM3393" i="1" a="1"/>
  <c r="AM3393" i="1" s="1"/>
  <c r="AM3397" i="1" a="1"/>
  <c r="AM3397" i="1" s="1"/>
  <c r="AM3409" i="1" a="1"/>
  <c r="AM3409" i="1" s="1"/>
  <c r="AL3407" i="1"/>
  <c r="AM3385" i="1" a="1"/>
  <c r="AM3385" i="1" s="1"/>
  <c r="AM3405" i="1" a="1"/>
  <c r="AM3405" i="1" s="1"/>
  <c r="AL3383" i="1"/>
  <c r="AL3391" i="1"/>
  <c r="AL3384" i="1"/>
  <c r="AL3392" i="1"/>
  <c r="AL3400" i="1"/>
  <c r="AL3408" i="1"/>
  <c r="AM3410" i="1" a="1"/>
  <c r="AM3410" i="1" s="1"/>
  <c r="AL3385" i="1"/>
  <c r="AL3393" i="1"/>
  <c r="AL3401" i="1"/>
  <c r="AL3409" i="1"/>
  <c r="AM3386" i="1" a="1"/>
  <c r="AM3386" i="1" s="1"/>
  <c r="AM3390" i="1" a="1"/>
  <c r="AM3390" i="1" s="1"/>
  <c r="AM3394" i="1" a="1"/>
  <c r="AM3394" i="1" s="1"/>
  <c r="AM3398" i="1" a="1"/>
  <c r="AM3398" i="1" s="1"/>
  <c r="AM3402" i="1" a="1"/>
  <c r="AM3402" i="1" s="1"/>
  <c r="AM3406" i="1" a="1"/>
  <c r="AM3406" i="1" s="1"/>
  <c r="AL3386" i="1"/>
  <c r="AL3394" i="1"/>
  <c r="AL3402" i="1"/>
  <c r="AL3410" i="1"/>
  <c r="AM3407" i="1" a="1"/>
  <c r="AM3407" i="1" s="1"/>
  <c r="AL3369" i="1"/>
  <c r="AL3376" i="1"/>
  <c r="AL3368" i="1"/>
  <c r="AM3382" i="1" a="1"/>
  <c r="AM3382" i="1" s="1"/>
  <c r="AL3377" i="1"/>
  <c r="AL3370" i="1"/>
  <c r="AL3378" i="1"/>
  <c r="AL3382" i="1"/>
  <c r="AL3381" i="1"/>
  <c r="AM3364" i="1" a="1"/>
  <c r="AM3364" i="1" s="1"/>
  <c r="AM3368" i="1" a="1"/>
  <c r="AM3368" i="1" s="1"/>
  <c r="AM3372" i="1" a="1"/>
  <c r="AM3372" i="1" s="1"/>
  <c r="AM3376" i="1" a="1"/>
  <c r="AM3376" i="1" s="1"/>
  <c r="AM3380" i="1" a="1"/>
  <c r="AM3380" i="1" s="1"/>
  <c r="AM3371" i="1" a="1"/>
  <c r="AM3371" i="1" s="1"/>
  <c r="AM3377" i="1" a="1"/>
  <c r="AM3377" i="1" s="1"/>
  <c r="AM3375" i="1" a="1"/>
  <c r="AM3375" i="1" s="1"/>
  <c r="AM3365" i="1" a="1"/>
  <c r="AM3365" i="1" s="1"/>
  <c r="AM3369" i="1" a="1"/>
  <c r="AM3369" i="1" s="1"/>
  <c r="AM3373" i="1" a="1"/>
  <c r="AM3373" i="1" s="1"/>
  <c r="AM3381" i="1" a="1"/>
  <c r="AM3381" i="1" s="1"/>
  <c r="AL3363" i="1"/>
  <c r="AL3371" i="1"/>
  <c r="AL3379" i="1"/>
  <c r="AM3379" i="1" a="1"/>
  <c r="AM3379" i="1" s="1"/>
  <c r="AL3364" i="1"/>
  <c r="AL3372" i="1"/>
  <c r="AL3380" i="1"/>
  <c r="AM3366" i="1" a="1"/>
  <c r="AM3366" i="1" s="1"/>
  <c r="AM3370" i="1" a="1"/>
  <c r="AM3370" i="1" s="1"/>
  <c r="AM3374" i="1" a="1"/>
  <c r="AM3374" i="1" s="1"/>
  <c r="AM3378" i="1" a="1"/>
  <c r="AM3378" i="1" s="1"/>
  <c r="AL3365" i="1"/>
  <c r="AL3373" i="1"/>
  <c r="AL3366" i="1"/>
  <c r="AL3374" i="1"/>
  <c r="AM3363" i="1" a="1"/>
  <c r="AM3363" i="1" s="1"/>
  <c r="AM3367" i="1" a="1"/>
  <c r="AM3367" i="1" s="1"/>
  <c r="AL3367" i="1"/>
  <c r="AL3375" i="1"/>
  <c r="AL3348" i="1"/>
  <c r="AL3355" i="1"/>
  <c r="AM3355" i="1" a="1"/>
  <c r="AM3355" i="1" s="1"/>
  <c r="AM3359" i="1" a="1"/>
  <c r="AM3359" i="1" s="1"/>
  <c r="AL3356" i="1"/>
  <c r="AL3357" i="1"/>
  <c r="AM3356" i="1" a="1"/>
  <c r="AM3356" i="1" s="1"/>
  <c r="AM3360" i="1" a="1"/>
  <c r="AM3360" i="1" s="1"/>
  <c r="AL3358" i="1"/>
  <c r="AL3359" i="1"/>
  <c r="AM3357" i="1" a="1"/>
  <c r="AM3357" i="1" s="1"/>
  <c r="AM3361" i="1" a="1"/>
  <c r="AM3361" i="1" s="1"/>
  <c r="AL3360" i="1"/>
  <c r="AL3361" i="1"/>
  <c r="AM3358" i="1" a="1"/>
  <c r="AM3358" i="1" s="1"/>
  <c r="AM3362" i="1" a="1"/>
  <c r="AM3362" i="1" s="1"/>
  <c r="AL3362" i="1"/>
  <c r="AJ3348" i="1" a="1"/>
  <c r="AJ3348" i="1" s="1"/>
  <c r="AJ3343" i="1" a="1"/>
  <c r="AJ3343" i="1" s="1"/>
  <c r="AJ3347" i="1" a="1"/>
  <c r="AJ3347" i="1" s="1"/>
  <c r="AL3340" i="1"/>
  <c r="AJ3341" i="1" a="1"/>
  <c r="AJ3341" i="1" s="1"/>
  <c r="AJ3344" i="1" a="1"/>
  <c r="AJ3344" i="1" s="1"/>
  <c r="AJ3336" i="1" a="1"/>
  <c r="AJ3336" i="1" s="1"/>
  <c r="AJ3338" i="1" a="1"/>
  <c r="AJ3338" i="1" s="1"/>
  <c r="AJ3337" i="1" a="1"/>
  <c r="AJ3337" i="1" s="1"/>
  <c r="AJ3345" i="1" a="1"/>
  <c r="AJ3345" i="1" s="1"/>
  <c r="AJ3339" i="1" a="1"/>
  <c r="AJ3339" i="1" s="1"/>
  <c r="AL3353" i="1"/>
  <c r="AJ3335" i="1" a="1"/>
  <c r="AJ3335" i="1" s="1"/>
  <c r="AJ3346" i="1" a="1"/>
  <c r="AJ3346" i="1" s="1"/>
  <c r="AJ3342" i="1" a="1"/>
  <c r="AJ3342" i="1" s="1"/>
  <c r="AJ3340" i="1" a="1"/>
  <c r="AJ3340" i="1" s="1"/>
  <c r="AL3339" i="1"/>
  <c r="AL3347" i="1"/>
  <c r="AM3335" i="1" a="1"/>
  <c r="AM3335" i="1" s="1"/>
  <c r="AM3343" i="1" a="1"/>
  <c r="AM3343" i="1" s="1"/>
  <c r="AM3347" i="1" a="1"/>
  <c r="AM3347" i="1" s="1"/>
  <c r="AM3351" i="1" a="1"/>
  <c r="AM3351" i="1" s="1"/>
  <c r="AM3350" i="1" a="1"/>
  <c r="AM3350" i="1" s="1"/>
  <c r="AM3340" i="1" a="1"/>
  <c r="AM3340" i="1" s="1"/>
  <c r="AM3348" i="1" a="1"/>
  <c r="AM3348" i="1" s="1"/>
  <c r="AL3335" i="1"/>
  <c r="AM3341" i="1" a="1"/>
  <c r="AM3341" i="1" s="1"/>
  <c r="AM3353" i="1" a="1"/>
  <c r="AM3353" i="1" s="1"/>
  <c r="AM3346" i="1" a="1"/>
  <c r="AM3346" i="1" s="1"/>
  <c r="AL3341" i="1"/>
  <c r="AL3349" i="1"/>
  <c r="AM3336" i="1" a="1"/>
  <c r="AM3336" i="1" s="1"/>
  <c r="AM3344" i="1" a="1"/>
  <c r="AM3344" i="1" s="1"/>
  <c r="AM3352" i="1" a="1"/>
  <c r="AM3352" i="1" s="1"/>
  <c r="AL3343" i="1"/>
  <c r="AL3351" i="1"/>
  <c r="AM3337" i="1" a="1"/>
  <c r="AM3337" i="1" s="1"/>
  <c r="AM3349" i="1" a="1"/>
  <c r="AM3349" i="1" s="1"/>
  <c r="AM3354" i="1" a="1"/>
  <c r="AM3354" i="1" s="1"/>
  <c r="AL3342" i="1"/>
  <c r="AL3350" i="1"/>
  <c r="AM3345" i="1" a="1"/>
  <c r="AM3345" i="1" s="1"/>
  <c r="AL3336" i="1"/>
  <c r="AL3344" i="1"/>
  <c r="AL3352" i="1"/>
  <c r="AM3338" i="1" a="1"/>
  <c r="AM3338" i="1" s="1"/>
  <c r="AM3342" i="1" a="1"/>
  <c r="AM3342" i="1" s="1"/>
  <c r="AL3337" i="1"/>
  <c r="AL3345" i="1"/>
  <c r="AL3338" i="1"/>
  <c r="AL3346" i="1"/>
  <c r="AL3354" i="1"/>
  <c r="AM3339" i="1" a="1"/>
  <c r="AM3339" i="1" s="1"/>
  <c r="AL3327" i="1"/>
  <c r="AL3334" i="1"/>
  <c r="AL3318" i="1"/>
  <c r="AL3326" i="1"/>
  <c r="AL3325" i="1"/>
  <c r="AL3319" i="1"/>
  <c r="AL3317" i="1"/>
  <c r="AM3318" i="1" a="1"/>
  <c r="AM3318" i="1" s="1"/>
  <c r="AM3322" i="1" a="1"/>
  <c r="AM3322" i="1" s="1"/>
  <c r="AM3330" i="1" a="1"/>
  <c r="AM3330" i="1" s="1"/>
  <c r="AM3327" i="1" a="1"/>
  <c r="AM3327" i="1" s="1"/>
  <c r="AL3333" i="1"/>
  <c r="AM3333" i="1" a="1"/>
  <c r="AM3333" i="1" s="1"/>
  <c r="AM3314" i="1" a="1"/>
  <c r="AM3314" i="1" s="1"/>
  <c r="AM3326" i="1" a="1"/>
  <c r="AM3326" i="1" s="1"/>
  <c r="AM3334" i="1" a="1"/>
  <c r="AM3334" i="1" s="1"/>
  <c r="AL3313" i="1"/>
  <c r="AL3321" i="1"/>
  <c r="AL3329" i="1"/>
  <c r="AM3315" i="1" a="1"/>
  <c r="AM3315" i="1" s="1"/>
  <c r="AM3319" i="1" a="1"/>
  <c r="AM3319" i="1" s="1"/>
  <c r="AM3331" i="1" a="1"/>
  <c r="AM3331" i="1" s="1"/>
  <c r="AM3317" i="1" a="1"/>
  <c r="AM3317" i="1" s="1"/>
  <c r="AL3312" i="1"/>
  <c r="AL3320" i="1"/>
  <c r="AL3328" i="1"/>
  <c r="AM3323" i="1" a="1"/>
  <c r="AM3323" i="1" s="1"/>
  <c r="AM3325" i="1" a="1"/>
  <c r="AM3325" i="1" s="1"/>
  <c r="AL3314" i="1"/>
  <c r="AL3322" i="1"/>
  <c r="AL3330" i="1"/>
  <c r="AL3315" i="1"/>
  <c r="AL3323" i="1"/>
  <c r="AL3331" i="1"/>
  <c r="AM3312" i="1" a="1"/>
  <c r="AM3312" i="1" s="1"/>
  <c r="AM3316" i="1" a="1"/>
  <c r="AM3316" i="1" s="1"/>
  <c r="AM3324" i="1" a="1"/>
  <c r="AM3324" i="1" s="1"/>
  <c r="AM3328" i="1" a="1"/>
  <c r="AM3328" i="1" s="1"/>
  <c r="AM3332" i="1" a="1"/>
  <c r="AM3332" i="1" s="1"/>
  <c r="AM3313" i="1" a="1"/>
  <c r="AM3313" i="1" s="1"/>
  <c r="AM3320" i="1" a="1"/>
  <c r="AM3320" i="1" s="1"/>
  <c r="AM3329" i="1" a="1"/>
  <c r="AM3329" i="1" s="1"/>
  <c r="AL3316" i="1"/>
  <c r="AL3324" i="1"/>
  <c r="AL3332" i="1"/>
  <c r="AM3321" i="1" a="1"/>
  <c r="AM3321" i="1" s="1"/>
  <c r="AJ3327" i="1" a="1"/>
  <c r="AJ3327" i="1" s="1"/>
  <c r="AJ3331" i="1" a="1"/>
  <c r="AJ3331" i="1" s="1"/>
  <c r="AJ3328" i="1" a="1"/>
  <c r="AJ3328" i="1" s="1"/>
  <c r="AJ3332" i="1" a="1"/>
  <c r="AJ3332" i="1" s="1"/>
  <c r="AJ3333" i="1" a="1"/>
  <c r="AJ3333" i="1" s="1"/>
  <c r="AJ3325" i="1" a="1"/>
  <c r="AJ3325" i="1" s="1"/>
  <c r="AJ3329" i="1" a="1"/>
  <c r="AJ3329" i="1" s="1"/>
  <c r="AJ3326" i="1" a="1"/>
  <c r="AJ3326" i="1" s="1"/>
  <c r="AJ3330" i="1" a="1"/>
  <c r="AJ3330" i="1" s="1"/>
  <c r="AJ3334" i="1" a="1"/>
  <c r="AJ3334" i="1" s="1"/>
  <c r="AL3292" i="1"/>
  <c r="AJ3300" i="1" a="1"/>
  <c r="AJ3300" i="1" s="1"/>
  <c r="AJ3301" i="1" a="1"/>
  <c r="AJ3301" i="1" s="1"/>
  <c r="AJ3311" i="1" a="1"/>
  <c r="AJ3311" i="1" s="1"/>
  <c r="AJ3308" i="1" a="1"/>
  <c r="AJ3308" i="1" s="1"/>
  <c r="AJ3310" i="1" a="1"/>
  <c r="AJ3310" i="1" s="1"/>
  <c r="AJ3303" i="1" a="1"/>
  <c r="AJ3303" i="1" s="1"/>
  <c r="AJ3299" i="1" a="1"/>
  <c r="AJ3299" i="1" s="1"/>
  <c r="AJ3309" i="1" a="1"/>
  <c r="AJ3309" i="1" s="1"/>
  <c r="AJ3304" i="1" a="1"/>
  <c r="AJ3304" i="1" s="1"/>
  <c r="AJ3302" i="1" a="1"/>
  <c r="AJ3302" i="1" s="1"/>
  <c r="AJ3298" i="1" a="1"/>
  <c r="AJ3298" i="1" s="1"/>
  <c r="AJ3307" i="1" a="1"/>
  <c r="AJ3307" i="1" s="1"/>
  <c r="AJ3305" i="1" a="1"/>
  <c r="AJ3305" i="1" s="1"/>
  <c r="AL3311" i="1"/>
  <c r="AM3311" i="1" a="1"/>
  <c r="AM3311" i="1" s="1"/>
  <c r="AJ3306" i="1" a="1"/>
  <c r="AJ3306" i="1" s="1"/>
  <c r="AL3287" i="1"/>
  <c r="AL3295" i="1"/>
  <c r="AL3303" i="1"/>
  <c r="AM3287" i="1" a="1"/>
  <c r="AM3287" i="1" s="1"/>
  <c r="AM3291" i="1" a="1"/>
  <c r="AM3291" i="1" s="1"/>
  <c r="AM3299" i="1" a="1"/>
  <c r="AM3299" i="1" s="1"/>
  <c r="AM3307" i="1" a="1"/>
  <c r="AM3307" i="1" s="1"/>
  <c r="AM3305" i="1" a="1"/>
  <c r="AM3305" i="1" s="1"/>
  <c r="AL3293" i="1"/>
  <c r="AM3290" i="1" a="1"/>
  <c r="AM3290" i="1" s="1"/>
  <c r="AL3288" i="1"/>
  <c r="AL3296" i="1"/>
  <c r="AL3304" i="1"/>
  <c r="AM3296" i="1" a="1"/>
  <c r="AM3296" i="1" s="1"/>
  <c r="AM3304" i="1" a="1"/>
  <c r="AM3304" i="1" s="1"/>
  <c r="AM3309" i="1" a="1"/>
  <c r="AM3309" i="1" s="1"/>
  <c r="AL3300" i="1"/>
  <c r="AL3301" i="1"/>
  <c r="AL3309" i="1"/>
  <c r="AM3294" i="1" a="1"/>
  <c r="AM3294" i="1" s="1"/>
  <c r="AL3289" i="1"/>
  <c r="AL3297" i="1"/>
  <c r="AL3305" i="1"/>
  <c r="AM3288" i="1" a="1"/>
  <c r="AM3288" i="1" s="1"/>
  <c r="AM3292" i="1" a="1"/>
  <c r="AM3292" i="1" s="1"/>
  <c r="AM3300" i="1" a="1"/>
  <c r="AM3300" i="1" s="1"/>
  <c r="AM3308" i="1" a="1"/>
  <c r="AM3308" i="1" s="1"/>
  <c r="AM3297" i="1" a="1"/>
  <c r="AM3297" i="1" s="1"/>
  <c r="AL3290" i="1"/>
  <c r="AL3298" i="1"/>
  <c r="AL3306" i="1"/>
  <c r="AM3302" i="1" a="1"/>
  <c r="AM3302" i="1" s="1"/>
  <c r="AL3291" i="1"/>
  <c r="AL3299" i="1"/>
  <c r="AL3307" i="1"/>
  <c r="AM3289" i="1" a="1"/>
  <c r="AM3289" i="1" s="1"/>
  <c r="AM3293" i="1" a="1"/>
  <c r="AM3293" i="1" s="1"/>
  <c r="AM3298" i="1" a="1"/>
  <c r="AM3298" i="1" s="1"/>
  <c r="AM3306" i="1" a="1"/>
  <c r="AM3306" i="1" s="1"/>
  <c r="AL3294" i="1"/>
  <c r="AL3302" i="1"/>
  <c r="AL3310" i="1"/>
  <c r="AM3295" i="1" a="1"/>
  <c r="AM3295" i="1" s="1"/>
  <c r="AM3303" i="1" a="1"/>
  <c r="AM3303" i="1" s="1"/>
  <c r="AM3301" i="1" a="1"/>
  <c r="AM3301" i="1" s="1"/>
  <c r="AL3308" i="1"/>
  <c r="AM3310" i="1" a="1"/>
  <c r="AM3310" i="1" s="1"/>
  <c r="AM3286" i="1" a="1"/>
  <c r="AM3286" i="1" s="1"/>
  <c r="AL3286" i="1"/>
  <c r="AL3285" i="1"/>
  <c r="AM3285" i="1" a="1"/>
  <c r="AM3285" i="1" s="1"/>
  <c r="AM3284" i="1" a="1"/>
  <c r="AM3284" i="1" s="1"/>
  <c r="AL3284" i="1"/>
  <c r="AL3072" i="1"/>
  <c r="AL3080" i="1"/>
  <c r="AL3094" i="1"/>
  <c r="AL3106" i="1"/>
  <c r="AL3120" i="1"/>
  <c r="AL3131" i="1"/>
  <c r="AL3139" i="1"/>
  <c r="AL3147" i="1"/>
  <c r="AL3155" i="1"/>
  <c r="AL3163" i="1"/>
  <c r="AL3171" i="1"/>
  <c r="AL3179" i="1"/>
  <c r="AL3187" i="1"/>
  <c r="AL3195" i="1"/>
  <c r="AL3203" i="1"/>
  <c r="AL3211" i="1"/>
  <c r="AL3219" i="1"/>
  <c r="AL3227" i="1"/>
  <c r="AL3235" i="1"/>
  <c r="AL3243" i="1"/>
  <c r="AL3251" i="1"/>
  <c r="AL3259" i="1"/>
  <c r="AL3267" i="1"/>
  <c r="AL3275" i="1"/>
  <c r="AL3283" i="1"/>
  <c r="AL3081" i="1"/>
  <c r="AL3096" i="1"/>
  <c r="AL3108" i="1"/>
  <c r="AL3121" i="1"/>
  <c r="AL3132" i="1"/>
  <c r="AL3140" i="1"/>
  <c r="AL3148" i="1"/>
  <c r="AL3156" i="1"/>
  <c r="AL3164" i="1"/>
  <c r="AL3172" i="1"/>
  <c r="AL3180" i="1"/>
  <c r="AL3188" i="1"/>
  <c r="AL3196" i="1"/>
  <c r="AL3204" i="1"/>
  <c r="AL3212" i="1"/>
  <c r="AL3220" i="1"/>
  <c r="AL3228" i="1"/>
  <c r="AL3236" i="1"/>
  <c r="AL3244" i="1"/>
  <c r="AL3252" i="1"/>
  <c r="AL3260" i="1"/>
  <c r="AL3268" i="1"/>
  <c r="AL3276" i="1"/>
  <c r="AL3066" i="1"/>
  <c r="AL3082" i="1"/>
  <c r="AL3097" i="1"/>
  <c r="AL3110" i="1"/>
  <c r="AL3122" i="1"/>
  <c r="AL3133" i="1"/>
  <c r="AL3141" i="1"/>
  <c r="AL3149" i="1"/>
  <c r="AL3157" i="1"/>
  <c r="AL3165" i="1"/>
  <c r="AL3173" i="1"/>
  <c r="AL3181" i="1"/>
  <c r="AL3189" i="1"/>
  <c r="AL3197" i="1"/>
  <c r="AL3205" i="1"/>
  <c r="AL3213" i="1"/>
  <c r="AL3221" i="1"/>
  <c r="AL3229" i="1"/>
  <c r="AL3237" i="1"/>
  <c r="AL3245" i="1"/>
  <c r="AL3253" i="1"/>
  <c r="AL3261" i="1"/>
  <c r="AL3269" i="1"/>
  <c r="AL3277" i="1"/>
  <c r="AL3238" i="1"/>
  <c r="AL3246" i="1"/>
  <c r="AL3254" i="1"/>
  <c r="AL3262" i="1"/>
  <c r="AL3135" i="1"/>
  <c r="AL3183" i="1"/>
  <c r="AL3207" i="1"/>
  <c r="AL3239" i="1"/>
  <c r="AL3255" i="1"/>
  <c r="AL3271" i="1"/>
  <c r="AL3279" i="1"/>
  <c r="AL3070" i="1"/>
  <c r="AL3086" i="1"/>
  <c r="AL3098" i="1"/>
  <c r="AL3112" i="1"/>
  <c r="AL3124" i="1"/>
  <c r="AL3134" i="1"/>
  <c r="AL3142" i="1"/>
  <c r="AL3150" i="1"/>
  <c r="AL3158" i="1"/>
  <c r="AL3166" i="1"/>
  <c r="AL3174" i="1"/>
  <c r="AL3182" i="1"/>
  <c r="AL3190" i="1"/>
  <c r="AL3198" i="1"/>
  <c r="AL3206" i="1"/>
  <c r="AL3214" i="1"/>
  <c r="AL3222" i="1"/>
  <c r="AL3230" i="1"/>
  <c r="AL3270" i="1"/>
  <c r="AL3278" i="1"/>
  <c r="AL3088" i="1"/>
  <c r="AL3100" i="1"/>
  <c r="AL3113" i="1"/>
  <c r="AL3126" i="1"/>
  <c r="AL3143" i="1"/>
  <c r="AL3151" i="1"/>
  <c r="AL3159" i="1"/>
  <c r="AL3167" i="1"/>
  <c r="AL3175" i="1"/>
  <c r="AL3191" i="1"/>
  <c r="AL3199" i="1"/>
  <c r="AL3215" i="1"/>
  <c r="AL3223" i="1"/>
  <c r="AL3231" i="1"/>
  <c r="AL3247" i="1"/>
  <c r="AL3263" i="1"/>
  <c r="AL3073" i="1"/>
  <c r="AL3089" i="1"/>
  <c r="AL3102" i="1"/>
  <c r="AL3114" i="1"/>
  <c r="AL3128" i="1"/>
  <c r="AL3136" i="1"/>
  <c r="AL3144" i="1"/>
  <c r="AL3152" i="1"/>
  <c r="AL3160" i="1"/>
  <c r="AL3168" i="1"/>
  <c r="AL3176" i="1"/>
  <c r="AL3184" i="1"/>
  <c r="AL3192" i="1"/>
  <c r="AL3200" i="1"/>
  <c r="AL3208" i="1"/>
  <c r="AL3216" i="1"/>
  <c r="AL3224" i="1"/>
  <c r="AL3232" i="1"/>
  <c r="AL3240" i="1"/>
  <c r="AL3248" i="1"/>
  <c r="AL3256" i="1"/>
  <c r="AL3264" i="1"/>
  <c r="AL3272" i="1"/>
  <c r="AL3280" i="1"/>
  <c r="AL3074" i="1"/>
  <c r="AL3090" i="1"/>
  <c r="AL3104" i="1"/>
  <c r="AL3116" i="1"/>
  <c r="AL3129" i="1"/>
  <c r="AL3137" i="1"/>
  <c r="AL3145" i="1"/>
  <c r="AL3153" i="1"/>
  <c r="AL3161" i="1"/>
  <c r="AL3169" i="1"/>
  <c r="AL3177" i="1"/>
  <c r="AL3185" i="1"/>
  <c r="AL3193" i="1"/>
  <c r="AL3201" i="1"/>
  <c r="AL3209" i="1"/>
  <c r="AL3217" i="1"/>
  <c r="AL3225" i="1"/>
  <c r="AL3233" i="1"/>
  <c r="AL3241" i="1"/>
  <c r="AL3249" i="1"/>
  <c r="AL3257" i="1"/>
  <c r="AL3265" i="1"/>
  <c r="AL3273" i="1"/>
  <c r="AL3281" i="1"/>
  <c r="AL3078" i="1"/>
  <c r="AL3092" i="1"/>
  <c r="AL3105" i="1"/>
  <c r="AL3118" i="1"/>
  <c r="AL3130" i="1"/>
  <c r="AL3138" i="1"/>
  <c r="AL3146" i="1"/>
  <c r="AL3154" i="1"/>
  <c r="AL3162" i="1"/>
  <c r="AL3170" i="1"/>
  <c r="AL3178" i="1"/>
  <c r="AL3186" i="1"/>
  <c r="AL3194" i="1"/>
  <c r="AL3202" i="1"/>
  <c r="AL3210" i="1"/>
  <c r="AL3218" i="1"/>
  <c r="AL3226" i="1"/>
  <c r="AL3234" i="1"/>
  <c r="AL3242" i="1"/>
  <c r="AL3250" i="1"/>
  <c r="AL3258" i="1"/>
  <c r="AL3266" i="1"/>
  <c r="AL3274" i="1"/>
  <c r="AL3282" i="1"/>
  <c r="AL3067" i="1"/>
  <c r="AL3075" i="1"/>
  <c r="AL3083" i="1"/>
  <c r="AL3091" i="1"/>
  <c r="AL3099" i="1"/>
  <c r="AL3107" i="1"/>
  <c r="AL3115" i="1"/>
  <c r="AL3123" i="1"/>
  <c r="AL3068" i="1"/>
  <c r="AL3076" i="1"/>
  <c r="AL3084" i="1"/>
  <c r="AL3069" i="1"/>
  <c r="AL3077" i="1"/>
  <c r="AL3085" i="1"/>
  <c r="AL3093" i="1"/>
  <c r="AL3101" i="1"/>
  <c r="AL3109" i="1"/>
  <c r="AL3117" i="1"/>
  <c r="AL3125" i="1"/>
  <c r="AL3071" i="1"/>
  <c r="AL3079" i="1"/>
  <c r="AL3087" i="1"/>
  <c r="AL3095" i="1"/>
  <c r="AL3103" i="1"/>
  <c r="AL3111" i="1"/>
  <c r="AL3119" i="1"/>
  <c r="AL3127" i="1"/>
  <c r="AM3068" i="1" a="1"/>
  <c r="AM3068" i="1" s="1"/>
  <c r="AM3069" i="1" a="1"/>
  <c r="AM3069" i="1" s="1"/>
  <c r="AM3077" i="1" a="1"/>
  <c r="AM3077" i="1" s="1"/>
  <c r="AM3093" i="1" a="1"/>
  <c r="AM3093" i="1" s="1"/>
  <c r="AM3109" i="1" a="1"/>
  <c r="AM3109" i="1" s="1"/>
  <c r="AM3125" i="1" a="1"/>
  <c r="AM3125" i="1" s="1"/>
  <c r="AM3141" i="1" a="1"/>
  <c r="AM3141" i="1" s="1"/>
  <c r="AM3157" i="1" a="1"/>
  <c r="AM3157" i="1" s="1"/>
  <c r="AM3173" i="1" a="1"/>
  <c r="AM3173" i="1" s="1"/>
  <c r="AM3189" i="1" a="1"/>
  <c r="AM3189" i="1" s="1"/>
  <c r="AM3205" i="1" a="1"/>
  <c r="AM3205" i="1" s="1"/>
  <c r="AM3221" i="1" a="1"/>
  <c r="AM3221" i="1" s="1"/>
  <c r="AM3237" i="1" a="1"/>
  <c r="AM3237" i="1" s="1"/>
  <c r="AM3253" i="1" a="1"/>
  <c r="AM3253" i="1" s="1"/>
  <c r="AM3262" i="1" a="1"/>
  <c r="AM3262" i="1" s="1"/>
  <c r="AM3271" i="1" a="1"/>
  <c r="AM3271" i="1" s="1"/>
  <c r="AM3280" i="1" a="1"/>
  <c r="AM3280" i="1" s="1"/>
  <c r="AM3265" i="1" a="1"/>
  <c r="AM3265" i="1" s="1"/>
  <c r="AM3066" i="1" a="1"/>
  <c r="AM3066" i="1" s="1"/>
  <c r="AM3072" i="1" a="1"/>
  <c r="AM3072" i="1" s="1"/>
  <c r="AM3078" i="1" a="1"/>
  <c r="AM3078" i="1" s="1"/>
  <c r="AM3083" i="1" a="1"/>
  <c r="AM3083" i="1" s="1"/>
  <c r="AM3088" i="1" a="1"/>
  <c r="AM3088" i="1" s="1"/>
  <c r="AM3094" i="1" a="1"/>
  <c r="AM3094" i="1" s="1"/>
  <c r="AM3099" i="1" a="1"/>
  <c r="AM3099" i="1" s="1"/>
  <c r="AM3104" i="1" a="1"/>
  <c r="AM3104" i="1" s="1"/>
  <c r="AM3110" i="1" a="1"/>
  <c r="AM3110" i="1" s="1"/>
  <c r="AM3115" i="1" a="1"/>
  <c r="AM3115" i="1" s="1"/>
  <c r="AM3120" i="1" a="1"/>
  <c r="AM3120" i="1" s="1"/>
  <c r="AM3126" i="1" a="1"/>
  <c r="AM3126" i="1" s="1"/>
  <c r="AM3131" i="1" a="1"/>
  <c r="AM3131" i="1" s="1"/>
  <c r="AM3136" i="1" a="1"/>
  <c r="AM3136" i="1" s="1"/>
  <c r="AM3142" i="1" a="1"/>
  <c r="AM3142" i="1" s="1"/>
  <c r="AM3147" i="1" a="1"/>
  <c r="AM3147" i="1" s="1"/>
  <c r="AM3152" i="1" a="1"/>
  <c r="AM3152" i="1" s="1"/>
  <c r="AM3158" i="1" a="1"/>
  <c r="AM3158" i="1" s="1"/>
  <c r="AM3163" i="1" a="1"/>
  <c r="AM3163" i="1" s="1"/>
  <c r="AM3168" i="1" a="1"/>
  <c r="AM3168" i="1" s="1"/>
  <c r="AM3174" i="1" a="1"/>
  <c r="AM3174" i="1" s="1"/>
  <c r="AM3179" i="1" a="1"/>
  <c r="AM3179" i="1" s="1"/>
  <c r="AM3184" i="1" a="1"/>
  <c r="AM3184" i="1" s="1"/>
  <c r="AM3190" i="1" a="1"/>
  <c r="AM3190" i="1" s="1"/>
  <c r="AM3195" i="1" a="1"/>
  <c r="AM3195" i="1" s="1"/>
  <c r="AM3200" i="1" a="1"/>
  <c r="AM3200" i="1" s="1"/>
  <c r="AM3206" i="1" a="1"/>
  <c r="AM3206" i="1" s="1"/>
  <c r="AM3211" i="1" a="1"/>
  <c r="AM3211" i="1" s="1"/>
  <c r="AM3216" i="1" a="1"/>
  <c r="AM3216" i="1" s="1"/>
  <c r="AM3222" i="1" a="1"/>
  <c r="AM3222" i="1" s="1"/>
  <c r="AM3227" i="1" a="1"/>
  <c r="AM3227" i="1" s="1"/>
  <c r="AM3232" i="1" a="1"/>
  <c r="AM3232" i="1" s="1"/>
  <c r="AM3238" i="1" a="1"/>
  <c r="AM3238" i="1" s="1"/>
  <c r="AM3243" i="1" a="1"/>
  <c r="AM3243" i="1" s="1"/>
  <c r="AM3248" i="1" a="1"/>
  <c r="AM3248" i="1" s="1"/>
  <c r="AM3258" i="1" a="1"/>
  <c r="AM3258" i="1" s="1"/>
  <c r="AM3267" i="1" a="1"/>
  <c r="AM3267" i="1" s="1"/>
  <c r="AM3276" i="1" a="1"/>
  <c r="AM3276" i="1" s="1"/>
  <c r="AM3281" i="1" a="1"/>
  <c r="AM3281" i="1" s="1"/>
  <c r="AM3251" i="1" a="1"/>
  <c r="AM3251" i="1" s="1"/>
  <c r="AM3073" i="1" a="1"/>
  <c r="AM3073" i="1" s="1"/>
  <c r="AM3089" i="1" a="1"/>
  <c r="AM3089" i="1" s="1"/>
  <c r="AM3105" i="1" a="1"/>
  <c r="AM3105" i="1" s="1"/>
  <c r="AM3121" i="1" a="1"/>
  <c r="AM3121" i="1" s="1"/>
  <c r="AM3137" i="1" a="1"/>
  <c r="AM3137" i="1" s="1"/>
  <c r="AM3153" i="1" a="1"/>
  <c r="AM3153" i="1" s="1"/>
  <c r="AM3169" i="1" a="1"/>
  <c r="AM3169" i="1" s="1"/>
  <c r="AM3185" i="1" a="1"/>
  <c r="AM3185" i="1" s="1"/>
  <c r="AM3201" i="1" a="1"/>
  <c r="AM3201" i="1" s="1"/>
  <c r="AM3217" i="1" a="1"/>
  <c r="AM3217" i="1" s="1"/>
  <c r="AM3233" i="1" a="1"/>
  <c r="AM3233" i="1" s="1"/>
  <c r="AM3249" i="1" a="1"/>
  <c r="AM3249" i="1" s="1"/>
  <c r="AM3254" i="1" a="1"/>
  <c r="AM3254" i="1" s="1"/>
  <c r="AM3263" i="1" a="1"/>
  <c r="AM3263" i="1" s="1"/>
  <c r="AM3272" i="1" a="1"/>
  <c r="AM3272" i="1" s="1"/>
  <c r="AM3277" i="1" a="1"/>
  <c r="AM3277" i="1" s="1"/>
  <c r="AM3240" i="1" a="1"/>
  <c r="AM3240" i="1" s="1"/>
  <c r="AM3274" i="1" a="1"/>
  <c r="AM3274" i="1" s="1"/>
  <c r="AM3067" i="1" a="1"/>
  <c r="AM3067" i="1" s="1"/>
  <c r="AM3074" i="1" a="1"/>
  <c r="AM3074" i="1" s="1"/>
  <c r="AM3079" i="1" a="1"/>
  <c r="AM3079" i="1" s="1"/>
  <c r="AM3084" i="1" a="1"/>
  <c r="AM3084" i="1" s="1"/>
  <c r="AM3090" i="1" a="1"/>
  <c r="AM3090" i="1" s="1"/>
  <c r="AM3095" i="1" a="1"/>
  <c r="AM3095" i="1" s="1"/>
  <c r="AM3100" i="1" a="1"/>
  <c r="AM3100" i="1" s="1"/>
  <c r="AM3106" i="1" a="1"/>
  <c r="AM3106" i="1" s="1"/>
  <c r="AM3111" i="1" a="1"/>
  <c r="AM3111" i="1" s="1"/>
  <c r="AM3116" i="1" a="1"/>
  <c r="AM3116" i="1" s="1"/>
  <c r="AM3122" i="1" a="1"/>
  <c r="AM3122" i="1" s="1"/>
  <c r="AM3127" i="1" a="1"/>
  <c r="AM3127" i="1" s="1"/>
  <c r="AM3132" i="1" a="1"/>
  <c r="AM3132" i="1" s="1"/>
  <c r="AM3138" i="1" a="1"/>
  <c r="AM3138" i="1" s="1"/>
  <c r="AM3143" i="1" a="1"/>
  <c r="AM3143" i="1" s="1"/>
  <c r="AM3148" i="1" a="1"/>
  <c r="AM3148" i="1" s="1"/>
  <c r="AM3154" i="1" a="1"/>
  <c r="AM3154" i="1" s="1"/>
  <c r="AM3159" i="1" a="1"/>
  <c r="AM3159" i="1" s="1"/>
  <c r="AM3164" i="1" a="1"/>
  <c r="AM3164" i="1" s="1"/>
  <c r="AM3170" i="1" a="1"/>
  <c r="AM3170" i="1" s="1"/>
  <c r="AM3175" i="1" a="1"/>
  <c r="AM3175" i="1" s="1"/>
  <c r="AM3180" i="1" a="1"/>
  <c r="AM3180" i="1" s="1"/>
  <c r="AM3186" i="1" a="1"/>
  <c r="AM3186" i="1" s="1"/>
  <c r="AM3191" i="1" a="1"/>
  <c r="AM3191" i="1" s="1"/>
  <c r="AM3196" i="1" a="1"/>
  <c r="AM3196" i="1" s="1"/>
  <c r="AM3202" i="1" a="1"/>
  <c r="AM3202" i="1" s="1"/>
  <c r="AM3207" i="1" a="1"/>
  <c r="AM3207" i="1" s="1"/>
  <c r="AM3212" i="1" a="1"/>
  <c r="AM3212" i="1" s="1"/>
  <c r="AM3218" i="1" a="1"/>
  <c r="AM3218" i="1" s="1"/>
  <c r="AM3223" i="1" a="1"/>
  <c r="AM3223" i="1" s="1"/>
  <c r="AM3228" i="1" a="1"/>
  <c r="AM3228" i="1" s="1"/>
  <c r="AM3234" i="1" a="1"/>
  <c r="AM3234" i="1" s="1"/>
  <c r="AM3239" i="1" a="1"/>
  <c r="AM3239" i="1" s="1"/>
  <c r="AM3244" i="1" a="1"/>
  <c r="AM3244" i="1" s="1"/>
  <c r="AM3250" i="1" a="1"/>
  <c r="AM3250" i="1" s="1"/>
  <c r="AM3259" i="1" a="1"/>
  <c r="AM3259" i="1" s="1"/>
  <c r="AM3268" i="1" a="1"/>
  <c r="AM3268" i="1" s="1"/>
  <c r="AM3273" i="1" a="1"/>
  <c r="AM3273" i="1" s="1"/>
  <c r="AM3282" i="1" a="1"/>
  <c r="AM3282" i="1" s="1"/>
  <c r="AM3283" i="1" a="1"/>
  <c r="AM3283" i="1" s="1"/>
  <c r="AM3085" i="1" a="1"/>
  <c r="AM3085" i="1" s="1"/>
  <c r="AM3101" i="1" a="1"/>
  <c r="AM3101" i="1" s="1"/>
  <c r="AM3117" i="1" a="1"/>
  <c r="AM3117" i="1" s="1"/>
  <c r="AM3133" i="1" a="1"/>
  <c r="AM3133" i="1" s="1"/>
  <c r="AM3149" i="1" a="1"/>
  <c r="AM3149" i="1" s="1"/>
  <c r="AM3165" i="1" a="1"/>
  <c r="AM3165" i="1" s="1"/>
  <c r="AM3181" i="1" a="1"/>
  <c r="AM3181" i="1" s="1"/>
  <c r="AM3197" i="1" a="1"/>
  <c r="AM3197" i="1" s="1"/>
  <c r="AM3213" i="1" a="1"/>
  <c r="AM3213" i="1" s="1"/>
  <c r="AM3229" i="1" a="1"/>
  <c r="AM3229" i="1" s="1"/>
  <c r="AM3245" i="1" a="1"/>
  <c r="AM3245" i="1" s="1"/>
  <c r="AM3255" i="1" a="1"/>
  <c r="AM3255" i="1" s="1"/>
  <c r="AM3264" i="1" a="1"/>
  <c r="AM3264" i="1" s="1"/>
  <c r="AM3269" i="1" a="1"/>
  <c r="AM3269" i="1" s="1"/>
  <c r="AM3278" i="1" a="1"/>
  <c r="AM3278" i="1" s="1"/>
  <c r="AM3260" i="1" a="1"/>
  <c r="AM3260" i="1" s="1"/>
  <c r="AM3070" i="1" a="1"/>
  <c r="AM3070" i="1" s="1"/>
  <c r="AM3075" i="1" a="1"/>
  <c r="AM3075" i="1" s="1"/>
  <c r="AM3080" i="1" a="1"/>
  <c r="AM3080" i="1" s="1"/>
  <c r="AM3086" i="1" a="1"/>
  <c r="AM3086" i="1" s="1"/>
  <c r="AM3091" i="1" a="1"/>
  <c r="AM3091" i="1" s="1"/>
  <c r="AM3096" i="1" a="1"/>
  <c r="AM3096" i="1" s="1"/>
  <c r="AM3102" i="1" a="1"/>
  <c r="AM3102" i="1" s="1"/>
  <c r="AM3107" i="1" a="1"/>
  <c r="AM3107" i="1" s="1"/>
  <c r="AM3112" i="1" a="1"/>
  <c r="AM3112" i="1" s="1"/>
  <c r="AM3118" i="1" a="1"/>
  <c r="AM3118" i="1" s="1"/>
  <c r="AM3123" i="1" a="1"/>
  <c r="AM3123" i="1" s="1"/>
  <c r="AM3128" i="1" a="1"/>
  <c r="AM3128" i="1" s="1"/>
  <c r="AM3134" i="1" a="1"/>
  <c r="AM3134" i="1" s="1"/>
  <c r="AM3139" i="1" a="1"/>
  <c r="AM3139" i="1" s="1"/>
  <c r="AM3144" i="1" a="1"/>
  <c r="AM3144" i="1" s="1"/>
  <c r="AM3150" i="1" a="1"/>
  <c r="AM3150" i="1" s="1"/>
  <c r="AM3155" i="1" a="1"/>
  <c r="AM3155" i="1" s="1"/>
  <c r="AM3160" i="1" a="1"/>
  <c r="AM3160" i="1" s="1"/>
  <c r="AM3166" i="1" a="1"/>
  <c r="AM3166" i="1" s="1"/>
  <c r="AM3171" i="1" a="1"/>
  <c r="AM3171" i="1" s="1"/>
  <c r="AM3176" i="1" a="1"/>
  <c r="AM3176" i="1" s="1"/>
  <c r="AM3182" i="1" a="1"/>
  <c r="AM3182" i="1" s="1"/>
  <c r="AM3187" i="1" a="1"/>
  <c r="AM3187" i="1" s="1"/>
  <c r="AM3192" i="1" a="1"/>
  <c r="AM3192" i="1" s="1"/>
  <c r="AM3198" i="1" a="1"/>
  <c r="AM3198" i="1" s="1"/>
  <c r="AM3203" i="1" a="1"/>
  <c r="AM3203" i="1" s="1"/>
  <c r="AM3208" i="1" a="1"/>
  <c r="AM3208" i="1" s="1"/>
  <c r="AM3214" i="1" a="1"/>
  <c r="AM3214" i="1" s="1"/>
  <c r="AM3219" i="1" a="1"/>
  <c r="AM3219" i="1" s="1"/>
  <c r="AM3224" i="1" a="1"/>
  <c r="AM3224" i="1" s="1"/>
  <c r="AM3230" i="1" a="1"/>
  <c r="AM3230" i="1" s="1"/>
  <c r="AM3235" i="1" a="1"/>
  <c r="AM3235" i="1" s="1"/>
  <c r="AM3246" i="1" a="1"/>
  <c r="AM3246" i="1" s="1"/>
  <c r="AM3081" i="1" a="1"/>
  <c r="AM3081" i="1" s="1"/>
  <c r="AM3097" i="1" a="1"/>
  <c r="AM3097" i="1" s="1"/>
  <c r="AM3113" i="1" a="1"/>
  <c r="AM3113" i="1" s="1"/>
  <c r="AM3129" i="1" a="1"/>
  <c r="AM3129" i="1" s="1"/>
  <c r="AM3145" i="1" a="1"/>
  <c r="AM3145" i="1" s="1"/>
  <c r="AM3161" i="1" a="1"/>
  <c r="AM3161" i="1" s="1"/>
  <c r="AM3177" i="1" a="1"/>
  <c r="AM3177" i="1" s="1"/>
  <c r="AM3193" i="1" a="1"/>
  <c r="AM3193" i="1" s="1"/>
  <c r="AM3209" i="1" a="1"/>
  <c r="AM3209" i="1" s="1"/>
  <c r="AM3225" i="1" a="1"/>
  <c r="AM3225" i="1" s="1"/>
  <c r="AM3241" i="1" a="1"/>
  <c r="AM3241" i="1" s="1"/>
  <c r="AM3256" i="1" a="1"/>
  <c r="AM3256" i="1" s="1"/>
  <c r="AM3261" i="1" a="1"/>
  <c r="AM3261" i="1" s="1"/>
  <c r="AM3270" i="1" a="1"/>
  <c r="AM3270" i="1" s="1"/>
  <c r="AM3279" i="1" a="1"/>
  <c r="AM3279" i="1" s="1"/>
  <c r="AM3071" i="1" a="1"/>
  <c r="AM3071" i="1" s="1"/>
  <c r="AM3076" i="1" a="1"/>
  <c r="AM3076" i="1" s="1"/>
  <c r="AM3082" i="1" a="1"/>
  <c r="AM3082" i="1" s="1"/>
  <c r="AM3087" i="1" a="1"/>
  <c r="AM3087" i="1" s="1"/>
  <c r="AM3092" i="1" a="1"/>
  <c r="AM3092" i="1" s="1"/>
  <c r="AM3098" i="1" a="1"/>
  <c r="AM3098" i="1" s="1"/>
  <c r="AM3103" i="1" a="1"/>
  <c r="AM3103" i="1" s="1"/>
  <c r="AM3108" i="1" a="1"/>
  <c r="AM3108" i="1" s="1"/>
  <c r="AM3114" i="1" a="1"/>
  <c r="AM3114" i="1" s="1"/>
  <c r="AM3119" i="1" a="1"/>
  <c r="AM3119" i="1" s="1"/>
  <c r="AM3124" i="1" a="1"/>
  <c r="AM3124" i="1" s="1"/>
  <c r="AM3130" i="1" a="1"/>
  <c r="AM3130" i="1" s="1"/>
  <c r="AM3135" i="1" a="1"/>
  <c r="AM3135" i="1" s="1"/>
  <c r="AM3140" i="1" a="1"/>
  <c r="AM3140" i="1" s="1"/>
  <c r="AM3146" i="1" a="1"/>
  <c r="AM3146" i="1" s="1"/>
  <c r="AM3151" i="1" a="1"/>
  <c r="AM3151" i="1" s="1"/>
  <c r="AM3156" i="1" a="1"/>
  <c r="AM3156" i="1" s="1"/>
  <c r="AM3162" i="1" a="1"/>
  <c r="AM3162" i="1" s="1"/>
  <c r="AM3167" i="1" a="1"/>
  <c r="AM3167" i="1" s="1"/>
  <c r="AM3172" i="1" a="1"/>
  <c r="AM3172" i="1" s="1"/>
  <c r="AM3178" i="1" a="1"/>
  <c r="AM3178" i="1" s="1"/>
  <c r="AM3183" i="1" a="1"/>
  <c r="AM3183" i="1" s="1"/>
  <c r="AM3188" i="1" a="1"/>
  <c r="AM3188" i="1" s="1"/>
  <c r="AM3194" i="1" a="1"/>
  <c r="AM3194" i="1" s="1"/>
  <c r="AM3199" i="1" a="1"/>
  <c r="AM3199" i="1" s="1"/>
  <c r="AM3204" i="1" a="1"/>
  <c r="AM3204" i="1" s="1"/>
  <c r="AM3210" i="1" a="1"/>
  <c r="AM3210" i="1" s="1"/>
  <c r="AM3215" i="1" a="1"/>
  <c r="AM3215" i="1" s="1"/>
  <c r="AM3220" i="1" a="1"/>
  <c r="AM3220" i="1" s="1"/>
  <c r="AM3226" i="1" a="1"/>
  <c r="AM3226" i="1" s="1"/>
  <c r="AM3231" i="1" a="1"/>
  <c r="AM3231" i="1" s="1"/>
  <c r="AM3236" i="1" a="1"/>
  <c r="AM3236" i="1" s="1"/>
  <c r="AM3242" i="1" a="1"/>
  <c r="AM3242" i="1" s="1"/>
  <c r="AM3247" i="1" a="1"/>
  <c r="AM3247" i="1" s="1"/>
  <c r="AM3252" i="1" a="1"/>
  <c r="AM3252" i="1" s="1"/>
  <c r="AM3257" i="1" a="1"/>
  <c r="AM3257" i="1" s="1"/>
  <c r="AM3266" i="1" a="1"/>
  <c r="AM3266" i="1" s="1"/>
  <c r="AM3275" i="1" a="1"/>
  <c r="AM3275" i="1" s="1"/>
  <c r="AL3051" i="1"/>
  <c r="AL3040" i="1"/>
  <c r="AL3048" i="1"/>
  <c r="AL3056" i="1"/>
  <c r="AL3064" i="1"/>
  <c r="AM3036" i="1" a="1"/>
  <c r="AM3036" i="1" s="1"/>
  <c r="AM3040" i="1" a="1"/>
  <c r="AM3040" i="1" s="1"/>
  <c r="AM3044" i="1" a="1"/>
  <c r="AM3044" i="1" s="1"/>
  <c r="AM3048" i="1" a="1"/>
  <c r="AM3048" i="1" s="1"/>
  <c r="AM3052" i="1" a="1"/>
  <c r="AM3052" i="1" s="1"/>
  <c r="AM3056" i="1" a="1"/>
  <c r="AM3056" i="1" s="1"/>
  <c r="AM3060" i="1" a="1"/>
  <c r="AM3060" i="1" s="1"/>
  <c r="AM3064" i="1" a="1"/>
  <c r="AM3064" i="1" s="1"/>
  <c r="AL3033" i="1"/>
  <c r="AL3041" i="1"/>
  <c r="AL3049" i="1"/>
  <c r="AL3057" i="1"/>
  <c r="AL3065" i="1"/>
  <c r="AL3034" i="1"/>
  <c r="AL3042" i="1"/>
  <c r="AL3050" i="1"/>
  <c r="AL3058" i="1"/>
  <c r="AM3033" i="1" a="1"/>
  <c r="AM3033" i="1" s="1"/>
  <c r="AM3037" i="1" a="1"/>
  <c r="AM3037" i="1" s="1"/>
  <c r="AM3041" i="1" a="1"/>
  <c r="AM3041" i="1" s="1"/>
  <c r="AM3045" i="1" a="1"/>
  <c r="AM3045" i="1" s="1"/>
  <c r="AM3049" i="1" a="1"/>
  <c r="AM3049" i="1" s="1"/>
  <c r="AM3053" i="1" a="1"/>
  <c r="AM3053" i="1" s="1"/>
  <c r="AM3057" i="1" a="1"/>
  <c r="AM3057" i="1" s="1"/>
  <c r="AM3061" i="1" a="1"/>
  <c r="AM3061" i="1" s="1"/>
  <c r="AM3065" i="1" a="1"/>
  <c r="AM3065" i="1" s="1"/>
  <c r="AL3059" i="1"/>
  <c r="AL3035" i="1"/>
  <c r="AL3043" i="1"/>
  <c r="AL3036" i="1"/>
  <c r="AL3044" i="1"/>
  <c r="AL3052" i="1"/>
  <c r="AL3060" i="1"/>
  <c r="AM3034" i="1" a="1"/>
  <c r="AM3034" i="1" s="1"/>
  <c r="AM3038" i="1" a="1"/>
  <c r="AM3038" i="1" s="1"/>
  <c r="AM3042" i="1" a="1"/>
  <c r="AM3042" i="1" s="1"/>
  <c r="AM3046" i="1" a="1"/>
  <c r="AM3046" i="1" s="1"/>
  <c r="AM3050" i="1" a="1"/>
  <c r="AM3050" i="1" s="1"/>
  <c r="AM3054" i="1" a="1"/>
  <c r="AM3054" i="1" s="1"/>
  <c r="AM3058" i="1" a="1"/>
  <c r="AM3058" i="1" s="1"/>
  <c r="AM3062" i="1" a="1"/>
  <c r="AM3062" i="1" s="1"/>
  <c r="AL3037" i="1"/>
  <c r="AL3045" i="1"/>
  <c r="AL3053" i="1"/>
  <c r="AL3061" i="1"/>
  <c r="AL3038" i="1"/>
  <c r="AL3046" i="1"/>
  <c r="AL3054" i="1"/>
  <c r="AL3062" i="1"/>
  <c r="AM3035" i="1" a="1"/>
  <c r="AM3035" i="1" s="1"/>
  <c r="AM3039" i="1" a="1"/>
  <c r="AM3039" i="1" s="1"/>
  <c r="AM3043" i="1" a="1"/>
  <c r="AM3043" i="1" s="1"/>
  <c r="AM3047" i="1" a="1"/>
  <c r="AM3047" i="1" s="1"/>
  <c r="AM3051" i="1" a="1"/>
  <c r="AM3051" i="1" s="1"/>
  <c r="AM3055" i="1" a="1"/>
  <c r="AM3055" i="1" s="1"/>
  <c r="AM3059" i="1" a="1"/>
  <c r="AM3059" i="1" s="1"/>
  <c r="AM3063" i="1" a="1"/>
  <c r="AM3063" i="1" s="1"/>
  <c r="AL3039" i="1"/>
  <c r="AL3047" i="1"/>
  <c r="AL3055" i="1"/>
  <c r="AL3063" i="1"/>
  <c r="AL3013" i="1"/>
  <c r="AL3026" i="1"/>
  <c r="AL3018" i="1"/>
  <c r="AL3032" i="1"/>
  <c r="AL3024" i="1"/>
  <c r="AL3016" i="1"/>
  <c r="AL3015" i="1"/>
  <c r="AL3023" i="1"/>
  <c r="AL3031" i="1"/>
  <c r="AM3015" i="1" a="1"/>
  <c r="AM3015" i="1" s="1"/>
  <c r="AM3019" i="1" a="1"/>
  <c r="AM3019" i="1" s="1"/>
  <c r="AM3023" i="1" a="1"/>
  <c r="AM3023" i="1" s="1"/>
  <c r="AM3027" i="1" a="1"/>
  <c r="AM3027" i="1" s="1"/>
  <c r="AM3031" i="1" a="1"/>
  <c r="AM3031" i="1" s="1"/>
  <c r="AM3016" i="1" a="1"/>
  <c r="AM3016" i="1" s="1"/>
  <c r="AM3024" i="1" a="1"/>
  <c r="AM3024" i="1" s="1"/>
  <c r="AM3032" i="1" a="1"/>
  <c r="AM3032" i="1" s="1"/>
  <c r="AM3022" i="1" a="1"/>
  <c r="AM3022" i="1" s="1"/>
  <c r="AM3030" i="1" a="1"/>
  <c r="AM3030" i="1" s="1"/>
  <c r="AL3017" i="1"/>
  <c r="AL3025" i="1"/>
  <c r="AM3012" i="1" a="1"/>
  <c r="AM3012" i="1" s="1"/>
  <c r="AM3020" i="1" a="1"/>
  <c r="AM3020" i="1" s="1"/>
  <c r="AM3028" i="1" a="1"/>
  <c r="AM3028" i="1" s="1"/>
  <c r="AL3021" i="1"/>
  <c r="AL3029" i="1"/>
  <c r="AM3014" i="1" a="1"/>
  <c r="AM3014" i="1" s="1"/>
  <c r="AM3026" i="1" a="1"/>
  <c r="AM3026" i="1" s="1"/>
  <c r="AL3019" i="1"/>
  <c r="AL3027" i="1"/>
  <c r="AM3013" i="1" a="1"/>
  <c r="AM3013" i="1" s="1"/>
  <c r="AM3017" i="1" a="1"/>
  <c r="AM3017" i="1" s="1"/>
  <c r="AM3025" i="1" a="1"/>
  <c r="AM3025" i="1" s="1"/>
  <c r="AM3029" i="1" a="1"/>
  <c r="AM3029" i="1" s="1"/>
  <c r="AM3021" i="1" a="1"/>
  <c r="AM3021" i="1" s="1"/>
  <c r="AL3012" i="1"/>
  <c r="AL3020" i="1"/>
  <c r="AL3028" i="1"/>
  <c r="AM3018" i="1" a="1"/>
  <c r="AM3018" i="1" s="1"/>
  <c r="AL3014" i="1"/>
  <c r="AL3022" i="1"/>
  <c r="AL3030" i="1"/>
  <c r="AM3011" i="1" a="1"/>
  <c r="AM3011" i="1" s="1"/>
  <c r="AL3011" i="1"/>
  <c r="AM3010" i="1" a="1"/>
  <c r="AM3010" i="1" s="1"/>
  <c r="AL3010" i="1"/>
  <c r="AM3009" i="1" a="1"/>
  <c r="AM3009" i="1" s="1"/>
  <c r="AL3009" i="1"/>
  <c r="AL2991" i="1"/>
  <c r="AL2990" i="1"/>
  <c r="AL2985" i="1"/>
  <c r="AL3005" i="1"/>
  <c r="AL2997" i="1"/>
  <c r="AL2989" i="1"/>
  <c r="AL2987" i="1"/>
  <c r="AL2994" i="1"/>
  <c r="AL2988" i="1"/>
  <c r="AL2986" i="1"/>
  <c r="AL2984" i="1"/>
  <c r="AL2992" i="1"/>
  <c r="AL3007" i="1"/>
  <c r="AL2999" i="1"/>
  <c r="AM2991" i="1" a="1"/>
  <c r="AM2991" i="1" s="1"/>
  <c r="AM2988" i="1" a="1"/>
  <c r="AM2988" i="1" s="1"/>
  <c r="AM2990" i="1" a="1"/>
  <c r="AM2990" i="1" s="1"/>
  <c r="AM2998" i="1" a="1"/>
  <c r="AM2998" i="1" s="1"/>
  <c r="AM2989" i="1" a="1"/>
  <c r="AM2989" i="1" s="1"/>
  <c r="AM2986" i="1" a="1"/>
  <c r="AM2986" i="1" s="1"/>
  <c r="AM2987" i="1" a="1"/>
  <c r="AM2987" i="1" s="1"/>
  <c r="AM2984" i="1" a="1"/>
  <c r="AM2984" i="1" s="1"/>
  <c r="AM2985" i="1" a="1"/>
  <c r="AM2985" i="1" s="1"/>
  <c r="AM3006" i="1" a="1"/>
  <c r="AM3006" i="1" s="1"/>
  <c r="AL3001" i="1"/>
  <c r="AL2993" i="1"/>
  <c r="AM2997" i="1" a="1"/>
  <c r="AM2997" i="1" s="1"/>
  <c r="AM3005" i="1" a="1"/>
  <c r="AM3005" i="1" s="1"/>
  <c r="AM3004" i="1" a="1"/>
  <c r="AM3004" i="1" s="1"/>
  <c r="AM2996" i="1" a="1"/>
  <c r="AM2996" i="1" s="1"/>
  <c r="AM2992" i="1" a="1"/>
  <c r="AM2992" i="1" s="1"/>
  <c r="AL3006" i="1"/>
  <c r="AL2998" i="1"/>
  <c r="AM3008" i="1" a="1"/>
  <c r="AM3008" i="1" s="1"/>
  <c r="AM3000" i="1" a="1"/>
  <c r="AM3000" i="1" s="1"/>
  <c r="AM2993" i="1" a="1"/>
  <c r="AM2993" i="1" s="1"/>
  <c r="AL3008" i="1"/>
  <c r="AL3000" i="1"/>
  <c r="AM3007" i="1" a="1"/>
  <c r="AM3007" i="1" s="1"/>
  <c r="AM2999" i="1" a="1"/>
  <c r="AM2999" i="1" s="1"/>
  <c r="AM3001" i="1" a="1"/>
  <c r="AM3001" i="1" s="1"/>
  <c r="AM3003" i="1" a="1"/>
  <c r="AM3003" i="1" s="1"/>
  <c r="AM2995" i="1" a="1"/>
  <c r="AM2995" i="1" s="1"/>
  <c r="AL3004" i="1"/>
  <c r="AL2996" i="1"/>
  <c r="AL3003" i="1"/>
  <c r="AL2995" i="1"/>
  <c r="AM3002" i="1" a="1"/>
  <c r="AM3002" i="1" s="1"/>
  <c r="AM2994" i="1" a="1"/>
  <c r="AM2994" i="1" s="1"/>
  <c r="AL3002" i="1"/>
  <c r="AL2864" i="1"/>
  <c r="AL2980" i="1"/>
  <c r="AL2942" i="1"/>
  <c r="AL2896" i="1"/>
  <c r="AL2719" i="1"/>
  <c r="AL2762" i="1"/>
  <c r="AL2754" i="1"/>
  <c r="AL2856" i="1"/>
  <c r="AL2848" i="1"/>
  <c r="AL2840" i="1"/>
  <c r="AL2832" i="1"/>
  <c r="AL2824" i="1"/>
  <c r="AL2816" i="1"/>
  <c r="AL2808" i="1"/>
  <c r="AL2800" i="1"/>
  <c r="AL2792" i="1"/>
  <c r="AL2950" i="1"/>
  <c r="AL2912" i="1"/>
  <c r="AL2904" i="1"/>
  <c r="AL2888" i="1"/>
  <c r="AL2791" i="1"/>
  <c r="AL2784" i="1"/>
  <c r="AL2964" i="1"/>
  <c r="AL2934" i="1"/>
  <c r="AL2872" i="1"/>
  <c r="AL2972" i="1"/>
  <c r="AL2956" i="1"/>
  <c r="AL2920" i="1"/>
  <c r="AL2880" i="1"/>
  <c r="AL2714" i="1"/>
  <c r="AL2753" i="1"/>
  <c r="AL2979" i="1"/>
  <c r="AL2971" i="1"/>
  <c r="AL2963" i="1"/>
  <c r="AL2955" i="1"/>
  <c r="AL2949" i="1"/>
  <c r="AL2941" i="1"/>
  <c r="AL2933" i="1"/>
  <c r="AL2919" i="1"/>
  <c r="AL2911" i="1"/>
  <c r="AL2903" i="1"/>
  <c r="AL2895" i="1"/>
  <c r="AL2887" i="1"/>
  <c r="AL2879" i="1"/>
  <c r="AL2871" i="1"/>
  <c r="AL2863" i="1"/>
  <c r="AL2855" i="1"/>
  <c r="AL2847" i="1"/>
  <c r="AL2839" i="1"/>
  <c r="AL2831" i="1"/>
  <c r="AL2823" i="1"/>
  <c r="AL2815" i="1"/>
  <c r="AL2807" i="1"/>
  <c r="AL2799" i="1"/>
  <c r="AL2790" i="1"/>
  <c r="AL2782" i="1"/>
  <c r="AL2773" i="1"/>
  <c r="AL2765" i="1"/>
  <c r="AL2978" i="1"/>
  <c r="AL2970" i="1"/>
  <c r="AL2962" i="1"/>
  <c r="AL2954" i="1"/>
  <c r="AL2948" i="1"/>
  <c r="AL2940" i="1"/>
  <c r="AL2932" i="1"/>
  <c r="AL2926" i="1"/>
  <c r="AL2918" i="1"/>
  <c r="AL2910" i="1"/>
  <c r="AL2902" i="1"/>
  <c r="AL2894" i="1"/>
  <c r="AL2886" i="1"/>
  <c r="AL2878" i="1"/>
  <c r="AL2870" i="1"/>
  <c r="AL2862" i="1"/>
  <c r="AL2854" i="1"/>
  <c r="AL2846" i="1"/>
  <c r="AL2838" i="1"/>
  <c r="AL2830" i="1"/>
  <c r="AL2822" i="1"/>
  <c r="AL2814" i="1"/>
  <c r="AL2806" i="1"/>
  <c r="AL2798" i="1"/>
  <c r="AL2789" i="1"/>
  <c r="AL2781" i="1"/>
  <c r="AL2772" i="1"/>
  <c r="AL2752" i="1"/>
  <c r="AL2713" i="1"/>
  <c r="AL2977" i="1"/>
  <c r="AL2969" i="1"/>
  <c r="AL2961" i="1"/>
  <c r="AL2953" i="1"/>
  <c r="AL2947" i="1"/>
  <c r="AL2939" i="1"/>
  <c r="AL2931" i="1"/>
  <c r="AL2925" i="1"/>
  <c r="AL2917" i="1"/>
  <c r="AL2909" i="1"/>
  <c r="AL2901" i="1"/>
  <c r="AL2893" i="1"/>
  <c r="AL2885" i="1"/>
  <c r="AL2877" i="1"/>
  <c r="AL2869" i="1"/>
  <c r="AL2861" i="1"/>
  <c r="AL2853" i="1"/>
  <c r="AL2845" i="1"/>
  <c r="AL2837" i="1"/>
  <c r="AL2829" i="1"/>
  <c r="AL2821" i="1"/>
  <c r="AL2813" i="1"/>
  <c r="AL2805" i="1"/>
  <c r="AL2797" i="1"/>
  <c r="AL2788" i="1"/>
  <c r="AL2780" i="1"/>
  <c r="AL2761" i="1"/>
  <c r="AL2751" i="1"/>
  <c r="AL2712" i="1"/>
  <c r="AL2976" i="1"/>
  <c r="AL2968" i="1"/>
  <c r="AL2960" i="1"/>
  <c r="AL2952" i="1"/>
  <c r="AL2946" i="1"/>
  <c r="AL2938" i="1"/>
  <c r="AL2930" i="1"/>
  <c r="AL2924" i="1"/>
  <c r="AL2916" i="1"/>
  <c r="AL2908" i="1"/>
  <c r="AL2900" i="1"/>
  <c r="AL2892" i="1"/>
  <c r="AL2884" i="1"/>
  <c r="AL2876" i="1"/>
  <c r="AL2868" i="1"/>
  <c r="AL2860" i="1"/>
  <c r="AL2852" i="1"/>
  <c r="AL2844" i="1"/>
  <c r="AL2836" i="1"/>
  <c r="AL2828" i="1"/>
  <c r="AL2820" i="1"/>
  <c r="AL2812" i="1"/>
  <c r="AL2804" i="1"/>
  <c r="AL2796" i="1"/>
  <c r="AL2787" i="1"/>
  <c r="AL2779" i="1"/>
  <c r="AL2770" i="1"/>
  <c r="AL2760" i="1"/>
  <c r="AL2750" i="1"/>
  <c r="AL2711" i="1"/>
  <c r="AL2746" i="1"/>
  <c r="AL2738" i="1"/>
  <c r="AL2730" i="1"/>
  <c r="AL2722" i="1"/>
  <c r="AL2983" i="1"/>
  <c r="AL2975" i="1"/>
  <c r="AL2967" i="1"/>
  <c r="AL2959" i="1"/>
  <c r="AL2951" i="1"/>
  <c r="AL2945" i="1"/>
  <c r="AL2937" i="1"/>
  <c r="AL2929" i="1"/>
  <c r="AL2923" i="1"/>
  <c r="AL2915" i="1"/>
  <c r="AL2907" i="1"/>
  <c r="AL2899" i="1"/>
  <c r="AL2891" i="1"/>
  <c r="AL2883" i="1"/>
  <c r="AL2875" i="1"/>
  <c r="AL2867" i="1"/>
  <c r="AL2859" i="1"/>
  <c r="AL2851" i="1"/>
  <c r="AL2843" i="1"/>
  <c r="AL2835" i="1"/>
  <c r="AL2827" i="1"/>
  <c r="AL2819" i="1"/>
  <c r="AL2811" i="1"/>
  <c r="AL2803" i="1"/>
  <c r="AL2795" i="1"/>
  <c r="AL2786" i="1"/>
  <c r="AL2777" i="1"/>
  <c r="AL2769" i="1"/>
  <c r="AL2759" i="1"/>
  <c r="AL2749" i="1"/>
  <c r="AL2745" i="1"/>
  <c r="AL2737" i="1"/>
  <c r="AL2729" i="1"/>
  <c r="AL2721" i="1"/>
  <c r="AL2982" i="1"/>
  <c r="AL2974" i="1"/>
  <c r="AL2966" i="1"/>
  <c r="AL2958" i="1"/>
  <c r="AL2944" i="1"/>
  <c r="AL2936" i="1"/>
  <c r="AL2928" i="1"/>
  <c r="AL2922" i="1"/>
  <c r="AL2914" i="1"/>
  <c r="AL2906" i="1"/>
  <c r="AL2898" i="1"/>
  <c r="AL2890" i="1"/>
  <c r="AL2882" i="1"/>
  <c r="AL2874" i="1"/>
  <c r="AL2866" i="1"/>
  <c r="AL2858" i="1"/>
  <c r="AL2850" i="1"/>
  <c r="AL2842" i="1"/>
  <c r="AL2834" i="1"/>
  <c r="AL2826" i="1"/>
  <c r="AL2818" i="1"/>
  <c r="AL2810" i="1"/>
  <c r="AL2802" i="1"/>
  <c r="AL2794" i="1"/>
  <c r="AL2776" i="1"/>
  <c r="AL2768" i="1"/>
  <c r="AL2758" i="1"/>
  <c r="AL2747" i="1"/>
  <c r="AL2744" i="1"/>
  <c r="AL2736" i="1"/>
  <c r="AL2728" i="1"/>
  <c r="AL2981" i="1"/>
  <c r="AL2973" i="1"/>
  <c r="AL2965" i="1"/>
  <c r="AL2957" i="1"/>
  <c r="AL2943" i="1"/>
  <c r="AL2935" i="1"/>
  <c r="AL2927" i="1"/>
  <c r="AL2921" i="1"/>
  <c r="AL2913" i="1"/>
  <c r="AL2905" i="1"/>
  <c r="AL2897" i="1"/>
  <c r="AL2889" i="1"/>
  <c r="AL2881" i="1"/>
  <c r="AL2873" i="1"/>
  <c r="AL2865" i="1"/>
  <c r="AL2857" i="1"/>
  <c r="AL2849" i="1"/>
  <c r="AL2841" i="1"/>
  <c r="AL2833" i="1"/>
  <c r="AL2825" i="1"/>
  <c r="AL2817" i="1"/>
  <c r="AL2809" i="1"/>
  <c r="AL2801" i="1"/>
  <c r="AL2775" i="1"/>
  <c r="AL2767" i="1"/>
  <c r="AL2757" i="1"/>
  <c r="AL2720" i="1"/>
  <c r="AL2743" i="1"/>
  <c r="AL2735" i="1"/>
  <c r="AL2727" i="1"/>
  <c r="AL2783" i="1"/>
  <c r="AL2774" i="1"/>
  <c r="AL2766" i="1"/>
  <c r="AL2742" i="1"/>
  <c r="AL2734" i="1"/>
  <c r="AL2726" i="1"/>
  <c r="AL2718" i="1"/>
  <c r="AL2710" i="1"/>
  <c r="AJ2962" i="1" a="1"/>
  <c r="AJ2962" i="1" s="1"/>
  <c r="AJ2960" i="1" a="1"/>
  <c r="AJ2960" i="1" s="1"/>
  <c r="AL2715" i="1"/>
  <c r="AL2723" i="1"/>
  <c r="AL2731" i="1"/>
  <c r="AL2739" i="1"/>
  <c r="AL2716" i="1"/>
  <c r="AL2724" i="1"/>
  <c r="AL2732" i="1"/>
  <c r="AL2740" i="1"/>
  <c r="AL2755" i="1"/>
  <c r="AL2763" i="1"/>
  <c r="AL2771" i="1"/>
  <c r="AL2778" i="1"/>
  <c r="AL2785" i="1"/>
  <c r="AL2793" i="1"/>
  <c r="AL2709" i="1"/>
  <c r="AL2717" i="1"/>
  <c r="AL2725" i="1"/>
  <c r="AL2733" i="1"/>
  <c r="AL2741" i="1"/>
  <c r="AL2748" i="1"/>
  <c r="AL2756" i="1"/>
  <c r="AL2764" i="1"/>
  <c r="AM2709" i="1" a="1"/>
  <c r="AM2709" i="1" s="1"/>
  <c r="AM2710" i="1" a="1"/>
  <c r="AM2710" i="1" s="1"/>
  <c r="AM2718" i="1" a="1"/>
  <c r="AM2718" i="1" s="1"/>
  <c r="AM2734" i="1" a="1"/>
  <c r="AM2734" i="1" s="1"/>
  <c r="AM2749" i="1" a="1"/>
  <c r="AM2749" i="1" s="1"/>
  <c r="AM2765" i="1" a="1"/>
  <c r="AM2765" i="1" s="1"/>
  <c r="AM2780" i="1" a="1"/>
  <c r="AM2780" i="1" s="1"/>
  <c r="AM2795" i="1" a="1"/>
  <c r="AM2795" i="1" s="1"/>
  <c r="AM2811" i="1" a="1"/>
  <c r="AM2811" i="1" s="1"/>
  <c r="AM2827" i="1" a="1"/>
  <c r="AM2827" i="1" s="1"/>
  <c r="AM2843" i="1" a="1"/>
  <c r="AM2843" i="1" s="1"/>
  <c r="AM2859" i="1" a="1"/>
  <c r="AM2859" i="1" s="1"/>
  <c r="AM2875" i="1" a="1"/>
  <c r="AM2875" i="1" s="1"/>
  <c r="AM2890" i="1" a="1"/>
  <c r="AM2890" i="1" s="1"/>
  <c r="AM2895" i="1" a="1"/>
  <c r="AM2895" i="1" s="1"/>
  <c r="AM2904" i="1" a="1"/>
  <c r="AM2904" i="1" s="1"/>
  <c r="AM2913" i="1" a="1"/>
  <c r="AM2913" i="1" s="1"/>
  <c r="AM2922" i="1" a="1"/>
  <c r="AM2922" i="1" s="1"/>
  <c r="AM2934" i="1" a="1"/>
  <c r="AM2934" i="1" s="1"/>
  <c r="AM2943" i="1" a="1"/>
  <c r="AM2943" i="1" s="1"/>
  <c r="AM2955" i="1" a="1"/>
  <c r="AM2955" i="1" s="1"/>
  <c r="AM2964" i="1" a="1"/>
  <c r="AM2964" i="1" s="1"/>
  <c r="AM2973" i="1" a="1"/>
  <c r="AM2973" i="1" s="1"/>
  <c r="AM2982" i="1" a="1"/>
  <c r="AM2982" i="1" s="1"/>
  <c r="AM2713" i="1" a="1"/>
  <c r="AM2713" i="1" s="1"/>
  <c r="AM2719" i="1" a="1"/>
  <c r="AM2719" i="1" s="1"/>
  <c r="AM2724" i="1" a="1"/>
  <c r="AM2724" i="1" s="1"/>
  <c r="AM2729" i="1" a="1"/>
  <c r="AM2729" i="1" s="1"/>
  <c r="AM2735" i="1" a="1"/>
  <c r="AM2735" i="1" s="1"/>
  <c r="AM2740" i="1" a="1"/>
  <c r="AM2740" i="1" s="1"/>
  <c r="AM2745" i="1" a="1"/>
  <c r="AM2745" i="1" s="1"/>
  <c r="AM2750" i="1" a="1"/>
  <c r="AM2750" i="1" s="1"/>
  <c r="AM2755" i="1" a="1"/>
  <c r="AM2755" i="1" s="1"/>
  <c r="AM2760" i="1" a="1"/>
  <c r="AM2760" i="1" s="1"/>
  <c r="AM2766" i="1" a="1"/>
  <c r="AM2766" i="1" s="1"/>
  <c r="AM2771" i="1" a="1"/>
  <c r="AM2771" i="1" s="1"/>
  <c r="AM2775" i="1" a="1"/>
  <c r="AM2775" i="1" s="1"/>
  <c r="AM2781" i="1" a="1"/>
  <c r="AM2781" i="1" s="1"/>
  <c r="AM2785" i="1" a="1"/>
  <c r="AM2785" i="1" s="1"/>
  <c r="AM2790" i="1" a="1"/>
  <c r="AM2790" i="1" s="1"/>
  <c r="AM2796" i="1" a="1"/>
  <c r="AM2796" i="1" s="1"/>
  <c r="AM2801" i="1" a="1"/>
  <c r="AM2801" i="1" s="1"/>
  <c r="AM2806" i="1" a="1"/>
  <c r="AM2806" i="1" s="1"/>
  <c r="AM2812" i="1" a="1"/>
  <c r="AM2812" i="1" s="1"/>
  <c r="AM2817" i="1" a="1"/>
  <c r="AM2817" i="1" s="1"/>
  <c r="AM2822" i="1" a="1"/>
  <c r="AM2822" i="1" s="1"/>
  <c r="AM2828" i="1" a="1"/>
  <c r="AM2828" i="1" s="1"/>
  <c r="AM2833" i="1" a="1"/>
  <c r="AM2833" i="1" s="1"/>
  <c r="AM2838" i="1" a="1"/>
  <c r="AM2838" i="1" s="1"/>
  <c r="AM2844" i="1" a="1"/>
  <c r="AM2844" i="1" s="1"/>
  <c r="AM2849" i="1" a="1"/>
  <c r="AM2849" i="1" s="1"/>
  <c r="AM2854" i="1" a="1"/>
  <c r="AM2854" i="1" s="1"/>
  <c r="AM2860" i="1" a="1"/>
  <c r="AM2860" i="1" s="1"/>
  <c r="AM2865" i="1" a="1"/>
  <c r="AM2865" i="1" s="1"/>
  <c r="AM2870" i="1" a="1"/>
  <c r="AM2870" i="1" s="1"/>
  <c r="AM2876" i="1" a="1"/>
  <c r="AM2876" i="1" s="1"/>
  <c r="AM2881" i="1" a="1"/>
  <c r="AM2881" i="1" s="1"/>
  <c r="AM2886" i="1" a="1"/>
  <c r="AM2886" i="1" s="1"/>
  <c r="AM2891" i="1" a="1"/>
  <c r="AM2891" i="1" s="1"/>
  <c r="AM2900" i="1" a="1"/>
  <c r="AM2900" i="1" s="1"/>
  <c r="AM2909" i="1" a="1"/>
  <c r="AM2909" i="1" s="1"/>
  <c r="AM2918" i="1" a="1"/>
  <c r="AM2918" i="1" s="1"/>
  <c r="AM2923" i="1" a="1"/>
  <c r="AM2923" i="1" s="1"/>
  <c r="AM2930" i="1" a="1"/>
  <c r="AM2930" i="1" s="1"/>
  <c r="AM2939" i="1" a="1"/>
  <c r="AM2939" i="1" s="1"/>
  <c r="AM2948" i="1" a="1"/>
  <c r="AM2948" i="1" s="1"/>
  <c r="AM2951" i="1" a="1"/>
  <c r="AM2951" i="1" s="1"/>
  <c r="AM2960" i="1" a="1"/>
  <c r="AM2960" i="1" s="1"/>
  <c r="AM2969" i="1" a="1"/>
  <c r="AM2969" i="1" s="1"/>
  <c r="AM2978" i="1" a="1"/>
  <c r="AM2978" i="1" s="1"/>
  <c r="AM2983" i="1" a="1"/>
  <c r="AM2983" i="1" s="1"/>
  <c r="AM2714" i="1" a="1"/>
  <c r="AM2714" i="1" s="1"/>
  <c r="AM2730" i="1" a="1"/>
  <c r="AM2730" i="1" s="1"/>
  <c r="AM2746" i="1" a="1"/>
  <c r="AM2746" i="1" s="1"/>
  <c r="AM2761" i="1" a="1"/>
  <c r="AM2761" i="1" s="1"/>
  <c r="AM2776" i="1" a="1"/>
  <c r="AM2776" i="1" s="1"/>
  <c r="AM2791" i="1" a="1"/>
  <c r="AM2791" i="1" s="1"/>
  <c r="AM2807" i="1" a="1"/>
  <c r="AM2807" i="1" s="1"/>
  <c r="AM2823" i="1" a="1"/>
  <c r="AM2823" i="1" s="1"/>
  <c r="AM2839" i="1" a="1"/>
  <c r="AM2839" i="1" s="1"/>
  <c r="AM2855" i="1" a="1"/>
  <c r="AM2855" i="1" s="1"/>
  <c r="AM2871" i="1" a="1"/>
  <c r="AM2871" i="1" s="1"/>
  <c r="AM2887" i="1" a="1"/>
  <c r="AM2887" i="1" s="1"/>
  <c r="AM2896" i="1" a="1"/>
  <c r="AM2896" i="1" s="1"/>
  <c r="AM2905" i="1" a="1"/>
  <c r="AM2905" i="1" s="1"/>
  <c r="AM2914" i="1" a="1"/>
  <c r="AM2914" i="1" s="1"/>
  <c r="AM2919" i="1" a="1"/>
  <c r="AM2919" i="1" s="1"/>
  <c r="AM2935" i="1" a="1"/>
  <c r="AM2935" i="1" s="1"/>
  <c r="AM2944" i="1" a="1"/>
  <c r="AM2944" i="1" s="1"/>
  <c r="AM2949" i="1" a="1"/>
  <c r="AM2949" i="1" s="1"/>
  <c r="AM2956" i="1" a="1"/>
  <c r="AM2956" i="1" s="1"/>
  <c r="AM2965" i="1" a="1"/>
  <c r="AM2965" i="1" s="1"/>
  <c r="AM2974" i="1" a="1"/>
  <c r="AM2974" i="1" s="1"/>
  <c r="AM2979" i="1" a="1"/>
  <c r="AM2979" i="1" s="1"/>
  <c r="AM2715" i="1" a="1"/>
  <c r="AM2715" i="1" s="1"/>
  <c r="AM2720" i="1" a="1"/>
  <c r="AM2720" i="1" s="1"/>
  <c r="AM2725" i="1" a="1"/>
  <c r="AM2725" i="1" s="1"/>
  <c r="AM2731" i="1" a="1"/>
  <c r="AM2731" i="1" s="1"/>
  <c r="AM2736" i="1" a="1"/>
  <c r="AM2736" i="1" s="1"/>
  <c r="AM2741" i="1" a="1"/>
  <c r="AM2741" i="1" s="1"/>
  <c r="AM2747" i="1" a="1"/>
  <c r="AM2747" i="1" s="1"/>
  <c r="AM2751" i="1" a="1"/>
  <c r="AM2751" i="1" s="1"/>
  <c r="AM2756" i="1" a="1"/>
  <c r="AM2756" i="1" s="1"/>
  <c r="AM2762" i="1" a="1"/>
  <c r="AM2762" i="1" s="1"/>
  <c r="AM2767" i="1" a="1"/>
  <c r="AM2767" i="1" s="1"/>
  <c r="AM2777" i="1" a="1"/>
  <c r="AM2777" i="1" s="1"/>
  <c r="AM2782" i="1" a="1"/>
  <c r="AM2782" i="1" s="1"/>
  <c r="AM2786" i="1" a="1"/>
  <c r="AM2786" i="1" s="1"/>
  <c r="AM2792" i="1" a="1"/>
  <c r="AM2792" i="1" s="1"/>
  <c r="AM2797" i="1" a="1"/>
  <c r="AM2797" i="1" s="1"/>
  <c r="AM2802" i="1" a="1"/>
  <c r="AM2802" i="1" s="1"/>
  <c r="AM2808" i="1" a="1"/>
  <c r="AM2808" i="1" s="1"/>
  <c r="AM2813" i="1" a="1"/>
  <c r="AM2813" i="1" s="1"/>
  <c r="AM2818" i="1" a="1"/>
  <c r="AM2818" i="1" s="1"/>
  <c r="AM2824" i="1" a="1"/>
  <c r="AM2824" i="1" s="1"/>
  <c r="AM2829" i="1" a="1"/>
  <c r="AM2829" i="1" s="1"/>
  <c r="AM2834" i="1" a="1"/>
  <c r="AM2834" i="1" s="1"/>
  <c r="AM2840" i="1" a="1"/>
  <c r="AM2840" i="1" s="1"/>
  <c r="AM2845" i="1" a="1"/>
  <c r="AM2845" i="1" s="1"/>
  <c r="AM2850" i="1" a="1"/>
  <c r="AM2850" i="1" s="1"/>
  <c r="AM2856" i="1" a="1"/>
  <c r="AM2856" i="1" s="1"/>
  <c r="AM2861" i="1" a="1"/>
  <c r="AM2861" i="1" s="1"/>
  <c r="AM2866" i="1" a="1"/>
  <c r="AM2866" i="1" s="1"/>
  <c r="AM2872" i="1" a="1"/>
  <c r="AM2872" i="1" s="1"/>
  <c r="AM2877" i="1" a="1"/>
  <c r="AM2877" i="1" s="1"/>
  <c r="AM2882" i="1" a="1"/>
  <c r="AM2882" i="1" s="1"/>
  <c r="AM2892" i="1" a="1"/>
  <c r="AM2892" i="1" s="1"/>
  <c r="AM2901" i="1" a="1"/>
  <c r="AM2901" i="1" s="1"/>
  <c r="AM2910" i="1" a="1"/>
  <c r="AM2910" i="1" s="1"/>
  <c r="AM2915" i="1" a="1"/>
  <c r="AM2915" i="1" s="1"/>
  <c r="AM2924" i="1" a="1"/>
  <c r="AM2924" i="1" s="1"/>
  <c r="AM2931" i="1" a="1"/>
  <c r="AM2931" i="1" s="1"/>
  <c r="AM2940" i="1" a="1"/>
  <c r="AM2940" i="1" s="1"/>
  <c r="AM2945" i="1" a="1"/>
  <c r="AM2945" i="1" s="1"/>
  <c r="AM2952" i="1" a="1"/>
  <c r="AM2952" i="1" s="1"/>
  <c r="AM2961" i="1" a="1"/>
  <c r="AM2961" i="1" s="1"/>
  <c r="AM2970" i="1" a="1"/>
  <c r="AM2970" i="1" s="1"/>
  <c r="AM2975" i="1" a="1"/>
  <c r="AM2975" i="1" s="1"/>
  <c r="AM2726" i="1" a="1"/>
  <c r="AM2726" i="1" s="1"/>
  <c r="AM2742" i="1" a="1"/>
  <c r="AM2742" i="1" s="1"/>
  <c r="AM2757" i="1" a="1"/>
  <c r="AM2757" i="1" s="1"/>
  <c r="AM2772" i="1" a="1"/>
  <c r="AM2772" i="1" s="1"/>
  <c r="AM2787" i="1" a="1"/>
  <c r="AM2787" i="1" s="1"/>
  <c r="AM2803" i="1" a="1"/>
  <c r="AM2803" i="1" s="1"/>
  <c r="AM2819" i="1" a="1"/>
  <c r="AM2819" i="1" s="1"/>
  <c r="AM2835" i="1" a="1"/>
  <c r="AM2835" i="1" s="1"/>
  <c r="AM2851" i="1" a="1"/>
  <c r="AM2851" i="1" s="1"/>
  <c r="AM2867" i="1" a="1"/>
  <c r="AM2867" i="1" s="1"/>
  <c r="AM2883" i="1" a="1"/>
  <c r="AM2883" i="1" s="1"/>
  <c r="AM2888" i="1" a="1"/>
  <c r="AM2888" i="1" s="1"/>
  <c r="AM2897" i="1" a="1"/>
  <c r="AM2897" i="1" s="1"/>
  <c r="AM2906" i="1" a="1"/>
  <c r="AM2906" i="1" s="1"/>
  <c r="AM2911" i="1" a="1"/>
  <c r="AM2911" i="1" s="1"/>
  <c r="AM2920" i="1" a="1"/>
  <c r="AM2920" i="1" s="1"/>
  <c r="AM2927" i="1" a="1"/>
  <c r="AM2927" i="1" s="1"/>
  <c r="AM2936" i="1" a="1"/>
  <c r="AM2936" i="1" s="1"/>
  <c r="AM2941" i="1" a="1"/>
  <c r="AM2941" i="1" s="1"/>
  <c r="AM2950" i="1" a="1"/>
  <c r="AM2950" i="1" s="1"/>
  <c r="AM2957" i="1" a="1"/>
  <c r="AM2957" i="1" s="1"/>
  <c r="AM2966" i="1" a="1"/>
  <c r="AM2966" i="1" s="1"/>
  <c r="AM2971" i="1" a="1"/>
  <c r="AM2971" i="1" s="1"/>
  <c r="AM2980" i="1" a="1"/>
  <c r="AM2980" i="1" s="1"/>
  <c r="AM2711" i="1" a="1"/>
  <c r="AM2711" i="1" s="1"/>
  <c r="AM2716" i="1" a="1"/>
  <c r="AM2716" i="1" s="1"/>
  <c r="AM2721" i="1" a="1"/>
  <c r="AM2721" i="1" s="1"/>
  <c r="AM2727" i="1" a="1"/>
  <c r="AM2727" i="1" s="1"/>
  <c r="AM2732" i="1" a="1"/>
  <c r="AM2732" i="1" s="1"/>
  <c r="AM2737" i="1" a="1"/>
  <c r="AM2737" i="1" s="1"/>
  <c r="AM2743" i="1" a="1"/>
  <c r="AM2743" i="1" s="1"/>
  <c r="AM2752" i="1" a="1"/>
  <c r="AM2752" i="1" s="1"/>
  <c r="AM2758" i="1" a="1"/>
  <c r="AM2758" i="1" s="1"/>
  <c r="AM2763" i="1" a="1"/>
  <c r="AM2763" i="1" s="1"/>
  <c r="AM2768" i="1" a="1"/>
  <c r="AM2768" i="1" s="1"/>
  <c r="AM2773" i="1" a="1"/>
  <c r="AM2773" i="1" s="1"/>
  <c r="AM2778" i="1" a="1"/>
  <c r="AM2778" i="1" s="1"/>
  <c r="AM2783" i="1" a="1"/>
  <c r="AM2783" i="1" s="1"/>
  <c r="AM2788" i="1" a="1"/>
  <c r="AM2788" i="1" s="1"/>
  <c r="AM2793" i="1" a="1"/>
  <c r="AM2793" i="1" s="1"/>
  <c r="AM2798" i="1" a="1"/>
  <c r="AM2798" i="1" s="1"/>
  <c r="AM2804" i="1" a="1"/>
  <c r="AM2804" i="1" s="1"/>
  <c r="AM2809" i="1" a="1"/>
  <c r="AM2809" i="1" s="1"/>
  <c r="AM2814" i="1" a="1"/>
  <c r="AM2814" i="1" s="1"/>
  <c r="AM2820" i="1" a="1"/>
  <c r="AM2820" i="1" s="1"/>
  <c r="AM2825" i="1" a="1"/>
  <c r="AM2825" i="1" s="1"/>
  <c r="AM2830" i="1" a="1"/>
  <c r="AM2830" i="1" s="1"/>
  <c r="AM2836" i="1" a="1"/>
  <c r="AM2836" i="1" s="1"/>
  <c r="AM2841" i="1" a="1"/>
  <c r="AM2841" i="1" s="1"/>
  <c r="AM2846" i="1" a="1"/>
  <c r="AM2846" i="1" s="1"/>
  <c r="AM2852" i="1" a="1"/>
  <c r="AM2852" i="1" s="1"/>
  <c r="AM2857" i="1" a="1"/>
  <c r="AM2857" i="1" s="1"/>
  <c r="AM2862" i="1" a="1"/>
  <c r="AM2862" i="1" s="1"/>
  <c r="AM2868" i="1" a="1"/>
  <c r="AM2868" i="1" s="1"/>
  <c r="AM2873" i="1" a="1"/>
  <c r="AM2873" i="1" s="1"/>
  <c r="AM2878" i="1" a="1"/>
  <c r="AM2878" i="1" s="1"/>
  <c r="AM2884" i="1" a="1"/>
  <c r="AM2884" i="1" s="1"/>
  <c r="AM2893" i="1" a="1"/>
  <c r="AM2893" i="1" s="1"/>
  <c r="AM2902" i="1" a="1"/>
  <c r="AM2902" i="1" s="1"/>
  <c r="AM2907" i="1" a="1"/>
  <c r="AM2907" i="1" s="1"/>
  <c r="AM2916" i="1" a="1"/>
  <c r="AM2916" i="1" s="1"/>
  <c r="AM2925" i="1" a="1"/>
  <c r="AM2925" i="1" s="1"/>
  <c r="AM2932" i="1" a="1"/>
  <c r="AM2932" i="1" s="1"/>
  <c r="AM2937" i="1" a="1"/>
  <c r="AM2937" i="1" s="1"/>
  <c r="AM2946" i="1" a="1"/>
  <c r="AM2946" i="1" s="1"/>
  <c r="AM2953" i="1" a="1"/>
  <c r="AM2953" i="1" s="1"/>
  <c r="AM2962" i="1" a="1"/>
  <c r="AM2962" i="1" s="1"/>
  <c r="AM2967" i="1" a="1"/>
  <c r="AM2967" i="1" s="1"/>
  <c r="AM2976" i="1" a="1"/>
  <c r="AM2976" i="1" s="1"/>
  <c r="AM2722" i="1" a="1"/>
  <c r="AM2722" i="1" s="1"/>
  <c r="AM2738" i="1" a="1"/>
  <c r="AM2738" i="1" s="1"/>
  <c r="AM2753" i="1" a="1"/>
  <c r="AM2753" i="1" s="1"/>
  <c r="AM2769" i="1" a="1"/>
  <c r="AM2769" i="1" s="1"/>
  <c r="AM2784" i="1" a="1"/>
  <c r="AM2784" i="1" s="1"/>
  <c r="AM2799" i="1" a="1"/>
  <c r="AM2799" i="1" s="1"/>
  <c r="AM2815" i="1" a="1"/>
  <c r="AM2815" i="1" s="1"/>
  <c r="AM2831" i="1" a="1"/>
  <c r="AM2831" i="1" s="1"/>
  <c r="AM2847" i="1" a="1"/>
  <c r="AM2847" i="1" s="1"/>
  <c r="AM2863" i="1" a="1"/>
  <c r="AM2863" i="1" s="1"/>
  <c r="AM2879" i="1" a="1"/>
  <c r="AM2879" i="1" s="1"/>
  <c r="AM2889" i="1" a="1"/>
  <c r="AM2889" i="1" s="1"/>
  <c r="AM2898" i="1" a="1"/>
  <c r="AM2898" i="1" s="1"/>
  <c r="AM2903" i="1" a="1"/>
  <c r="AM2903" i="1" s="1"/>
  <c r="AM2912" i="1" a="1"/>
  <c r="AM2912" i="1" s="1"/>
  <c r="AM2921" i="1" a="1"/>
  <c r="AM2921" i="1" s="1"/>
  <c r="AM2928" i="1" a="1"/>
  <c r="AM2928" i="1" s="1"/>
  <c r="AM2933" i="1" a="1"/>
  <c r="AM2933" i="1" s="1"/>
  <c r="AM2942" i="1" a="1"/>
  <c r="AM2942" i="1" s="1"/>
  <c r="AM2958" i="1" a="1"/>
  <c r="AM2958" i="1" s="1"/>
  <c r="AM2963" i="1" a="1"/>
  <c r="AM2963" i="1" s="1"/>
  <c r="AM2972" i="1" a="1"/>
  <c r="AM2972" i="1" s="1"/>
  <c r="AM2981" i="1" a="1"/>
  <c r="AM2981" i="1" s="1"/>
  <c r="AM2712" i="1" a="1"/>
  <c r="AM2712" i="1" s="1"/>
  <c r="AM2717" i="1" a="1"/>
  <c r="AM2717" i="1" s="1"/>
  <c r="AM2723" i="1" a="1"/>
  <c r="AM2723" i="1" s="1"/>
  <c r="AM2728" i="1" a="1"/>
  <c r="AM2728" i="1" s="1"/>
  <c r="AM2733" i="1" a="1"/>
  <c r="AM2733" i="1" s="1"/>
  <c r="AM2739" i="1" a="1"/>
  <c r="AM2739" i="1" s="1"/>
  <c r="AM2744" i="1" a="1"/>
  <c r="AM2744" i="1" s="1"/>
  <c r="AM2748" i="1" a="1"/>
  <c r="AM2748" i="1" s="1"/>
  <c r="AM2754" i="1" a="1"/>
  <c r="AM2754" i="1" s="1"/>
  <c r="AM2759" i="1" a="1"/>
  <c r="AM2759" i="1" s="1"/>
  <c r="AM2764" i="1" a="1"/>
  <c r="AM2764" i="1" s="1"/>
  <c r="AM2770" i="1" a="1"/>
  <c r="AM2770" i="1" s="1"/>
  <c r="AM2774" i="1" a="1"/>
  <c r="AM2774" i="1" s="1"/>
  <c r="AM2779" i="1" a="1"/>
  <c r="AM2779" i="1" s="1"/>
  <c r="AM2789" i="1" a="1"/>
  <c r="AM2789" i="1" s="1"/>
  <c r="AM2794" i="1" a="1"/>
  <c r="AM2794" i="1" s="1"/>
  <c r="AM2800" i="1" a="1"/>
  <c r="AM2800" i="1" s="1"/>
  <c r="AM2805" i="1" a="1"/>
  <c r="AM2805" i="1" s="1"/>
  <c r="AM2810" i="1" a="1"/>
  <c r="AM2810" i="1" s="1"/>
  <c r="AM2816" i="1" a="1"/>
  <c r="AM2816" i="1" s="1"/>
  <c r="AM2821" i="1" a="1"/>
  <c r="AM2821" i="1" s="1"/>
  <c r="AM2826" i="1" a="1"/>
  <c r="AM2826" i="1" s="1"/>
  <c r="AM2832" i="1" a="1"/>
  <c r="AM2832" i="1" s="1"/>
  <c r="AM2837" i="1" a="1"/>
  <c r="AM2837" i="1" s="1"/>
  <c r="AM2842" i="1" a="1"/>
  <c r="AM2842" i="1" s="1"/>
  <c r="AM2848" i="1" a="1"/>
  <c r="AM2848" i="1" s="1"/>
  <c r="AM2853" i="1" a="1"/>
  <c r="AM2853" i="1" s="1"/>
  <c r="AM2858" i="1" a="1"/>
  <c r="AM2858" i="1" s="1"/>
  <c r="AM2864" i="1" a="1"/>
  <c r="AM2864" i="1" s="1"/>
  <c r="AM2869" i="1" a="1"/>
  <c r="AM2869" i="1" s="1"/>
  <c r="AM2874" i="1" a="1"/>
  <c r="AM2874" i="1" s="1"/>
  <c r="AM2880" i="1" a="1"/>
  <c r="AM2880" i="1" s="1"/>
  <c r="AM2885" i="1" a="1"/>
  <c r="AM2885" i="1" s="1"/>
  <c r="AM2894" i="1" a="1"/>
  <c r="AM2894" i="1" s="1"/>
  <c r="AM2899" i="1" a="1"/>
  <c r="AM2899" i="1" s="1"/>
  <c r="AM2908" i="1" a="1"/>
  <c r="AM2908" i="1" s="1"/>
  <c r="AM2917" i="1" a="1"/>
  <c r="AM2917" i="1" s="1"/>
  <c r="AM2926" i="1" a="1"/>
  <c r="AM2926" i="1" s="1"/>
  <c r="AM2929" i="1" a="1"/>
  <c r="AM2929" i="1" s="1"/>
  <c r="AM2938" i="1" a="1"/>
  <c r="AM2938" i="1" s="1"/>
  <c r="AM2947" i="1" a="1"/>
  <c r="AM2947" i="1" s="1"/>
  <c r="AM2954" i="1" a="1"/>
  <c r="AM2954" i="1" s="1"/>
  <c r="AM2959" i="1" a="1"/>
  <c r="AM2959" i="1" s="1"/>
  <c r="AM2968" i="1" a="1"/>
  <c r="AM2968" i="1" s="1"/>
  <c r="AM2977" i="1" a="1"/>
  <c r="AM2977" i="1" s="1"/>
  <c r="AJ2954" i="1" a="1"/>
  <c r="AJ2954" i="1" s="1"/>
  <c r="AJ2804" i="1" a="1"/>
  <c r="AJ2804" i="1" s="1"/>
  <c r="AJ2951" i="1" a="1"/>
  <c r="AJ2951" i="1" s="1"/>
  <c r="AJ2806" i="1" a="1"/>
  <c r="AJ2806" i="1" s="1"/>
  <c r="AJ2961" i="1" a="1"/>
  <c r="AJ2961" i="1" s="1"/>
  <c r="AJ2953" i="1" a="1"/>
  <c r="AJ2953" i="1" s="1"/>
  <c r="AJ2952" i="1" a="1"/>
  <c r="AJ2952" i="1" s="1"/>
  <c r="AJ2959" i="1" a="1"/>
  <c r="AJ2959" i="1" s="1"/>
  <c r="AJ2805" i="1" a="1"/>
  <c r="AJ2805" i="1" s="1"/>
  <c r="AJ2803" i="1" a="1"/>
  <c r="AJ2803" i="1" s="1"/>
  <c r="AJ2958" i="1" a="1"/>
  <c r="AJ2958" i="1" s="1"/>
  <c r="AJ2802" i="1" a="1"/>
  <c r="AJ2802" i="1" s="1"/>
  <c r="AJ2957" i="1" a="1"/>
  <c r="AJ2957" i="1" s="1"/>
  <c r="AJ2809" i="1" a="1"/>
  <c r="AJ2809" i="1" s="1"/>
  <c r="AJ2801" i="1" a="1"/>
  <c r="AJ2801" i="1" s="1"/>
  <c r="AJ2808" i="1" a="1"/>
  <c r="AJ2808" i="1" s="1"/>
  <c r="AJ2800" i="1" a="1"/>
  <c r="AJ2800" i="1" s="1"/>
  <c r="AJ2956" i="1" a="1"/>
  <c r="AJ2956" i="1" s="1"/>
  <c r="AJ2963" i="1" a="1"/>
  <c r="AJ2963" i="1" s="1"/>
  <c r="AJ2955" i="1" a="1"/>
  <c r="AJ2955" i="1" s="1"/>
  <c r="AJ2807" i="1" a="1"/>
  <c r="AJ2807" i="1" s="1"/>
  <c r="AJ2799" i="1" a="1"/>
  <c r="AJ2799" i="1" s="1"/>
  <c r="AL2706" i="1"/>
  <c r="AL2698" i="1"/>
  <c r="AL2697" i="1"/>
  <c r="AM2707" i="1" a="1"/>
  <c r="AM2707" i="1" s="1"/>
  <c r="AL2707" i="1"/>
  <c r="AL2699" i="1"/>
  <c r="AL2704" i="1"/>
  <c r="AL2696" i="1"/>
  <c r="AM2708" i="1" a="1"/>
  <c r="AM2708" i="1" s="1"/>
  <c r="AM2704" i="1" a="1"/>
  <c r="AM2704" i="1" s="1"/>
  <c r="AM2700" i="1" a="1"/>
  <c r="AM2700" i="1" s="1"/>
  <c r="AM2696" i="1" a="1"/>
  <c r="AM2696" i="1" s="1"/>
  <c r="AL2703" i="1"/>
  <c r="AL2695" i="1"/>
  <c r="AL2702" i="1"/>
  <c r="AM2703" i="1" a="1"/>
  <c r="AM2703" i="1" s="1"/>
  <c r="AM2699" i="1" a="1"/>
  <c r="AM2699" i="1" s="1"/>
  <c r="AM2695" i="1" a="1"/>
  <c r="AM2695" i="1" s="1"/>
  <c r="AL2701" i="1"/>
  <c r="AL2708" i="1"/>
  <c r="AL2700" i="1"/>
  <c r="AM2706" i="1" a="1"/>
  <c r="AM2706" i="1" s="1"/>
  <c r="AM2702" i="1" a="1"/>
  <c r="AM2702" i="1" s="1"/>
  <c r="AM2698" i="1" a="1"/>
  <c r="AM2698" i="1" s="1"/>
  <c r="AM2705" i="1" a="1"/>
  <c r="AM2705" i="1" s="1"/>
  <c r="AM2701" i="1" a="1"/>
  <c r="AM2701" i="1" s="1"/>
  <c r="AM2697" i="1" a="1"/>
  <c r="AM2697" i="1" s="1"/>
  <c r="AL2705" i="1"/>
  <c r="AM2694" i="1" a="1"/>
  <c r="AM2694" i="1" s="1"/>
  <c r="AL2692" i="1"/>
  <c r="AL2693" i="1"/>
  <c r="AL2694" i="1"/>
  <c r="AM2691" i="1" a="1"/>
  <c r="AM2691" i="1" s="1"/>
  <c r="AM2693" i="1" a="1"/>
  <c r="AM2693" i="1" s="1"/>
  <c r="AM2692" i="1" a="1"/>
  <c r="AM2692" i="1" s="1"/>
  <c r="AL2691" i="1"/>
  <c r="AM2690" i="1" a="1"/>
  <c r="AM2690" i="1" s="1"/>
  <c r="AL2687" i="1"/>
  <c r="AL2683" i="1"/>
  <c r="AM2689" i="1" a="1"/>
  <c r="AM2689" i="1" s="1"/>
  <c r="AL2690" i="1"/>
  <c r="AM2686" i="1" a="1"/>
  <c r="AM2686" i="1" s="1"/>
  <c r="AL2689" i="1"/>
  <c r="AL2688" i="1"/>
  <c r="AM2685" i="1" a="1"/>
  <c r="AM2685" i="1" s="1"/>
  <c r="AL2686" i="1"/>
  <c r="AM2688" i="1" a="1"/>
  <c r="AM2688" i="1" s="1"/>
  <c r="AM2684" i="1" a="1"/>
  <c r="AM2684" i="1" s="1"/>
  <c r="AL2685" i="1"/>
  <c r="AL2684" i="1"/>
  <c r="AM2687" i="1" a="1"/>
  <c r="AM2687" i="1" s="1"/>
  <c r="AM2683" i="1" a="1"/>
  <c r="AM2683" i="1" s="1"/>
  <c r="AL2642" i="1"/>
  <c r="AM2678" i="1" a="1"/>
  <c r="AM2678" i="1" s="1"/>
  <c r="AL2681" i="1"/>
  <c r="AL2673" i="1"/>
  <c r="AL2665" i="1"/>
  <c r="AL2657" i="1"/>
  <c r="AL2649" i="1"/>
  <c r="AL2641" i="1"/>
  <c r="AL2680" i="1"/>
  <c r="AL2672" i="1"/>
  <c r="AL2664" i="1"/>
  <c r="AL2656" i="1"/>
  <c r="AL2648" i="1"/>
  <c r="AL2640" i="1"/>
  <c r="AM2669" i="1" a="1"/>
  <c r="AM2669" i="1" s="1"/>
  <c r="AL2658" i="1"/>
  <c r="AL2639" i="1"/>
  <c r="AM2675" i="1" a="1"/>
  <c r="AM2675" i="1" s="1"/>
  <c r="AM2667" i="1" a="1"/>
  <c r="AM2667" i="1" s="1"/>
  <c r="AM2659" i="1" a="1"/>
  <c r="AM2659" i="1" s="1"/>
  <c r="AL2678" i="1"/>
  <c r="AL2670" i="1"/>
  <c r="AL2662" i="1"/>
  <c r="AL2654" i="1"/>
  <c r="AL2646" i="1"/>
  <c r="AL2638" i="1"/>
  <c r="AM2682" i="1" a="1"/>
  <c r="AM2682" i="1" s="1"/>
  <c r="AM2674" i="1" a="1"/>
  <c r="AM2674" i="1" s="1"/>
  <c r="AM2666" i="1" a="1"/>
  <c r="AM2666" i="1" s="1"/>
  <c r="AM2658" i="1" a="1"/>
  <c r="AM2658" i="1" s="1"/>
  <c r="AM2650" i="1" a="1"/>
  <c r="AM2650" i="1" s="1"/>
  <c r="AM2646" i="1" a="1"/>
  <c r="AM2646" i="1" s="1"/>
  <c r="AM2642" i="1" a="1"/>
  <c r="AM2642" i="1" s="1"/>
  <c r="AM2638" i="1" a="1"/>
  <c r="AM2638" i="1" s="1"/>
  <c r="AL2677" i="1"/>
  <c r="AL2669" i="1"/>
  <c r="AL2661" i="1"/>
  <c r="AL2653" i="1"/>
  <c r="AL2645" i="1"/>
  <c r="AL2637" i="1"/>
  <c r="AM2670" i="1" a="1"/>
  <c r="AM2670" i="1" s="1"/>
  <c r="AM2662" i="1" a="1"/>
  <c r="AM2662" i="1" s="1"/>
  <c r="AM2654" i="1" a="1"/>
  <c r="AM2654" i="1" s="1"/>
  <c r="AL2676" i="1"/>
  <c r="AL2668" i="1"/>
  <c r="AL2660" i="1"/>
  <c r="AL2652" i="1"/>
  <c r="AL2644" i="1"/>
  <c r="AM2657" i="1" a="1"/>
  <c r="AM2657" i="1" s="1"/>
  <c r="AM2653" i="1" a="1"/>
  <c r="AM2653" i="1" s="1"/>
  <c r="AM2649" i="1" a="1"/>
  <c r="AM2649" i="1" s="1"/>
  <c r="AM2645" i="1" a="1"/>
  <c r="AM2645" i="1" s="1"/>
  <c r="AM2641" i="1" a="1"/>
  <c r="AM2641" i="1" s="1"/>
  <c r="AM2637" i="1" a="1"/>
  <c r="AM2637" i="1" s="1"/>
  <c r="AL2675" i="1"/>
  <c r="AL2667" i="1"/>
  <c r="AL2659" i="1"/>
  <c r="AL2651" i="1"/>
  <c r="AL2643" i="1"/>
  <c r="AM2673" i="1" a="1"/>
  <c r="AM2673" i="1" s="1"/>
  <c r="AM2661" i="1" a="1"/>
  <c r="AM2661" i="1" s="1"/>
  <c r="AL2666" i="1"/>
  <c r="AM2680" i="1" a="1"/>
  <c r="AM2680" i="1" s="1"/>
  <c r="AM2672" i="1" a="1"/>
  <c r="AM2672" i="1" s="1"/>
  <c r="AM2664" i="1" a="1"/>
  <c r="AM2664" i="1" s="1"/>
  <c r="AM2656" i="1" a="1"/>
  <c r="AM2656" i="1" s="1"/>
  <c r="AM2652" i="1" a="1"/>
  <c r="AM2652" i="1" s="1"/>
  <c r="AM2648" i="1" a="1"/>
  <c r="AM2648" i="1" s="1"/>
  <c r="AM2644" i="1" a="1"/>
  <c r="AM2644" i="1" s="1"/>
  <c r="AM2640" i="1" a="1"/>
  <c r="AM2640" i="1" s="1"/>
  <c r="AM2677" i="1" a="1"/>
  <c r="AM2677" i="1" s="1"/>
  <c r="AM2665" i="1" a="1"/>
  <c r="AM2665" i="1" s="1"/>
  <c r="AL2650" i="1"/>
  <c r="AM2676" i="1" a="1"/>
  <c r="AM2676" i="1" s="1"/>
  <c r="AM2668" i="1" a="1"/>
  <c r="AM2668" i="1" s="1"/>
  <c r="AM2660" i="1" a="1"/>
  <c r="AM2660" i="1" s="1"/>
  <c r="AM2681" i="1" a="1"/>
  <c r="AM2681" i="1" s="1"/>
  <c r="AL2682" i="1"/>
  <c r="AL2674" i="1"/>
  <c r="AM2679" i="1" a="1"/>
  <c r="AM2679" i="1" s="1"/>
  <c r="AM2671" i="1" a="1"/>
  <c r="AM2671" i="1" s="1"/>
  <c r="AM2663" i="1" a="1"/>
  <c r="AM2663" i="1" s="1"/>
  <c r="AM2655" i="1" a="1"/>
  <c r="AM2655" i="1" s="1"/>
  <c r="AM2651" i="1" a="1"/>
  <c r="AM2651" i="1" s="1"/>
  <c r="AM2647" i="1" a="1"/>
  <c r="AM2647" i="1" s="1"/>
  <c r="AM2643" i="1" a="1"/>
  <c r="AM2643" i="1" s="1"/>
  <c r="AM2639" i="1" a="1"/>
  <c r="AM2639" i="1" s="1"/>
  <c r="AL2679" i="1"/>
  <c r="AL2671" i="1"/>
  <c r="AL2663" i="1"/>
  <c r="AL2655" i="1"/>
  <c r="AL2647" i="1"/>
  <c r="AL2636" i="1"/>
  <c r="AM2631" i="1" a="1"/>
  <c r="AM2631" i="1" s="1"/>
  <c r="AM2634" i="1" a="1"/>
  <c r="AM2634" i="1" s="1"/>
  <c r="AM2636" i="1" a="1"/>
  <c r="AM2636" i="1" s="1"/>
  <c r="AL2635" i="1"/>
  <c r="AM2635" i="1" a="1"/>
  <c r="AM2635" i="1" s="1"/>
  <c r="AL2634" i="1"/>
  <c r="AL2633" i="1"/>
  <c r="AM2633" i="1" a="1"/>
  <c r="AM2633" i="1" s="1"/>
  <c r="AL2632" i="1"/>
  <c r="AL2631" i="1"/>
  <c r="AM2632" i="1" a="1"/>
  <c r="AM2632" i="1" s="1"/>
  <c r="AL2625" i="1"/>
  <c r="AL2617" i="1"/>
  <c r="AL2626" i="1"/>
  <c r="AL2610" i="1"/>
  <c r="AL2604" i="1"/>
  <c r="AL2618" i="1"/>
  <c r="AL2609" i="1"/>
  <c r="AL2624" i="1"/>
  <c r="AL2616" i="1"/>
  <c r="AL2608" i="1"/>
  <c r="AM2624" i="1" a="1"/>
  <c r="AM2624" i="1" s="1"/>
  <c r="AM2616" i="1" a="1"/>
  <c r="AM2616" i="1" s="1"/>
  <c r="AM2608" i="1" a="1"/>
  <c r="AM2608" i="1" s="1"/>
  <c r="AM2628" i="1" a="1"/>
  <c r="AM2628" i="1" s="1"/>
  <c r="AM2620" i="1" a="1"/>
  <c r="AM2620" i="1" s="1"/>
  <c r="AM2612" i="1" a="1"/>
  <c r="AM2612" i="1" s="1"/>
  <c r="AM2604" i="1" a="1"/>
  <c r="AM2604" i="1" s="1"/>
  <c r="AL2623" i="1"/>
  <c r="AL2615" i="1"/>
  <c r="AL2607" i="1"/>
  <c r="AL2630" i="1"/>
  <c r="AL2622" i="1"/>
  <c r="AL2614" i="1"/>
  <c r="AL2606" i="1"/>
  <c r="AM2623" i="1" a="1"/>
  <c r="AM2623" i="1" s="1"/>
  <c r="AM2619" i="1" a="1"/>
  <c r="AM2619" i="1" s="1"/>
  <c r="AM2615" i="1" a="1"/>
  <c r="AM2615" i="1" s="1"/>
  <c r="AM2607" i="1" a="1"/>
  <c r="AM2607" i="1" s="1"/>
  <c r="AL2629" i="1"/>
  <c r="AL2621" i="1"/>
  <c r="AL2613" i="1"/>
  <c r="AL2605" i="1"/>
  <c r="AM2627" i="1" a="1"/>
  <c r="AM2627" i="1" s="1"/>
  <c r="AM2611" i="1" a="1"/>
  <c r="AM2611" i="1" s="1"/>
  <c r="AL2628" i="1"/>
  <c r="AL2620" i="1"/>
  <c r="AL2612" i="1"/>
  <c r="AM2630" i="1" a="1"/>
  <c r="AM2630" i="1" s="1"/>
  <c r="AM2626" i="1" a="1"/>
  <c r="AM2626" i="1" s="1"/>
  <c r="AM2622" i="1" a="1"/>
  <c r="AM2622" i="1" s="1"/>
  <c r="AM2618" i="1" a="1"/>
  <c r="AM2618" i="1" s="1"/>
  <c r="AM2614" i="1" a="1"/>
  <c r="AM2614" i="1" s="1"/>
  <c r="AM2610" i="1" a="1"/>
  <c r="AM2610" i="1" s="1"/>
  <c r="AM2606" i="1" a="1"/>
  <c r="AM2606" i="1" s="1"/>
  <c r="AL2627" i="1"/>
  <c r="AL2619" i="1"/>
  <c r="AL2611" i="1"/>
  <c r="AM2629" i="1" a="1"/>
  <c r="AM2629" i="1" s="1"/>
  <c r="AM2625" i="1" a="1"/>
  <c r="AM2625" i="1" s="1"/>
  <c r="AM2621" i="1" a="1"/>
  <c r="AM2621" i="1" s="1"/>
  <c r="AM2617" i="1" a="1"/>
  <c r="AM2617" i="1" s="1"/>
  <c r="AM2613" i="1" a="1"/>
  <c r="AM2613" i="1" s="1"/>
  <c r="AM2609" i="1" a="1"/>
  <c r="AM2609" i="1" s="1"/>
  <c r="AM2605" i="1" a="1"/>
  <c r="AM2605" i="1" s="1"/>
  <c r="AJ2490" i="1" a="1"/>
  <c r="AJ2490" i="1" s="1"/>
  <c r="AJ2495" i="1" a="1"/>
  <c r="AJ2495" i="1" s="1"/>
  <c r="AJ2491" i="1" a="1"/>
  <c r="AJ2491" i="1" s="1"/>
  <c r="AJ2489" i="1" a="1"/>
  <c r="AJ2489" i="1" s="1"/>
  <c r="AJ2487" i="1" a="1"/>
  <c r="AJ2487" i="1" s="1"/>
  <c r="AJ2494" i="1" a="1"/>
  <c r="AJ2494" i="1" s="1"/>
  <c r="AJ2486" i="1" a="1"/>
  <c r="AJ2486" i="1" s="1"/>
  <c r="AJ2485" i="1" a="1"/>
  <c r="AJ2485" i="1" s="1"/>
  <c r="AJ2493" i="1" a="1"/>
  <c r="AJ2493" i="1" s="1"/>
  <c r="AJ2492" i="1" a="1"/>
  <c r="AJ2492" i="1" s="1"/>
  <c r="AJ2488" i="1" a="1"/>
  <c r="AJ2488" i="1" s="1"/>
  <c r="A2424" i="1" l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40" i="1"/>
  <c r="V2441" i="1"/>
  <c r="V2443" i="1"/>
  <c r="V2444" i="1"/>
  <c r="V2445" i="1"/>
  <c r="V2447" i="1"/>
  <c r="V2448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F2398" i="1"/>
  <c r="AF2399" i="1"/>
  <c r="AG2398" i="1"/>
  <c r="AG2399" i="1"/>
  <c r="AH2398" i="1"/>
  <c r="AH2399" i="1"/>
  <c r="V2399" i="1" l="1"/>
  <c r="V2413" i="1"/>
  <c r="V2414" i="1"/>
  <c r="V2415" i="1"/>
  <c r="V2416" i="1"/>
  <c r="V2417" i="1"/>
  <c r="V2418" i="1"/>
  <c r="V2419" i="1"/>
  <c r="V2420" i="1"/>
  <c r="V2421" i="1"/>
  <c r="V2422" i="1"/>
  <c r="V2423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2423" i="1"/>
  <c r="A2422" i="1"/>
  <c r="A2421" i="1"/>
  <c r="A2420" i="1"/>
  <c r="A2419" i="1"/>
  <c r="A2418" i="1"/>
  <c r="A2417" i="1"/>
  <c r="A2416" i="1"/>
  <c r="A2415" i="1"/>
  <c r="A2414" i="1"/>
  <c r="A2413" i="1"/>
  <c r="V2400" i="1"/>
  <c r="V2402" i="1"/>
  <c r="V2403" i="1"/>
  <c r="V2404" i="1"/>
  <c r="V2405" i="1"/>
  <c r="V2407" i="1"/>
  <c r="V2408" i="1"/>
  <c r="V2409" i="1"/>
  <c r="V2411" i="1"/>
  <c r="V2412" i="1"/>
  <c r="AF2400" i="1"/>
  <c r="AF2402" i="1"/>
  <c r="AF2403" i="1"/>
  <c r="AF2404" i="1"/>
  <c r="AF2405" i="1"/>
  <c r="AF2407" i="1"/>
  <c r="AF2408" i="1"/>
  <c r="AF2409" i="1"/>
  <c r="AF2411" i="1"/>
  <c r="AF2412" i="1"/>
  <c r="AG2400" i="1"/>
  <c r="AG2402" i="1"/>
  <c r="AG2403" i="1"/>
  <c r="AG2404" i="1"/>
  <c r="AG2405" i="1"/>
  <c r="AG2407" i="1"/>
  <c r="AG2408" i="1"/>
  <c r="AG2409" i="1"/>
  <c r="AG2411" i="1"/>
  <c r="AG2412" i="1"/>
  <c r="AH2400" i="1"/>
  <c r="AH2402" i="1"/>
  <c r="AH2403" i="1"/>
  <c r="AH2404" i="1"/>
  <c r="AH2405" i="1"/>
  <c r="AH2407" i="1"/>
  <c r="AH2408" i="1"/>
  <c r="AH2409" i="1"/>
  <c r="AH2411" i="1"/>
  <c r="AH2412" i="1"/>
  <c r="A2398" i="1"/>
  <c r="A2399" i="1"/>
  <c r="A2400" i="1"/>
  <c r="A2402" i="1"/>
  <c r="A2403" i="1"/>
  <c r="A2404" i="1"/>
  <c r="A2405" i="1"/>
  <c r="A2407" i="1"/>
  <c r="A2408" i="1"/>
  <c r="A2409" i="1"/>
  <c r="A2411" i="1"/>
  <c r="A2412" i="1"/>
  <c r="A2386" i="1" l="1"/>
  <c r="V2386" i="1"/>
  <c r="A2387" i="1"/>
  <c r="V2387" i="1"/>
  <c r="A2388" i="1"/>
  <c r="V2388" i="1"/>
  <c r="A2389" i="1"/>
  <c r="V2389" i="1"/>
  <c r="A2390" i="1"/>
  <c r="V2390" i="1"/>
  <c r="A2391" i="1"/>
  <c r="V2391" i="1"/>
  <c r="A2392" i="1"/>
  <c r="V2392" i="1"/>
  <c r="A2393" i="1"/>
  <c r="V2393" i="1"/>
  <c r="A2394" i="1"/>
  <c r="V2394" i="1"/>
  <c r="A2395" i="1"/>
  <c r="V2395" i="1"/>
  <c r="A2397" i="1"/>
  <c r="V2396" i="1"/>
  <c r="V2397" i="1"/>
  <c r="V2398" i="1"/>
  <c r="AF2394" i="1"/>
  <c r="AF2395" i="1"/>
  <c r="AF2396" i="1"/>
  <c r="AF2397" i="1"/>
  <c r="AG2394" i="1"/>
  <c r="AG2395" i="1"/>
  <c r="AG2396" i="1"/>
  <c r="AG2397" i="1"/>
  <c r="AH2394" i="1"/>
  <c r="AH2395" i="1"/>
  <c r="AH2396" i="1"/>
  <c r="AH2397" i="1"/>
  <c r="A2396" i="1"/>
  <c r="A2370" i="1"/>
  <c r="A2371" i="1"/>
  <c r="V2370" i="1"/>
  <c r="AF2370" i="1"/>
  <c r="AG2370" i="1"/>
  <c r="AH2370" i="1"/>
  <c r="V2371" i="1"/>
  <c r="AF2371" i="1"/>
  <c r="AG2371" i="1"/>
  <c r="AH2371" i="1"/>
  <c r="A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2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2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2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2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1" i="9" l="1" a="1"/>
  <c r="A1" i="9" s="1"/>
  <c r="C2" i="8" a="1"/>
  <c r="C2" i="8" s="1"/>
  <c r="B2" i="8" a="1"/>
  <c r="B2" i="8" s="1"/>
  <c r="A2" i="8" a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" i="1"/>
  <c r="A1" i="3" a="1"/>
  <c r="A1" i="3" s="1"/>
  <c r="V2337" i="1"/>
  <c r="V2338" i="1"/>
  <c r="V2339" i="1"/>
  <c r="V2340" i="1"/>
  <c r="V2341" i="1"/>
  <c r="V2342" i="1"/>
  <c r="V2343" i="1"/>
  <c r="V2344" i="1"/>
  <c r="V2345" i="1"/>
  <c r="V234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236" i="1"/>
  <c r="V2272" i="1"/>
  <c r="V2273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L2596" i="1" l="1"/>
  <c r="AL2589" i="1"/>
  <c r="AL2597" i="1"/>
  <c r="AL2590" i="1"/>
  <c r="AL2598" i="1"/>
  <c r="AM2588" i="1" a="1"/>
  <c r="AM2588" i="1" s="1"/>
  <c r="AM2592" i="1" a="1"/>
  <c r="AM2592" i="1" s="1"/>
  <c r="AM2600" i="1" a="1"/>
  <c r="AM2600" i="1" s="1"/>
  <c r="AM2593" i="1" a="1"/>
  <c r="AM2593" i="1" s="1"/>
  <c r="AM2595" i="1" a="1"/>
  <c r="AM2595" i="1" s="1"/>
  <c r="AM2584" i="1" a="1"/>
  <c r="AM2584" i="1" s="1"/>
  <c r="AM2596" i="1" a="1"/>
  <c r="AM2596" i="1" s="1"/>
  <c r="AM2597" i="1" a="1"/>
  <c r="AM2597" i="1" s="1"/>
  <c r="AL2576" i="1"/>
  <c r="AM2602" i="1" a="1"/>
  <c r="AM2602" i="1" s="1"/>
  <c r="AM2599" i="1" a="1"/>
  <c r="AM2599" i="1" s="1"/>
  <c r="AL2583" i="1"/>
  <c r="AL2591" i="1"/>
  <c r="AL2599" i="1"/>
  <c r="AL2592" i="1"/>
  <c r="AM2585" i="1" a="1"/>
  <c r="AM2585" i="1" s="1"/>
  <c r="AM2601" i="1" a="1"/>
  <c r="AM2601" i="1" s="1"/>
  <c r="AM2594" i="1" a="1"/>
  <c r="AM2594" i="1" s="1"/>
  <c r="AL2584" i="1"/>
  <c r="AL2600" i="1"/>
  <c r="AM2589" i="1" a="1"/>
  <c r="AM2589" i="1" s="1"/>
  <c r="AM2598" i="1" a="1"/>
  <c r="AM2598" i="1" s="1"/>
  <c r="AL2585" i="1"/>
  <c r="AL2593" i="1"/>
  <c r="AL2601" i="1"/>
  <c r="AL2586" i="1"/>
  <c r="AL2594" i="1"/>
  <c r="AL2602" i="1"/>
  <c r="AM2586" i="1" a="1"/>
  <c r="AM2586" i="1" s="1"/>
  <c r="AM2590" i="1" a="1"/>
  <c r="AM2590" i="1" s="1"/>
  <c r="AM2603" i="1" a="1"/>
  <c r="AM2603" i="1" s="1"/>
  <c r="AL2587" i="1"/>
  <c r="AL2595" i="1"/>
  <c r="AL2603" i="1"/>
  <c r="AM2583" i="1" a="1"/>
  <c r="AM2583" i="1" s="1"/>
  <c r="AM2587" i="1" a="1"/>
  <c r="AM2587" i="1" s="1"/>
  <c r="AM2591" i="1" a="1"/>
  <c r="AM2591" i="1" s="1"/>
  <c r="AL2588" i="1"/>
  <c r="AL2527" i="1"/>
  <c r="AL2535" i="1"/>
  <c r="AL2543" i="1"/>
  <c r="AL2551" i="1"/>
  <c r="AL2559" i="1"/>
  <c r="AL2567" i="1"/>
  <c r="AL2575" i="1"/>
  <c r="AM2527" i="1" a="1"/>
  <c r="AM2527" i="1" s="1"/>
  <c r="AM2531" i="1" a="1"/>
  <c r="AM2531" i="1" s="1"/>
  <c r="AM2535" i="1" a="1"/>
  <c r="AM2535" i="1" s="1"/>
  <c r="AM2539" i="1" a="1"/>
  <c r="AM2539" i="1" s="1"/>
  <c r="AM2543" i="1" a="1"/>
  <c r="AM2543" i="1" s="1"/>
  <c r="AM2547" i="1" a="1"/>
  <c r="AM2547" i="1" s="1"/>
  <c r="AM2551" i="1" a="1"/>
  <c r="AM2551" i="1" s="1"/>
  <c r="AM2559" i="1" a="1"/>
  <c r="AM2559" i="1" s="1"/>
  <c r="AM2563" i="1" a="1"/>
  <c r="AM2563" i="1" s="1"/>
  <c r="AM2571" i="1" a="1"/>
  <c r="AM2571" i="1" s="1"/>
  <c r="AM2575" i="1" a="1"/>
  <c r="AM2575" i="1" s="1"/>
  <c r="AL2528" i="1"/>
  <c r="AL2536" i="1"/>
  <c r="AL2544" i="1"/>
  <c r="AL2552" i="1"/>
  <c r="AL2560" i="1"/>
  <c r="AL2568" i="1"/>
  <c r="AL2529" i="1"/>
  <c r="AL2537" i="1"/>
  <c r="AL2545" i="1"/>
  <c r="AL2553" i="1"/>
  <c r="AL2561" i="1"/>
  <c r="AL2569" i="1"/>
  <c r="AL2577" i="1"/>
  <c r="AM2528" i="1" a="1"/>
  <c r="AM2528" i="1" s="1"/>
  <c r="AM2532" i="1" a="1"/>
  <c r="AM2532" i="1" s="1"/>
  <c r="AM2536" i="1" a="1"/>
  <c r="AM2536" i="1" s="1"/>
  <c r="AM2540" i="1" a="1"/>
  <c r="AM2540" i="1" s="1"/>
  <c r="AM2544" i="1" a="1"/>
  <c r="AM2544" i="1" s="1"/>
  <c r="AM2548" i="1" a="1"/>
  <c r="AM2548" i="1" s="1"/>
  <c r="AM2552" i="1" a="1"/>
  <c r="AM2552" i="1" s="1"/>
  <c r="AM2556" i="1" a="1"/>
  <c r="AM2556" i="1" s="1"/>
  <c r="AM2560" i="1" a="1"/>
  <c r="AM2560" i="1" s="1"/>
  <c r="AM2564" i="1" a="1"/>
  <c r="AM2564" i="1" s="1"/>
  <c r="AM2568" i="1" a="1"/>
  <c r="AM2568" i="1" s="1"/>
  <c r="AM2572" i="1" a="1"/>
  <c r="AM2572" i="1" s="1"/>
  <c r="AM2576" i="1" a="1"/>
  <c r="AM2576" i="1" s="1"/>
  <c r="AM2580" i="1" a="1"/>
  <c r="AM2580" i="1" s="1"/>
  <c r="AL2530" i="1"/>
  <c r="AL2538" i="1"/>
  <c r="AL2546" i="1"/>
  <c r="AL2554" i="1"/>
  <c r="AL2562" i="1"/>
  <c r="AL2570" i="1"/>
  <c r="AL2578" i="1"/>
  <c r="AL2531" i="1"/>
  <c r="AL2539" i="1"/>
  <c r="AL2547" i="1"/>
  <c r="AL2555" i="1"/>
  <c r="AL2563" i="1"/>
  <c r="AL2571" i="1"/>
  <c r="AL2579" i="1"/>
  <c r="AM2529" i="1" a="1"/>
  <c r="AM2529" i="1" s="1"/>
  <c r="AM2533" i="1" a="1"/>
  <c r="AM2533" i="1" s="1"/>
  <c r="AM2537" i="1" a="1"/>
  <c r="AM2537" i="1" s="1"/>
  <c r="AM2541" i="1" a="1"/>
  <c r="AM2541" i="1" s="1"/>
  <c r="AM2545" i="1" a="1"/>
  <c r="AM2545" i="1" s="1"/>
  <c r="AM2549" i="1" a="1"/>
  <c r="AM2549" i="1" s="1"/>
  <c r="AM2553" i="1" a="1"/>
  <c r="AM2553" i="1" s="1"/>
  <c r="AM2557" i="1" a="1"/>
  <c r="AM2557" i="1" s="1"/>
  <c r="AM2561" i="1" a="1"/>
  <c r="AM2561" i="1" s="1"/>
  <c r="AM2565" i="1" a="1"/>
  <c r="AM2565" i="1" s="1"/>
  <c r="AM2569" i="1" a="1"/>
  <c r="AM2569" i="1" s="1"/>
  <c r="AM2573" i="1" a="1"/>
  <c r="AM2573" i="1" s="1"/>
  <c r="AM2577" i="1" a="1"/>
  <c r="AM2577" i="1" s="1"/>
  <c r="AM2581" i="1" a="1"/>
  <c r="AM2581" i="1" s="1"/>
  <c r="AL2532" i="1"/>
  <c r="AL2540" i="1"/>
  <c r="AL2548" i="1"/>
  <c r="AL2556" i="1"/>
  <c r="AL2564" i="1"/>
  <c r="AL2572" i="1"/>
  <c r="AL2580" i="1"/>
  <c r="AM2546" i="1" a="1"/>
  <c r="AM2546" i="1" s="1"/>
  <c r="AM2550" i="1" a="1"/>
  <c r="AM2550" i="1" s="1"/>
  <c r="AM2558" i="1" a="1"/>
  <c r="AM2558" i="1" s="1"/>
  <c r="AM2566" i="1" a="1"/>
  <c r="AM2566" i="1" s="1"/>
  <c r="AM2574" i="1" a="1"/>
  <c r="AM2574" i="1" s="1"/>
  <c r="AM2582" i="1" a="1"/>
  <c r="AM2582" i="1" s="1"/>
  <c r="AL2533" i="1"/>
  <c r="AL2541" i="1"/>
  <c r="AL2549" i="1"/>
  <c r="AL2557" i="1"/>
  <c r="AL2565" i="1"/>
  <c r="AL2573" i="1"/>
  <c r="AL2581" i="1"/>
  <c r="AM2530" i="1" a="1"/>
  <c r="AM2530" i="1" s="1"/>
  <c r="AM2534" i="1" a="1"/>
  <c r="AM2534" i="1" s="1"/>
  <c r="AM2538" i="1" a="1"/>
  <c r="AM2538" i="1" s="1"/>
  <c r="AM2542" i="1" a="1"/>
  <c r="AM2542" i="1" s="1"/>
  <c r="AM2554" i="1" a="1"/>
  <c r="AM2554" i="1" s="1"/>
  <c r="AM2562" i="1" a="1"/>
  <c r="AM2562" i="1" s="1"/>
  <c r="AM2570" i="1" a="1"/>
  <c r="AM2570" i="1" s="1"/>
  <c r="AM2578" i="1" a="1"/>
  <c r="AM2578" i="1" s="1"/>
  <c r="AL2534" i="1"/>
  <c r="AL2542" i="1"/>
  <c r="AL2550" i="1"/>
  <c r="AL2558" i="1"/>
  <c r="AL2566" i="1"/>
  <c r="AL2574" i="1"/>
  <c r="AL2582" i="1"/>
  <c r="AM2555" i="1" a="1"/>
  <c r="AM2555" i="1" s="1"/>
  <c r="AM2567" i="1" a="1"/>
  <c r="AM2567" i="1" s="1"/>
  <c r="AM2579" i="1" a="1"/>
  <c r="AM2579" i="1" s="1"/>
  <c r="AM2526" i="1" a="1"/>
  <c r="AM2526" i="1" s="1"/>
  <c r="AL2526" i="1"/>
  <c r="AM2523" i="1" a="1"/>
  <c r="AM2523" i="1" s="1"/>
  <c r="AM2525" i="1" a="1"/>
  <c r="AM2525" i="1" s="1"/>
  <c r="AM2524" i="1" a="1"/>
  <c r="AM2524" i="1" s="1"/>
  <c r="AM2520" i="1" a="1"/>
  <c r="AM2520" i="1" s="1"/>
  <c r="AL2520" i="1"/>
  <c r="AM2521" i="1" a="1"/>
  <c r="AM2521" i="1" s="1"/>
  <c r="AL2521" i="1"/>
  <c r="AL2522" i="1"/>
  <c r="AM2522" i="1" a="1"/>
  <c r="AM2522" i="1" s="1"/>
  <c r="AL2523" i="1"/>
  <c r="AL2525" i="1"/>
  <c r="AL2524" i="1"/>
  <c r="AL2488" i="1"/>
  <c r="AL2480" i="1"/>
  <c r="AL2512" i="1"/>
  <c r="AL2504" i="1"/>
  <c r="AL2496" i="1"/>
  <c r="AL2493" i="1"/>
  <c r="AL2481" i="1"/>
  <c r="AL2489" i="1"/>
  <c r="AL2497" i="1"/>
  <c r="AL2505" i="1"/>
  <c r="AL2510" i="1"/>
  <c r="AM2486" i="1" a="1"/>
  <c r="AM2486" i="1" s="1"/>
  <c r="AL2482" i="1"/>
  <c r="AL2490" i="1"/>
  <c r="AL2498" i="1"/>
  <c r="AL2506" i="1"/>
  <c r="AL2514" i="1"/>
  <c r="AM2476" i="1" a="1"/>
  <c r="AM2476" i="1" s="1"/>
  <c r="AM2480" i="1" a="1"/>
  <c r="AM2480" i="1" s="1"/>
  <c r="AM2484" i="1" a="1"/>
  <c r="AM2484" i="1" s="1"/>
  <c r="AM2488" i="1" a="1"/>
  <c r="AM2488" i="1" s="1"/>
  <c r="AM2508" i="1" a="1"/>
  <c r="AM2508" i="1" s="1"/>
  <c r="AM2490" i="1" a="1"/>
  <c r="AM2490" i="1" s="1"/>
  <c r="AL2475" i="1"/>
  <c r="AL2483" i="1"/>
  <c r="AL2491" i="1"/>
  <c r="AL2499" i="1"/>
  <c r="AL2507" i="1"/>
  <c r="AL2515" i="1"/>
  <c r="AM2489" i="1" a="1"/>
  <c r="AM2489" i="1" s="1"/>
  <c r="AL2486" i="1"/>
  <c r="AL2494" i="1"/>
  <c r="AL2518" i="1"/>
  <c r="AM2482" i="1" a="1"/>
  <c r="AM2482" i="1" s="1"/>
  <c r="AM2518" i="1" a="1"/>
  <c r="AM2518" i="1" s="1"/>
  <c r="AL2476" i="1"/>
  <c r="AL2484" i="1"/>
  <c r="AL2492" i="1"/>
  <c r="AL2500" i="1"/>
  <c r="AL2508" i="1"/>
  <c r="AL2516" i="1"/>
  <c r="AM2477" i="1" a="1"/>
  <c r="AM2477" i="1" s="1"/>
  <c r="AM2481" i="1" a="1"/>
  <c r="AM2481" i="1" s="1"/>
  <c r="AM2485" i="1" a="1"/>
  <c r="AM2485" i="1" s="1"/>
  <c r="AM2493" i="1" a="1"/>
  <c r="AM2493" i="1" s="1"/>
  <c r="AM2497" i="1" a="1"/>
  <c r="AM2497" i="1" s="1"/>
  <c r="AM2501" i="1" a="1"/>
  <c r="AM2501" i="1" s="1"/>
  <c r="AM2505" i="1" a="1"/>
  <c r="AM2505" i="1" s="1"/>
  <c r="AM2509" i="1" a="1"/>
  <c r="AM2509" i="1" s="1"/>
  <c r="AM2513" i="1" a="1"/>
  <c r="AM2513" i="1" s="1"/>
  <c r="AM2517" i="1" a="1"/>
  <c r="AM2517" i="1" s="1"/>
  <c r="AL2501" i="1"/>
  <c r="AL2509" i="1"/>
  <c r="AL2517" i="1"/>
  <c r="AM2494" i="1" a="1"/>
  <c r="AM2494" i="1" s="1"/>
  <c r="AM2506" i="1" a="1"/>
  <c r="AM2506" i="1" s="1"/>
  <c r="AL2477" i="1"/>
  <c r="AL2485" i="1"/>
  <c r="AL2478" i="1"/>
  <c r="AL2502" i="1"/>
  <c r="AM2478" i="1" a="1"/>
  <c r="AM2478" i="1" s="1"/>
  <c r="AL2479" i="1"/>
  <c r="AL2487" i="1"/>
  <c r="AL2495" i="1"/>
  <c r="AL2503" i="1"/>
  <c r="AL2511" i="1"/>
  <c r="AL2519" i="1"/>
  <c r="AM2487" i="1" a="1"/>
  <c r="AM2487" i="1" s="1"/>
  <c r="AM2495" i="1" a="1"/>
  <c r="AM2495" i="1" s="1"/>
  <c r="AM2503" i="1" a="1"/>
  <c r="AM2503" i="1" s="1"/>
  <c r="AM2511" i="1" a="1"/>
  <c r="AM2511" i="1" s="1"/>
  <c r="AM2519" i="1" a="1"/>
  <c r="AM2519" i="1" s="1"/>
  <c r="AM2492" i="1" a="1"/>
  <c r="AM2492" i="1" s="1"/>
  <c r="AM2500" i="1" a="1"/>
  <c r="AM2500" i="1" s="1"/>
  <c r="AM2512" i="1" a="1"/>
  <c r="AM2512" i="1" s="1"/>
  <c r="AM2498" i="1" a="1"/>
  <c r="AM2498" i="1" s="1"/>
  <c r="AM2510" i="1" a="1"/>
  <c r="AM2510" i="1" s="1"/>
  <c r="AM2475" i="1" a="1"/>
  <c r="AM2475" i="1" s="1"/>
  <c r="AM2479" i="1" a="1"/>
  <c r="AM2479" i="1" s="1"/>
  <c r="AM2483" i="1" a="1"/>
  <c r="AM2483" i="1" s="1"/>
  <c r="AM2491" i="1" a="1"/>
  <c r="AM2491" i="1" s="1"/>
  <c r="AM2499" i="1" a="1"/>
  <c r="AM2499" i="1" s="1"/>
  <c r="AM2507" i="1" a="1"/>
  <c r="AM2507" i="1" s="1"/>
  <c r="AM2515" i="1" a="1"/>
  <c r="AM2515" i="1" s="1"/>
  <c r="AL2513" i="1"/>
  <c r="AM2496" i="1" a="1"/>
  <c r="AM2496" i="1" s="1"/>
  <c r="AM2504" i="1" a="1"/>
  <c r="AM2504" i="1" s="1"/>
  <c r="AM2516" i="1" a="1"/>
  <c r="AM2516" i="1" s="1"/>
  <c r="AM2502" i="1" a="1"/>
  <c r="AM2502" i="1" s="1"/>
  <c r="AM2514" i="1" a="1"/>
  <c r="AM2514" i="1" s="1"/>
  <c r="AL2474" i="1"/>
  <c r="AL2459" i="1"/>
  <c r="AL2467" i="1"/>
  <c r="AM2459" i="1" a="1"/>
  <c r="AM2459" i="1" s="1"/>
  <c r="AM2463" i="1" a="1"/>
  <c r="AM2463" i="1" s="1"/>
  <c r="AM2467" i="1" a="1"/>
  <c r="AM2467" i="1" s="1"/>
  <c r="AM2471" i="1" a="1"/>
  <c r="AM2471" i="1" s="1"/>
  <c r="AL2460" i="1"/>
  <c r="AL2468" i="1"/>
  <c r="AM2464" i="1" a="1"/>
  <c r="AM2464" i="1" s="1"/>
  <c r="AM2472" i="1" a="1"/>
  <c r="AM2472" i="1" s="1"/>
  <c r="AM2469" i="1" a="1"/>
  <c r="AM2469" i="1" s="1"/>
  <c r="AL2461" i="1"/>
  <c r="AL2469" i="1"/>
  <c r="AM2460" i="1" a="1"/>
  <c r="AM2460" i="1" s="1"/>
  <c r="AM2468" i="1" a="1"/>
  <c r="AM2468" i="1" s="1"/>
  <c r="AM2465" i="1" a="1"/>
  <c r="AM2465" i="1" s="1"/>
  <c r="AL2462" i="1"/>
  <c r="AL2470" i="1"/>
  <c r="AL2463" i="1"/>
  <c r="AL2471" i="1"/>
  <c r="AM2461" i="1" a="1"/>
  <c r="AM2461" i="1" s="1"/>
  <c r="AM2473" i="1" a="1"/>
  <c r="AM2473" i="1" s="1"/>
  <c r="AL2464" i="1"/>
  <c r="AL2472" i="1"/>
  <c r="AL2465" i="1"/>
  <c r="AL2473" i="1"/>
  <c r="AM2462" i="1" a="1"/>
  <c r="AM2462" i="1" s="1"/>
  <c r="AM2466" i="1" a="1"/>
  <c r="AM2466" i="1" s="1"/>
  <c r="AM2470" i="1" a="1"/>
  <c r="AM2470" i="1" s="1"/>
  <c r="AM2474" i="1" a="1"/>
  <c r="AM2474" i="1" s="1"/>
  <c r="AL2466" i="1"/>
  <c r="AM2457" i="1" a="1"/>
  <c r="AM2457" i="1" s="1"/>
  <c r="AL2457" i="1"/>
  <c r="AM2453" i="1" a="1"/>
  <c r="AM2453" i="1" s="1"/>
  <c r="AL2450" i="1"/>
  <c r="AL2458" i="1"/>
  <c r="AM2454" i="1" a="1"/>
  <c r="AM2454" i="1" s="1"/>
  <c r="AL2453" i="1"/>
  <c r="AM2451" i="1" a="1"/>
  <c r="AM2451" i="1" s="1"/>
  <c r="AL2455" i="1"/>
  <c r="AM2456" i="1" a="1"/>
  <c r="AM2456" i="1" s="1"/>
  <c r="AL2451" i="1"/>
  <c r="AM2450" i="1" a="1"/>
  <c r="AM2450" i="1" s="1"/>
  <c r="AM2458" i="1" a="1"/>
  <c r="AM2458" i="1" s="1"/>
  <c r="AM2455" i="1" a="1"/>
  <c r="AM2455" i="1" s="1"/>
  <c r="AM2452" i="1" a="1"/>
  <c r="AM2452" i="1" s="1"/>
  <c r="AL2452" i="1"/>
  <c r="AL2454" i="1"/>
  <c r="AL2456" i="1"/>
  <c r="AL2305" i="1"/>
  <c r="AL2217" i="1"/>
  <c r="AL2179" i="1"/>
  <c r="AL2218" i="1"/>
  <c r="AL2178" i="1"/>
  <c r="AL1441" i="1"/>
  <c r="AL801" i="1"/>
  <c r="AL657" i="1"/>
  <c r="AL2334" i="1"/>
  <c r="AL2318" i="1"/>
  <c r="AL2302" i="1"/>
  <c r="AL2262" i="1"/>
  <c r="AL2246" i="1"/>
  <c r="AL2158" i="1"/>
  <c r="AL2054" i="1"/>
  <c r="AL1942" i="1"/>
  <c r="AL1366" i="1"/>
  <c r="AL2149" i="1"/>
  <c r="AL1773" i="1"/>
  <c r="AL1581" i="1"/>
  <c r="AL1828" i="1"/>
  <c r="AL1820" i="1"/>
  <c r="AL1772" i="1"/>
  <c r="AL1732" i="1"/>
  <c r="AL852" i="1"/>
  <c r="AL444" i="1"/>
  <c r="AL228" i="1"/>
  <c r="AL2299" i="1"/>
  <c r="AL2219" i="1"/>
  <c r="AL2171" i="1"/>
  <c r="AL1755" i="1"/>
  <c r="AL1635" i="1"/>
  <c r="AL1259" i="1"/>
  <c r="AL683" i="1"/>
  <c r="AL2146" i="1"/>
  <c r="AL1826" i="1"/>
  <c r="AL1818" i="1"/>
  <c r="AL1610" i="1"/>
  <c r="AL1418" i="1"/>
  <c r="AL1034" i="1"/>
  <c r="AL930" i="1"/>
  <c r="AL2405" i="1"/>
  <c r="AL1072" i="1"/>
  <c r="AL2135" i="1"/>
  <c r="AL1551" i="1"/>
  <c r="AL2310" i="1"/>
  <c r="AL2174" i="1"/>
  <c r="AL1246" i="1"/>
  <c r="AL686" i="1"/>
  <c r="AL2326" i="1"/>
  <c r="AL2286" i="1"/>
  <c r="AL2270" i="1"/>
  <c r="AL2254" i="1"/>
  <c r="AL2214" i="1"/>
  <c r="AL2190" i="1"/>
  <c r="AL2062" i="1"/>
  <c r="AL2030" i="1"/>
  <c r="AL1910" i="1"/>
  <c r="AL1638" i="1"/>
  <c r="AL1150" i="1"/>
  <c r="AL102" i="1"/>
  <c r="AL2213" i="1"/>
  <c r="AL1485" i="1"/>
  <c r="AL949" i="1"/>
  <c r="AL677" i="1"/>
  <c r="AL2222" i="1"/>
  <c r="AL2078" i="1"/>
  <c r="AL2006" i="1"/>
  <c r="AL1982" i="1"/>
  <c r="AL1886" i="1"/>
  <c r="AL1862" i="1"/>
  <c r="AL1846" i="1"/>
  <c r="AL1814" i="1"/>
  <c r="AL1790" i="1"/>
  <c r="AL1758" i="1"/>
  <c r="AL1678" i="1"/>
  <c r="AL1598" i="1"/>
  <c r="AM2348" i="1" a="1"/>
  <c r="AM2348" i="1" s="1"/>
  <c r="AL2348" i="1"/>
  <c r="AL2340" i="1"/>
  <c r="AM2332" i="1" a="1"/>
  <c r="AM2332" i="1" s="1"/>
  <c r="AL2332" i="1"/>
  <c r="AM2324" i="1" a="1"/>
  <c r="AM2324" i="1" s="1"/>
  <c r="AL2324" i="1"/>
  <c r="AL2316" i="1"/>
  <c r="AL2308" i="1"/>
  <c r="AL2300" i="1"/>
  <c r="AL2292" i="1"/>
  <c r="AL2284" i="1"/>
  <c r="AL2276" i="1"/>
  <c r="AL2268" i="1"/>
  <c r="AL2260" i="1"/>
  <c r="AL2252" i="1"/>
  <c r="AL2244" i="1"/>
  <c r="AL2236" i="1"/>
  <c r="AL2228" i="1"/>
  <c r="AL2220" i="1"/>
  <c r="AL2212" i="1"/>
  <c r="AL2204" i="1"/>
  <c r="AL2196" i="1"/>
  <c r="AL2188" i="1"/>
  <c r="AL2180" i="1"/>
  <c r="AL2172" i="1"/>
  <c r="AL2164" i="1"/>
  <c r="AL2156" i="1"/>
  <c r="AL2148" i="1"/>
  <c r="AL2140" i="1"/>
  <c r="AL2132" i="1"/>
  <c r="AL2124" i="1"/>
  <c r="AL2116" i="1"/>
  <c r="AL2108" i="1"/>
  <c r="AL2100" i="1"/>
  <c r="AL2092" i="1"/>
  <c r="AL2084" i="1"/>
  <c r="AL2347" i="1"/>
  <c r="AL2339" i="1"/>
  <c r="AL2331" i="1"/>
  <c r="AL2323" i="1"/>
  <c r="AL2315" i="1"/>
  <c r="AM2307" i="1" a="1"/>
  <c r="AM2307" i="1" s="1"/>
  <c r="AL2307" i="1"/>
  <c r="AL2291" i="1"/>
  <c r="AL2283" i="1"/>
  <c r="AL2275" i="1"/>
  <c r="AL2267" i="1"/>
  <c r="AL2259" i="1"/>
  <c r="AL2251" i="1"/>
  <c r="AL2243" i="1"/>
  <c r="AL2235" i="1"/>
  <c r="AL2227" i="1"/>
  <c r="AL2211" i="1"/>
  <c r="AL2203" i="1"/>
  <c r="AL2195" i="1"/>
  <c r="AL2187" i="1"/>
  <c r="AL2163" i="1"/>
  <c r="AL2155" i="1"/>
  <c r="AL2147" i="1"/>
  <c r="AL2139" i="1"/>
  <c r="AL2131" i="1"/>
  <c r="AL2123" i="1"/>
  <c r="AL2115" i="1"/>
  <c r="AL2107" i="1"/>
  <c r="AL2099" i="1"/>
  <c r="AL2091" i="1"/>
  <c r="AL2083" i="1"/>
  <c r="AL2075" i="1"/>
  <c r="AL2067" i="1"/>
  <c r="AL2059" i="1"/>
  <c r="AL2051" i="1"/>
  <c r="AL2043" i="1"/>
  <c r="AL2035" i="1"/>
  <c r="AL2027" i="1"/>
  <c r="AL2019" i="1"/>
  <c r="AL2011" i="1"/>
  <c r="AL2003" i="1"/>
  <c r="AL1995" i="1"/>
  <c r="AL1987" i="1"/>
  <c r="AL1979" i="1"/>
  <c r="AL1971" i="1"/>
  <c r="AL1963" i="1"/>
  <c r="AL1955" i="1"/>
  <c r="AL1947" i="1"/>
  <c r="AL1939" i="1"/>
  <c r="AL1931" i="1"/>
  <c r="AL1923" i="1"/>
  <c r="AL1915" i="1"/>
  <c r="AL1907" i="1"/>
  <c r="AL1899" i="1"/>
  <c r="AL1891" i="1"/>
  <c r="AL1883" i="1"/>
  <c r="AL1875" i="1"/>
  <c r="AL1867" i="1"/>
  <c r="AL1859" i="1"/>
  <c r="AL1851" i="1"/>
  <c r="AL1843" i="1"/>
  <c r="AL1835" i="1"/>
  <c r="AL1827" i="1"/>
  <c r="AL1819" i="1"/>
  <c r="AL1811" i="1"/>
  <c r="AL1803" i="1"/>
  <c r="AL1795" i="1"/>
  <c r="AL1787" i="1"/>
  <c r="AL1779" i="1"/>
  <c r="AL1771" i="1"/>
  <c r="AL1763" i="1"/>
  <c r="AL1747" i="1"/>
  <c r="AL1739" i="1"/>
  <c r="AL1731" i="1"/>
  <c r="AL1723" i="1"/>
  <c r="AL1715" i="1"/>
  <c r="AL1707" i="1"/>
  <c r="AL1699" i="1"/>
  <c r="AL1691" i="1"/>
  <c r="AL1683" i="1"/>
  <c r="AL1675" i="1"/>
  <c r="AL1667" i="1"/>
  <c r="AL1659" i="1"/>
  <c r="AL1651" i="1"/>
  <c r="AL1643" i="1"/>
  <c r="AL1627" i="1"/>
  <c r="AL1619" i="1"/>
  <c r="AL1611" i="1"/>
  <c r="AL1603" i="1"/>
  <c r="AL1595" i="1"/>
  <c r="AL1587" i="1"/>
  <c r="AL1579" i="1"/>
  <c r="AL1571" i="1"/>
  <c r="AL1563" i="1"/>
  <c r="AL1555" i="1"/>
  <c r="AL1547" i="1"/>
  <c r="AL1539" i="1"/>
  <c r="AL1531" i="1"/>
  <c r="AL1523" i="1"/>
  <c r="AL1515" i="1"/>
  <c r="AL1507" i="1"/>
  <c r="AL1499" i="1"/>
  <c r="AL1491" i="1"/>
  <c r="AL2346" i="1"/>
  <c r="AL2338" i="1"/>
  <c r="AM2338" i="1" a="1"/>
  <c r="AM2338" i="1" s="1"/>
  <c r="AL2330" i="1"/>
  <c r="AM2330" i="1" a="1"/>
  <c r="AM2330" i="1" s="1"/>
  <c r="AL2322" i="1"/>
  <c r="AL2314" i="1"/>
  <c r="AL2306" i="1"/>
  <c r="AL2298" i="1"/>
  <c r="AL2290" i="1"/>
  <c r="AL2282" i="1"/>
  <c r="AL2274" i="1"/>
  <c r="AL2266" i="1"/>
  <c r="AL2258" i="1"/>
  <c r="AL2250" i="1"/>
  <c r="AL2242" i="1"/>
  <c r="AL2234" i="1"/>
  <c r="AL2226" i="1"/>
  <c r="AL2210" i="1"/>
  <c r="AL2202" i="1"/>
  <c r="AL2194" i="1"/>
  <c r="AL2186" i="1"/>
  <c r="AL2170" i="1"/>
  <c r="AL2162" i="1"/>
  <c r="AL2154" i="1"/>
  <c r="AL2138" i="1"/>
  <c r="AL2130" i="1"/>
  <c r="AL2122" i="1"/>
  <c r="AL2114" i="1"/>
  <c r="AL2106" i="1"/>
  <c r="AL2098" i="1"/>
  <c r="AL2090" i="1"/>
  <c r="AL2082" i="1"/>
  <c r="AL2074" i="1"/>
  <c r="AL2066" i="1"/>
  <c r="AL2058" i="1"/>
  <c r="AL2050" i="1"/>
  <c r="AL2042" i="1"/>
  <c r="AL2034" i="1"/>
  <c r="AL2026" i="1"/>
  <c r="AL2018" i="1"/>
  <c r="AL2010" i="1"/>
  <c r="AL2002" i="1"/>
  <c r="AL1994" i="1"/>
  <c r="AL1986" i="1"/>
  <c r="AL1978" i="1"/>
  <c r="AL1970" i="1"/>
  <c r="AL1962" i="1"/>
  <c r="AL1954" i="1"/>
  <c r="AL1946" i="1"/>
  <c r="AL1938" i="1"/>
  <c r="AL1930" i="1"/>
  <c r="AL1922" i="1"/>
  <c r="AL1914" i="1"/>
  <c r="AL1906" i="1"/>
  <c r="AL1898" i="1"/>
  <c r="AL1890" i="1"/>
  <c r="AL1882" i="1"/>
  <c r="AL1874" i="1"/>
  <c r="AL1866" i="1"/>
  <c r="AL1858" i="1"/>
  <c r="AL1850" i="1"/>
  <c r="AL2241" i="1"/>
  <c r="AL2209" i="1"/>
  <c r="AL2185" i="1"/>
  <c r="AL2161" i="1"/>
  <c r="AL2137" i="1"/>
  <c r="AL2113" i="1"/>
  <c r="AL2105" i="1"/>
  <c r="AL2081" i="1"/>
  <c r="AL2073" i="1"/>
  <c r="AL2065" i="1"/>
  <c r="AL2057" i="1"/>
  <c r="AL2049" i="1"/>
  <c r="AL2041" i="1"/>
  <c r="AL2033" i="1"/>
  <c r="AL2025" i="1"/>
  <c r="AL2017" i="1"/>
  <c r="AL2009" i="1"/>
  <c r="AL2001" i="1"/>
  <c r="AL1993" i="1"/>
  <c r="AL1985" i="1"/>
  <c r="AL1977" i="1"/>
  <c r="AL1969" i="1"/>
  <c r="AL1961" i="1"/>
  <c r="AL1953" i="1"/>
  <c r="AL1945" i="1"/>
  <c r="AL1937" i="1"/>
  <c r="AL1929" i="1"/>
  <c r="AL1921" i="1"/>
  <c r="AL1913" i="1"/>
  <c r="AL1905" i="1"/>
  <c r="AL1897" i="1"/>
  <c r="AL1889" i="1"/>
  <c r="AL1881" i="1"/>
  <c r="AL1873" i="1"/>
  <c r="AL1865" i="1"/>
  <c r="AL1857" i="1"/>
  <c r="AL1849" i="1"/>
  <c r="AL1841" i="1"/>
  <c r="AL1833" i="1"/>
  <c r="AL1825" i="1"/>
  <c r="AL1817" i="1"/>
  <c r="AL1809" i="1"/>
  <c r="AL1801" i="1"/>
  <c r="AL1793" i="1"/>
  <c r="AL1785" i="1"/>
  <c r="AL1777" i="1"/>
  <c r="AL1769" i="1"/>
  <c r="AL1761" i="1"/>
  <c r="AL1753" i="1"/>
  <c r="AL1745" i="1"/>
  <c r="AL1737" i="1"/>
  <c r="AL1729" i="1"/>
  <c r="AL1721" i="1"/>
  <c r="AL1713" i="1"/>
  <c r="AL1705" i="1"/>
  <c r="AL1697" i="1"/>
  <c r="AL1689" i="1"/>
  <c r="AL1681" i="1"/>
  <c r="AL1673" i="1"/>
  <c r="AM2342" i="1" a="1"/>
  <c r="AM2342" i="1" s="1"/>
  <c r="AL2342" i="1"/>
  <c r="AL2345" i="1"/>
  <c r="AL2289" i="1"/>
  <c r="AL2265" i="1"/>
  <c r="AL2233" i="1"/>
  <c r="AL2193" i="1"/>
  <c r="AL2169" i="1"/>
  <c r="AL2153" i="1"/>
  <c r="AL2121" i="1"/>
  <c r="AL2097" i="1"/>
  <c r="AM2344" i="1" a="1"/>
  <c r="AM2344" i="1" s="1"/>
  <c r="AL2344" i="1"/>
  <c r="AL2336" i="1"/>
  <c r="AL2328" i="1"/>
  <c r="AM2320" i="1" a="1"/>
  <c r="AM2320" i="1" s="1"/>
  <c r="AL2320" i="1"/>
  <c r="AL2312" i="1"/>
  <c r="AL2304" i="1"/>
  <c r="AL2296" i="1"/>
  <c r="AL2288" i="1"/>
  <c r="AL2280" i="1"/>
  <c r="AL2272" i="1"/>
  <c r="AL2264" i="1"/>
  <c r="AL2256" i="1"/>
  <c r="AL2248" i="1"/>
  <c r="AL2240" i="1"/>
  <c r="AL2232" i="1"/>
  <c r="AL2224" i="1"/>
  <c r="AL2216" i="1"/>
  <c r="AL2208" i="1"/>
  <c r="AL2200" i="1"/>
  <c r="AL2192" i="1"/>
  <c r="AL2184" i="1"/>
  <c r="AL2176" i="1"/>
  <c r="AL2168" i="1"/>
  <c r="AL2160" i="1"/>
  <c r="AL2152" i="1"/>
  <c r="AL2144" i="1"/>
  <c r="AL2136" i="1"/>
  <c r="AL2128" i="1"/>
  <c r="AL2120" i="1"/>
  <c r="AL2112" i="1"/>
  <c r="AL2104" i="1"/>
  <c r="AL2096" i="1"/>
  <c r="AL2088" i="1"/>
  <c r="AL2080" i="1"/>
  <c r="AL2072" i="1"/>
  <c r="AL2064" i="1"/>
  <c r="AL2056" i="1"/>
  <c r="AL2048" i="1"/>
  <c r="AL2040" i="1"/>
  <c r="AL2032" i="1"/>
  <c r="AL2024" i="1"/>
  <c r="AL2016" i="1"/>
  <c r="AL2008" i="1"/>
  <c r="AL2000" i="1"/>
  <c r="AL1992" i="1"/>
  <c r="AL2337" i="1"/>
  <c r="AL2329" i="1"/>
  <c r="AL2321" i="1"/>
  <c r="AL2313" i="1"/>
  <c r="AL2297" i="1"/>
  <c r="AL2281" i="1"/>
  <c r="AL2273" i="1"/>
  <c r="AL2257" i="1"/>
  <c r="AL2249" i="1"/>
  <c r="AL2225" i="1"/>
  <c r="AL2201" i="1"/>
  <c r="AL2177" i="1"/>
  <c r="AL2145" i="1"/>
  <c r="AL2129" i="1"/>
  <c r="AL2089" i="1"/>
  <c r="AL2343" i="1"/>
  <c r="AM2335" i="1" a="1"/>
  <c r="AM2335" i="1" s="1"/>
  <c r="AL2335" i="1"/>
  <c r="AL2327" i="1"/>
  <c r="AL2319" i="1"/>
  <c r="AL2311" i="1"/>
  <c r="AL2303" i="1"/>
  <c r="AL2295" i="1"/>
  <c r="AL2287" i="1"/>
  <c r="AL2279" i="1"/>
  <c r="AL2271" i="1"/>
  <c r="AL2263" i="1"/>
  <c r="AL2255" i="1"/>
  <c r="AL2247" i="1"/>
  <c r="AL2239" i="1"/>
  <c r="AL2231" i="1"/>
  <c r="AL2223" i="1"/>
  <c r="AL2215" i="1"/>
  <c r="AL2207" i="1"/>
  <c r="AL2199" i="1"/>
  <c r="AL2191" i="1"/>
  <c r="AL2183" i="1"/>
  <c r="AL2175" i="1"/>
  <c r="AL2167" i="1"/>
  <c r="AL2159" i="1"/>
  <c r="AL2151" i="1"/>
  <c r="AL2143" i="1"/>
  <c r="AL2127" i="1"/>
  <c r="AL2119" i="1"/>
  <c r="AL2111" i="1"/>
  <c r="AL2103" i="1"/>
  <c r="AL2095" i="1"/>
  <c r="AL2087" i="1"/>
  <c r="AL2079" i="1"/>
  <c r="AL2071" i="1"/>
  <c r="AL2063" i="1"/>
  <c r="AL2055" i="1"/>
  <c r="AL2047" i="1"/>
  <c r="AL2039" i="1"/>
  <c r="AL2031" i="1"/>
  <c r="AL2023" i="1"/>
  <c r="AL2015" i="1"/>
  <c r="AL2007" i="1"/>
  <c r="AL1999" i="1"/>
  <c r="AL1991" i="1"/>
  <c r="AL1983" i="1"/>
  <c r="AL1975" i="1"/>
  <c r="AL1967" i="1"/>
  <c r="AL1959" i="1"/>
  <c r="AL1951" i="1"/>
  <c r="AL1943" i="1"/>
  <c r="AL1935" i="1"/>
  <c r="AL1927" i="1"/>
  <c r="AL1919" i="1"/>
  <c r="AL1911" i="1"/>
  <c r="AL1903" i="1"/>
  <c r="AL1895" i="1"/>
  <c r="AL1887" i="1"/>
  <c r="AL2294" i="1"/>
  <c r="AL2238" i="1"/>
  <c r="AL2230" i="1"/>
  <c r="AL2182" i="1"/>
  <c r="AL2166" i="1"/>
  <c r="AL2134" i="1"/>
  <c r="AL2118" i="1"/>
  <c r="AL2102" i="1"/>
  <c r="AL2086" i="1"/>
  <c r="AL2070" i="1"/>
  <c r="AL2038" i="1"/>
  <c r="AL2022" i="1"/>
  <c r="AL1990" i="1"/>
  <c r="AL1974" i="1"/>
  <c r="AL1958" i="1"/>
  <c r="AL1926" i="1"/>
  <c r="AL1894" i="1"/>
  <c r="AL1878" i="1"/>
  <c r="AL1838" i="1"/>
  <c r="AL1830" i="1"/>
  <c r="AL1782" i="1"/>
  <c r="AL1766" i="1"/>
  <c r="AL1750" i="1"/>
  <c r="AL1734" i="1"/>
  <c r="AL1718" i="1"/>
  <c r="AL1702" i="1"/>
  <c r="AL1686" i="1"/>
  <c r="AL1662" i="1"/>
  <c r="AL1646" i="1"/>
  <c r="AL1622" i="1"/>
  <c r="AL1614" i="1"/>
  <c r="AL1590" i="1"/>
  <c r="AL1582" i="1"/>
  <c r="AL1574" i="1"/>
  <c r="AL1566" i="1"/>
  <c r="AL1558" i="1"/>
  <c r="AL1550" i="1"/>
  <c r="AL1542" i="1"/>
  <c r="AL1534" i="1"/>
  <c r="AL1526" i="1"/>
  <c r="AL1518" i="1"/>
  <c r="AL1510" i="1"/>
  <c r="AL1502" i="1"/>
  <c r="AL1494" i="1"/>
  <c r="AL1486" i="1"/>
  <c r="AL1478" i="1"/>
  <c r="AL1470" i="1"/>
  <c r="AL1462" i="1"/>
  <c r="AL1454" i="1"/>
  <c r="AL1446" i="1"/>
  <c r="AL1438" i="1"/>
  <c r="AL1430" i="1"/>
  <c r="AL1422" i="1"/>
  <c r="AL1414" i="1"/>
  <c r="AL1406" i="1"/>
  <c r="AL1398" i="1"/>
  <c r="AL1390" i="1"/>
  <c r="AL1382" i="1"/>
  <c r="AL1374" i="1"/>
  <c r="AL1358" i="1"/>
  <c r="AL1350" i="1"/>
  <c r="AL1342" i="1"/>
  <c r="AL1334" i="1"/>
  <c r="AL1326" i="1"/>
  <c r="AL1318" i="1"/>
  <c r="AL1310" i="1"/>
  <c r="AL1302" i="1"/>
  <c r="AL1294" i="1"/>
  <c r="AL1286" i="1"/>
  <c r="AL1278" i="1"/>
  <c r="AL1270" i="1"/>
  <c r="AL1262" i="1"/>
  <c r="AL1254" i="1"/>
  <c r="AL1238" i="1"/>
  <c r="AL1230" i="1"/>
  <c r="AL1222" i="1"/>
  <c r="AL1214" i="1"/>
  <c r="AL1206" i="1"/>
  <c r="AL1198" i="1"/>
  <c r="AL1190" i="1"/>
  <c r="AL1182" i="1"/>
  <c r="AL1174" i="1"/>
  <c r="AL1166" i="1"/>
  <c r="AL1158" i="1"/>
  <c r="AL1142" i="1"/>
  <c r="AL1134" i="1"/>
  <c r="AL1126" i="1"/>
  <c r="AL1118" i="1"/>
  <c r="AL1110" i="1"/>
  <c r="AL1102" i="1"/>
  <c r="AL1094" i="1"/>
  <c r="AL1086" i="1"/>
  <c r="AL1078" i="1"/>
  <c r="AL1070" i="1"/>
  <c r="AL1062" i="1"/>
  <c r="AL1054" i="1"/>
  <c r="AL1046" i="1"/>
  <c r="AL1038" i="1"/>
  <c r="AL1030" i="1"/>
  <c r="AL1022" i="1"/>
  <c r="AL1014" i="1"/>
  <c r="AL1006" i="1"/>
  <c r="AL998" i="1"/>
  <c r="AL990" i="1"/>
  <c r="AL982" i="1"/>
  <c r="AL974" i="1"/>
  <c r="AL966" i="1"/>
  <c r="AL958" i="1"/>
  <c r="AL950" i="1"/>
  <c r="AL942" i="1"/>
  <c r="AL2278" i="1"/>
  <c r="AL2206" i="1"/>
  <c r="AL2198" i="1"/>
  <c r="AL2150" i="1"/>
  <c r="AL2142" i="1"/>
  <c r="AL2126" i="1"/>
  <c r="AL2110" i="1"/>
  <c r="AL2094" i="1"/>
  <c r="AL2046" i="1"/>
  <c r="AL2014" i="1"/>
  <c r="AL1998" i="1"/>
  <c r="AL1966" i="1"/>
  <c r="AL1950" i="1"/>
  <c r="AL1934" i="1"/>
  <c r="AL1918" i="1"/>
  <c r="AL1902" i="1"/>
  <c r="AL1870" i="1"/>
  <c r="AL1854" i="1"/>
  <c r="AL1822" i="1"/>
  <c r="AL1806" i="1"/>
  <c r="AL1798" i="1"/>
  <c r="AL1774" i="1"/>
  <c r="AL1742" i="1"/>
  <c r="AL1726" i="1"/>
  <c r="AL1710" i="1"/>
  <c r="AL1694" i="1"/>
  <c r="AL1670" i="1"/>
  <c r="AL1654" i="1"/>
  <c r="AL1630" i="1"/>
  <c r="AL1606" i="1"/>
  <c r="AL2341" i="1"/>
  <c r="AM2333" i="1" a="1"/>
  <c r="AM2333" i="1" s="1"/>
  <c r="AL2333" i="1"/>
  <c r="AL2325" i="1"/>
  <c r="AL2317" i="1"/>
  <c r="AL2309" i="1"/>
  <c r="AL2301" i="1"/>
  <c r="AL2293" i="1"/>
  <c r="AL2285" i="1"/>
  <c r="AL2277" i="1"/>
  <c r="AL2269" i="1"/>
  <c r="AL2261" i="1"/>
  <c r="AL2253" i="1"/>
  <c r="AL2245" i="1"/>
  <c r="AL2237" i="1"/>
  <c r="AL2229" i="1"/>
  <c r="AL2221" i="1"/>
  <c r="AL2205" i="1"/>
  <c r="AL2197" i="1"/>
  <c r="AL2189" i="1"/>
  <c r="AL2181" i="1"/>
  <c r="AL2173" i="1"/>
  <c r="AL2165" i="1"/>
  <c r="AL2157" i="1"/>
  <c r="AL2141" i="1"/>
  <c r="AL2133" i="1"/>
  <c r="AL2125" i="1"/>
  <c r="AL2117" i="1"/>
  <c r="AL2109" i="1"/>
  <c r="AL2101" i="1"/>
  <c r="AL2093" i="1"/>
  <c r="AL2085" i="1"/>
  <c r="AL2077" i="1"/>
  <c r="AL2069" i="1"/>
  <c r="AL2061" i="1"/>
  <c r="AL2053" i="1"/>
  <c r="AL2045" i="1"/>
  <c r="AL2037" i="1"/>
  <c r="AL2029" i="1"/>
  <c r="AL2021" i="1"/>
  <c r="AL2013" i="1"/>
  <c r="AL2005" i="1"/>
  <c r="AL1997" i="1"/>
  <c r="AL1989" i="1"/>
  <c r="AL1981" i="1"/>
  <c r="AL1973" i="1"/>
  <c r="AL1965" i="1"/>
  <c r="AL1957" i="1"/>
  <c r="AL1949" i="1"/>
  <c r="AL1941" i="1"/>
  <c r="AL1933" i="1"/>
  <c r="AL1925" i="1"/>
  <c r="AL1917" i="1"/>
  <c r="AL1909" i="1"/>
  <c r="AL1901" i="1"/>
  <c r="AL1893" i="1"/>
  <c r="AL1885" i="1"/>
  <c r="AL1877" i="1"/>
  <c r="AL1869" i="1"/>
  <c r="AL1861" i="1"/>
  <c r="AL1853" i="1"/>
  <c r="AL1845" i="1"/>
  <c r="AL1837" i="1"/>
  <c r="AL1829" i="1"/>
  <c r="AL1821" i="1"/>
  <c r="AL1813" i="1"/>
  <c r="AL1805" i="1"/>
  <c r="AL1797" i="1"/>
  <c r="AL1789" i="1"/>
  <c r="AL1781" i="1"/>
  <c r="AL1765" i="1"/>
  <c r="AL1757" i="1"/>
  <c r="AL2076" i="1"/>
  <c r="AL2068" i="1"/>
  <c r="AL2060" i="1"/>
  <c r="AL2052" i="1"/>
  <c r="AL2044" i="1"/>
  <c r="AL2036" i="1"/>
  <c r="AL2028" i="1"/>
  <c r="AL2020" i="1"/>
  <c r="AL2012" i="1"/>
  <c r="AL2004" i="1"/>
  <c r="AL1996" i="1"/>
  <c r="AL1988" i="1"/>
  <c r="AL1980" i="1"/>
  <c r="AL1972" i="1"/>
  <c r="AL1964" i="1"/>
  <c r="AL1956" i="1"/>
  <c r="AL1948" i="1"/>
  <c r="AL1940" i="1"/>
  <c r="AL1932" i="1"/>
  <c r="AL1924" i="1"/>
  <c r="AL1916" i="1"/>
  <c r="AL1908" i="1"/>
  <c r="AL1900" i="1"/>
  <c r="AL1892" i="1"/>
  <c r="AL1884" i="1"/>
  <c r="AL1876" i="1"/>
  <c r="AL1868" i="1"/>
  <c r="AL1860" i="1"/>
  <c r="AL1852" i="1"/>
  <c r="AL1844" i="1"/>
  <c r="AL1836" i="1"/>
  <c r="AL1812" i="1"/>
  <c r="AL1804" i="1"/>
  <c r="AL1796" i="1"/>
  <c r="AL1788" i="1"/>
  <c r="AL1780" i="1"/>
  <c r="AL1764" i="1"/>
  <c r="AL1756" i="1"/>
  <c r="AL1748" i="1"/>
  <c r="AL1740" i="1"/>
  <c r="AL1724" i="1"/>
  <c r="AL1716" i="1"/>
  <c r="AL1708" i="1"/>
  <c r="AL1700" i="1"/>
  <c r="AL1692" i="1"/>
  <c r="AL1684" i="1"/>
  <c r="AL1676" i="1"/>
  <c r="AL1668" i="1"/>
  <c r="AL1660" i="1"/>
  <c r="AL1652" i="1"/>
  <c r="AL1644" i="1"/>
  <c r="AL1636" i="1"/>
  <c r="AL1628" i="1"/>
  <c r="AL1620" i="1"/>
  <c r="AL1612" i="1"/>
  <c r="AL1604" i="1"/>
  <c r="AL1596" i="1"/>
  <c r="AL1588" i="1"/>
  <c r="AL1580" i="1"/>
  <c r="AL1572" i="1"/>
  <c r="AL1564" i="1"/>
  <c r="AL1556" i="1"/>
  <c r="AL1548" i="1"/>
  <c r="AL1540" i="1"/>
  <c r="AL1532" i="1"/>
  <c r="AL1524" i="1"/>
  <c r="AL1516" i="1"/>
  <c r="AL1508" i="1"/>
  <c r="AL1500" i="1"/>
  <c r="AL1492" i="1"/>
  <c r="AL1484" i="1"/>
  <c r="AL1476" i="1"/>
  <c r="AL1468" i="1"/>
  <c r="AL1460" i="1"/>
  <c r="AL1452" i="1"/>
  <c r="AL1444" i="1"/>
  <c r="AL1436" i="1"/>
  <c r="AL1428" i="1"/>
  <c r="AL1420" i="1"/>
  <c r="AL1412" i="1"/>
  <c r="AL1404" i="1"/>
  <c r="AL1396" i="1"/>
  <c r="AL1388" i="1"/>
  <c r="AL1380" i="1"/>
  <c r="AL1372" i="1"/>
  <c r="AL1364" i="1"/>
  <c r="AL1356" i="1"/>
  <c r="AL1348" i="1"/>
  <c r="AL1340" i="1"/>
  <c r="AL1332" i="1"/>
  <c r="AL1324" i="1"/>
  <c r="AL1316" i="1"/>
  <c r="AL1308" i="1"/>
  <c r="AL1300" i="1"/>
  <c r="AL1292" i="1"/>
  <c r="AL1284" i="1"/>
  <c r="AL1276" i="1"/>
  <c r="AL1268" i="1"/>
  <c r="AL1260" i="1"/>
  <c r="AL1252" i="1"/>
  <c r="AL1244" i="1"/>
  <c r="AL1236" i="1"/>
  <c r="AL1228" i="1"/>
  <c r="AL1220" i="1"/>
  <c r="AL1212" i="1"/>
  <c r="AL1204" i="1"/>
  <c r="AL1196" i="1"/>
  <c r="AL1188" i="1"/>
  <c r="AL1180" i="1"/>
  <c r="AL1172" i="1"/>
  <c r="AL1164" i="1"/>
  <c r="AL1156" i="1"/>
  <c r="AL1148" i="1"/>
  <c r="AL1140" i="1"/>
  <c r="AL1132" i="1"/>
  <c r="AL1124" i="1"/>
  <c r="AL1116" i="1"/>
  <c r="AL1108" i="1"/>
  <c r="AL1100" i="1"/>
  <c r="AL1092" i="1"/>
  <c r="AL1084" i="1"/>
  <c r="AL1076" i="1"/>
  <c r="AL1068" i="1"/>
  <c r="AL1060" i="1"/>
  <c r="AL1052" i="1"/>
  <c r="AL1044" i="1"/>
  <c r="AL1036" i="1"/>
  <c r="AL1028" i="1"/>
  <c r="AL1020" i="1"/>
  <c r="AL1012" i="1"/>
  <c r="AL1004" i="1"/>
  <c r="AL996" i="1"/>
  <c r="AL2390" i="1"/>
  <c r="AL2369" i="1"/>
  <c r="AL1483" i="1"/>
  <c r="AL1475" i="1"/>
  <c r="AL1467" i="1"/>
  <c r="AL1459" i="1"/>
  <c r="AL1451" i="1"/>
  <c r="AL1443" i="1"/>
  <c r="AL1435" i="1"/>
  <c r="AL1427" i="1"/>
  <c r="AL1419" i="1"/>
  <c r="AL1411" i="1"/>
  <c r="AL1403" i="1"/>
  <c r="AL1395" i="1"/>
  <c r="AL1387" i="1"/>
  <c r="AL1379" i="1"/>
  <c r="AL1371" i="1"/>
  <c r="AL1363" i="1"/>
  <c r="AL1355" i="1"/>
  <c r="AL1347" i="1"/>
  <c r="AL1339" i="1"/>
  <c r="AL1331" i="1"/>
  <c r="AL1323" i="1"/>
  <c r="AL1315" i="1"/>
  <c r="AL1307" i="1"/>
  <c r="AL1299" i="1"/>
  <c r="AL1291" i="1"/>
  <c r="AL1283" i="1"/>
  <c r="AL1275" i="1"/>
  <c r="AL1267" i="1"/>
  <c r="AL1251" i="1"/>
  <c r="AL1243" i="1"/>
  <c r="AL1235" i="1"/>
  <c r="AL1227" i="1"/>
  <c r="AL1219" i="1"/>
  <c r="AL1211" i="1"/>
  <c r="AL1203" i="1"/>
  <c r="AL1195" i="1"/>
  <c r="AL1187" i="1"/>
  <c r="AL1179" i="1"/>
  <c r="AL1171" i="1"/>
  <c r="AL1163" i="1"/>
  <c r="AL1155" i="1"/>
  <c r="AL1147" i="1"/>
  <c r="AL1139" i="1"/>
  <c r="AL1131" i="1"/>
  <c r="AL1123" i="1"/>
  <c r="AL1115" i="1"/>
  <c r="AL1107" i="1"/>
  <c r="AL1099" i="1"/>
  <c r="AL1091" i="1"/>
  <c r="AL1083" i="1"/>
  <c r="AL1075" i="1"/>
  <c r="AL1067" i="1"/>
  <c r="AL1059" i="1"/>
  <c r="AL1051" i="1"/>
  <c r="AL1043" i="1"/>
  <c r="AL1035" i="1"/>
  <c r="AL1027" i="1"/>
  <c r="AL1019" i="1"/>
  <c r="AL1011" i="1"/>
  <c r="AL1003" i="1"/>
  <c r="AL995" i="1"/>
  <c r="AL987" i="1"/>
  <c r="AL979" i="1"/>
  <c r="AL971" i="1"/>
  <c r="AL963" i="1"/>
  <c r="AL955" i="1"/>
  <c r="AL947" i="1"/>
  <c r="AL939" i="1"/>
  <c r="AL931" i="1"/>
  <c r="AL923" i="1"/>
  <c r="AL915" i="1"/>
  <c r="AL907" i="1"/>
  <c r="AL899" i="1"/>
  <c r="AL891" i="1"/>
  <c r="AL883" i="1"/>
  <c r="AL875" i="1"/>
  <c r="AL867" i="1"/>
  <c r="AL859" i="1"/>
  <c r="AL851" i="1"/>
  <c r="AL843" i="1"/>
  <c r="AL835" i="1"/>
  <c r="AL827" i="1"/>
  <c r="AL819" i="1"/>
  <c r="AL811" i="1"/>
  <c r="AL803" i="1"/>
  <c r="AL795" i="1"/>
  <c r="AL787" i="1"/>
  <c r="AL779" i="1"/>
  <c r="AL771" i="1"/>
  <c r="AL763" i="1"/>
  <c r="AL755" i="1"/>
  <c r="AL747" i="1"/>
  <c r="AL739" i="1"/>
  <c r="AL731" i="1"/>
  <c r="AL723" i="1"/>
  <c r="AL715" i="1"/>
  <c r="AL707" i="1"/>
  <c r="AL699" i="1"/>
  <c r="AL691" i="1"/>
  <c r="AL675" i="1"/>
  <c r="AL667" i="1"/>
  <c r="AL659" i="1"/>
  <c r="AL651" i="1"/>
  <c r="AL643" i="1"/>
  <c r="AL635" i="1"/>
  <c r="AL627" i="1"/>
  <c r="AL2395" i="1"/>
  <c r="AL2372" i="1"/>
  <c r="AL2382" i="1"/>
  <c r="AL1842" i="1"/>
  <c r="AL1834" i="1"/>
  <c r="AL1810" i="1"/>
  <c r="AL1802" i="1"/>
  <c r="AL1794" i="1"/>
  <c r="AL1786" i="1"/>
  <c r="AL1778" i="1"/>
  <c r="AL1770" i="1"/>
  <c r="AL1762" i="1"/>
  <c r="AL1754" i="1"/>
  <c r="AL1746" i="1"/>
  <c r="AL1738" i="1"/>
  <c r="AL1730" i="1"/>
  <c r="AL1722" i="1"/>
  <c r="AL1714" i="1"/>
  <c r="AL1706" i="1"/>
  <c r="AL1698" i="1"/>
  <c r="AL1690" i="1"/>
  <c r="AL1682" i="1"/>
  <c r="AL1674" i="1"/>
  <c r="AL1666" i="1"/>
  <c r="AL1658" i="1"/>
  <c r="AL1650" i="1"/>
  <c r="AL1642" i="1"/>
  <c r="AL1634" i="1"/>
  <c r="AL1626" i="1"/>
  <c r="AL1618" i="1"/>
  <c r="AL1602" i="1"/>
  <c r="AL1594" i="1"/>
  <c r="AL1586" i="1"/>
  <c r="AL1578" i="1"/>
  <c r="AL1570" i="1"/>
  <c r="AL1562" i="1"/>
  <c r="AL1554" i="1"/>
  <c r="AL1546" i="1"/>
  <c r="AL1538" i="1"/>
  <c r="AL1530" i="1"/>
  <c r="AL1522" i="1"/>
  <c r="AL1514" i="1"/>
  <c r="AL1506" i="1"/>
  <c r="AL1498" i="1"/>
  <c r="AL1490" i="1"/>
  <c r="AL1482" i="1"/>
  <c r="AL1474" i="1"/>
  <c r="AL1466" i="1"/>
  <c r="AL1458" i="1"/>
  <c r="AL1450" i="1"/>
  <c r="AL1442" i="1"/>
  <c r="AL1434" i="1"/>
  <c r="AL1426" i="1"/>
  <c r="AL1410" i="1"/>
  <c r="AL1402" i="1"/>
  <c r="AL1394" i="1"/>
  <c r="AL1386" i="1"/>
  <c r="AL1378" i="1"/>
  <c r="AL1370" i="1"/>
  <c r="AL1362" i="1"/>
  <c r="AL1354" i="1"/>
  <c r="AL1346" i="1"/>
  <c r="AL1338" i="1"/>
  <c r="AL1330" i="1"/>
  <c r="AL1322" i="1"/>
  <c r="AL1314" i="1"/>
  <c r="AL1306" i="1"/>
  <c r="AL1298" i="1"/>
  <c r="AL1290" i="1"/>
  <c r="AL1282" i="1"/>
  <c r="AL1274" i="1"/>
  <c r="AL1266" i="1"/>
  <c r="AL1258" i="1"/>
  <c r="AL1250" i="1"/>
  <c r="AL1242" i="1"/>
  <c r="AL1234" i="1"/>
  <c r="AL1226" i="1"/>
  <c r="AL1218" i="1"/>
  <c r="AL1210" i="1"/>
  <c r="AL1202" i="1"/>
  <c r="AL1194" i="1"/>
  <c r="AL1186" i="1"/>
  <c r="AL1178" i="1"/>
  <c r="AL1170" i="1"/>
  <c r="AL1162" i="1"/>
  <c r="AL1154" i="1"/>
  <c r="AL1146" i="1"/>
  <c r="AL1138" i="1"/>
  <c r="AL1130" i="1"/>
  <c r="AL1122" i="1"/>
  <c r="AL1114" i="1"/>
  <c r="AL1106" i="1"/>
  <c r="AL1098" i="1"/>
  <c r="AL1090" i="1"/>
  <c r="AL1082" i="1"/>
  <c r="AL1074" i="1"/>
  <c r="AL1066" i="1"/>
  <c r="AL1058" i="1"/>
  <c r="AL1050" i="1"/>
  <c r="AL1042" i="1"/>
  <c r="AL1026" i="1"/>
  <c r="AL1018" i="1"/>
  <c r="AL1010" i="1"/>
  <c r="AL1002" i="1"/>
  <c r="AL994" i="1"/>
  <c r="AL986" i="1"/>
  <c r="AL978" i="1"/>
  <c r="AL970" i="1"/>
  <c r="AL962" i="1"/>
  <c r="AL954" i="1"/>
  <c r="AL946" i="1"/>
  <c r="AL938" i="1"/>
  <c r="AL922" i="1"/>
  <c r="AL914" i="1"/>
  <c r="AL906" i="1"/>
  <c r="AL898" i="1"/>
  <c r="AL890" i="1"/>
  <c r="AL882" i="1"/>
  <c r="AL874" i="1"/>
  <c r="AL866" i="1"/>
  <c r="AL858" i="1"/>
  <c r="AL850" i="1"/>
  <c r="AL842" i="1"/>
  <c r="AL834" i="1"/>
  <c r="AL826" i="1"/>
  <c r="AL818" i="1"/>
  <c r="AL810" i="1"/>
  <c r="AL802" i="1"/>
  <c r="AL794" i="1"/>
  <c r="AL786" i="1"/>
  <c r="AL778" i="1"/>
  <c r="AL770" i="1"/>
  <c r="AL762" i="1"/>
  <c r="AL754" i="1"/>
  <c r="AL746" i="1"/>
  <c r="AL738" i="1"/>
  <c r="AL730" i="1"/>
  <c r="AL722" i="1"/>
  <c r="AL714" i="1"/>
  <c r="AL706" i="1"/>
  <c r="AL698" i="1"/>
  <c r="AL690" i="1"/>
  <c r="AL682" i="1"/>
  <c r="AL674" i="1"/>
  <c r="AL666" i="1"/>
  <c r="AL658" i="1"/>
  <c r="AL650" i="1"/>
  <c r="AL2374" i="1"/>
  <c r="AM2385" i="1" a="1"/>
  <c r="AM2385" i="1" s="1"/>
  <c r="AL1665" i="1"/>
  <c r="AL1657" i="1"/>
  <c r="AL1649" i="1"/>
  <c r="AL1641" i="1"/>
  <c r="AL1633" i="1"/>
  <c r="AL1625" i="1"/>
  <c r="AL1617" i="1"/>
  <c r="AL1609" i="1"/>
  <c r="AL1601" i="1"/>
  <c r="AL1593" i="1"/>
  <c r="AL1585" i="1"/>
  <c r="AL1577" i="1"/>
  <c r="AL1569" i="1"/>
  <c r="AL1561" i="1"/>
  <c r="AL1553" i="1"/>
  <c r="AL1545" i="1"/>
  <c r="AL1537" i="1"/>
  <c r="AL1529" i="1"/>
  <c r="AL1521" i="1"/>
  <c r="AL1513" i="1"/>
  <c r="AL1505" i="1"/>
  <c r="AL1497" i="1"/>
  <c r="AL1489" i="1"/>
  <c r="AL1481" i="1"/>
  <c r="AL1473" i="1"/>
  <c r="AL1465" i="1"/>
  <c r="AL1457" i="1"/>
  <c r="AL1449" i="1"/>
  <c r="AL1433" i="1"/>
  <c r="AL1425" i="1"/>
  <c r="AL1417" i="1"/>
  <c r="AL1409" i="1"/>
  <c r="AL1401" i="1"/>
  <c r="AL1393" i="1"/>
  <c r="AL1385" i="1"/>
  <c r="AL1377" i="1"/>
  <c r="AL1369" i="1"/>
  <c r="AL1361" i="1"/>
  <c r="AL1353" i="1"/>
  <c r="AL1345" i="1"/>
  <c r="AL1337" i="1"/>
  <c r="AL1329" i="1"/>
  <c r="AL1321" i="1"/>
  <c r="AL1313" i="1"/>
  <c r="AL1305" i="1"/>
  <c r="AL1297" i="1"/>
  <c r="AL1289" i="1"/>
  <c r="AL1281" i="1"/>
  <c r="AL1273" i="1"/>
  <c r="AL1265" i="1"/>
  <c r="AL1257" i="1"/>
  <c r="AL1249" i="1"/>
  <c r="AL1241" i="1"/>
  <c r="AL1233" i="1"/>
  <c r="AL1225" i="1"/>
  <c r="AL1217" i="1"/>
  <c r="AL1209" i="1"/>
  <c r="AL1201" i="1"/>
  <c r="AL1193" i="1"/>
  <c r="AL1185" i="1"/>
  <c r="AL1177" i="1"/>
  <c r="AL1169" i="1"/>
  <c r="AL1161" i="1"/>
  <c r="AL1153" i="1"/>
  <c r="AL1145" i="1"/>
  <c r="AL1137" i="1"/>
  <c r="AL1129" i="1"/>
  <c r="AL1121" i="1"/>
  <c r="AL1113" i="1"/>
  <c r="AL1105" i="1"/>
  <c r="AL1097" i="1"/>
  <c r="AL1089" i="1"/>
  <c r="AL1081" i="1"/>
  <c r="AL1073" i="1"/>
  <c r="AL1065" i="1"/>
  <c r="AL1057" i="1"/>
  <c r="AL1049" i="1"/>
  <c r="AL1041" i="1"/>
  <c r="AL1033" i="1"/>
  <c r="AL1025" i="1"/>
  <c r="AL1017" i="1"/>
  <c r="AL1009" i="1"/>
  <c r="AL1001" i="1"/>
  <c r="AL993" i="1"/>
  <c r="AL985" i="1"/>
  <c r="AL977" i="1"/>
  <c r="AL969" i="1"/>
  <c r="AL961" i="1"/>
  <c r="AL953" i="1"/>
  <c r="AL945" i="1"/>
  <c r="AL937" i="1"/>
  <c r="AL929" i="1"/>
  <c r="AL921" i="1"/>
  <c r="AL2378" i="1"/>
  <c r="AL2383" i="1"/>
  <c r="AL1984" i="1"/>
  <c r="AL1976" i="1"/>
  <c r="AL1968" i="1"/>
  <c r="AL1960" i="1"/>
  <c r="AL1952" i="1"/>
  <c r="AL1944" i="1"/>
  <c r="AL1936" i="1"/>
  <c r="AL1928" i="1"/>
  <c r="AL1920" i="1"/>
  <c r="AL1912" i="1"/>
  <c r="AL1904" i="1"/>
  <c r="AL1896" i="1"/>
  <c r="AL1888" i="1"/>
  <c r="AL1880" i="1"/>
  <c r="AL1872" i="1"/>
  <c r="AL1864" i="1"/>
  <c r="AL1856" i="1"/>
  <c r="AL1848" i="1"/>
  <c r="AL1840" i="1"/>
  <c r="AL1832" i="1"/>
  <c r="AL1824" i="1"/>
  <c r="AL1816" i="1"/>
  <c r="AL1808" i="1"/>
  <c r="AL1800" i="1"/>
  <c r="AL1792" i="1"/>
  <c r="AL1784" i="1"/>
  <c r="AL1776" i="1"/>
  <c r="AL1768" i="1"/>
  <c r="AL1760" i="1"/>
  <c r="AL1752" i="1"/>
  <c r="AL1744" i="1"/>
  <c r="AL1736" i="1"/>
  <c r="AL1728" i="1"/>
  <c r="AL1720" i="1"/>
  <c r="AL1712" i="1"/>
  <c r="AL1704" i="1"/>
  <c r="AL1696" i="1"/>
  <c r="AL1688" i="1"/>
  <c r="AL1680" i="1"/>
  <c r="AL1672" i="1"/>
  <c r="AL1664" i="1"/>
  <c r="AL1656" i="1"/>
  <c r="AL1648" i="1"/>
  <c r="AL1640" i="1"/>
  <c r="AL1632" i="1"/>
  <c r="AL1624" i="1"/>
  <c r="AL1616" i="1"/>
  <c r="AL1608" i="1"/>
  <c r="AL1600" i="1"/>
  <c r="AL1592" i="1"/>
  <c r="AL1584" i="1"/>
  <c r="AL1576" i="1"/>
  <c r="AL1568" i="1"/>
  <c r="AL1560" i="1"/>
  <c r="AL1552" i="1"/>
  <c r="AL1544" i="1"/>
  <c r="AL1536" i="1"/>
  <c r="AL1528" i="1"/>
  <c r="AL1520" i="1"/>
  <c r="AL1512" i="1"/>
  <c r="AL1504" i="1"/>
  <c r="AL1496" i="1"/>
  <c r="AL1488" i="1"/>
  <c r="AL1480" i="1"/>
  <c r="AL1472" i="1"/>
  <c r="AL1464" i="1"/>
  <c r="AL1456" i="1"/>
  <c r="AL1448" i="1"/>
  <c r="AL1440" i="1"/>
  <c r="AL1432" i="1"/>
  <c r="AL1424" i="1"/>
  <c r="AL1416" i="1"/>
  <c r="AL1408" i="1"/>
  <c r="AL1400" i="1"/>
  <c r="AL1392" i="1"/>
  <c r="AL1384" i="1"/>
  <c r="AL1376" i="1"/>
  <c r="AL1368" i="1"/>
  <c r="AL1360" i="1"/>
  <c r="AL1352" i="1"/>
  <c r="AL1344" i="1"/>
  <c r="AL1336" i="1"/>
  <c r="AL1328" i="1"/>
  <c r="AL1320" i="1"/>
  <c r="AL1312" i="1"/>
  <c r="AL1304" i="1"/>
  <c r="AL1296" i="1"/>
  <c r="AL1288" i="1"/>
  <c r="AL1280" i="1"/>
  <c r="AL1272" i="1"/>
  <c r="AL1264" i="1"/>
  <c r="AL1256" i="1"/>
  <c r="AL1248" i="1"/>
  <c r="AL1240" i="1"/>
  <c r="AL1232" i="1"/>
  <c r="AL1224" i="1"/>
  <c r="AL1216" i="1"/>
  <c r="AL1208" i="1"/>
  <c r="AL1200" i="1"/>
  <c r="AL1192" i="1"/>
  <c r="AL1184" i="1"/>
  <c r="AL1176" i="1"/>
  <c r="AL1168" i="1"/>
  <c r="AL1160" i="1"/>
  <c r="AL1152" i="1"/>
  <c r="AL1144" i="1"/>
  <c r="AL1136" i="1"/>
  <c r="AL1128" i="1"/>
  <c r="AL1120" i="1"/>
  <c r="AL1112" i="1"/>
  <c r="AL1104" i="1"/>
  <c r="AL1096" i="1"/>
  <c r="AL1088" i="1"/>
  <c r="AL1080" i="1"/>
  <c r="AL1064" i="1"/>
  <c r="AL1056" i="1"/>
  <c r="AL1048" i="1"/>
  <c r="AL1040" i="1"/>
  <c r="AL1032" i="1"/>
  <c r="AL1024" i="1"/>
  <c r="AL1016" i="1"/>
  <c r="AL1008" i="1"/>
  <c r="AL1000" i="1"/>
  <c r="AL992" i="1"/>
  <c r="AL984" i="1"/>
  <c r="AL976" i="1"/>
  <c r="AL968" i="1"/>
  <c r="AL960" i="1"/>
  <c r="AL952" i="1"/>
  <c r="AL944" i="1"/>
  <c r="AL936" i="1"/>
  <c r="AL928" i="1"/>
  <c r="AL920" i="1"/>
  <c r="AL912" i="1"/>
  <c r="AL904" i="1"/>
  <c r="AL896" i="1"/>
  <c r="AL888" i="1"/>
  <c r="AL880" i="1"/>
  <c r="AL872" i="1"/>
  <c r="AL864" i="1"/>
  <c r="AL856" i="1"/>
  <c r="AL848" i="1"/>
  <c r="AL840" i="1"/>
  <c r="AL832" i="1"/>
  <c r="AL824" i="1"/>
  <c r="AL816" i="1"/>
  <c r="AL808" i="1"/>
  <c r="AL800" i="1"/>
  <c r="AL792" i="1"/>
  <c r="AL784" i="1"/>
  <c r="AL776" i="1"/>
  <c r="AL768" i="1"/>
  <c r="AL760" i="1"/>
  <c r="AL752" i="1"/>
  <c r="AL744" i="1"/>
  <c r="AL736" i="1"/>
  <c r="AL728" i="1"/>
  <c r="AL720" i="1"/>
  <c r="AL712" i="1"/>
  <c r="AL704" i="1"/>
  <c r="AL696" i="1"/>
  <c r="AL688" i="1"/>
  <c r="AL680" i="1"/>
  <c r="AL672" i="1"/>
  <c r="AL664" i="1"/>
  <c r="AL656" i="1"/>
  <c r="AL648" i="1"/>
  <c r="AL640" i="1"/>
  <c r="AL632" i="1"/>
  <c r="AL2363" i="1"/>
  <c r="AL1879" i="1"/>
  <c r="AL1871" i="1"/>
  <c r="AL1863" i="1"/>
  <c r="AL1855" i="1"/>
  <c r="AL1847" i="1"/>
  <c r="AL1839" i="1"/>
  <c r="AL1831" i="1"/>
  <c r="AL1823" i="1"/>
  <c r="AL1815" i="1"/>
  <c r="AL1807" i="1"/>
  <c r="AL1799" i="1"/>
  <c r="AL1791" i="1"/>
  <c r="AL1783" i="1"/>
  <c r="AL1775" i="1"/>
  <c r="AL1767" i="1"/>
  <c r="AL1759" i="1"/>
  <c r="AL1751" i="1"/>
  <c r="AL1743" i="1"/>
  <c r="AL1735" i="1"/>
  <c r="AL1727" i="1"/>
  <c r="AL1719" i="1"/>
  <c r="AL1711" i="1"/>
  <c r="AL1703" i="1"/>
  <c r="AL1695" i="1"/>
  <c r="AL1687" i="1"/>
  <c r="AL1679" i="1"/>
  <c r="AL1671" i="1"/>
  <c r="AL1663" i="1"/>
  <c r="AL1655" i="1"/>
  <c r="AL1647" i="1"/>
  <c r="AL1639" i="1"/>
  <c r="AL1631" i="1"/>
  <c r="AL1623" i="1"/>
  <c r="AL1615" i="1"/>
  <c r="AL1607" i="1"/>
  <c r="AL1599" i="1"/>
  <c r="AL1591" i="1"/>
  <c r="AL1583" i="1"/>
  <c r="AL1575" i="1"/>
  <c r="AL1567" i="1"/>
  <c r="AL1559" i="1"/>
  <c r="AL1543" i="1"/>
  <c r="AL1535" i="1"/>
  <c r="AL1527" i="1"/>
  <c r="AL1519" i="1"/>
  <c r="AL1511" i="1"/>
  <c r="AL1503" i="1"/>
  <c r="AL1495" i="1"/>
  <c r="AL1487" i="1"/>
  <c r="AL1479" i="1"/>
  <c r="AL1471" i="1"/>
  <c r="AL1463" i="1"/>
  <c r="AL1455" i="1"/>
  <c r="AL1447" i="1"/>
  <c r="AL1439" i="1"/>
  <c r="AL1431" i="1"/>
  <c r="AL1423" i="1"/>
  <c r="AL1415" i="1"/>
  <c r="AL1407" i="1"/>
  <c r="AL1399" i="1"/>
  <c r="AL1391" i="1"/>
  <c r="AL1383" i="1"/>
  <c r="AL1375" i="1"/>
  <c r="AL1367" i="1"/>
  <c r="AL1359" i="1"/>
  <c r="AL1351" i="1"/>
  <c r="AL1343" i="1"/>
  <c r="AL1335" i="1"/>
  <c r="AL1327" i="1"/>
  <c r="AL1319" i="1"/>
  <c r="AL1311" i="1"/>
  <c r="AL1303" i="1"/>
  <c r="AL1295" i="1"/>
  <c r="AL1287" i="1"/>
  <c r="AL1279" i="1"/>
  <c r="AL1271" i="1"/>
  <c r="AL1263" i="1"/>
  <c r="AL1255" i="1"/>
  <c r="AL1247" i="1"/>
  <c r="AL1239" i="1"/>
  <c r="AL1231" i="1"/>
  <c r="AL1223" i="1"/>
  <c r="AL1215" i="1"/>
  <c r="AL1207" i="1"/>
  <c r="AL1199" i="1"/>
  <c r="AL1191" i="1"/>
  <c r="AL1183" i="1"/>
  <c r="AL1175" i="1"/>
  <c r="AL1167" i="1"/>
  <c r="AL1159" i="1"/>
  <c r="AL1151" i="1"/>
  <c r="AL1143" i="1"/>
  <c r="AL1135" i="1"/>
  <c r="AL1127" i="1"/>
  <c r="AL1119" i="1"/>
  <c r="AL1111" i="1"/>
  <c r="AL1103" i="1"/>
  <c r="AL1095" i="1"/>
  <c r="AL1087" i="1"/>
  <c r="AL1079" i="1"/>
  <c r="AL1071" i="1"/>
  <c r="AL1063" i="1"/>
  <c r="AL1055" i="1"/>
  <c r="AL1047" i="1"/>
  <c r="AL1039" i="1"/>
  <c r="AL1031" i="1"/>
  <c r="AL1023" i="1"/>
  <c r="AL1015" i="1"/>
  <c r="AL1007" i="1"/>
  <c r="AL999" i="1"/>
  <c r="AL991" i="1"/>
  <c r="AL983" i="1"/>
  <c r="AL975" i="1"/>
  <c r="AL967" i="1"/>
  <c r="AL959" i="1"/>
  <c r="AL951" i="1"/>
  <c r="AL943" i="1"/>
  <c r="AL935" i="1"/>
  <c r="AL927" i="1"/>
  <c r="AL919" i="1"/>
  <c r="AL911" i="1"/>
  <c r="AL903" i="1"/>
  <c r="AL895" i="1"/>
  <c r="AL887" i="1"/>
  <c r="AL879" i="1"/>
  <c r="AL871" i="1"/>
  <c r="AL863" i="1"/>
  <c r="AL855" i="1"/>
  <c r="AL847" i="1"/>
  <c r="AL839" i="1"/>
  <c r="AL831" i="1"/>
  <c r="AL823" i="1"/>
  <c r="AL815" i="1"/>
  <c r="AL807" i="1"/>
  <c r="AL799" i="1"/>
  <c r="AL791" i="1"/>
  <c r="AL783" i="1"/>
  <c r="AL775" i="1"/>
  <c r="AL767" i="1"/>
  <c r="AL759" i="1"/>
  <c r="AL751" i="1"/>
  <c r="AL743" i="1"/>
  <c r="AL735" i="1"/>
  <c r="AL727" i="1"/>
  <c r="AL719" i="1"/>
  <c r="AL711" i="1"/>
  <c r="AL703" i="1"/>
  <c r="AL695" i="1"/>
  <c r="AL687" i="1"/>
  <c r="AL679" i="1"/>
  <c r="AL671" i="1"/>
  <c r="AL663" i="1"/>
  <c r="AL655" i="1"/>
  <c r="AL647" i="1"/>
  <c r="AL639" i="1"/>
  <c r="AL631" i="1"/>
  <c r="AL623" i="1"/>
  <c r="AL615" i="1"/>
  <c r="AL607" i="1"/>
  <c r="AL599" i="1"/>
  <c r="AL591" i="1"/>
  <c r="AL583" i="1"/>
  <c r="AL575" i="1"/>
  <c r="AL567" i="1"/>
  <c r="AL559" i="1"/>
  <c r="AL551" i="1"/>
  <c r="AL543" i="1"/>
  <c r="AL535" i="1"/>
  <c r="AL527" i="1"/>
  <c r="AL519" i="1"/>
  <c r="AL511" i="1"/>
  <c r="AL503" i="1"/>
  <c r="AL495" i="1"/>
  <c r="AL487" i="1"/>
  <c r="AL479" i="1"/>
  <c r="AL471" i="1"/>
  <c r="AL934" i="1"/>
  <c r="AL926" i="1"/>
  <c r="AL918" i="1"/>
  <c r="AL910" i="1"/>
  <c r="AL902" i="1"/>
  <c r="AL894" i="1"/>
  <c r="AL886" i="1"/>
  <c r="AL878" i="1"/>
  <c r="AL870" i="1"/>
  <c r="AL862" i="1"/>
  <c r="AL854" i="1"/>
  <c r="AL846" i="1"/>
  <c r="AL838" i="1"/>
  <c r="AL830" i="1"/>
  <c r="AL822" i="1"/>
  <c r="AL814" i="1"/>
  <c r="AL806" i="1"/>
  <c r="AL798" i="1"/>
  <c r="AL790" i="1"/>
  <c r="AL782" i="1"/>
  <c r="AL774" i="1"/>
  <c r="AL766" i="1"/>
  <c r="AL758" i="1"/>
  <c r="AL750" i="1"/>
  <c r="AL742" i="1"/>
  <c r="AL734" i="1"/>
  <c r="AL726" i="1"/>
  <c r="AL718" i="1"/>
  <c r="AL710" i="1"/>
  <c r="AL702" i="1"/>
  <c r="AL694" i="1"/>
  <c r="AL678" i="1"/>
  <c r="AL670" i="1"/>
  <c r="AL662" i="1"/>
  <c r="AL654" i="1"/>
  <c r="AL646" i="1"/>
  <c r="AL638" i="1"/>
  <c r="AL630" i="1"/>
  <c r="AL622" i="1"/>
  <c r="AL614" i="1"/>
  <c r="AL606" i="1"/>
  <c r="AL598" i="1"/>
  <c r="AL590" i="1"/>
  <c r="AL582" i="1"/>
  <c r="AL574" i="1"/>
  <c r="AL566" i="1"/>
  <c r="AL558" i="1"/>
  <c r="AL550" i="1"/>
  <c r="AL542" i="1"/>
  <c r="AL534" i="1"/>
  <c r="AL526" i="1"/>
  <c r="AL518" i="1"/>
  <c r="AL510" i="1"/>
  <c r="AL502" i="1"/>
  <c r="AL494" i="1"/>
  <c r="AL486" i="1"/>
  <c r="AL478" i="1"/>
  <c r="AL470" i="1"/>
  <c r="AL462" i="1"/>
  <c r="AL454" i="1"/>
  <c r="AL446" i="1"/>
  <c r="AL438" i="1"/>
  <c r="AL430" i="1"/>
  <c r="AL422" i="1"/>
  <c r="AL414" i="1"/>
  <c r="AL406" i="1"/>
  <c r="AL398" i="1"/>
  <c r="AL390" i="1"/>
  <c r="AL382" i="1"/>
  <c r="AL374" i="1"/>
  <c r="AL366" i="1"/>
  <c r="AL358" i="1"/>
  <c r="AL350" i="1"/>
  <c r="AL342" i="1"/>
  <c r="AL334" i="1"/>
  <c r="AL326" i="1"/>
  <c r="AL318" i="1"/>
  <c r="AL310" i="1"/>
  <c r="AL302" i="1"/>
  <c r="AL294" i="1"/>
  <c r="AL286" i="1"/>
  <c r="AL278" i="1"/>
  <c r="AL270" i="1"/>
  <c r="AL262" i="1"/>
  <c r="AL254" i="1"/>
  <c r="AL246" i="1"/>
  <c r="AL238" i="1"/>
  <c r="AL230" i="1"/>
  <c r="AL222" i="1"/>
  <c r="AL214" i="1"/>
  <c r="AL206" i="1"/>
  <c r="AL198" i="1"/>
  <c r="AL190" i="1"/>
  <c r="AL182" i="1"/>
  <c r="AL174" i="1"/>
  <c r="AL166" i="1"/>
  <c r="AL158" i="1"/>
  <c r="AL150" i="1"/>
  <c r="AL142" i="1"/>
  <c r="AL134" i="1"/>
  <c r="AL126" i="1"/>
  <c r="AL118" i="1"/>
  <c r="AL110" i="1"/>
  <c r="AL94" i="1"/>
  <c r="AL86" i="1"/>
  <c r="AL78" i="1"/>
  <c r="AL70" i="1"/>
  <c r="AL62" i="1"/>
  <c r="AL54" i="1"/>
  <c r="AL46" i="1"/>
  <c r="AL38" i="1"/>
  <c r="AL30" i="1"/>
  <c r="AL22" i="1"/>
  <c r="AL14" i="1"/>
  <c r="AL6" i="1"/>
  <c r="AL2355" i="1"/>
  <c r="AL2381" i="1"/>
  <c r="AL2368" i="1"/>
  <c r="AL1749" i="1"/>
  <c r="AL1741" i="1"/>
  <c r="AL1733" i="1"/>
  <c r="AL1725" i="1"/>
  <c r="AL1717" i="1"/>
  <c r="AL1709" i="1"/>
  <c r="AL1701" i="1"/>
  <c r="AL1693" i="1"/>
  <c r="AL1685" i="1"/>
  <c r="AL1677" i="1"/>
  <c r="AL1669" i="1"/>
  <c r="AL1661" i="1"/>
  <c r="AL1653" i="1"/>
  <c r="AL1645" i="1"/>
  <c r="AL1637" i="1"/>
  <c r="AL1629" i="1"/>
  <c r="AL1621" i="1"/>
  <c r="AL1613" i="1"/>
  <c r="AL1605" i="1"/>
  <c r="AL1597" i="1"/>
  <c r="AL1589" i="1"/>
  <c r="AL1573" i="1"/>
  <c r="AL1565" i="1"/>
  <c r="AL1557" i="1"/>
  <c r="AL1549" i="1"/>
  <c r="AL1541" i="1"/>
  <c r="AL1533" i="1"/>
  <c r="AL1525" i="1"/>
  <c r="AL1517" i="1"/>
  <c r="AL1509" i="1"/>
  <c r="AL1501" i="1"/>
  <c r="AL1493" i="1"/>
  <c r="AL1477" i="1"/>
  <c r="AL1469" i="1"/>
  <c r="AL1461" i="1"/>
  <c r="AL1453" i="1"/>
  <c r="AL1445" i="1"/>
  <c r="AL1437" i="1"/>
  <c r="AL1429" i="1"/>
  <c r="AL1421" i="1"/>
  <c r="AL1413" i="1"/>
  <c r="AL1405" i="1"/>
  <c r="AL1397" i="1"/>
  <c r="AL1389" i="1"/>
  <c r="AL1381" i="1"/>
  <c r="AL1373" i="1"/>
  <c r="AL1365" i="1"/>
  <c r="AL1357" i="1"/>
  <c r="AL1349" i="1"/>
  <c r="AL1341" i="1"/>
  <c r="AL1333" i="1"/>
  <c r="AL1325" i="1"/>
  <c r="AL1317" i="1"/>
  <c r="AL1309" i="1"/>
  <c r="AL1301" i="1"/>
  <c r="AL1293" i="1"/>
  <c r="AL1285" i="1"/>
  <c r="AL1277" i="1"/>
  <c r="AL1269" i="1"/>
  <c r="AL1261" i="1"/>
  <c r="AL1253" i="1"/>
  <c r="AL1245" i="1"/>
  <c r="AL1237" i="1"/>
  <c r="AL1229" i="1"/>
  <c r="AL1221" i="1"/>
  <c r="AL1213" i="1"/>
  <c r="AL1205" i="1"/>
  <c r="AL1197" i="1"/>
  <c r="AL1189" i="1"/>
  <c r="AL1181" i="1"/>
  <c r="AL1173" i="1"/>
  <c r="AL1165" i="1"/>
  <c r="AL1157" i="1"/>
  <c r="AL1149" i="1"/>
  <c r="AL1141" i="1"/>
  <c r="AL1133" i="1"/>
  <c r="AL1125" i="1"/>
  <c r="AL1117" i="1"/>
  <c r="AL1109" i="1"/>
  <c r="AL1101" i="1"/>
  <c r="AL1093" i="1"/>
  <c r="AL1085" i="1"/>
  <c r="AL1077" i="1"/>
  <c r="AL1069" i="1"/>
  <c r="AL1061" i="1"/>
  <c r="AL1053" i="1"/>
  <c r="AL1045" i="1"/>
  <c r="AL1037" i="1"/>
  <c r="AL1029" i="1"/>
  <c r="AL1021" i="1"/>
  <c r="AL1013" i="1"/>
  <c r="AL1005" i="1"/>
  <c r="AL997" i="1"/>
  <c r="AL989" i="1"/>
  <c r="AL981" i="1"/>
  <c r="AL973" i="1"/>
  <c r="AL965" i="1"/>
  <c r="AL957" i="1"/>
  <c r="AL941" i="1"/>
  <c r="AL933" i="1"/>
  <c r="AL925" i="1"/>
  <c r="AL917" i="1"/>
  <c r="AL909" i="1"/>
  <c r="AL901" i="1"/>
  <c r="AL893" i="1"/>
  <c r="AL885" i="1"/>
  <c r="AL877" i="1"/>
  <c r="AL869" i="1"/>
  <c r="AL861" i="1"/>
  <c r="AL853" i="1"/>
  <c r="AL845" i="1"/>
  <c r="AL837" i="1"/>
  <c r="AL829" i="1"/>
  <c r="AL821" i="1"/>
  <c r="AL813" i="1"/>
  <c r="AL805" i="1"/>
  <c r="AL797" i="1"/>
  <c r="AL789" i="1"/>
  <c r="AL781" i="1"/>
  <c r="AL773" i="1"/>
  <c r="AL765" i="1"/>
  <c r="AL757" i="1"/>
  <c r="AL749" i="1"/>
  <c r="AL741" i="1"/>
  <c r="AL733" i="1"/>
  <c r="AL725" i="1"/>
  <c r="AL717" i="1"/>
  <c r="AL2399" i="1"/>
  <c r="AL463" i="1"/>
  <c r="AL455" i="1"/>
  <c r="AL447" i="1"/>
  <c r="AL439" i="1"/>
  <c r="AL431" i="1"/>
  <c r="AL423" i="1"/>
  <c r="AL415" i="1"/>
  <c r="AL407" i="1"/>
  <c r="AL399" i="1"/>
  <c r="AL391" i="1"/>
  <c r="AL383" i="1"/>
  <c r="AL375" i="1"/>
  <c r="AL367" i="1"/>
  <c r="AL359" i="1"/>
  <c r="AL351" i="1"/>
  <c r="AL343" i="1"/>
  <c r="AL335" i="1"/>
  <c r="AL327" i="1"/>
  <c r="AL319" i="1"/>
  <c r="AL311" i="1"/>
  <c r="AL303" i="1"/>
  <c r="AL295" i="1"/>
  <c r="AL287" i="1"/>
  <c r="AL279" i="1"/>
  <c r="AL271" i="1"/>
  <c r="AL263" i="1"/>
  <c r="AL255" i="1"/>
  <c r="AL247" i="1"/>
  <c r="AL239" i="1"/>
  <c r="AL231" i="1"/>
  <c r="AL223" i="1"/>
  <c r="AL215" i="1"/>
  <c r="AL207" i="1"/>
  <c r="AL199" i="1"/>
  <c r="AL191" i="1"/>
  <c r="AL183" i="1"/>
  <c r="AL175" i="1"/>
  <c r="AL167" i="1"/>
  <c r="AL159" i="1"/>
  <c r="AL151" i="1"/>
  <c r="AL143" i="1"/>
  <c r="AL135" i="1"/>
  <c r="AL127" i="1"/>
  <c r="AL119" i="1"/>
  <c r="AL111" i="1"/>
  <c r="AL103" i="1"/>
  <c r="AL95" i="1"/>
  <c r="AL87" i="1"/>
  <c r="AL79" i="1"/>
  <c r="AL71" i="1"/>
  <c r="AL63" i="1"/>
  <c r="AL55" i="1"/>
  <c r="AL47" i="1"/>
  <c r="AL39" i="1"/>
  <c r="AL31" i="1"/>
  <c r="AL23" i="1"/>
  <c r="AL15" i="1"/>
  <c r="AL7" i="1"/>
  <c r="AL2433" i="1"/>
  <c r="AL2437" i="1"/>
  <c r="AL2409" i="1"/>
  <c r="AL2413" i="1"/>
  <c r="AL2366" i="1"/>
  <c r="AM2350" i="1" a="1"/>
  <c r="AM2350" i="1" s="1"/>
  <c r="AL2388" i="1"/>
  <c r="AM2391" i="1" a="1"/>
  <c r="AM2391" i="1" s="1"/>
  <c r="AL2362" i="1"/>
  <c r="AL2394" i="1"/>
  <c r="AM2366" i="1" a="1"/>
  <c r="AM2366" i="1" s="1"/>
  <c r="AL2358" i="1"/>
  <c r="AL2393" i="1"/>
  <c r="AM2388" i="1" a="1"/>
  <c r="AM2388" i="1" s="1"/>
  <c r="AL2397" i="1"/>
  <c r="AL709" i="1"/>
  <c r="AL701" i="1"/>
  <c r="AL693" i="1"/>
  <c r="AL685" i="1"/>
  <c r="AL669" i="1"/>
  <c r="AL661" i="1"/>
  <c r="AL653" i="1"/>
  <c r="AL645" i="1"/>
  <c r="AL637" i="1"/>
  <c r="AL629" i="1"/>
  <c r="AL621" i="1"/>
  <c r="AL613" i="1"/>
  <c r="AL605" i="1"/>
  <c r="AL597" i="1"/>
  <c r="AL589" i="1"/>
  <c r="AL581" i="1"/>
  <c r="AL573" i="1"/>
  <c r="AL565" i="1"/>
  <c r="AL557" i="1"/>
  <c r="AL549" i="1"/>
  <c r="AL541" i="1"/>
  <c r="AL533" i="1"/>
  <c r="AL525" i="1"/>
  <c r="AL2438" i="1"/>
  <c r="AL517" i="1"/>
  <c r="AL509" i="1"/>
  <c r="AL501" i="1"/>
  <c r="AL493" i="1"/>
  <c r="AL485" i="1"/>
  <c r="AL477" i="1"/>
  <c r="AL469" i="1"/>
  <c r="AL461" i="1"/>
  <c r="AL453" i="1"/>
  <c r="AL445" i="1"/>
  <c r="AL437" i="1"/>
  <c r="AL429" i="1"/>
  <c r="AL421" i="1"/>
  <c r="AL413" i="1"/>
  <c r="AL405" i="1"/>
  <c r="AL397" i="1"/>
  <c r="AL389" i="1"/>
  <c r="AL381" i="1"/>
  <c r="AL373" i="1"/>
  <c r="AL365" i="1"/>
  <c r="AL357" i="1"/>
  <c r="AL349" i="1"/>
  <c r="AL341" i="1"/>
  <c r="AL333" i="1"/>
  <c r="AL325" i="1"/>
  <c r="AL317" i="1"/>
  <c r="AL309" i="1"/>
  <c r="AL301" i="1"/>
  <c r="AL293" i="1"/>
  <c r="AL285" i="1"/>
  <c r="AL277" i="1"/>
  <c r="AL269" i="1"/>
  <c r="AL261" i="1"/>
  <c r="AL253" i="1"/>
  <c r="AL245" i="1"/>
  <c r="AL237" i="1"/>
  <c r="AL229" i="1"/>
  <c r="AL221" i="1"/>
  <c r="AL213" i="1"/>
  <c r="AL205" i="1"/>
  <c r="AL197" i="1"/>
  <c r="AL189" i="1"/>
  <c r="AL181" i="1"/>
  <c r="AL173" i="1"/>
  <c r="AL165" i="1"/>
  <c r="AL157" i="1"/>
  <c r="AL149" i="1"/>
  <c r="AL141" i="1"/>
  <c r="AL133" i="1"/>
  <c r="AL125" i="1"/>
  <c r="AL117" i="1"/>
  <c r="AL109" i="1"/>
  <c r="AL101" i="1"/>
  <c r="AL93" i="1"/>
  <c r="AL85" i="1"/>
  <c r="AL77" i="1"/>
  <c r="AL69" i="1"/>
  <c r="AL61" i="1"/>
  <c r="AL53" i="1"/>
  <c r="AL45" i="1"/>
  <c r="AL37" i="1"/>
  <c r="AL29" i="1"/>
  <c r="AL21" i="1"/>
  <c r="AL13" i="1"/>
  <c r="AL5" i="1"/>
  <c r="AL2426" i="1"/>
  <c r="AL2441" i="1"/>
  <c r="AL2416" i="1"/>
  <c r="AL2387" i="1"/>
  <c r="AM2393" i="1" a="1"/>
  <c r="AM2393" i="1" s="1"/>
  <c r="AL2396" i="1"/>
  <c r="AM2397" i="1" a="1"/>
  <c r="AM2397" i="1" s="1"/>
  <c r="AM2372" i="1" a="1"/>
  <c r="AM2372" i="1" s="1"/>
  <c r="AM2399" i="1" a="1"/>
  <c r="AM2399" i="1" s="1"/>
  <c r="AL988" i="1"/>
  <c r="AL980" i="1"/>
  <c r="AL972" i="1"/>
  <c r="AL964" i="1"/>
  <c r="AL956" i="1"/>
  <c r="AL948" i="1"/>
  <c r="AL940" i="1"/>
  <c r="AL932" i="1"/>
  <c r="AL924" i="1"/>
  <c r="AL916" i="1"/>
  <c r="AL908" i="1"/>
  <c r="AL900" i="1"/>
  <c r="AL892" i="1"/>
  <c r="AL884" i="1"/>
  <c r="AL876" i="1"/>
  <c r="AL868" i="1"/>
  <c r="AL860" i="1"/>
  <c r="AL844" i="1"/>
  <c r="AL836" i="1"/>
  <c r="AL828" i="1"/>
  <c r="AL820" i="1"/>
  <c r="AL812" i="1"/>
  <c r="AL804" i="1"/>
  <c r="AL796" i="1"/>
  <c r="AL788" i="1"/>
  <c r="AL780" i="1"/>
  <c r="AL772" i="1"/>
  <c r="AL764" i="1"/>
  <c r="AL756" i="1"/>
  <c r="AL748" i="1"/>
  <c r="AL740" i="1"/>
  <c r="AL732" i="1"/>
  <c r="AL724" i="1"/>
  <c r="AL716" i="1"/>
  <c r="AL708" i="1"/>
  <c r="AL700" i="1"/>
  <c r="AL692" i="1"/>
  <c r="AL684" i="1"/>
  <c r="AL676" i="1"/>
  <c r="AL668" i="1"/>
  <c r="AL660" i="1"/>
  <c r="AL652" i="1"/>
  <c r="AL644" i="1"/>
  <c r="AL636" i="1"/>
  <c r="AL628" i="1"/>
  <c r="AL620" i="1"/>
  <c r="AL612" i="1"/>
  <c r="AL604" i="1"/>
  <c r="AL596" i="1"/>
  <c r="AL588" i="1"/>
  <c r="AL580" i="1"/>
  <c r="AL572" i="1"/>
  <c r="AL564" i="1"/>
  <c r="AL556" i="1"/>
  <c r="AL548" i="1"/>
  <c r="AL540" i="1"/>
  <c r="AL532" i="1"/>
  <c r="AL524" i="1"/>
  <c r="AL516" i="1"/>
  <c r="AL508" i="1"/>
  <c r="AL500" i="1"/>
  <c r="AL492" i="1"/>
  <c r="AL484" i="1"/>
  <c r="AL476" i="1"/>
  <c r="AL468" i="1"/>
  <c r="AL460" i="1"/>
  <c r="AL452" i="1"/>
  <c r="AL436" i="1"/>
  <c r="AL428" i="1"/>
  <c r="AL420" i="1"/>
  <c r="AL412" i="1"/>
  <c r="AL404" i="1"/>
  <c r="AL396" i="1"/>
  <c r="AL388" i="1"/>
  <c r="AL380" i="1"/>
  <c r="AL372" i="1"/>
  <c r="AL364" i="1"/>
  <c r="AL356" i="1"/>
  <c r="AL348" i="1"/>
  <c r="AL340" i="1"/>
  <c r="AL332" i="1"/>
  <c r="AL324" i="1"/>
  <c r="AL316" i="1"/>
  <c r="AL308" i="1"/>
  <c r="AL300" i="1"/>
  <c r="AL292" i="1"/>
  <c r="AL284" i="1"/>
  <c r="AL276" i="1"/>
  <c r="AL268" i="1"/>
  <c r="AL260" i="1"/>
  <c r="AL252" i="1"/>
  <c r="AL244" i="1"/>
  <c r="AL236" i="1"/>
  <c r="AL220" i="1"/>
  <c r="AL212" i="1"/>
  <c r="AL204" i="1"/>
  <c r="AL196" i="1"/>
  <c r="AL188" i="1"/>
  <c r="AL180" i="1"/>
  <c r="AL172" i="1"/>
  <c r="AL164" i="1"/>
  <c r="AL156" i="1"/>
  <c r="AL148" i="1"/>
  <c r="AL140" i="1"/>
  <c r="AL132" i="1"/>
  <c r="AL124" i="1"/>
  <c r="AL116" i="1"/>
  <c r="AL108" i="1"/>
  <c r="AL100" i="1"/>
  <c r="AL92" i="1"/>
  <c r="AL84" i="1"/>
  <c r="AL76" i="1"/>
  <c r="AL68" i="1"/>
  <c r="AL60" i="1"/>
  <c r="AL52" i="1"/>
  <c r="AL44" i="1"/>
  <c r="AL36" i="1"/>
  <c r="AL2430" i="1"/>
  <c r="AL2398" i="1"/>
  <c r="AL2407" i="1"/>
  <c r="AL28" i="1"/>
  <c r="AL20" i="1"/>
  <c r="AL12" i="1"/>
  <c r="AL4" i="1"/>
  <c r="AL2440" i="1"/>
  <c r="AL2428" i="1"/>
  <c r="AL2415" i="1"/>
  <c r="AL2402" i="1"/>
  <c r="AL2392" i="1"/>
  <c r="AM2390" i="1" a="1"/>
  <c r="AM2390" i="1" s="1"/>
  <c r="AM2373" i="1" a="1"/>
  <c r="AM2373" i="1" s="1"/>
  <c r="AL2370" i="1"/>
  <c r="AL2371" i="1"/>
  <c r="AL2375" i="1"/>
  <c r="AL2389" i="1"/>
  <c r="AL2376" i="1"/>
  <c r="AL619" i="1"/>
  <c r="AL611" i="1"/>
  <c r="AL603" i="1"/>
  <c r="AL595" i="1"/>
  <c r="AL587" i="1"/>
  <c r="AL579" i="1"/>
  <c r="AL571" i="1"/>
  <c r="AL563" i="1"/>
  <c r="AL555" i="1"/>
  <c r="AL547" i="1"/>
  <c r="AL539" i="1"/>
  <c r="AL531" i="1"/>
  <c r="AL523" i="1"/>
  <c r="AL515" i="1"/>
  <c r="AL507" i="1"/>
  <c r="AL499" i="1"/>
  <c r="AL491" i="1"/>
  <c r="AL483" i="1"/>
  <c r="AL475" i="1"/>
  <c r="AL467" i="1"/>
  <c r="AL459" i="1"/>
  <c r="AL451" i="1"/>
  <c r="AL443" i="1"/>
  <c r="AL435" i="1"/>
  <c r="AL427" i="1"/>
  <c r="AL419" i="1"/>
  <c r="AL411" i="1"/>
  <c r="AL403" i="1"/>
  <c r="AL395" i="1"/>
  <c r="AL387" i="1"/>
  <c r="AL379" i="1"/>
  <c r="AL371" i="1"/>
  <c r="AL363" i="1"/>
  <c r="AL355" i="1"/>
  <c r="AL347" i="1"/>
  <c r="AL339" i="1"/>
  <c r="AL331" i="1"/>
  <c r="AL323" i="1"/>
  <c r="AL315" i="1"/>
  <c r="AL307" i="1"/>
  <c r="AL299" i="1"/>
  <c r="AL291" i="1"/>
  <c r="AL283" i="1"/>
  <c r="AL275" i="1"/>
  <c r="AL267" i="1"/>
  <c r="AL259" i="1"/>
  <c r="AL251" i="1"/>
  <c r="AL243" i="1"/>
  <c r="AL235" i="1"/>
  <c r="AL227" i="1"/>
  <c r="AL2443" i="1"/>
  <c r="AL2421" i="1"/>
  <c r="AL219" i="1"/>
  <c r="AL211" i="1"/>
  <c r="AL203" i="1"/>
  <c r="AL195" i="1"/>
  <c r="AL187" i="1"/>
  <c r="AL179" i="1"/>
  <c r="AL171" i="1"/>
  <c r="AL163" i="1"/>
  <c r="AL155" i="1"/>
  <c r="AL147" i="1"/>
  <c r="AL139" i="1"/>
  <c r="AL131" i="1"/>
  <c r="AL123" i="1"/>
  <c r="AL115" i="1"/>
  <c r="AL107" i="1"/>
  <c r="AL99" i="1"/>
  <c r="AL91" i="1"/>
  <c r="AL83" i="1"/>
  <c r="AL75" i="1"/>
  <c r="AL67" i="1"/>
  <c r="AL59" i="1"/>
  <c r="AL51" i="1"/>
  <c r="AL43" i="1"/>
  <c r="AL35" i="1"/>
  <c r="AL27" i="1"/>
  <c r="AL19" i="1"/>
  <c r="AL11" i="1"/>
  <c r="AL2435" i="1"/>
  <c r="AL2436" i="1"/>
  <c r="AL2412" i="1"/>
  <c r="AL2411" i="1"/>
  <c r="AL2423" i="1"/>
  <c r="AL3" i="1"/>
  <c r="AL2445" i="1"/>
  <c r="AL2431" i="1"/>
  <c r="AL2419" i="1"/>
  <c r="AL2367" i="1"/>
  <c r="AL2380" i="1"/>
  <c r="AL2373" i="1"/>
  <c r="AL2377" i="1"/>
  <c r="AM2361" i="1" a="1"/>
  <c r="AM2361" i="1" s="1"/>
  <c r="AM2375" i="1" a="1"/>
  <c r="AM2375" i="1" s="1"/>
  <c r="AL2384" i="1"/>
  <c r="AL642" i="1"/>
  <c r="AL634" i="1"/>
  <c r="AL626" i="1"/>
  <c r="AL618" i="1"/>
  <c r="AL610" i="1"/>
  <c r="AL602" i="1"/>
  <c r="AL594" i="1"/>
  <c r="AL586" i="1"/>
  <c r="AL578" i="1"/>
  <c r="AL570" i="1"/>
  <c r="AL562" i="1"/>
  <c r="AL554" i="1"/>
  <c r="AL546" i="1"/>
  <c r="AL538" i="1"/>
  <c r="AL530" i="1"/>
  <c r="AL522" i="1"/>
  <c r="AL514" i="1"/>
  <c r="AL506" i="1"/>
  <c r="AL498" i="1"/>
  <c r="AL490" i="1"/>
  <c r="AL482" i="1"/>
  <c r="AL474" i="1"/>
  <c r="AL466" i="1"/>
  <c r="AL458" i="1"/>
  <c r="AL450" i="1"/>
  <c r="AL442" i="1"/>
  <c r="AL434" i="1"/>
  <c r="AL426" i="1"/>
  <c r="AL418" i="1"/>
  <c r="AL410" i="1"/>
  <c r="AL402" i="1"/>
  <c r="AL394" i="1"/>
  <c r="AL386" i="1"/>
  <c r="AL378" i="1"/>
  <c r="AL370" i="1"/>
  <c r="AL362" i="1"/>
  <c r="AL354" i="1"/>
  <c r="AL346" i="1"/>
  <c r="AL338" i="1"/>
  <c r="AL330" i="1"/>
  <c r="AL322" i="1"/>
  <c r="AL314" i="1"/>
  <c r="AL306" i="1"/>
  <c r="AL298" i="1"/>
  <c r="AL290" i="1"/>
  <c r="AL282" i="1"/>
  <c r="AL274" i="1"/>
  <c r="AL266" i="1"/>
  <c r="AL258" i="1"/>
  <c r="AL250" i="1"/>
  <c r="AL242" i="1"/>
  <c r="AL234" i="1"/>
  <c r="AL226" i="1"/>
  <c r="AL218" i="1"/>
  <c r="AL210" i="1"/>
  <c r="AL202" i="1"/>
  <c r="AL194" i="1"/>
  <c r="AL186" i="1"/>
  <c r="AL178" i="1"/>
  <c r="AL170" i="1"/>
  <c r="AL162" i="1"/>
  <c r="AL154" i="1"/>
  <c r="AL146" i="1"/>
  <c r="AL138" i="1"/>
  <c r="AL130" i="1"/>
  <c r="AL122" i="1"/>
  <c r="AL114" i="1"/>
  <c r="AL106" i="1"/>
  <c r="AL98" i="1"/>
  <c r="AL90" i="1"/>
  <c r="AL82" i="1"/>
  <c r="AL74" i="1"/>
  <c r="AL66" i="1"/>
  <c r="AL58" i="1"/>
  <c r="AL50" i="1"/>
  <c r="AL42" i="1"/>
  <c r="AL34" i="1"/>
  <c r="AL26" i="1"/>
  <c r="AL18" i="1"/>
  <c r="AL10" i="1"/>
  <c r="AL2444" i="1"/>
  <c r="AL2427" i="1"/>
  <c r="AL2418" i="1"/>
  <c r="AM2" i="1" a="1"/>
  <c r="AM2" i="1" s="1"/>
  <c r="AM3" i="1" a="1"/>
  <c r="AM3" i="1" s="1"/>
  <c r="AM14" i="1" a="1"/>
  <c r="AM14" i="1" s="1"/>
  <c r="AM30" i="1" a="1"/>
  <c r="AM30" i="1" s="1"/>
  <c r="AM46" i="1" a="1"/>
  <c r="AM46" i="1" s="1"/>
  <c r="AM62" i="1" a="1"/>
  <c r="AM62" i="1" s="1"/>
  <c r="AM72" i="1" a="1"/>
  <c r="AM72" i="1" s="1"/>
  <c r="AM81" i="1" a="1"/>
  <c r="AM81" i="1" s="1"/>
  <c r="AM90" i="1" a="1"/>
  <c r="AM90" i="1" s="1"/>
  <c r="AM95" i="1" a="1"/>
  <c r="AM95" i="1" s="1"/>
  <c r="AM104" i="1" a="1"/>
  <c r="AM104" i="1" s="1"/>
  <c r="AM113" i="1" a="1"/>
  <c r="AM113" i="1" s="1"/>
  <c r="AM122" i="1" a="1"/>
  <c r="AM122" i="1" s="1"/>
  <c r="AM127" i="1" a="1"/>
  <c r="AM127" i="1" s="1"/>
  <c r="AM136" i="1" a="1"/>
  <c r="AM136" i="1" s="1"/>
  <c r="AM145" i="1" a="1"/>
  <c r="AM145" i="1" s="1"/>
  <c r="AM154" i="1" a="1"/>
  <c r="AM154" i="1" s="1"/>
  <c r="AM159" i="1" a="1"/>
  <c r="AM159" i="1" s="1"/>
  <c r="AM168" i="1" a="1"/>
  <c r="AM168" i="1" s="1"/>
  <c r="AM177" i="1" a="1"/>
  <c r="AM177" i="1" s="1"/>
  <c r="AM186" i="1" a="1"/>
  <c r="AM186" i="1" s="1"/>
  <c r="AM191" i="1" a="1"/>
  <c r="AM191" i="1" s="1"/>
  <c r="AM200" i="1" a="1"/>
  <c r="AM200" i="1" s="1"/>
  <c r="AM209" i="1" a="1"/>
  <c r="AM209" i="1" s="1"/>
  <c r="AM218" i="1" a="1"/>
  <c r="AM218" i="1" s="1"/>
  <c r="AM223" i="1" a="1"/>
  <c r="AM223" i="1" s="1"/>
  <c r="AM232" i="1" a="1"/>
  <c r="AM232" i="1" s="1"/>
  <c r="AM241" i="1" a="1"/>
  <c r="AM241" i="1" s="1"/>
  <c r="AM250" i="1" a="1"/>
  <c r="AM250" i="1" s="1"/>
  <c r="AM255" i="1" a="1"/>
  <c r="AM255" i="1" s="1"/>
  <c r="AM264" i="1" a="1"/>
  <c r="AM264" i="1" s="1"/>
  <c r="AM273" i="1" a="1"/>
  <c r="AM273" i="1" s="1"/>
  <c r="AM282" i="1" a="1"/>
  <c r="AM282" i="1" s="1"/>
  <c r="AM287" i="1" a="1"/>
  <c r="AM287" i="1" s="1"/>
  <c r="AM296" i="1" a="1"/>
  <c r="AM296" i="1" s="1"/>
  <c r="AM305" i="1" a="1"/>
  <c r="AM305" i="1" s="1"/>
  <c r="AM314" i="1" a="1"/>
  <c r="AM314" i="1" s="1"/>
  <c r="AM319" i="1" a="1"/>
  <c r="AM319" i="1" s="1"/>
  <c r="AM328" i="1" a="1"/>
  <c r="AM328" i="1" s="1"/>
  <c r="AM4" i="1" a="1"/>
  <c r="AM4" i="1" s="1"/>
  <c r="AM9" i="1" a="1"/>
  <c r="AM9" i="1" s="1"/>
  <c r="AM15" i="1" a="1"/>
  <c r="AM15" i="1" s="1"/>
  <c r="AM20" i="1" a="1"/>
  <c r="AM20" i="1" s="1"/>
  <c r="AM25" i="1" a="1"/>
  <c r="AM25" i="1" s="1"/>
  <c r="AM31" i="1" a="1"/>
  <c r="AM31" i="1" s="1"/>
  <c r="AM36" i="1" a="1"/>
  <c r="AM36" i="1" s="1"/>
  <c r="AM41" i="1" a="1"/>
  <c r="AM41" i="1" s="1"/>
  <c r="AM47" i="1" a="1"/>
  <c r="AM47" i="1" s="1"/>
  <c r="AM52" i="1" a="1"/>
  <c r="AM52" i="1" s="1"/>
  <c r="AM57" i="1" a="1"/>
  <c r="AM57" i="1" s="1"/>
  <c r="AM63" i="1" a="1"/>
  <c r="AM63" i="1" s="1"/>
  <c r="AM68" i="1" a="1"/>
  <c r="AM68" i="1" s="1"/>
  <c r="AM77" i="1" a="1"/>
  <c r="AM77" i="1" s="1"/>
  <c r="AM86" i="1" a="1"/>
  <c r="AM86" i="1" s="1"/>
  <c r="AM91" i="1" a="1"/>
  <c r="AM91" i="1" s="1"/>
  <c r="AM100" i="1" a="1"/>
  <c r="AM100" i="1" s="1"/>
  <c r="AM109" i="1" a="1"/>
  <c r="AM109" i="1" s="1"/>
  <c r="AM118" i="1" a="1"/>
  <c r="AM118" i="1" s="1"/>
  <c r="AM123" i="1" a="1"/>
  <c r="AM123" i="1" s="1"/>
  <c r="AM132" i="1" a="1"/>
  <c r="AM132" i="1" s="1"/>
  <c r="AM141" i="1" a="1"/>
  <c r="AM141" i="1" s="1"/>
  <c r="AM150" i="1" a="1"/>
  <c r="AM150" i="1" s="1"/>
  <c r="AM155" i="1" a="1"/>
  <c r="AM155" i="1" s="1"/>
  <c r="AM164" i="1" a="1"/>
  <c r="AM164" i="1" s="1"/>
  <c r="AM173" i="1" a="1"/>
  <c r="AM173" i="1" s="1"/>
  <c r="AM182" i="1" a="1"/>
  <c r="AM182" i="1" s="1"/>
  <c r="AM187" i="1" a="1"/>
  <c r="AM187" i="1" s="1"/>
  <c r="AM196" i="1" a="1"/>
  <c r="AM196" i="1" s="1"/>
  <c r="AM205" i="1" a="1"/>
  <c r="AM205" i="1" s="1"/>
  <c r="AM214" i="1" a="1"/>
  <c r="AM214" i="1" s="1"/>
  <c r="AM219" i="1" a="1"/>
  <c r="AM219" i="1" s="1"/>
  <c r="AM228" i="1" a="1"/>
  <c r="AM228" i="1" s="1"/>
  <c r="AM237" i="1" a="1"/>
  <c r="AM237" i="1" s="1"/>
  <c r="AM246" i="1" a="1"/>
  <c r="AM246" i="1" s="1"/>
  <c r="AM251" i="1" a="1"/>
  <c r="AM251" i="1" s="1"/>
  <c r="AM260" i="1" a="1"/>
  <c r="AM260" i="1" s="1"/>
  <c r="AM269" i="1" a="1"/>
  <c r="AM269" i="1" s="1"/>
  <c r="AM278" i="1" a="1"/>
  <c r="AM278" i="1" s="1"/>
  <c r="AM283" i="1" a="1"/>
  <c r="AM283" i="1" s="1"/>
  <c r="AM10" i="1" a="1"/>
  <c r="AM10" i="1" s="1"/>
  <c r="AM26" i="1" a="1"/>
  <c r="AM26" i="1" s="1"/>
  <c r="AM42" i="1" a="1"/>
  <c r="AM42" i="1" s="1"/>
  <c r="AM58" i="1" a="1"/>
  <c r="AM58" i="1" s="1"/>
  <c r="AM73" i="1" a="1"/>
  <c r="AM73" i="1" s="1"/>
  <c r="AM82" i="1" a="1"/>
  <c r="AM82" i="1" s="1"/>
  <c r="AM87" i="1" a="1"/>
  <c r="AM87" i="1" s="1"/>
  <c r="AM96" i="1" a="1"/>
  <c r="AM96" i="1" s="1"/>
  <c r="AM105" i="1" a="1"/>
  <c r="AM105" i="1" s="1"/>
  <c r="AM114" i="1" a="1"/>
  <c r="AM114" i="1" s="1"/>
  <c r="AM119" i="1" a="1"/>
  <c r="AM119" i="1" s="1"/>
  <c r="AM128" i="1" a="1"/>
  <c r="AM128" i="1" s="1"/>
  <c r="AM137" i="1" a="1"/>
  <c r="AM137" i="1" s="1"/>
  <c r="AM146" i="1" a="1"/>
  <c r="AM146" i="1" s="1"/>
  <c r="AM151" i="1" a="1"/>
  <c r="AM151" i="1" s="1"/>
  <c r="AM160" i="1" a="1"/>
  <c r="AM160" i="1" s="1"/>
  <c r="AM169" i="1" a="1"/>
  <c r="AM169" i="1" s="1"/>
  <c r="AM178" i="1" a="1"/>
  <c r="AM178" i="1" s="1"/>
  <c r="AM183" i="1" a="1"/>
  <c r="AM183" i="1" s="1"/>
  <c r="AM192" i="1" a="1"/>
  <c r="AM192" i="1" s="1"/>
  <c r="AM201" i="1" a="1"/>
  <c r="AM201" i="1" s="1"/>
  <c r="AM5" i="1" a="1"/>
  <c r="AM5" i="1" s="1"/>
  <c r="AM11" i="1" a="1"/>
  <c r="AM11" i="1" s="1"/>
  <c r="AM16" i="1" a="1"/>
  <c r="AM16" i="1" s="1"/>
  <c r="AM21" i="1" a="1"/>
  <c r="AM21" i="1" s="1"/>
  <c r="AM27" i="1" a="1"/>
  <c r="AM27" i="1" s="1"/>
  <c r="AM32" i="1" a="1"/>
  <c r="AM32" i="1" s="1"/>
  <c r="AM37" i="1" a="1"/>
  <c r="AM37" i="1" s="1"/>
  <c r="AM43" i="1" a="1"/>
  <c r="AM43" i="1" s="1"/>
  <c r="AM48" i="1" a="1"/>
  <c r="AM48" i="1" s="1"/>
  <c r="AM53" i="1" a="1"/>
  <c r="AM53" i="1" s="1"/>
  <c r="AM59" i="1" a="1"/>
  <c r="AM59" i="1" s="1"/>
  <c r="AM64" i="1" a="1"/>
  <c r="AM64" i="1" s="1"/>
  <c r="AM69" i="1" a="1"/>
  <c r="AM69" i="1" s="1"/>
  <c r="AM78" i="1" a="1"/>
  <c r="AM78" i="1" s="1"/>
  <c r="AM83" i="1" a="1"/>
  <c r="AM83" i="1" s="1"/>
  <c r="AM92" i="1" a="1"/>
  <c r="AM92" i="1" s="1"/>
  <c r="AM101" i="1" a="1"/>
  <c r="AM101" i="1" s="1"/>
  <c r="AM110" i="1" a="1"/>
  <c r="AM110" i="1" s="1"/>
  <c r="AM6" i="1" a="1"/>
  <c r="AM6" i="1" s="1"/>
  <c r="AM22" i="1" a="1"/>
  <c r="AM22" i="1" s="1"/>
  <c r="AM38" i="1" a="1"/>
  <c r="AM38" i="1" s="1"/>
  <c r="AM54" i="1" a="1"/>
  <c r="AM54" i="1" s="1"/>
  <c r="AM74" i="1" a="1"/>
  <c r="AM74" i="1" s="1"/>
  <c r="AM79" i="1" a="1"/>
  <c r="AM79" i="1" s="1"/>
  <c r="AM88" i="1" a="1"/>
  <c r="AM88" i="1" s="1"/>
  <c r="AM97" i="1" a="1"/>
  <c r="AM97" i="1" s="1"/>
  <c r="AM106" i="1" a="1"/>
  <c r="AM106" i="1" s="1"/>
  <c r="AM111" i="1" a="1"/>
  <c r="AM111" i="1" s="1"/>
  <c r="AM120" i="1" a="1"/>
  <c r="AM120" i="1" s="1"/>
  <c r="AM129" i="1" a="1"/>
  <c r="AM129" i="1" s="1"/>
  <c r="AM138" i="1" a="1"/>
  <c r="AM138" i="1" s="1"/>
  <c r="AM143" i="1" a="1"/>
  <c r="AM143" i="1" s="1"/>
  <c r="AM152" i="1" a="1"/>
  <c r="AM152" i="1" s="1"/>
  <c r="AM161" i="1" a="1"/>
  <c r="AM161" i="1" s="1"/>
  <c r="AM170" i="1" a="1"/>
  <c r="AM170" i="1" s="1"/>
  <c r="AM175" i="1" a="1"/>
  <c r="AM175" i="1" s="1"/>
  <c r="AM184" i="1" a="1"/>
  <c r="AM184" i="1" s="1"/>
  <c r="AM193" i="1" a="1"/>
  <c r="AM193" i="1" s="1"/>
  <c r="AM202" i="1" a="1"/>
  <c r="AM202" i="1" s="1"/>
  <c r="AM7" i="1" a="1"/>
  <c r="AM7" i="1" s="1"/>
  <c r="AM12" i="1" a="1"/>
  <c r="AM12" i="1" s="1"/>
  <c r="AM17" i="1" a="1"/>
  <c r="AM17" i="1" s="1"/>
  <c r="AM23" i="1" a="1"/>
  <c r="AM23" i="1" s="1"/>
  <c r="AM28" i="1" a="1"/>
  <c r="AM28" i="1" s="1"/>
  <c r="AM33" i="1" a="1"/>
  <c r="AM33" i="1" s="1"/>
  <c r="AM39" i="1" a="1"/>
  <c r="AM39" i="1" s="1"/>
  <c r="AM44" i="1" a="1"/>
  <c r="AM44" i="1" s="1"/>
  <c r="AM49" i="1" a="1"/>
  <c r="AM49" i="1" s="1"/>
  <c r="AM55" i="1" a="1"/>
  <c r="AM55" i="1" s="1"/>
  <c r="AM60" i="1" a="1"/>
  <c r="AM60" i="1" s="1"/>
  <c r="AM65" i="1" a="1"/>
  <c r="AM65" i="1" s="1"/>
  <c r="AM70" i="1" a="1"/>
  <c r="AM70" i="1" s="1"/>
  <c r="AM75" i="1" a="1"/>
  <c r="AM75" i="1" s="1"/>
  <c r="AM84" i="1" a="1"/>
  <c r="AM84" i="1" s="1"/>
  <c r="AM93" i="1" a="1"/>
  <c r="AM93" i="1" s="1"/>
  <c r="AM102" i="1" a="1"/>
  <c r="AM102" i="1" s="1"/>
  <c r="AM107" i="1" a="1"/>
  <c r="AM107" i="1" s="1"/>
  <c r="AM116" i="1" a="1"/>
  <c r="AM116" i="1" s="1"/>
  <c r="AM125" i="1" a="1"/>
  <c r="AM125" i="1" s="1"/>
  <c r="AM134" i="1" a="1"/>
  <c r="AM134" i="1" s="1"/>
  <c r="AM139" i="1" a="1"/>
  <c r="AM139" i="1" s="1"/>
  <c r="AM18" i="1" a="1"/>
  <c r="AM18" i="1" s="1"/>
  <c r="AM34" i="1" a="1"/>
  <c r="AM34" i="1" s="1"/>
  <c r="AM50" i="1" a="1"/>
  <c r="AM50" i="1" s="1"/>
  <c r="AM66" i="1" a="1"/>
  <c r="AM66" i="1" s="1"/>
  <c r="AM71" i="1" a="1"/>
  <c r="AM71" i="1" s="1"/>
  <c r="AM80" i="1" a="1"/>
  <c r="AM80" i="1" s="1"/>
  <c r="AM89" i="1" a="1"/>
  <c r="AM89" i="1" s="1"/>
  <c r="AM98" i="1" a="1"/>
  <c r="AM98" i="1" s="1"/>
  <c r="AM103" i="1" a="1"/>
  <c r="AM103" i="1" s="1"/>
  <c r="AM112" i="1" a="1"/>
  <c r="AM112" i="1" s="1"/>
  <c r="AM121" i="1" a="1"/>
  <c r="AM121" i="1" s="1"/>
  <c r="AM130" i="1" a="1"/>
  <c r="AM130" i="1" s="1"/>
  <c r="AM135" i="1" a="1"/>
  <c r="AM135" i="1" s="1"/>
  <c r="AM144" i="1" a="1"/>
  <c r="AM144" i="1" s="1"/>
  <c r="AM153" i="1" a="1"/>
  <c r="AM153" i="1" s="1"/>
  <c r="AM162" i="1" a="1"/>
  <c r="AM162" i="1" s="1"/>
  <c r="AM167" i="1" a="1"/>
  <c r="AM167" i="1" s="1"/>
  <c r="AM176" i="1" a="1"/>
  <c r="AM176" i="1" s="1"/>
  <c r="AM185" i="1" a="1"/>
  <c r="AM185" i="1" s="1"/>
  <c r="AM194" i="1" a="1"/>
  <c r="AM194" i="1" s="1"/>
  <c r="AM199" i="1" a="1"/>
  <c r="AM199" i="1" s="1"/>
  <c r="AM208" i="1" a="1"/>
  <c r="AM208" i="1" s="1"/>
  <c r="AM217" i="1" a="1"/>
  <c r="AM217" i="1" s="1"/>
  <c r="AM226" i="1" a="1"/>
  <c r="AM226" i="1" s="1"/>
  <c r="AM231" i="1" a="1"/>
  <c r="AM231" i="1" s="1"/>
  <c r="AM240" i="1" a="1"/>
  <c r="AM240" i="1" s="1"/>
  <c r="AM249" i="1" a="1"/>
  <c r="AM249" i="1" s="1"/>
  <c r="AM258" i="1" a="1"/>
  <c r="AM258" i="1" s="1"/>
  <c r="AM263" i="1" a="1"/>
  <c r="AM263" i="1" s="1"/>
  <c r="AM272" i="1" a="1"/>
  <c r="AM272" i="1" s="1"/>
  <c r="AM281" i="1" a="1"/>
  <c r="AM281" i="1" s="1"/>
  <c r="AM290" i="1" a="1"/>
  <c r="AM290" i="1" s="1"/>
  <c r="AM295" i="1" a="1"/>
  <c r="AM295" i="1" s="1"/>
  <c r="AM304" i="1" a="1"/>
  <c r="AM304" i="1" s="1"/>
  <c r="AM313" i="1" a="1"/>
  <c r="AM313" i="1" s="1"/>
  <c r="AM322" i="1" a="1"/>
  <c r="AM322" i="1" s="1"/>
  <c r="AM327" i="1" a="1"/>
  <c r="AM327" i="1" s="1"/>
  <c r="AM336" i="1" a="1"/>
  <c r="AM336" i="1" s="1"/>
  <c r="AM8" i="1" a="1"/>
  <c r="AM8" i="1" s="1"/>
  <c r="AM13" i="1" a="1"/>
  <c r="AM13" i="1" s="1"/>
  <c r="AM19" i="1" a="1"/>
  <c r="AM19" i="1" s="1"/>
  <c r="AM24" i="1" a="1"/>
  <c r="AM24" i="1" s="1"/>
  <c r="AM29" i="1" a="1"/>
  <c r="AM29" i="1" s="1"/>
  <c r="AM35" i="1" a="1"/>
  <c r="AM35" i="1" s="1"/>
  <c r="AM40" i="1" a="1"/>
  <c r="AM40" i="1" s="1"/>
  <c r="AM45" i="1" a="1"/>
  <c r="AM45" i="1" s="1"/>
  <c r="AM51" i="1" a="1"/>
  <c r="AM51" i="1" s="1"/>
  <c r="AM56" i="1" a="1"/>
  <c r="AM56" i="1" s="1"/>
  <c r="AM61" i="1" a="1"/>
  <c r="AM61" i="1" s="1"/>
  <c r="AM67" i="1" a="1"/>
  <c r="AM67" i="1" s="1"/>
  <c r="AM76" i="1" a="1"/>
  <c r="AM76" i="1" s="1"/>
  <c r="AM85" i="1" a="1"/>
  <c r="AM85" i="1" s="1"/>
  <c r="AM94" i="1" a="1"/>
  <c r="AM94" i="1" s="1"/>
  <c r="AM99" i="1" a="1"/>
  <c r="AM99" i="1" s="1"/>
  <c r="AM108" i="1" a="1"/>
  <c r="AM108" i="1" s="1"/>
  <c r="AM117" i="1" a="1"/>
  <c r="AM117" i="1" s="1"/>
  <c r="AM126" i="1" a="1"/>
  <c r="AM126" i="1" s="1"/>
  <c r="AM131" i="1" a="1"/>
  <c r="AM131" i="1" s="1"/>
  <c r="AM140" i="1" a="1"/>
  <c r="AM140" i="1" s="1"/>
  <c r="AM149" i="1" a="1"/>
  <c r="AM149" i="1" s="1"/>
  <c r="AM115" i="1" a="1"/>
  <c r="AM115" i="1" s="1"/>
  <c r="AM147" i="1" a="1"/>
  <c r="AM147" i="1" s="1"/>
  <c r="AM172" i="1" a="1"/>
  <c r="AM172" i="1" s="1"/>
  <c r="AM197" i="1" a="1"/>
  <c r="AM197" i="1" s="1"/>
  <c r="AM207" i="1" a="1"/>
  <c r="AM207" i="1" s="1"/>
  <c r="AM215" i="1" a="1"/>
  <c r="AM215" i="1" s="1"/>
  <c r="AM221" i="1" a="1"/>
  <c r="AM221" i="1" s="1"/>
  <c r="AM229" i="1" a="1"/>
  <c r="AM229" i="1" s="1"/>
  <c r="AM236" i="1" a="1"/>
  <c r="AM236" i="1" s="1"/>
  <c r="AM280" i="1" a="1"/>
  <c r="AM280" i="1" s="1"/>
  <c r="AM293" i="1" a="1"/>
  <c r="AM293" i="1" s="1"/>
  <c r="AM299" i="1" a="1"/>
  <c r="AM299" i="1" s="1"/>
  <c r="AM317" i="1" a="1"/>
  <c r="AM317" i="1" s="1"/>
  <c r="AM324" i="1" a="1"/>
  <c r="AM324" i="1" s="1"/>
  <c r="AM335" i="1" a="1"/>
  <c r="AM335" i="1" s="1"/>
  <c r="AM340" i="1" a="1"/>
  <c r="AM340" i="1" s="1"/>
  <c r="AM345" i="1" a="1"/>
  <c r="AM345" i="1" s="1"/>
  <c r="AM354" i="1" a="1"/>
  <c r="AM354" i="1" s="1"/>
  <c r="AM363" i="1" a="1"/>
  <c r="AM363" i="1" s="1"/>
  <c r="AM372" i="1" a="1"/>
  <c r="AM372" i="1" s="1"/>
  <c r="AM377" i="1" a="1"/>
  <c r="AM377" i="1" s="1"/>
  <c r="AM386" i="1" a="1"/>
  <c r="AM386" i="1" s="1"/>
  <c r="AM395" i="1" a="1"/>
  <c r="AM395" i="1" s="1"/>
  <c r="AM148" i="1" a="1"/>
  <c r="AM148" i="1" s="1"/>
  <c r="AM174" i="1" a="1"/>
  <c r="AM174" i="1" s="1"/>
  <c r="AM198" i="1" a="1"/>
  <c r="AM198" i="1" s="1"/>
  <c r="AM222" i="1" a="1"/>
  <c r="AM222" i="1" s="1"/>
  <c r="AM244" i="1" a="1"/>
  <c r="AM244" i="1" s="1"/>
  <c r="AM252" i="1" a="1"/>
  <c r="AM252" i="1" s="1"/>
  <c r="AM259" i="1" a="1"/>
  <c r="AM259" i="1" s="1"/>
  <c r="AM266" i="1" a="1"/>
  <c r="AM266" i="1" s="1"/>
  <c r="AM274" i="1" a="1"/>
  <c r="AM274" i="1" s="1"/>
  <c r="AM288" i="1" a="1"/>
  <c r="AM288" i="1" s="1"/>
  <c r="AM300" i="1" a="1"/>
  <c r="AM300" i="1" s="1"/>
  <c r="AM306" i="1" a="1"/>
  <c r="AM306" i="1" s="1"/>
  <c r="AM312" i="1" a="1"/>
  <c r="AM312" i="1" s="1"/>
  <c r="AM318" i="1" a="1"/>
  <c r="AM318" i="1" s="1"/>
  <c r="AM330" i="1" a="1"/>
  <c r="AM330" i="1" s="1"/>
  <c r="AM341" i="1" a="1"/>
  <c r="AM341" i="1" s="1"/>
  <c r="AM350" i="1" a="1"/>
  <c r="AM350" i="1" s="1"/>
  <c r="AM359" i="1" a="1"/>
  <c r="AM359" i="1" s="1"/>
  <c r="AM368" i="1" a="1"/>
  <c r="AM368" i="1" s="1"/>
  <c r="AM373" i="1" a="1"/>
  <c r="AM373" i="1" s="1"/>
  <c r="AM382" i="1" a="1"/>
  <c r="AM382" i="1" s="1"/>
  <c r="AM391" i="1" a="1"/>
  <c r="AM391" i="1" s="1"/>
  <c r="AM124" i="1" a="1"/>
  <c r="AM124" i="1" s="1"/>
  <c r="AM163" i="1" a="1"/>
  <c r="AM163" i="1" s="1"/>
  <c r="AM188" i="1" a="1"/>
  <c r="AM188" i="1" s="1"/>
  <c r="AM216" i="1" a="1"/>
  <c r="AM216" i="1" s="1"/>
  <c r="AM224" i="1" a="1"/>
  <c r="AM224" i="1" s="1"/>
  <c r="AM230" i="1" a="1"/>
  <c r="AM230" i="1" s="1"/>
  <c r="AM238" i="1" a="1"/>
  <c r="AM238" i="1" s="1"/>
  <c r="AM245" i="1" a="1"/>
  <c r="AM245" i="1" s="1"/>
  <c r="AM267" i="1" a="1"/>
  <c r="AM267" i="1" s="1"/>
  <c r="AM275" i="1" a="1"/>
  <c r="AM275" i="1" s="1"/>
  <c r="AM294" i="1" a="1"/>
  <c r="AM294" i="1" s="1"/>
  <c r="AM301" i="1" a="1"/>
  <c r="AM301" i="1" s="1"/>
  <c r="AM307" i="1" a="1"/>
  <c r="AM307" i="1" s="1"/>
  <c r="AM325" i="1" a="1"/>
  <c r="AM325" i="1" s="1"/>
  <c r="AM331" i="1" a="1"/>
  <c r="AM331" i="1" s="1"/>
  <c r="AM346" i="1" a="1"/>
  <c r="AM346" i="1" s="1"/>
  <c r="AM355" i="1" a="1"/>
  <c r="AM355" i="1" s="1"/>
  <c r="AM364" i="1" a="1"/>
  <c r="AM364" i="1" s="1"/>
  <c r="AM369" i="1" a="1"/>
  <c r="AM369" i="1" s="1"/>
  <c r="AM378" i="1" a="1"/>
  <c r="AM378" i="1" s="1"/>
  <c r="AM387" i="1" a="1"/>
  <c r="AM387" i="1" s="1"/>
  <c r="AM396" i="1" a="1"/>
  <c r="AM396" i="1" s="1"/>
  <c r="AM400" i="1" a="1"/>
  <c r="AM400" i="1" s="1"/>
  <c r="AM165" i="1" a="1"/>
  <c r="AM165" i="1" s="1"/>
  <c r="AM189" i="1" a="1"/>
  <c r="AM189" i="1" s="1"/>
  <c r="AM210" i="1" a="1"/>
  <c r="AM210" i="1" s="1"/>
  <c r="AM239" i="1" a="1"/>
  <c r="AM239" i="1" s="1"/>
  <c r="AM247" i="1" a="1"/>
  <c r="AM247" i="1" s="1"/>
  <c r="AM253" i="1" a="1"/>
  <c r="AM253" i="1" s="1"/>
  <c r="AM261" i="1" a="1"/>
  <c r="AM261" i="1" s="1"/>
  <c r="AM268" i="1" a="1"/>
  <c r="AM268" i="1" s="1"/>
  <c r="AM289" i="1" a="1"/>
  <c r="AM289" i="1" s="1"/>
  <c r="AM320" i="1" a="1"/>
  <c r="AM320" i="1" s="1"/>
  <c r="AM332" i="1" a="1"/>
  <c r="AM332" i="1" s="1"/>
  <c r="AM337" i="1" a="1"/>
  <c r="AM337" i="1" s="1"/>
  <c r="AM133" i="1" a="1"/>
  <c r="AM133" i="1" s="1"/>
  <c r="AM166" i="1" a="1"/>
  <c r="AM166" i="1" s="1"/>
  <c r="AM179" i="1" a="1"/>
  <c r="AM179" i="1" s="1"/>
  <c r="AM190" i="1" a="1"/>
  <c r="AM190" i="1" s="1"/>
  <c r="AM203" i="1" a="1"/>
  <c r="AM203" i="1" s="1"/>
  <c r="AM211" i="1" a="1"/>
  <c r="AM211" i="1" s="1"/>
  <c r="AM225" i="1" a="1"/>
  <c r="AM225" i="1" s="1"/>
  <c r="AM233" i="1" a="1"/>
  <c r="AM233" i="1" s="1"/>
  <c r="AM254" i="1" a="1"/>
  <c r="AM254" i="1" s="1"/>
  <c r="AM276" i="1" a="1"/>
  <c r="AM276" i="1" s="1"/>
  <c r="AM284" i="1" a="1"/>
  <c r="AM284" i="1" s="1"/>
  <c r="AM302" i="1" a="1"/>
  <c r="AM302" i="1" s="1"/>
  <c r="AM156" i="1" a="1"/>
  <c r="AM156" i="1" s="1"/>
  <c r="AM180" i="1" a="1"/>
  <c r="AM180" i="1" s="1"/>
  <c r="AM204" i="1" a="1"/>
  <c r="AM204" i="1" s="1"/>
  <c r="AM248" i="1" a="1"/>
  <c r="AM248" i="1" s="1"/>
  <c r="AM256" i="1" a="1"/>
  <c r="AM256" i="1" s="1"/>
  <c r="AM262" i="1" a="1"/>
  <c r="AM262" i="1" s="1"/>
  <c r="AM270" i="1" a="1"/>
  <c r="AM270" i="1" s="1"/>
  <c r="AM277" i="1" a="1"/>
  <c r="AM277" i="1" s="1"/>
  <c r="AM291" i="1" a="1"/>
  <c r="AM291" i="1" s="1"/>
  <c r="AM297" i="1" a="1"/>
  <c r="AM297" i="1" s="1"/>
  <c r="AM303" i="1" a="1"/>
  <c r="AM303" i="1" s="1"/>
  <c r="AM309" i="1" a="1"/>
  <c r="AM309" i="1" s="1"/>
  <c r="AM321" i="1" a="1"/>
  <c r="AM321" i="1" s="1"/>
  <c r="AM333" i="1" a="1"/>
  <c r="AM333" i="1" s="1"/>
  <c r="AM338" i="1" a="1"/>
  <c r="AM338" i="1" s="1"/>
  <c r="AM343" i="1" a="1"/>
  <c r="AM343" i="1" s="1"/>
  <c r="AM352" i="1" a="1"/>
  <c r="AM352" i="1" s="1"/>
  <c r="AM357" i="1" a="1"/>
  <c r="AM357" i="1" s="1"/>
  <c r="AM366" i="1" a="1"/>
  <c r="AM366" i="1" s="1"/>
  <c r="AM375" i="1" a="1"/>
  <c r="AM375" i="1" s="1"/>
  <c r="AM384" i="1" a="1"/>
  <c r="AM384" i="1" s="1"/>
  <c r="AM389" i="1" a="1"/>
  <c r="AM389" i="1" s="1"/>
  <c r="AM142" i="1" a="1"/>
  <c r="AM142" i="1" s="1"/>
  <c r="AM157" i="1" a="1"/>
  <c r="AM157" i="1" s="1"/>
  <c r="AM181" i="1" a="1"/>
  <c r="AM181" i="1" s="1"/>
  <c r="AM212" i="1" a="1"/>
  <c r="AM212" i="1" s="1"/>
  <c r="AM220" i="1" a="1"/>
  <c r="AM220" i="1" s="1"/>
  <c r="AM227" i="1" a="1"/>
  <c r="AM227" i="1" s="1"/>
  <c r="AM234" i="1" a="1"/>
  <c r="AM234" i="1" s="1"/>
  <c r="AM242" i="1" a="1"/>
  <c r="AM242" i="1" s="1"/>
  <c r="AM271" i="1" a="1"/>
  <c r="AM271" i="1" s="1"/>
  <c r="AM279" i="1" a="1"/>
  <c r="AM279" i="1" s="1"/>
  <c r="AM285" i="1" a="1"/>
  <c r="AM285" i="1" s="1"/>
  <c r="AM292" i="1" a="1"/>
  <c r="AM292" i="1" s="1"/>
  <c r="AM158" i="1" a="1"/>
  <c r="AM158" i="1" s="1"/>
  <c r="AM171" i="1" a="1"/>
  <c r="AM171" i="1" s="1"/>
  <c r="AM195" i="1" a="1"/>
  <c r="AM195" i="1" s="1"/>
  <c r="AM206" i="1" a="1"/>
  <c r="AM206" i="1" s="1"/>
  <c r="AM213" i="1" a="1"/>
  <c r="AM213" i="1" s="1"/>
  <c r="AM235" i="1" a="1"/>
  <c r="AM235" i="1" s="1"/>
  <c r="AM243" i="1" a="1"/>
  <c r="AM243" i="1" s="1"/>
  <c r="AM257" i="1" a="1"/>
  <c r="AM257" i="1" s="1"/>
  <c r="AM265" i="1" a="1"/>
  <c r="AM265" i="1" s="1"/>
  <c r="AM286" i="1" a="1"/>
  <c r="AM286" i="1" s="1"/>
  <c r="AM298" i="1" a="1"/>
  <c r="AM298" i="1" s="1"/>
  <c r="AM311" i="1" a="1"/>
  <c r="AM311" i="1" s="1"/>
  <c r="AM347" i="1" a="1"/>
  <c r="AM347" i="1" s="1"/>
  <c r="AM356" i="1" a="1"/>
  <c r="AM356" i="1" s="1"/>
  <c r="AM393" i="1" a="1"/>
  <c r="AM393" i="1" s="1"/>
  <c r="AM406" i="1" a="1"/>
  <c r="AM406" i="1" s="1"/>
  <c r="AM411" i="1" a="1"/>
  <c r="AM411" i="1" s="1"/>
  <c r="AM422" i="1" a="1"/>
  <c r="AM422" i="1" s="1"/>
  <c r="AM427" i="1" a="1"/>
  <c r="AM427" i="1" s="1"/>
  <c r="AM438" i="1" a="1"/>
  <c r="AM438" i="1" s="1"/>
  <c r="AM443" i="1" a="1"/>
  <c r="AM443" i="1" s="1"/>
  <c r="AM454" i="1" a="1"/>
  <c r="AM454" i="1" s="1"/>
  <c r="AM459" i="1" a="1"/>
  <c r="AM459" i="1" s="1"/>
  <c r="AM470" i="1" a="1"/>
  <c r="AM470" i="1" s="1"/>
  <c r="AM475" i="1" a="1"/>
  <c r="AM475" i="1" s="1"/>
  <c r="AM486" i="1" a="1"/>
  <c r="AM486" i="1" s="1"/>
  <c r="AM491" i="1" a="1"/>
  <c r="AM491" i="1" s="1"/>
  <c r="AM502" i="1" a="1"/>
  <c r="AM502" i="1" s="1"/>
  <c r="AM507" i="1" a="1"/>
  <c r="AM507" i="1" s="1"/>
  <c r="AM518" i="1" a="1"/>
  <c r="AM518" i="1" s="1"/>
  <c r="AM523" i="1" a="1"/>
  <c r="AM523" i="1" s="1"/>
  <c r="AM534" i="1" a="1"/>
  <c r="AM534" i="1" s="1"/>
  <c r="AM539" i="1" a="1"/>
  <c r="AM539" i="1" s="1"/>
  <c r="AM550" i="1" a="1"/>
  <c r="AM550" i="1" s="1"/>
  <c r="AM555" i="1" a="1"/>
  <c r="AM555" i="1" s="1"/>
  <c r="AM566" i="1" a="1"/>
  <c r="AM566" i="1" s="1"/>
  <c r="AM571" i="1" a="1"/>
  <c r="AM571" i="1" s="1"/>
  <c r="AM582" i="1" a="1"/>
  <c r="AM582" i="1" s="1"/>
  <c r="AM591" i="1" a="1"/>
  <c r="AM591" i="1" s="1"/>
  <c r="AM323" i="1" a="1"/>
  <c r="AM323" i="1" s="1"/>
  <c r="AM339" i="1" a="1"/>
  <c r="AM339" i="1" s="1"/>
  <c r="AM348" i="1" a="1"/>
  <c r="AM348" i="1" s="1"/>
  <c r="AM385" i="1" a="1"/>
  <c r="AM385" i="1" s="1"/>
  <c r="AM394" i="1" a="1"/>
  <c r="AM394" i="1" s="1"/>
  <c r="AM401" i="1" a="1"/>
  <c r="AM401" i="1" s="1"/>
  <c r="AM412" i="1" a="1"/>
  <c r="AM412" i="1" s="1"/>
  <c r="AM417" i="1" a="1"/>
  <c r="AM417" i="1" s="1"/>
  <c r="AM428" i="1" a="1"/>
  <c r="AM428" i="1" s="1"/>
  <c r="AM433" i="1" a="1"/>
  <c r="AM433" i="1" s="1"/>
  <c r="AM444" i="1" a="1"/>
  <c r="AM444" i="1" s="1"/>
  <c r="AM449" i="1" a="1"/>
  <c r="AM449" i="1" s="1"/>
  <c r="AM460" i="1" a="1"/>
  <c r="AM460" i="1" s="1"/>
  <c r="AM465" i="1" a="1"/>
  <c r="AM465" i="1" s="1"/>
  <c r="AM476" i="1" a="1"/>
  <c r="AM476" i="1" s="1"/>
  <c r="AM481" i="1" a="1"/>
  <c r="AM481" i="1" s="1"/>
  <c r="AM492" i="1" a="1"/>
  <c r="AM492" i="1" s="1"/>
  <c r="AM497" i="1" a="1"/>
  <c r="AM497" i="1" s="1"/>
  <c r="AM508" i="1" a="1"/>
  <c r="AM508" i="1" s="1"/>
  <c r="AM513" i="1" a="1"/>
  <c r="AM513" i="1" s="1"/>
  <c r="AM524" i="1" a="1"/>
  <c r="AM524" i="1" s="1"/>
  <c r="AM529" i="1" a="1"/>
  <c r="AM529" i="1" s="1"/>
  <c r="AM540" i="1" a="1"/>
  <c r="AM540" i="1" s="1"/>
  <c r="AM545" i="1" a="1"/>
  <c r="AM545" i="1" s="1"/>
  <c r="AM556" i="1" a="1"/>
  <c r="AM556" i="1" s="1"/>
  <c r="AM561" i="1" a="1"/>
  <c r="AM561" i="1" s="1"/>
  <c r="AM572" i="1" a="1"/>
  <c r="AM572" i="1" s="1"/>
  <c r="AM308" i="1" a="1"/>
  <c r="AM308" i="1" s="1"/>
  <c r="AM326" i="1" a="1"/>
  <c r="AM326" i="1" s="1"/>
  <c r="AM349" i="1" a="1"/>
  <c r="AM349" i="1" s="1"/>
  <c r="AM358" i="1" a="1"/>
  <c r="AM358" i="1" s="1"/>
  <c r="AM367" i="1" a="1"/>
  <c r="AM367" i="1" s="1"/>
  <c r="AM376" i="1" a="1"/>
  <c r="AM376" i="1" s="1"/>
  <c r="AM402" i="1" a="1"/>
  <c r="AM402" i="1" s="1"/>
  <c r="AM407" i="1" a="1"/>
  <c r="AM407" i="1" s="1"/>
  <c r="AM418" i="1" a="1"/>
  <c r="AM418" i="1" s="1"/>
  <c r="AM423" i="1" a="1"/>
  <c r="AM423" i="1" s="1"/>
  <c r="AM434" i="1" a="1"/>
  <c r="AM434" i="1" s="1"/>
  <c r="AM439" i="1" a="1"/>
  <c r="AM439" i="1" s="1"/>
  <c r="AM450" i="1" a="1"/>
  <c r="AM450" i="1" s="1"/>
  <c r="AM455" i="1" a="1"/>
  <c r="AM455" i="1" s="1"/>
  <c r="AM466" i="1" a="1"/>
  <c r="AM466" i="1" s="1"/>
  <c r="AM471" i="1" a="1"/>
  <c r="AM471" i="1" s="1"/>
  <c r="AM482" i="1" a="1"/>
  <c r="AM482" i="1" s="1"/>
  <c r="AM487" i="1" a="1"/>
  <c r="AM487" i="1" s="1"/>
  <c r="AM498" i="1" a="1"/>
  <c r="AM498" i="1" s="1"/>
  <c r="AM503" i="1" a="1"/>
  <c r="AM503" i="1" s="1"/>
  <c r="AM514" i="1" a="1"/>
  <c r="AM514" i="1" s="1"/>
  <c r="AM519" i="1" a="1"/>
  <c r="AM519" i="1" s="1"/>
  <c r="AM530" i="1" a="1"/>
  <c r="AM530" i="1" s="1"/>
  <c r="AM535" i="1" a="1"/>
  <c r="AM535" i="1" s="1"/>
  <c r="AM546" i="1" a="1"/>
  <c r="AM546" i="1" s="1"/>
  <c r="AM551" i="1" a="1"/>
  <c r="AM551" i="1" s="1"/>
  <c r="AM562" i="1" a="1"/>
  <c r="AM562" i="1" s="1"/>
  <c r="AM310" i="1" a="1"/>
  <c r="AM310" i="1" s="1"/>
  <c r="AM342" i="1" a="1"/>
  <c r="AM342" i="1" s="1"/>
  <c r="AM351" i="1" a="1"/>
  <c r="AM351" i="1" s="1"/>
  <c r="AM360" i="1" a="1"/>
  <c r="AM360" i="1" s="1"/>
  <c r="AM408" i="1" a="1"/>
  <c r="AM408" i="1" s="1"/>
  <c r="AM413" i="1" a="1"/>
  <c r="AM413" i="1" s="1"/>
  <c r="AM424" i="1" a="1"/>
  <c r="AM424" i="1" s="1"/>
  <c r="AM429" i="1" a="1"/>
  <c r="AM429" i="1" s="1"/>
  <c r="AM440" i="1" a="1"/>
  <c r="AM440" i="1" s="1"/>
  <c r="AM445" i="1" a="1"/>
  <c r="AM445" i="1" s="1"/>
  <c r="AM456" i="1" a="1"/>
  <c r="AM456" i="1" s="1"/>
  <c r="AM461" i="1" a="1"/>
  <c r="AM461" i="1" s="1"/>
  <c r="AM472" i="1" a="1"/>
  <c r="AM472" i="1" s="1"/>
  <c r="AM477" i="1" a="1"/>
  <c r="AM477" i="1" s="1"/>
  <c r="AM315" i="1" a="1"/>
  <c r="AM315" i="1" s="1"/>
  <c r="AM329" i="1" a="1"/>
  <c r="AM329" i="1" s="1"/>
  <c r="AM361" i="1" a="1"/>
  <c r="AM361" i="1" s="1"/>
  <c r="AM370" i="1" a="1"/>
  <c r="AM370" i="1" s="1"/>
  <c r="AM379" i="1" a="1"/>
  <c r="AM379" i="1" s="1"/>
  <c r="AM388" i="1" a="1"/>
  <c r="AM388" i="1" s="1"/>
  <c r="AM397" i="1" a="1"/>
  <c r="AM397" i="1" s="1"/>
  <c r="AM403" i="1" a="1"/>
  <c r="AM403" i="1" s="1"/>
  <c r="AM414" i="1" a="1"/>
  <c r="AM414" i="1" s="1"/>
  <c r="AM419" i="1" a="1"/>
  <c r="AM419" i="1" s="1"/>
  <c r="AM430" i="1" a="1"/>
  <c r="AM430" i="1" s="1"/>
  <c r="AM435" i="1" a="1"/>
  <c r="AM435" i="1" s="1"/>
  <c r="AM446" i="1" a="1"/>
  <c r="AM446" i="1" s="1"/>
  <c r="AM451" i="1" a="1"/>
  <c r="AM451" i="1" s="1"/>
  <c r="AM316" i="1" a="1"/>
  <c r="AM316" i="1" s="1"/>
  <c r="AM353" i="1" a="1"/>
  <c r="AM353" i="1" s="1"/>
  <c r="AM362" i="1" a="1"/>
  <c r="AM362" i="1" s="1"/>
  <c r="AM371" i="1" a="1"/>
  <c r="AM371" i="1" s="1"/>
  <c r="AM380" i="1" a="1"/>
  <c r="AM380" i="1" s="1"/>
  <c r="AM398" i="1" a="1"/>
  <c r="AM398" i="1" s="1"/>
  <c r="AM404" i="1" a="1"/>
  <c r="AM404" i="1" s="1"/>
  <c r="AM409" i="1" a="1"/>
  <c r="AM409" i="1" s="1"/>
  <c r="AM420" i="1" a="1"/>
  <c r="AM420" i="1" s="1"/>
  <c r="AM425" i="1" a="1"/>
  <c r="AM425" i="1" s="1"/>
  <c r="AM436" i="1" a="1"/>
  <c r="AM436" i="1" s="1"/>
  <c r="AM441" i="1" a="1"/>
  <c r="AM441" i="1" s="1"/>
  <c r="AM452" i="1" a="1"/>
  <c r="AM452" i="1" s="1"/>
  <c r="AM457" i="1" a="1"/>
  <c r="AM457" i="1" s="1"/>
  <c r="AM468" i="1" a="1"/>
  <c r="AM468" i="1" s="1"/>
  <c r="AM344" i="1" a="1"/>
  <c r="AM344" i="1" s="1"/>
  <c r="AM381" i="1" a="1"/>
  <c r="AM381" i="1" s="1"/>
  <c r="AM390" i="1" a="1"/>
  <c r="AM390" i="1" s="1"/>
  <c r="AM410" i="1" a="1"/>
  <c r="AM410" i="1" s="1"/>
  <c r="AM415" i="1" a="1"/>
  <c r="AM415" i="1" s="1"/>
  <c r="AM426" i="1" a="1"/>
  <c r="AM426" i="1" s="1"/>
  <c r="AM431" i="1" a="1"/>
  <c r="AM431" i="1" s="1"/>
  <c r="AM442" i="1" a="1"/>
  <c r="AM442" i="1" s="1"/>
  <c r="AM447" i="1" a="1"/>
  <c r="AM447" i="1" s="1"/>
  <c r="AM458" i="1" a="1"/>
  <c r="AM458" i="1" s="1"/>
  <c r="AM463" i="1" a="1"/>
  <c r="AM463" i="1" s="1"/>
  <c r="AM474" i="1" a="1"/>
  <c r="AM474" i="1" s="1"/>
  <c r="AM479" i="1" a="1"/>
  <c r="AM479" i="1" s="1"/>
  <c r="AM490" i="1" a="1"/>
  <c r="AM490" i="1" s="1"/>
  <c r="AM495" i="1" a="1"/>
  <c r="AM495" i="1" s="1"/>
  <c r="AM506" i="1" a="1"/>
  <c r="AM506" i="1" s="1"/>
  <c r="AM511" i="1" a="1"/>
  <c r="AM511" i="1" s="1"/>
  <c r="AM522" i="1" a="1"/>
  <c r="AM522" i="1" s="1"/>
  <c r="AM527" i="1" a="1"/>
  <c r="AM527" i="1" s="1"/>
  <c r="AM538" i="1" a="1"/>
  <c r="AM538" i="1" s="1"/>
  <c r="AM543" i="1" a="1"/>
  <c r="AM543" i="1" s="1"/>
  <c r="AM554" i="1" a="1"/>
  <c r="AM554" i="1" s="1"/>
  <c r="AM559" i="1" a="1"/>
  <c r="AM559" i="1" s="1"/>
  <c r="AM570" i="1" a="1"/>
  <c r="AM570" i="1" s="1"/>
  <c r="AM575" i="1" a="1"/>
  <c r="AM575" i="1" s="1"/>
  <c r="AM590" i="1" a="1"/>
  <c r="AM590" i="1" s="1"/>
  <c r="AM399" i="1" a="1"/>
  <c r="AM399" i="1" s="1"/>
  <c r="AM469" i="1" a="1"/>
  <c r="AM469" i="1" s="1"/>
  <c r="AM483" i="1" a="1"/>
  <c r="AM483" i="1" s="1"/>
  <c r="AM494" i="1" a="1"/>
  <c r="AM494" i="1" s="1"/>
  <c r="AM515" i="1" a="1"/>
  <c r="AM515" i="1" s="1"/>
  <c r="AM526" i="1" a="1"/>
  <c r="AM526" i="1" s="1"/>
  <c r="AM547" i="1" a="1"/>
  <c r="AM547" i="1" s="1"/>
  <c r="AM558" i="1" a="1"/>
  <c r="AM558" i="1" s="1"/>
  <c r="AM568" i="1" a="1"/>
  <c r="AM568" i="1" s="1"/>
  <c r="AM576" i="1" a="1"/>
  <c r="AM576" i="1" s="1"/>
  <c r="AM583" i="1" a="1"/>
  <c r="AM583" i="1" s="1"/>
  <c r="AM589" i="1" a="1"/>
  <c r="AM589" i="1" s="1"/>
  <c r="AM595" i="1" a="1"/>
  <c r="AM595" i="1" s="1"/>
  <c r="AM604" i="1" a="1"/>
  <c r="AM604" i="1" s="1"/>
  <c r="AM613" i="1" a="1"/>
  <c r="AM613" i="1" s="1"/>
  <c r="AM622" i="1" a="1"/>
  <c r="AM622" i="1" s="1"/>
  <c r="AM627" i="1" a="1"/>
  <c r="AM627" i="1" s="1"/>
  <c r="AM636" i="1" a="1"/>
  <c r="AM636" i="1" s="1"/>
  <c r="AM645" i="1" a="1"/>
  <c r="AM645" i="1" s="1"/>
  <c r="AM654" i="1" a="1"/>
  <c r="AM654" i="1" s="1"/>
  <c r="AM659" i="1" a="1"/>
  <c r="AM659" i="1" s="1"/>
  <c r="AM668" i="1" a="1"/>
  <c r="AM668" i="1" s="1"/>
  <c r="AM677" i="1" a="1"/>
  <c r="AM677" i="1" s="1"/>
  <c r="AM686" i="1" a="1"/>
  <c r="AM686" i="1" s="1"/>
  <c r="AM691" i="1" a="1"/>
  <c r="AM691" i="1" s="1"/>
  <c r="AM700" i="1" a="1"/>
  <c r="AM700" i="1" s="1"/>
  <c r="AM709" i="1" a="1"/>
  <c r="AM709" i="1" s="1"/>
  <c r="AM718" i="1" a="1"/>
  <c r="AM718" i="1" s="1"/>
  <c r="AM723" i="1" a="1"/>
  <c r="AM723" i="1" s="1"/>
  <c r="AM732" i="1" a="1"/>
  <c r="AM732" i="1" s="1"/>
  <c r="AM741" i="1" a="1"/>
  <c r="AM741" i="1" s="1"/>
  <c r="AM750" i="1" a="1"/>
  <c r="AM750" i="1" s="1"/>
  <c r="AM755" i="1" a="1"/>
  <c r="AM755" i="1" s="1"/>
  <c r="AM764" i="1" a="1"/>
  <c r="AM764" i="1" s="1"/>
  <c r="AM773" i="1" a="1"/>
  <c r="AM773" i="1" s="1"/>
  <c r="AM782" i="1" a="1"/>
  <c r="AM782" i="1" s="1"/>
  <c r="AM787" i="1" a="1"/>
  <c r="AM787" i="1" s="1"/>
  <c r="AM796" i="1" a="1"/>
  <c r="AM796" i="1" s="1"/>
  <c r="AM805" i="1" a="1"/>
  <c r="AM805" i="1" s="1"/>
  <c r="AM814" i="1" a="1"/>
  <c r="AM814" i="1" s="1"/>
  <c r="AM819" i="1" a="1"/>
  <c r="AM819" i="1" s="1"/>
  <c r="AM828" i="1" a="1"/>
  <c r="AM828" i="1" s="1"/>
  <c r="AM837" i="1" a="1"/>
  <c r="AM837" i="1" s="1"/>
  <c r="AM846" i="1" a="1"/>
  <c r="AM846" i="1" s="1"/>
  <c r="AM851" i="1" a="1"/>
  <c r="AM851" i="1" s="1"/>
  <c r="AM860" i="1" a="1"/>
  <c r="AM860" i="1" s="1"/>
  <c r="AM869" i="1" a="1"/>
  <c r="AM869" i="1" s="1"/>
  <c r="AM878" i="1" a="1"/>
  <c r="AM878" i="1" s="1"/>
  <c r="AM883" i="1" a="1"/>
  <c r="AM883" i="1" s="1"/>
  <c r="AM892" i="1" a="1"/>
  <c r="AM892" i="1" s="1"/>
  <c r="AM901" i="1" a="1"/>
  <c r="AM901" i="1" s="1"/>
  <c r="AM334" i="1" a="1"/>
  <c r="AM334" i="1" s="1"/>
  <c r="AM405" i="1" a="1"/>
  <c r="AM405" i="1" s="1"/>
  <c r="AM448" i="1" a="1"/>
  <c r="AM448" i="1" s="1"/>
  <c r="AM484" i="1" a="1"/>
  <c r="AM484" i="1" s="1"/>
  <c r="AM505" i="1" a="1"/>
  <c r="AM505" i="1" s="1"/>
  <c r="AM516" i="1" a="1"/>
  <c r="AM516" i="1" s="1"/>
  <c r="AM537" i="1" a="1"/>
  <c r="AM537" i="1" s="1"/>
  <c r="AM548" i="1" a="1"/>
  <c r="AM548" i="1" s="1"/>
  <c r="AM577" i="1" a="1"/>
  <c r="AM577" i="1" s="1"/>
  <c r="AM584" i="1" a="1"/>
  <c r="AM584" i="1" s="1"/>
  <c r="AM600" i="1" a="1"/>
  <c r="AM600" i="1" s="1"/>
  <c r="AM609" i="1" a="1"/>
  <c r="AM609" i="1" s="1"/>
  <c r="AM618" i="1" a="1"/>
  <c r="AM618" i="1" s="1"/>
  <c r="AM623" i="1" a="1"/>
  <c r="AM623" i="1" s="1"/>
  <c r="AM632" i="1" a="1"/>
  <c r="AM632" i="1" s="1"/>
  <c r="AM641" i="1" a="1"/>
  <c r="AM641" i="1" s="1"/>
  <c r="AM650" i="1" a="1"/>
  <c r="AM650" i="1" s="1"/>
  <c r="AM655" i="1" a="1"/>
  <c r="AM655" i="1" s="1"/>
  <c r="AM664" i="1" a="1"/>
  <c r="AM664" i="1" s="1"/>
  <c r="AM673" i="1" a="1"/>
  <c r="AM673" i="1" s="1"/>
  <c r="AM682" i="1" a="1"/>
  <c r="AM682" i="1" s="1"/>
  <c r="AM687" i="1" a="1"/>
  <c r="AM687" i="1" s="1"/>
  <c r="AM696" i="1" a="1"/>
  <c r="AM696" i="1" s="1"/>
  <c r="AM705" i="1" a="1"/>
  <c r="AM705" i="1" s="1"/>
  <c r="AM714" i="1" a="1"/>
  <c r="AM714" i="1" s="1"/>
  <c r="AM719" i="1" a="1"/>
  <c r="AM719" i="1" s="1"/>
  <c r="AM728" i="1" a="1"/>
  <c r="AM728" i="1" s="1"/>
  <c r="AM737" i="1" a="1"/>
  <c r="AM737" i="1" s="1"/>
  <c r="AM746" i="1" a="1"/>
  <c r="AM746" i="1" s="1"/>
  <c r="AM751" i="1" a="1"/>
  <c r="AM751" i="1" s="1"/>
  <c r="AM760" i="1" a="1"/>
  <c r="AM760" i="1" s="1"/>
  <c r="AM769" i="1" a="1"/>
  <c r="AM769" i="1" s="1"/>
  <c r="AM778" i="1" a="1"/>
  <c r="AM778" i="1" s="1"/>
  <c r="AM783" i="1" a="1"/>
  <c r="AM783" i="1" s="1"/>
  <c r="AM792" i="1" a="1"/>
  <c r="AM792" i="1" s="1"/>
  <c r="AM801" i="1" a="1"/>
  <c r="AM801" i="1" s="1"/>
  <c r="AM810" i="1" a="1"/>
  <c r="AM810" i="1" s="1"/>
  <c r="AM815" i="1" a="1"/>
  <c r="AM815" i="1" s="1"/>
  <c r="AM824" i="1" a="1"/>
  <c r="AM824" i="1" s="1"/>
  <c r="AM833" i="1" a="1"/>
  <c r="AM833" i="1" s="1"/>
  <c r="AM842" i="1" a="1"/>
  <c r="AM842" i="1" s="1"/>
  <c r="AM847" i="1" a="1"/>
  <c r="AM847" i="1" s="1"/>
  <c r="AM856" i="1" a="1"/>
  <c r="AM856" i="1" s="1"/>
  <c r="AM865" i="1" a="1"/>
  <c r="AM865" i="1" s="1"/>
  <c r="AM874" i="1" a="1"/>
  <c r="AM874" i="1" s="1"/>
  <c r="AM879" i="1" a="1"/>
  <c r="AM879" i="1" s="1"/>
  <c r="AM888" i="1" a="1"/>
  <c r="AM888" i="1" s="1"/>
  <c r="AM897" i="1" a="1"/>
  <c r="AM897" i="1" s="1"/>
  <c r="AM906" i="1" a="1"/>
  <c r="AM906" i="1" s="1"/>
  <c r="AM911" i="1" a="1"/>
  <c r="AM911" i="1" s="1"/>
  <c r="AM453" i="1" a="1"/>
  <c r="AM453" i="1" s="1"/>
  <c r="AM473" i="1" a="1"/>
  <c r="AM473" i="1" s="1"/>
  <c r="AM485" i="1" a="1"/>
  <c r="AM485" i="1" s="1"/>
  <c r="AM496" i="1" a="1"/>
  <c r="AM496" i="1" s="1"/>
  <c r="AM517" i="1" a="1"/>
  <c r="AM517" i="1" s="1"/>
  <c r="AM528" i="1" a="1"/>
  <c r="AM528" i="1" s="1"/>
  <c r="AM549" i="1" a="1"/>
  <c r="AM549" i="1" s="1"/>
  <c r="AM560" i="1" a="1"/>
  <c r="AM560" i="1" s="1"/>
  <c r="AM569" i="1" a="1"/>
  <c r="AM569" i="1" s="1"/>
  <c r="AM578" i="1" a="1"/>
  <c r="AM578" i="1" s="1"/>
  <c r="AM596" i="1" a="1"/>
  <c r="AM596" i="1" s="1"/>
  <c r="AM605" i="1" a="1"/>
  <c r="AM605" i="1" s="1"/>
  <c r="AM614" i="1" a="1"/>
  <c r="AM614" i="1" s="1"/>
  <c r="AM619" i="1" a="1"/>
  <c r="AM619" i="1" s="1"/>
  <c r="AM628" i="1" a="1"/>
  <c r="AM628" i="1" s="1"/>
  <c r="AM637" i="1" a="1"/>
  <c r="AM637" i="1" s="1"/>
  <c r="AM646" i="1" a="1"/>
  <c r="AM646" i="1" s="1"/>
  <c r="AM651" i="1" a="1"/>
  <c r="AM651" i="1" s="1"/>
  <c r="AM660" i="1" a="1"/>
  <c r="AM660" i="1" s="1"/>
  <c r="AM669" i="1" a="1"/>
  <c r="AM669" i="1" s="1"/>
  <c r="AM678" i="1" a="1"/>
  <c r="AM678" i="1" s="1"/>
  <c r="AM683" i="1" a="1"/>
  <c r="AM683" i="1" s="1"/>
  <c r="AM692" i="1" a="1"/>
  <c r="AM692" i="1" s="1"/>
  <c r="AM701" i="1" a="1"/>
  <c r="AM701" i="1" s="1"/>
  <c r="AM710" i="1" a="1"/>
  <c r="AM710" i="1" s="1"/>
  <c r="AM715" i="1" a="1"/>
  <c r="AM715" i="1" s="1"/>
  <c r="AM724" i="1" a="1"/>
  <c r="AM724" i="1" s="1"/>
  <c r="AM733" i="1" a="1"/>
  <c r="AM733" i="1" s="1"/>
  <c r="AM742" i="1" a="1"/>
  <c r="AM742" i="1" s="1"/>
  <c r="AM747" i="1" a="1"/>
  <c r="AM747" i="1" s="1"/>
  <c r="AM756" i="1" a="1"/>
  <c r="AM756" i="1" s="1"/>
  <c r="AM765" i="1" a="1"/>
  <c r="AM765" i="1" s="1"/>
  <c r="AM774" i="1" a="1"/>
  <c r="AM774" i="1" s="1"/>
  <c r="AM779" i="1" a="1"/>
  <c r="AM779" i="1" s="1"/>
  <c r="AM788" i="1" a="1"/>
  <c r="AM788" i="1" s="1"/>
  <c r="AM797" i="1" a="1"/>
  <c r="AM797" i="1" s="1"/>
  <c r="AM806" i="1" a="1"/>
  <c r="AM806" i="1" s="1"/>
  <c r="AM811" i="1" a="1"/>
  <c r="AM811" i="1" s="1"/>
  <c r="AM820" i="1" a="1"/>
  <c r="AM820" i="1" s="1"/>
  <c r="AM829" i="1" a="1"/>
  <c r="AM829" i="1" s="1"/>
  <c r="AM838" i="1" a="1"/>
  <c r="AM838" i="1" s="1"/>
  <c r="AM843" i="1" a="1"/>
  <c r="AM843" i="1" s="1"/>
  <c r="AM852" i="1" a="1"/>
  <c r="AM852" i="1" s="1"/>
  <c r="AM861" i="1" a="1"/>
  <c r="AM861" i="1" s="1"/>
  <c r="AM870" i="1" a="1"/>
  <c r="AM870" i="1" s="1"/>
  <c r="AM875" i="1" a="1"/>
  <c r="AM875" i="1" s="1"/>
  <c r="AM884" i="1" a="1"/>
  <c r="AM884" i="1" s="1"/>
  <c r="AM893" i="1" a="1"/>
  <c r="AM893" i="1" s="1"/>
  <c r="AM902" i="1" a="1"/>
  <c r="AM902" i="1" s="1"/>
  <c r="AM907" i="1" a="1"/>
  <c r="AM907" i="1" s="1"/>
  <c r="AM416" i="1" a="1"/>
  <c r="AM416" i="1" s="1"/>
  <c r="AM488" i="1" a="1"/>
  <c r="AM488" i="1" s="1"/>
  <c r="AM509" i="1" a="1"/>
  <c r="AM509" i="1" s="1"/>
  <c r="AM520" i="1" a="1"/>
  <c r="AM520" i="1" s="1"/>
  <c r="AM541" i="1" a="1"/>
  <c r="AM541" i="1" s="1"/>
  <c r="AM552" i="1" a="1"/>
  <c r="AM552" i="1" s="1"/>
  <c r="AM585" i="1" a="1"/>
  <c r="AM585" i="1" s="1"/>
  <c r="AM592" i="1" a="1"/>
  <c r="AM592" i="1" s="1"/>
  <c r="AM601" i="1" a="1"/>
  <c r="AM601" i="1" s="1"/>
  <c r="AM610" i="1" a="1"/>
  <c r="AM610" i="1" s="1"/>
  <c r="AM615" i="1" a="1"/>
  <c r="AM615" i="1" s="1"/>
  <c r="AM624" i="1" a="1"/>
  <c r="AM624" i="1" s="1"/>
  <c r="AM633" i="1" a="1"/>
  <c r="AM633" i="1" s="1"/>
  <c r="AM642" i="1" a="1"/>
  <c r="AM642" i="1" s="1"/>
  <c r="AM647" i="1" a="1"/>
  <c r="AM647" i="1" s="1"/>
  <c r="AM656" i="1" a="1"/>
  <c r="AM656" i="1" s="1"/>
  <c r="AM665" i="1" a="1"/>
  <c r="AM665" i="1" s="1"/>
  <c r="AM674" i="1" a="1"/>
  <c r="AM674" i="1" s="1"/>
  <c r="AM679" i="1" a="1"/>
  <c r="AM679" i="1" s="1"/>
  <c r="AM688" i="1" a="1"/>
  <c r="AM688" i="1" s="1"/>
  <c r="AM697" i="1" a="1"/>
  <c r="AM697" i="1" s="1"/>
  <c r="AM706" i="1" a="1"/>
  <c r="AM706" i="1" s="1"/>
  <c r="AM711" i="1" a="1"/>
  <c r="AM711" i="1" s="1"/>
  <c r="AM720" i="1" a="1"/>
  <c r="AM720" i="1" s="1"/>
  <c r="AM729" i="1" a="1"/>
  <c r="AM729" i="1" s="1"/>
  <c r="AM738" i="1" a="1"/>
  <c r="AM738" i="1" s="1"/>
  <c r="AM743" i="1" a="1"/>
  <c r="AM743" i="1" s="1"/>
  <c r="AM365" i="1" a="1"/>
  <c r="AM365" i="1" s="1"/>
  <c r="AM421" i="1" a="1"/>
  <c r="AM421" i="1" s="1"/>
  <c r="AM478" i="1" a="1"/>
  <c r="AM478" i="1" s="1"/>
  <c r="AM499" i="1" a="1"/>
  <c r="AM499" i="1" s="1"/>
  <c r="AM510" i="1" a="1"/>
  <c r="AM510" i="1" s="1"/>
  <c r="AM531" i="1" a="1"/>
  <c r="AM531" i="1" s="1"/>
  <c r="AM542" i="1" a="1"/>
  <c r="AM542" i="1" s="1"/>
  <c r="AM563" i="1" a="1"/>
  <c r="AM563" i="1" s="1"/>
  <c r="AM579" i="1" a="1"/>
  <c r="AM579" i="1" s="1"/>
  <c r="AM586" i="1" a="1"/>
  <c r="AM586" i="1" s="1"/>
  <c r="AM597" i="1" a="1"/>
  <c r="AM597" i="1" s="1"/>
  <c r="AM606" i="1" a="1"/>
  <c r="AM606" i="1" s="1"/>
  <c r="AM611" i="1" a="1"/>
  <c r="AM611" i="1" s="1"/>
  <c r="AM620" i="1" a="1"/>
  <c r="AM620" i="1" s="1"/>
  <c r="AM629" i="1" a="1"/>
  <c r="AM629" i="1" s="1"/>
  <c r="AM638" i="1" a="1"/>
  <c r="AM638" i="1" s="1"/>
  <c r="AM643" i="1" a="1"/>
  <c r="AM643" i="1" s="1"/>
  <c r="AM652" i="1" a="1"/>
  <c r="AM652" i="1" s="1"/>
  <c r="AM661" i="1" a="1"/>
  <c r="AM661" i="1" s="1"/>
  <c r="AM670" i="1" a="1"/>
  <c r="AM670" i="1" s="1"/>
  <c r="AM675" i="1" a="1"/>
  <c r="AM675" i="1" s="1"/>
  <c r="AM684" i="1" a="1"/>
  <c r="AM684" i="1" s="1"/>
  <c r="AM693" i="1" a="1"/>
  <c r="AM693" i="1" s="1"/>
  <c r="AM702" i="1" a="1"/>
  <c r="AM702" i="1" s="1"/>
  <c r="AM707" i="1" a="1"/>
  <c r="AM707" i="1" s="1"/>
  <c r="AM716" i="1" a="1"/>
  <c r="AM716" i="1" s="1"/>
  <c r="AM725" i="1" a="1"/>
  <c r="AM725" i="1" s="1"/>
  <c r="AM734" i="1" a="1"/>
  <c r="AM734" i="1" s="1"/>
  <c r="AM739" i="1" a="1"/>
  <c r="AM739" i="1" s="1"/>
  <c r="AM748" i="1" a="1"/>
  <c r="AM748" i="1" s="1"/>
  <c r="AM757" i="1" a="1"/>
  <c r="AM757" i="1" s="1"/>
  <c r="AM766" i="1" a="1"/>
  <c r="AM766" i="1" s="1"/>
  <c r="AM771" i="1" a="1"/>
  <c r="AM771" i="1" s="1"/>
  <c r="AM780" i="1" a="1"/>
  <c r="AM780" i="1" s="1"/>
  <c r="AM789" i="1" a="1"/>
  <c r="AM789" i="1" s="1"/>
  <c r="AM798" i="1" a="1"/>
  <c r="AM798" i="1" s="1"/>
  <c r="AM803" i="1" a="1"/>
  <c r="AM803" i="1" s="1"/>
  <c r="AM812" i="1" a="1"/>
  <c r="AM812" i="1" s="1"/>
  <c r="AM821" i="1" a="1"/>
  <c r="AM821" i="1" s="1"/>
  <c r="AM830" i="1" a="1"/>
  <c r="AM830" i="1" s="1"/>
  <c r="AM835" i="1" a="1"/>
  <c r="AM835" i="1" s="1"/>
  <c r="AM844" i="1" a="1"/>
  <c r="AM844" i="1" s="1"/>
  <c r="AM853" i="1" a="1"/>
  <c r="AM853" i="1" s="1"/>
  <c r="AM862" i="1" a="1"/>
  <c r="AM862" i="1" s="1"/>
  <c r="AM867" i="1" a="1"/>
  <c r="AM867" i="1" s="1"/>
  <c r="AM876" i="1" a="1"/>
  <c r="AM876" i="1" s="1"/>
  <c r="AM885" i="1" a="1"/>
  <c r="AM885" i="1" s="1"/>
  <c r="AM894" i="1" a="1"/>
  <c r="AM894" i="1" s="1"/>
  <c r="AM899" i="1" a="1"/>
  <c r="AM899" i="1" s="1"/>
  <c r="AM908" i="1" a="1"/>
  <c r="AM908" i="1" s="1"/>
  <c r="AM374" i="1" a="1"/>
  <c r="AM374" i="1" s="1"/>
  <c r="AM462" i="1" a="1"/>
  <c r="AM462" i="1" s="1"/>
  <c r="AM489" i="1" a="1"/>
  <c r="AM489" i="1" s="1"/>
  <c r="AM500" i="1" a="1"/>
  <c r="AM500" i="1" s="1"/>
  <c r="AM521" i="1" a="1"/>
  <c r="AM521" i="1" s="1"/>
  <c r="AM532" i="1" a="1"/>
  <c r="AM532" i="1" s="1"/>
  <c r="AM553" i="1" a="1"/>
  <c r="AM553" i="1" s="1"/>
  <c r="AM564" i="1" a="1"/>
  <c r="AM564" i="1" s="1"/>
  <c r="AM573" i="1" a="1"/>
  <c r="AM573" i="1" s="1"/>
  <c r="AM580" i="1" a="1"/>
  <c r="AM580" i="1" s="1"/>
  <c r="AM587" i="1" a="1"/>
  <c r="AM587" i="1" s="1"/>
  <c r="AM593" i="1" a="1"/>
  <c r="AM593" i="1" s="1"/>
  <c r="AM602" i="1" a="1"/>
  <c r="AM602" i="1" s="1"/>
  <c r="AM607" i="1" a="1"/>
  <c r="AM607" i="1" s="1"/>
  <c r="AM616" i="1" a="1"/>
  <c r="AM616" i="1" s="1"/>
  <c r="AM625" i="1" a="1"/>
  <c r="AM625" i="1" s="1"/>
  <c r="AM634" i="1" a="1"/>
  <c r="AM634" i="1" s="1"/>
  <c r="AM639" i="1" a="1"/>
  <c r="AM639" i="1" s="1"/>
  <c r="AM648" i="1" a="1"/>
  <c r="AM648" i="1" s="1"/>
  <c r="AM657" i="1" a="1"/>
  <c r="AM657" i="1" s="1"/>
  <c r="AM666" i="1" a="1"/>
  <c r="AM666" i="1" s="1"/>
  <c r="AM671" i="1" a="1"/>
  <c r="AM671" i="1" s="1"/>
  <c r="AM680" i="1" a="1"/>
  <c r="AM680" i="1" s="1"/>
  <c r="AM689" i="1" a="1"/>
  <c r="AM689" i="1" s="1"/>
  <c r="AM698" i="1" a="1"/>
  <c r="AM698" i="1" s="1"/>
  <c r="AM703" i="1" a="1"/>
  <c r="AM703" i="1" s="1"/>
  <c r="AM712" i="1" a="1"/>
  <c r="AM712" i="1" s="1"/>
  <c r="AM383" i="1" a="1"/>
  <c r="AM383" i="1" s="1"/>
  <c r="AM432" i="1" a="1"/>
  <c r="AM432" i="1" s="1"/>
  <c r="AM464" i="1" a="1"/>
  <c r="AM464" i="1" s="1"/>
  <c r="AM480" i="1" a="1"/>
  <c r="AM480" i="1" s="1"/>
  <c r="AM501" i="1" a="1"/>
  <c r="AM501" i="1" s="1"/>
  <c r="AM512" i="1" a="1"/>
  <c r="AM512" i="1" s="1"/>
  <c r="AM533" i="1" a="1"/>
  <c r="AM533" i="1" s="1"/>
  <c r="AM544" i="1" a="1"/>
  <c r="AM544" i="1" s="1"/>
  <c r="AM565" i="1" a="1"/>
  <c r="AM565" i="1" s="1"/>
  <c r="AM574" i="1" a="1"/>
  <c r="AM574" i="1" s="1"/>
  <c r="AM581" i="1" a="1"/>
  <c r="AM581" i="1" s="1"/>
  <c r="AM588" i="1" a="1"/>
  <c r="AM588" i="1" s="1"/>
  <c r="AM598" i="1" a="1"/>
  <c r="AM598" i="1" s="1"/>
  <c r="AM603" i="1" a="1"/>
  <c r="AM603" i="1" s="1"/>
  <c r="AM612" i="1" a="1"/>
  <c r="AM612" i="1" s="1"/>
  <c r="AM621" i="1" a="1"/>
  <c r="AM621" i="1" s="1"/>
  <c r="AM630" i="1" a="1"/>
  <c r="AM630" i="1" s="1"/>
  <c r="AM635" i="1" a="1"/>
  <c r="AM635" i="1" s="1"/>
  <c r="AM644" i="1" a="1"/>
  <c r="AM644" i="1" s="1"/>
  <c r="AM653" i="1" a="1"/>
  <c r="AM653" i="1" s="1"/>
  <c r="AM662" i="1" a="1"/>
  <c r="AM662" i="1" s="1"/>
  <c r="AM667" i="1" a="1"/>
  <c r="AM667" i="1" s="1"/>
  <c r="AM676" i="1" a="1"/>
  <c r="AM676" i="1" s="1"/>
  <c r="AM685" i="1" a="1"/>
  <c r="AM685" i="1" s="1"/>
  <c r="AM694" i="1" a="1"/>
  <c r="AM694" i="1" s="1"/>
  <c r="AM699" i="1" a="1"/>
  <c r="AM699" i="1" s="1"/>
  <c r="AM708" i="1" a="1"/>
  <c r="AM708" i="1" s="1"/>
  <c r="AM392" i="1" a="1"/>
  <c r="AM392" i="1" s="1"/>
  <c r="AM437" i="1" a="1"/>
  <c r="AM437" i="1" s="1"/>
  <c r="AM467" i="1" a="1"/>
  <c r="AM467" i="1" s="1"/>
  <c r="AM493" i="1" a="1"/>
  <c r="AM493" i="1" s="1"/>
  <c r="AM504" i="1" a="1"/>
  <c r="AM504" i="1" s="1"/>
  <c r="AM525" i="1" a="1"/>
  <c r="AM525" i="1" s="1"/>
  <c r="AM536" i="1" a="1"/>
  <c r="AM536" i="1" s="1"/>
  <c r="AM557" i="1" a="1"/>
  <c r="AM557" i="1" s="1"/>
  <c r="AM567" i="1" a="1"/>
  <c r="AM567" i="1" s="1"/>
  <c r="AM594" i="1" a="1"/>
  <c r="AM594" i="1" s="1"/>
  <c r="AM599" i="1" a="1"/>
  <c r="AM599" i="1" s="1"/>
  <c r="AM608" i="1" a="1"/>
  <c r="AM608" i="1" s="1"/>
  <c r="AM617" i="1" a="1"/>
  <c r="AM617" i="1" s="1"/>
  <c r="AM658" i="1" a="1"/>
  <c r="AM658" i="1" s="1"/>
  <c r="AM695" i="1" a="1"/>
  <c r="AM695" i="1" s="1"/>
  <c r="AM731" i="1" a="1"/>
  <c r="AM731" i="1" s="1"/>
  <c r="AM744" i="1" a="1"/>
  <c r="AM744" i="1" s="1"/>
  <c r="AM753" i="1" a="1"/>
  <c r="AM753" i="1" s="1"/>
  <c r="AM762" i="1" a="1"/>
  <c r="AM762" i="1" s="1"/>
  <c r="AM799" i="1" a="1"/>
  <c r="AM799" i="1" s="1"/>
  <c r="AM808" i="1" a="1"/>
  <c r="AM808" i="1" s="1"/>
  <c r="AM817" i="1" a="1"/>
  <c r="AM817" i="1" s="1"/>
  <c r="AM826" i="1" a="1"/>
  <c r="AM826" i="1" s="1"/>
  <c r="AM863" i="1" a="1"/>
  <c r="AM863" i="1" s="1"/>
  <c r="AM872" i="1" a="1"/>
  <c r="AM872" i="1" s="1"/>
  <c r="AM881" i="1" a="1"/>
  <c r="AM881" i="1" s="1"/>
  <c r="AM890" i="1" a="1"/>
  <c r="AM890" i="1" s="1"/>
  <c r="AM913" i="1" a="1"/>
  <c r="AM913" i="1" s="1"/>
  <c r="AM922" i="1" a="1"/>
  <c r="AM922" i="1" s="1"/>
  <c r="AM927" i="1" a="1"/>
  <c r="AM927" i="1" s="1"/>
  <c r="AM936" i="1" a="1"/>
  <c r="AM936" i="1" s="1"/>
  <c r="AM945" i="1" a="1"/>
  <c r="AM945" i="1" s="1"/>
  <c r="AM954" i="1" a="1"/>
  <c r="AM954" i="1" s="1"/>
  <c r="AM959" i="1" a="1"/>
  <c r="AM959" i="1" s="1"/>
  <c r="AM968" i="1" a="1"/>
  <c r="AM968" i="1" s="1"/>
  <c r="AM977" i="1" a="1"/>
  <c r="AM977" i="1" s="1"/>
  <c r="AM986" i="1" a="1"/>
  <c r="AM986" i="1" s="1"/>
  <c r="AM991" i="1" a="1"/>
  <c r="AM991" i="1" s="1"/>
  <c r="AM1000" i="1" a="1"/>
  <c r="AM1000" i="1" s="1"/>
  <c r="AM1009" i="1" a="1"/>
  <c r="AM1009" i="1" s="1"/>
  <c r="AM1018" i="1" a="1"/>
  <c r="AM1018" i="1" s="1"/>
  <c r="AM1023" i="1" a="1"/>
  <c r="AM1023" i="1" s="1"/>
  <c r="AM1032" i="1" a="1"/>
  <c r="AM1032" i="1" s="1"/>
  <c r="AM1041" i="1" a="1"/>
  <c r="AM1041" i="1" s="1"/>
  <c r="AM1050" i="1" a="1"/>
  <c r="AM1050" i="1" s="1"/>
  <c r="AM1055" i="1" a="1"/>
  <c r="AM1055" i="1" s="1"/>
  <c r="AM1064" i="1" a="1"/>
  <c r="AM1064" i="1" s="1"/>
  <c r="AM1073" i="1" a="1"/>
  <c r="AM1073" i="1" s="1"/>
  <c r="AM1082" i="1" a="1"/>
  <c r="AM1082" i="1" s="1"/>
  <c r="AM626" i="1" a="1"/>
  <c r="AM626" i="1" s="1"/>
  <c r="AM663" i="1" a="1"/>
  <c r="AM663" i="1" s="1"/>
  <c r="AM721" i="1" a="1"/>
  <c r="AM721" i="1" s="1"/>
  <c r="AM763" i="1" a="1"/>
  <c r="AM763" i="1" s="1"/>
  <c r="AM772" i="1" a="1"/>
  <c r="AM772" i="1" s="1"/>
  <c r="AM781" i="1" a="1"/>
  <c r="AM781" i="1" s="1"/>
  <c r="AM790" i="1" a="1"/>
  <c r="AM790" i="1" s="1"/>
  <c r="AM827" i="1" a="1"/>
  <c r="AM827" i="1" s="1"/>
  <c r="AM836" i="1" a="1"/>
  <c r="AM836" i="1" s="1"/>
  <c r="AM845" i="1" a="1"/>
  <c r="AM845" i="1" s="1"/>
  <c r="AM854" i="1" a="1"/>
  <c r="AM854" i="1" s="1"/>
  <c r="AM891" i="1" a="1"/>
  <c r="AM891" i="1" s="1"/>
  <c r="AM900" i="1" a="1"/>
  <c r="AM900" i="1" s="1"/>
  <c r="AM918" i="1" a="1"/>
  <c r="AM918" i="1" s="1"/>
  <c r="AM923" i="1" a="1"/>
  <c r="AM923" i="1" s="1"/>
  <c r="AM932" i="1" a="1"/>
  <c r="AM932" i="1" s="1"/>
  <c r="AM941" i="1" a="1"/>
  <c r="AM941" i="1" s="1"/>
  <c r="AM950" i="1" a="1"/>
  <c r="AM950" i="1" s="1"/>
  <c r="AM955" i="1" a="1"/>
  <c r="AM955" i="1" s="1"/>
  <c r="AM964" i="1" a="1"/>
  <c r="AM964" i="1" s="1"/>
  <c r="AM973" i="1" a="1"/>
  <c r="AM973" i="1" s="1"/>
  <c r="AM982" i="1" a="1"/>
  <c r="AM982" i="1" s="1"/>
  <c r="AM987" i="1" a="1"/>
  <c r="AM987" i="1" s="1"/>
  <c r="AM996" i="1" a="1"/>
  <c r="AM996" i="1" s="1"/>
  <c r="AM1005" i="1" a="1"/>
  <c r="AM1005" i="1" s="1"/>
  <c r="AM1014" i="1" a="1"/>
  <c r="AM1014" i="1" s="1"/>
  <c r="AM1019" i="1" a="1"/>
  <c r="AM1019" i="1" s="1"/>
  <c r="AM1028" i="1" a="1"/>
  <c r="AM1028" i="1" s="1"/>
  <c r="AM1037" i="1" a="1"/>
  <c r="AM1037" i="1" s="1"/>
  <c r="AM1046" i="1" a="1"/>
  <c r="AM1046" i="1" s="1"/>
  <c r="AM1051" i="1" a="1"/>
  <c r="AM1051" i="1" s="1"/>
  <c r="AM1060" i="1" a="1"/>
  <c r="AM1060" i="1" s="1"/>
  <c r="AM1069" i="1" a="1"/>
  <c r="AM1069" i="1" s="1"/>
  <c r="AM1078" i="1" a="1"/>
  <c r="AM1078" i="1" s="1"/>
  <c r="AM1083" i="1" a="1"/>
  <c r="AM1083" i="1" s="1"/>
  <c r="AM1092" i="1" a="1"/>
  <c r="AM1092" i="1" s="1"/>
  <c r="AM631" i="1" a="1"/>
  <c r="AM631" i="1" s="1"/>
  <c r="AM704" i="1" a="1"/>
  <c r="AM704" i="1" s="1"/>
  <c r="AM735" i="1" a="1"/>
  <c r="AM735" i="1" s="1"/>
  <c r="AM745" i="1" a="1"/>
  <c r="AM745" i="1" s="1"/>
  <c r="AM754" i="1" a="1"/>
  <c r="AM754" i="1" s="1"/>
  <c r="AM791" i="1" a="1"/>
  <c r="AM791" i="1" s="1"/>
  <c r="AM800" i="1" a="1"/>
  <c r="AM800" i="1" s="1"/>
  <c r="AM809" i="1" a="1"/>
  <c r="AM809" i="1" s="1"/>
  <c r="AM818" i="1" a="1"/>
  <c r="AM818" i="1" s="1"/>
  <c r="AM855" i="1" a="1"/>
  <c r="AM855" i="1" s="1"/>
  <c r="AM864" i="1" a="1"/>
  <c r="AM864" i="1" s="1"/>
  <c r="AM873" i="1" a="1"/>
  <c r="AM873" i="1" s="1"/>
  <c r="AM882" i="1" a="1"/>
  <c r="AM882" i="1" s="1"/>
  <c r="AM909" i="1" a="1"/>
  <c r="AM909" i="1" s="1"/>
  <c r="AM914" i="1" a="1"/>
  <c r="AM914" i="1" s="1"/>
  <c r="AM919" i="1" a="1"/>
  <c r="AM919" i="1" s="1"/>
  <c r="AM928" i="1" a="1"/>
  <c r="AM928" i="1" s="1"/>
  <c r="AM937" i="1" a="1"/>
  <c r="AM937" i="1" s="1"/>
  <c r="AM946" i="1" a="1"/>
  <c r="AM946" i="1" s="1"/>
  <c r="AM951" i="1" a="1"/>
  <c r="AM951" i="1" s="1"/>
  <c r="AM960" i="1" a="1"/>
  <c r="AM960" i="1" s="1"/>
  <c r="AM969" i="1" a="1"/>
  <c r="AM969" i="1" s="1"/>
  <c r="AM978" i="1" a="1"/>
  <c r="AM978" i="1" s="1"/>
  <c r="AM983" i="1" a="1"/>
  <c r="AM983" i="1" s="1"/>
  <c r="AM992" i="1" a="1"/>
  <c r="AM992" i="1" s="1"/>
  <c r="AM1001" i="1" a="1"/>
  <c r="AM1001" i="1" s="1"/>
  <c r="AM1010" i="1" a="1"/>
  <c r="AM1010" i="1" s="1"/>
  <c r="AM1015" i="1" a="1"/>
  <c r="AM1015" i="1" s="1"/>
  <c r="AM1024" i="1" a="1"/>
  <c r="AM1024" i="1" s="1"/>
  <c r="AM1033" i="1" a="1"/>
  <c r="AM1033" i="1" s="1"/>
  <c r="AM1042" i="1" a="1"/>
  <c r="AM1042" i="1" s="1"/>
  <c r="AM1047" i="1" a="1"/>
  <c r="AM1047" i="1" s="1"/>
  <c r="AM1056" i="1" a="1"/>
  <c r="AM1056" i="1" s="1"/>
  <c r="AM1065" i="1" a="1"/>
  <c r="AM1065" i="1" s="1"/>
  <c r="AM1074" i="1" a="1"/>
  <c r="AM1074" i="1" s="1"/>
  <c r="AM1079" i="1" a="1"/>
  <c r="AM1079" i="1" s="1"/>
  <c r="AM672" i="1" a="1"/>
  <c r="AM672" i="1" s="1"/>
  <c r="AM722" i="1" a="1"/>
  <c r="AM722" i="1" s="1"/>
  <c r="AM775" i="1" a="1"/>
  <c r="AM775" i="1" s="1"/>
  <c r="AM784" i="1" a="1"/>
  <c r="AM784" i="1" s="1"/>
  <c r="AM793" i="1" a="1"/>
  <c r="AM793" i="1" s="1"/>
  <c r="AM802" i="1" a="1"/>
  <c r="AM802" i="1" s="1"/>
  <c r="AM839" i="1" a="1"/>
  <c r="AM839" i="1" s="1"/>
  <c r="AM848" i="1" a="1"/>
  <c r="AM848" i="1" s="1"/>
  <c r="AM857" i="1" a="1"/>
  <c r="AM857" i="1" s="1"/>
  <c r="AM866" i="1" a="1"/>
  <c r="AM866" i="1" s="1"/>
  <c r="AM903" i="1" a="1"/>
  <c r="AM903" i="1" s="1"/>
  <c r="AM915" i="1" a="1"/>
  <c r="AM915" i="1" s="1"/>
  <c r="AM924" i="1" a="1"/>
  <c r="AM924" i="1" s="1"/>
  <c r="AM933" i="1" a="1"/>
  <c r="AM933" i="1" s="1"/>
  <c r="AM942" i="1" a="1"/>
  <c r="AM942" i="1" s="1"/>
  <c r="AM947" i="1" a="1"/>
  <c r="AM947" i="1" s="1"/>
  <c r="AM956" i="1" a="1"/>
  <c r="AM956" i="1" s="1"/>
  <c r="AM965" i="1" a="1"/>
  <c r="AM965" i="1" s="1"/>
  <c r="AM974" i="1" a="1"/>
  <c r="AM974" i="1" s="1"/>
  <c r="AM979" i="1" a="1"/>
  <c r="AM979" i="1" s="1"/>
  <c r="AM640" i="1" a="1"/>
  <c r="AM640" i="1" s="1"/>
  <c r="AM736" i="1" a="1"/>
  <c r="AM736" i="1" s="1"/>
  <c r="AM767" i="1" a="1"/>
  <c r="AM767" i="1" s="1"/>
  <c r="AM776" i="1" a="1"/>
  <c r="AM776" i="1" s="1"/>
  <c r="AM785" i="1" a="1"/>
  <c r="AM785" i="1" s="1"/>
  <c r="AM794" i="1" a="1"/>
  <c r="AM794" i="1" s="1"/>
  <c r="AM831" i="1" a="1"/>
  <c r="AM831" i="1" s="1"/>
  <c r="AM840" i="1" a="1"/>
  <c r="AM840" i="1" s="1"/>
  <c r="AM849" i="1" a="1"/>
  <c r="AM849" i="1" s="1"/>
  <c r="AM858" i="1" a="1"/>
  <c r="AM858" i="1" s="1"/>
  <c r="AM895" i="1" a="1"/>
  <c r="AM895" i="1" s="1"/>
  <c r="AM904" i="1" a="1"/>
  <c r="AM904" i="1" s="1"/>
  <c r="AM910" i="1" a="1"/>
  <c r="AM910" i="1" s="1"/>
  <c r="AM920" i="1" a="1"/>
  <c r="AM920" i="1" s="1"/>
  <c r="AM929" i="1" a="1"/>
  <c r="AM929" i="1" s="1"/>
  <c r="AM938" i="1" a="1"/>
  <c r="AM938" i="1" s="1"/>
  <c r="AM943" i="1" a="1"/>
  <c r="AM943" i="1" s="1"/>
  <c r="AM952" i="1" a="1"/>
  <c r="AM952" i="1" s="1"/>
  <c r="AM961" i="1" a="1"/>
  <c r="AM961" i="1" s="1"/>
  <c r="AM970" i="1" a="1"/>
  <c r="AM970" i="1" s="1"/>
  <c r="AM975" i="1" a="1"/>
  <c r="AM975" i="1" s="1"/>
  <c r="AM984" i="1" a="1"/>
  <c r="AM984" i="1" s="1"/>
  <c r="AM993" i="1" a="1"/>
  <c r="AM993" i="1" s="1"/>
  <c r="AM1002" i="1" a="1"/>
  <c r="AM1002" i="1" s="1"/>
  <c r="AM1007" i="1" a="1"/>
  <c r="AM1007" i="1" s="1"/>
  <c r="AM1016" i="1" a="1"/>
  <c r="AM1016" i="1" s="1"/>
  <c r="AM1025" i="1" a="1"/>
  <c r="AM1025" i="1" s="1"/>
  <c r="AM1034" i="1" a="1"/>
  <c r="AM1034" i="1" s="1"/>
  <c r="AM1039" i="1" a="1"/>
  <c r="AM1039" i="1" s="1"/>
  <c r="AM1048" i="1" a="1"/>
  <c r="AM1048" i="1" s="1"/>
  <c r="AM1057" i="1" a="1"/>
  <c r="AM1057" i="1" s="1"/>
  <c r="AM1066" i="1" a="1"/>
  <c r="AM1066" i="1" s="1"/>
  <c r="AM1071" i="1" a="1"/>
  <c r="AM1071" i="1" s="1"/>
  <c r="AM1080" i="1" a="1"/>
  <c r="AM1080" i="1" s="1"/>
  <c r="AM1089" i="1" a="1"/>
  <c r="AM1089" i="1" s="1"/>
  <c r="AM681" i="1" a="1"/>
  <c r="AM681" i="1" s="1"/>
  <c r="AM713" i="1" a="1"/>
  <c r="AM713" i="1" s="1"/>
  <c r="AM726" i="1" a="1"/>
  <c r="AM726" i="1" s="1"/>
  <c r="AM749" i="1" a="1"/>
  <c r="AM749" i="1" s="1"/>
  <c r="AM758" i="1" a="1"/>
  <c r="AM758" i="1" s="1"/>
  <c r="AM795" i="1" a="1"/>
  <c r="AM795" i="1" s="1"/>
  <c r="AM804" i="1" a="1"/>
  <c r="AM804" i="1" s="1"/>
  <c r="AM813" i="1" a="1"/>
  <c r="AM813" i="1" s="1"/>
  <c r="AM822" i="1" a="1"/>
  <c r="AM822" i="1" s="1"/>
  <c r="AM859" i="1" a="1"/>
  <c r="AM859" i="1" s="1"/>
  <c r="AM868" i="1" a="1"/>
  <c r="AM868" i="1" s="1"/>
  <c r="AM877" i="1" a="1"/>
  <c r="AM877" i="1" s="1"/>
  <c r="AM886" i="1" a="1"/>
  <c r="AM886" i="1" s="1"/>
  <c r="AM916" i="1" a="1"/>
  <c r="AM916" i="1" s="1"/>
  <c r="AM925" i="1" a="1"/>
  <c r="AM925" i="1" s="1"/>
  <c r="AM934" i="1" a="1"/>
  <c r="AM934" i="1" s="1"/>
  <c r="AM939" i="1" a="1"/>
  <c r="AM939" i="1" s="1"/>
  <c r="AM948" i="1" a="1"/>
  <c r="AM948" i="1" s="1"/>
  <c r="AM957" i="1" a="1"/>
  <c r="AM957" i="1" s="1"/>
  <c r="AM649" i="1" a="1"/>
  <c r="AM649" i="1" s="1"/>
  <c r="AM727" i="1" a="1"/>
  <c r="AM727" i="1" s="1"/>
  <c r="AM740" i="1" a="1"/>
  <c r="AM740" i="1" s="1"/>
  <c r="AM759" i="1" a="1"/>
  <c r="AM759" i="1" s="1"/>
  <c r="AM768" i="1" a="1"/>
  <c r="AM768" i="1" s="1"/>
  <c r="AM777" i="1" a="1"/>
  <c r="AM777" i="1" s="1"/>
  <c r="AM786" i="1" a="1"/>
  <c r="AM786" i="1" s="1"/>
  <c r="AM823" i="1" a="1"/>
  <c r="AM823" i="1" s="1"/>
  <c r="AM832" i="1" a="1"/>
  <c r="AM832" i="1" s="1"/>
  <c r="AM841" i="1" a="1"/>
  <c r="AM841" i="1" s="1"/>
  <c r="AM850" i="1" a="1"/>
  <c r="AM850" i="1" s="1"/>
  <c r="AM887" i="1" a="1"/>
  <c r="AM887" i="1" s="1"/>
  <c r="AM896" i="1" a="1"/>
  <c r="AM896" i="1" s="1"/>
  <c r="AM905" i="1" a="1"/>
  <c r="AM905" i="1" s="1"/>
  <c r="AM912" i="1" a="1"/>
  <c r="AM912" i="1" s="1"/>
  <c r="AM921" i="1" a="1"/>
  <c r="AM921" i="1" s="1"/>
  <c r="AM930" i="1" a="1"/>
  <c r="AM930" i="1" s="1"/>
  <c r="AM935" i="1" a="1"/>
  <c r="AM935" i="1" s="1"/>
  <c r="AM944" i="1" a="1"/>
  <c r="AM944" i="1" s="1"/>
  <c r="AM953" i="1" a="1"/>
  <c r="AM953" i="1" s="1"/>
  <c r="AM690" i="1" a="1"/>
  <c r="AM690" i="1" s="1"/>
  <c r="AM717" i="1" a="1"/>
  <c r="AM717" i="1" s="1"/>
  <c r="AM730" i="1" a="1"/>
  <c r="AM730" i="1" s="1"/>
  <c r="AM752" i="1" a="1"/>
  <c r="AM752" i="1" s="1"/>
  <c r="AM761" i="1" a="1"/>
  <c r="AM761" i="1" s="1"/>
  <c r="AM770" i="1" a="1"/>
  <c r="AM770" i="1" s="1"/>
  <c r="AM807" i="1" a="1"/>
  <c r="AM807" i="1" s="1"/>
  <c r="AM816" i="1" a="1"/>
  <c r="AM816" i="1" s="1"/>
  <c r="AM825" i="1" a="1"/>
  <c r="AM825" i="1" s="1"/>
  <c r="AM834" i="1" a="1"/>
  <c r="AM834" i="1" s="1"/>
  <c r="AM871" i="1" a="1"/>
  <c r="AM871" i="1" s="1"/>
  <c r="AM880" i="1" a="1"/>
  <c r="AM880" i="1" s="1"/>
  <c r="AM889" i="1" a="1"/>
  <c r="AM889" i="1" s="1"/>
  <c r="AM898" i="1" a="1"/>
  <c r="AM898" i="1" s="1"/>
  <c r="AM917" i="1" a="1"/>
  <c r="AM917" i="1" s="1"/>
  <c r="AM926" i="1" a="1"/>
  <c r="AM926" i="1" s="1"/>
  <c r="AM931" i="1" a="1"/>
  <c r="AM931" i="1" s="1"/>
  <c r="AM940" i="1" a="1"/>
  <c r="AM940" i="1" s="1"/>
  <c r="AM949" i="1" a="1"/>
  <c r="AM949" i="1" s="1"/>
  <c r="AM999" i="1" a="1"/>
  <c r="AM999" i="1" s="1"/>
  <c r="AM1008" i="1" a="1"/>
  <c r="AM1008" i="1" s="1"/>
  <c r="AM1017" i="1" a="1"/>
  <c r="AM1017" i="1" s="1"/>
  <c r="AM1026" i="1" a="1"/>
  <c r="AM1026" i="1" s="1"/>
  <c r="AM1063" i="1" a="1"/>
  <c r="AM1063" i="1" s="1"/>
  <c r="AM1072" i="1" a="1"/>
  <c r="AM1072" i="1" s="1"/>
  <c r="AM1081" i="1" a="1"/>
  <c r="AM1081" i="1" s="1"/>
  <c r="AM1088" i="1" a="1"/>
  <c r="AM1088" i="1" s="1"/>
  <c r="AM1094" i="1" a="1"/>
  <c r="AM1094" i="1" s="1"/>
  <c r="AM1103" i="1" a="1"/>
  <c r="AM1103" i="1" s="1"/>
  <c r="AM1112" i="1" a="1"/>
  <c r="AM1112" i="1" s="1"/>
  <c r="AM1121" i="1" a="1"/>
  <c r="AM1121" i="1" s="1"/>
  <c r="AM1126" i="1" a="1"/>
  <c r="AM1126" i="1" s="1"/>
  <c r="AM1135" i="1" a="1"/>
  <c r="AM1135" i="1" s="1"/>
  <c r="AM1144" i="1" a="1"/>
  <c r="AM1144" i="1" s="1"/>
  <c r="AM1153" i="1" a="1"/>
  <c r="AM1153" i="1" s="1"/>
  <c r="AM1158" i="1" a="1"/>
  <c r="AM1158" i="1" s="1"/>
  <c r="AM1167" i="1" a="1"/>
  <c r="AM1167" i="1" s="1"/>
  <c r="AM1176" i="1" a="1"/>
  <c r="AM1176" i="1" s="1"/>
  <c r="AM1185" i="1" a="1"/>
  <c r="AM1185" i="1" s="1"/>
  <c r="AM1190" i="1" a="1"/>
  <c r="AM1190" i="1" s="1"/>
  <c r="AM1199" i="1" a="1"/>
  <c r="AM1199" i="1" s="1"/>
  <c r="AM1208" i="1" a="1"/>
  <c r="AM1208" i="1" s="1"/>
  <c r="AM1217" i="1" a="1"/>
  <c r="AM1217" i="1" s="1"/>
  <c r="AM1222" i="1" a="1"/>
  <c r="AM1222" i="1" s="1"/>
  <c r="AM1231" i="1" a="1"/>
  <c r="AM1231" i="1" s="1"/>
  <c r="AM1240" i="1" a="1"/>
  <c r="AM1240" i="1" s="1"/>
  <c r="AM1249" i="1" a="1"/>
  <c r="AM1249" i="1" s="1"/>
  <c r="AM1254" i="1" a="1"/>
  <c r="AM1254" i="1" s="1"/>
  <c r="AM1263" i="1" a="1"/>
  <c r="AM1263" i="1" s="1"/>
  <c r="AM1272" i="1" a="1"/>
  <c r="AM1272" i="1" s="1"/>
  <c r="AM1281" i="1" a="1"/>
  <c r="AM1281" i="1" s="1"/>
  <c r="AM1286" i="1" a="1"/>
  <c r="AM1286" i="1" s="1"/>
  <c r="AM1295" i="1" a="1"/>
  <c r="AM1295" i="1" s="1"/>
  <c r="AM1304" i="1" a="1"/>
  <c r="AM1304" i="1" s="1"/>
  <c r="AM1313" i="1" a="1"/>
  <c r="AM1313" i="1" s="1"/>
  <c r="AM1318" i="1" a="1"/>
  <c r="AM1318" i="1" s="1"/>
  <c r="AM1327" i="1" a="1"/>
  <c r="AM1327" i="1" s="1"/>
  <c r="AM1336" i="1" a="1"/>
  <c r="AM1336" i="1" s="1"/>
  <c r="AM1345" i="1" a="1"/>
  <c r="AM1345" i="1" s="1"/>
  <c r="AM1350" i="1" a="1"/>
  <c r="AM1350" i="1" s="1"/>
  <c r="AM1359" i="1" a="1"/>
  <c r="AM1359" i="1" s="1"/>
  <c r="AM1368" i="1" a="1"/>
  <c r="AM1368" i="1" s="1"/>
  <c r="AM1377" i="1" a="1"/>
  <c r="AM1377" i="1" s="1"/>
  <c r="AM1382" i="1" a="1"/>
  <c r="AM1382" i="1" s="1"/>
  <c r="AM1391" i="1" a="1"/>
  <c r="AM1391" i="1" s="1"/>
  <c r="AM1400" i="1" a="1"/>
  <c r="AM1400" i="1" s="1"/>
  <c r="AM1409" i="1" a="1"/>
  <c r="AM1409" i="1" s="1"/>
  <c r="AM971" i="1" a="1"/>
  <c r="AM971" i="1" s="1"/>
  <c r="AM981" i="1" a="1"/>
  <c r="AM981" i="1" s="1"/>
  <c r="AM990" i="1" a="1"/>
  <c r="AM990" i="1" s="1"/>
  <c r="AM1027" i="1" a="1"/>
  <c r="AM1027" i="1" s="1"/>
  <c r="AM1036" i="1" a="1"/>
  <c r="AM1036" i="1" s="1"/>
  <c r="AM1045" i="1" a="1"/>
  <c r="AM1045" i="1" s="1"/>
  <c r="AM1054" i="1" a="1"/>
  <c r="AM1054" i="1" s="1"/>
  <c r="AM1099" i="1" a="1"/>
  <c r="AM1099" i="1" s="1"/>
  <c r="AM1108" i="1" a="1"/>
  <c r="AM1108" i="1" s="1"/>
  <c r="AM1117" i="1" a="1"/>
  <c r="AM1117" i="1" s="1"/>
  <c r="AM1122" i="1" a="1"/>
  <c r="AM1122" i="1" s="1"/>
  <c r="AM1131" i="1" a="1"/>
  <c r="AM1131" i="1" s="1"/>
  <c r="AM1140" i="1" a="1"/>
  <c r="AM1140" i="1" s="1"/>
  <c r="AM1149" i="1" a="1"/>
  <c r="AM1149" i="1" s="1"/>
  <c r="AM1154" i="1" a="1"/>
  <c r="AM1154" i="1" s="1"/>
  <c r="AM1163" i="1" a="1"/>
  <c r="AM1163" i="1" s="1"/>
  <c r="AM1172" i="1" a="1"/>
  <c r="AM1172" i="1" s="1"/>
  <c r="AM1181" i="1" a="1"/>
  <c r="AM1181" i="1" s="1"/>
  <c r="AM1186" i="1" a="1"/>
  <c r="AM1186" i="1" s="1"/>
  <c r="AM1195" i="1" a="1"/>
  <c r="AM1195" i="1" s="1"/>
  <c r="AM1204" i="1" a="1"/>
  <c r="AM1204" i="1" s="1"/>
  <c r="AM1213" i="1" a="1"/>
  <c r="AM1213" i="1" s="1"/>
  <c r="AM1218" i="1" a="1"/>
  <c r="AM1218" i="1" s="1"/>
  <c r="AM1227" i="1" a="1"/>
  <c r="AM1227" i="1" s="1"/>
  <c r="AM1236" i="1" a="1"/>
  <c r="AM1236" i="1" s="1"/>
  <c r="AM1245" i="1" a="1"/>
  <c r="AM1245" i="1" s="1"/>
  <c r="AM1250" i="1" a="1"/>
  <c r="AM1250" i="1" s="1"/>
  <c r="AM1259" i="1" a="1"/>
  <c r="AM1259" i="1" s="1"/>
  <c r="AM1268" i="1" a="1"/>
  <c r="AM1268" i="1" s="1"/>
  <c r="AM1277" i="1" a="1"/>
  <c r="AM1277" i="1" s="1"/>
  <c r="AM1282" i="1" a="1"/>
  <c r="AM1282" i="1" s="1"/>
  <c r="AM1291" i="1" a="1"/>
  <c r="AM1291" i="1" s="1"/>
  <c r="AM1300" i="1" a="1"/>
  <c r="AM1300" i="1" s="1"/>
  <c r="AM1309" i="1" a="1"/>
  <c r="AM1309" i="1" s="1"/>
  <c r="AM1314" i="1" a="1"/>
  <c r="AM1314" i="1" s="1"/>
  <c r="AM1323" i="1" a="1"/>
  <c r="AM1323" i="1" s="1"/>
  <c r="AM1332" i="1" a="1"/>
  <c r="AM1332" i="1" s="1"/>
  <c r="AM1341" i="1" a="1"/>
  <c r="AM1341" i="1" s="1"/>
  <c r="AM1346" i="1" a="1"/>
  <c r="AM1346" i="1" s="1"/>
  <c r="AM1355" i="1" a="1"/>
  <c r="AM1355" i="1" s="1"/>
  <c r="AM1364" i="1" a="1"/>
  <c r="AM1364" i="1" s="1"/>
  <c r="AM1373" i="1" a="1"/>
  <c r="AM1373" i="1" s="1"/>
  <c r="AM1378" i="1" a="1"/>
  <c r="AM1378" i="1" s="1"/>
  <c r="AM1387" i="1" a="1"/>
  <c r="AM1387" i="1" s="1"/>
  <c r="AM1396" i="1" a="1"/>
  <c r="AM1396" i="1" s="1"/>
  <c r="AM1405" i="1" a="1"/>
  <c r="AM1405" i="1" s="1"/>
  <c r="AM1410" i="1" a="1"/>
  <c r="AM1410" i="1" s="1"/>
  <c r="AM1419" i="1" a="1"/>
  <c r="AM1419" i="1" s="1"/>
  <c r="AM1428" i="1" a="1"/>
  <c r="AM1428" i="1" s="1"/>
  <c r="AM958" i="1" a="1"/>
  <c r="AM958" i="1" s="1"/>
  <c r="AM1011" i="1" a="1"/>
  <c r="AM1011" i="1" s="1"/>
  <c r="AM1020" i="1" a="1"/>
  <c r="AM1020" i="1" s="1"/>
  <c r="AM1029" i="1" a="1"/>
  <c r="AM1029" i="1" s="1"/>
  <c r="AM1038" i="1" a="1"/>
  <c r="AM1038" i="1" s="1"/>
  <c r="AM1075" i="1" a="1"/>
  <c r="AM1075" i="1" s="1"/>
  <c r="AM1095" i="1" a="1"/>
  <c r="AM1095" i="1" s="1"/>
  <c r="AM1104" i="1" a="1"/>
  <c r="AM1104" i="1" s="1"/>
  <c r="AM1113" i="1" a="1"/>
  <c r="AM1113" i="1" s="1"/>
  <c r="AM1118" i="1" a="1"/>
  <c r="AM1118" i="1" s="1"/>
  <c r="AM1127" i="1" a="1"/>
  <c r="AM1127" i="1" s="1"/>
  <c r="AM1136" i="1" a="1"/>
  <c r="AM1136" i="1" s="1"/>
  <c r="AM1145" i="1" a="1"/>
  <c r="AM1145" i="1" s="1"/>
  <c r="AM1150" i="1" a="1"/>
  <c r="AM1150" i="1" s="1"/>
  <c r="AM1159" i="1" a="1"/>
  <c r="AM1159" i="1" s="1"/>
  <c r="AM1168" i="1" a="1"/>
  <c r="AM1168" i="1" s="1"/>
  <c r="AM1177" i="1" a="1"/>
  <c r="AM1177" i="1" s="1"/>
  <c r="AM1182" i="1" a="1"/>
  <c r="AM1182" i="1" s="1"/>
  <c r="AM1191" i="1" a="1"/>
  <c r="AM1191" i="1" s="1"/>
  <c r="AM1200" i="1" a="1"/>
  <c r="AM1200" i="1" s="1"/>
  <c r="AM1209" i="1" a="1"/>
  <c r="AM1209" i="1" s="1"/>
  <c r="AM1214" i="1" a="1"/>
  <c r="AM1214" i="1" s="1"/>
  <c r="AM1223" i="1" a="1"/>
  <c r="AM1223" i="1" s="1"/>
  <c r="AM1232" i="1" a="1"/>
  <c r="AM1232" i="1" s="1"/>
  <c r="AM1241" i="1" a="1"/>
  <c r="AM1241" i="1" s="1"/>
  <c r="AM1246" i="1" a="1"/>
  <c r="AM1246" i="1" s="1"/>
  <c r="AM1255" i="1" a="1"/>
  <c r="AM1255" i="1" s="1"/>
  <c r="AM1264" i="1" a="1"/>
  <c r="AM1264" i="1" s="1"/>
  <c r="AM1273" i="1" a="1"/>
  <c r="AM1273" i="1" s="1"/>
  <c r="AM1278" i="1" a="1"/>
  <c r="AM1278" i="1" s="1"/>
  <c r="AM1287" i="1" a="1"/>
  <c r="AM1287" i="1" s="1"/>
  <c r="AM1296" i="1" a="1"/>
  <c r="AM1296" i="1" s="1"/>
  <c r="AM1305" i="1" a="1"/>
  <c r="AM1305" i="1" s="1"/>
  <c r="AM1310" i="1" a="1"/>
  <c r="AM1310" i="1" s="1"/>
  <c r="AM1319" i="1" a="1"/>
  <c r="AM1319" i="1" s="1"/>
  <c r="AM1328" i="1" a="1"/>
  <c r="AM1328" i="1" s="1"/>
  <c r="AM1337" i="1" a="1"/>
  <c r="AM1337" i="1" s="1"/>
  <c r="AM1342" i="1" a="1"/>
  <c r="AM1342" i="1" s="1"/>
  <c r="AM1351" i="1" a="1"/>
  <c r="AM1351" i="1" s="1"/>
  <c r="AM1360" i="1" a="1"/>
  <c r="AM1360" i="1" s="1"/>
  <c r="AM1369" i="1" a="1"/>
  <c r="AM1369" i="1" s="1"/>
  <c r="AM1374" i="1" a="1"/>
  <c r="AM1374" i="1" s="1"/>
  <c r="AM1383" i="1" a="1"/>
  <c r="AM1383" i="1" s="1"/>
  <c r="AM1392" i="1" a="1"/>
  <c r="AM1392" i="1" s="1"/>
  <c r="AM1401" i="1" a="1"/>
  <c r="AM1401" i="1" s="1"/>
  <c r="AM1406" i="1" a="1"/>
  <c r="AM1406" i="1" s="1"/>
  <c r="AM1415" i="1" a="1"/>
  <c r="AM1415" i="1" s="1"/>
  <c r="AM1424" i="1" a="1"/>
  <c r="AM1424" i="1" s="1"/>
  <c r="AM972" i="1" a="1"/>
  <c r="AM972" i="1" s="1"/>
  <c r="AM1003" i="1" a="1"/>
  <c r="AM1003" i="1" s="1"/>
  <c r="AM1012" i="1" a="1"/>
  <c r="AM1012" i="1" s="1"/>
  <c r="AM1021" i="1" a="1"/>
  <c r="AM1021" i="1" s="1"/>
  <c r="AM1030" i="1" a="1"/>
  <c r="AM1030" i="1" s="1"/>
  <c r="AM1067" i="1" a="1"/>
  <c r="AM1067" i="1" s="1"/>
  <c r="AM1076" i="1" a="1"/>
  <c r="AM1076" i="1" s="1"/>
  <c r="AM1084" i="1" a="1"/>
  <c r="AM1084" i="1" s="1"/>
  <c r="AM1090" i="1" a="1"/>
  <c r="AM1090" i="1" s="1"/>
  <c r="AM1100" i="1" a="1"/>
  <c r="AM1100" i="1" s="1"/>
  <c r="AM1109" i="1" a="1"/>
  <c r="AM1109" i="1" s="1"/>
  <c r="AM1114" i="1" a="1"/>
  <c r="AM1114" i="1" s="1"/>
  <c r="AM1123" i="1" a="1"/>
  <c r="AM1123" i="1" s="1"/>
  <c r="AM1132" i="1" a="1"/>
  <c r="AM1132" i="1" s="1"/>
  <c r="AM1141" i="1" a="1"/>
  <c r="AM1141" i="1" s="1"/>
  <c r="AM1146" i="1" a="1"/>
  <c r="AM1146" i="1" s="1"/>
  <c r="AM1155" i="1" a="1"/>
  <c r="AM1155" i="1" s="1"/>
  <c r="AM1164" i="1" a="1"/>
  <c r="AM1164" i="1" s="1"/>
  <c r="AM1173" i="1" a="1"/>
  <c r="AM1173" i="1" s="1"/>
  <c r="AM1178" i="1" a="1"/>
  <c r="AM1178" i="1" s="1"/>
  <c r="AM1187" i="1" a="1"/>
  <c r="AM1187" i="1" s="1"/>
  <c r="AM1196" i="1" a="1"/>
  <c r="AM1196" i="1" s="1"/>
  <c r="AM1205" i="1" a="1"/>
  <c r="AM1205" i="1" s="1"/>
  <c r="AM1210" i="1" a="1"/>
  <c r="AM1210" i="1" s="1"/>
  <c r="AM1219" i="1" a="1"/>
  <c r="AM1219" i="1" s="1"/>
  <c r="AM1228" i="1" a="1"/>
  <c r="AM1228" i="1" s="1"/>
  <c r="AM1237" i="1" a="1"/>
  <c r="AM1237" i="1" s="1"/>
  <c r="AM962" i="1" a="1"/>
  <c r="AM962" i="1" s="1"/>
  <c r="AM985" i="1" a="1"/>
  <c r="AM985" i="1" s="1"/>
  <c r="AM994" i="1" a="1"/>
  <c r="AM994" i="1" s="1"/>
  <c r="AM1031" i="1" a="1"/>
  <c r="AM1031" i="1" s="1"/>
  <c r="AM1040" i="1" a="1"/>
  <c r="AM1040" i="1" s="1"/>
  <c r="AM1049" i="1" a="1"/>
  <c r="AM1049" i="1" s="1"/>
  <c r="AM1058" i="1" a="1"/>
  <c r="AM1058" i="1" s="1"/>
  <c r="AM1085" i="1" a="1"/>
  <c r="AM1085" i="1" s="1"/>
  <c r="AM1091" i="1" a="1"/>
  <c r="AM1091" i="1" s="1"/>
  <c r="AM1096" i="1" a="1"/>
  <c r="AM1096" i="1" s="1"/>
  <c r="AM1105" i="1" a="1"/>
  <c r="AM1105" i="1" s="1"/>
  <c r="AM1110" i="1" a="1"/>
  <c r="AM1110" i="1" s="1"/>
  <c r="AM1119" i="1" a="1"/>
  <c r="AM1119" i="1" s="1"/>
  <c r="AM1128" i="1" a="1"/>
  <c r="AM1128" i="1" s="1"/>
  <c r="AM1137" i="1" a="1"/>
  <c r="AM1137" i="1" s="1"/>
  <c r="AM1142" i="1" a="1"/>
  <c r="AM1142" i="1" s="1"/>
  <c r="AM1151" i="1" a="1"/>
  <c r="AM1151" i="1" s="1"/>
  <c r="AM1160" i="1" a="1"/>
  <c r="AM1160" i="1" s="1"/>
  <c r="AM1169" i="1" a="1"/>
  <c r="AM1169" i="1" s="1"/>
  <c r="AM1174" i="1" a="1"/>
  <c r="AM1174" i="1" s="1"/>
  <c r="AM1183" i="1" a="1"/>
  <c r="AM1183" i="1" s="1"/>
  <c r="AM1192" i="1" a="1"/>
  <c r="AM1192" i="1" s="1"/>
  <c r="AM1201" i="1" a="1"/>
  <c r="AM1201" i="1" s="1"/>
  <c r="AM1206" i="1" a="1"/>
  <c r="AM1206" i="1" s="1"/>
  <c r="AM1215" i="1" a="1"/>
  <c r="AM1215" i="1" s="1"/>
  <c r="AM1224" i="1" a="1"/>
  <c r="AM1224" i="1" s="1"/>
  <c r="AM1233" i="1" a="1"/>
  <c r="AM1233" i="1" s="1"/>
  <c r="AM1238" i="1" a="1"/>
  <c r="AM1238" i="1" s="1"/>
  <c r="AM1247" i="1" a="1"/>
  <c r="AM1247" i="1" s="1"/>
  <c r="AM1256" i="1" a="1"/>
  <c r="AM1256" i="1" s="1"/>
  <c r="AM1265" i="1" a="1"/>
  <c r="AM1265" i="1" s="1"/>
  <c r="AM1270" i="1" a="1"/>
  <c r="AM1270" i="1" s="1"/>
  <c r="AM1279" i="1" a="1"/>
  <c r="AM1279" i="1" s="1"/>
  <c r="AM1288" i="1" a="1"/>
  <c r="AM1288" i="1" s="1"/>
  <c r="AM1297" i="1" a="1"/>
  <c r="AM1297" i="1" s="1"/>
  <c r="AM1302" i="1" a="1"/>
  <c r="AM1302" i="1" s="1"/>
  <c r="AM1311" i="1" a="1"/>
  <c r="AM1311" i="1" s="1"/>
  <c r="AM1320" i="1" a="1"/>
  <c r="AM1320" i="1" s="1"/>
  <c r="AM1329" i="1" a="1"/>
  <c r="AM1329" i="1" s="1"/>
  <c r="AM1334" i="1" a="1"/>
  <c r="AM1334" i="1" s="1"/>
  <c r="AM1343" i="1" a="1"/>
  <c r="AM1343" i="1" s="1"/>
  <c r="AM1352" i="1" a="1"/>
  <c r="AM1352" i="1" s="1"/>
  <c r="AM1361" i="1" a="1"/>
  <c r="AM1361" i="1" s="1"/>
  <c r="AM1366" i="1" a="1"/>
  <c r="AM1366" i="1" s="1"/>
  <c r="AM1375" i="1" a="1"/>
  <c r="AM1375" i="1" s="1"/>
  <c r="AM1384" i="1" a="1"/>
  <c r="AM1384" i="1" s="1"/>
  <c r="AM1393" i="1" a="1"/>
  <c r="AM1393" i="1" s="1"/>
  <c r="AM1398" i="1" a="1"/>
  <c r="AM1398" i="1" s="1"/>
  <c r="AM1407" i="1" a="1"/>
  <c r="AM1407" i="1" s="1"/>
  <c r="AM963" i="1" a="1"/>
  <c r="AM963" i="1" s="1"/>
  <c r="AM976" i="1" a="1"/>
  <c r="AM976" i="1" s="1"/>
  <c r="AM995" i="1" a="1"/>
  <c r="AM995" i="1" s="1"/>
  <c r="AM1004" i="1" a="1"/>
  <c r="AM1004" i="1" s="1"/>
  <c r="AM1013" i="1" a="1"/>
  <c r="AM1013" i="1" s="1"/>
  <c r="AM1022" i="1" a="1"/>
  <c r="AM1022" i="1" s="1"/>
  <c r="AM1059" i="1" a="1"/>
  <c r="AM1059" i="1" s="1"/>
  <c r="AM1068" i="1" a="1"/>
  <c r="AM1068" i="1" s="1"/>
  <c r="AM1077" i="1" a="1"/>
  <c r="AM1077" i="1" s="1"/>
  <c r="AM1101" i="1" a="1"/>
  <c r="AM1101" i="1" s="1"/>
  <c r="AM1106" i="1" a="1"/>
  <c r="AM1106" i="1" s="1"/>
  <c r="AM1115" i="1" a="1"/>
  <c r="AM1115" i="1" s="1"/>
  <c r="AM1124" i="1" a="1"/>
  <c r="AM1124" i="1" s="1"/>
  <c r="AM1133" i="1" a="1"/>
  <c r="AM1133" i="1" s="1"/>
  <c r="AM1138" i="1" a="1"/>
  <c r="AM1138" i="1" s="1"/>
  <c r="AM1147" i="1" a="1"/>
  <c r="AM1147" i="1" s="1"/>
  <c r="AM1156" i="1" a="1"/>
  <c r="AM1156" i="1" s="1"/>
  <c r="AM1165" i="1" a="1"/>
  <c r="AM1165" i="1" s="1"/>
  <c r="AM1170" i="1" a="1"/>
  <c r="AM1170" i="1" s="1"/>
  <c r="AM1179" i="1" a="1"/>
  <c r="AM1179" i="1" s="1"/>
  <c r="AM1188" i="1" a="1"/>
  <c r="AM1188" i="1" s="1"/>
  <c r="AM1197" i="1" a="1"/>
  <c r="AM1197" i="1" s="1"/>
  <c r="AM1202" i="1" a="1"/>
  <c r="AM1202" i="1" s="1"/>
  <c r="AM1211" i="1" a="1"/>
  <c r="AM1211" i="1" s="1"/>
  <c r="AM1220" i="1" a="1"/>
  <c r="AM1220" i="1" s="1"/>
  <c r="AM1229" i="1" a="1"/>
  <c r="AM1229" i="1" s="1"/>
  <c r="AM1234" i="1" a="1"/>
  <c r="AM1234" i="1" s="1"/>
  <c r="AM966" i="1" a="1"/>
  <c r="AM966" i="1" s="1"/>
  <c r="AM988" i="1" a="1"/>
  <c r="AM988" i="1" s="1"/>
  <c r="AM997" i="1" a="1"/>
  <c r="AM997" i="1" s="1"/>
  <c r="AM1006" i="1" a="1"/>
  <c r="AM1006" i="1" s="1"/>
  <c r="AM1043" i="1" a="1"/>
  <c r="AM1043" i="1" s="1"/>
  <c r="AM1052" i="1" a="1"/>
  <c r="AM1052" i="1" s="1"/>
  <c r="AM1061" i="1" a="1"/>
  <c r="AM1061" i="1" s="1"/>
  <c r="AM1070" i="1" a="1"/>
  <c r="AM1070" i="1" s="1"/>
  <c r="AM1086" i="1" a="1"/>
  <c r="AM1086" i="1" s="1"/>
  <c r="AM1097" i="1" a="1"/>
  <c r="AM1097" i="1" s="1"/>
  <c r="AM1102" i="1" a="1"/>
  <c r="AM1102" i="1" s="1"/>
  <c r="AM1111" i="1" a="1"/>
  <c r="AM1111" i="1" s="1"/>
  <c r="AM1120" i="1" a="1"/>
  <c r="AM1120" i="1" s="1"/>
  <c r="AM1129" i="1" a="1"/>
  <c r="AM1129" i="1" s="1"/>
  <c r="AM1134" i="1" a="1"/>
  <c r="AM1134" i="1" s="1"/>
  <c r="AM1143" i="1" a="1"/>
  <c r="AM1143" i="1" s="1"/>
  <c r="AM1152" i="1" a="1"/>
  <c r="AM1152" i="1" s="1"/>
  <c r="AM1161" i="1" a="1"/>
  <c r="AM1161" i="1" s="1"/>
  <c r="AM1166" i="1" a="1"/>
  <c r="AM1166" i="1" s="1"/>
  <c r="AM1175" i="1" a="1"/>
  <c r="AM1175" i="1" s="1"/>
  <c r="AM1184" i="1" a="1"/>
  <c r="AM1184" i="1" s="1"/>
  <c r="AM1193" i="1" a="1"/>
  <c r="AM1193" i="1" s="1"/>
  <c r="AM1198" i="1" a="1"/>
  <c r="AM1198" i="1" s="1"/>
  <c r="AM1207" i="1" a="1"/>
  <c r="AM1207" i="1" s="1"/>
  <c r="AM1216" i="1" a="1"/>
  <c r="AM1216" i="1" s="1"/>
  <c r="AM1225" i="1" a="1"/>
  <c r="AM1225" i="1" s="1"/>
  <c r="AM1230" i="1" a="1"/>
  <c r="AM1230" i="1" s="1"/>
  <c r="AM967" i="1" a="1"/>
  <c r="AM967" i="1" s="1"/>
  <c r="AM980" i="1" a="1"/>
  <c r="AM980" i="1" s="1"/>
  <c r="AM989" i="1" a="1"/>
  <c r="AM989" i="1" s="1"/>
  <c r="AM998" i="1" a="1"/>
  <c r="AM998" i="1" s="1"/>
  <c r="AM1035" i="1" a="1"/>
  <c r="AM1035" i="1" s="1"/>
  <c r="AM1044" i="1" a="1"/>
  <c r="AM1044" i="1" s="1"/>
  <c r="AM1053" i="1" a="1"/>
  <c r="AM1053" i="1" s="1"/>
  <c r="AM1062" i="1" a="1"/>
  <c r="AM1062" i="1" s="1"/>
  <c r="AM1087" i="1" a="1"/>
  <c r="AM1087" i="1" s="1"/>
  <c r="AM1093" i="1" a="1"/>
  <c r="AM1093" i="1" s="1"/>
  <c r="AM1098" i="1" a="1"/>
  <c r="AM1098" i="1" s="1"/>
  <c r="AM1107" i="1" a="1"/>
  <c r="AM1107" i="1" s="1"/>
  <c r="AM1116" i="1" a="1"/>
  <c r="AM1116" i="1" s="1"/>
  <c r="AM1125" i="1" a="1"/>
  <c r="AM1125" i="1" s="1"/>
  <c r="AM1130" i="1" a="1"/>
  <c r="AM1130" i="1" s="1"/>
  <c r="AM1139" i="1" a="1"/>
  <c r="AM1139" i="1" s="1"/>
  <c r="AM1148" i="1" a="1"/>
  <c r="AM1148" i="1" s="1"/>
  <c r="AM1157" i="1" a="1"/>
  <c r="AM1157" i="1" s="1"/>
  <c r="AM1162" i="1" a="1"/>
  <c r="AM1162" i="1" s="1"/>
  <c r="AM1171" i="1" a="1"/>
  <c r="AM1171" i="1" s="1"/>
  <c r="AM1180" i="1" a="1"/>
  <c r="AM1180" i="1" s="1"/>
  <c r="AM1189" i="1" a="1"/>
  <c r="AM1189" i="1" s="1"/>
  <c r="AM1194" i="1" a="1"/>
  <c r="AM1194" i="1" s="1"/>
  <c r="AM1203" i="1" a="1"/>
  <c r="AM1203" i="1" s="1"/>
  <c r="AM1212" i="1" a="1"/>
  <c r="AM1212" i="1" s="1"/>
  <c r="AM1221" i="1" a="1"/>
  <c r="AM1221" i="1" s="1"/>
  <c r="AM1226" i="1" a="1"/>
  <c r="AM1226" i="1" s="1"/>
  <c r="AM1243" i="1" a="1"/>
  <c r="AM1243" i="1" s="1"/>
  <c r="AM1252" i="1" a="1"/>
  <c r="AM1252" i="1" s="1"/>
  <c r="AM1261" i="1" a="1"/>
  <c r="AM1261" i="1" s="1"/>
  <c r="AM1298" i="1" a="1"/>
  <c r="AM1298" i="1" s="1"/>
  <c r="AM1307" i="1" a="1"/>
  <c r="AM1307" i="1" s="1"/>
  <c r="AM1316" i="1" a="1"/>
  <c r="AM1316" i="1" s="1"/>
  <c r="AM1325" i="1" a="1"/>
  <c r="AM1325" i="1" s="1"/>
  <c r="AM1362" i="1" a="1"/>
  <c r="AM1362" i="1" s="1"/>
  <c r="AM1371" i="1" a="1"/>
  <c r="AM1371" i="1" s="1"/>
  <c r="AM1380" i="1" a="1"/>
  <c r="AM1380" i="1" s="1"/>
  <c r="AM1389" i="1" a="1"/>
  <c r="AM1389" i="1" s="1"/>
  <c r="AM1414" i="1" a="1"/>
  <c r="AM1414" i="1" s="1"/>
  <c r="AM1436" i="1" a="1"/>
  <c r="AM1436" i="1" s="1"/>
  <c r="AM1445" i="1" a="1"/>
  <c r="AM1445" i="1" s="1"/>
  <c r="AM1450" i="1" a="1"/>
  <c r="AM1450" i="1" s="1"/>
  <c r="AM1459" i="1" a="1"/>
  <c r="AM1459" i="1" s="1"/>
  <c r="AM1468" i="1" a="1"/>
  <c r="AM1468" i="1" s="1"/>
  <c r="AM1477" i="1" a="1"/>
  <c r="AM1477" i="1" s="1"/>
  <c r="AM1482" i="1" a="1"/>
  <c r="AM1482" i="1" s="1"/>
  <c r="AM1491" i="1" a="1"/>
  <c r="AM1491" i="1" s="1"/>
  <c r="AM1500" i="1" a="1"/>
  <c r="AM1500" i="1" s="1"/>
  <c r="AM1509" i="1" a="1"/>
  <c r="AM1509" i="1" s="1"/>
  <c r="AM1514" i="1" a="1"/>
  <c r="AM1514" i="1" s="1"/>
  <c r="AM1262" i="1" a="1"/>
  <c r="AM1262" i="1" s="1"/>
  <c r="AM1271" i="1" a="1"/>
  <c r="AM1271" i="1" s="1"/>
  <c r="AM1280" i="1" a="1"/>
  <c r="AM1280" i="1" s="1"/>
  <c r="AM1289" i="1" a="1"/>
  <c r="AM1289" i="1" s="1"/>
  <c r="AM1326" i="1" a="1"/>
  <c r="AM1326" i="1" s="1"/>
  <c r="AM1335" i="1" a="1"/>
  <c r="AM1335" i="1" s="1"/>
  <c r="AM1344" i="1" a="1"/>
  <c r="AM1344" i="1" s="1"/>
  <c r="AM1353" i="1" a="1"/>
  <c r="AM1353" i="1" s="1"/>
  <c r="AM1390" i="1" a="1"/>
  <c r="AM1390" i="1" s="1"/>
  <c r="AM1399" i="1" a="1"/>
  <c r="AM1399" i="1" s="1"/>
  <c r="AM1408" i="1" a="1"/>
  <c r="AM1408" i="1" s="1"/>
  <c r="AM1421" i="1" a="1"/>
  <c r="AM1421" i="1" s="1"/>
  <c r="AM1427" i="1" a="1"/>
  <c r="AM1427" i="1" s="1"/>
  <c r="AM1432" i="1" a="1"/>
  <c r="AM1432" i="1" s="1"/>
  <c r="AM1441" i="1" a="1"/>
  <c r="AM1441" i="1" s="1"/>
  <c r="AM1446" i="1" a="1"/>
  <c r="AM1446" i="1" s="1"/>
  <c r="AM1455" i="1" a="1"/>
  <c r="AM1455" i="1" s="1"/>
  <c r="AM1464" i="1" a="1"/>
  <c r="AM1464" i="1" s="1"/>
  <c r="AM1473" i="1" a="1"/>
  <c r="AM1473" i="1" s="1"/>
  <c r="AM1478" i="1" a="1"/>
  <c r="AM1478" i="1" s="1"/>
  <c r="AM1487" i="1" a="1"/>
  <c r="AM1487" i="1" s="1"/>
  <c r="AM1496" i="1" a="1"/>
  <c r="AM1496" i="1" s="1"/>
  <c r="AM1505" i="1" a="1"/>
  <c r="AM1505" i="1" s="1"/>
  <c r="AM1510" i="1" a="1"/>
  <c r="AM1510" i="1" s="1"/>
  <c r="AM1244" i="1" a="1"/>
  <c r="AM1244" i="1" s="1"/>
  <c r="AM1253" i="1" a="1"/>
  <c r="AM1253" i="1" s="1"/>
  <c r="AM1290" i="1" a="1"/>
  <c r="AM1290" i="1" s="1"/>
  <c r="AM1299" i="1" a="1"/>
  <c r="AM1299" i="1" s="1"/>
  <c r="AM1308" i="1" a="1"/>
  <c r="AM1308" i="1" s="1"/>
  <c r="AM1317" i="1" a="1"/>
  <c r="AM1317" i="1" s="1"/>
  <c r="AM1354" i="1" a="1"/>
  <c r="AM1354" i="1" s="1"/>
  <c r="AM1363" i="1" a="1"/>
  <c r="AM1363" i="1" s="1"/>
  <c r="AM1372" i="1" a="1"/>
  <c r="AM1372" i="1" s="1"/>
  <c r="AM1381" i="1" a="1"/>
  <c r="AM1381" i="1" s="1"/>
  <c r="AM1416" i="1" a="1"/>
  <c r="AM1416" i="1" s="1"/>
  <c r="AM1422" i="1" a="1"/>
  <c r="AM1422" i="1" s="1"/>
  <c r="AM1437" i="1" a="1"/>
  <c r="AM1437" i="1" s="1"/>
  <c r="AM1442" i="1" a="1"/>
  <c r="AM1442" i="1" s="1"/>
  <c r="AM1451" i="1" a="1"/>
  <c r="AM1451" i="1" s="1"/>
  <c r="AM1460" i="1" a="1"/>
  <c r="AM1460" i="1" s="1"/>
  <c r="AM1469" i="1" a="1"/>
  <c r="AM1469" i="1" s="1"/>
  <c r="AM1474" i="1" a="1"/>
  <c r="AM1474" i="1" s="1"/>
  <c r="AM1483" i="1" a="1"/>
  <c r="AM1483" i="1" s="1"/>
  <c r="AM1492" i="1" a="1"/>
  <c r="AM1492" i="1" s="1"/>
  <c r="AM1501" i="1" a="1"/>
  <c r="AM1501" i="1" s="1"/>
  <c r="AM1506" i="1" a="1"/>
  <c r="AM1506" i="1" s="1"/>
  <c r="AM1515" i="1" a="1"/>
  <c r="AM1515" i="1" s="1"/>
  <c r="AM1235" i="1" a="1"/>
  <c r="AM1235" i="1" s="1"/>
  <c r="AM1274" i="1" a="1"/>
  <c r="AM1274" i="1" s="1"/>
  <c r="AM1283" i="1" a="1"/>
  <c r="AM1283" i="1" s="1"/>
  <c r="AM1292" i="1" a="1"/>
  <c r="AM1292" i="1" s="1"/>
  <c r="AM1301" i="1" a="1"/>
  <c r="AM1301" i="1" s="1"/>
  <c r="AM1338" i="1" a="1"/>
  <c r="AM1338" i="1" s="1"/>
  <c r="AM1347" i="1" a="1"/>
  <c r="AM1347" i="1" s="1"/>
  <c r="AM1356" i="1" a="1"/>
  <c r="AM1356" i="1" s="1"/>
  <c r="AM1365" i="1" a="1"/>
  <c r="AM1365" i="1" s="1"/>
  <c r="AM1402" i="1" a="1"/>
  <c r="AM1402" i="1" s="1"/>
  <c r="AM1411" i="1" a="1"/>
  <c r="AM1411" i="1" s="1"/>
  <c r="AM1433" i="1" a="1"/>
  <c r="AM1433" i="1" s="1"/>
  <c r="AM1438" i="1" a="1"/>
  <c r="AM1438" i="1" s="1"/>
  <c r="AM1447" i="1" a="1"/>
  <c r="AM1447" i="1" s="1"/>
  <c r="AM1456" i="1" a="1"/>
  <c r="AM1456" i="1" s="1"/>
  <c r="AM1465" i="1" a="1"/>
  <c r="AM1465" i="1" s="1"/>
  <c r="AM1470" i="1" a="1"/>
  <c r="AM1470" i="1" s="1"/>
  <c r="AM1266" i="1" a="1"/>
  <c r="AM1266" i="1" s="1"/>
  <c r="AM1275" i="1" a="1"/>
  <c r="AM1275" i="1" s="1"/>
  <c r="AM1284" i="1" a="1"/>
  <c r="AM1284" i="1" s="1"/>
  <c r="AM1293" i="1" a="1"/>
  <c r="AM1293" i="1" s="1"/>
  <c r="AM1330" i="1" a="1"/>
  <c r="AM1330" i="1" s="1"/>
  <c r="AM1339" i="1" a="1"/>
  <c r="AM1339" i="1" s="1"/>
  <c r="AM1348" i="1" a="1"/>
  <c r="AM1348" i="1" s="1"/>
  <c r="AM1357" i="1" a="1"/>
  <c r="AM1357" i="1" s="1"/>
  <c r="AM1394" i="1" a="1"/>
  <c r="AM1394" i="1" s="1"/>
  <c r="AM1403" i="1" a="1"/>
  <c r="AM1403" i="1" s="1"/>
  <c r="AM1417" i="1" a="1"/>
  <c r="AM1417" i="1" s="1"/>
  <c r="AM1423" i="1" a="1"/>
  <c r="AM1423" i="1" s="1"/>
  <c r="AM1429" i="1" a="1"/>
  <c r="AM1429" i="1" s="1"/>
  <c r="AM1239" i="1" a="1"/>
  <c r="AM1239" i="1" s="1"/>
  <c r="AM1248" i="1" a="1"/>
  <c r="AM1248" i="1" s="1"/>
  <c r="AM1257" i="1" a="1"/>
  <c r="AM1257" i="1" s="1"/>
  <c r="AM1294" i="1" a="1"/>
  <c r="AM1294" i="1" s="1"/>
  <c r="AM1303" i="1" a="1"/>
  <c r="AM1303" i="1" s="1"/>
  <c r="AM1312" i="1" a="1"/>
  <c r="AM1312" i="1" s="1"/>
  <c r="AM1321" i="1" a="1"/>
  <c r="AM1321" i="1" s="1"/>
  <c r="AM1358" i="1" a="1"/>
  <c r="AM1358" i="1" s="1"/>
  <c r="AM1367" i="1" a="1"/>
  <c r="AM1367" i="1" s="1"/>
  <c r="AM1376" i="1" a="1"/>
  <c r="AM1376" i="1" s="1"/>
  <c r="AM1385" i="1" a="1"/>
  <c r="AM1385" i="1" s="1"/>
  <c r="AM1412" i="1" a="1"/>
  <c r="AM1412" i="1" s="1"/>
  <c r="AM1418" i="1" a="1"/>
  <c r="AM1418" i="1" s="1"/>
  <c r="AM1430" i="1" a="1"/>
  <c r="AM1430" i="1" s="1"/>
  <c r="AM1439" i="1" a="1"/>
  <c r="AM1439" i="1" s="1"/>
  <c r="AM1448" i="1" a="1"/>
  <c r="AM1448" i="1" s="1"/>
  <c r="AM1457" i="1" a="1"/>
  <c r="AM1457" i="1" s="1"/>
  <c r="AM1462" i="1" a="1"/>
  <c r="AM1462" i="1" s="1"/>
  <c r="AM1471" i="1" a="1"/>
  <c r="AM1471" i="1" s="1"/>
  <c r="AM1258" i="1" a="1"/>
  <c r="AM1258" i="1" s="1"/>
  <c r="AM1267" i="1" a="1"/>
  <c r="AM1267" i="1" s="1"/>
  <c r="AM1276" i="1" a="1"/>
  <c r="AM1276" i="1" s="1"/>
  <c r="AM1285" i="1" a="1"/>
  <c r="AM1285" i="1" s="1"/>
  <c r="AM1322" i="1" a="1"/>
  <c r="AM1322" i="1" s="1"/>
  <c r="AM1331" i="1" a="1"/>
  <c r="AM1331" i="1" s="1"/>
  <c r="AM1340" i="1" a="1"/>
  <c r="AM1340" i="1" s="1"/>
  <c r="AM1349" i="1" a="1"/>
  <c r="AM1349" i="1" s="1"/>
  <c r="AM1386" i="1" a="1"/>
  <c r="AM1386" i="1" s="1"/>
  <c r="AM1395" i="1" a="1"/>
  <c r="AM1395" i="1" s="1"/>
  <c r="AM1404" i="1" a="1"/>
  <c r="AM1404" i="1" s="1"/>
  <c r="AM1425" i="1" a="1"/>
  <c r="AM1425" i="1" s="1"/>
  <c r="AM1435" i="1" a="1"/>
  <c r="AM1435" i="1" s="1"/>
  <c r="AM1242" i="1" a="1"/>
  <c r="AM1242" i="1" s="1"/>
  <c r="AM1251" i="1" a="1"/>
  <c r="AM1251" i="1" s="1"/>
  <c r="AM1260" i="1" a="1"/>
  <c r="AM1260" i="1" s="1"/>
  <c r="AM1269" i="1" a="1"/>
  <c r="AM1269" i="1" s="1"/>
  <c r="AM1306" i="1" a="1"/>
  <c r="AM1306" i="1" s="1"/>
  <c r="AM1315" i="1" a="1"/>
  <c r="AM1315" i="1" s="1"/>
  <c r="AM1324" i="1" a="1"/>
  <c r="AM1324" i="1" s="1"/>
  <c r="AM1333" i="1" a="1"/>
  <c r="AM1333" i="1" s="1"/>
  <c r="AM1370" i="1" a="1"/>
  <c r="AM1370" i="1" s="1"/>
  <c r="AM1379" i="1" a="1"/>
  <c r="AM1379" i="1" s="1"/>
  <c r="AM1388" i="1" a="1"/>
  <c r="AM1388" i="1" s="1"/>
  <c r="AM1397" i="1" a="1"/>
  <c r="AM1397" i="1" s="1"/>
  <c r="AM1413" i="1" a="1"/>
  <c r="AM1413" i="1" s="1"/>
  <c r="AM1420" i="1" a="1"/>
  <c r="AM1420" i="1" s="1"/>
  <c r="AM1443" i="1" a="1"/>
  <c r="AM1443" i="1" s="1"/>
  <c r="AM1454" i="1" a="1"/>
  <c r="AM1454" i="1" s="1"/>
  <c r="AM1467" i="1" a="1"/>
  <c r="AM1467" i="1" s="1"/>
  <c r="AM1476" i="1" a="1"/>
  <c r="AM1476" i="1" s="1"/>
  <c r="AM1484" i="1" a="1"/>
  <c r="AM1484" i="1" s="1"/>
  <c r="AM1523" i="1" a="1"/>
  <c r="AM1523" i="1" s="1"/>
  <c r="AM1528" i="1" a="1"/>
  <c r="AM1528" i="1" s="1"/>
  <c r="AM1537" i="1" a="1"/>
  <c r="AM1537" i="1" s="1"/>
  <c r="AM1546" i="1" a="1"/>
  <c r="AM1546" i="1" s="1"/>
  <c r="AM1555" i="1" a="1"/>
  <c r="AM1555" i="1" s="1"/>
  <c r="AM1560" i="1" a="1"/>
  <c r="AM1560" i="1" s="1"/>
  <c r="AM1569" i="1" a="1"/>
  <c r="AM1569" i="1" s="1"/>
  <c r="AM1578" i="1" a="1"/>
  <c r="AM1578" i="1" s="1"/>
  <c r="AM1587" i="1" a="1"/>
  <c r="AM1587" i="1" s="1"/>
  <c r="AM1592" i="1" a="1"/>
  <c r="AM1592" i="1" s="1"/>
  <c r="AM1601" i="1" a="1"/>
  <c r="AM1601" i="1" s="1"/>
  <c r="AM1610" i="1" a="1"/>
  <c r="AM1610" i="1" s="1"/>
  <c r="AM1619" i="1" a="1"/>
  <c r="AM1619" i="1" s="1"/>
  <c r="AM1624" i="1" a="1"/>
  <c r="AM1624" i="1" s="1"/>
  <c r="AM1633" i="1" a="1"/>
  <c r="AM1633" i="1" s="1"/>
  <c r="AM1642" i="1" a="1"/>
  <c r="AM1642" i="1" s="1"/>
  <c r="AM1651" i="1" a="1"/>
  <c r="AM1651" i="1" s="1"/>
  <c r="AM1656" i="1" a="1"/>
  <c r="AM1656" i="1" s="1"/>
  <c r="AM1665" i="1" a="1"/>
  <c r="AM1665" i="1" s="1"/>
  <c r="AM1674" i="1" a="1"/>
  <c r="AM1674" i="1" s="1"/>
  <c r="AM1683" i="1" a="1"/>
  <c r="AM1683" i="1" s="1"/>
  <c r="AM1688" i="1" a="1"/>
  <c r="AM1688" i="1" s="1"/>
  <c r="AM1697" i="1" a="1"/>
  <c r="AM1697" i="1" s="1"/>
  <c r="AM1706" i="1" a="1"/>
  <c r="AM1706" i="1" s="1"/>
  <c r="AM1715" i="1" a="1"/>
  <c r="AM1715" i="1" s="1"/>
  <c r="AM1720" i="1" a="1"/>
  <c r="AM1720" i="1" s="1"/>
  <c r="AM1729" i="1" a="1"/>
  <c r="AM1729" i="1" s="1"/>
  <c r="AM1738" i="1" a="1"/>
  <c r="AM1738" i="1" s="1"/>
  <c r="AM1747" i="1" a="1"/>
  <c r="AM1747" i="1" s="1"/>
  <c r="AM1752" i="1" a="1"/>
  <c r="AM1752" i="1" s="1"/>
  <c r="AM1761" i="1" a="1"/>
  <c r="AM1761" i="1" s="1"/>
  <c r="AM1770" i="1" a="1"/>
  <c r="AM1770" i="1" s="1"/>
  <c r="AM1779" i="1" a="1"/>
  <c r="AM1779" i="1" s="1"/>
  <c r="AM1784" i="1" a="1"/>
  <c r="AM1784" i="1" s="1"/>
  <c r="AM1793" i="1" a="1"/>
  <c r="AM1793" i="1" s="1"/>
  <c r="AM1802" i="1" a="1"/>
  <c r="AM1802" i="1" s="1"/>
  <c r="AM1811" i="1" a="1"/>
  <c r="AM1811" i="1" s="1"/>
  <c r="AM1816" i="1" a="1"/>
  <c r="AM1816" i="1" s="1"/>
  <c r="AM1825" i="1" a="1"/>
  <c r="AM1825" i="1" s="1"/>
  <c r="AM1834" i="1" a="1"/>
  <c r="AM1834" i="1" s="1"/>
  <c r="AM1843" i="1" a="1"/>
  <c r="AM1843" i="1" s="1"/>
  <c r="AM1848" i="1" a="1"/>
  <c r="AM1848" i="1" s="1"/>
  <c r="AM1857" i="1" a="1"/>
  <c r="AM1857" i="1" s="1"/>
  <c r="AM1866" i="1" a="1"/>
  <c r="AM1866" i="1" s="1"/>
  <c r="AM1875" i="1" a="1"/>
  <c r="AM1875" i="1" s="1"/>
  <c r="AM1880" i="1" a="1"/>
  <c r="AM1880" i="1" s="1"/>
  <c r="AM1889" i="1" a="1"/>
  <c r="AM1889" i="1" s="1"/>
  <c r="AM1898" i="1" a="1"/>
  <c r="AM1898" i="1" s="1"/>
  <c r="AM1907" i="1" a="1"/>
  <c r="AM1907" i="1" s="1"/>
  <c r="AM1912" i="1" a="1"/>
  <c r="AM1912" i="1" s="1"/>
  <c r="AM1921" i="1" a="1"/>
  <c r="AM1921" i="1" s="1"/>
  <c r="AM1930" i="1" a="1"/>
  <c r="AM1930" i="1" s="1"/>
  <c r="AM1939" i="1" a="1"/>
  <c r="AM1939" i="1" s="1"/>
  <c r="AM1944" i="1" a="1"/>
  <c r="AM1944" i="1" s="1"/>
  <c r="AM1953" i="1" a="1"/>
  <c r="AM1953" i="1" s="1"/>
  <c r="AM1962" i="1" a="1"/>
  <c r="AM1962" i="1" s="1"/>
  <c r="AM1971" i="1" a="1"/>
  <c r="AM1971" i="1" s="1"/>
  <c r="AM1976" i="1" a="1"/>
  <c r="AM1976" i="1" s="1"/>
  <c r="AM1985" i="1" a="1"/>
  <c r="AM1985" i="1" s="1"/>
  <c r="AM1994" i="1" a="1"/>
  <c r="AM1994" i="1" s="1"/>
  <c r="AM2003" i="1" a="1"/>
  <c r="AM2003" i="1" s="1"/>
  <c r="AM2008" i="1" a="1"/>
  <c r="AM2008" i="1" s="1"/>
  <c r="AM2017" i="1" a="1"/>
  <c r="AM2017" i="1" s="1"/>
  <c r="AM2026" i="1" a="1"/>
  <c r="AM2026" i="1" s="1"/>
  <c r="AM1426" i="1" a="1"/>
  <c r="AM1426" i="1" s="1"/>
  <c r="AM1444" i="1" a="1"/>
  <c r="AM1444" i="1" s="1"/>
  <c r="AM1499" i="1" a="1"/>
  <c r="AM1499" i="1" s="1"/>
  <c r="AM1507" i="1" a="1"/>
  <c r="AM1507" i="1" s="1"/>
  <c r="AM1513" i="1" a="1"/>
  <c r="AM1513" i="1" s="1"/>
  <c r="AM1519" i="1" a="1"/>
  <c r="AM1519" i="1" s="1"/>
  <c r="AM1524" i="1" a="1"/>
  <c r="AM1524" i="1" s="1"/>
  <c r="AM1533" i="1" a="1"/>
  <c r="AM1533" i="1" s="1"/>
  <c r="AM1542" i="1" a="1"/>
  <c r="AM1542" i="1" s="1"/>
  <c r="AM1551" i="1" a="1"/>
  <c r="AM1551" i="1" s="1"/>
  <c r="AM1556" i="1" a="1"/>
  <c r="AM1556" i="1" s="1"/>
  <c r="AM1565" i="1" a="1"/>
  <c r="AM1565" i="1" s="1"/>
  <c r="AM1574" i="1" a="1"/>
  <c r="AM1574" i="1" s="1"/>
  <c r="AM1583" i="1" a="1"/>
  <c r="AM1583" i="1" s="1"/>
  <c r="AM1588" i="1" a="1"/>
  <c r="AM1588" i="1" s="1"/>
  <c r="AM1597" i="1" a="1"/>
  <c r="AM1597" i="1" s="1"/>
  <c r="AM1606" i="1" a="1"/>
  <c r="AM1606" i="1" s="1"/>
  <c r="AM1615" i="1" a="1"/>
  <c r="AM1615" i="1" s="1"/>
  <c r="AM1620" i="1" a="1"/>
  <c r="AM1620" i="1" s="1"/>
  <c r="AM1629" i="1" a="1"/>
  <c r="AM1629" i="1" s="1"/>
  <c r="AM1638" i="1" a="1"/>
  <c r="AM1638" i="1" s="1"/>
  <c r="AM1647" i="1" a="1"/>
  <c r="AM1647" i="1" s="1"/>
  <c r="AM1652" i="1" a="1"/>
  <c r="AM1652" i="1" s="1"/>
  <c r="AM1661" i="1" a="1"/>
  <c r="AM1661" i="1" s="1"/>
  <c r="AM1670" i="1" a="1"/>
  <c r="AM1670" i="1" s="1"/>
  <c r="AM1679" i="1" a="1"/>
  <c r="AM1679" i="1" s="1"/>
  <c r="AM1684" i="1" a="1"/>
  <c r="AM1684" i="1" s="1"/>
  <c r="AM1693" i="1" a="1"/>
  <c r="AM1693" i="1" s="1"/>
  <c r="AM1702" i="1" a="1"/>
  <c r="AM1702" i="1" s="1"/>
  <c r="AM1711" i="1" a="1"/>
  <c r="AM1711" i="1" s="1"/>
  <c r="AM1716" i="1" a="1"/>
  <c r="AM1716" i="1" s="1"/>
  <c r="AM1725" i="1" a="1"/>
  <c r="AM1725" i="1" s="1"/>
  <c r="AM1734" i="1" a="1"/>
  <c r="AM1734" i="1" s="1"/>
  <c r="AM1743" i="1" a="1"/>
  <c r="AM1743" i="1" s="1"/>
  <c r="AM1748" i="1" a="1"/>
  <c r="AM1748" i="1" s="1"/>
  <c r="AM1757" i="1" a="1"/>
  <c r="AM1757" i="1" s="1"/>
  <c r="AM1766" i="1" a="1"/>
  <c r="AM1766" i="1" s="1"/>
  <c r="AM1775" i="1" a="1"/>
  <c r="AM1775" i="1" s="1"/>
  <c r="AM1780" i="1" a="1"/>
  <c r="AM1780" i="1" s="1"/>
  <c r="AM1789" i="1" a="1"/>
  <c r="AM1789" i="1" s="1"/>
  <c r="AM1798" i="1" a="1"/>
  <c r="AM1798" i="1" s="1"/>
  <c r="AM1807" i="1" a="1"/>
  <c r="AM1807" i="1" s="1"/>
  <c r="AM1812" i="1" a="1"/>
  <c r="AM1812" i="1" s="1"/>
  <c r="AM1821" i="1" a="1"/>
  <c r="AM1821" i="1" s="1"/>
  <c r="AM1830" i="1" a="1"/>
  <c r="AM1830" i="1" s="1"/>
  <c r="AM1839" i="1" a="1"/>
  <c r="AM1839" i="1" s="1"/>
  <c r="AM1844" i="1" a="1"/>
  <c r="AM1844" i="1" s="1"/>
  <c r="AM1853" i="1" a="1"/>
  <c r="AM1853" i="1" s="1"/>
  <c r="AM1862" i="1" a="1"/>
  <c r="AM1862" i="1" s="1"/>
  <c r="AM1871" i="1" a="1"/>
  <c r="AM1871" i="1" s="1"/>
  <c r="AM1876" i="1" a="1"/>
  <c r="AM1876" i="1" s="1"/>
  <c r="AM1885" i="1" a="1"/>
  <c r="AM1885" i="1" s="1"/>
  <c r="AM1894" i="1" a="1"/>
  <c r="AM1894" i="1" s="1"/>
  <c r="AM1903" i="1" a="1"/>
  <c r="AM1903" i="1" s="1"/>
  <c r="AM1908" i="1" a="1"/>
  <c r="AM1908" i="1" s="1"/>
  <c r="AM1917" i="1" a="1"/>
  <c r="AM1917" i="1" s="1"/>
  <c r="AM1926" i="1" a="1"/>
  <c r="AM1926" i="1" s="1"/>
  <c r="AM1935" i="1" a="1"/>
  <c r="AM1935" i="1" s="1"/>
  <c r="AM1940" i="1" a="1"/>
  <c r="AM1940" i="1" s="1"/>
  <c r="AM1949" i="1" a="1"/>
  <c r="AM1949" i="1" s="1"/>
  <c r="AM1958" i="1" a="1"/>
  <c r="AM1958" i="1" s="1"/>
  <c r="AM1967" i="1" a="1"/>
  <c r="AM1967" i="1" s="1"/>
  <c r="AM1972" i="1" a="1"/>
  <c r="AM1972" i="1" s="1"/>
  <c r="AM1981" i="1" a="1"/>
  <c r="AM1981" i="1" s="1"/>
  <c r="AM1990" i="1" a="1"/>
  <c r="AM1990" i="1" s="1"/>
  <c r="AM1999" i="1" a="1"/>
  <c r="AM1999" i="1" s="1"/>
  <c r="AM2004" i="1" a="1"/>
  <c r="AM2004" i="1" s="1"/>
  <c r="AM2013" i="1" a="1"/>
  <c r="AM2013" i="1" s="1"/>
  <c r="AM2022" i="1" a="1"/>
  <c r="AM2022" i="1" s="1"/>
  <c r="AM2031" i="1" a="1"/>
  <c r="AM2031" i="1" s="1"/>
  <c r="AM2035" i="1" a="1"/>
  <c r="AM2035" i="1" s="1"/>
  <c r="AM1431" i="1" a="1"/>
  <c r="AM1431" i="1" s="1"/>
  <c r="AM1458" i="1" a="1"/>
  <c r="AM1458" i="1" s="1"/>
  <c r="AM1479" i="1" a="1"/>
  <c r="AM1479" i="1" s="1"/>
  <c r="AM1485" i="1" a="1"/>
  <c r="AM1485" i="1" s="1"/>
  <c r="AM1493" i="1" a="1"/>
  <c r="AM1493" i="1" s="1"/>
  <c r="AM1520" i="1" a="1"/>
  <c r="AM1520" i="1" s="1"/>
  <c r="AM1529" i="1" a="1"/>
  <c r="AM1529" i="1" s="1"/>
  <c r="AM1538" i="1" a="1"/>
  <c r="AM1538" i="1" s="1"/>
  <c r="AM1547" i="1" a="1"/>
  <c r="AM1547" i="1" s="1"/>
  <c r="AM1552" i="1" a="1"/>
  <c r="AM1552" i="1" s="1"/>
  <c r="AM1561" i="1" a="1"/>
  <c r="AM1561" i="1" s="1"/>
  <c r="AM1570" i="1" a="1"/>
  <c r="AM1570" i="1" s="1"/>
  <c r="AM1579" i="1" a="1"/>
  <c r="AM1579" i="1" s="1"/>
  <c r="AM1584" i="1" a="1"/>
  <c r="AM1584" i="1" s="1"/>
  <c r="AM1593" i="1" a="1"/>
  <c r="AM1593" i="1" s="1"/>
  <c r="AM1602" i="1" a="1"/>
  <c r="AM1602" i="1" s="1"/>
  <c r="AM1611" i="1" a="1"/>
  <c r="AM1611" i="1" s="1"/>
  <c r="AM1616" i="1" a="1"/>
  <c r="AM1616" i="1" s="1"/>
  <c r="AM1625" i="1" a="1"/>
  <c r="AM1625" i="1" s="1"/>
  <c r="AM1634" i="1" a="1"/>
  <c r="AM1634" i="1" s="1"/>
  <c r="AM1643" i="1" a="1"/>
  <c r="AM1643" i="1" s="1"/>
  <c r="AM1648" i="1" a="1"/>
  <c r="AM1648" i="1" s="1"/>
  <c r="AM1657" i="1" a="1"/>
  <c r="AM1657" i="1" s="1"/>
  <c r="AM1666" i="1" a="1"/>
  <c r="AM1666" i="1" s="1"/>
  <c r="AM1675" i="1" a="1"/>
  <c r="AM1675" i="1" s="1"/>
  <c r="AM1680" i="1" a="1"/>
  <c r="AM1680" i="1" s="1"/>
  <c r="AM1689" i="1" a="1"/>
  <c r="AM1689" i="1" s="1"/>
  <c r="AM1698" i="1" a="1"/>
  <c r="AM1698" i="1" s="1"/>
  <c r="AM1707" i="1" a="1"/>
  <c r="AM1707" i="1" s="1"/>
  <c r="AM1712" i="1" a="1"/>
  <c r="AM1712" i="1" s="1"/>
  <c r="AM1721" i="1" a="1"/>
  <c r="AM1721" i="1" s="1"/>
  <c r="AM1730" i="1" a="1"/>
  <c r="AM1730" i="1" s="1"/>
  <c r="AM1739" i="1" a="1"/>
  <c r="AM1739" i="1" s="1"/>
  <c r="AM1744" i="1" a="1"/>
  <c r="AM1744" i="1" s="1"/>
  <c r="AM1753" i="1" a="1"/>
  <c r="AM1753" i="1" s="1"/>
  <c r="AM1762" i="1" a="1"/>
  <c r="AM1762" i="1" s="1"/>
  <c r="AM1771" i="1" a="1"/>
  <c r="AM1771" i="1" s="1"/>
  <c r="AM1776" i="1" a="1"/>
  <c r="AM1776" i="1" s="1"/>
  <c r="AM1785" i="1" a="1"/>
  <c r="AM1785" i="1" s="1"/>
  <c r="AM1794" i="1" a="1"/>
  <c r="AM1794" i="1" s="1"/>
  <c r="AM1803" i="1" a="1"/>
  <c r="AM1803" i="1" s="1"/>
  <c r="AM1808" i="1" a="1"/>
  <c r="AM1808" i="1" s="1"/>
  <c r="AM1817" i="1" a="1"/>
  <c r="AM1817" i="1" s="1"/>
  <c r="AM1826" i="1" a="1"/>
  <c r="AM1826" i="1" s="1"/>
  <c r="AM1835" i="1" a="1"/>
  <c r="AM1835" i="1" s="1"/>
  <c r="AM1840" i="1" a="1"/>
  <c r="AM1840" i="1" s="1"/>
  <c r="AM1849" i="1" a="1"/>
  <c r="AM1849" i="1" s="1"/>
  <c r="AM1858" i="1" a="1"/>
  <c r="AM1858" i="1" s="1"/>
  <c r="AM1867" i="1" a="1"/>
  <c r="AM1867" i="1" s="1"/>
  <c r="AM1872" i="1" a="1"/>
  <c r="AM1872" i="1" s="1"/>
  <c r="AM1881" i="1" a="1"/>
  <c r="AM1881" i="1" s="1"/>
  <c r="AM1890" i="1" a="1"/>
  <c r="AM1890" i="1" s="1"/>
  <c r="AM1899" i="1" a="1"/>
  <c r="AM1899" i="1" s="1"/>
  <c r="AM1904" i="1" a="1"/>
  <c r="AM1904" i="1" s="1"/>
  <c r="AM1913" i="1" a="1"/>
  <c r="AM1913" i="1" s="1"/>
  <c r="AM1922" i="1" a="1"/>
  <c r="AM1922" i="1" s="1"/>
  <c r="AM1931" i="1" a="1"/>
  <c r="AM1931" i="1" s="1"/>
  <c r="AM1936" i="1" a="1"/>
  <c r="AM1936" i="1" s="1"/>
  <c r="AM1945" i="1" a="1"/>
  <c r="AM1945" i="1" s="1"/>
  <c r="AM1954" i="1" a="1"/>
  <c r="AM1954" i="1" s="1"/>
  <c r="AM1963" i="1" a="1"/>
  <c r="AM1963" i="1" s="1"/>
  <c r="AM1968" i="1" a="1"/>
  <c r="AM1968" i="1" s="1"/>
  <c r="AM1977" i="1" a="1"/>
  <c r="AM1977" i="1" s="1"/>
  <c r="AM1986" i="1" a="1"/>
  <c r="AM1986" i="1" s="1"/>
  <c r="AM1995" i="1" a="1"/>
  <c r="AM1995" i="1" s="1"/>
  <c r="AM2000" i="1" a="1"/>
  <c r="AM2000" i="1" s="1"/>
  <c r="AM2009" i="1" a="1"/>
  <c r="AM2009" i="1" s="1"/>
  <c r="AM2018" i="1" a="1"/>
  <c r="AM2018" i="1" s="1"/>
  <c r="AM2027" i="1" a="1"/>
  <c r="AM2027" i="1" s="1"/>
  <c r="AM1434" i="1" a="1"/>
  <c r="AM1434" i="1" s="1"/>
  <c r="AM1486" i="1" a="1"/>
  <c r="AM1486" i="1" s="1"/>
  <c r="AM1494" i="1" a="1"/>
  <c r="AM1494" i="1" s="1"/>
  <c r="AM1502" i="1" a="1"/>
  <c r="AM1502" i="1" s="1"/>
  <c r="AM1508" i="1" a="1"/>
  <c r="AM1508" i="1" s="1"/>
  <c r="AM1525" i="1" a="1"/>
  <c r="AM1525" i="1" s="1"/>
  <c r="AM1534" i="1" a="1"/>
  <c r="AM1534" i="1" s="1"/>
  <c r="AM1543" i="1" a="1"/>
  <c r="AM1543" i="1" s="1"/>
  <c r="AM1548" i="1" a="1"/>
  <c r="AM1548" i="1" s="1"/>
  <c r="AM1557" i="1" a="1"/>
  <c r="AM1557" i="1" s="1"/>
  <c r="AM1566" i="1" a="1"/>
  <c r="AM1566" i="1" s="1"/>
  <c r="AM1575" i="1" a="1"/>
  <c r="AM1575" i="1" s="1"/>
  <c r="AM1580" i="1" a="1"/>
  <c r="AM1580" i="1" s="1"/>
  <c r="AM1589" i="1" a="1"/>
  <c r="AM1589" i="1" s="1"/>
  <c r="AM1598" i="1" a="1"/>
  <c r="AM1598" i="1" s="1"/>
  <c r="AM1607" i="1" a="1"/>
  <c r="AM1607" i="1" s="1"/>
  <c r="AM1612" i="1" a="1"/>
  <c r="AM1612" i="1" s="1"/>
  <c r="AM1621" i="1" a="1"/>
  <c r="AM1621" i="1" s="1"/>
  <c r="AM1630" i="1" a="1"/>
  <c r="AM1630" i="1" s="1"/>
  <c r="AM1639" i="1" a="1"/>
  <c r="AM1639" i="1" s="1"/>
  <c r="AM1644" i="1" a="1"/>
  <c r="AM1644" i="1" s="1"/>
  <c r="AM1653" i="1" a="1"/>
  <c r="AM1653" i="1" s="1"/>
  <c r="AM1662" i="1" a="1"/>
  <c r="AM1662" i="1" s="1"/>
  <c r="AM1671" i="1" a="1"/>
  <c r="AM1671" i="1" s="1"/>
  <c r="AM1676" i="1" a="1"/>
  <c r="AM1676" i="1" s="1"/>
  <c r="AM1685" i="1" a="1"/>
  <c r="AM1685" i="1" s="1"/>
  <c r="AM1694" i="1" a="1"/>
  <c r="AM1694" i="1" s="1"/>
  <c r="AM1703" i="1" a="1"/>
  <c r="AM1703" i="1" s="1"/>
  <c r="AM1708" i="1" a="1"/>
  <c r="AM1708" i="1" s="1"/>
  <c r="AM1717" i="1" a="1"/>
  <c r="AM1717" i="1" s="1"/>
  <c r="AM1726" i="1" a="1"/>
  <c r="AM1726" i="1" s="1"/>
  <c r="AM1735" i="1" a="1"/>
  <c r="AM1735" i="1" s="1"/>
  <c r="AM1740" i="1" a="1"/>
  <c r="AM1740" i="1" s="1"/>
  <c r="AM1749" i="1" a="1"/>
  <c r="AM1749" i="1" s="1"/>
  <c r="AM1758" i="1" a="1"/>
  <c r="AM1758" i="1" s="1"/>
  <c r="AM1767" i="1" a="1"/>
  <c r="AM1767" i="1" s="1"/>
  <c r="AM1772" i="1" a="1"/>
  <c r="AM1772" i="1" s="1"/>
  <c r="AM1781" i="1" a="1"/>
  <c r="AM1781" i="1" s="1"/>
  <c r="AM1790" i="1" a="1"/>
  <c r="AM1790" i="1" s="1"/>
  <c r="AM1461" i="1" a="1"/>
  <c r="AM1461" i="1" s="1"/>
  <c r="AM1472" i="1" a="1"/>
  <c r="AM1472" i="1" s="1"/>
  <c r="AM1480" i="1" a="1"/>
  <c r="AM1480" i="1" s="1"/>
  <c r="AM1488" i="1" a="1"/>
  <c r="AM1488" i="1" s="1"/>
  <c r="AM1516" i="1" a="1"/>
  <c r="AM1516" i="1" s="1"/>
  <c r="AM1521" i="1" a="1"/>
  <c r="AM1521" i="1" s="1"/>
  <c r="AM1530" i="1" a="1"/>
  <c r="AM1530" i="1" s="1"/>
  <c r="AM1539" i="1" a="1"/>
  <c r="AM1539" i="1" s="1"/>
  <c r="AM1544" i="1" a="1"/>
  <c r="AM1544" i="1" s="1"/>
  <c r="AM1553" i="1" a="1"/>
  <c r="AM1553" i="1" s="1"/>
  <c r="AM1562" i="1" a="1"/>
  <c r="AM1562" i="1" s="1"/>
  <c r="AM1571" i="1" a="1"/>
  <c r="AM1571" i="1" s="1"/>
  <c r="AM1576" i="1" a="1"/>
  <c r="AM1576" i="1" s="1"/>
  <c r="AM1585" i="1" a="1"/>
  <c r="AM1585" i="1" s="1"/>
  <c r="AM1594" i="1" a="1"/>
  <c r="AM1594" i="1" s="1"/>
  <c r="AM1603" i="1" a="1"/>
  <c r="AM1603" i="1" s="1"/>
  <c r="AM1608" i="1" a="1"/>
  <c r="AM1608" i="1" s="1"/>
  <c r="AM1617" i="1" a="1"/>
  <c r="AM1617" i="1" s="1"/>
  <c r="AM1626" i="1" a="1"/>
  <c r="AM1626" i="1" s="1"/>
  <c r="AM1635" i="1" a="1"/>
  <c r="AM1635" i="1" s="1"/>
  <c r="AM1640" i="1" a="1"/>
  <c r="AM1640" i="1" s="1"/>
  <c r="AM1649" i="1" a="1"/>
  <c r="AM1649" i="1" s="1"/>
  <c r="AM1658" i="1" a="1"/>
  <c r="AM1658" i="1" s="1"/>
  <c r="AM1667" i="1" a="1"/>
  <c r="AM1667" i="1" s="1"/>
  <c r="AM1672" i="1" a="1"/>
  <c r="AM1672" i="1" s="1"/>
  <c r="AM1681" i="1" a="1"/>
  <c r="AM1681" i="1" s="1"/>
  <c r="AM1690" i="1" a="1"/>
  <c r="AM1690" i="1" s="1"/>
  <c r="AM1699" i="1" a="1"/>
  <c r="AM1699" i="1" s="1"/>
  <c r="AM1704" i="1" a="1"/>
  <c r="AM1704" i="1" s="1"/>
  <c r="AM1713" i="1" a="1"/>
  <c r="AM1713" i="1" s="1"/>
  <c r="AM1722" i="1" a="1"/>
  <c r="AM1722" i="1" s="1"/>
  <c r="AM1731" i="1" a="1"/>
  <c r="AM1731" i="1" s="1"/>
  <c r="AM1736" i="1" a="1"/>
  <c r="AM1736" i="1" s="1"/>
  <c r="AM1745" i="1" a="1"/>
  <c r="AM1745" i="1" s="1"/>
  <c r="AM1754" i="1" a="1"/>
  <c r="AM1754" i="1" s="1"/>
  <c r="AM1763" i="1" a="1"/>
  <c r="AM1763" i="1" s="1"/>
  <c r="AM1768" i="1" a="1"/>
  <c r="AM1768" i="1" s="1"/>
  <c r="AM1777" i="1" a="1"/>
  <c r="AM1777" i="1" s="1"/>
  <c r="AM1786" i="1" a="1"/>
  <c r="AM1786" i="1" s="1"/>
  <c r="AM1449" i="1" a="1"/>
  <c r="AM1449" i="1" s="1"/>
  <c r="AM1495" i="1" a="1"/>
  <c r="AM1495" i="1" s="1"/>
  <c r="AM1503" i="1" a="1"/>
  <c r="AM1503" i="1" s="1"/>
  <c r="AM1511" i="1" a="1"/>
  <c r="AM1511" i="1" s="1"/>
  <c r="AM1526" i="1" a="1"/>
  <c r="AM1526" i="1" s="1"/>
  <c r="AM1535" i="1" a="1"/>
  <c r="AM1535" i="1" s="1"/>
  <c r="AM1540" i="1" a="1"/>
  <c r="AM1540" i="1" s="1"/>
  <c r="AM1549" i="1" a="1"/>
  <c r="AM1549" i="1" s="1"/>
  <c r="AM1558" i="1" a="1"/>
  <c r="AM1558" i="1" s="1"/>
  <c r="AM1567" i="1" a="1"/>
  <c r="AM1567" i="1" s="1"/>
  <c r="AM1572" i="1" a="1"/>
  <c r="AM1572" i="1" s="1"/>
  <c r="AM1581" i="1" a="1"/>
  <c r="AM1581" i="1" s="1"/>
  <c r="AM1590" i="1" a="1"/>
  <c r="AM1590" i="1" s="1"/>
  <c r="AM1599" i="1" a="1"/>
  <c r="AM1599" i="1" s="1"/>
  <c r="AM1604" i="1" a="1"/>
  <c r="AM1604" i="1" s="1"/>
  <c r="AM1613" i="1" a="1"/>
  <c r="AM1613" i="1" s="1"/>
  <c r="AM1622" i="1" a="1"/>
  <c r="AM1622" i="1" s="1"/>
  <c r="AM1631" i="1" a="1"/>
  <c r="AM1631" i="1" s="1"/>
  <c r="AM1636" i="1" a="1"/>
  <c r="AM1636" i="1" s="1"/>
  <c r="AM1645" i="1" a="1"/>
  <c r="AM1645" i="1" s="1"/>
  <c r="AM1654" i="1" a="1"/>
  <c r="AM1654" i="1" s="1"/>
  <c r="AM1663" i="1" a="1"/>
  <c r="AM1663" i="1" s="1"/>
  <c r="AM1668" i="1" a="1"/>
  <c r="AM1668" i="1" s="1"/>
  <c r="AM1677" i="1" a="1"/>
  <c r="AM1677" i="1" s="1"/>
  <c r="AM1686" i="1" a="1"/>
  <c r="AM1686" i="1" s="1"/>
  <c r="AM1695" i="1" a="1"/>
  <c r="AM1695" i="1" s="1"/>
  <c r="AM1700" i="1" a="1"/>
  <c r="AM1700" i="1" s="1"/>
  <c r="AM1709" i="1" a="1"/>
  <c r="AM1709" i="1" s="1"/>
  <c r="AM1718" i="1" a="1"/>
  <c r="AM1718" i="1" s="1"/>
  <c r="AM1727" i="1" a="1"/>
  <c r="AM1727" i="1" s="1"/>
  <c r="AM1732" i="1" a="1"/>
  <c r="AM1732" i="1" s="1"/>
  <c r="AM1741" i="1" a="1"/>
  <c r="AM1741" i="1" s="1"/>
  <c r="AM1750" i="1" a="1"/>
  <c r="AM1750" i="1" s="1"/>
  <c r="AM1759" i="1" a="1"/>
  <c r="AM1759" i="1" s="1"/>
  <c r="AM1764" i="1" a="1"/>
  <c r="AM1764" i="1" s="1"/>
  <c r="AM1773" i="1" a="1"/>
  <c r="AM1773" i="1" s="1"/>
  <c r="AM1782" i="1" a="1"/>
  <c r="AM1782" i="1" s="1"/>
  <c r="AM1791" i="1" a="1"/>
  <c r="AM1791" i="1" s="1"/>
  <c r="AM1796" i="1" a="1"/>
  <c r="AM1796" i="1" s="1"/>
  <c r="AM1805" i="1" a="1"/>
  <c r="AM1805" i="1" s="1"/>
  <c r="AM1814" i="1" a="1"/>
  <c r="AM1814" i="1" s="1"/>
  <c r="AM1823" i="1" a="1"/>
  <c r="AM1823" i="1" s="1"/>
  <c r="AM1828" i="1" a="1"/>
  <c r="AM1828" i="1" s="1"/>
  <c r="AM1837" i="1" a="1"/>
  <c r="AM1837" i="1" s="1"/>
  <c r="AM1846" i="1" a="1"/>
  <c r="AM1846" i="1" s="1"/>
  <c r="AM1855" i="1" a="1"/>
  <c r="AM1855" i="1" s="1"/>
  <c r="AM1860" i="1" a="1"/>
  <c r="AM1860" i="1" s="1"/>
  <c r="AM1869" i="1" a="1"/>
  <c r="AM1869" i="1" s="1"/>
  <c r="AM1878" i="1" a="1"/>
  <c r="AM1878" i="1" s="1"/>
  <c r="AM1887" i="1" a="1"/>
  <c r="AM1887" i="1" s="1"/>
  <c r="AM1892" i="1" a="1"/>
  <c r="AM1892" i="1" s="1"/>
  <c r="AM1901" i="1" a="1"/>
  <c r="AM1901" i="1" s="1"/>
  <c r="AM1910" i="1" a="1"/>
  <c r="AM1910" i="1" s="1"/>
  <c r="AM1919" i="1" a="1"/>
  <c r="AM1919" i="1" s="1"/>
  <c r="AM1924" i="1" a="1"/>
  <c r="AM1924" i="1" s="1"/>
  <c r="AM1933" i="1" a="1"/>
  <c r="AM1933" i="1" s="1"/>
  <c r="AM1942" i="1" a="1"/>
  <c r="AM1942" i="1" s="1"/>
  <c r="AM1951" i="1" a="1"/>
  <c r="AM1951" i="1" s="1"/>
  <c r="AM1956" i="1" a="1"/>
  <c r="AM1956" i="1" s="1"/>
  <c r="AM1965" i="1" a="1"/>
  <c r="AM1965" i="1" s="1"/>
  <c r="AM1974" i="1" a="1"/>
  <c r="AM1974" i="1" s="1"/>
  <c r="AM1983" i="1" a="1"/>
  <c r="AM1983" i="1" s="1"/>
  <c r="AM1988" i="1" a="1"/>
  <c r="AM1988" i="1" s="1"/>
  <c r="AM1997" i="1" a="1"/>
  <c r="AM1997" i="1" s="1"/>
  <c r="AM2006" i="1" a="1"/>
  <c r="AM2006" i="1" s="1"/>
  <c r="AM2015" i="1" a="1"/>
  <c r="AM2015" i="1" s="1"/>
  <c r="AM2020" i="1" a="1"/>
  <c r="AM2020" i="1" s="1"/>
  <c r="AM2029" i="1" a="1"/>
  <c r="AM2029" i="1" s="1"/>
  <c r="AM2033" i="1" a="1"/>
  <c r="AM2033" i="1" s="1"/>
  <c r="AM2037" i="1" a="1"/>
  <c r="AM2037" i="1" s="1"/>
  <c r="AM1452" i="1" a="1"/>
  <c r="AM1452" i="1" s="1"/>
  <c r="AM1463" i="1" a="1"/>
  <c r="AM1463" i="1" s="1"/>
  <c r="AM1475" i="1" a="1"/>
  <c r="AM1475" i="1" s="1"/>
  <c r="AM1481" i="1" a="1"/>
  <c r="AM1481" i="1" s="1"/>
  <c r="AM1489" i="1" a="1"/>
  <c r="AM1489" i="1" s="1"/>
  <c r="AM1497" i="1" a="1"/>
  <c r="AM1497" i="1" s="1"/>
  <c r="AM1517" i="1" a="1"/>
  <c r="AM1517" i="1" s="1"/>
  <c r="AM1522" i="1" a="1"/>
  <c r="AM1522" i="1" s="1"/>
  <c r="AM1531" i="1" a="1"/>
  <c r="AM1531" i="1" s="1"/>
  <c r="AM1536" i="1" a="1"/>
  <c r="AM1536" i="1" s="1"/>
  <c r="AM1545" i="1" a="1"/>
  <c r="AM1545" i="1" s="1"/>
  <c r="AM1554" i="1" a="1"/>
  <c r="AM1554" i="1" s="1"/>
  <c r="AM1563" i="1" a="1"/>
  <c r="AM1563" i="1" s="1"/>
  <c r="AM1568" i="1" a="1"/>
  <c r="AM1568" i="1" s="1"/>
  <c r="AM1577" i="1" a="1"/>
  <c r="AM1577" i="1" s="1"/>
  <c r="AM1586" i="1" a="1"/>
  <c r="AM1586" i="1" s="1"/>
  <c r="AM1595" i="1" a="1"/>
  <c r="AM1595" i="1" s="1"/>
  <c r="AM1600" i="1" a="1"/>
  <c r="AM1600" i="1" s="1"/>
  <c r="AM1609" i="1" a="1"/>
  <c r="AM1609" i="1" s="1"/>
  <c r="AM1618" i="1" a="1"/>
  <c r="AM1618" i="1" s="1"/>
  <c r="AM1627" i="1" a="1"/>
  <c r="AM1627" i="1" s="1"/>
  <c r="AM1632" i="1" a="1"/>
  <c r="AM1632" i="1" s="1"/>
  <c r="AM1641" i="1" a="1"/>
  <c r="AM1641" i="1" s="1"/>
  <c r="AM1650" i="1" a="1"/>
  <c r="AM1650" i="1" s="1"/>
  <c r="AM1659" i="1" a="1"/>
  <c r="AM1659" i="1" s="1"/>
  <c r="AM1664" i="1" a="1"/>
  <c r="AM1664" i="1" s="1"/>
  <c r="AM1673" i="1" a="1"/>
  <c r="AM1673" i="1" s="1"/>
  <c r="AM1682" i="1" a="1"/>
  <c r="AM1682" i="1" s="1"/>
  <c r="AM1691" i="1" a="1"/>
  <c r="AM1691" i="1" s="1"/>
  <c r="AM1696" i="1" a="1"/>
  <c r="AM1696" i="1" s="1"/>
  <c r="AM1705" i="1" a="1"/>
  <c r="AM1705" i="1" s="1"/>
  <c r="AM1714" i="1" a="1"/>
  <c r="AM1714" i="1" s="1"/>
  <c r="AM1723" i="1" a="1"/>
  <c r="AM1723" i="1" s="1"/>
  <c r="AM1728" i="1" a="1"/>
  <c r="AM1728" i="1" s="1"/>
  <c r="AM1737" i="1" a="1"/>
  <c r="AM1737" i="1" s="1"/>
  <c r="AM1746" i="1" a="1"/>
  <c r="AM1746" i="1" s="1"/>
  <c r="AM1755" i="1" a="1"/>
  <c r="AM1755" i="1" s="1"/>
  <c r="AM1760" i="1" a="1"/>
  <c r="AM1760" i="1" s="1"/>
  <c r="AM1440" i="1" a="1"/>
  <c r="AM1440" i="1" s="1"/>
  <c r="AM1453" i="1" a="1"/>
  <c r="AM1453" i="1" s="1"/>
  <c r="AM1466" i="1" a="1"/>
  <c r="AM1466" i="1" s="1"/>
  <c r="AM1490" i="1" a="1"/>
  <c r="AM1490" i="1" s="1"/>
  <c r="AM1498" i="1" a="1"/>
  <c r="AM1498" i="1" s="1"/>
  <c r="AM1504" i="1" a="1"/>
  <c r="AM1504" i="1" s="1"/>
  <c r="AM1512" i="1" a="1"/>
  <c r="AM1512" i="1" s="1"/>
  <c r="AM1518" i="1" a="1"/>
  <c r="AM1518" i="1" s="1"/>
  <c r="AM1527" i="1" a="1"/>
  <c r="AM1527" i="1" s="1"/>
  <c r="AM1532" i="1" a="1"/>
  <c r="AM1532" i="1" s="1"/>
  <c r="AM1541" i="1" a="1"/>
  <c r="AM1541" i="1" s="1"/>
  <c r="AM1550" i="1" a="1"/>
  <c r="AM1550" i="1" s="1"/>
  <c r="AM1559" i="1" a="1"/>
  <c r="AM1559" i="1" s="1"/>
  <c r="AM1564" i="1" a="1"/>
  <c r="AM1564" i="1" s="1"/>
  <c r="AM1573" i="1" a="1"/>
  <c r="AM1573" i="1" s="1"/>
  <c r="AM1582" i="1" a="1"/>
  <c r="AM1582" i="1" s="1"/>
  <c r="AM1591" i="1" a="1"/>
  <c r="AM1591" i="1" s="1"/>
  <c r="AM1596" i="1" a="1"/>
  <c r="AM1596" i="1" s="1"/>
  <c r="AM1605" i="1" a="1"/>
  <c r="AM1605" i="1" s="1"/>
  <c r="AM1614" i="1" a="1"/>
  <c r="AM1614" i="1" s="1"/>
  <c r="AM1623" i="1" a="1"/>
  <c r="AM1623" i="1" s="1"/>
  <c r="AM1628" i="1" a="1"/>
  <c r="AM1628" i="1" s="1"/>
  <c r="AM1637" i="1" a="1"/>
  <c r="AM1637" i="1" s="1"/>
  <c r="AM1646" i="1" a="1"/>
  <c r="AM1646" i="1" s="1"/>
  <c r="AM1655" i="1" a="1"/>
  <c r="AM1655" i="1" s="1"/>
  <c r="AM1660" i="1" a="1"/>
  <c r="AM1660" i="1" s="1"/>
  <c r="AM1669" i="1" a="1"/>
  <c r="AM1669" i="1" s="1"/>
  <c r="AM1678" i="1" a="1"/>
  <c r="AM1678" i="1" s="1"/>
  <c r="AM1687" i="1" a="1"/>
  <c r="AM1687" i="1" s="1"/>
  <c r="AM1692" i="1" a="1"/>
  <c r="AM1692" i="1" s="1"/>
  <c r="AM1701" i="1" a="1"/>
  <c r="AM1701" i="1" s="1"/>
  <c r="AM1710" i="1" a="1"/>
  <c r="AM1710" i="1" s="1"/>
  <c r="AM1719" i="1" a="1"/>
  <c r="AM1719" i="1" s="1"/>
  <c r="AM1724" i="1" a="1"/>
  <c r="AM1724" i="1" s="1"/>
  <c r="AM1733" i="1" a="1"/>
  <c r="AM1733" i="1" s="1"/>
  <c r="AM1742" i="1" a="1"/>
  <c r="AM1742" i="1" s="1"/>
  <c r="AM1751" i="1" a="1"/>
  <c r="AM1751" i="1" s="1"/>
  <c r="AM1756" i="1" a="1"/>
  <c r="AM1756" i="1" s="1"/>
  <c r="AM1765" i="1" a="1"/>
  <c r="AM1765" i="1" s="1"/>
  <c r="AM1783" i="1" a="1"/>
  <c r="AM1783" i="1" s="1"/>
  <c r="AM1824" i="1" a="1"/>
  <c r="AM1824" i="1" s="1"/>
  <c r="AM1833" i="1" a="1"/>
  <c r="AM1833" i="1" s="1"/>
  <c r="AM1842" i="1" a="1"/>
  <c r="AM1842" i="1" s="1"/>
  <c r="AM1851" i="1" a="1"/>
  <c r="AM1851" i="1" s="1"/>
  <c r="AM1888" i="1" a="1"/>
  <c r="AM1888" i="1" s="1"/>
  <c r="AM1897" i="1" a="1"/>
  <c r="AM1897" i="1" s="1"/>
  <c r="AM1906" i="1" a="1"/>
  <c r="AM1906" i="1" s="1"/>
  <c r="AM1915" i="1" a="1"/>
  <c r="AM1915" i="1" s="1"/>
  <c r="AM1952" i="1" a="1"/>
  <c r="AM1952" i="1" s="1"/>
  <c r="AM1961" i="1" a="1"/>
  <c r="AM1961" i="1" s="1"/>
  <c r="AM1970" i="1" a="1"/>
  <c r="AM1970" i="1" s="1"/>
  <c r="AM1979" i="1" a="1"/>
  <c r="AM1979" i="1" s="1"/>
  <c r="AM2016" i="1" a="1"/>
  <c r="AM2016" i="1" s="1"/>
  <c r="AM2025" i="1" a="1"/>
  <c r="AM2025" i="1" s="1"/>
  <c r="AM2051" i="1" a="1"/>
  <c r="AM2051" i="1" s="1"/>
  <c r="AM2067" i="1" a="1"/>
  <c r="AM2067" i="1" s="1"/>
  <c r="AM2083" i="1" a="1"/>
  <c r="AM2083" i="1" s="1"/>
  <c r="AM2099" i="1" a="1"/>
  <c r="AM2099" i="1" s="1"/>
  <c r="AM2115" i="1" a="1"/>
  <c r="AM2115" i="1" s="1"/>
  <c r="AM2131" i="1" a="1"/>
  <c r="AM2131" i="1" s="1"/>
  <c r="AM2147" i="1" a="1"/>
  <c r="AM2147" i="1" s="1"/>
  <c r="AM2163" i="1" a="1"/>
  <c r="AM2163" i="1" s="1"/>
  <c r="AM2179" i="1" a="1"/>
  <c r="AM2179" i="1" s="1"/>
  <c r="AM2195" i="1" a="1"/>
  <c r="AM2195" i="1" s="1"/>
  <c r="AM2211" i="1" a="1"/>
  <c r="AM2211" i="1" s="1"/>
  <c r="AM2226" i="1" a="1"/>
  <c r="AM2226" i="1" s="1"/>
  <c r="AM2235" i="1" a="1"/>
  <c r="AM2235" i="1" s="1"/>
  <c r="AM2240" i="1" a="1"/>
  <c r="AM2240" i="1" s="1"/>
  <c r="AM2249" i="1" a="1"/>
  <c r="AM2249" i="1" s="1"/>
  <c r="AM2258" i="1" a="1"/>
  <c r="AM2258" i="1" s="1"/>
  <c r="AM2267" i="1" a="1"/>
  <c r="AM2267" i="1" s="1"/>
  <c r="AM2272" i="1" a="1"/>
  <c r="AM2272" i="1" s="1"/>
  <c r="AM2281" i="1" a="1"/>
  <c r="AM2281" i="1" s="1"/>
  <c r="AM2290" i="1" a="1"/>
  <c r="AM2290" i="1" s="1"/>
  <c r="AM2299" i="1" a="1"/>
  <c r="AM2299" i="1" s="1"/>
  <c r="AM2304" i="1" a="1"/>
  <c r="AM2304" i="1" s="1"/>
  <c r="AM2313" i="1" a="1"/>
  <c r="AM2313" i="1" s="1"/>
  <c r="AM2322" i="1" a="1"/>
  <c r="AM2322" i="1" s="1"/>
  <c r="AM2331" i="1" a="1"/>
  <c r="AM2331" i="1" s="1"/>
  <c r="AM2336" i="1" a="1"/>
  <c r="AM2336" i="1" s="1"/>
  <c r="AM2345" i="1" a="1"/>
  <c r="AM2345" i="1" s="1"/>
  <c r="AM2354" i="1" a="1"/>
  <c r="AM2354" i="1" s="1"/>
  <c r="AM2363" i="1" a="1"/>
  <c r="AM2363" i="1" s="1"/>
  <c r="AM2368" i="1" a="1"/>
  <c r="AM2368" i="1" s="1"/>
  <c r="AM2377" i="1" a="1"/>
  <c r="AM2377" i="1" s="1"/>
  <c r="AM2386" i="1" a="1"/>
  <c r="AM2386" i="1" s="1"/>
  <c r="AM2395" i="1" a="1"/>
  <c r="AM2395" i="1" s="1"/>
  <c r="AM2400" i="1" a="1"/>
  <c r="AM2400" i="1" s="1"/>
  <c r="AM2409" i="1" a="1"/>
  <c r="AM2409" i="1" s="1"/>
  <c r="AM2418" i="1" a="1"/>
  <c r="AM2418" i="1" s="1"/>
  <c r="AM2427" i="1" a="1"/>
  <c r="AM2427" i="1" s="1"/>
  <c r="AM2432" i="1" a="1"/>
  <c r="AM2432" i="1" s="1"/>
  <c r="AM2441" i="1" a="1"/>
  <c r="AM2441" i="1" s="1"/>
  <c r="AL2" i="1"/>
  <c r="AM1769" i="1" a="1"/>
  <c r="AM1769" i="1" s="1"/>
  <c r="AM1787" i="1" a="1"/>
  <c r="AM1787" i="1" s="1"/>
  <c r="AM1797" i="1" a="1"/>
  <c r="AM1797" i="1" s="1"/>
  <c r="AM1806" i="1" a="1"/>
  <c r="AM1806" i="1" s="1"/>
  <c r="AM1815" i="1" a="1"/>
  <c r="AM1815" i="1" s="1"/>
  <c r="AM1852" i="1" a="1"/>
  <c r="AM1852" i="1" s="1"/>
  <c r="AM1861" i="1" a="1"/>
  <c r="AM1861" i="1" s="1"/>
  <c r="AM1870" i="1" a="1"/>
  <c r="AM1870" i="1" s="1"/>
  <c r="AM1879" i="1" a="1"/>
  <c r="AM1879" i="1" s="1"/>
  <c r="AM1916" i="1" a="1"/>
  <c r="AM1916" i="1" s="1"/>
  <c r="AM1925" i="1" a="1"/>
  <c r="AM1925" i="1" s="1"/>
  <c r="AM1934" i="1" a="1"/>
  <c r="AM1934" i="1" s="1"/>
  <c r="AM1943" i="1" a="1"/>
  <c r="AM1943" i="1" s="1"/>
  <c r="AM1980" i="1" a="1"/>
  <c r="AM1980" i="1" s="1"/>
  <c r="AM1989" i="1" a="1"/>
  <c r="AM1989" i="1" s="1"/>
  <c r="AM1998" i="1" a="1"/>
  <c r="AM1998" i="1" s="1"/>
  <c r="AM2007" i="1" a="1"/>
  <c r="AM2007" i="1" s="1"/>
  <c r="AM2034" i="1" a="1"/>
  <c r="AM2034" i="1" s="1"/>
  <c r="AM2041" i="1" a="1"/>
  <c r="AM2041" i="1" s="1"/>
  <c r="AM2046" i="1" a="1"/>
  <c r="AM2046" i="1" s="1"/>
  <c r="AM2052" i="1" a="1"/>
  <c r="AM2052" i="1" s="1"/>
  <c r="AM2057" i="1" a="1"/>
  <c r="AM2057" i="1" s="1"/>
  <c r="AM2062" i="1" a="1"/>
  <c r="AM2062" i="1" s="1"/>
  <c r="AM2068" i="1" a="1"/>
  <c r="AM2068" i="1" s="1"/>
  <c r="AM2073" i="1" a="1"/>
  <c r="AM2073" i="1" s="1"/>
  <c r="AM2078" i="1" a="1"/>
  <c r="AM2078" i="1" s="1"/>
  <c r="AM2084" i="1" a="1"/>
  <c r="AM2084" i="1" s="1"/>
  <c r="AM2089" i="1" a="1"/>
  <c r="AM2089" i="1" s="1"/>
  <c r="AM2094" i="1" a="1"/>
  <c r="AM2094" i="1" s="1"/>
  <c r="AM2100" i="1" a="1"/>
  <c r="AM2100" i="1" s="1"/>
  <c r="AM2105" i="1" a="1"/>
  <c r="AM2105" i="1" s="1"/>
  <c r="AM2110" i="1" a="1"/>
  <c r="AM2110" i="1" s="1"/>
  <c r="AM2116" i="1" a="1"/>
  <c r="AM2116" i="1" s="1"/>
  <c r="AM2121" i="1" a="1"/>
  <c r="AM2121" i="1" s="1"/>
  <c r="AM2126" i="1" a="1"/>
  <c r="AM2126" i="1" s="1"/>
  <c r="AM2132" i="1" a="1"/>
  <c r="AM2132" i="1" s="1"/>
  <c r="AM2137" i="1" a="1"/>
  <c r="AM2137" i="1" s="1"/>
  <c r="AM2142" i="1" a="1"/>
  <c r="AM2142" i="1" s="1"/>
  <c r="AM2148" i="1" a="1"/>
  <c r="AM2148" i="1" s="1"/>
  <c r="AM2153" i="1" a="1"/>
  <c r="AM2153" i="1" s="1"/>
  <c r="AM2158" i="1" a="1"/>
  <c r="AM2158" i="1" s="1"/>
  <c r="AM2164" i="1" a="1"/>
  <c r="AM2164" i="1" s="1"/>
  <c r="AM2169" i="1" a="1"/>
  <c r="AM2169" i="1" s="1"/>
  <c r="AM2174" i="1" a="1"/>
  <c r="AM2174" i="1" s="1"/>
  <c r="AM2180" i="1" a="1"/>
  <c r="AM2180" i="1" s="1"/>
  <c r="AM2185" i="1" a="1"/>
  <c r="AM2185" i="1" s="1"/>
  <c r="AM2190" i="1" a="1"/>
  <c r="AM2190" i="1" s="1"/>
  <c r="AM2196" i="1" a="1"/>
  <c r="AM2196" i="1" s="1"/>
  <c r="AM2201" i="1" a="1"/>
  <c r="AM2201" i="1" s="1"/>
  <c r="AM2206" i="1" a="1"/>
  <c r="AM2206" i="1" s="1"/>
  <c r="AM2212" i="1" a="1"/>
  <c r="AM2212" i="1" s="1"/>
  <c r="AM2217" i="1" a="1"/>
  <c r="AM2217" i="1" s="1"/>
  <c r="AM2222" i="1" a="1"/>
  <c r="AM2222" i="1" s="1"/>
  <c r="AM2231" i="1" a="1"/>
  <c r="AM2231" i="1" s="1"/>
  <c r="AM2236" i="1" a="1"/>
  <c r="AM2236" i="1" s="1"/>
  <c r="AM2245" i="1" a="1"/>
  <c r="AM2245" i="1" s="1"/>
  <c r="AM2254" i="1" a="1"/>
  <c r="AM2254" i="1" s="1"/>
  <c r="AM2263" i="1" a="1"/>
  <c r="AM2263" i="1" s="1"/>
  <c r="AM1788" i="1" a="1"/>
  <c r="AM1788" i="1" s="1"/>
  <c r="AM1799" i="1" a="1"/>
  <c r="AM1799" i="1" s="1"/>
  <c r="AM1836" i="1" a="1"/>
  <c r="AM1836" i="1" s="1"/>
  <c r="AM1845" i="1" a="1"/>
  <c r="AM1845" i="1" s="1"/>
  <c r="AM1854" i="1" a="1"/>
  <c r="AM1854" i="1" s="1"/>
  <c r="AM1863" i="1" a="1"/>
  <c r="AM1863" i="1" s="1"/>
  <c r="AM1900" i="1" a="1"/>
  <c r="AM1900" i="1" s="1"/>
  <c r="AM1909" i="1" a="1"/>
  <c r="AM1909" i="1" s="1"/>
  <c r="AM1918" i="1" a="1"/>
  <c r="AM1918" i="1" s="1"/>
  <c r="AM1927" i="1" a="1"/>
  <c r="AM1927" i="1" s="1"/>
  <c r="AM1964" i="1" a="1"/>
  <c r="AM1964" i="1" s="1"/>
  <c r="AM1973" i="1" a="1"/>
  <c r="AM1973" i="1" s="1"/>
  <c r="AM1982" i="1" a="1"/>
  <c r="AM1982" i="1" s="1"/>
  <c r="AM1991" i="1" a="1"/>
  <c r="AM1991" i="1" s="1"/>
  <c r="AM2028" i="1" a="1"/>
  <c r="AM2028" i="1" s="1"/>
  <c r="AM2036" i="1" a="1"/>
  <c r="AM2036" i="1" s="1"/>
  <c r="AM2047" i="1" a="1"/>
  <c r="AM2047" i="1" s="1"/>
  <c r="AM2063" i="1" a="1"/>
  <c r="AM2063" i="1" s="1"/>
  <c r="AM2079" i="1" a="1"/>
  <c r="AM2079" i="1" s="1"/>
  <c r="AM2095" i="1" a="1"/>
  <c r="AM2095" i="1" s="1"/>
  <c r="AM2111" i="1" a="1"/>
  <c r="AM2111" i="1" s="1"/>
  <c r="AM2127" i="1" a="1"/>
  <c r="AM2127" i="1" s="1"/>
  <c r="AM2143" i="1" a="1"/>
  <c r="AM2143" i="1" s="1"/>
  <c r="AM2159" i="1" a="1"/>
  <c r="AM2159" i="1" s="1"/>
  <c r="AM2175" i="1" a="1"/>
  <c r="AM2175" i="1" s="1"/>
  <c r="AM2191" i="1" a="1"/>
  <c r="AM2191" i="1" s="1"/>
  <c r="AM2207" i="1" a="1"/>
  <c r="AM2207" i="1" s="1"/>
  <c r="AM2227" i="1" a="1"/>
  <c r="AM2227" i="1" s="1"/>
  <c r="AM2232" i="1" a="1"/>
  <c r="AM2232" i="1" s="1"/>
  <c r="AM2241" i="1" a="1"/>
  <c r="AM2241" i="1" s="1"/>
  <c r="AM2250" i="1" a="1"/>
  <c r="AM2250" i="1" s="1"/>
  <c r="AM2259" i="1" a="1"/>
  <c r="AM2259" i="1" s="1"/>
  <c r="AM2264" i="1" a="1"/>
  <c r="AM2264" i="1" s="1"/>
  <c r="AM2273" i="1" a="1"/>
  <c r="AM2273" i="1" s="1"/>
  <c r="AM2282" i="1" a="1"/>
  <c r="AM2282" i="1" s="1"/>
  <c r="AM2291" i="1" a="1"/>
  <c r="AM2291" i="1" s="1"/>
  <c r="AM2296" i="1" a="1"/>
  <c r="AM2296" i="1" s="1"/>
  <c r="AM2305" i="1" a="1"/>
  <c r="AM2305" i="1" s="1"/>
  <c r="AM2314" i="1" a="1"/>
  <c r="AM2314" i="1" s="1"/>
  <c r="AM2323" i="1" a="1"/>
  <c r="AM2323" i="1" s="1"/>
  <c r="AM2328" i="1" a="1"/>
  <c r="AM2328" i="1" s="1"/>
  <c r="AM2337" i="1" a="1"/>
  <c r="AM2337" i="1" s="1"/>
  <c r="AM2346" i="1" a="1"/>
  <c r="AM2346" i="1" s="1"/>
  <c r="AM2355" i="1" a="1"/>
  <c r="AM2355" i="1" s="1"/>
  <c r="AM2360" i="1" a="1"/>
  <c r="AM2360" i="1" s="1"/>
  <c r="AM2369" i="1" a="1"/>
  <c r="AM2369" i="1" s="1"/>
  <c r="AM2378" i="1" a="1"/>
  <c r="AM2378" i="1" s="1"/>
  <c r="AM2387" i="1" a="1"/>
  <c r="AM2387" i="1" s="1"/>
  <c r="AM2392" i="1" a="1"/>
  <c r="AM2392" i="1" s="1"/>
  <c r="AM2401" i="1" a="1"/>
  <c r="AM2401" i="1" s="1"/>
  <c r="AM2410" i="1" a="1"/>
  <c r="AM2410" i="1" s="1"/>
  <c r="AM2419" i="1" a="1"/>
  <c r="AM2419" i="1" s="1"/>
  <c r="AM2424" i="1" a="1"/>
  <c r="AM2424" i="1" s="1"/>
  <c r="AM2433" i="1" a="1"/>
  <c r="AM2433" i="1" s="1"/>
  <c r="AM2442" i="1" a="1"/>
  <c r="AM2442" i="1" s="1"/>
  <c r="AM1800" i="1" a="1"/>
  <c r="AM1800" i="1" s="1"/>
  <c r="AM1809" i="1" a="1"/>
  <c r="AM1809" i="1" s="1"/>
  <c r="AM1818" i="1" a="1"/>
  <c r="AM1818" i="1" s="1"/>
  <c r="AM1827" i="1" a="1"/>
  <c r="AM1827" i="1" s="1"/>
  <c r="AM1864" i="1" a="1"/>
  <c r="AM1864" i="1" s="1"/>
  <c r="AM1873" i="1" a="1"/>
  <c r="AM1873" i="1" s="1"/>
  <c r="AM1882" i="1" a="1"/>
  <c r="AM1882" i="1" s="1"/>
  <c r="AM1891" i="1" a="1"/>
  <c r="AM1891" i="1" s="1"/>
  <c r="AM1928" i="1" a="1"/>
  <c r="AM1928" i="1" s="1"/>
  <c r="AM1937" i="1" a="1"/>
  <c r="AM1937" i="1" s="1"/>
  <c r="AM1946" i="1" a="1"/>
  <c r="AM1946" i="1" s="1"/>
  <c r="AM1955" i="1" a="1"/>
  <c r="AM1955" i="1" s="1"/>
  <c r="AM1992" i="1" a="1"/>
  <c r="AM1992" i="1" s="1"/>
  <c r="AM2001" i="1" a="1"/>
  <c r="AM2001" i="1" s="1"/>
  <c r="AM2010" i="1" a="1"/>
  <c r="AM2010" i="1" s="1"/>
  <c r="AM2019" i="1" a="1"/>
  <c r="AM2019" i="1" s="1"/>
  <c r="AM2042" i="1" a="1"/>
  <c r="AM2042" i="1" s="1"/>
  <c r="AM2048" i="1" a="1"/>
  <c r="AM2048" i="1" s="1"/>
  <c r="AM2053" i="1" a="1"/>
  <c r="AM2053" i="1" s="1"/>
  <c r="AM2058" i="1" a="1"/>
  <c r="AM2058" i="1" s="1"/>
  <c r="AM2064" i="1" a="1"/>
  <c r="AM2064" i="1" s="1"/>
  <c r="AM2069" i="1" a="1"/>
  <c r="AM2069" i="1" s="1"/>
  <c r="AM2074" i="1" a="1"/>
  <c r="AM2074" i="1" s="1"/>
  <c r="AM2080" i="1" a="1"/>
  <c r="AM2080" i="1" s="1"/>
  <c r="AM2085" i="1" a="1"/>
  <c r="AM2085" i="1" s="1"/>
  <c r="AM2090" i="1" a="1"/>
  <c r="AM2090" i="1" s="1"/>
  <c r="AM2096" i="1" a="1"/>
  <c r="AM2096" i="1" s="1"/>
  <c r="AM2101" i="1" a="1"/>
  <c r="AM2101" i="1" s="1"/>
  <c r="AM2106" i="1" a="1"/>
  <c r="AM2106" i="1" s="1"/>
  <c r="AM2112" i="1" a="1"/>
  <c r="AM2112" i="1" s="1"/>
  <c r="AM2117" i="1" a="1"/>
  <c r="AM2117" i="1" s="1"/>
  <c r="AM2122" i="1" a="1"/>
  <c r="AM2122" i="1" s="1"/>
  <c r="AM1774" i="1" a="1"/>
  <c r="AM1774" i="1" s="1"/>
  <c r="AM1792" i="1" a="1"/>
  <c r="AM1792" i="1" s="1"/>
  <c r="AM1801" i="1" a="1"/>
  <c r="AM1801" i="1" s="1"/>
  <c r="AM1810" i="1" a="1"/>
  <c r="AM1810" i="1" s="1"/>
  <c r="AM1819" i="1" a="1"/>
  <c r="AM1819" i="1" s="1"/>
  <c r="AM1856" i="1" a="1"/>
  <c r="AM1856" i="1" s="1"/>
  <c r="AM1865" i="1" a="1"/>
  <c r="AM1865" i="1" s="1"/>
  <c r="AM1874" i="1" a="1"/>
  <c r="AM1874" i="1" s="1"/>
  <c r="AM1883" i="1" a="1"/>
  <c r="AM1883" i="1" s="1"/>
  <c r="AM1920" i="1" a="1"/>
  <c r="AM1920" i="1" s="1"/>
  <c r="AM1929" i="1" a="1"/>
  <c r="AM1929" i="1" s="1"/>
  <c r="AM1938" i="1" a="1"/>
  <c r="AM1938" i="1" s="1"/>
  <c r="AM1947" i="1" a="1"/>
  <c r="AM1947" i="1" s="1"/>
  <c r="AM1984" i="1" a="1"/>
  <c r="AM1984" i="1" s="1"/>
  <c r="AM1993" i="1" a="1"/>
  <c r="AM1993" i="1" s="1"/>
  <c r="AM2002" i="1" a="1"/>
  <c r="AM2002" i="1" s="1"/>
  <c r="AM2011" i="1" a="1"/>
  <c r="AM2011" i="1" s="1"/>
  <c r="AM2043" i="1" a="1"/>
  <c r="AM2043" i="1" s="1"/>
  <c r="AM2059" i="1" a="1"/>
  <c r="AM2059" i="1" s="1"/>
  <c r="AM2075" i="1" a="1"/>
  <c r="AM2075" i="1" s="1"/>
  <c r="AM2091" i="1" a="1"/>
  <c r="AM2091" i="1" s="1"/>
  <c r="AM2107" i="1" a="1"/>
  <c r="AM2107" i="1" s="1"/>
  <c r="AM2123" i="1" a="1"/>
  <c r="AM2123" i="1" s="1"/>
  <c r="AM2139" i="1" a="1"/>
  <c r="AM2139" i="1" s="1"/>
  <c r="AM2155" i="1" a="1"/>
  <c r="AM2155" i="1" s="1"/>
  <c r="AM2171" i="1" a="1"/>
  <c r="AM2171" i="1" s="1"/>
  <c r="AM2187" i="1" a="1"/>
  <c r="AM2187" i="1" s="1"/>
  <c r="AM2203" i="1" a="1"/>
  <c r="AM2203" i="1" s="1"/>
  <c r="AM2219" i="1" a="1"/>
  <c r="AM2219" i="1" s="1"/>
  <c r="AM2224" i="1" a="1"/>
  <c r="AM2224" i="1" s="1"/>
  <c r="AM2233" i="1" a="1"/>
  <c r="AM2233" i="1" s="1"/>
  <c r="AM2242" i="1" a="1"/>
  <c r="AM2242" i="1" s="1"/>
  <c r="AM1778" i="1" a="1"/>
  <c r="AM1778" i="1" s="1"/>
  <c r="AM1820" i="1" a="1"/>
  <c r="AM1820" i="1" s="1"/>
  <c r="AM1829" i="1" a="1"/>
  <c r="AM1829" i="1" s="1"/>
  <c r="AM1838" i="1" a="1"/>
  <c r="AM1838" i="1" s="1"/>
  <c r="AM1847" i="1" a="1"/>
  <c r="AM1847" i="1" s="1"/>
  <c r="AM1884" i="1" a="1"/>
  <c r="AM1884" i="1" s="1"/>
  <c r="AM1893" i="1" a="1"/>
  <c r="AM1893" i="1" s="1"/>
  <c r="AM1902" i="1" a="1"/>
  <c r="AM1902" i="1" s="1"/>
  <c r="AM1911" i="1" a="1"/>
  <c r="AM1911" i="1" s="1"/>
  <c r="AM1948" i="1" a="1"/>
  <c r="AM1948" i="1" s="1"/>
  <c r="AM1957" i="1" a="1"/>
  <c r="AM1957" i="1" s="1"/>
  <c r="AM1966" i="1" a="1"/>
  <c r="AM1966" i="1" s="1"/>
  <c r="AM1975" i="1" a="1"/>
  <c r="AM1975" i="1" s="1"/>
  <c r="AM2012" i="1" a="1"/>
  <c r="AM2012" i="1" s="1"/>
  <c r="AM2021" i="1" a="1"/>
  <c r="AM2021" i="1" s="1"/>
  <c r="AM2030" i="1" a="1"/>
  <c r="AM2030" i="1" s="1"/>
  <c r="AM2038" i="1" a="1"/>
  <c r="AM2038" i="1" s="1"/>
  <c r="AM2044" i="1" a="1"/>
  <c r="AM2044" i="1" s="1"/>
  <c r="AM2049" i="1" a="1"/>
  <c r="AM2049" i="1" s="1"/>
  <c r="AM2054" i="1" a="1"/>
  <c r="AM2054" i="1" s="1"/>
  <c r="AM2060" i="1" a="1"/>
  <c r="AM2060" i="1" s="1"/>
  <c r="AM2065" i="1" a="1"/>
  <c r="AM2065" i="1" s="1"/>
  <c r="AM2070" i="1" a="1"/>
  <c r="AM2070" i="1" s="1"/>
  <c r="AM2076" i="1" a="1"/>
  <c r="AM2076" i="1" s="1"/>
  <c r="AM2081" i="1" a="1"/>
  <c r="AM2081" i="1" s="1"/>
  <c r="AM2086" i="1" a="1"/>
  <c r="AM2086" i="1" s="1"/>
  <c r="AM2092" i="1" a="1"/>
  <c r="AM2092" i="1" s="1"/>
  <c r="AM2097" i="1" a="1"/>
  <c r="AM2097" i="1" s="1"/>
  <c r="AM2102" i="1" a="1"/>
  <c r="AM2102" i="1" s="1"/>
  <c r="AM2108" i="1" a="1"/>
  <c r="AM2108" i="1" s="1"/>
  <c r="AM2113" i="1" a="1"/>
  <c r="AM2113" i="1" s="1"/>
  <c r="AM2118" i="1" a="1"/>
  <c r="AM2118" i="1" s="1"/>
  <c r="AM2124" i="1" a="1"/>
  <c r="AM2124" i="1" s="1"/>
  <c r="AM2129" i="1" a="1"/>
  <c r="AM2129" i="1" s="1"/>
  <c r="AM2134" i="1" a="1"/>
  <c r="AM2134" i="1" s="1"/>
  <c r="AM2140" i="1" a="1"/>
  <c r="AM2140" i="1" s="1"/>
  <c r="AM2145" i="1" a="1"/>
  <c r="AM2145" i="1" s="1"/>
  <c r="AM2150" i="1" a="1"/>
  <c r="AM2150" i="1" s="1"/>
  <c r="AM2156" i="1" a="1"/>
  <c r="AM2156" i="1" s="1"/>
  <c r="AM2161" i="1" a="1"/>
  <c r="AM2161" i="1" s="1"/>
  <c r="AM2166" i="1" a="1"/>
  <c r="AM2166" i="1" s="1"/>
  <c r="AM2172" i="1" a="1"/>
  <c r="AM2172" i="1" s="1"/>
  <c r="AM2177" i="1" a="1"/>
  <c r="AM2177" i="1" s="1"/>
  <c r="AM2182" i="1" a="1"/>
  <c r="AM2182" i="1" s="1"/>
  <c r="AM2188" i="1" a="1"/>
  <c r="AM2188" i="1" s="1"/>
  <c r="AM2193" i="1" a="1"/>
  <c r="AM2193" i="1" s="1"/>
  <c r="AM2198" i="1" a="1"/>
  <c r="AM2198" i="1" s="1"/>
  <c r="AM2204" i="1" a="1"/>
  <c r="AM2204" i="1" s="1"/>
  <c r="AM2209" i="1" a="1"/>
  <c r="AM2209" i="1" s="1"/>
  <c r="AM2214" i="1" a="1"/>
  <c r="AM2214" i="1" s="1"/>
  <c r="AM2220" i="1" a="1"/>
  <c r="AM2220" i="1" s="1"/>
  <c r="AM2229" i="1" a="1"/>
  <c r="AM2229" i="1" s="1"/>
  <c r="AM2238" i="1" a="1"/>
  <c r="AM2238" i="1" s="1"/>
  <c r="AM2247" i="1" a="1"/>
  <c r="AM2247" i="1" s="1"/>
  <c r="AM2252" i="1" a="1"/>
  <c r="AM2252" i="1" s="1"/>
  <c r="AM2261" i="1" a="1"/>
  <c r="AM2261" i="1" s="1"/>
  <c r="AM2270" i="1" a="1"/>
  <c r="AM2270" i="1" s="1"/>
  <c r="AM1804" i="1" a="1"/>
  <c r="AM1804" i="1" s="1"/>
  <c r="AM1813" i="1" a="1"/>
  <c r="AM1813" i="1" s="1"/>
  <c r="AM1822" i="1" a="1"/>
  <c r="AM1822" i="1" s="1"/>
  <c r="AM1831" i="1" a="1"/>
  <c r="AM1831" i="1" s="1"/>
  <c r="AM1868" i="1" a="1"/>
  <c r="AM1868" i="1" s="1"/>
  <c r="AM1877" i="1" a="1"/>
  <c r="AM1877" i="1" s="1"/>
  <c r="AM1886" i="1" a="1"/>
  <c r="AM1886" i="1" s="1"/>
  <c r="AM1895" i="1" a="1"/>
  <c r="AM1895" i="1" s="1"/>
  <c r="AM1932" i="1" a="1"/>
  <c r="AM1932" i="1" s="1"/>
  <c r="AM1941" i="1" a="1"/>
  <c r="AM1941" i="1" s="1"/>
  <c r="AM1950" i="1" a="1"/>
  <c r="AM1950" i="1" s="1"/>
  <c r="AM1959" i="1" a="1"/>
  <c r="AM1959" i="1" s="1"/>
  <c r="AM1996" i="1" a="1"/>
  <c r="AM1996" i="1" s="1"/>
  <c r="AM2005" i="1" a="1"/>
  <c r="AM2005" i="1" s="1"/>
  <c r="AM2014" i="1" a="1"/>
  <c r="AM2014" i="1" s="1"/>
  <c r="AM2023" i="1" a="1"/>
  <c r="AM2023" i="1" s="1"/>
  <c r="AM2032" i="1" a="1"/>
  <c r="AM2032" i="1" s="1"/>
  <c r="AM2039" i="1" a="1"/>
  <c r="AM2039" i="1" s="1"/>
  <c r="AM2055" i="1" a="1"/>
  <c r="AM2055" i="1" s="1"/>
  <c r="AM2071" i="1" a="1"/>
  <c r="AM2071" i="1" s="1"/>
  <c r="AM2087" i="1" a="1"/>
  <c r="AM2087" i="1" s="1"/>
  <c r="AM2103" i="1" a="1"/>
  <c r="AM2103" i="1" s="1"/>
  <c r="AM2119" i="1" a="1"/>
  <c r="AM2119" i="1" s="1"/>
  <c r="AM2135" i="1" a="1"/>
  <c r="AM2135" i="1" s="1"/>
  <c r="AM2151" i="1" a="1"/>
  <c r="AM2151" i="1" s="1"/>
  <c r="AM2167" i="1" a="1"/>
  <c r="AM2167" i="1" s="1"/>
  <c r="AM2183" i="1" a="1"/>
  <c r="AM2183" i="1" s="1"/>
  <c r="AM2199" i="1" a="1"/>
  <c r="AM2199" i="1" s="1"/>
  <c r="AM2215" i="1" a="1"/>
  <c r="AM2215" i="1" s="1"/>
  <c r="AM2225" i="1" a="1"/>
  <c r="AM2225" i="1" s="1"/>
  <c r="AM2234" i="1" a="1"/>
  <c r="AM2234" i="1" s="1"/>
  <c r="AM1795" i="1" a="1"/>
  <c r="AM1795" i="1" s="1"/>
  <c r="AM1832" i="1" a="1"/>
  <c r="AM1832" i="1" s="1"/>
  <c r="AM1841" i="1" a="1"/>
  <c r="AM1841" i="1" s="1"/>
  <c r="AM1850" i="1" a="1"/>
  <c r="AM1850" i="1" s="1"/>
  <c r="AM1859" i="1" a="1"/>
  <c r="AM1859" i="1" s="1"/>
  <c r="AM1896" i="1" a="1"/>
  <c r="AM1896" i="1" s="1"/>
  <c r="AM1905" i="1" a="1"/>
  <c r="AM1905" i="1" s="1"/>
  <c r="AM1914" i="1" a="1"/>
  <c r="AM1914" i="1" s="1"/>
  <c r="AM1923" i="1" a="1"/>
  <c r="AM1923" i="1" s="1"/>
  <c r="AM1960" i="1" a="1"/>
  <c r="AM1960" i="1" s="1"/>
  <c r="AM1969" i="1" a="1"/>
  <c r="AM1969" i="1" s="1"/>
  <c r="AM1978" i="1" a="1"/>
  <c r="AM1978" i="1" s="1"/>
  <c r="AM1987" i="1" a="1"/>
  <c r="AM1987" i="1" s="1"/>
  <c r="AM2024" i="1" a="1"/>
  <c r="AM2024" i="1" s="1"/>
  <c r="AM2040" i="1" a="1"/>
  <c r="AM2040" i="1" s="1"/>
  <c r="AM2045" i="1" a="1"/>
  <c r="AM2045" i="1" s="1"/>
  <c r="AM2050" i="1" a="1"/>
  <c r="AM2050" i="1" s="1"/>
  <c r="AM2056" i="1" a="1"/>
  <c r="AM2056" i="1" s="1"/>
  <c r="AM2061" i="1" a="1"/>
  <c r="AM2061" i="1" s="1"/>
  <c r="AM2066" i="1" a="1"/>
  <c r="AM2066" i="1" s="1"/>
  <c r="AM2072" i="1" a="1"/>
  <c r="AM2072" i="1" s="1"/>
  <c r="AM2077" i="1" a="1"/>
  <c r="AM2077" i="1" s="1"/>
  <c r="AM2082" i="1" a="1"/>
  <c r="AM2082" i="1" s="1"/>
  <c r="AM2088" i="1" a="1"/>
  <c r="AM2088" i="1" s="1"/>
  <c r="AM2093" i="1" a="1"/>
  <c r="AM2093" i="1" s="1"/>
  <c r="AM2098" i="1" a="1"/>
  <c r="AM2098" i="1" s="1"/>
  <c r="AM2104" i="1" a="1"/>
  <c r="AM2104" i="1" s="1"/>
  <c r="AM2109" i="1" a="1"/>
  <c r="AM2109" i="1" s="1"/>
  <c r="AM2114" i="1" a="1"/>
  <c r="AM2114" i="1" s="1"/>
  <c r="AM2120" i="1" a="1"/>
  <c r="AM2120" i="1" s="1"/>
  <c r="AM2125" i="1" a="1"/>
  <c r="AM2125" i="1" s="1"/>
  <c r="AM2130" i="1" a="1"/>
  <c r="AM2130" i="1" s="1"/>
  <c r="AM2128" i="1" a="1"/>
  <c r="AM2128" i="1" s="1"/>
  <c r="AM2152" i="1" a="1"/>
  <c r="AM2152" i="1" s="1"/>
  <c r="AM2173" i="1" a="1"/>
  <c r="AM2173" i="1" s="1"/>
  <c r="AM2194" i="1" a="1"/>
  <c r="AM2194" i="1" s="1"/>
  <c r="AM2216" i="1" a="1"/>
  <c r="AM2216" i="1" s="1"/>
  <c r="AM2256" i="1" a="1"/>
  <c r="AM2256" i="1" s="1"/>
  <c r="AM2265" i="1" a="1"/>
  <c r="AM2265" i="1" s="1"/>
  <c r="AM2297" i="1" a="1"/>
  <c r="AM2297" i="1" s="1"/>
  <c r="AM2309" i="1" a="1"/>
  <c r="AM2309" i="1" s="1"/>
  <c r="AM2315" i="1" a="1"/>
  <c r="AM2315" i="1" s="1"/>
  <c r="AM2321" i="1" a="1"/>
  <c r="AM2321" i="1" s="1"/>
  <c r="AM2327" i="1" a="1"/>
  <c r="AM2327" i="1" s="1"/>
  <c r="AM2339" i="1" a="1"/>
  <c r="AM2339" i="1" s="1"/>
  <c r="AM2352" i="1" a="1"/>
  <c r="AM2352" i="1" s="1"/>
  <c r="AM2364" i="1" a="1"/>
  <c r="AM2364" i="1" s="1"/>
  <c r="AM2370" i="1" a="1"/>
  <c r="AM2370" i="1" s="1"/>
  <c r="AM2376" i="1" a="1"/>
  <c r="AM2376" i="1" s="1"/>
  <c r="AM2382" i="1" a="1"/>
  <c r="AM2382" i="1" s="1"/>
  <c r="AM2394" i="1" a="1"/>
  <c r="AM2394" i="1" s="1"/>
  <c r="AM2425" i="1" a="1"/>
  <c r="AM2425" i="1" s="1"/>
  <c r="AM2437" i="1" a="1"/>
  <c r="AM2437" i="1" s="1"/>
  <c r="AM2443" i="1" a="1"/>
  <c r="AM2443" i="1" s="1"/>
  <c r="AM2449" i="1" a="1"/>
  <c r="AM2449" i="1" s="1"/>
  <c r="AM2133" i="1" a="1"/>
  <c r="AM2133" i="1" s="1"/>
  <c r="AM2154" i="1" a="1"/>
  <c r="AM2154" i="1" s="1"/>
  <c r="AM2176" i="1" a="1"/>
  <c r="AM2176" i="1" s="1"/>
  <c r="AM2197" i="1" a="1"/>
  <c r="AM2197" i="1" s="1"/>
  <c r="AM2218" i="1" a="1"/>
  <c r="AM2218" i="1" s="1"/>
  <c r="AM2237" i="1" a="1"/>
  <c r="AM2237" i="1" s="1"/>
  <c r="AM2248" i="1" a="1"/>
  <c r="AM2248" i="1" s="1"/>
  <c r="AM2257" i="1" a="1"/>
  <c r="AM2257" i="1" s="1"/>
  <c r="AM2266" i="1" a="1"/>
  <c r="AM2266" i="1" s="1"/>
  <c r="AM2279" i="1" a="1"/>
  <c r="AM2279" i="1" s="1"/>
  <c r="AM2285" i="1" a="1"/>
  <c r="AM2285" i="1" s="1"/>
  <c r="AM2292" i="1" a="1"/>
  <c r="AM2292" i="1" s="1"/>
  <c r="AM2303" i="1" a="1"/>
  <c r="AM2303" i="1" s="1"/>
  <c r="AM2310" i="1" a="1"/>
  <c r="AM2310" i="1" s="1"/>
  <c r="AM2316" i="1" a="1"/>
  <c r="AM2316" i="1" s="1"/>
  <c r="AM2334" i="1" a="1"/>
  <c r="AM2334" i="1" s="1"/>
  <c r="AM2340" i="1" a="1"/>
  <c r="AM2340" i="1" s="1"/>
  <c r="AM2358" i="1" a="1"/>
  <c r="AM2358" i="1" s="1"/>
  <c r="AM2365" i="1" a="1"/>
  <c r="AM2365" i="1" s="1"/>
  <c r="AM2383" i="1" a="1"/>
  <c r="AM2383" i="1" s="1"/>
  <c r="AM2389" i="1" a="1"/>
  <c r="AM2389" i="1" s="1"/>
  <c r="AM2407" i="1" a="1"/>
  <c r="AM2407" i="1" s="1"/>
  <c r="AM2136" i="1" a="1"/>
  <c r="AM2136" i="1" s="1"/>
  <c r="AM2157" i="1" a="1"/>
  <c r="AM2157" i="1" s="1"/>
  <c r="AM2178" i="1" a="1"/>
  <c r="AM2178" i="1" s="1"/>
  <c r="AM2200" i="1" a="1"/>
  <c r="AM2200" i="1" s="1"/>
  <c r="AM2221" i="1" a="1"/>
  <c r="AM2221" i="1" s="1"/>
  <c r="AM2274" i="1" a="1"/>
  <c r="AM2274" i="1" s="1"/>
  <c r="AM2280" i="1" a="1"/>
  <c r="AM2280" i="1" s="1"/>
  <c r="AM2286" i="1" a="1"/>
  <c r="AM2286" i="1" s="1"/>
  <c r="AM2298" i="1" a="1"/>
  <c r="AM2298" i="1" s="1"/>
  <c r="AM2329" i="1" a="1"/>
  <c r="AM2329" i="1" s="1"/>
  <c r="AM2341" i="1" a="1"/>
  <c r="AM2341" i="1" s="1"/>
  <c r="AM2347" i="1" a="1"/>
  <c r="AM2347" i="1" s="1"/>
  <c r="AM2353" i="1" a="1"/>
  <c r="AM2353" i="1" s="1"/>
  <c r="AM2359" i="1" a="1"/>
  <c r="AM2359" i="1" s="1"/>
  <c r="AM2371" i="1" a="1"/>
  <c r="AM2371" i="1" s="1"/>
  <c r="AM2384" i="1" a="1"/>
  <c r="AM2384" i="1" s="1"/>
  <c r="AM2396" i="1" a="1"/>
  <c r="AM2396" i="1" s="1"/>
  <c r="AM2402" i="1" a="1"/>
  <c r="AM2402" i="1" s="1"/>
  <c r="AM2408" i="1" a="1"/>
  <c r="AM2408" i="1" s="1"/>
  <c r="AM2414" i="1" a="1"/>
  <c r="AM2414" i="1" s="1"/>
  <c r="AM2426" i="1" a="1"/>
  <c r="AM2426" i="1" s="1"/>
  <c r="AM2138" i="1" a="1"/>
  <c r="AM2138" i="1" s="1"/>
  <c r="AM2160" i="1" a="1"/>
  <c r="AM2160" i="1" s="1"/>
  <c r="AM2181" i="1" a="1"/>
  <c r="AM2181" i="1" s="1"/>
  <c r="AM2202" i="1" a="1"/>
  <c r="AM2202" i="1" s="1"/>
  <c r="AM2223" i="1" a="1"/>
  <c r="AM2223" i="1" s="1"/>
  <c r="AM2239" i="1" a="1"/>
  <c r="AM2239" i="1" s="1"/>
  <c r="AM2260" i="1" a="1"/>
  <c r="AM2260" i="1" s="1"/>
  <c r="AM2268" i="1" a="1"/>
  <c r="AM2268" i="1" s="1"/>
  <c r="AM2287" i="1" a="1"/>
  <c r="AM2287" i="1" s="1"/>
  <c r="AM2293" i="1" a="1"/>
  <c r="AM2293" i="1" s="1"/>
  <c r="AM2311" i="1" a="1"/>
  <c r="AM2311" i="1" s="1"/>
  <c r="AM2317" i="1" a="1"/>
  <c r="AM2317" i="1" s="1"/>
  <c r="AM2141" i="1" a="1"/>
  <c r="AM2141" i="1" s="1"/>
  <c r="AM2162" i="1" a="1"/>
  <c r="AM2162" i="1" s="1"/>
  <c r="AM2184" i="1" a="1"/>
  <c r="AM2184" i="1" s="1"/>
  <c r="AM2205" i="1" a="1"/>
  <c r="AM2205" i="1" s="1"/>
  <c r="AM2251" i="1" a="1"/>
  <c r="AM2251" i="1" s="1"/>
  <c r="AM2269" i="1" a="1"/>
  <c r="AM2269" i="1" s="1"/>
  <c r="AM2275" i="1" a="1"/>
  <c r="AM2275" i="1" s="1"/>
  <c r="AM2288" i="1" a="1"/>
  <c r="AM2288" i="1" s="1"/>
  <c r="AM2300" i="1" a="1"/>
  <c r="AM2300" i="1" s="1"/>
  <c r="AM2306" i="1" a="1"/>
  <c r="AM2306" i="1" s="1"/>
  <c r="AM2312" i="1" a="1"/>
  <c r="AM2312" i="1" s="1"/>
  <c r="AM2318" i="1" a="1"/>
  <c r="AM2318" i="1" s="1"/>
  <c r="AM2144" i="1" a="1"/>
  <c r="AM2144" i="1" s="1"/>
  <c r="AM2165" i="1" a="1"/>
  <c r="AM2165" i="1" s="1"/>
  <c r="AM2186" i="1" a="1"/>
  <c r="AM2186" i="1" s="1"/>
  <c r="AM2208" i="1" a="1"/>
  <c r="AM2208" i="1" s="1"/>
  <c r="AM2228" i="1" a="1"/>
  <c r="AM2228" i="1" s="1"/>
  <c r="AM2243" i="1" a="1"/>
  <c r="AM2243" i="1" s="1"/>
  <c r="AM2276" i="1" a="1"/>
  <c r="AM2276" i="1" s="1"/>
  <c r="AM2294" i="1" a="1"/>
  <c r="AM2294" i="1" s="1"/>
  <c r="AM2301" i="1" a="1"/>
  <c r="AM2301" i="1" s="1"/>
  <c r="AM2319" i="1" a="1"/>
  <c r="AM2319" i="1" s="1"/>
  <c r="AM2325" i="1" a="1"/>
  <c r="AM2325" i="1" s="1"/>
  <c r="AM2343" i="1" a="1"/>
  <c r="AM2343" i="1" s="1"/>
  <c r="AM2349" i="1" a="1"/>
  <c r="AM2349" i="1" s="1"/>
  <c r="AM2356" i="1" a="1"/>
  <c r="AM2356" i="1" s="1"/>
  <c r="AM2367" i="1" a="1"/>
  <c r="AM2367" i="1" s="1"/>
  <c r="AM2374" i="1" a="1"/>
  <c r="AM2374" i="1" s="1"/>
  <c r="AM2380" i="1" a="1"/>
  <c r="AM2380" i="1" s="1"/>
  <c r="AM2398" i="1" a="1"/>
  <c r="AM2398" i="1" s="1"/>
  <c r="AM2404" i="1" a="1"/>
  <c r="AM2404" i="1" s="1"/>
  <c r="AM2422" i="1" a="1"/>
  <c r="AM2422" i="1" s="1"/>
  <c r="AM2429" i="1" a="1"/>
  <c r="AM2429" i="1" s="1"/>
  <c r="AM2447" i="1" a="1"/>
  <c r="AM2447" i="1" s="1"/>
  <c r="AM2146" i="1" a="1"/>
  <c r="AM2146" i="1" s="1"/>
  <c r="AM2168" i="1" a="1"/>
  <c r="AM2168" i="1" s="1"/>
  <c r="AM2189" i="1" a="1"/>
  <c r="AM2189" i="1" s="1"/>
  <c r="AM2210" i="1" a="1"/>
  <c r="AM2210" i="1" s="1"/>
  <c r="AM2230" i="1" a="1"/>
  <c r="AM2230" i="1" s="1"/>
  <c r="AM2244" i="1" a="1"/>
  <c r="AM2244" i="1" s="1"/>
  <c r="AM2253" i="1" a="1"/>
  <c r="AM2253" i="1" s="1"/>
  <c r="AM2262" i="1" a="1"/>
  <c r="AM2262" i="1" s="1"/>
  <c r="AM2277" i="1" a="1"/>
  <c r="AM2277" i="1" s="1"/>
  <c r="AM2283" i="1" a="1"/>
  <c r="AM2283" i="1" s="1"/>
  <c r="AM2289" i="1" a="1"/>
  <c r="AM2289" i="1" s="1"/>
  <c r="AM2295" i="1" a="1"/>
  <c r="AM2295" i="1" s="1"/>
  <c r="AM2149" i="1" a="1"/>
  <c r="AM2149" i="1" s="1"/>
  <c r="AM2170" i="1" a="1"/>
  <c r="AM2170" i="1" s="1"/>
  <c r="AM2192" i="1" a="1"/>
  <c r="AM2192" i="1" s="1"/>
  <c r="AM2213" i="1" a="1"/>
  <c r="AM2213" i="1" s="1"/>
  <c r="AM2246" i="1" a="1"/>
  <c r="AM2246" i="1" s="1"/>
  <c r="AM2255" i="1" a="1"/>
  <c r="AM2255" i="1" s="1"/>
  <c r="AM2271" i="1" a="1"/>
  <c r="AM2271" i="1" s="1"/>
  <c r="AM2278" i="1" a="1"/>
  <c r="AM2278" i="1" s="1"/>
  <c r="AM2284" i="1" a="1"/>
  <c r="AM2284" i="1" s="1"/>
  <c r="AM2302" i="1" a="1"/>
  <c r="AM2302" i="1" s="1"/>
  <c r="AM2308" i="1" a="1"/>
  <c r="AM2308" i="1" s="1"/>
  <c r="AM2326" i="1" a="1"/>
  <c r="AM2326" i="1" s="1"/>
  <c r="AL2446" i="1"/>
  <c r="AL2449" i="1"/>
  <c r="AM2446" i="1" a="1"/>
  <c r="AM2446" i="1" s="1"/>
  <c r="AL2439" i="1"/>
  <c r="AL2406" i="1"/>
  <c r="AL2401" i="1"/>
  <c r="AL2442" i="1"/>
  <c r="AM2439" i="1" a="1"/>
  <c r="AM2439" i="1" s="1"/>
  <c r="AL2410" i="1"/>
  <c r="AM2406" i="1" a="1"/>
  <c r="AM2406" i="1" s="1"/>
  <c r="AM2438" i="1" a="1"/>
  <c r="AM2438" i="1" s="1"/>
  <c r="AM2448" i="1" a="1"/>
  <c r="AM2448" i="1" s="1"/>
  <c r="AM2435" i="1" a="1"/>
  <c r="AM2435" i="1" s="1"/>
  <c r="AM2420" i="1" a="1"/>
  <c r="AM2420" i="1" s="1"/>
  <c r="AL2447" i="1"/>
  <c r="AM2430" i="1" a="1"/>
  <c r="AM2430" i="1" s="1"/>
  <c r="AM2436" i="1" a="1"/>
  <c r="AM2436" i="1" s="1"/>
  <c r="AM2445" i="1" a="1"/>
  <c r="AM2445" i="1" s="1"/>
  <c r="AM2440" i="1" a="1"/>
  <c r="AM2440" i="1" s="1"/>
  <c r="AM2444" i="1" a="1"/>
  <c r="AM2444" i="1" s="1"/>
  <c r="AM2428" i="1" a="1"/>
  <c r="AM2428" i="1" s="1"/>
  <c r="AL2432" i="1"/>
  <c r="AM2434" i="1" a="1"/>
  <c r="AM2434" i="1" s="1"/>
  <c r="AM2431" i="1" a="1"/>
  <c r="AM2431" i="1" s="1"/>
  <c r="AM2403" i="1" a="1"/>
  <c r="AM2403" i="1" s="1"/>
  <c r="AM2415" i="1" a="1"/>
  <c r="AM2415" i="1" s="1"/>
  <c r="AM2405" i="1" a="1"/>
  <c r="AM2405" i="1" s="1"/>
  <c r="AM2411" i="1" a="1"/>
  <c r="AM2411" i="1" s="1"/>
  <c r="AM2421" i="1" a="1"/>
  <c r="AM2421" i="1" s="1"/>
  <c r="AL2408" i="1"/>
  <c r="AM2416" i="1" a="1"/>
  <c r="AM2416" i="1" s="1"/>
  <c r="AM2423" i="1" a="1"/>
  <c r="AM2423" i="1" s="1"/>
  <c r="AM2417" i="1" a="1"/>
  <c r="AM2417" i="1" s="1"/>
  <c r="AL2417" i="1"/>
  <c r="AM2413" i="1" a="1"/>
  <c r="AM2413" i="1" s="1"/>
  <c r="AM2412" i="1" a="1"/>
  <c r="AM2412" i="1" s="1"/>
  <c r="AL2349" i="1"/>
  <c r="AL2379" i="1"/>
  <c r="AL2351" i="1"/>
  <c r="AL2360" i="1"/>
  <c r="AL2361" i="1"/>
  <c r="AL2385" i="1"/>
  <c r="AL913" i="1"/>
  <c r="AL905" i="1"/>
  <c r="AL897" i="1"/>
  <c r="AL889" i="1"/>
  <c r="AL881" i="1"/>
  <c r="AL873" i="1"/>
  <c r="AL865" i="1"/>
  <c r="AL857" i="1"/>
  <c r="AL849" i="1"/>
  <c r="AL841" i="1"/>
  <c r="AL833" i="1"/>
  <c r="AL825" i="1"/>
  <c r="AL817" i="1"/>
  <c r="AL809" i="1"/>
  <c r="AL793" i="1"/>
  <c r="AL785" i="1"/>
  <c r="AL777" i="1"/>
  <c r="AL769" i="1"/>
  <c r="AL761" i="1"/>
  <c r="AL753" i="1"/>
  <c r="AL745" i="1"/>
  <c r="AL737" i="1"/>
  <c r="AL729" i="1"/>
  <c r="AL721" i="1"/>
  <c r="AL713" i="1"/>
  <c r="AL705" i="1"/>
  <c r="AL697" i="1"/>
  <c r="AL689" i="1"/>
  <c r="AL681" i="1"/>
  <c r="AL673" i="1"/>
  <c r="AL665" i="1"/>
  <c r="AL649" i="1"/>
  <c r="AL641" i="1"/>
  <c r="AL633" i="1"/>
  <c r="AL625" i="1"/>
  <c r="AL617" i="1"/>
  <c r="AL609" i="1"/>
  <c r="AL601" i="1"/>
  <c r="AL593" i="1"/>
  <c r="AL585" i="1"/>
  <c r="AL577" i="1"/>
  <c r="AL569" i="1"/>
  <c r="AL561" i="1"/>
  <c r="AL553" i="1"/>
  <c r="AL545" i="1"/>
  <c r="AL537" i="1"/>
  <c r="AL529" i="1"/>
  <c r="AL521" i="1"/>
  <c r="AL513" i="1"/>
  <c r="AL505" i="1"/>
  <c r="AL497" i="1"/>
  <c r="AL489" i="1"/>
  <c r="AL481" i="1"/>
  <c r="AL473" i="1"/>
  <c r="AL465" i="1"/>
  <c r="AL457" i="1"/>
  <c r="AL449" i="1"/>
  <c r="AL441" i="1"/>
  <c r="AL433" i="1"/>
  <c r="AL425" i="1"/>
  <c r="AL417" i="1"/>
  <c r="AL409" i="1"/>
  <c r="AL401" i="1"/>
  <c r="AL393" i="1"/>
  <c r="AL385" i="1"/>
  <c r="AL377" i="1"/>
  <c r="AL369" i="1"/>
  <c r="AL361" i="1"/>
  <c r="AL353" i="1"/>
  <c r="AL345" i="1"/>
  <c r="AL337" i="1"/>
  <c r="AL329" i="1"/>
  <c r="AL321" i="1"/>
  <c r="AL313" i="1"/>
  <c r="AL305" i="1"/>
  <c r="AL297" i="1"/>
  <c r="AL289" i="1"/>
  <c r="AL281" i="1"/>
  <c r="AL273" i="1"/>
  <c r="AL265" i="1"/>
  <c r="AL257" i="1"/>
  <c r="AL249" i="1"/>
  <c r="AL241" i="1"/>
  <c r="AL233" i="1"/>
  <c r="AL225" i="1"/>
  <c r="AL217" i="1"/>
  <c r="AL209" i="1"/>
  <c r="AL201" i="1"/>
  <c r="AL193" i="1"/>
  <c r="AL185" i="1"/>
  <c r="AL177" i="1"/>
  <c r="AL169" i="1"/>
  <c r="AL161" i="1"/>
  <c r="AL153" i="1"/>
  <c r="AL145" i="1"/>
  <c r="AL137" i="1"/>
  <c r="AL129" i="1"/>
  <c r="AL121" i="1"/>
  <c r="AL113" i="1"/>
  <c r="AL105" i="1"/>
  <c r="AL97" i="1"/>
  <c r="AL89" i="1"/>
  <c r="AL81" i="1"/>
  <c r="AL73" i="1"/>
  <c r="AL65" i="1"/>
  <c r="AL57" i="1"/>
  <c r="AL49" i="1"/>
  <c r="AL41" i="1"/>
  <c r="AL33" i="1"/>
  <c r="AL2429" i="1"/>
  <c r="AL2404" i="1"/>
  <c r="AL25" i="1"/>
  <c r="AL2420" i="1"/>
  <c r="AL2434" i="1"/>
  <c r="AL2403" i="1"/>
  <c r="AL17" i="1"/>
  <c r="AL9" i="1"/>
  <c r="AL2448" i="1"/>
  <c r="AL2424" i="1"/>
  <c r="AL2422" i="1"/>
  <c r="AL2357" i="1"/>
  <c r="AM2379" i="1" a="1"/>
  <c r="AM2379" i="1" s="1"/>
  <c r="AM2351" i="1" a="1"/>
  <c r="AM2351" i="1" s="1"/>
  <c r="AM2381" i="1" a="1"/>
  <c r="AM2381" i="1" s="1"/>
  <c r="AL2365" i="1"/>
  <c r="AL2356" i="1"/>
  <c r="AL2354" i="1"/>
  <c r="AL2364" i="1"/>
  <c r="AL624" i="1"/>
  <c r="AL616" i="1"/>
  <c r="AL608" i="1"/>
  <c r="AL600" i="1"/>
  <c r="AL592" i="1"/>
  <c r="AL584" i="1"/>
  <c r="AL576" i="1"/>
  <c r="AL568" i="1"/>
  <c r="AL560" i="1"/>
  <c r="AL552" i="1"/>
  <c r="AL544" i="1"/>
  <c r="AL536" i="1"/>
  <c r="AL528" i="1"/>
  <c r="AL520" i="1"/>
  <c r="AL512" i="1"/>
  <c r="AL504" i="1"/>
  <c r="AL496" i="1"/>
  <c r="AL488" i="1"/>
  <c r="AL480" i="1"/>
  <c r="AL472" i="1"/>
  <c r="AL464" i="1"/>
  <c r="AL456" i="1"/>
  <c r="AL448" i="1"/>
  <c r="AL440" i="1"/>
  <c r="AL432" i="1"/>
  <c r="AL424" i="1"/>
  <c r="AL416" i="1"/>
  <c r="AL408" i="1"/>
  <c r="AL400" i="1"/>
  <c r="AL392" i="1"/>
  <c r="AL384" i="1"/>
  <c r="AL376" i="1"/>
  <c r="AL368" i="1"/>
  <c r="AL360" i="1"/>
  <c r="AL352" i="1"/>
  <c r="AL344" i="1"/>
  <c r="AL336" i="1"/>
  <c r="AL328" i="1"/>
  <c r="AL320" i="1"/>
  <c r="AL312" i="1"/>
  <c r="AL304" i="1"/>
  <c r="AL296" i="1"/>
  <c r="AL288" i="1"/>
  <c r="AL280" i="1"/>
  <c r="AL272" i="1"/>
  <c r="AL264" i="1"/>
  <c r="AL256" i="1"/>
  <c r="AL248" i="1"/>
  <c r="AL240" i="1"/>
  <c r="AL232" i="1"/>
  <c r="AL224" i="1"/>
  <c r="AL216" i="1"/>
  <c r="AL208" i="1"/>
  <c r="AL200" i="1"/>
  <c r="AL192" i="1"/>
  <c r="AL184" i="1"/>
  <c r="AL176" i="1"/>
  <c r="AL168" i="1"/>
  <c r="AL160" i="1"/>
  <c r="AL152" i="1"/>
  <c r="AL144" i="1"/>
  <c r="AL136" i="1"/>
  <c r="AL128" i="1"/>
  <c r="AL120" i="1"/>
  <c r="AL112" i="1"/>
  <c r="AL104" i="1"/>
  <c r="AL96" i="1"/>
  <c r="AL88" i="1"/>
  <c r="AL80" i="1"/>
  <c r="AL72" i="1"/>
  <c r="AL64" i="1"/>
  <c r="AL56" i="1"/>
  <c r="AL48" i="1"/>
  <c r="AL40" i="1"/>
  <c r="AL32" i="1"/>
  <c r="AL24" i="1"/>
  <c r="AL16" i="1"/>
  <c r="AL8" i="1"/>
  <c r="AL2425" i="1"/>
  <c r="AL2414" i="1"/>
  <c r="AM2357" i="1" a="1"/>
  <c r="AM2357" i="1" s="1"/>
  <c r="AL2350" i="1"/>
  <c r="AL2359" i="1"/>
  <c r="AL2352" i="1"/>
  <c r="AL2353" i="1"/>
  <c r="AL2391" i="1"/>
  <c r="AM2362" i="1" a="1"/>
  <c r="AM2362" i="1" s="1"/>
  <c r="AL2386" i="1"/>
  <c r="AL2400" i="1"/>
  <c r="A2" i="8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4" i="1"/>
  <c r="V2185" i="1"/>
  <c r="V2186" i="1"/>
  <c r="V2187" i="1"/>
  <c r="V2188" i="1"/>
  <c r="V2189" i="1"/>
  <c r="V2190" i="1"/>
  <c r="V2191" i="1"/>
  <c r="V2192" i="1"/>
  <c r="V2193" i="1"/>
  <c r="V2194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1981" i="1"/>
  <c r="V1980" i="1"/>
  <c r="V1979" i="1"/>
  <c r="V1978" i="1"/>
  <c r="V1977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V1537" i="1"/>
  <c r="V1538" i="1"/>
  <c r="V1539" i="1"/>
  <c r="V1540" i="1"/>
  <c r="V1541" i="1"/>
  <c r="V1542" i="1"/>
  <c r="V1543" i="1"/>
  <c r="V1544" i="1"/>
  <c r="V1545" i="1"/>
  <c r="A1537" i="1"/>
  <c r="A1538" i="1"/>
  <c r="A1539" i="1"/>
  <c r="A1540" i="1"/>
  <c r="A1541" i="1"/>
  <c r="A1542" i="1"/>
  <c r="A1543" i="1"/>
  <c r="A1544" i="1"/>
  <c r="A154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20" i="1"/>
  <c r="A1421" i="1"/>
  <c r="A1422" i="1"/>
  <c r="A1423" i="1"/>
  <c r="A1424" i="1"/>
  <c r="V1420" i="1"/>
  <c r="V1421" i="1"/>
  <c r="V1422" i="1"/>
  <c r="V1423" i="1"/>
  <c r="V1424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294" i="1"/>
  <c r="V1295" i="1"/>
  <c r="V1296" i="1"/>
  <c r="V1297" i="1"/>
  <c r="V1298" i="1"/>
  <c r="V1299" i="1"/>
  <c r="V1300" i="1"/>
  <c r="A1294" i="1"/>
  <c r="A1295" i="1"/>
  <c r="A1296" i="1"/>
  <c r="A1297" i="1"/>
  <c r="A1298" i="1"/>
  <c r="A1299" i="1"/>
  <c r="A1300" i="1"/>
  <c r="V1283" i="1"/>
  <c r="V1284" i="1"/>
  <c r="V1285" i="1"/>
  <c r="V1286" i="1"/>
  <c r="V1287" i="1"/>
  <c r="V1288" i="1"/>
  <c r="V1289" i="1"/>
  <c r="V1290" i="1"/>
  <c r="V1291" i="1"/>
  <c r="V1292" i="1"/>
  <c r="V1293" i="1"/>
  <c r="A1283" i="1"/>
  <c r="A1284" i="1"/>
  <c r="A1285" i="1"/>
  <c r="A1286" i="1"/>
  <c r="A1287" i="1"/>
  <c r="A1288" i="1"/>
  <c r="A1289" i="1"/>
  <c r="A1290" i="1"/>
  <c r="A1291" i="1"/>
  <c r="A1292" i="1"/>
  <c r="A1293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40" i="1"/>
  <c r="V1239" i="1"/>
  <c r="V1238" i="1"/>
  <c r="V1237" i="1"/>
  <c r="A1236" i="1"/>
  <c r="V1236" i="1"/>
  <c r="A1231" i="1"/>
  <c r="A1232" i="1"/>
  <c r="A1233" i="1"/>
  <c r="A1234" i="1"/>
  <c r="A1235" i="1"/>
  <c r="V1231" i="1"/>
  <c r="V1232" i="1"/>
  <c r="V1233" i="1"/>
  <c r="V1234" i="1"/>
  <c r="V1235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31" i="1"/>
  <c r="A1132" i="1"/>
  <c r="V1131" i="1"/>
  <c r="V1132" i="1"/>
  <c r="V1120" i="1"/>
  <c r="V1121" i="1"/>
  <c r="V1122" i="1"/>
  <c r="V1123" i="1"/>
  <c r="V1124" i="1"/>
  <c r="V1125" i="1"/>
  <c r="V1126" i="1"/>
  <c r="V1127" i="1"/>
  <c r="V1128" i="1"/>
  <c r="V1129" i="1"/>
  <c r="V1130" i="1"/>
  <c r="A1120" i="1"/>
  <c r="A1121" i="1"/>
  <c r="A1122" i="1"/>
  <c r="A1123" i="1"/>
  <c r="A1124" i="1"/>
  <c r="A1125" i="1"/>
  <c r="A1126" i="1"/>
  <c r="A1127" i="1"/>
  <c r="A1128" i="1"/>
  <c r="A1129" i="1"/>
  <c r="A1130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V1096" i="1"/>
  <c r="V1097" i="1"/>
  <c r="V1098" i="1"/>
  <c r="V1099" i="1"/>
  <c r="V1100" i="1"/>
  <c r="V1101" i="1"/>
  <c r="V1102" i="1"/>
  <c r="V1103" i="1"/>
  <c r="V1104" i="1"/>
  <c r="V1105" i="1"/>
  <c r="A1096" i="1"/>
  <c r="A1097" i="1"/>
  <c r="A1098" i="1"/>
  <c r="A1099" i="1"/>
  <c r="A1100" i="1"/>
  <c r="A1101" i="1"/>
  <c r="A1102" i="1"/>
  <c r="A1103" i="1"/>
  <c r="A1104" i="1"/>
  <c r="A1105" i="1"/>
  <c r="V1095" i="1"/>
  <c r="A1095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82" i="1"/>
  <c r="V1082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A989" i="1"/>
  <c r="A990" i="1"/>
  <c r="A991" i="1"/>
  <c r="V991" i="1"/>
  <c r="V990" i="1"/>
  <c r="V989" i="1"/>
  <c r="V983" i="1"/>
  <c r="V984" i="1"/>
  <c r="V985" i="1"/>
  <c r="V986" i="1"/>
  <c r="V987" i="1"/>
  <c r="V988" i="1"/>
  <c r="A983" i="1"/>
  <c r="A984" i="1"/>
  <c r="A985" i="1"/>
  <c r="A986" i="1"/>
  <c r="A987" i="1"/>
  <c r="A988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A912" i="1"/>
  <c r="A913" i="1"/>
  <c r="A914" i="1"/>
  <c r="A915" i="1"/>
  <c r="A916" i="1"/>
  <c r="A917" i="1"/>
  <c r="A918" i="1"/>
  <c r="A919" i="1"/>
  <c r="V919" i="1"/>
  <c r="V918" i="1"/>
  <c r="V917" i="1"/>
  <c r="V916" i="1"/>
  <c r="V915" i="1"/>
  <c r="V914" i="1"/>
  <c r="V913" i="1"/>
  <c r="V912" i="1"/>
  <c r="A911" i="1"/>
  <c r="V911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A887" i="1"/>
  <c r="A888" i="1"/>
  <c r="A889" i="1"/>
  <c r="V889" i="1"/>
  <c r="V888" i="1"/>
  <c r="V887" i="1"/>
  <c r="A877" i="1"/>
  <c r="A878" i="1"/>
  <c r="A879" i="1"/>
  <c r="A880" i="1"/>
  <c r="A881" i="1"/>
  <c r="A882" i="1"/>
  <c r="A883" i="1"/>
  <c r="A884" i="1"/>
  <c r="A885" i="1"/>
  <c r="A886" i="1"/>
  <c r="V877" i="1"/>
  <c r="V878" i="1"/>
  <c r="V879" i="1"/>
  <c r="V880" i="1"/>
  <c r="V881" i="1"/>
  <c r="V882" i="1"/>
  <c r="V883" i="1"/>
  <c r="V884" i="1"/>
  <c r="V885" i="1"/>
  <c r="V886" i="1"/>
  <c r="A872" i="1"/>
  <c r="A873" i="1"/>
  <c r="A874" i="1"/>
  <c r="A875" i="1"/>
  <c r="A876" i="1"/>
  <c r="V876" i="1"/>
  <c r="V875" i="1"/>
  <c r="V874" i="1"/>
  <c r="V873" i="1"/>
  <c r="V872" i="1"/>
  <c r="A867" i="1"/>
  <c r="A868" i="1"/>
  <c r="A869" i="1"/>
  <c r="A870" i="1"/>
  <c r="A871" i="1"/>
  <c r="V871" i="1"/>
  <c r="V870" i="1"/>
  <c r="V869" i="1"/>
  <c r="V868" i="1"/>
  <c r="V867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V830" i="1"/>
  <c r="V831" i="1"/>
  <c r="V832" i="1"/>
  <c r="V833" i="1"/>
  <c r="V834" i="1"/>
  <c r="V835" i="1"/>
  <c r="V836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78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V751" i="1"/>
  <c r="V752" i="1"/>
  <c r="V753" i="1"/>
  <c r="V754" i="1"/>
  <c r="V755" i="1"/>
  <c r="V756" i="1"/>
  <c r="V757" i="1"/>
  <c r="V758" i="1"/>
  <c r="V759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V501" i="1"/>
  <c r="V502" i="1"/>
  <c r="V503" i="1"/>
  <c r="V504" i="1"/>
  <c r="V505" i="1"/>
  <c r="V506" i="1"/>
  <c r="V507" i="1"/>
  <c r="V508" i="1"/>
  <c r="V509" i="1"/>
  <c r="V510" i="1"/>
  <c r="V511" i="1"/>
  <c r="V500" i="1"/>
  <c r="V499" i="1"/>
  <c r="A494" i="1"/>
  <c r="A495" i="1"/>
  <c r="A496" i="1"/>
  <c r="A497" i="1"/>
  <c r="A498" i="1"/>
  <c r="V498" i="1"/>
  <c r="V497" i="1"/>
  <c r="V496" i="1"/>
  <c r="V495" i="1"/>
  <c r="V494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A426" i="1"/>
  <c r="A427" i="1"/>
  <c r="V427" i="1"/>
  <c r="V426" i="1"/>
  <c r="AJ3932" i="1" l="1" a="1"/>
  <c r="AJ3932" i="1" s="1"/>
  <c r="AJ3937" i="1" a="1"/>
  <c r="AJ3937" i="1" s="1"/>
  <c r="AJ3933" i="1" a="1"/>
  <c r="AJ3933" i="1" s="1"/>
  <c r="AJ3938" i="1" a="1"/>
  <c r="AJ3938" i="1" s="1"/>
  <c r="AJ3934" i="1" a="1"/>
  <c r="AJ3934" i="1" s="1"/>
  <c r="AJ3931" i="1" a="1"/>
  <c r="AJ3931" i="1" s="1"/>
  <c r="AJ3935" i="1" a="1"/>
  <c r="AJ3935" i="1" s="1"/>
  <c r="AJ3939" i="1" a="1"/>
  <c r="AJ3939" i="1" s="1"/>
  <c r="AJ3936" i="1" a="1"/>
  <c r="AJ3936" i="1" s="1"/>
  <c r="AJ3917" i="1" a="1"/>
  <c r="AJ3917" i="1" s="1"/>
  <c r="AJ3912" i="1" a="1"/>
  <c r="AJ3912" i="1" s="1"/>
  <c r="AJ3914" i="1" a="1"/>
  <c r="AJ3914" i="1" s="1"/>
  <c r="AJ3918" i="1" a="1"/>
  <c r="AJ3918" i="1" s="1"/>
  <c r="AJ3916" i="1" a="1"/>
  <c r="AJ3916" i="1" s="1"/>
  <c r="AJ3910" i="1" a="1"/>
  <c r="AJ3910" i="1" s="1"/>
  <c r="AJ3913" i="1" a="1"/>
  <c r="AJ3913" i="1" s="1"/>
  <c r="AJ3911" i="1" a="1"/>
  <c r="AJ3911" i="1" s="1"/>
  <c r="AJ3915" i="1" a="1"/>
  <c r="AJ3915" i="1" s="1"/>
  <c r="AJ3874" i="1" a="1"/>
  <c r="AJ3874" i="1" s="1"/>
  <c r="AJ3888" i="1" a="1"/>
  <c r="AJ3888" i="1" s="1"/>
  <c r="AJ3892" i="1" a="1"/>
  <c r="AJ3892" i="1" s="1"/>
  <c r="AJ3896" i="1" a="1"/>
  <c r="AJ3896" i="1" s="1"/>
  <c r="AJ3893" i="1" a="1"/>
  <c r="AJ3893" i="1" s="1"/>
  <c r="AJ3889" i="1" a="1"/>
  <c r="AJ3889" i="1" s="1"/>
  <c r="AJ3894" i="1" a="1"/>
  <c r="AJ3894" i="1" s="1"/>
  <c r="AJ3890" i="1" a="1"/>
  <c r="AJ3890" i="1" s="1"/>
  <c r="AJ3891" i="1" a="1"/>
  <c r="AJ3891" i="1" s="1"/>
  <c r="AJ3895" i="1" a="1"/>
  <c r="AJ3895" i="1" s="1"/>
  <c r="AJ3887" i="1" a="1"/>
  <c r="AJ3887" i="1" s="1"/>
  <c r="AJ3844" i="1" a="1"/>
  <c r="AJ3844" i="1" s="1"/>
  <c r="AJ3843" i="1" a="1"/>
  <c r="AJ3843" i="1" s="1"/>
  <c r="AJ3847" i="1" a="1"/>
  <c r="AJ3847" i="1" s="1"/>
  <c r="AJ3836" i="1" a="1"/>
  <c r="AJ3836" i="1" s="1"/>
  <c r="AJ3841" i="1" a="1"/>
  <c r="AJ3841" i="1" s="1"/>
  <c r="AJ3839" i="1" a="1"/>
  <c r="AJ3839" i="1" s="1"/>
  <c r="AJ3835" i="1" a="1"/>
  <c r="AJ3835" i="1" s="1"/>
  <c r="AJ3833" i="1" a="1"/>
  <c r="AJ3833" i="1" s="1"/>
  <c r="AJ3838" i="1" a="1"/>
  <c r="AJ3838" i="1" s="1"/>
  <c r="AJ3845" i="1" a="1"/>
  <c r="AJ3845" i="1" s="1"/>
  <c r="AJ3842" i="1" a="1"/>
  <c r="AJ3842" i="1" s="1"/>
  <c r="AJ3840" i="1" a="1"/>
  <c r="AJ3840" i="1" s="1"/>
  <c r="AJ3846" i="1" a="1"/>
  <c r="AJ3846" i="1" s="1"/>
  <c r="AJ3837" i="1" a="1"/>
  <c r="AJ3837" i="1" s="1"/>
  <c r="AJ3834" i="1" a="1"/>
  <c r="AJ3834" i="1" s="1"/>
  <c r="AJ3862" i="1" a="1"/>
  <c r="AJ3862" i="1" s="1"/>
  <c r="AJ3866" i="1" a="1"/>
  <c r="AJ3866" i="1" s="1"/>
  <c r="AJ3870" i="1" a="1"/>
  <c r="AJ3870" i="1" s="1"/>
  <c r="AJ3863" i="1" a="1"/>
  <c r="AJ3863" i="1" s="1"/>
  <c r="AJ3867" i="1" a="1"/>
  <c r="AJ3867" i="1" s="1"/>
  <c r="AJ3871" i="1" a="1"/>
  <c r="AJ3871" i="1" s="1"/>
  <c r="AJ3864" i="1" a="1"/>
  <c r="AJ3864" i="1" s="1"/>
  <c r="AJ3868" i="1" a="1"/>
  <c r="AJ3868" i="1" s="1"/>
  <c r="AJ3872" i="1" a="1"/>
  <c r="AJ3872" i="1" s="1"/>
  <c r="AJ3865" i="1" a="1"/>
  <c r="AJ3865" i="1" s="1"/>
  <c r="AJ3869" i="1" a="1"/>
  <c r="AJ3869" i="1" s="1"/>
  <c r="AJ3873" i="1" a="1"/>
  <c r="AJ3873" i="1" s="1"/>
  <c r="AJ3832" i="1" a="1"/>
  <c r="AJ3832" i="1" s="1"/>
  <c r="AJ3828" i="1" a="1"/>
  <c r="AJ3828" i="1" s="1"/>
  <c r="AJ3824" i="1" a="1"/>
  <c r="AJ3824" i="1" s="1"/>
  <c r="AJ3823" i="1" a="1"/>
  <c r="AJ3823" i="1" s="1"/>
  <c r="AJ3820" i="1" a="1"/>
  <c r="AJ3820" i="1" s="1"/>
  <c r="AJ3827" i="1" a="1"/>
  <c r="AJ3827" i="1" s="1"/>
  <c r="AJ3825" i="1" a="1"/>
  <c r="AJ3825" i="1" s="1"/>
  <c r="AJ3830" i="1" a="1"/>
  <c r="AJ3830" i="1" s="1"/>
  <c r="AJ3826" i="1" a="1"/>
  <c r="AJ3826" i="1" s="1"/>
  <c r="AJ3831" i="1" a="1"/>
  <c r="AJ3831" i="1" s="1"/>
  <c r="AJ3829" i="1" a="1"/>
  <c r="AJ3829" i="1" s="1"/>
  <c r="AJ3822" i="1" a="1"/>
  <c r="AJ3822" i="1" s="1"/>
  <c r="AJ3821" i="1" a="1"/>
  <c r="AJ3821" i="1" s="1"/>
  <c r="AJ3707" i="1" a="1"/>
  <c r="AJ3707" i="1" s="1"/>
  <c r="AJ3706" i="1" a="1"/>
  <c r="AJ3706" i="1" s="1"/>
  <c r="AJ3704" i="1" a="1"/>
  <c r="AJ3704" i="1" s="1"/>
  <c r="AJ3713" i="1" a="1"/>
  <c r="AJ3713" i="1" s="1"/>
  <c r="AJ3711" i="1" a="1"/>
  <c r="AJ3711" i="1" s="1"/>
  <c r="AJ3709" i="1" a="1"/>
  <c r="AJ3709" i="1" s="1"/>
  <c r="AJ3705" i="1" a="1"/>
  <c r="AJ3705" i="1" s="1"/>
  <c r="AJ3710" i="1" a="1"/>
  <c r="AJ3710" i="1" s="1"/>
  <c r="AJ3714" i="1" a="1"/>
  <c r="AJ3714" i="1" s="1"/>
  <c r="AJ3708" i="1" a="1"/>
  <c r="AJ3708" i="1" s="1"/>
  <c r="AJ3703" i="1" a="1"/>
  <c r="AJ3703" i="1" s="1"/>
  <c r="AJ3712" i="1" a="1"/>
  <c r="AJ3712" i="1" s="1"/>
  <c r="AJ3671" i="1" a="1"/>
  <c r="AJ3671" i="1" s="1"/>
  <c r="AJ3672" i="1" a="1"/>
  <c r="AJ3672" i="1" s="1"/>
  <c r="AJ3668" i="1" a="1"/>
  <c r="AJ3668" i="1" s="1"/>
  <c r="AJ3670" i="1" a="1"/>
  <c r="AJ3670" i="1" s="1"/>
  <c r="AJ3676" i="1" a="1"/>
  <c r="AJ3676" i="1" s="1"/>
  <c r="AJ3675" i="1" a="1"/>
  <c r="AJ3675" i="1" s="1"/>
  <c r="AJ3666" i="1" a="1"/>
  <c r="AJ3666" i="1" s="1"/>
  <c r="AJ3667" i="1" a="1"/>
  <c r="AJ3667" i="1" s="1"/>
  <c r="AJ3669" i="1" a="1"/>
  <c r="AJ3669" i="1" s="1"/>
  <c r="AJ3674" i="1" a="1"/>
  <c r="AJ3674" i="1" s="1"/>
  <c r="AJ3673" i="1" a="1"/>
  <c r="AJ3673" i="1" s="1"/>
  <c r="AJ3729" i="1" a="1"/>
  <c r="AJ3729" i="1" s="1"/>
  <c r="AJ3731" i="1" a="1"/>
  <c r="AJ3731" i="1" s="1"/>
  <c r="AJ3728" i="1" a="1"/>
  <c r="AJ3728" i="1" s="1"/>
  <c r="AJ3735" i="1" a="1"/>
  <c r="AJ3735" i="1" s="1"/>
  <c r="AJ3732" i="1" a="1"/>
  <c r="AJ3732" i="1" s="1"/>
  <c r="AJ3730" i="1" a="1"/>
  <c r="AJ3730" i="1" s="1"/>
  <c r="AJ3727" i="1" a="1"/>
  <c r="AJ3727" i="1" s="1"/>
  <c r="AJ3736" i="1" a="1"/>
  <c r="AJ3736" i="1" s="1"/>
  <c r="AJ3734" i="1" a="1"/>
  <c r="AJ3734" i="1" s="1"/>
  <c r="AJ3738" i="1" a="1"/>
  <c r="AJ3738" i="1" s="1"/>
  <c r="AJ3737" i="1" a="1"/>
  <c r="AJ3737" i="1" s="1"/>
  <c r="AJ3739" i="1" a="1"/>
  <c r="AJ3739" i="1" s="1"/>
  <c r="AJ3733" i="1" a="1"/>
  <c r="AJ3733" i="1" s="1"/>
  <c r="AJ3680" i="1" a="1"/>
  <c r="AJ3680" i="1" s="1"/>
  <c r="AJ3686" i="1" a="1"/>
  <c r="AJ3686" i="1" s="1"/>
  <c r="AJ3684" i="1" a="1"/>
  <c r="AJ3684" i="1" s="1"/>
  <c r="AJ3688" i="1" a="1"/>
  <c r="AJ3688" i="1" s="1"/>
  <c r="AJ3683" i="1" a="1"/>
  <c r="AJ3683" i="1" s="1"/>
  <c r="AJ3682" i="1" a="1"/>
  <c r="AJ3682" i="1" s="1"/>
  <c r="AJ3687" i="1" a="1"/>
  <c r="AJ3687" i="1" s="1"/>
  <c r="AJ3685" i="1" a="1"/>
  <c r="AJ3685" i="1" s="1"/>
  <c r="AJ3677" i="1" a="1"/>
  <c r="AJ3677" i="1" s="1"/>
  <c r="AJ3681" i="1" a="1"/>
  <c r="AJ3681" i="1" s="1"/>
  <c r="AJ3678" i="1" a="1"/>
  <c r="AJ3678" i="1" s="1"/>
  <c r="AJ3679" i="1" a="1"/>
  <c r="AJ3679" i="1" s="1"/>
  <c r="AJ3557" i="1" a="1"/>
  <c r="AJ3557" i="1" s="1"/>
  <c r="AJ3558" i="1" a="1"/>
  <c r="AJ3558" i="1" s="1"/>
  <c r="AJ3559" i="1" a="1"/>
  <c r="AJ3559" i="1" s="1"/>
  <c r="AJ3560" i="1" a="1"/>
  <c r="AJ3560" i="1" s="1"/>
  <c r="AJ3549" i="1" a="1"/>
  <c r="AJ3549" i="1" s="1"/>
  <c r="AJ3553" i="1" a="1"/>
  <c r="AJ3553" i="1" s="1"/>
  <c r="AJ3550" i="1" a="1"/>
  <c r="AJ3550" i="1" s="1"/>
  <c r="AJ3554" i="1" a="1"/>
  <c r="AJ3554" i="1" s="1"/>
  <c r="AJ3551" i="1" a="1"/>
  <c r="AJ3551" i="1" s="1"/>
  <c r="AJ3555" i="1" a="1"/>
  <c r="AJ3555" i="1" s="1"/>
  <c r="AJ3548" i="1" a="1"/>
  <c r="AJ3548" i="1" s="1"/>
  <c r="AJ3552" i="1" a="1"/>
  <c r="AJ3552" i="1" s="1"/>
  <c r="AJ3556" i="1" a="1"/>
  <c r="AJ3556" i="1" s="1"/>
  <c r="AJ3498" i="1" a="1"/>
  <c r="AJ3498" i="1" s="1"/>
  <c r="AJ3501" i="1" a="1"/>
  <c r="AJ3501" i="1" s="1"/>
  <c r="AJ3496" i="1" a="1"/>
  <c r="AJ3496" i="1" s="1"/>
  <c r="AJ3502" i="1" a="1"/>
  <c r="AJ3502" i="1" s="1"/>
  <c r="AJ3500" i="1" a="1"/>
  <c r="AJ3500" i="1" s="1"/>
  <c r="AJ3494" i="1" a="1"/>
  <c r="AJ3494" i="1" s="1"/>
  <c r="AJ3499" i="1" a="1"/>
  <c r="AJ3499" i="1" s="1"/>
  <c r="AJ3503" i="1" a="1"/>
  <c r="AJ3503" i="1" s="1"/>
  <c r="AJ3504" i="1" a="1"/>
  <c r="AJ3504" i="1" s="1"/>
  <c r="AJ3495" i="1" a="1"/>
  <c r="AJ3495" i="1" s="1"/>
  <c r="AJ3505" i="1" a="1"/>
  <c r="AJ3505" i="1" s="1"/>
  <c r="AJ3497" i="1" a="1"/>
  <c r="AJ3497" i="1" s="1"/>
  <c r="AJ3446" i="1" a="1"/>
  <c r="AJ3446" i="1" s="1"/>
  <c r="AJ3447" i="1" a="1"/>
  <c r="AJ3447" i="1" s="1"/>
  <c r="AJ3452" i="1" a="1"/>
  <c r="AJ3452" i="1" s="1"/>
  <c r="AJ3456" i="1" a="1"/>
  <c r="AJ3456" i="1" s="1"/>
  <c r="AJ3453" i="1" a="1"/>
  <c r="AJ3453" i="1" s="1"/>
  <c r="AJ3454" i="1" a="1"/>
  <c r="AJ3454" i="1" s="1"/>
  <c r="AJ3455" i="1" a="1"/>
  <c r="AJ3455" i="1" s="1"/>
  <c r="AJ3451" i="1" a="1"/>
  <c r="AJ3451" i="1" s="1"/>
  <c r="AJ3449" i="1" a="1"/>
  <c r="AJ3449" i="1" s="1"/>
  <c r="AJ3448" i="1" a="1"/>
  <c r="AJ3448" i="1" s="1"/>
  <c r="AJ3450" i="1" a="1"/>
  <c r="AJ3450" i="1" s="1"/>
  <c r="AJ3433" i="1" a="1"/>
  <c r="AJ3433" i="1" s="1"/>
  <c r="AJ3431" i="1" a="1"/>
  <c r="AJ3431" i="1" s="1"/>
  <c r="AJ3424" i="1" a="1"/>
  <c r="AJ3424" i="1" s="1"/>
  <c r="AJ3423" i="1" a="1"/>
  <c r="AJ3423" i="1" s="1"/>
  <c r="AJ3428" i="1" a="1"/>
  <c r="AJ3428" i="1" s="1"/>
  <c r="AJ3430" i="1" a="1"/>
  <c r="AJ3430" i="1" s="1"/>
  <c r="AJ3427" i="1" a="1"/>
  <c r="AJ3427" i="1" s="1"/>
  <c r="AJ3422" i="1" a="1"/>
  <c r="AJ3422" i="1" s="1"/>
  <c r="AJ3426" i="1" a="1"/>
  <c r="AJ3426" i="1" s="1"/>
  <c r="AJ3425" i="1" a="1"/>
  <c r="AJ3425" i="1" s="1"/>
  <c r="AJ3429" i="1" a="1"/>
  <c r="AJ3429" i="1" s="1"/>
  <c r="AJ3432" i="1" a="1"/>
  <c r="AJ3432" i="1" s="1"/>
  <c r="AJ3405" i="1" a="1"/>
  <c r="AJ3405" i="1" s="1"/>
  <c r="AJ3401" i="1" a="1"/>
  <c r="AJ3401" i="1" s="1"/>
  <c r="AJ3408" i="1" a="1"/>
  <c r="AJ3408" i="1" s="1"/>
  <c r="AJ3404" i="1" a="1"/>
  <c r="AJ3404" i="1" s="1"/>
  <c r="AJ3402" i="1" a="1"/>
  <c r="AJ3402" i="1" s="1"/>
  <c r="AJ3400" i="1" a="1"/>
  <c r="AJ3400" i="1" s="1"/>
  <c r="AJ3407" i="1" a="1"/>
  <c r="AJ3407" i="1" s="1"/>
  <c r="AJ3406" i="1" a="1"/>
  <c r="AJ3406" i="1" s="1"/>
  <c r="AJ3403" i="1" a="1"/>
  <c r="AJ3403" i="1" s="1"/>
  <c r="AJ3399" i="1" a="1"/>
  <c r="AJ3399" i="1" s="1"/>
  <c r="AJ3360" i="1" a="1"/>
  <c r="AJ3360" i="1" s="1"/>
  <c r="AJ3359" i="1" a="1"/>
  <c r="AJ3359" i="1" s="1"/>
  <c r="AJ3358" i="1" a="1"/>
  <c r="AJ3358" i="1" s="1"/>
  <c r="AJ3357" i="1" a="1"/>
  <c r="AJ3357" i="1" s="1"/>
  <c r="AJ3356" i="1" a="1"/>
  <c r="AJ3356" i="1" s="1"/>
  <c r="AJ3355" i="1" a="1"/>
  <c r="AJ3355" i="1" s="1"/>
  <c r="AJ3350" i="1" a="1"/>
  <c r="AJ3350" i="1" s="1"/>
  <c r="AJ3349" i="1" a="1"/>
  <c r="AJ3349" i="1" s="1"/>
  <c r="AJ3353" i="1" a="1"/>
  <c r="AJ3353" i="1" s="1"/>
  <c r="AJ3354" i="1" a="1"/>
  <c r="AJ3354" i="1" s="1"/>
  <c r="AJ3352" i="1" a="1"/>
  <c r="AJ3352" i="1" s="1"/>
  <c r="AJ3351" i="1" a="1"/>
  <c r="AJ3351" i="1" s="1"/>
  <c r="AJ3315" i="1" a="1"/>
  <c r="AJ3315" i="1" s="1"/>
  <c r="AJ3319" i="1" a="1"/>
  <c r="AJ3319" i="1" s="1"/>
  <c r="AJ3323" i="1" a="1"/>
  <c r="AJ3323" i="1" s="1"/>
  <c r="AJ3320" i="1" a="1"/>
  <c r="AJ3320" i="1" s="1"/>
  <c r="AJ3312" i="1" a="1"/>
  <c r="AJ3312" i="1" s="1"/>
  <c r="AJ3316" i="1" a="1"/>
  <c r="AJ3316" i="1" s="1"/>
  <c r="AJ3324" i="1" a="1"/>
  <c r="AJ3324" i="1" s="1"/>
  <c r="AJ3321" i="1" a="1"/>
  <c r="AJ3321" i="1" s="1"/>
  <c r="AJ3313" i="1" a="1"/>
  <c r="AJ3313" i="1" s="1"/>
  <c r="AJ3317" i="1" a="1"/>
  <c r="AJ3317" i="1" s="1"/>
  <c r="AJ3318" i="1" a="1"/>
  <c r="AJ3318" i="1" s="1"/>
  <c r="AJ3314" i="1" a="1"/>
  <c r="AJ3314" i="1" s="1"/>
  <c r="AJ3322" i="1" a="1"/>
  <c r="AJ3322" i="1" s="1"/>
  <c r="AJ3290" i="1" a="1"/>
  <c r="AJ3290" i="1" s="1"/>
  <c r="AJ3287" i="1" a="1"/>
  <c r="AJ3287" i="1" s="1"/>
  <c r="AJ3292" i="1" a="1"/>
  <c r="AJ3292" i="1" s="1"/>
  <c r="AJ3296" i="1" a="1"/>
  <c r="AJ3296" i="1" s="1"/>
  <c r="AJ3285" i="1" a="1"/>
  <c r="AJ3285" i="1" s="1"/>
  <c r="AJ3291" i="1" a="1"/>
  <c r="AJ3291" i="1" s="1"/>
  <c r="AJ3288" i="1" a="1"/>
  <c r="AJ3288" i="1" s="1"/>
  <c r="AJ3294" i="1" a="1"/>
  <c r="AJ3294" i="1" s="1"/>
  <c r="AJ3297" i="1" a="1"/>
  <c r="AJ3297" i="1" s="1"/>
  <c r="AJ3295" i="1" a="1"/>
  <c r="AJ3295" i="1" s="1"/>
  <c r="AJ3293" i="1" a="1"/>
  <c r="AJ3293" i="1" s="1"/>
  <c r="AJ3286" i="1" a="1"/>
  <c r="AJ3286" i="1" s="1"/>
  <c r="AJ3289" i="1" a="1"/>
  <c r="AJ3289" i="1" s="1"/>
  <c r="AJ3197" i="1" a="1"/>
  <c r="AJ3197" i="1" s="1"/>
  <c r="AJ3203" i="1" a="1"/>
  <c r="AJ3203" i="1" s="1"/>
  <c r="AJ3195" i="1" a="1"/>
  <c r="AJ3195" i="1" s="1"/>
  <c r="AJ3204" i="1" a="1"/>
  <c r="AJ3204" i="1" s="1"/>
  <c r="AJ3198" i="1" a="1"/>
  <c r="AJ3198" i="1" s="1"/>
  <c r="AJ3196" i="1" a="1"/>
  <c r="AJ3196" i="1" s="1"/>
  <c r="AJ3194" i="1" a="1"/>
  <c r="AJ3194" i="1" s="1"/>
  <c r="AJ3200" i="1" a="1"/>
  <c r="AJ3200" i="1" s="1"/>
  <c r="AJ3201" i="1" a="1"/>
  <c r="AJ3201" i="1" s="1"/>
  <c r="AJ3199" i="1" a="1"/>
  <c r="AJ3199" i="1" s="1"/>
  <c r="AJ3202" i="1" a="1"/>
  <c r="AJ3202" i="1" s="1"/>
  <c r="AJ3215" i="1" a="1"/>
  <c r="AJ3215" i="1" s="1"/>
  <c r="AJ3211" i="1" a="1"/>
  <c r="AJ3211" i="1" s="1"/>
  <c r="AJ3206" i="1" a="1"/>
  <c r="AJ3206" i="1" s="1"/>
  <c r="AJ3208" i="1" a="1"/>
  <c r="AJ3208" i="1" s="1"/>
  <c r="AJ3214" i="1" a="1"/>
  <c r="AJ3214" i="1" s="1"/>
  <c r="AJ3212" i="1" a="1"/>
  <c r="AJ3212" i="1" s="1"/>
  <c r="AJ3209" i="1" a="1"/>
  <c r="AJ3209" i="1" s="1"/>
  <c r="AJ3213" i="1" a="1"/>
  <c r="AJ3213" i="1" s="1"/>
  <c r="AJ3207" i="1" a="1"/>
  <c r="AJ3207" i="1" s="1"/>
  <c r="AJ3205" i="1" a="1"/>
  <c r="AJ3205" i="1" s="1"/>
  <c r="AJ3210" i="1" a="1"/>
  <c r="AJ3210" i="1" s="1"/>
  <c r="AJ3144" i="1" a="1"/>
  <c r="AJ3144" i="1" s="1"/>
  <c r="AJ3145" i="1" a="1"/>
  <c r="AJ3145" i="1" s="1"/>
  <c r="AJ3143" i="1" a="1"/>
  <c r="AJ3143" i="1" s="1"/>
  <c r="AJ3142" i="1" a="1"/>
  <c r="AJ3142" i="1" s="1"/>
  <c r="AJ3056" i="1" a="1"/>
  <c r="AJ3056" i="1" s="1"/>
  <c r="AJ3053" i="1" a="1"/>
  <c r="AJ3053" i="1" s="1"/>
  <c r="AJ3057" i="1" a="1"/>
  <c r="AJ3057" i="1" s="1"/>
  <c r="AJ3052" i="1" a="1"/>
  <c r="AJ3052" i="1" s="1"/>
  <c r="AJ3055" i="1" a="1"/>
  <c r="AJ3055" i="1" s="1"/>
  <c r="AJ3049" i="1" a="1"/>
  <c r="AJ3049" i="1" s="1"/>
  <c r="AJ3061" i="1" a="1"/>
  <c r="AJ3061" i="1" s="1"/>
  <c r="AJ3054" i="1" a="1"/>
  <c r="AJ3054" i="1" s="1"/>
  <c r="AJ3051" i="1" a="1"/>
  <c r="AJ3051" i="1" s="1"/>
  <c r="AJ3058" i="1" a="1"/>
  <c r="AJ3058" i="1" s="1"/>
  <c r="AJ3060" i="1" a="1"/>
  <c r="AJ3060" i="1" s="1"/>
  <c r="AJ3050" i="1" a="1"/>
  <c r="AJ3050" i="1" s="1"/>
  <c r="AJ3059" i="1" a="1"/>
  <c r="AJ3059" i="1" s="1"/>
  <c r="AJ3094" i="1" a="1"/>
  <c r="AJ3094" i="1" s="1"/>
  <c r="AJ3101" i="1" a="1"/>
  <c r="AJ3101" i="1" s="1"/>
  <c r="AJ3093" i="1" a="1"/>
  <c r="AJ3093" i="1" s="1"/>
  <c r="AJ3100" i="1" a="1"/>
  <c r="AJ3100" i="1" s="1"/>
  <c r="AJ3104" i="1" a="1"/>
  <c r="AJ3104" i="1" s="1"/>
  <c r="AJ3091" i="1" a="1"/>
  <c r="AJ3091" i="1" s="1"/>
  <c r="AJ3098" i="1" a="1"/>
  <c r="AJ3098" i="1" s="1"/>
  <c r="AJ3103" i="1" a="1"/>
  <c r="AJ3103" i="1" s="1"/>
  <c r="AJ3092" i="1" a="1"/>
  <c r="AJ3092" i="1" s="1"/>
  <c r="AJ3099" i="1" a="1"/>
  <c r="AJ3099" i="1" s="1"/>
  <c r="AJ3090" i="1" a="1"/>
  <c r="AJ3090" i="1" s="1"/>
  <c r="AJ3095" i="1" a="1"/>
  <c r="AJ3095" i="1" s="1"/>
  <c r="AJ3096" i="1" a="1"/>
  <c r="AJ3096" i="1" s="1"/>
  <c r="AJ3097" i="1" a="1"/>
  <c r="AJ3097" i="1" s="1"/>
  <c r="AJ3102" i="1" a="1"/>
  <c r="AJ3102" i="1" s="1"/>
  <c r="AJ3135" i="1" a="1"/>
  <c r="AJ3135" i="1" s="1"/>
  <c r="AJ3138" i="1" a="1"/>
  <c r="AJ3138" i="1" s="1"/>
  <c r="AJ3139" i="1" a="1"/>
  <c r="AJ3139" i="1" s="1"/>
  <c r="AJ3131" i="1" a="1"/>
  <c r="AJ3131" i="1" s="1"/>
  <c r="AJ3137" i="1" a="1"/>
  <c r="AJ3137" i="1" s="1"/>
  <c r="AJ3136" i="1" a="1"/>
  <c r="AJ3136" i="1" s="1"/>
  <c r="AJ3134" i="1" a="1"/>
  <c r="AJ3134" i="1" s="1"/>
  <c r="AJ3141" i="1" a="1"/>
  <c r="AJ3141" i="1" s="1"/>
  <c r="AJ3133" i="1" a="1"/>
  <c r="AJ3133" i="1" s="1"/>
  <c r="AJ3132" i="1" a="1"/>
  <c r="AJ3132" i="1" s="1"/>
  <c r="AJ3140" i="1" a="1"/>
  <c r="AJ3140" i="1" s="1"/>
  <c r="AJ3023" i="1" a="1"/>
  <c r="AJ3023" i="1" s="1"/>
  <c r="AJ3024" i="1" a="1"/>
  <c r="AJ3024" i="1" s="1"/>
  <c r="AJ3028" i="1" a="1"/>
  <c r="AJ3028" i="1" s="1"/>
  <c r="AJ3027" i="1" a="1"/>
  <c r="AJ3027" i="1" s="1"/>
  <c r="AJ3025" i="1" a="1"/>
  <c r="AJ3025" i="1" s="1"/>
  <c r="AJ3022" i="1" a="1"/>
  <c r="AJ3022" i="1" s="1"/>
  <c r="AJ3020" i="1" a="1"/>
  <c r="AJ3020" i="1" s="1"/>
  <c r="AJ3019" i="1" a="1"/>
  <c r="AJ3019" i="1" s="1"/>
  <c r="AJ3029" i="1" a="1"/>
  <c r="AJ3029" i="1" s="1"/>
  <c r="AJ3031" i="1" a="1"/>
  <c r="AJ3031" i="1" s="1"/>
  <c r="AJ3030" i="1" a="1"/>
  <c r="AJ3030" i="1" s="1"/>
  <c r="AJ3021" i="1" a="1"/>
  <c r="AJ3021" i="1" s="1"/>
  <c r="AJ3026" i="1" a="1"/>
  <c r="AJ3026" i="1" s="1"/>
  <c r="AJ2992" i="1" a="1"/>
  <c r="AJ2992" i="1" s="1"/>
  <c r="AJ2987" i="1" a="1"/>
  <c r="AJ2987" i="1" s="1"/>
  <c r="AJ2996" i="1" a="1"/>
  <c r="AJ2996" i="1" s="1"/>
  <c r="AJ2991" i="1" a="1"/>
  <c r="AJ2991" i="1" s="1"/>
  <c r="AJ2989" i="1" a="1"/>
  <c r="AJ2989" i="1" s="1"/>
  <c r="AJ2985" i="1" a="1"/>
  <c r="AJ2985" i="1" s="1"/>
  <c r="AJ2990" i="1" a="1"/>
  <c r="AJ2990" i="1" s="1"/>
  <c r="AJ2994" i="1" a="1"/>
  <c r="AJ2994" i="1" s="1"/>
  <c r="AJ2988" i="1" a="1"/>
  <c r="AJ2988" i="1" s="1"/>
  <c r="AJ2986" i="1" a="1"/>
  <c r="AJ2986" i="1" s="1"/>
  <c r="AJ2995" i="1" a="1"/>
  <c r="AJ2995" i="1" s="1"/>
  <c r="AJ2984" i="1" a="1"/>
  <c r="AJ2984" i="1" s="1"/>
  <c r="AJ2997" i="1" a="1"/>
  <c r="AJ2997" i="1" s="1"/>
  <c r="AJ2993" i="1" a="1"/>
  <c r="AJ2993" i="1" s="1"/>
  <c r="AJ3002" i="1" a="1"/>
  <c r="AJ3002" i="1" s="1"/>
  <c r="AJ3000" i="1" a="1"/>
  <c r="AJ3000" i="1" s="1"/>
  <c r="AJ3005" i="1" a="1"/>
  <c r="AJ3005" i="1" s="1"/>
  <c r="AJ3006" i="1" a="1"/>
  <c r="AJ3006" i="1" s="1"/>
  <c r="AJ3008" i="1" a="1"/>
  <c r="AJ3008" i="1" s="1"/>
  <c r="AJ2998" i="1" a="1"/>
  <c r="AJ2998" i="1" s="1"/>
  <c r="AJ3001" i="1" a="1"/>
  <c r="AJ3001" i="1" s="1"/>
  <c r="AJ3007" i="1" a="1"/>
  <c r="AJ3007" i="1" s="1"/>
  <c r="AJ3004" i="1" a="1"/>
  <c r="AJ3004" i="1" s="1"/>
  <c r="AJ2999" i="1" a="1"/>
  <c r="AJ2999" i="1" s="1"/>
  <c r="AJ3003" i="1" a="1"/>
  <c r="AJ3003" i="1" s="1"/>
  <c r="AJ2965" i="1" a="1"/>
  <c r="AJ2965" i="1" s="1"/>
  <c r="AJ2973" i="1" a="1"/>
  <c r="AJ2973" i="1" s="1"/>
  <c r="AJ2972" i="1" a="1"/>
  <c r="AJ2972" i="1" s="1"/>
  <c r="AJ2969" i="1" a="1"/>
  <c r="AJ2969" i="1" s="1"/>
  <c r="AJ2970" i="1" a="1"/>
  <c r="AJ2970" i="1" s="1"/>
  <c r="AJ2971" i="1" a="1"/>
  <c r="AJ2971" i="1" s="1"/>
  <c r="AJ2968" i="1" a="1"/>
  <c r="AJ2968" i="1" s="1"/>
  <c r="AJ2964" i="1" a="1"/>
  <c r="AJ2964" i="1" s="1"/>
  <c r="AJ2967" i="1" a="1"/>
  <c r="AJ2967" i="1" s="1"/>
  <c r="AJ2966" i="1" a="1"/>
  <c r="AJ2966" i="1" s="1"/>
  <c r="AJ2981" i="1" a="1"/>
  <c r="AJ2981" i="1" s="1"/>
  <c r="AJ2977" i="1" a="1"/>
  <c r="AJ2977" i="1" s="1"/>
  <c r="AJ2975" i="1" a="1"/>
  <c r="AJ2975" i="1" s="1"/>
  <c r="AJ2974" i="1" a="1"/>
  <c r="AJ2974" i="1" s="1"/>
  <c r="AJ2976" i="1" a="1"/>
  <c r="AJ2976" i="1" s="1"/>
  <c r="AJ2979" i="1" a="1"/>
  <c r="AJ2979" i="1" s="1"/>
  <c r="AJ2978" i="1" a="1"/>
  <c r="AJ2978" i="1" s="1"/>
  <c r="AJ2982" i="1" a="1"/>
  <c r="AJ2982" i="1" s="1"/>
  <c r="AJ2983" i="1" a="1"/>
  <c r="AJ2983" i="1" s="1"/>
  <c r="AJ2980" i="1" a="1"/>
  <c r="AJ2980" i="1" s="1"/>
  <c r="AJ2945" i="1" a="1"/>
  <c r="AJ2945" i="1" s="1"/>
  <c r="AJ2941" i="1" a="1"/>
  <c r="AJ2941" i="1" s="1"/>
  <c r="AJ2947" i="1" a="1"/>
  <c r="AJ2947" i="1" s="1"/>
  <c r="AJ2946" i="1" a="1"/>
  <c r="AJ2946" i="1" s="1"/>
  <c r="AJ2950" i="1" a="1"/>
  <c r="AJ2950" i="1" s="1"/>
  <c r="AJ2942" i="1" a="1"/>
  <c r="AJ2942" i="1" s="1"/>
  <c r="AJ2948" i="1" a="1"/>
  <c r="AJ2948" i="1" s="1"/>
  <c r="AJ2944" i="1" a="1"/>
  <c r="AJ2944" i="1" s="1"/>
  <c r="AJ2949" i="1" a="1"/>
  <c r="AJ2949" i="1" s="1"/>
  <c r="AJ2943" i="1" a="1"/>
  <c r="AJ2943" i="1" s="1"/>
  <c r="AJ2884" i="1" a="1"/>
  <c r="AJ2884" i="1" s="1"/>
  <c r="AJ2881" i="1" a="1"/>
  <c r="AJ2881" i="1" s="1"/>
  <c r="AJ2886" i="1" a="1"/>
  <c r="AJ2886" i="1" s="1"/>
  <c r="AJ2885" i="1" a="1"/>
  <c r="AJ2885" i="1" s="1"/>
  <c r="AJ2878" i="1" a="1"/>
  <c r="AJ2878" i="1" s="1"/>
  <c r="AJ2877" i="1" a="1"/>
  <c r="AJ2877" i="1" s="1"/>
  <c r="AJ2879" i="1" a="1"/>
  <c r="AJ2879" i="1" s="1"/>
  <c r="AJ2880" i="1" a="1"/>
  <c r="AJ2880" i="1" s="1"/>
  <c r="AJ2876" i="1" a="1"/>
  <c r="AJ2876" i="1" s="1"/>
  <c r="AJ2883" i="1" a="1"/>
  <c r="AJ2883" i="1" s="1"/>
  <c r="AJ2882" i="1" a="1"/>
  <c r="AJ2882" i="1" s="1"/>
  <c r="AJ2868" i="1" a="1"/>
  <c r="AJ2868" i="1" s="1"/>
  <c r="AJ2874" i="1" a="1"/>
  <c r="AJ2874" i="1" s="1"/>
  <c r="AJ2865" i="1" a="1"/>
  <c r="AJ2865" i="1" s="1"/>
  <c r="AJ2872" i="1" a="1"/>
  <c r="AJ2872" i="1" s="1"/>
  <c r="AJ2870" i="1" a="1"/>
  <c r="AJ2870" i="1" s="1"/>
  <c r="AJ2869" i="1" a="1"/>
  <c r="AJ2869" i="1" s="1"/>
  <c r="AJ2866" i="1" a="1"/>
  <c r="AJ2866" i="1" s="1"/>
  <c r="AJ2864" i="1" a="1"/>
  <c r="AJ2864" i="1" s="1"/>
  <c r="AJ2871" i="1" a="1"/>
  <c r="AJ2871" i="1" s="1"/>
  <c r="AJ2863" i="1" a="1"/>
  <c r="AJ2863" i="1" s="1"/>
  <c r="AJ2862" i="1" a="1"/>
  <c r="AJ2862" i="1" s="1"/>
  <c r="AJ2861" i="1" a="1"/>
  <c r="AJ2861" i="1" s="1"/>
  <c r="AJ2860" i="1" a="1"/>
  <c r="AJ2860" i="1" s="1"/>
  <c r="AJ2875" i="1" a="1"/>
  <c r="AJ2875" i="1" s="1"/>
  <c r="AJ2867" i="1" a="1"/>
  <c r="AJ2867" i="1" s="1"/>
  <c r="AJ2859" i="1" a="1"/>
  <c r="AJ2859" i="1" s="1"/>
  <c r="AJ2873" i="1" a="1"/>
  <c r="AJ2873" i="1" s="1"/>
  <c r="AJ2830" i="1" a="1"/>
  <c r="AJ2830" i="1" s="1"/>
  <c r="AJ2829" i="1" a="1"/>
  <c r="AJ2829" i="1" s="1"/>
  <c r="AJ2826" i="1" a="1"/>
  <c r="AJ2826" i="1" s="1"/>
  <c r="AJ2824" i="1" a="1"/>
  <c r="AJ2824" i="1" s="1"/>
  <c r="AJ2831" i="1" a="1"/>
  <c r="AJ2831" i="1" s="1"/>
  <c r="AJ2822" i="1" a="1"/>
  <c r="AJ2822" i="1" s="1"/>
  <c r="AJ2828" i="1" a="1"/>
  <c r="AJ2828" i="1" s="1"/>
  <c r="AJ2827" i="1" a="1"/>
  <c r="AJ2827" i="1" s="1"/>
  <c r="AJ2823" i="1" a="1"/>
  <c r="AJ2823" i="1" s="1"/>
  <c r="AJ2825" i="1" a="1"/>
  <c r="AJ2825" i="1" s="1"/>
  <c r="AJ2832" i="1" a="1"/>
  <c r="AJ2832" i="1" s="1"/>
  <c r="AJ2794" i="1" a="1"/>
  <c r="AJ2794" i="1" s="1"/>
  <c r="AJ2798" i="1" a="1"/>
  <c r="AJ2798" i="1" s="1"/>
  <c r="AJ2788" i="1" a="1"/>
  <c r="AJ2788" i="1" s="1"/>
  <c r="AJ2795" i="1" a="1"/>
  <c r="AJ2795" i="1" s="1"/>
  <c r="AJ2786" i="1" a="1"/>
  <c r="AJ2786" i="1" s="1"/>
  <c r="AJ2793" i="1" a="1"/>
  <c r="AJ2793" i="1" s="1"/>
  <c r="AJ2796" i="1" a="1"/>
  <c r="AJ2796" i="1" s="1"/>
  <c r="AJ2790" i="1" a="1"/>
  <c r="AJ2790" i="1" s="1"/>
  <c r="AJ2787" i="1" a="1"/>
  <c r="AJ2787" i="1" s="1"/>
  <c r="AJ2797" i="1" a="1"/>
  <c r="AJ2797" i="1" s="1"/>
  <c r="AJ2792" i="1" a="1"/>
  <c r="AJ2792" i="1" s="1"/>
  <c r="AJ2789" i="1" a="1"/>
  <c r="AJ2789" i="1" s="1"/>
  <c r="AJ2791" i="1" a="1"/>
  <c r="AJ2791" i="1" s="1"/>
  <c r="AJ2785" i="1" a="1"/>
  <c r="AJ2785" i="1" s="1"/>
  <c r="AJ2758" i="1" a="1"/>
  <c r="AJ2758" i="1" s="1"/>
  <c r="AJ2749" i="1" a="1"/>
  <c r="AJ2749" i="1" s="1"/>
  <c r="AJ2756" i="1" a="1"/>
  <c r="AJ2756" i="1" s="1"/>
  <c r="AJ2750" i="1" a="1"/>
  <c r="AJ2750" i="1" s="1"/>
  <c r="AJ2752" i="1" a="1"/>
  <c r="AJ2752" i="1" s="1"/>
  <c r="AJ2748" i="1" a="1"/>
  <c r="AJ2748" i="1" s="1"/>
  <c r="AJ2759" i="1" a="1"/>
  <c r="AJ2759" i="1" s="1"/>
  <c r="AJ2755" i="1" a="1"/>
  <c r="AJ2755" i="1" s="1"/>
  <c r="AJ2751" i="1" a="1"/>
  <c r="AJ2751" i="1" s="1"/>
  <c r="AJ2753" i="1" a="1"/>
  <c r="AJ2753" i="1" s="1"/>
  <c r="AJ2757" i="1" a="1"/>
  <c r="AJ2757" i="1" s="1"/>
  <c r="AJ2754" i="1" a="1"/>
  <c r="AJ2754" i="1" s="1"/>
  <c r="AJ2747" i="1" a="1"/>
  <c r="AJ2747" i="1" s="1"/>
  <c r="AJ2742" i="1" a="1"/>
  <c r="AJ2742" i="1" s="1"/>
  <c r="AJ2739" i="1" a="1"/>
  <c r="AJ2739" i="1" s="1"/>
  <c r="AJ2745" i="1" a="1"/>
  <c r="AJ2745" i="1" s="1"/>
  <c r="AJ2743" i="1" a="1"/>
  <c r="AJ2743" i="1" s="1"/>
  <c r="AJ2734" i="1" a="1"/>
  <c r="AJ2734" i="1" s="1"/>
  <c r="AJ2741" i="1" a="1"/>
  <c r="AJ2741" i="1" s="1"/>
  <c r="AJ2737" i="1" a="1"/>
  <c r="AJ2737" i="1" s="1"/>
  <c r="AJ2735" i="1" a="1"/>
  <c r="AJ2735" i="1" s="1"/>
  <c r="AJ2733" i="1" a="1"/>
  <c r="AJ2733" i="1" s="1"/>
  <c r="AJ2740" i="1" a="1"/>
  <c r="AJ2740" i="1" s="1"/>
  <c r="AJ2744" i="1" a="1"/>
  <c r="AJ2744" i="1" s="1"/>
  <c r="AJ2746" i="1" a="1"/>
  <c r="AJ2746" i="1" s="1"/>
  <c r="AJ2736" i="1" a="1"/>
  <c r="AJ2736" i="1" s="1"/>
  <c r="AJ2738" i="1" a="1"/>
  <c r="AJ2738" i="1" s="1"/>
  <c r="AJ2720" i="1" a="1"/>
  <c r="AJ2720" i="1" s="1"/>
  <c r="AJ2722" i="1" a="1"/>
  <c r="AJ2722" i="1" s="1"/>
  <c r="AJ2731" i="1" a="1"/>
  <c r="AJ2731" i="1" s="1"/>
  <c r="AJ2726" i="1" a="1"/>
  <c r="AJ2726" i="1" s="1"/>
  <c r="AJ2723" i="1" a="1"/>
  <c r="AJ2723" i="1" s="1"/>
  <c r="AJ2729" i="1" a="1"/>
  <c r="AJ2729" i="1" s="1"/>
  <c r="AJ2727" i="1" a="1"/>
  <c r="AJ2727" i="1" s="1"/>
  <c r="AJ2725" i="1" a="1"/>
  <c r="AJ2725" i="1" s="1"/>
  <c r="AJ2721" i="1" a="1"/>
  <c r="AJ2721" i="1" s="1"/>
  <c r="AJ2719" i="1" a="1"/>
  <c r="AJ2719" i="1" s="1"/>
  <c r="AJ2732" i="1" a="1"/>
  <c r="AJ2732" i="1" s="1"/>
  <c r="AJ2724" i="1" a="1"/>
  <c r="AJ2724" i="1" s="1"/>
  <c r="AJ2728" i="1" a="1"/>
  <c r="AJ2728" i="1" s="1"/>
  <c r="AJ2730" i="1" a="1"/>
  <c r="AJ2730" i="1" s="1"/>
  <c r="AJ2691" i="1" a="1"/>
  <c r="AJ2691" i="1" s="1"/>
  <c r="AJ2683" i="1" a="1"/>
  <c r="AJ2683" i="1" s="1"/>
  <c r="AJ2687" i="1" a="1"/>
  <c r="AJ2687" i="1" s="1"/>
  <c r="AJ2684" i="1" a="1"/>
  <c r="AJ2684" i="1" s="1"/>
  <c r="AJ2688" i="1" a="1"/>
  <c r="AJ2688" i="1" s="1"/>
  <c r="AJ2685" i="1" a="1"/>
  <c r="AJ2685" i="1" s="1"/>
  <c r="AJ2689" i="1" a="1"/>
  <c r="AJ2689" i="1" s="1"/>
  <c r="AJ2686" i="1" a="1"/>
  <c r="AJ2686" i="1" s="1"/>
  <c r="AJ2690" i="1" a="1"/>
  <c r="AJ2690" i="1" s="1"/>
  <c r="AJ2607" i="1" a="1"/>
  <c r="AJ2607" i="1" s="1"/>
  <c r="AJ2611" i="1" a="1"/>
  <c r="AJ2611" i="1" s="1"/>
  <c r="AJ2615" i="1" a="1"/>
  <c r="AJ2615" i="1" s="1"/>
  <c r="AJ2604" i="1" a="1"/>
  <c r="AJ2604" i="1" s="1"/>
  <c r="AJ2608" i="1" a="1"/>
  <c r="AJ2608" i="1" s="1"/>
  <c r="AJ2612" i="1" a="1"/>
  <c r="AJ2612" i="1" s="1"/>
  <c r="AJ2616" i="1" a="1"/>
  <c r="AJ2616" i="1" s="1"/>
  <c r="AJ2605" i="1" a="1"/>
  <c r="AJ2605" i="1" s="1"/>
  <c r="AJ2609" i="1" a="1"/>
  <c r="AJ2609" i="1" s="1"/>
  <c r="AJ2613" i="1" a="1"/>
  <c r="AJ2613" i="1" s="1"/>
  <c r="AJ2606" i="1" a="1"/>
  <c r="AJ2606" i="1" s="1"/>
  <c r="AJ2610" i="1" a="1"/>
  <c r="AJ2610" i="1" s="1"/>
  <c r="AJ2614" i="1" a="1"/>
  <c r="AJ2614" i="1" s="1"/>
  <c r="AJ2536" i="1" a="1"/>
  <c r="AJ2536" i="1" s="1"/>
  <c r="AJ2537" i="1" a="1"/>
  <c r="AJ2537" i="1" s="1"/>
  <c r="AJ2528" i="1" a="1"/>
  <c r="AJ2528" i="1" s="1"/>
  <c r="AJ2529" i="1" a="1"/>
  <c r="AJ2529" i="1" s="1"/>
  <c r="AJ2535" i="1" a="1"/>
  <c r="AJ2535" i="1" s="1"/>
  <c r="AJ2527" i="1" a="1"/>
  <c r="AJ2527" i="1" s="1"/>
  <c r="AJ2533" i="1" a="1"/>
  <c r="AJ2533" i="1" s="1"/>
  <c r="AJ2532" i="1" a="1"/>
  <c r="AJ2532" i="1" s="1"/>
  <c r="AJ2538" i="1" a="1"/>
  <c r="AJ2538" i="1" s="1"/>
  <c r="AJ2531" i="1" a="1"/>
  <c r="AJ2531" i="1" s="1"/>
  <c r="AJ2530" i="1" a="1"/>
  <c r="AJ2530" i="1" s="1"/>
  <c r="AJ2534" i="1" a="1"/>
  <c r="AJ2534" i="1" s="1"/>
  <c r="AJ2526" i="1" a="1"/>
  <c r="AJ2526" i="1" s="1"/>
  <c r="F9" i="2" a="1"/>
  <c r="F9" i="2" s="1"/>
  <c r="AJ2395" i="1" a="1"/>
  <c r="AJ2395" i="1" s="1"/>
  <c r="AJ2394" i="1" a="1"/>
  <c r="AJ2394" i="1" s="1"/>
  <c r="AJ2371" i="1" a="1"/>
  <c r="AJ2371" i="1" s="1"/>
  <c r="AJ2370" i="1" a="1"/>
  <c r="AJ2370" i="1" s="1"/>
  <c r="AJ2387" i="1" a="1"/>
  <c r="AJ2387" i="1" s="1"/>
  <c r="AJ2379" i="1" a="1"/>
  <c r="AJ2379" i="1" s="1"/>
  <c r="AJ2383" i="1" a="1"/>
  <c r="AJ2383" i="1" s="1"/>
  <c r="AJ2393" i="1" a="1"/>
  <c r="AJ2393" i="1" s="1"/>
  <c r="AJ2389" i="1" a="1"/>
  <c r="AJ2389" i="1" s="1"/>
  <c r="AJ2374" i="1" a="1"/>
  <c r="AJ2374" i="1" s="1"/>
  <c r="AJ2381" i="1" a="1"/>
  <c r="AJ2381" i="1" s="1"/>
  <c r="AJ2386" i="1" a="1"/>
  <c r="AJ2386" i="1" s="1"/>
  <c r="AJ2377" i="1" a="1"/>
  <c r="AJ2377" i="1" s="1"/>
  <c r="AJ2388" i="1" a="1"/>
  <c r="AJ2388" i="1" s="1"/>
  <c r="AJ2378" i="1" a="1"/>
  <c r="AJ2378" i="1" s="1"/>
  <c r="AJ2376" i="1" a="1"/>
  <c r="AJ2376" i="1" s="1"/>
  <c r="AJ2390" i="1" a="1"/>
  <c r="AJ2390" i="1" s="1"/>
  <c r="AJ2385" i="1" a="1"/>
  <c r="AJ2385" i="1" s="1"/>
  <c r="AJ2375" i="1" a="1"/>
  <c r="AJ2375" i="1" s="1"/>
  <c r="AJ2382" i="1" a="1"/>
  <c r="AJ2382" i="1" s="1"/>
  <c r="AJ2392" i="1" a="1"/>
  <c r="AJ2392" i="1" s="1"/>
  <c r="AJ2373" i="1" a="1"/>
  <c r="AJ2373" i="1" s="1"/>
  <c r="AJ2384" i="1" a="1"/>
  <c r="AJ2384" i="1" s="1"/>
  <c r="AJ2380" i="1" a="1"/>
  <c r="AJ2380" i="1" s="1"/>
  <c r="AJ2391" i="1" a="1"/>
  <c r="AJ2391" i="1" s="1"/>
  <c r="AJ2348" i="1" a="1"/>
  <c r="AJ2348" i="1" s="1"/>
  <c r="AJ2352" i="1" a="1"/>
  <c r="AJ2352" i="1" s="1"/>
  <c r="AJ2349" i="1" a="1"/>
  <c r="AJ2349" i="1" s="1"/>
  <c r="AJ2362" i="1" a="1"/>
  <c r="AJ2362" i="1" s="1"/>
  <c r="AJ2360" i="1" a="1"/>
  <c r="AJ2360" i="1" s="1"/>
  <c r="AJ2356" i="1" a="1"/>
  <c r="AJ2356" i="1" s="1"/>
  <c r="AJ2354" i="1" a="1"/>
  <c r="AJ2354" i="1" s="1"/>
  <c r="AJ2351" i="1" a="1"/>
  <c r="AJ2351" i="1" s="1"/>
  <c r="AJ2367" i="1" a="1"/>
  <c r="AJ2367" i="1" s="1"/>
  <c r="AJ2358" i="1" a="1"/>
  <c r="AJ2358" i="1" s="1"/>
  <c r="AJ2368" i="1" a="1"/>
  <c r="AJ2368" i="1" s="1"/>
  <c r="AJ2364" i="1" a="1"/>
  <c r="AJ2364" i="1" s="1"/>
  <c r="AJ2369" i="1" a="1"/>
  <c r="AJ2369" i="1" s="1"/>
  <c r="AJ2350" i="1" a="1"/>
  <c r="AJ2350" i="1" s="1"/>
  <c r="AJ2363" i="1" a="1"/>
  <c r="AJ2363" i="1" s="1"/>
  <c r="AJ2361" i="1" a="1"/>
  <c r="AJ2361" i="1" s="1"/>
  <c r="AJ2366" i="1" a="1"/>
  <c r="AJ2366" i="1" s="1"/>
  <c r="AJ2355" i="1" a="1"/>
  <c r="AJ2355" i="1" s="1"/>
  <c r="AJ2353" i="1" a="1"/>
  <c r="AJ2353" i="1" s="1"/>
  <c r="AJ2365" i="1" a="1"/>
  <c r="AJ2365" i="1" s="1"/>
  <c r="AJ2359" i="1" a="1"/>
  <c r="AJ2359" i="1" s="1"/>
  <c r="AJ2357" i="1" a="1"/>
  <c r="AJ2357" i="1" s="1"/>
  <c r="AJ2372" i="1" a="1"/>
  <c r="AJ2372" i="1" s="1"/>
  <c r="AJ701" i="1" a="1"/>
  <c r="AJ701" i="1" s="1"/>
  <c r="AJ1044" i="1" a="1"/>
  <c r="AJ1044" i="1" s="1"/>
  <c r="AJ477" i="1" a="1"/>
  <c r="AJ477" i="1" s="1"/>
  <c r="AJ600" i="1" a="1"/>
  <c r="AJ600" i="1" s="1"/>
  <c r="AJ592" i="1" a="1"/>
  <c r="AJ592" i="1" s="1"/>
  <c r="AJ485" i="1" a="1"/>
  <c r="AJ485" i="1" s="1"/>
  <c r="AJ696" i="1" a="1"/>
  <c r="AJ696" i="1" s="1"/>
  <c r="AJ493" i="1" a="1"/>
  <c r="AJ493" i="1" s="1"/>
  <c r="AJ497" i="1" a="1"/>
  <c r="AJ497" i="1" s="1"/>
  <c r="AJ490" i="1" a="1"/>
  <c r="AJ490" i="1" s="1"/>
  <c r="AJ774" i="1" a="1"/>
  <c r="AJ774" i="1" s="1"/>
  <c r="AJ860" i="1" a="1"/>
  <c r="AJ860" i="1" s="1"/>
  <c r="AJ869" i="1" a="1"/>
  <c r="AJ869" i="1" s="1"/>
  <c r="AJ1060" i="1" a="1"/>
  <c r="AJ1060" i="1" s="1"/>
  <c r="AJ1118" i="1" a="1"/>
  <c r="AJ1118" i="1" s="1"/>
  <c r="AJ1137" i="1" a="1"/>
  <c r="AJ1137" i="1" s="1"/>
  <c r="AJ1201" i="1" a="1"/>
  <c r="AJ1201" i="1" s="1"/>
  <c r="AJ1253" i="1" a="1"/>
  <c r="AJ1253" i="1" s="1"/>
  <c r="AJ1286" i="1" a="1"/>
  <c r="AJ1286" i="1" s="1"/>
  <c r="AJ1379" i="1" a="1"/>
  <c r="AJ1379" i="1" s="1"/>
  <c r="AJ1355" i="1" a="1"/>
  <c r="AJ1355" i="1" s="1"/>
  <c r="AJ1331" i="1" a="1"/>
  <c r="AJ1331" i="1" s="1"/>
  <c r="AJ1461" i="1" a="1"/>
  <c r="AJ1461" i="1" s="1"/>
  <c r="AJ1453" i="1" a="1"/>
  <c r="AJ1453" i="1" s="1"/>
  <c r="AJ1445" i="1" a="1"/>
  <c r="AJ1445" i="1" s="1"/>
  <c r="AJ1437" i="1" a="1"/>
  <c r="AJ1437" i="1" s="1"/>
  <c r="AJ605" i="1" a="1"/>
  <c r="AJ605" i="1" s="1"/>
  <c r="AJ924" i="1" a="1"/>
  <c r="AJ924" i="1" s="1"/>
  <c r="AJ1371" i="1" a="1"/>
  <c r="AJ1371" i="1" s="1"/>
  <c r="AJ1323" i="1" a="1"/>
  <c r="AJ1323" i="1" s="1"/>
  <c r="AJ589" i="1" a="1"/>
  <c r="AJ589" i="1" s="1"/>
  <c r="AJ898" i="1" a="1"/>
  <c r="AJ898" i="1" s="1"/>
  <c r="AJ1052" i="1" a="1"/>
  <c r="AJ1052" i="1" s="1"/>
  <c r="AJ1347" i="1" a="1"/>
  <c r="AJ1347" i="1" s="1"/>
  <c r="AJ489" i="1" a="1"/>
  <c r="AJ489" i="1" s="1"/>
  <c r="AJ692" i="1" a="1"/>
  <c r="AJ692" i="1" s="1"/>
  <c r="AJ482" i="1" a="1"/>
  <c r="AJ482" i="1" s="1"/>
  <c r="AJ693" i="1" a="1"/>
  <c r="AJ693" i="1" s="1"/>
  <c r="AJ613" i="1" a="1"/>
  <c r="AJ613" i="1" s="1"/>
  <c r="AJ932" i="1" a="1"/>
  <c r="AJ932" i="1" s="1"/>
  <c r="AJ1100" i="1" a="1"/>
  <c r="AJ1100" i="1" s="1"/>
  <c r="AJ1209" i="1" a="1"/>
  <c r="AJ1209" i="1" s="1"/>
  <c r="AJ1277" i="1" a="1"/>
  <c r="AJ1277" i="1" s="1"/>
  <c r="AJ1261" i="1" a="1"/>
  <c r="AJ1261" i="1" s="1"/>
  <c r="AJ1363" i="1" a="1"/>
  <c r="AJ1363" i="1" s="1"/>
  <c r="AJ1339" i="1" a="1"/>
  <c r="AJ1339" i="1" s="1"/>
  <c r="AJ1315" i="1" a="1"/>
  <c r="AJ1315" i="1" s="1"/>
  <c r="AJ481" i="1" a="1"/>
  <c r="AJ481" i="1" s="1"/>
  <c r="AJ700" i="1" a="1"/>
  <c r="AJ700" i="1" s="1"/>
  <c r="AJ494" i="1" a="1"/>
  <c r="AJ494" i="1" s="1"/>
  <c r="AJ597" i="1" a="1"/>
  <c r="AJ597" i="1" s="1"/>
  <c r="AJ890" i="1" a="1"/>
  <c r="AJ890" i="1" s="1"/>
  <c r="AJ1110" i="1" a="1"/>
  <c r="AJ1110" i="1" s="1"/>
  <c r="AJ1185" i="1" a="1"/>
  <c r="AJ1185" i="1" s="1"/>
  <c r="AJ486" i="1" a="1"/>
  <c r="AJ486" i="1" s="1"/>
  <c r="AJ478" i="1" a="1"/>
  <c r="AJ478" i="1" s="1"/>
  <c r="AJ498" i="1" a="1"/>
  <c r="AJ498" i="1" s="1"/>
  <c r="AJ697" i="1" a="1"/>
  <c r="AJ697" i="1" s="1"/>
  <c r="AJ863" i="1" a="1"/>
  <c r="AJ863" i="1" s="1"/>
  <c r="AJ1063" i="1" a="1"/>
  <c r="AJ1063" i="1" s="1"/>
  <c r="AJ608" i="1" a="1"/>
  <c r="AJ608" i="1" s="1"/>
  <c r="AJ777" i="1" a="1"/>
  <c r="AJ777" i="1" s="1"/>
  <c r="AJ779" i="1" a="1"/>
  <c r="AJ779" i="1" s="1"/>
  <c r="AJ855" i="1" a="1"/>
  <c r="AJ855" i="1" s="1"/>
  <c r="AJ901" i="1" a="1"/>
  <c r="AJ901" i="1" s="1"/>
  <c r="AJ893" i="1" a="1"/>
  <c r="AJ893" i="1" s="1"/>
  <c r="AJ927" i="1" a="1"/>
  <c r="AJ927" i="1" s="1"/>
  <c r="AJ492" i="1" a="1"/>
  <c r="AJ492" i="1" s="1"/>
  <c r="AJ476" i="1" a="1"/>
  <c r="AJ476" i="1" s="1"/>
  <c r="AJ703" i="1" a="1"/>
  <c r="AJ703" i="1" s="1"/>
  <c r="AJ607" i="1" a="1"/>
  <c r="AJ607" i="1" s="1"/>
  <c r="AJ591" i="1" a="1"/>
  <c r="AJ591" i="1" s="1"/>
  <c r="AJ484" i="1" a="1"/>
  <c r="AJ484" i="1" s="1"/>
  <c r="AJ496" i="1" a="1"/>
  <c r="AJ496" i="1" s="1"/>
  <c r="AJ695" i="1" a="1"/>
  <c r="AJ695" i="1" s="1"/>
  <c r="AJ599" i="1" a="1"/>
  <c r="AJ599" i="1" s="1"/>
  <c r="AJ1577" i="1" a="1"/>
  <c r="AJ1577" i="1" s="1"/>
  <c r="AJ1569" i="1" a="1"/>
  <c r="AJ1569" i="1" s="1"/>
  <c r="AJ1561" i="1" a="1"/>
  <c r="AJ1561" i="1" s="1"/>
  <c r="AJ1743" i="1" a="1"/>
  <c r="AJ1743" i="1" s="1"/>
  <c r="AJ1703" i="1" a="1"/>
  <c r="AJ1703" i="1" s="1"/>
  <c r="AJ1695" i="1" a="1"/>
  <c r="AJ1695" i="1" s="1"/>
  <c r="AJ1687" i="1" a="1"/>
  <c r="AJ1687" i="1" s="1"/>
  <c r="AJ1679" i="1" a="1"/>
  <c r="AJ1679" i="1" s="1"/>
  <c r="AJ1671" i="1" a="1"/>
  <c r="AJ1671" i="1" s="1"/>
  <c r="AJ1663" i="1" a="1"/>
  <c r="AJ1663" i="1" s="1"/>
  <c r="AJ612" i="1" a="1"/>
  <c r="AJ612" i="1" s="1"/>
  <c r="AJ604" i="1" a="1"/>
  <c r="AJ604" i="1" s="1"/>
  <c r="AJ596" i="1" a="1"/>
  <c r="AJ596" i="1" s="1"/>
  <c r="AJ588" i="1" a="1"/>
  <c r="AJ588" i="1" s="1"/>
  <c r="AJ773" i="1" a="1"/>
  <c r="AJ773" i="1" s="1"/>
  <c r="AJ783" i="1" a="1"/>
  <c r="AJ783" i="1" s="1"/>
  <c r="AJ859" i="1" a="1"/>
  <c r="AJ859" i="1" s="1"/>
  <c r="AJ488" i="1" a="1"/>
  <c r="AJ488" i="1" s="1"/>
  <c r="AJ699" i="1" a="1"/>
  <c r="AJ699" i="1" s="1"/>
  <c r="AJ603" i="1" a="1"/>
  <c r="AJ603" i="1" s="1"/>
  <c r="AJ587" i="1" a="1"/>
  <c r="AJ587" i="1" s="1"/>
  <c r="AJ772" i="1" a="1"/>
  <c r="AJ772" i="1" s="1"/>
  <c r="AJ866" i="1" a="1"/>
  <c r="AJ866" i="1" s="1"/>
  <c r="AJ930" i="1" a="1"/>
  <c r="AJ930" i="1" s="1"/>
  <c r="AJ1050" i="1" a="1"/>
  <c r="AJ1050" i="1" s="1"/>
  <c r="AJ1098" i="1" a="1"/>
  <c r="AJ1098" i="1" s="1"/>
  <c r="AJ1108" i="1" a="1"/>
  <c r="AJ1108" i="1" s="1"/>
  <c r="AJ1143" i="1" a="1"/>
  <c r="AJ1143" i="1" s="1"/>
  <c r="AJ1207" i="1" a="1"/>
  <c r="AJ1207" i="1" s="1"/>
  <c r="AJ1183" i="1" a="1"/>
  <c r="AJ1183" i="1" s="1"/>
  <c r="AJ1275" i="1" a="1"/>
  <c r="AJ1275" i="1" s="1"/>
  <c r="AJ1259" i="1" a="1"/>
  <c r="AJ1259" i="1" s="1"/>
  <c r="AJ1251" i="1" a="1"/>
  <c r="AJ1251" i="1" s="1"/>
  <c r="AJ1292" i="1" a="1"/>
  <c r="AJ1292" i="1" s="1"/>
  <c r="AJ1284" i="1" a="1"/>
  <c r="AJ1284" i="1" s="1"/>
  <c r="AJ1297" i="1" a="1"/>
  <c r="AJ1297" i="1" s="1"/>
  <c r="AJ1311" i="1" a="1"/>
  <c r="AJ1311" i="1" s="1"/>
  <c r="AJ1385" i="1" a="1"/>
  <c r="AJ1385" i="1" s="1"/>
  <c r="AJ1377" i="1" a="1"/>
  <c r="AJ1377" i="1" s="1"/>
  <c r="AJ1369" i="1" a="1"/>
  <c r="AJ1369" i="1" s="1"/>
  <c r="AJ1361" i="1" a="1"/>
  <c r="AJ1361" i="1" s="1"/>
  <c r="AJ1353" i="1" a="1"/>
  <c r="AJ1353" i="1" s="1"/>
  <c r="AJ1345" i="1" a="1"/>
  <c r="AJ1345" i="1" s="1"/>
  <c r="AJ1337" i="1" a="1"/>
  <c r="AJ1337" i="1" s="1"/>
  <c r="AJ1329" i="1" a="1"/>
  <c r="AJ1329" i="1" s="1"/>
  <c r="AJ1321" i="1" a="1"/>
  <c r="AJ1321" i="1" s="1"/>
  <c r="AJ1313" i="1" a="1"/>
  <c r="AJ1313" i="1" s="1"/>
  <c r="AJ480" i="1" a="1"/>
  <c r="AJ480" i="1" s="1"/>
  <c r="AJ611" i="1" a="1"/>
  <c r="AJ611" i="1" s="1"/>
  <c r="AJ595" i="1" a="1"/>
  <c r="AJ595" i="1" s="1"/>
  <c r="AJ704" i="1" a="1"/>
  <c r="AJ704" i="1" s="1"/>
  <c r="AJ782" i="1" a="1"/>
  <c r="AJ782" i="1" s="1"/>
  <c r="AJ858" i="1" a="1"/>
  <c r="AJ858" i="1" s="1"/>
  <c r="AJ867" i="1" a="1"/>
  <c r="AJ867" i="1" s="1"/>
  <c r="AJ896" i="1" a="1"/>
  <c r="AJ896" i="1" s="1"/>
  <c r="AJ922" i="1" a="1"/>
  <c r="AJ922" i="1" s="1"/>
  <c r="AJ1058" i="1" a="1"/>
  <c r="AJ1058" i="1" s="1"/>
  <c r="AJ1042" i="1" a="1"/>
  <c r="AJ1042" i="1" s="1"/>
  <c r="AJ1116" i="1" a="1"/>
  <c r="AJ1116" i="1" s="1"/>
  <c r="AJ1135" i="1" a="1"/>
  <c r="AJ1135" i="1" s="1"/>
  <c r="AJ487" i="1" a="1"/>
  <c r="AJ487" i="1" s="1"/>
  <c r="AJ479" i="1" a="1"/>
  <c r="AJ479" i="1" s="1"/>
  <c r="AJ698" i="1" a="1"/>
  <c r="AJ698" i="1" s="1"/>
  <c r="AJ610" i="1" a="1"/>
  <c r="AJ610" i="1" s="1"/>
  <c r="AJ602" i="1" a="1"/>
  <c r="AJ602" i="1" s="1"/>
  <c r="AJ594" i="1" a="1"/>
  <c r="AJ594" i="1" s="1"/>
  <c r="AJ586" i="1" a="1"/>
  <c r="AJ586" i="1" s="1"/>
  <c r="AJ609" i="1" a="1"/>
  <c r="AJ609" i="1" s="1"/>
  <c r="AJ601" i="1" a="1"/>
  <c r="AJ601" i="1" s="1"/>
  <c r="AJ2342" i="1" a="1"/>
  <c r="AJ2342" i="1" s="1"/>
  <c r="AJ2338" i="1" a="1"/>
  <c r="AJ2338" i="1" s="1"/>
  <c r="AJ2335" i="1" a="1"/>
  <c r="AJ2335" i="1" s="1"/>
  <c r="AJ2336" i="1" a="1"/>
  <c r="AJ2336" i="1" s="1"/>
  <c r="AJ2344" i="1" a="1"/>
  <c r="AJ2344" i="1" s="1"/>
  <c r="AJ2340" i="1" a="1"/>
  <c r="AJ2340" i="1" s="1"/>
  <c r="AJ2337" i="1" a="1"/>
  <c r="AJ2337" i="1" s="1"/>
  <c r="AJ2339" i="1" a="1"/>
  <c r="AJ2339" i="1" s="1"/>
  <c r="AJ2341" i="1" a="1"/>
  <c r="AJ2341" i="1" s="1"/>
  <c r="AJ2343" i="1" a="1"/>
  <c r="AJ2343" i="1" s="1"/>
  <c r="AJ2345" i="1" a="1"/>
  <c r="AJ2345" i="1" s="1"/>
  <c r="AJ2346" i="1" a="1"/>
  <c r="AJ2346" i="1" s="1"/>
  <c r="AJ593" i="1" a="1"/>
  <c r="AJ593" i="1" s="1"/>
  <c r="AJ780" i="1" a="1"/>
  <c r="AJ780" i="1" s="1"/>
  <c r="AJ864" i="1" a="1"/>
  <c r="AJ864" i="1" s="1"/>
  <c r="AJ856" i="1" a="1"/>
  <c r="AJ856" i="1" s="1"/>
  <c r="AJ894" i="1" a="1"/>
  <c r="AJ894" i="1" s="1"/>
  <c r="AJ928" i="1" a="1"/>
  <c r="AJ928" i="1" s="1"/>
  <c r="AJ920" i="1" a="1"/>
  <c r="AJ920" i="1" s="1"/>
  <c r="AJ1056" i="1" a="1"/>
  <c r="AJ1056" i="1" s="1"/>
  <c r="AJ1048" i="1" a="1"/>
  <c r="AJ1048" i="1" s="1"/>
  <c r="AJ1104" i="1" a="1"/>
  <c r="AJ1104" i="1" s="1"/>
  <c r="AJ1096" i="1" a="1"/>
  <c r="AJ1096" i="1" s="1"/>
  <c r="AJ1114" i="1" a="1"/>
  <c r="AJ1114" i="1" s="1"/>
  <c r="AJ1106" i="1" a="1"/>
  <c r="AJ1106" i="1" s="1"/>
  <c r="AJ1131" i="1" a="1"/>
  <c r="AJ1131" i="1" s="1"/>
  <c r="AJ1141" i="1" a="1"/>
  <c r="AJ1141" i="1" s="1"/>
  <c r="AJ1133" i="1" a="1"/>
  <c r="AJ1133" i="1" s="1"/>
  <c r="AJ1055" i="1" a="1"/>
  <c r="AJ1055" i="1" s="1"/>
  <c r="AJ1047" i="1" a="1"/>
  <c r="AJ1047" i="1" s="1"/>
  <c r="AJ1103" i="1" a="1"/>
  <c r="AJ1103" i="1" s="1"/>
  <c r="AJ1113" i="1" a="1"/>
  <c r="AJ1113" i="1" s="1"/>
  <c r="AJ1140" i="1" a="1"/>
  <c r="AJ1140" i="1" s="1"/>
  <c r="AJ1204" i="1" a="1"/>
  <c r="AJ1204" i="1" s="1"/>
  <c r="AJ1188" i="1" a="1"/>
  <c r="AJ1188" i="1" s="1"/>
  <c r="AJ1180" i="1" a="1"/>
  <c r="AJ1180" i="1" s="1"/>
  <c r="AJ1280" i="1" a="1"/>
  <c r="AJ1280" i="1" s="1"/>
  <c r="AJ1256" i="1" a="1"/>
  <c r="AJ1256" i="1" s="1"/>
  <c r="AJ1289" i="1" a="1"/>
  <c r="AJ1289" i="1" s="1"/>
  <c r="AJ1294" i="1" a="1"/>
  <c r="AJ1294" i="1" s="1"/>
  <c r="AJ862" i="1" a="1"/>
  <c r="AJ862" i="1" s="1"/>
  <c r="AJ892" i="1" a="1"/>
  <c r="AJ892" i="1" s="1"/>
  <c r="AJ1062" i="1" a="1"/>
  <c r="AJ1062" i="1" s="1"/>
  <c r="AJ1054" i="1" a="1"/>
  <c r="AJ1054" i="1" s="1"/>
  <c r="AJ1046" i="1" a="1"/>
  <c r="AJ1046" i="1" s="1"/>
  <c r="AJ1102" i="1" a="1"/>
  <c r="AJ1102" i="1" s="1"/>
  <c r="AJ1112" i="1" a="1"/>
  <c r="AJ1112" i="1" s="1"/>
  <c r="AJ1139" i="1" a="1"/>
  <c r="AJ1139" i="1" s="1"/>
  <c r="AJ776" i="1" a="1"/>
  <c r="AJ776" i="1" s="1"/>
  <c r="AJ778" i="1" a="1"/>
  <c r="AJ778" i="1" s="1"/>
  <c r="AJ854" i="1" a="1"/>
  <c r="AJ854" i="1" s="1"/>
  <c r="AJ871" i="1" a="1"/>
  <c r="AJ871" i="1" s="1"/>
  <c r="AJ900" i="1" a="1"/>
  <c r="AJ900" i="1" s="1"/>
  <c r="AJ926" i="1" a="1"/>
  <c r="AJ926" i="1" s="1"/>
  <c r="AJ491" i="1" a="1"/>
  <c r="AJ491" i="1" s="1"/>
  <c r="AJ483" i="1" a="1"/>
  <c r="AJ483" i="1" s="1"/>
  <c r="AJ495" i="1" a="1"/>
  <c r="AJ495" i="1" s="1"/>
  <c r="AJ702" i="1" a="1"/>
  <c r="AJ702" i="1" s="1"/>
  <c r="AJ694" i="1" a="1"/>
  <c r="AJ694" i="1" s="1"/>
  <c r="AJ606" i="1" a="1"/>
  <c r="AJ606" i="1" s="1"/>
  <c r="AJ598" i="1" a="1"/>
  <c r="AJ598" i="1" s="1"/>
  <c r="AJ590" i="1" a="1"/>
  <c r="AJ590" i="1" s="1"/>
  <c r="AJ775" i="1" a="1"/>
  <c r="AJ775" i="1" s="1"/>
  <c r="AJ861" i="1" a="1"/>
  <c r="AJ861" i="1" s="1"/>
  <c r="AJ870" i="1" a="1"/>
  <c r="AJ870" i="1" s="1"/>
  <c r="AJ899" i="1" a="1"/>
  <c r="AJ899" i="1" s="1"/>
  <c r="AJ891" i="1" a="1"/>
  <c r="AJ891" i="1" s="1"/>
  <c r="AJ933" i="1" a="1"/>
  <c r="AJ933" i="1" s="1"/>
  <c r="AJ925" i="1" a="1"/>
  <c r="AJ925" i="1" s="1"/>
  <c r="AJ1599" i="1" a="1"/>
  <c r="AJ1599" i="1" s="1"/>
  <c r="AJ1591" i="1" a="1"/>
  <c r="AJ1591" i="1" s="1"/>
  <c r="AJ1583" i="1" a="1"/>
  <c r="AJ1583" i="1" s="1"/>
  <c r="AJ1948" i="1" a="1"/>
  <c r="AJ1948" i="1" s="1"/>
  <c r="AJ1940" i="1" a="1"/>
  <c r="AJ1940" i="1" s="1"/>
  <c r="AJ1908" i="1" a="1"/>
  <c r="AJ1908" i="1" s="1"/>
  <c r="AJ1900" i="1" a="1"/>
  <c r="AJ1900" i="1" s="1"/>
  <c r="AJ1860" i="1" a="1"/>
  <c r="AJ1860" i="1" s="1"/>
  <c r="AJ1852" i="1" a="1"/>
  <c r="AJ1852" i="1" s="1"/>
  <c r="AJ1844" i="1" a="1"/>
  <c r="AJ1844" i="1" s="1"/>
  <c r="AJ1836" i="1" a="1"/>
  <c r="AJ1836" i="1" s="1"/>
  <c r="AJ1828" i="1" a="1"/>
  <c r="AJ1828" i="1" s="1"/>
  <c r="AJ1820" i="1" a="1"/>
  <c r="AJ1820" i="1" s="1"/>
  <c r="AJ868" i="1" a="1"/>
  <c r="AJ868" i="1" s="1"/>
  <c r="AJ897" i="1" a="1"/>
  <c r="AJ897" i="1" s="1"/>
  <c r="AJ931" i="1" a="1"/>
  <c r="AJ931" i="1" s="1"/>
  <c r="AJ923" i="1" a="1"/>
  <c r="AJ923" i="1" s="1"/>
  <c r="AJ1059" i="1" a="1"/>
  <c r="AJ1059" i="1" s="1"/>
  <c r="AJ1051" i="1" a="1"/>
  <c r="AJ1051" i="1" s="1"/>
  <c r="AJ1043" i="1" a="1"/>
  <c r="AJ1043" i="1" s="1"/>
  <c r="AJ1094" i="1" a="1"/>
  <c r="AJ1094" i="1" s="1"/>
  <c r="AJ1095" i="1" a="1"/>
  <c r="AJ1095" i="1" s="1"/>
  <c r="AJ1099" i="1" a="1"/>
  <c r="AJ1099" i="1" s="1"/>
  <c r="AJ1117" i="1" a="1"/>
  <c r="AJ1117" i="1" s="1"/>
  <c r="AJ1109" i="1" a="1"/>
  <c r="AJ1109" i="1" s="1"/>
  <c r="AJ1136" i="1" a="1"/>
  <c r="AJ1136" i="1" s="1"/>
  <c r="AJ1208" i="1" a="1"/>
  <c r="AJ1208" i="1" s="1"/>
  <c r="AJ1200" i="1" a="1"/>
  <c r="AJ1200" i="1" s="1"/>
  <c r="AJ1184" i="1" a="1"/>
  <c r="AJ1184" i="1" s="1"/>
  <c r="AJ1276" i="1" a="1"/>
  <c r="AJ1276" i="1" s="1"/>
  <c r="AJ1260" i="1" a="1"/>
  <c r="AJ1260" i="1" s="1"/>
  <c r="AJ1252" i="1" a="1"/>
  <c r="AJ1252" i="1" s="1"/>
  <c r="AJ1293" i="1" a="1"/>
  <c r="AJ1293" i="1" s="1"/>
  <c r="AJ1285" i="1" a="1"/>
  <c r="AJ1285" i="1" s="1"/>
  <c r="AJ1312" i="1" a="1"/>
  <c r="AJ1312" i="1" s="1"/>
  <c r="AJ1378" i="1" a="1"/>
  <c r="AJ1378" i="1" s="1"/>
  <c r="AJ1370" i="1" a="1"/>
  <c r="AJ1370" i="1" s="1"/>
  <c r="AJ1362" i="1" a="1"/>
  <c r="AJ1362" i="1" s="1"/>
  <c r="AJ1354" i="1" a="1"/>
  <c r="AJ1354" i="1" s="1"/>
  <c r="AJ1346" i="1" a="1"/>
  <c r="AJ1346" i="1" s="1"/>
  <c r="AJ1338" i="1" a="1"/>
  <c r="AJ1338" i="1" s="1"/>
  <c r="AJ1330" i="1" a="1"/>
  <c r="AJ1330" i="1" s="1"/>
  <c r="AJ1322" i="1" a="1"/>
  <c r="AJ1322" i="1" s="1"/>
  <c r="AJ1314" i="1" a="1"/>
  <c r="AJ1314" i="1" s="1"/>
  <c r="AJ1460" i="1" a="1"/>
  <c r="AJ1460" i="1" s="1"/>
  <c r="AJ1452" i="1" a="1"/>
  <c r="AJ1452" i="1" s="1"/>
  <c r="AJ1444" i="1" a="1"/>
  <c r="AJ1444" i="1" s="1"/>
  <c r="AJ1436" i="1" a="1"/>
  <c r="AJ1436" i="1" s="1"/>
  <c r="AJ1576" i="1" a="1"/>
  <c r="AJ1576" i="1" s="1"/>
  <c r="AJ1459" i="1" a="1"/>
  <c r="AJ1459" i="1" s="1"/>
  <c r="AJ1451" i="1" a="1"/>
  <c r="AJ1451" i="1" s="1"/>
  <c r="AJ1443" i="1" a="1"/>
  <c r="AJ1443" i="1" s="1"/>
  <c r="AJ1575" i="1" a="1"/>
  <c r="AJ1575" i="1" s="1"/>
  <c r="AJ1567" i="1" a="1"/>
  <c r="AJ1567" i="1" s="1"/>
  <c r="AJ1559" i="1" a="1"/>
  <c r="AJ1559" i="1" s="1"/>
  <c r="AJ1749" i="1" a="1"/>
  <c r="AJ1749" i="1" s="1"/>
  <c r="AJ1741" i="1" a="1"/>
  <c r="AJ1741" i="1" s="1"/>
  <c r="AJ1701" i="1" a="1"/>
  <c r="AJ1701" i="1" s="1"/>
  <c r="AJ1693" i="1" a="1"/>
  <c r="AJ1693" i="1" s="1"/>
  <c r="AJ1685" i="1" a="1"/>
  <c r="AJ1685" i="1" s="1"/>
  <c r="AJ1677" i="1" a="1"/>
  <c r="AJ1677" i="1" s="1"/>
  <c r="AJ1669" i="1" a="1"/>
  <c r="AJ1669" i="1" s="1"/>
  <c r="AJ1661" i="1" a="1"/>
  <c r="AJ1661" i="1" s="1"/>
  <c r="AJ771" i="1" a="1"/>
  <c r="AJ771" i="1" s="1"/>
  <c r="AJ781" i="1" a="1"/>
  <c r="AJ781" i="1" s="1"/>
  <c r="AJ865" i="1" a="1"/>
  <c r="AJ865" i="1" s="1"/>
  <c r="AJ857" i="1" a="1"/>
  <c r="AJ857" i="1" s="1"/>
  <c r="AJ895" i="1" a="1"/>
  <c r="AJ895" i="1" s="1"/>
  <c r="AJ929" i="1" a="1"/>
  <c r="AJ929" i="1" s="1"/>
  <c r="AJ921" i="1" a="1"/>
  <c r="AJ921" i="1" s="1"/>
  <c r="AJ1057" i="1" a="1"/>
  <c r="AJ1057" i="1" s="1"/>
  <c r="AJ1049" i="1" a="1"/>
  <c r="AJ1049" i="1" s="1"/>
  <c r="AJ1105" i="1" a="1"/>
  <c r="AJ1105" i="1" s="1"/>
  <c r="AJ1097" i="1" a="1"/>
  <c r="AJ1097" i="1" s="1"/>
  <c r="AJ1115" i="1" a="1"/>
  <c r="AJ1115" i="1" s="1"/>
  <c r="AJ1107" i="1" a="1"/>
  <c r="AJ1107" i="1" s="1"/>
  <c r="AJ1132" i="1" a="1"/>
  <c r="AJ1132" i="1" s="1"/>
  <c r="AJ1142" i="1" a="1"/>
  <c r="AJ1142" i="1" s="1"/>
  <c r="AJ1134" i="1" a="1"/>
  <c r="AJ1134" i="1" s="1"/>
  <c r="AJ1206" i="1" a="1"/>
  <c r="AJ1206" i="1" s="1"/>
  <c r="AJ1182" i="1" a="1"/>
  <c r="AJ1182" i="1" s="1"/>
  <c r="AJ1282" i="1" a="1"/>
  <c r="AJ1282" i="1" s="1"/>
  <c r="AJ1258" i="1" a="1"/>
  <c r="AJ1258" i="1" s="1"/>
  <c r="AJ1250" i="1" a="1"/>
  <c r="AJ1250" i="1" s="1"/>
  <c r="AJ1291" i="1" a="1"/>
  <c r="AJ1291" i="1" s="1"/>
  <c r="AJ1283" i="1" a="1"/>
  <c r="AJ1283" i="1" s="1"/>
  <c r="AJ1296" i="1" a="1"/>
  <c r="AJ1296" i="1" s="1"/>
  <c r="AJ1310" i="1" a="1"/>
  <c r="AJ1310" i="1" s="1"/>
  <c r="AJ1384" i="1" a="1"/>
  <c r="AJ1384" i="1" s="1"/>
  <c r="AJ1376" i="1" a="1"/>
  <c r="AJ1376" i="1" s="1"/>
  <c r="AJ1368" i="1" a="1"/>
  <c r="AJ1368" i="1" s="1"/>
  <c r="AJ1360" i="1" a="1"/>
  <c r="AJ1360" i="1" s="1"/>
  <c r="AJ1352" i="1" a="1"/>
  <c r="AJ1352" i="1" s="1"/>
  <c r="AJ1344" i="1" a="1"/>
  <c r="AJ1344" i="1" s="1"/>
  <c r="AJ1336" i="1" a="1"/>
  <c r="AJ1336" i="1" s="1"/>
  <c r="AJ1328" i="1" a="1"/>
  <c r="AJ1328" i="1" s="1"/>
  <c r="AJ1320" i="1" a="1"/>
  <c r="AJ1320" i="1" s="1"/>
  <c r="AJ1205" i="1" a="1"/>
  <c r="AJ1205" i="1" s="1"/>
  <c r="AJ1189" i="1" a="1"/>
  <c r="AJ1189" i="1" s="1"/>
  <c r="AJ1181" i="1" a="1"/>
  <c r="AJ1181" i="1" s="1"/>
  <c r="AJ1281" i="1" a="1"/>
  <c r="AJ1281" i="1" s="1"/>
  <c r="AJ1257" i="1" a="1"/>
  <c r="AJ1257" i="1" s="1"/>
  <c r="AJ1249" i="1" a="1"/>
  <c r="AJ1249" i="1" s="1"/>
  <c r="AJ1290" i="1" a="1"/>
  <c r="AJ1290" i="1" s="1"/>
  <c r="AJ1295" i="1" a="1"/>
  <c r="AJ1295" i="1" s="1"/>
  <c r="AJ1383" i="1" a="1"/>
  <c r="AJ1383" i="1" s="1"/>
  <c r="AJ1375" i="1" a="1"/>
  <c r="AJ1375" i="1" s="1"/>
  <c r="AJ1367" i="1" a="1"/>
  <c r="AJ1367" i="1" s="1"/>
  <c r="AJ1359" i="1" a="1"/>
  <c r="AJ1359" i="1" s="1"/>
  <c r="AJ1351" i="1" a="1"/>
  <c r="AJ1351" i="1" s="1"/>
  <c r="AJ1343" i="1" a="1"/>
  <c r="AJ1343" i="1" s="1"/>
  <c r="AJ1335" i="1" a="1"/>
  <c r="AJ1335" i="1" s="1"/>
  <c r="AJ1327" i="1" a="1"/>
  <c r="AJ1327" i="1" s="1"/>
  <c r="AJ1319" i="1" a="1"/>
  <c r="AJ1319" i="1" s="1"/>
  <c r="AJ1382" i="1" a="1"/>
  <c r="AJ1382" i="1" s="1"/>
  <c r="AJ1374" i="1" a="1"/>
  <c r="AJ1374" i="1" s="1"/>
  <c r="AJ1366" i="1" a="1"/>
  <c r="AJ1366" i="1" s="1"/>
  <c r="AJ1358" i="1" a="1"/>
  <c r="AJ1358" i="1" s="1"/>
  <c r="AJ1350" i="1" a="1"/>
  <c r="AJ1350" i="1" s="1"/>
  <c r="AJ1342" i="1" a="1"/>
  <c r="AJ1342" i="1" s="1"/>
  <c r="AJ1334" i="1" a="1"/>
  <c r="AJ1334" i="1" s="1"/>
  <c r="AJ1326" i="1" a="1"/>
  <c r="AJ1326" i="1" s="1"/>
  <c r="AJ1318" i="1" a="1"/>
  <c r="AJ1318" i="1" s="1"/>
  <c r="AJ1464" i="1" a="1"/>
  <c r="AJ1464" i="1" s="1"/>
  <c r="AJ1456" i="1" a="1"/>
  <c r="AJ1456" i="1" s="1"/>
  <c r="AJ1448" i="1" a="1"/>
  <c r="AJ1448" i="1" s="1"/>
  <c r="AJ1440" i="1" a="1"/>
  <c r="AJ1440" i="1" s="1"/>
  <c r="AJ1572" i="1" a="1"/>
  <c r="AJ1572" i="1" s="1"/>
  <c r="AJ1564" i="1" a="1"/>
  <c r="AJ1564" i="1" s="1"/>
  <c r="AJ1556" i="1" a="1"/>
  <c r="AJ1556" i="1" s="1"/>
  <c r="AJ1203" i="1" a="1"/>
  <c r="AJ1203" i="1" s="1"/>
  <c r="AJ1187" i="1" a="1"/>
  <c r="AJ1187" i="1" s="1"/>
  <c r="AJ1179" i="1" a="1"/>
  <c r="AJ1179" i="1" s="1"/>
  <c r="AJ1279" i="1" a="1"/>
  <c r="AJ1279" i="1" s="1"/>
  <c r="AJ1255" i="1" a="1"/>
  <c r="AJ1255" i="1" s="1"/>
  <c r="AJ1288" i="1" a="1"/>
  <c r="AJ1288" i="1" s="1"/>
  <c r="AJ1381" i="1" a="1"/>
  <c r="AJ1381" i="1" s="1"/>
  <c r="AJ1373" i="1" a="1"/>
  <c r="AJ1373" i="1" s="1"/>
  <c r="AJ1365" i="1" a="1"/>
  <c r="AJ1365" i="1" s="1"/>
  <c r="AJ1357" i="1" a="1"/>
  <c r="AJ1357" i="1" s="1"/>
  <c r="AJ1349" i="1" a="1"/>
  <c r="AJ1349" i="1" s="1"/>
  <c r="AJ1341" i="1" a="1"/>
  <c r="AJ1341" i="1" s="1"/>
  <c r="AJ1333" i="1" a="1"/>
  <c r="AJ1333" i="1" s="1"/>
  <c r="AJ1325" i="1" a="1"/>
  <c r="AJ1325" i="1" s="1"/>
  <c r="AJ1317" i="1" a="1"/>
  <c r="AJ1317" i="1" s="1"/>
  <c r="AJ1463" i="1" a="1"/>
  <c r="AJ1463" i="1" s="1"/>
  <c r="AJ1455" i="1" a="1"/>
  <c r="AJ1455" i="1" s="1"/>
  <c r="AJ1447" i="1" a="1"/>
  <c r="AJ1447" i="1" s="1"/>
  <c r="AJ1439" i="1" a="1"/>
  <c r="AJ1439" i="1" s="1"/>
  <c r="AJ1571" i="1" a="1"/>
  <c r="AJ1571" i="1" s="1"/>
  <c r="AJ1563" i="1" a="1"/>
  <c r="AJ1563" i="1" s="1"/>
  <c r="AJ1555" i="1" a="1"/>
  <c r="AJ1555" i="1" s="1"/>
  <c r="AJ1745" i="1" a="1"/>
  <c r="AJ1745" i="1" s="1"/>
  <c r="AJ1705" i="1" a="1"/>
  <c r="AJ1705" i="1" s="1"/>
  <c r="AJ1697" i="1" a="1"/>
  <c r="AJ1697" i="1" s="1"/>
  <c r="AJ1689" i="1" a="1"/>
  <c r="AJ1689" i="1" s="1"/>
  <c r="AJ1681" i="1" a="1"/>
  <c r="AJ1681" i="1" s="1"/>
  <c r="AJ1673" i="1" a="1"/>
  <c r="AJ1673" i="1" s="1"/>
  <c r="AJ1665" i="1" a="1"/>
  <c r="AJ1665" i="1" s="1"/>
  <c r="AJ1657" i="1" a="1"/>
  <c r="AJ1657" i="1" s="1"/>
  <c r="AJ1601" i="1" a="1"/>
  <c r="AJ1601" i="1" s="1"/>
  <c r="AJ1593" i="1" a="1"/>
  <c r="AJ1593" i="1" s="1"/>
  <c r="AJ1585" i="1" a="1"/>
  <c r="AJ1585" i="1" s="1"/>
  <c r="AJ1950" i="1" a="1"/>
  <c r="AJ1950" i="1" s="1"/>
  <c r="AJ1942" i="1" a="1"/>
  <c r="AJ1942" i="1" s="1"/>
  <c r="AJ1902" i="1" a="1"/>
  <c r="AJ1902" i="1" s="1"/>
  <c r="AJ1862" i="1" a="1"/>
  <c r="AJ1862" i="1" s="1"/>
  <c r="AJ1854" i="1" a="1"/>
  <c r="AJ1854" i="1" s="1"/>
  <c r="AJ1846" i="1" a="1"/>
  <c r="AJ1846" i="1" s="1"/>
  <c r="AJ1061" i="1" a="1"/>
  <c r="AJ1061" i="1" s="1"/>
  <c r="AJ1053" i="1" a="1"/>
  <c r="AJ1053" i="1" s="1"/>
  <c r="AJ1045" i="1" a="1"/>
  <c r="AJ1045" i="1" s="1"/>
  <c r="AJ1101" i="1" a="1"/>
  <c r="AJ1101" i="1" s="1"/>
  <c r="AJ1119" i="1" a="1"/>
  <c r="AJ1119" i="1" s="1"/>
  <c r="AJ1111" i="1" a="1"/>
  <c r="AJ1111" i="1" s="1"/>
  <c r="AJ1138" i="1" a="1"/>
  <c r="AJ1138" i="1" s="1"/>
  <c r="AJ1210" i="1" a="1"/>
  <c r="AJ1210" i="1" s="1"/>
  <c r="AJ1202" i="1" a="1"/>
  <c r="AJ1202" i="1" s="1"/>
  <c r="AJ1186" i="1" a="1"/>
  <c r="AJ1186" i="1" s="1"/>
  <c r="AJ1278" i="1" a="1"/>
  <c r="AJ1278" i="1" s="1"/>
  <c r="AJ1254" i="1" a="1"/>
  <c r="AJ1254" i="1" s="1"/>
  <c r="AJ1287" i="1" a="1"/>
  <c r="AJ1287" i="1" s="1"/>
  <c r="AJ1380" i="1" a="1"/>
  <c r="AJ1380" i="1" s="1"/>
  <c r="AJ1372" i="1" a="1"/>
  <c r="AJ1372" i="1" s="1"/>
  <c r="AJ1364" i="1" a="1"/>
  <c r="AJ1364" i="1" s="1"/>
  <c r="AJ1356" i="1" a="1"/>
  <c r="AJ1356" i="1" s="1"/>
  <c r="AJ1348" i="1" a="1"/>
  <c r="AJ1348" i="1" s="1"/>
  <c r="AJ1340" i="1" a="1"/>
  <c r="AJ1340" i="1" s="1"/>
  <c r="AJ1332" i="1" a="1"/>
  <c r="AJ1332" i="1" s="1"/>
  <c r="AJ1324" i="1" a="1"/>
  <c r="AJ1324" i="1" s="1"/>
  <c r="AJ1316" i="1" a="1"/>
  <c r="AJ1316" i="1" s="1"/>
  <c r="AJ1462" i="1" a="1"/>
  <c r="AJ1462" i="1" s="1"/>
  <c r="AJ1454" i="1" a="1"/>
  <c r="AJ1454" i="1" s="1"/>
  <c r="AJ1446" i="1" a="1"/>
  <c r="AJ1446" i="1" s="1"/>
  <c r="AJ1438" i="1" a="1"/>
  <c r="AJ1438" i="1" s="1"/>
  <c r="AJ1578" i="1" a="1"/>
  <c r="AJ1578" i="1" s="1"/>
  <c r="AJ1570" i="1" a="1"/>
  <c r="AJ1570" i="1" s="1"/>
  <c r="AJ1562" i="1" a="1"/>
  <c r="AJ1562" i="1" s="1"/>
  <c r="AJ1744" i="1" a="1"/>
  <c r="AJ1744" i="1" s="1"/>
  <c r="AJ1704" i="1" a="1"/>
  <c r="AJ1704" i="1" s="1"/>
  <c r="AJ1696" i="1" a="1"/>
  <c r="AJ1696" i="1" s="1"/>
  <c r="AJ1688" i="1" a="1"/>
  <c r="AJ1688" i="1" s="1"/>
  <c r="AJ1680" i="1" a="1"/>
  <c r="AJ1680" i="1" s="1"/>
  <c r="AJ1746" i="1" a="1"/>
  <c r="AJ1746" i="1" s="1"/>
  <c r="AJ1706" i="1" a="1"/>
  <c r="AJ1706" i="1" s="1"/>
  <c r="AJ1698" i="1" a="1"/>
  <c r="AJ1698" i="1" s="1"/>
  <c r="AJ1690" i="1" a="1"/>
  <c r="AJ1690" i="1" s="1"/>
  <c r="AJ1682" i="1" a="1"/>
  <c r="AJ1682" i="1" s="1"/>
  <c r="AJ1674" i="1" a="1"/>
  <c r="AJ1674" i="1" s="1"/>
  <c r="AJ1666" i="1" a="1"/>
  <c r="AJ1666" i="1" s="1"/>
  <c r="AJ1658" i="1" a="1"/>
  <c r="AJ1658" i="1" s="1"/>
  <c r="AJ1602" i="1" a="1"/>
  <c r="AJ1602" i="1" s="1"/>
  <c r="AJ1594" i="1" a="1"/>
  <c r="AJ1594" i="1" s="1"/>
  <c r="AJ1586" i="1" a="1"/>
  <c r="AJ1586" i="1" s="1"/>
  <c r="AJ1943" i="1" a="1"/>
  <c r="AJ1943" i="1" s="1"/>
  <c r="AJ1903" i="1" a="1"/>
  <c r="AJ1903" i="1" s="1"/>
  <c r="AJ1863" i="1" a="1"/>
  <c r="AJ1863" i="1" s="1"/>
  <c r="AJ1855" i="1" a="1"/>
  <c r="AJ1855" i="1" s="1"/>
  <c r="AJ1847" i="1" a="1"/>
  <c r="AJ1847" i="1" s="1"/>
  <c r="AJ1839" i="1" a="1"/>
  <c r="AJ1839" i="1" s="1"/>
  <c r="AJ1831" i="1" a="1"/>
  <c r="AJ1831" i="1" s="1"/>
  <c r="AJ1823" i="1" a="1"/>
  <c r="AJ1823" i="1" s="1"/>
  <c r="AJ2072" i="1" a="1"/>
  <c r="AJ2072" i="1" s="1"/>
  <c r="AJ2064" i="1" a="1"/>
  <c r="AJ2064" i="1" s="1"/>
  <c r="AJ2056" i="1" a="1"/>
  <c r="AJ2056" i="1" s="1"/>
  <c r="AJ2048" i="1" a="1"/>
  <c r="AJ2048" i="1" s="1"/>
  <c r="AJ2040" i="1" a="1"/>
  <c r="AJ2040" i="1" s="1"/>
  <c r="AJ2032" i="1" a="1"/>
  <c r="AJ2032" i="1" s="1"/>
  <c r="AJ2024" i="1" a="1"/>
  <c r="AJ2024" i="1" s="1"/>
  <c r="AJ2016" i="1" a="1"/>
  <c r="AJ2016" i="1" s="1"/>
  <c r="AJ2008" i="1" a="1"/>
  <c r="AJ2008" i="1" s="1"/>
  <c r="AJ2000" i="1" a="1"/>
  <c r="AJ2000" i="1" s="1"/>
  <c r="AJ1992" i="1" a="1"/>
  <c r="AJ1992" i="1" s="1"/>
  <c r="AJ1984" i="1" a="1"/>
  <c r="AJ1984" i="1" s="1"/>
  <c r="AJ2139" i="1" a="1"/>
  <c r="AJ2139" i="1" s="1"/>
  <c r="AJ2218" i="1" a="1"/>
  <c r="AJ2218" i="1" s="1"/>
  <c r="AJ2210" i="1" a="1"/>
  <c r="AJ2210" i="1" s="1"/>
  <c r="AJ2248" i="1" a="1"/>
  <c r="AJ2248" i="1" s="1"/>
  <c r="AJ2240" i="1" a="1"/>
  <c r="AJ2240" i="1" s="1"/>
  <c r="AJ2231" i="1" a="1"/>
  <c r="AJ2231" i="1" s="1"/>
  <c r="AJ2223" i="1" a="1"/>
  <c r="AJ2223" i="1" s="1"/>
  <c r="AJ1838" i="1" a="1"/>
  <c r="AJ1838" i="1" s="1"/>
  <c r="AJ1830" i="1" a="1"/>
  <c r="AJ1830" i="1" s="1"/>
  <c r="AJ1822" i="1" a="1"/>
  <c r="AJ1822" i="1" s="1"/>
  <c r="AJ2071" i="1" a="1"/>
  <c r="AJ2071" i="1" s="1"/>
  <c r="AJ2063" i="1" a="1"/>
  <c r="AJ2063" i="1" s="1"/>
  <c r="AJ2055" i="1" a="1"/>
  <c r="AJ2055" i="1" s="1"/>
  <c r="AJ2047" i="1" a="1"/>
  <c r="AJ2047" i="1" s="1"/>
  <c r="AJ2039" i="1" a="1"/>
  <c r="AJ2039" i="1" s="1"/>
  <c r="AJ2031" i="1" a="1"/>
  <c r="AJ2031" i="1" s="1"/>
  <c r="AJ2023" i="1" a="1"/>
  <c r="AJ2023" i="1" s="1"/>
  <c r="AJ2015" i="1" a="1"/>
  <c r="AJ2015" i="1" s="1"/>
  <c r="AJ2007" i="1" a="1"/>
  <c r="AJ2007" i="1" s="1"/>
  <c r="AJ1999" i="1" a="1"/>
  <c r="AJ1999" i="1" s="1"/>
  <c r="AJ1991" i="1" a="1"/>
  <c r="AJ1991" i="1" s="1"/>
  <c r="AJ1983" i="1" a="1"/>
  <c r="AJ1983" i="1" s="1"/>
  <c r="AJ2138" i="1" a="1"/>
  <c r="AJ2138" i="1" s="1"/>
  <c r="AJ2217" i="1" a="1"/>
  <c r="AJ2217" i="1" s="1"/>
  <c r="AJ2209" i="1" a="1"/>
  <c r="AJ2209" i="1" s="1"/>
  <c r="AJ2247" i="1" a="1"/>
  <c r="AJ2247" i="1" s="1"/>
  <c r="AJ2239" i="1" a="1"/>
  <c r="AJ2239" i="1" s="1"/>
  <c r="AJ2230" i="1" a="1"/>
  <c r="AJ2230" i="1" s="1"/>
  <c r="AJ2222" i="1" a="1"/>
  <c r="AJ2222" i="1" s="1"/>
  <c r="AJ1672" i="1" a="1"/>
  <c r="AJ1672" i="1" s="1"/>
  <c r="AJ1664" i="1" a="1"/>
  <c r="AJ1664" i="1" s="1"/>
  <c r="AJ1600" i="1" a="1"/>
  <c r="AJ1600" i="1" s="1"/>
  <c r="AJ1592" i="1" a="1"/>
  <c r="AJ1592" i="1" s="1"/>
  <c r="AJ1584" i="1" a="1"/>
  <c r="AJ1584" i="1" s="1"/>
  <c r="AJ1949" i="1" a="1"/>
  <c r="AJ1949" i="1" s="1"/>
  <c r="AJ1941" i="1" a="1"/>
  <c r="AJ1941" i="1" s="1"/>
  <c r="AJ1901" i="1" a="1"/>
  <c r="AJ1901" i="1" s="1"/>
  <c r="AJ1861" i="1" a="1"/>
  <c r="AJ1861" i="1" s="1"/>
  <c r="AJ1853" i="1" a="1"/>
  <c r="AJ1853" i="1" s="1"/>
  <c r="AJ1845" i="1" a="1"/>
  <c r="AJ1845" i="1" s="1"/>
  <c r="AJ1837" i="1" a="1"/>
  <c r="AJ1837" i="1" s="1"/>
  <c r="AJ1829" i="1" a="1"/>
  <c r="AJ1829" i="1" s="1"/>
  <c r="AJ1821" i="1" a="1"/>
  <c r="AJ1821" i="1" s="1"/>
  <c r="AJ2070" i="1" a="1"/>
  <c r="AJ2070" i="1" s="1"/>
  <c r="AJ2062" i="1" a="1"/>
  <c r="AJ2062" i="1" s="1"/>
  <c r="AJ2054" i="1" a="1"/>
  <c r="AJ2054" i="1" s="1"/>
  <c r="AJ2046" i="1" a="1"/>
  <c r="AJ2046" i="1" s="1"/>
  <c r="AJ2038" i="1" a="1"/>
  <c r="AJ2038" i="1" s="1"/>
  <c r="AJ2030" i="1" a="1"/>
  <c r="AJ2030" i="1" s="1"/>
  <c r="AJ2022" i="1" a="1"/>
  <c r="AJ2022" i="1" s="1"/>
  <c r="AJ2014" i="1" a="1"/>
  <c r="AJ2014" i="1" s="1"/>
  <c r="AJ2006" i="1" a="1"/>
  <c r="AJ2006" i="1" s="1"/>
  <c r="AJ1998" i="1" a="1"/>
  <c r="AJ1998" i="1" s="1"/>
  <c r="AJ1990" i="1" a="1"/>
  <c r="AJ1990" i="1" s="1"/>
  <c r="AJ1982" i="1" a="1"/>
  <c r="AJ1982" i="1" s="1"/>
  <c r="AJ2137" i="1" a="1"/>
  <c r="AJ2137" i="1" s="1"/>
  <c r="AJ2216" i="1" a="1"/>
  <c r="AJ2216" i="1" s="1"/>
  <c r="AJ2208" i="1" a="1"/>
  <c r="AJ2208" i="1" s="1"/>
  <c r="AJ2246" i="1" a="1"/>
  <c r="AJ2246" i="1" s="1"/>
  <c r="AJ2238" i="1" a="1"/>
  <c r="AJ2238" i="1" s="1"/>
  <c r="AJ2229" i="1" a="1"/>
  <c r="AJ2229" i="1" s="1"/>
  <c r="AJ2221" i="1" a="1"/>
  <c r="AJ2221" i="1" s="1"/>
  <c r="AJ2069" i="1" a="1"/>
  <c r="AJ2069" i="1" s="1"/>
  <c r="AJ2061" i="1" a="1"/>
  <c r="AJ2061" i="1" s="1"/>
  <c r="AJ2053" i="1" a="1"/>
  <c r="AJ2053" i="1" s="1"/>
  <c r="AJ2045" i="1" a="1"/>
  <c r="AJ2045" i="1" s="1"/>
  <c r="AJ2037" i="1" a="1"/>
  <c r="AJ2037" i="1" s="1"/>
  <c r="AJ2029" i="1" a="1"/>
  <c r="AJ2029" i="1" s="1"/>
  <c r="AJ2021" i="1" a="1"/>
  <c r="AJ2021" i="1" s="1"/>
  <c r="AJ2013" i="1" a="1"/>
  <c r="AJ2013" i="1" s="1"/>
  <c r="AJ2005" i="1" a="1"/>
  <c r="AJ2005" i="1" s="1"/>
  <c r="AJ1997" i="1" a="1"/>
  <c r="AJ1997" i="1" s="1"/>
  <c r="AJ1989" i="1" a="1"/>
  <c r="AJ1989" i="1" s="1"/>
  <c r="AJ1981" i="1" a="1"/>
  <c r="AJ1981" i="1" s="1"/>
  <c r="AJ2136" i="1" a="1"/>
  <c r="AJ2136" i="1" s="1"/>
  <c r="AJ2181" i="1" a="1"/>
  <c r="AJ2181" i="1" s="1"/>
  <c r="AJ2215" i="1" a="1"/>
  <c r="AJ2215" i="1" s="1"/>
  <c r="AJ2245" i="1" a="1"/>
  <c r="AJ2245" i="1" s="1"/>
  <c r="AJ2237" i="1" a="1"/>
  <c r="AJ2237" i="1" s="1"/>
  <c r="AJ2228" i="1" a="1"/>
  <c r="AJ2228" i="1" s="1"/>
  <c r="AJ1568" i="1" a="1"/>
  <c r="AJ1568" i="1" s="1"/>
  <c r="AJ1560" i="1" a="1"/>
  <c r="AJ1560" i="1" s="1"/>
  <c r="AJ1750" i="1" a="1"/>
  <c r="AJ1750" i="1" s="1"/>
  <c r="AJ1742" i="1" a="1"/>
  <c r="AJ1742" i="1" s="1"/>
  <c r="AJ1702" i="1" a="1"/>
  <c r="AJ1702" i="1" s="1"/>
  <c r="AJ1694" i="1" a="1"/>
  <c r="AJ1694" i="1" s="1"/>
  <c r="AJ1686" i="1" a="1"/>
  <c r="AJ1686" i="1" s="1"/>
  <c r="AJ1678" i="1" a="1"/>
  <c r="AJ1678" i="1" s="1"/>
  <c r="AJ1670" i="1" a="1"/>
  <c r="AJ1670" i="1" s="1"/>
  <c r="AJ1662" i="1" a="1"/>
  <c r="AJ1662" i="1" s="1"/>
  <c r="AJ1598" i="1" a="1"/>
  <c r="AJ1598" i="1" s="1"/>
  <c r="AJ1590" i="1" a="1"/>
  <c r="AJ1590" i="1" s="1"/>
  <c r="AJ1582" i="1" a="1"/>
  <c r="AJ1582" i="1" s="1"/>
  <c r="AJ1947" i="1" a="1"/>
  <c r="AJ1947" i="1" s="1"/>
  <c r="AJ1939" i="1" a="1"/>
  <c r="AJ1939" i="1" s="1"/>
  <c r="AJ1907" i="1" a="1"/>
  <c r="AJ1907" i="1" s="1"/>
  <c r="AJ1899" i="1" a="1"/>
  <c r="AJ1899" i="1" s="1"/>
  <c r="AJ1859" i="1" a="1"/>
  <c r="AJ1859" i="1" s="1"/>
  <c r="AJ1851" i="1" a="1"/>
  <c r="AJ1851" i="1" s="1"/>
  <c r="AJ1843" i="1" a="1"/>
  <c r="AJ1843" i="1" s="1"/>
  <c r="AJ1835" i="1" a="1"/>
  <c r="AJ1835" i="1" s="1"/>
  <c r="AJ1827" i="1" a="1"/>
  <c r="AJ1827" i="1" s="1"/>
  <c r="AJ1819" i="1" a="1"/>
  <c r="AJ1819" i="1" s="1"/>
  <c r="AJ2068" i="1" a="1"/>
  <c r="AJ2068" i="1" s="1"/>
  <c r="AJ2060" i="1" a="1"/>
  <c r="AJ2060" i="1" s="1"/>
  <c r="AJ2052" i="1" a="1"/>
  <c r="AJ2052" i="1" s="1"/>
  <c r="AJ2044" i="1" a="1"/>
  <c r="AJ2044" i="1" s="1"/>
  <c r="AJ2036" i="1" a="1"/>
  <c r="AJ2036" i="1" s="1"/>
  <c r="AJ2028" i="1" a="1"/>
  <c r="AJ2028" i="1" s="1"/>
  <c r="AJ2020" i="1" a="1"/>
  <c r="AJ2020" i="1" s="1"/>
  <c r="AJ2012" i="1" a="1"/>
  <c r="AJ2012" i="1" s="1"/>
  <c r="AJ2004" i="1" a="1"/>
  <c r="AJ2004" i="1" s="1"/>
  <c r="AJ1996" i="1" a="1"/>
  <c r="AJ1996" i="1" s="1"/>
  <c r="AJ1988" i="1" a="1"/>
  <c r="AJ1988" i="1" s="1"/>
  <c r="AJ1980" i="1" a="1"/>
  <c r="AJ1980" i="1" s="1"/>
  <c r="AJ2135" i="1" a="1"/>
  <c r="AJ2135" i="1" s="1"/>
  <c r="AJ2214" i="1" a="1"/>
  <c r="AJ2214" i="1" s="1"/>
  <c r="AJ2244" i="1" a="1"/>
  <c r="AJ2244" i="1" s="1"/>
  <c r="AJ2227" i="1" a="1"/>
  <c r="AJ2227" i="1" s="1"/>
  <c r="AJ1597" i="1" a="1"/>
  <c r="AJ1597" i="1" s="1"/>
  <c r="AJ1589" i="1" a="1"/>
  <c r="AJ1589" i="1" s="1"/>
  <c r="AJ1581" i="1" a="1"/>
  <c r="AJ1581" i="1" s="1"/>
  <c r="AJ1946" i="1" a="1"/>
  <c r="AJ1946" i="1" s="1"/>
  <c r="AJ1906" i="1" a="1"/>
  <c r="AJ1906" i="1" s="1"/>
  <c r="AJ1898" i="1" a="1"/>
  <c r="AJ1898" i="1" s="1"/>
  <c r="AJ1858" i="1" a="1"/>
  <c r="AJ1858" i="1" s="1"/>
  <c r="AJ1850" i="1" a="1"/>
  <c r="AJ1850" i="1" s="1"/>
  <c r="AJ1842" i="1" a="1"/>
  <c r="AJ1842" i="1" s="1"/>
  <c r="AJ1834" i="1" a="1"/>
  <c r="AJ1834" i="1" s="1"/>
  <c r="AJ1826" i="1" a="1"/>
  <c r="AJ1826" i="1" s="1"/>
  <c r="AJ1818" i="1" a="1"/>
  <c r="AJ1818" i="1" s="1"/>
  <c r="AJ2067" i="1" a="1"/>
  <c r="AJ2067" i="1" s="1"/>
  <c r="AJ2059" i="1" a="1"/>
  <c r="AJ2059" i="1" s="1"/>
  <c r="AJ2051" i="1" a="1"/>
  <c r="AJ2051" i="1" s="1"/>
  <c r="AJ2043" i="1" a="1"/>
  <c r="AJ2043" i="1" s="1"/>
  <c r="AJ2035" i="1" a="1"/>
  <c r="AJ2035" i="1" s="1"/>
  <c r="AJ2027" i="1" a="1"/>
  <c r="AJ2027" i="1" s="1"/>
  <c r="AJ2019" i="1" a="1"/>
  <c r="AJ2019" i="1" s="1"/>
  <c r="AJ2011" i="1" a="1"/>
  <c r="AJ2011" i="1" s="1"/>
  <c r="AJ2003" i="1" a="1"/>
  <c r="AJ2003" i="1" s="1"/>
  <c r="AJ1995" i="1" a="1"/>
  <c r="AJ1995" i="1" s="1"/>
  <c r="AJ1987" i="1" a="1"/>
  <c r="AJ1987" i="1" s="1"/>
  <c r="AJ2142" i="1" a="1"/>
  <c r="AJ2142" i="1" s="1"/>
  <c r="AJ2134" i="1" a="1"/>
  <c r="AJ2134" i="1" s="1"/>
  <c r="AJ2213" i="1" a="1"/>
  <c r="AJ2213" i="1" s="1"/>
  <c r="AJ2243" i="1" a="1"/>
  <c r="AJ2243" i="1" s="1"/>
  <c r="AJ2234" i="1" a="1"/>
  <c r="AJ2234" i="1" s="1"/>
  <c r="AJ2226" i="1" a="1"/>
  <c r="AJ2226" i="1" s="1"/>
  <c r="AJ1458" i="1" a="1"/>
  <c r="AJ1458" i="1" s="1"/>
  <c r="AJ1450" i="1" a="1"/>
  <c r="AJ1450" i="1" s="1"/>
  <c r="AJ1442" i="1" a="1"/>
  <c r="AJ1442" i="1" s="1"/>
  <c r="AJ1574" i="1" a="1"/>
  <c r="AJ1574" i="1" s="1"/>
  <c r="AJ1566" i="1" a="1"/>
  <c r="AJ1566" i="1" s="1"/>
  <c r="AJ1558" i="1" a="1"/>
  <c r="AJ1558" i="1" s="1"/>
  <c r="AJ1748" i="1" a="1"/>
  <c r="AJ1748" i="1" s="1"/>
  <c r="AJ1740" i="1" a="1"/>
  <c r="AJ1740" i="1" s="1"/>
  <c r="AJ1708" i="1" a="1"/>
  <c r="AJ1708" i="1" s="1"/>
  <c r="AJ1700" i="1" a="1"/>
  <c r="AJ1700" i="1" s="1"/>
  <c r="AJ1692" i="1" a="1"/>
  <c r="AJ1692" i="1" s="1"/>
  <c r="AJ1684" i="1" a="1"/>
  <c r="AJ1684" i="1" s="1"/>
  <c r="AJ1676" i="1" a="1"/>
  <c r="AJ1676" i="1" s="1"/>
  <c r="AJ1668" i="1" a="1"/>
  <c r="AJ1668" i="1" s="1"/>
  <c r="AJ1660" i="1" a="1"/>
  <c r="AJ1660" i="1" s="1"/>
  <c r="AJ1604" i="1" a="1"/>
  <c r="AJ1604" i="1" s="1"/>
  <c r="AJ1596" i="1" a="1"/>
  <c r="AJ1596" i="1" s="1"/>
  <c r="AJ1588" i="1" a="1"/>
  <c r="AJ1588" i="1" s="1"/>
  <c r="AJ1580" i="1" a="1"/>
  <c r="AJ1580" i="1" s="1"/>
  <c r="AJ1945" i="1" a="1"/>
  <c r="AJ1945" i="1" s="1"/>
  <c r="AJ1905" i="1" a="1"/>
  <c r="AJ1905" i="1" s="1"/>
  <c r="AJ1865" i="1" a="1"/>
  <c r="AJ1865" i="1" s="1"/>
  <c r="AJ1857" i="1" a="1"/>
  <c r="AJ1857" i="1" s="1"/>
  <c r="AJ1849" i="1" a="1"/>
  <c r="AJ1849" i="1" s="1"/>
  <c r="AJ1841" i="1" a="1"/>
  <c r="AJ1841" i="1" s="1"/>
  <c r="AJ1833" i="1" a="1"/>
  <c r="AJ1833" i="1" s="1"/>
  <c r="AJ1825" i="1" a="1"/>
  <c r="AJ1825" i="1" s="1"/>
  <c r="AJ1817" i="1" a="1"/>
  <c r="AJ1817" i="1" s="1"/>
  <c r="AJ2066" i="1" a="1"/>
  <c r="AJ2066" i="1" s="1"/>
  <c r="AJ2058" i="1" a="1"/>
  <c r="AJ2058" i="1" s="1"/>
  <c r="AJ2050" i="1" a="1"/>
  <c r="AJ2050" i="1" s="1"/>
  <c r="AJ2042" i="1" a="1"/>
  <c r="AJ2042" i="1" s="1"/>
  <c r="AJ2034" i="1" a="1"/>
  <c r="AJ2034" i="1" s="1"/>
  <c r="AJ2026" i="1" a="1"/>
  <c r="AJ2026" i="1" s="1"/>
  <c r="AJ2018" i="1" a="1"/>
  <c r="AJ2018" i="1" s="1"/>
  <c r="AJ2010" i="1" a="1"/>
  <c r="AJ2010" i="1" s="1"/>
  <c r="AJ2002" i="1" a="1"/>
  <c r="AJ2002" i="1" s="1"/>
  <c r="AJ1994" i="1" a="1"/>
  <c r="AJ1994" i="1" s="1"/>
  <c r="AJ1986" i="1" a="1"/>
  <c r="AJ1986" i="1" s="1"/>
  <c r="AJ2141" i="1" a="1"/>
  <c r="AJ2141" i="1" s="1"/>
  <c r="AJ2133" i="1" a="1"/>
  <c r="AJ2133" i="1" s="1"/>
  <c r="AJ2220" i="1" a="1"/>
  <c r="AJ2220" i="1" s="1"/>
  <c r="AJ2212" i="1" a="1"/>
  <c r="AJ2212" i="1" s="1"/>
  <c r="AJ2242" i="1" a="1"/>
  <c r="AJ2242" i="1" s="1"/>
  <c r="AJ2233" i="1" a="1"/>
  <c r="AJ2233" i="1" s="1"/>
  <c r="AJ2225" i="1" a="1"/>
  <c r="AJ2225" i="1" s="1"/>
  <c r="AJ1465" i="1" a="1"/>
  <c r="AJ1465" i="1" s="1"/>
  <c r="AJ1457" i="1" a="1"/>
  <c r="AJ1457" i="1" s="1"/>
  <c r="AJ1449" i="1" a="1"/>
  <c r="AJ1449" i="1" s="1"/>
  <c r="AJ1441" i="1" a="1"/>
  <c r="AJ1441" i="1" s="1"/>
  <c r="AJ1573" i="1" a="1"/>
  <c r="AJ1573" i="1" s="1"/>
  <c r="AJ1565" i="1" a="1"/>
  <c r="AJ1565" i="1" s="1"/>
  <c r="AJ1557" i="1" a="1"/>
  <c r="AJ1557" i="1" s="1"/>
  <c r="AJ1747" i="1" a="1"/>
  <c r="AJ1747" i="1" s="1"/>
  <c r="AJ1739" i="1" a="1"/>
  <c r="AJ1739" i="1" s="1"/>
  <c r="AJ1707" i="1" a="1"/>
  <c r="AJ1707" i="1" s="1"/>
  <c r="AJ1699" i="1" a="1"/>
  <c r="AJ1699" i="1" s="1"/>
  <c r="AJ1691" i="1" a="1"/>
  <c r="AJ1691" i="1" s="1"/>
  <c r="AJ1683" i="1" a="1"/>
  <c r="AJ1683" i="1" s="1"/>
  <c r="AJ1675" i="1" a="1"/>
  <c r="AJ1675" i="1" s="1"/>
  <c r="AJ1667" i="1" a="1"/>
  <c r="AJ1667" i="1" s="1"/>
  <c r="AJ1659" i="1" a="1"/>
  <c r="AJ1659" i="1" s="1"/>
  <c r="AJ1603" i="1" a="1"/>
  <c r="AJ1603" i="1" s="1"/>
  <c r="AJ1595" i="1" a="1"/>
  <c r="AJ1595" i="1" s="1"/>
  <c r="AJ1587" i="1" a="1"/>
  <c r="AJ1587" i="1" s="1"/>
  <c r="AJ1579" i="1" a="1"/>
  <c r="AJ1579" i="1" s="1"/>
  <c r="AJ1944" i="1" a="1"/>
  <c r="AJ1944" i="1" s="1"/>
  <c r="AJ1904" i="1" a="1"/>
  <c r="AJ1904" i="1" s="1"/>
  <c r="AJ1864" i="1" a="1"/>
  <c r="AJ1864" i="1" s="1"/>
  <c r="AJ1856" i="1" a="1"/>
  <c r="AJ1856" i="1" s="1"/>
  <c r="AJ1848" i="1" a="1"/>
  <c r="AJ1848" i="1" s="1"/>
  <c r="AJ1840" i="1" a="1"/>
  <c r="AJ1840" i="1" s="1"/>
  <c r="AJ1832" i="1" a="1"/>
  <c r="AJ1832" i="1" s="1"/>
  <c r="AJ1824" i="1" a="1"/>
  <c r="AJ1824" i="1" s="1"/>
  <c r="AJ2065" i="1" a="1"/>
  <c r="AJ2065" i="1" s="1"/>
  <c r="AJ2057" i="1" a="1"/>
  <c r="AJ2057" i="1" s="1"/>
  <c r="AJ2049" i="1" a="1"/>
  <c r="AJ2049" i="1" s="1"/>
  <c r="AJ2041" i="1" a="1"/>
  <c r="AJ2041" i="1" s="1"/>
  <c r="AJ2033" i="1" a="1"/>
  <c r="AJ2033" i="1" s="1"/>
  <c r="AJ2025" i="1" a="1"/>
  <c r="AJ2025" i="1" s="1"/>
  <c r="AJ2017" i="1" a="1"/>
  <c r="AJ2017" i="1" s="1"/>
  <c r="AJ2009" i="1" a="1"/>
  <c r="AJ2009" i="1" s="1"/>
  <c r="AJ2001" i="1" a="1"/>
  <c r="AJ2001" i="1" s="1"/>
  <c r="AJ1993" i="1" a="1"/>
  <c r="AJ1993" i="1" s="1"/>
  <c r="AJ1985" i="1" a="1"/>
  <c r="AJ1985" i="1" s="1"/>
  <c r="AJ2140" i="1" a="1"/>
  <c r="AJ2140" i="1" s="1"/>
  <c r="AJ2219" i="1" a="1"/>
  <c r="AJ2219" i="1" s="1"/>
  <c r="AJ2211" i="1" a="1"/>
  <c r="AJ2211" i="1" s="1"/>
  <c r="AJ2249" i="1" a="1"/>
  <c r="AJ2249" i="1" s="1"/>
  <c r="AJ2241" i="1" a="1"/>
  <c r="AJ2241" i="1" s="1"/>
  <c r="AJ2232" i="1" a="1"/>
  <c r="AJ2232" i="1" s="1"/>
  <c r="AJ2224" i="1" a="1"/>
  <c r="AJ2224" i="1" s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326" i="1"/>
  <c r="V325" i="1"/>
  <c r="V324" i="1"/>
  <c r="V323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A309" i="1"/>
  <c r="A310" i="1"/>
  <c r="V310" i="1"/>
  <c r="V309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A288" i="1"/>
  <c r="A289" i="1"/>
  <c r="A290" i="1"/>
  <c r="A291" i="1"/>
  <c r="A292" i="1"/>
  <c r="A293" i="1"/>
  <c r="A294" i="1"/>
  <c r="A295" i="1"/>
  <c r="A296" i="1"/>
  <c r="V295" i="1"/>
  <c r="V296" i="1"/>
  <c r="V288" i="1"/>
  <c r="V289" i="1"/>
  <c r="V290" i="1"/>
  <c r="V291" i="1"/>
  <c r="V292" i="1"/>
  <c r="V293" i="1"/>
  <c r="V294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A195" i="1"/>
  <c r="A196" i="1"/>
  <c r="A197" i="1"/>
  <c r="V197" i="1"/>
  <c r="V196" i="1"/>
  <c r="V195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V185" i="1"/>
  <c r="V186" i="1"/>
  <c r="V187" i="1"/>
  <c r="V188" i="1"/>
  <c r="V189" i="1"/>
  <c r="V190" i="1"/>
  <c r="V191" i="1"/>
  <c r="V192" i="1"/>
  <c r="V193" i="1"/>
  <c r="V194" i="1"/>
  <c r="V184" i="1"/>
  <c r="V183" i="1"/>
  <c r="V182" i="1"/>
  <c r="V181" i="1"/>
  <c r="A179" i="1"/>
  <c r="A180" i="1"/>
  <c r="V180" i="1"/>
  <c r="V179" i="1"/>
  <c r="A171" i="1"/>
  <c r="A172" i="1"/>
  <c r="A173" i="1"/>
  <c r="A174" i="1"/>
  <c r="A175" i="1"/>
  <c r="A176" i="1"/>
  <c r="A177" i="1"/>
  <c r="A178" i="1"/>
  <c r="V178" i="1"/>
  <c r="V177" i="1"/>
  <c r="V176" i="1"/>
  <c r="V175" i="1"/>
  <c r="V174" i="1"/>
  <c r="V173" i="1"/>
  <c r="V172" i="1"/>
  <c r="V171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V170" i="1"/>
  <c r="V159" i="1"/>
  <c r="V160" i="1"/>
  <c r="V161" i="1"/>
  <c r="V162" i="1"/>
  <c r="V163" i="1"/>
  <c r="V164" i="1"/>
  <c r="V165" i="1"/>
  <c r="V166" i="1"/>
  <c r="V167" i="1"/>
  <c r="V168" i="1"/>
  <c r="V169" i="1"/>
  <c r="V158" i="1"/>
  <c r="A148" i="1"/>
  <c r="A149" i="1"/>
  <c r="A150" i="1"/>
  <c r="A151" i="1"/>
  <c r="A152" i="1"/>
  <c r="A153" i="1"/>
  <c r="A154" i="1"/>
  <c r="A155" i="1"/>
  <c r="A156" i="1"/>
  <c r="A157" i="1"/>
  <c r="V157" i="1"/>
  <c r="V156" i="1"/>
  <c r="V155" i="1"/>
  <c r="V154" i="1"/>
  <c r="V153" i="1"/>
  <c r="V152" i="1"/>
  <c r="V151" i="1"/>
  <c r="V150" i="1"/>
  <c r="V149" i="1"/>
  <c r="V148" i="1"/>
  <c r="V147" i="1"/>
  <c r="A147" i="1"/>
  <c r="V146" i="1"/>
  <c r="A146" i="1"/>
  <c r="V145" i="1"/>
  <c r="A145" i="1"/>
  <c r="V144" i="1"/>
  <c r="A144" i="1"/>
  <c r="V143" i="1"/>
  <c r="A143" i="1"/>
  <c r="V142" i="1"/>
  <c r="A142" i="1"/>
  <c r="V141" i="1"/>
  <c r="A141" i="1"/>
  <c r="V140" i="1"/>
  <c r="A140" i="1"/>
  <c r="V139" i="1"/>
  <c r="A139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V128" i="1"/>
  <c r="V129" i="1"/>
  <c r="V130" i="1"/>
  <c r="V131" i="1"/>
  <c r="V132" i="1"/>
  <c r="V133" i="1"/>
  <c r="V134" i="1"/>
  <c r="V135" i="1"/>
  <c r="V136" i="1"/>
  <c r="V137" i="1"/>
  <c r="V138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A99" i="1"/>
  <c r="V98" i="1"/>
  <c r="A98" i="1"/>
  <c r="V97" i="1"/>
  <c r="A97" i="1"/>
  <c r="V96" i="1"/>
  <c r="A96" i="1"/>
  <c r="V95" i="1"/>
  <c r="A95" i="1"/>
  <c r="V94" i="1"/>
  <c r="A94" i="1"/>
  <c r="V93" i="1"/>
  <c r="A93" i="1"/>
  <c r="V92" i="1"/>
  <c r="A92" i="1"/>
  <c r="V91" i="1"/>
  <c r="A91" i="1"/>
  <c r="V90" i="1"/>
  <c r="A90" i="1"/>
  <c r="A89" i="1"/>
  <c r="V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63" i="1"/>
  <c r="V74" i="1"/>
  <c r="A74" i="1"/>
  <c r="V73" i="1"/>
  <c r="A73" i="1"/>
  <c r="V72" i="1"/>
  <c r="A72" i="1"/>
  <c r="V71" i="1"/>
  <c r="A71" i="1"/>
  <c r="V70" i="1"/>
  <c r="A70" i="1"/>
  <c r="V69" i="1"/>
  <c r="A69" i="1"/>
  <c r="V68" i="1"/>
  <c r="A68" i="1"/>
  <c r="V67" i="1"/>
  <c r="A67" i="1"/>
  <c r="V66" i="1"/>
  <c r="A66" i="1"/>
  <c r="V65" i="1"/>
  <c r="A65" i="1"/>
  <c r="V64" i="1"/>
  <c r="A64" i="1"/>
  <c r="A63" i="1"/>
  <c r="V62" i="1"/>
  <c r="A62" i="1"/>
  <c r="V61" i="1"/>
  <c r="A61" i="1"/>
  <c r="V60" i="1"/>
  <c r="A60" i="1"/>
  <c r="V59" i="1"/>
  <c r="A59" i="1"/>
  <c r="V58" i="1"/>
  <c r="A58" i="1"/>
  <c r="V57" i="1"/>
  <c r="A57" i="1"/>
  <c r="V56" i="1"/>
  <c r="A56" i="1"/>
  <c r="V55" i="1"/>
  <c r="A55" i="1"/>
  <c r="V54" i="1"/>
  <c r="A54" i="1"/>
  <c r="V53" i="1"/>
  <c r="A53" i="1"/>
  <c r="A52" i="1"/>
  <c r="V52" i="1"/>
  <c r="A40" i="1"/>
  <c r="A41" i="1"/>
  <c r="A42" i="1"/>
  <c r="A43" i="1"/>
  <c r="A44" i="1"/>
  <c r="A45" i="1"/>
  <c r="A46" i="1"/>
  <c r="A47" i="1"/>
  <c r="A48" i="1"/>
  <c r="A49" i="1"/>
  <c r="A50" i="1"/>
  <c r="A51" i="1"/>
  <c r="V51" i="1"/>
  <c r="V50" i="1"/>
  <c r="V49" i="1"/>
  <c r="V48" i="1"/>
  <c r="V47" i="1"/>
  <c r="V46" i="1"/>
  <c r="V45" i="1"/>
  <c r="V44" i="1"/>
  <c r="V43" i="1"/>
  <c r="V42" i="1"/>
  <c r="V41" i="1"/>
  <c r="V40" i="1"/>
  <c r="A39" i="1"/>
  <c r="AI3940" i="1" l="1"/>
  <c r="AK3940" i="1" s="1"/>
  <c r="AI3939" i="1"/>
  <c r="AK3939" i="1" s="1"/>
  <c r="AI3935" i="1"/>
  <c r="AK3935" i="1" s="1"/>
  <c r="AJ3927" i="1" a="1"/>
  <c r="AJ3927" i="1" s="1"/>
  <c r="AJ3930" i="1" a="1"/>
  <c r="AJ3930" i="1" s="1"/>
  <c r="AJ3928" i="1" a="1"/>
  <c r="AJ3928" i="1" s="1"/>
  <c r="AJ3929" i="1" a="1"/>
  <c r="AJ3929" i="1" s="1"/>
  <c r="AI3931" i="1"/>
  <c r="AK3931" i="1" s="1"/>
  <c r="AI3934" i="1"/>
  <c r="AK3934" i="1" s="1"/>
  <c r="AI3938" i="1"/>
  <c r="AK3938" i="1" s="1"/>
  <c r="AI3933" i="1"/>
  <c r="AK3933" i="1" s="1"/>
  <c r="AI3937" i="1"/>
  <c r="AK3937" i="1" s="1"/>
  <c r="AI3936" i="1"/>
  <c r="AK3936" i="1" s="1"/>
  <c r="AI3932" i="1"/>
  <c r="AK3932" i="1" s="1"/>
  <c r="AJ3901" i="1" a="1"/>
  <c r="AJ3901" i="1" s="1"/>
  <c r="AJ3923" i="1" a="1"/>
  <c r="AJ3923" i="1" s="1"/>
  <c r="AJ3908" i="1" a="1"/>
  <c r="AJ3908" i="1" s="1"/>
  <c r="AJ3904" i="1" a="1"/>
  <c r="AJ3904" i="1" s="1"/>
  <c r="AJ3925" i="1" a="1"/>
  <c r="AJ3925" i="1" s="1"/>
  <c r="AJ3903" i="1" a="1"/>
  <c r="AJ3903" i="1" s="1"/>
  <c r="AJ3897" i="1" a="1"/>
  <c r="AJ3897" i="1" s="1"/>
  <c r="AJ3899" i="1" a="1"/>
  <c r="AJ3899" i="1" s="1"/>
  <c r="AJ3924" i="1" a="1"/>
  <c r="AJ3924" i="1" s="1"/>
  <c r="AJ3898" i="1" a="1"/>
  <c r="AJ3898" i="1" s="1"/>
  <c r="AJ3909" i="1" a="1"/>
  <c r="AJ3909" i="1" s="1"/>
  <c r="AJ3922" i="1" a="1"/>
  <c r="AJ3922" i="1" s="1"/>
  <c r="AJ3920" i="1" a="1"/>
  <c r="AJ3920" i="1" s="1"/>
  <c r="AJ3919" i="1" a="1"/>
  <c r="AJ3919" i="1" s="1"/>
  <c r="AJ3906" i="1" a="1"/>
  <c r="AJ3906" i="1" s="1"/>
  <c r="AJ3926" i="1" a="1"/>
  <c r="AJ3926" i="1" s="1"/>
  <c r="AJ3921" i="1" a="1"/>
  <c r="AJ3921" i="1" s="1"/>
  <c r="AJ3905" i="1" a="1"/>
  <c r="AJ3905" i="1" s="1"/>
  <c r="AJ3907" i="1" a="1"/>
  <c r="AJ3907" i="1" s="1"/>
  <c r="AJ3900" i="1" a="1"/>
  <c r="AJ3900" i="1" s="1"/>
  <c r="AJ3902" i="1" a="1"/>
  <c r="AJ3902" i="1" s="1"/>
  <c r="AJ3876" i="1" a="1"/>
  <c r="AJ3876" i="1" s="1"/>
  <c r="AJ3880" i="1" a="1"/>
  <c r="AJ3880" i="1" s="1"/>
  <c r="AJ3884" i="1" a="1"/>
  <c r="AJ3884" i="1" s="1"/>
  <c r="AJ3877" i="1" a="1"/>
  <c r="AJ3877" i="1" s="1"/>
  <c r="AJ3881" i="1" a="1"/>
  <c r="AJ3881" i="1" s="1"/>
  <c r="AJ3885" i="1" a="1"/>
  <c r="AJ3885" i="1" s="1"/>
  <c r="AJ3878" i="1" a="1"/>
  <c r="AJ3878" i="1" s="1"/>
  <c r="AJ3882" i="1" a="1"/>
  <c r="AJ3882" i="1" s="1"/>
  <c r="AJ3886" i="1" a="1"/>
  <c r="AJ3886" i="1" s="1"/>
  <c r="AJ3883" i="1" a="1"/>
  <c r="AJ3883" i="1" s="1"/>
  <c r="AJ3875" i="1" a="1"/>
  <c r="AJ3875" i="1" s="1"/>
  <c r="AJ3879" i="1" a="1"/>
  <c r="AJ3879" i="1" s="1"/>
  <c r="AJ3860" i="1" a="1"/>
  <c r="AJ3860" i="1" s="1"/>
  <c r="AJ3861" i="1" a="1"/>
  <c r="AJ3861" i="1" s="1"/>
  <c r="AJ3851" i="1" a="1"/>
  <c r="AJ3851" i="1" s="1"/>
  <c r="AJ3857" i="1" a="1"/>
  <c r="AJ3857" i="1" s="1"/>
  <c r="AJ3858" i="1" a="1"/>
  <c r="AJ3858" i="1" s="1"/>
  <c r="AJ3849" i="1" a="1"/>
  <c r="AJ3849" i="1" s="1"/>
  <c r="AJ3856" i="1" a="1"/>
  <c r="AJ3856" i="1" s="1"/>
  <c r="AJ3859" i="1" a="1"/>
  <c r="AJ3859" i="1" s="1"/>
  <c r="AJ3848" i="1" a="1"/>
  <c r="AJ3848" i="1" s="1"/>
  <c r="AJ3855" i="1" a="1"/>
  <c r="AJ3855" i="1" s="1"/>
  <c r="AJ3854" i="1" a="1"/>
  <c r="AJ3854" i="1" s="1"/>
  <c r="AJ3853" i="1" a="1"/>
  <c r="AJ3853" i="1" s="1"/>
  <c r="AJ3850" i="1" a="1"/>
  <c r="AJ3850" i="1" s="1"/>
  <c r="AJ3852" i="1" a="1"/>
  <c r="AJ3852" i="1" s="1"/>
  <c r="AI3821" i="1"/>
  <c r="AK3821" i="1" s="1"/>
  <c r="AI3822" i="1"/>
  <c r="AK3822" i="1" s="1"/>
  <c r="AI3820" i="1"/>
  <c r="AK3820" i="1" s="1"/>
  <c r="AI3826" i="1"/>
  <c r="AK3826" i="1" s="1"/>
  <c r="AI3829" i="1"/>
  <c r="AK3829" i="1" s="1"/>
  <c r="AI3830" i="1"/>
  <c r="AK3830" i="1" s="1"/>
  <c r="AI3824" i="1"/>
  <c r="AK3824" i="1" s="1"/>
  <c r="AI3825" i="1"/>
  <c r="AK3825" i="1" s="1"/>
  <c r="AI3828" i="1"/>
  <c r="AK3828" i="1" s="1"/>
  <c r="AI3827" i="1"/>
  <c r="AK3827" i="1" s="1"/>
  <c r="AI3823" i="1"/>
  <c r="AK3823" i="1" s="1"/>
  <c r="AJ3699" i="1" a="1"/>
  <c r="AJ3699" i="1" s="1"/>
  <c r="AJ3691" i="1" a="1"/>
  <c r="AJ3691" i="1" s="1"/>
  <c r="AJ3690" i="1" a="1"/>
  <c r="AJ3690" i="1" s="1"/>
  <c r="AJ3701" i="1" a="1"/>
  <c r="AJ3701" i="1" s="1"/>
  <c r="AJ3697" i="1" a="1"/>
  <c r="AJ3697" i="1" s="1"/>
  <c r="AJ3689" i="1" a="1"/>
  <c r="AJ3689" i="1" s="1"/>
  <c r="AJ3694" i="1" a="1"/>
  <c r="AJ3694" i="1" s="1"/>
  <c r="AJ3695" i="1" a="1"/>
  <c r="AJ3695" i="1" s="1"/>
  <c r="AJ3698" i="1" a="1"/>
  <c r="AJ3698" i="1" s="1"/>
  <c r="AJ3693" i="1" a="1"/>
  <c r="AJ3693" i="1" s="1"/>
  <c r="AJ3700" i="1" a="1"/>
  <c r="AJ3700" i="1" s="1"/>
  <c r="AJ3696" i="1" a="1"/>
  <c r="AJ3696" i="1" s="1"/>
  <c r="AJ3702" i="1" a="1"/>
  <c r="AJ3702" i="1" s="1"/>
  <c r="AJ3692" i="1" a="1"/>
  <c r="AJ3692" i="1" s="1"/>
  <c r="AJ3751" i="1" a="1"/>
  <c r="AJ3751" i="1" s="1"/>
  <c r="AJ3758" i="1" a="1"/>
  <c r="AJ3758" i="1" s="1"/>
  <c r="AJ3754" i="1" a="1"/>
  <c r="AJ3754" i="1" s="1"/>
  <c r="AJ3759" i="1" a="1"/>
  <c r="AJ3759" i="1" s="1"/>
  <c r="AJ3766" i="1" a="1"/>
  <c r="AJ3766" i="1" s="1"/>
  <c r="AJ3761" i="1" a="1"/>
  <c r="AJ3761" i="1" s="1"/>
  <c r="AJ3752" i="1" a="1"/>
  <c r="AJ3752" i="1" s="1"/>
  <c r="AJ3765" i="1" a="1"/>
  <c r="AJ3765" i="1" s="1"/>
  <c r="AJ3753" i="1" a="1"/>
  <c r="AJ3753" i="1" s="1"/>
  <c r="AJ3757" i="1" a="1"/>
  <c r="AJ3757" i="1" s="1"/>
  <c r="AJ3763" i="1" a="1"/>
  <c r="AJ3763" i="1" s="1"/>
  <c r="AJ3762" i="1" a="1"/>
  <c r="AJ3762" i="1" s="1"/>
  <c r="AJ3760" i="1" a="1"/>
  <c r="AJ3760" i="1" s="1"/>
  <c r="AJ3764" i="1" a="1"/>
  <c r="AJ3764" i="1" s="1"/>
  <c r="AJ3755" i="1" a="1"/>
  <c r="AJ3755" i="1" s="1"/>
  <c r="AJ3756" i="1" a="1"/>
  <c r="AJ3756" i="1" s="1"/>
  <c r="AJ3722" i="1" a="1"/>
  <c r="AJ3722" i="1" s="1"/>
  <c r="AJ3723" i="1" a="1"/>
  <c r="AJ3723" i="1" s="1"/>
  <c r="AJ3725" i="1" a="1"/>
  <c r="AJ3725" i="1" s="1"/>
  <c r="AJ3717" i="1" a="1"/>
  <c r="AJ3717" i="1" s="1"/>
  <c r="AJ3721" i="1" a="1"/>
  <c r="AJ3721" i="1" s="1"/>
  <c r="AJ3726" i="1" a="1"/>
  <c r="AJ3726" i="1" s="1"/>
  <c r="AJ3724" i="1" a="1"/>
  <c r="AJ3724" i="1" s="1"/>
  <c r="AJ3719" i="1" a="1"/>
  <c r="AJ3719" i="1" s="1"/>
  <c r="AJ3716" i="1" a="1"/>
  <c r="AJ3716" i="1" s="1"/>
  <c r="AJ3718" i="1" a="1"/>
  <c r="AJ3718" i="1" s="1"/>
  <c r="AJ3715" i="1" a="1"/>
  <c r="AJ3715" i="1" s="1"/>
  <c r="AJ3720" i="1" a="1"/>
  <c r="AJ3720" i="1" s="1"/>
  <c r="AJ3748" i="1" a="1"/>
  <c r="AJ3748" i="1" s="1"/>
  <c r="AJ3741" i="1" a="1"/>
  <c r="AJ3741" i="1" s="1"/>
  <c r="AJ3740" i="1" a="1"/>
  <c r="AJ3740" i="1" s="1"/>
  <c r="AJ3742" i="1" a="1"/>
  <c r="AJ3742" i="1" s="1"/>
  <c r="AJ3746" i="1" a="1"/>
  <c r="AJ3746" i="1" s="1"/>
  <c r="AJ3743" i="1" a="1"/>
  <c r="AJ3743" i="1" s="1"/>
  <c r="AJ3750" i="1" a="1"/>
  <c r="AJ3750" i="1" s="1"/>
  <c r="AJ3744" i="1" a="1"/>
  <c r="AJ3744" i="1" s="1"/>
  <c r="AJ3747" i="1" a="1"/>
  <c r="AJ3747" i="1" s="1"/>
  <c r="AJ3745" i="1" a="1"/>
  <c r="AJ3745" i="1" s="1"/>
  <c r="AJ3749" i="1" a="1"/>
  <c r="AJ3749" i="1" s="1"/>
  <c r="AJ3793" i="1" a="1"/>
  <c r="AJ3793" i="1" s="1"/>
  <c r="AJ3637" i="1" a="1"/>
  <c r="AJ3637" i="1" s="1"/>
  <c r="AJ3635" i="1" a="1"/>
  <c r="AJ3635" i="1" s="1"/>
  <c r="AJ3634" i="1" a="1"/>
  <c r="AJ3634" i="1" s="1"/>
  <c r="AJ3785" i="1" a="1"/>
  <c r="AJ3785" i="1" s="1"/>
  <c r="AJ3632" i="1" a="1"/>
  <c r="AJ3632" i="1" s="1"/>
  <c r="AJ3630" i="1" a="1"/>
  <c r="AJ3630" i="1" s="1"/>
  <c r="AJ3783" i="1" a="1"/>
  <c r="AJ3783" i="1" s="1"/>
  <c r="AJ3789" i="1" a="1"/>
  <c r="AJ3789" i="1" s="1"/>
  <c r="AJ3627" i="1" a="1"/>
  <c r="AJ3627" i="1" s="1"/>
  <c r="AJ3786" i="1" a="1"/>
  <c r="AJ3786" i="1" s="1"/>
  <c r="AJ3792" i="1" a="1"/>
  <c r="AJ3792" i="1" s="1"/>
  <c r="AJ3624" i="1" a="1"/>
  <c r="AJ3624" i="1" s="1"/>
  <c r="AJ3782" i="1" a="1"/>
  <c r="AJ3782" i="1" s="1"/>
  <c r="AJ3781" i="1" a="1"/>
  <c r="AJ3781" i="1" s="1"/>
  <c r="AJ3638" i="1" a="1"/>
  <c r="AJ3638" i="1" s="1"/>
  <c r="AJ3788" i="1" a="1"/>
  <c r="AJ3788" i="1" s="1"/>
  <c r="AJ3629" i="1" a="1"/>
  <c r="AJ3629" i="1" s="1"/>
  <c r="AJ3633" i="1" a="1"/>
  <c r="AJ3633" i="1" s="1"/>
  <c r="AJ3639" i="1" a="1"/>
  <c r="AJ3639" i="1" s="1"/>
  <c r="AJ3640" i="1" a="1"/>
  <c r="AJ3640" i="1" s="1"/>
  <c r="AJ3622" i="1" a="1"/>
  <c r="AJ3622" i="1" s="1"/>
  <c r="AJ3780" i="1" a="1"/>
  <c r="AJ3780" i="1" s="1"/>
  <c r="AJ3621" i="1" a="1"/>
  <c r="AJ3621" i="1" s="1"/>
  <c r="AJ3625" i="1" a="1"/>
  <c r="AJ3625" i="1" s="1"/>
  <c r="AJ3784" i="1" a="1"/>
  <c r="AJ3784" i="1" s="1"/>
  <c r="AJ3631" i="1" a="1"/>
  <c r="AJ3631" i="1" s="1"/>
  <c r="AJ3623" i="1" a="1"/>
  <c r="AJ3623" i="1" s="1"/>
  <c r="AJ3791" i="1" a="1"/>
  <c r="AJ3791" i="1" s="1"/>
  <c r="AJ3636" i="1" a="1"/>
  <c r="AJ3636" i="1" s="1"/>
  <c r="AJ3626" i="1" a="1"/>
  <c r="AJ3626" i="1" s="1"/>
  <c r="AJ3779" i="1" a="1"/>
  <c r="AJ3779" i="1" s="1"/>
  <c r="AJ3787" i="1" a="1"/>
  <c r="AJ3787" i="1" s="1"/>
  <c r="AJ3790" i="1" a="1"/>
  <c r="AJ3790" i="1" s="1"/>
  <c r="AJ3628" i="1" a="1"/>
  <c r="AJ3628" i="1" s="1"/>
  <c r="AI3672" i="1"/>
  <c r="AK3672" i="1" s="1"/>
  <c r="AI3676" i="1"/>
  <c r="AK3676" i="1" s="1"/>
  <c r="AI3671" i="1"/>
  <c r="AK3671" i="1" s="1"/>
  <c r="AI3670" i="1"/>
  <c r="AK3670" i="1" s="1"/>
  <c r="AI3668" i="1"/>
  <c r="AK3668" i="1" s="1"/>
  <c r="AI3673" i="1"/>
  <c r="AK3673" i="1" s="1"/>
  <c r="AI3674" i="1"/>
  <c r="AK3674" i="1" s="1"/>
  <c r="AI3669" i="1"/>
  <c r="AK3669" i="1" s="1"/>
  <c r="AI3667" i="1"/>
  <c r="AK3667" i="1" s="1"/>
  <c r="AI3675" i="1"/>
  <c r="AK3675" i="1" s="1"/>
  <c r="AJ3589" i="1" a="1"/>
  <c r="AJ3589" i="1" s="1"/>
  <c r="AJ3593" i="1" a="1"/>
  <c r="AJ3593" i="1" s="1"/>
  <c r="AJ3590" i="1" a="1"/>
  <c r="AJ3590" i="1" s="1"/>
  <c r="AJ3588" i="1" a="1"/>
  <c r="AJ3588" i="1" s="1"/>
  <c r="AJ3592" i="1" a="1"/>
  <c r="AJ3592" i="1" s="1"/>
  <c r="AJ3591" i="1" a="1"/>
  <c r="AJ3591" i="1" s="1"/>
  <c r="AJ3595" i="1" a="1"/>
  <c r="AJ3595" i="1" s="1"/>
  <c r="AJ3596" i="1" a="1"/>
  <c r="AJ3596" i="1" s="1"/>
  <c r="AJ3594" i="1" a="1"/>
  <c r="AJ3594" i="1" s="1"/>
  <c r="AJ3597" i="1" a="1"/>
  <c r="AJ3597" i="1" s="1"/>
  <c r="AJ3605" i="1" a="1"/>
  <c r="AJ3605" i="1" s="1"/>
  <c r="AJ3599" i="1" a="1"/>
  <c r="AJ3599" i="1" s="1"/>
  <c r="AJ3608" i="1" a="1"/>
  <c r="AJ3608" i="1" s="1"/>
  <c r="AJ3607" i="1" a="1"/>
  <c r="AJ3607" i="1" s="1"/>
  <c r="AJ3600" i="1" a="1"/>
  <c r="AJ3600" i="1" s="1"/>
  <c r="AJ3603" i="1" a="1"/>
  <c r="AJ3603" i="1" s="1"/>
  <c r="AJ3606" i="1" a="1"/>
  <c r="AJ3606" i="1" s="1"/>
  <c r="AJ3604" i="1" a="1"/>
  <c r="AJ3604" i="1" s="1"/>
  <c r="AJ3602" i="1" a="1"/>
  <c r="AJ3602" i="1" s="1"/>
  <c r="AJ3598" i="1" a="1"/>
  <c r="AJ3598" i="1" s="1"/>
  <c r="AJ3609" i="1" a="1"/>
  <c r="AJ3609" i="1" s="1"/>
  <c r="AJ3601" i="1" a="1"/>
  <c r="AJ3601" i="1" s="1"/>
  <c r="AJ3585" i="1" a="1"/>
  <c r="AJ3585" i="1" s="1"/>
  <c r="AJ3587" i="1" a="1"/>
  <c r="AJ3587" i="1" s="1"/>
  <c r="AJ3586" i="1" a="1"/>
  <c r="AJ3586" i="1" s="1"/>
  <c r="AJ3584" i="1" a="1"/>
  <c r="AJ3584" i="1" s="1"/>
  <c r="AJ3547" i="1" a="1"/>
  <c r="AJ3547" i="1" s="1"/>
  <c r="AJ3545" i="1" a="1"/>
  <c r="AJ3545" i="1" s="1"/>
  <c r="AJ3546" i="1" a="1"/>
  <c r="AJ3546" i="1" s="1"/>
  <c r="AJ3570" i="1" a="1"/>
  <c r="AJ3570" i="1" s="1"/>
  <c r="AJ3562" i="1" a="1"/>
  <c r="AJ3562" i="1" s="1"/>
  <c r="AJ3564" i="1" a="1"/>
  <c r="AJ3564" i="1" s="1"/>
  <c r="AJ3569" i="1" a="1"/>
  <c r="AJ3569" i="1" s="1"/>
  <c r="AJ3566" i="1" a="1"/>
  <c r="AJ3566" i="1" s="1"/>
  <c r="AJ3561" i="1" a="1"/>
  <c r="AJ3561" i="1" s="1"/>
  <c r="AJ3567" i="1" a="1"/>
  <c r="AJ3567" i="1" s="1"/>
  <c r="AJ3571" i="1" a="1"/>
  <c r="AJ3571" i="1" s="1"/>
  <c r="AJ3563" i="1" a="1"/>
  <c r="AJ3563" i="1" s="1"/>
  <c r="AJ3568" i="1" a="1"/>
  <c r="AJ3568" i="1" s="1"/>
  <c r="AJ3565" i="1" a="1"/>
  <c r="AJ3565" i="1" s="1"/>
  <c r="AJ3583" i="1" a="1"/>
  <c r="AJ3583" i="1" s="1"/>
  <c r="AJ3574" i="1" a="1"/>
  <c r="AJ3574" i="1" s="1"/>
  <c r="AJ3580" i="1" a="1"/>
  <c r="AJ3580" i="1" s="1"/>
  <c r="AJ3582" i="1" a="1"/>
  <c r="AJ3582" i="1" s="1"/>
  <c r="AJ3572" i="1" a="1"/>
  <c r="AJ3572" i="1" s="1"/>
  <c r="AJ3577" i="1" a="1"/>
  <c r="AJ3577" i="1" s="1"/>
  <c r="AJ3575" i="1" a="1"/>
  <c r="AJ3575" i="1" s="1"/>
  <c r="AJ3579" i="1" a="1"/>
  <c r="AJ3579" i="1" s="1"/>
  <c r="AJ3576" i="1" a="1"/>
  <c r="AJ3576" i="1" s="1"/>
  <c r="AJ3581" i="1" a="1"/>
  <c r="AJ3581" i="1" s="1"/>
  <c r="AJ3573" i="1" a="1"/>
  <c r="AJ3573" i="1" s="1"/>
  <c r="AJ3578" i="1" a="1"/>
  <c r="AJ3578" i="1" s="1"/>
  <c r="AJ3458" i="1" a="1"/>
  <c r="AJ3458" i="1" s="1"/>
  <c r="AJ3463" i="1" a="1"/>
  <c r="AJ3463" i="1" s="1"/>
  <c r="AJ3466" i="1" a="1"/>
  <c r="AJ3466" i="1" s="1"/>
  <c r="AJ3462" i="1" a="1"/>
  <c r="AJ3462" i="1" s="1"/>
  <c r="AJ3461" i="1" a="1"/>
  <c r="AJ3461" i="1" s="1"/>
  <c r="AJ3460" i="1" a="1"/>
  <c r="AJ3460" i="1" s="1"/>
  <c r="AJ3465" i="1" a="1"/>
  <c r="AJ3465" i="1" s="1"/>
  <c r="AJ3464" i="1" a="1"/>
  <c r="AJ3464" i="1" s="1"/>
  <c r="AJ3467" i="1" a="1"/>
  <c r="AJ3467" i="1" s="1"/>
  <c r="AJ3471" i="1" a="1"/>
  <c r="AJ3471" i="1" s="1"/>
  <c r="AJ3473" i="1" a="1"/>
  <c r="AJ3473" i="1" s="1"/>
  <c r="AJ3470" i="1" a="1"/>
  <c r="AJ3470" i="1" s="1"/>
  <c r="AJ3477" i="1" a="1"/>
  <c r="AJ3477" i="1" s="1"/>
  <c r="AJ3469" i="1" a="1"/>
  <c r="AJ3469" i="1" s="1"/>
  <c r="AJ3478" i="1" a="1"/>
  <c r="AJ3478" i="1" s="1"/>
  <c r="AJ3474" i="1" a="1"/>
  <c r="AJ3474" i="1" s="1"/>
  <c r="AJ3476" i="1" a="1"/>
  <c r="AJ3476" i="1" s="1"/>
  <c r="AJ3475" i="1" a="1"/>
  <c r="AJ3475" i="1" s="1"/>
  <c r="AJ3472" i="1" a="1"/>
  <c r="AJ3472" i="1" s="1"/>
  <c r="AJ3479" i="1" a="1"/>
  <c r="AJ3479" i="1" s="1"/>
  <c r="AJ3468" i="1" a="1"/>
  <c r="AJ3468" i="1" s="1"/>
  <c r="AJ3510" i="1" a="1"/>
  <c r="AJ3510" i="1" s="1"/>
  <c r="AJ3515" i="1" a="1"/>
  <c r="AJ3515" i="1" s="1"/>
  <c r="AJ3508" i="1" a="1"/>
  <c r="AJ3508" i="1" s="1"/>
  <c r="AJ3509" i="1" a="1"/>
  <c r="AJ3509" i="1" s="1"/>
  <c r="AJ3512" i="1" a="1"/>
  <c r="AJ3512" i="1" s="1"/>
  <c r="AJ3516" i="1" a="1"/>
  <c r="AJ3516" i="1" s="1"/>
  <c r="AJ3507" i="1" a="1"/>
  <c r="AJ3507" i="1" s="1"/>
  <c r="AJ3519" i="1" a="1"/>
  <c r="AJ3519" i="1" s="1"/>
  <c r="AJ3513" i="1" a="1"/>
  <c r="AJ3513" i="1" s="1"/>
  <c r="AJ3518" i="1" a="1"/>
  <c r="AJ3518" i="1" s="1"/>
  <c r="AJ3514" i="1" a="1"/>
  <c r="AJ3514" i="1" s="1"/>
  <c r="AJ3511" i="1" a="1"/>
  <c r="AJ3511" i="1" s="1"/>
  <c r="AJ3517" i="1" a="1"/>
  <c r="AJ3517" i="1" s="1"/>
  <c r="AJ3506" i="1" a="1"/>
  <c r="AJ3506" i="1" s="1"/>
  <c r="AJ3457" i="1" a="1"/>
  <c r="AJ3457" i="1" s="1"/>
  <c r="AJ3543" i="1" a="1"/>
  <c r="AJ3543" i="1" s="1"/>
  <c r="AJ3544" i="1" a="1"/>
  <c r="AJ3544" i="1" s="1"/>
  <c r="AJ3535" i="1" a="1"/>
  <c r="AJ3535" i="1" s="1"/>
  <c r="AJ3533" i="1" a="1"/>
  <c r="AJ3533" i="1" s="1"/>
  <c r="AJ3537" i="1" a="1"/>
  <c r="AJ3537" i="1" s="1"/>
  <c r="AJ3541" i="1" a="1"/>
  <c r="AJ3541" i="1" s="1"/>
  <c r="AJ3539" i="1" a="1"/>
  <c r="AJ3539" i="1" s="1"/>
  <c r="AJ3538" i="1" a="1"/>
  <c r="AJ3538" i="1" s="1"/>
  <c r="AJ3536" i="1" a="1"/>
  <c r="AJ3536" i="1" s="1"/>
  <c r="AJ3532" i="1" a="1"/>
  <c r="AJ3532" i="1" s="1"/>
  <c r="AJ3542" i="1" a="1"/>
  <c r="AJ3542" i="1" s="1"/>
  <c r="AJ3534" i="1" a="1"/>
  <c r="AJ3534" i="1" s="1"/>
  <c r="AJ3540" i="1" a="1"/>
  <c r="AJ3540" i="1" s="1"/>
  <c r="AJ3459" i="1" a="1"/>
  <c r="AJ3459" i="1" s="1"/>
  <c r="AJ3417" i="1" a="1"/>
  <c r="AJ3417" i="1" s="1"/>
  <c r="AJ3413" i="1" a="1"/>
  <c r="AJ3413" i="1" s="1"/>
  <c r="AJ3416" i="1" a="1"/>
  <c r="AJ3416" i="1" s="1"/>
  <c r="AJ3412" i="1" a="1"/>
  <c r="AJ3412" i="1" s="1"/>
  <c r="AJ3415" i="1" a="1"/>
  <c r="AJ3415" i="1" s="1"/>
  <c r="AJ3420" i="1" a="1"/>
  <c r="AJ3420" i="1" s="1"/>
  <c r="AJ3409" i="1" a="1"/>
  <c r="AJ3409" i="1" s="1"/>
  <c r="AJ3419" i="1" a="1"/>
  <c r="AJ3419" i="1" s="1"/>
  <c r="AJ3414" i="1" a="1"/>
  <c r="AJ3414" i="1" s="1"/>
  <c r="AJ3410" i="1" a="1"/>
  <c r="AJ3410" i="1" s="1"/>
  <c r="AJ3411" i="1" a="1"/>
  <c r="AJ3411" i="1" s="1"/>
  <c r="AJ3418" i="1" a="1"/>
  <c r="AJ3418" i="1" s="1"/>
  <c r="AJ3421" i="1" a="1"/>
  <c r="AJ3421" i="1" s="1"/>
  <c r="AJ3361" i="1" a="1"/>
  <c r="AJ3361" i="1" s="1"/>
  <c r="AJ3370" i="1" a="1"/>
  <c r="AJ3370" i="1" s="1"/>
  <c r="AJ3366" i="1" a="1"/>
  <c r="AJ3366" i="1" s="1"/>
  <c r="AJ3371" i="1" a="1"/>
  <c r="AJ3371" i="1" s="1"/>
  <c r="AJ3369" i="1" a="1"/>
  <c r="AJ3369" i="1" s="1"/>
  <c r="AJ3363" i="1" a="1"/>
  <c r="AJ3363" i="1" s="1"/>
  <c r="AJ3365" i="1" a="1"/>
  <c r="AJ3365" i="1" s="1"/>
  <c r="AJ3368" i="1" a="1"/>
  <c r="AJ3368" i="1" s="1"/>
  <c r="AJ3367" i="1" a="1"/>
  <c r="AJ3367" i="1" s="1"/>
  <c r="AJ3364" i="1" a="1"/>
  <c r="AJ3364" i="1" s="1"/>
  <c r="AJ3362" i="1" a="1"/>
  <c r="AJ3362" i="1" s="1"/>
  <c r="AI3321" i="1"/>
  <c r="AK3321" i="1" s="1"/>
  <c r="AI3316" i="1"/>
  <c r="AK3316" i="1" s="1"/>
  <c r="AI3322" i="1"/>
  <c r="AK3322" i="1" s="1"/>
  <c r="AI3312" i="1"/>
  <c r="AK3312" i="1" s="1"/>
  <c r="AI3314" i="1"/>
  <c r="AK3314" i="1" s="1"/>
  <c r="AI3320" i="1"/>
  <c r="AK3320" i="1" s="1"/>
  <c r="AI3318" i="1"/>
  <c r="AK3318" i="1" s="1"/>
  <c r="AI3317" i="1"/>
  <c r="AK3317" i="1" s="1"/>
  <c r="AI3319" i="1"/>
  <c r="AK3319" i="1" s="1"/>
  <c r="AI3313" i="1"/>
  <c r="AK3313" i="1" s="1"/>
  <c r="AI3315" i="1"/>
  <c r="AK3315" i="1" s="1"/>
  <c r="AI3296" i="1"/>
  <c r="AK3296" i="1" s="1"/>
  <c r="AI3297" i="1"/>
  <c r="AK3297" i="1" s="1"/>
  <c r="AI3290" i="1"/>
  <c r="AK3290" i="1" s="1"/>
  <c r="AI3287" i="1"/>
  <c r="AK3287" i="1" s="1"/>
  <c r="AI3291" i="1"/>
  <c r="AK3291" i="1" s="1"/>
  <c r="AI3286" i="1"/>
  <c r="AK3286" i="1" s="1"/>
  <c r="AI3288" i="1"/>
  <c r="AK3288" i="1" s="1"/>
  <c r="AI3292" i="1"/>
  <c r="AK3292" i="1" s="1"/>
  <c r="AI3289" i="1"/>
  <c r="AK3289" i="1" s="1"/>
  <c r="AI3295" i="1"/>
  <c r="AK3295" i="1" s="1"/>
  <c r="AI3294" i="1"/>
  <c r="AK3294" i="1" s="1"/>
  <c r="AI3293" i="1"/>
  <c r="AK3293" i="1" s="1"/>
  <c r="AI3285" i="1"/>
  <c r="AK3285" i="1" s="1"/>
  <c r="AJ3176" i="1" a="1"/>
  <c r="AJ3176" i="1" s="1"/>
  <c r="AJ3284" i="1" a="1"/>
  <c r="AJ3284" i="1" s="1"/>
  <c r="AJ3283" i="1" a="1"/>
  <c r="AJ3283" i="1" s="1"/>
  <c r="AJ3248" i="1" a="1"/>
  <c r="AJ3248" i="1" s="1"/>
  <c r="AJ3281" i="1" a="1"/>
  <c r="AJ3281" i="1" s="1"/>
  <c r="AJ3275" i="1" a="1"/>
  <c r="AJ3275" i="1" s="1"/>
  <c r="AJ3251" i="1" a="1"/>
  <c r="AJ3251" i="1" s="1"/>
  <c r="AJ3247" i="1" a="1"/>
  <c r="AJ3247" i="1" s="1"/>
  <c r="AJ3276" i="1" a="1"/>
  <c r="AJ3276" i="1" s="1"/>
  <c r="AJ3250" i="1" a="1"/>
  <c r="AJ3250" i="1" s="1"/>
  <c r="AJ3241" i="1" a="1"/>
  <c r="AJ3241" i="1" s="1"/>
  <c r="AJ3246" i="1" a="1"/>
  <c r="AJ3246" i="1" s="1"/>
  <c r="AJ3253" i="1" a="1"/>
  <c r="AJ3253" i="1" s="1"/>
  <c r="AJ3244" i="1" a="1"/>
  <c r="AJ3244" i="1" s="1"/>
  <c r="AJ3243" i="1" a="1"/>
  <c r="AJ3243" i="1" s="1"/>
  <c r="AJ3282" i="1" a="1"/>
  <c r="AJ3282" i="1" s="1"/>
  <c r="AJ3249" i="1" a="1"/>
  <c r="AJ3249" i="1" s="1"/>
  <c r="AJ3240" i="1" a="1"/>
  <c r="AJ3240" i="1" s="1"/>
  <c r="AJ3245" i="1" a="1"/>
  <c r="AJ3245" i="1" s="1"/>
  <c r="AJ3252" i="1" a="1"/>
  <c r="AJ3252" i="1" s="1"/>
  <c r="AJ3274" i="1" a="1"/>
  <c r="AJ3274" i="1" s="1"/>
  <c r="AJ3272" i="1" a="1"/>
  <c r="AJ3272" i="1" s="1"/>
  <c r="AJ3271" i="1" a="1"/>
  <c r="AJ3271" i="1" s="1"/>
  <c r="AJ3279" i="1" a="1"/>
  <c r="AJ3279" i="1" s="1"/>
  <c r="AJ3278" i="1" a="1"/>
  <c r="AJ3278" i="1" s="1"/>
  <c r="AJ3242" i="1" a="1"/>
  <c r="AJ3242" i="1" s="1"/>
  <c r="AJ3280" i="1" a="1"/>
  <c r="AJ3280" i="1" s="1"/>
  <c r="AJ3254" i="1" a="1"/>
  <c r="AJ3254" i="1" s="1"/>
  <c r="AJ3277" i="1" a="1"/>
  <c r="AJ3277" i="1" s="1"/>
  <c r="AJ3273" i="1" a="1"/>
  <c r="AJ3273" i="1" s="1"/>
  <c r="AJ3256" i="1" a="1"/>
  <c r="AJ3256" i="1" s="1"/>
  <c r="AJ3262" i="1" a="1"/>
  <c r="AJ3262" i="1" s="1"/>
  <c r="AJ3261" i="1" a="1"/>
  <c r="AJ3261" i="1" s="1"/>
  <c r="AJ3260" i="1" a="1"/>
  <c r="AJ3260" i="1" s="1"/>
  <c r="AJ3237" i="1" a="1"/>
  <c r="AJ3237" i="1" s="1"/>
  <c r="AJ3268" i="1" a="1"/>
  <c r="AJ3268" i="1" s="1"/>
  <c r="AJ3267" i="1" a="1"/>
  <c r="AJ3267" i="1" s="1"/>
  <c r="AJ3236" i="1" a="1"/>
  <c r="AJ3236" i="1" s="1"/>
  <c r="AJ3233" i="1" a="1"/>
  <c r="AJ3233" i="1" s="1"/>
  <c r="AJ3263" i="1" a="1"/>
  <c r="AJ3263" i="1" s="1"/>
  <c r="AJ3230" i="1" a="1"/>
  <c r="AJ3230" i="1" s="1"/>
  <c r="AJ3259" i="1" a="1"/>
  <c r="AJ3259" i="1" s="1"/>
  <c r="AJ3235" i="1" a="1"/>
  <c r="AJ3235" i="1" s="1"/>
  <c r="AJ3239" i="1" a="1"/>
  <c r="AJ3239" i="1" s="1"/>
  <c r="AJ3265" i="1" a="1"/>
  <c r="AJ3265" i="1" s="1"/>
  <c r="AJ3264" i="1" a="1"/>
  <c r="AJ3264" i="1" s="1"/>
  <c r="AJ3269" i="1" a="1"/>
  <c r="AJ3269" i="1" s="1"/>
  <c r="AJ3258" i="1" a="1"/>
  <c r="AJ3258" i="1" s="1"/>
  <c r="AJ3232" i="1" a="1"/>
  <c r="AJ3232" i="1" s="1"/>
  <c r="AJ3229" i="1" a="1"/>
  <c r="AJ3229" i="1" s="1"/>
  <c r="AJ3238" i="1" a="1"/>
  <c r="AJ3238" i="1" s="1"/>
  <c r="AJ3266" i="1" a="1"/>
  <c r="AJ3266" i="1" s="1"/>
  <c r="AJ3257" i="1" a="1"/>
  <c r="AJ3257" i="1" s="1"/>
  <c r="AJ3270" i="1" a="1"/>
  <c r="AJ3270" i="1" s="1"/>
  <c r="AJ3231" i="1" a="1"/>
  <c r="AJ3231" i="1" s="1"/>
  <c r="AJ3234" i="1" a="1"/>
  <c r="AJ3234" i="1" s="1"/>
  <c r="AJ3255" i="1" a="1"/>
  <c r="AJ3255" i="1" s="1"/>
  <c r="AJ3224" i="1" a="1"/>
  <c r="AJ3224" i="1" s="1"/>
  <c r="AJ3222" i="1" a="1"/>
  <c r="AJ3222" i="1" s="1"/>
  <c r="AJ3227" i="1" a="1"/>
  <c r="AJ3227" i="1" s="1"/>
  <c r="AJ3218" i="1" a="1"/>
  <c r="AJ3218" i="1" s="1"/>
  <c r="AJ3228" i="1" a="1"/>
  <c r="AJ3228" i="1" s="1"/>
  <c r="AJ3225" i="1" a="1"/>
  <c r="AJ3225" i="1" s="1"/>
  <c r="AJ3223" i="1" a="1"/>
  <c r="AJ3223" i="1" s="1"/>
  <c r="AJ3216" i="1" a="1"/>
  <c r="AJ3216" i="1" s="1"/>
  <c r="AJ3226" i="1" a="1"/>
  <c r="AJ3226" i="1" s="1"/>
  <c r="AJ3217" i="1" a="1"/>
  <c r="AJ3217" i="1" s="1"/>
  <c r="AJ3220" i="1" a="1"/>
  <c r="AJ3220" i="1" s="1"/>
  <c r="AJ3219" i="1" a="1"/>
  <c r="AJ3219" i="1" s="1"/>
  <c r="AJ3221" i="1" a="1"/>
  <c r="AJ3221" i="1" s="1"/>
  <c r="AJ3185" i="1" a="1"/>
  <c r="AJ3185" i="1" s="1"/>
  <c r="AJ3186" i="1" a="1"/>
  <c r="AJ3186" i="1" s="1"/>
  <c r="AJ3177" i="1" a="1"/>
  <c r="AJ3177" i="1" s="1"/>
  <c r="AJ3189" i="1" a="1"/>
  <c r="AJ3189" i="1" s="1"/>
  <c r="AJ3184" i="1" a="1"/>
  <c r="AJ3184" i="1" s="1"/>
  <c r="AJ3191" i="1" a="1"/>
  <c r="AJ3191" i="1" s="1"/>
  <c r="AJ3178" i="1" a="1"/>
  <c r="AJ3178" i="1" s="1"/>
  <c r="AJ3190" i="1" a="1"/>
  <c r="AJ3190" i="1" s="1"/>
  <c r="AJ3181" i="1" a="1"/>
  <c r="AJ3181" i="1" s="1"/>
  <c r="AJ3192" i="1" a="1"/>
  <c r="AJ3192" i="1" s="1"/>
  <c r="AJ3187" i="1" a="1"/>
  <c r="AJ3187" i="1" s="1"/>
  <c r="AJ3193" i="1" a="1"/>
  <c r="AJ3193" i="1" s="1"/>
  <c r="AJ3183" i="1" a="1"/>
  <c r="AJ3183" i="1" s="1"/>
  <c r="AJ3179" i="1" a="1"/>
  <c r="AJ3179" i="1" s="1"/>
  <c r="AJ3188" i="1" a="1"/>
  <c r="AJ3188" i="1" s="1"/>
  <c r="AJ3182" i="1" a="1"/>
  <c r="AJ3182" i="1" s="1"/>
  <c r="AJ3180" i="1" a="1"/>
  <c r="AJ3180" i="1" s="1"/>
  <c r="AJ3172" i="1" a="1"/>
  <c r="AJ3172" i="1" s="1"/>
  <c r="AJ3171" i="1" a="1"/>
  <c r="AJ3171" i="1" s="1"/>
  <c r="AJ3175" i="1" a="1"/>
  <c r="AJ3175" i="1" s="1"/>
  <c r="AJ3169" i="1" a="1"/>
  <c r="AJ3169" i="1" s="1"/>
  <c r="AJ3173" i="1" a="1"/>
  <c r="AJ3173" i="1" s="1"/>
  <c r="AJ3170" i="1" a="1"/>
  <c r="AJ3170" i="1" s="1"/>
  <c r="AJ3168" i="1" a="1"/>
  <c r="AJ3168" i="1" s="1"/>
  <c r="AJ3165" i="1" a="1"/>
  <c r="AJ3165" i="1" s="1"/>
  <c r="AJ3167" i="1" a="1"/>
  <c r="AJ3167" i="1" s="1"/>
  <c r="AJ3174" i="1" a="1"/>
  <c r="AJ3174" i="1" s="1"/>
  <c r="AJ3166" i="1" a="1"/>
  <c r="AJ3166" i="1" s="1"/>
  <c r="AJ3108" i="1" a="1"/>
  <c r="AJ3108" i="1" s="1"/>
  <c r="AJ3106" i="1" a="1"/>
  <c r="AJ3106" i="1" s="1"/>
  <c r="AJ3111" i="1" a="1"/>
  <c r="AJ3111" i="1" s="1"/>
  <c r="AJ3112" i="1" a="1"/>
  <c r="AJ3112" i="1" s="1"/>
  <c r="AJ3115" i="1" a="1"/>
  <c r="AJ3115" i="1" s="1"/>
  <c r="AJ3107" i="1" a="1"/>
  <c r="AJ3107" i="1" s="1"/>
  <c r="AJ3113" i="1" a="1"/>
  <c r="AJ3113" i="1" s="1"/>
  <c r="AJ3114" i="1" a="1"/>
  <c r="AJ3114" i="1" s="1"/>
  <c r="AJ3105" i="1" a="1"/>
  <c r="AJ3105" i="1" s="1"/>
  <c r="AJ3110" i="1" a="1"/>
  <c r="AJ3110" i="1" s="1"/>
  <c r="AJ3109" i="1" a="1"/>
  <c r="AJ3109" i="1" s="1"/>
  <c r="AJ3089" i="1" a="1"/>
  <c r="AJ3089" i="1" s="1"/>
  <c r="AJ3083" i="1" a="1"/>
  <c r="AJ3083" i="1" s="1"/>
  <c r="AJ3081" i="1" a="1"/>
  <c r="AJ3081" i="1" s="1"/>
  <c r="AJ3086" i="1" a="1"/>
  <c r="AJ3086" i="1" s="1"/>
  <c r="AJ3085" i="1" a="1"/>
  <c r="AJ3085" i="1" s="1"/>
  <c r="AJ3080" i="1" a="1"/>
  <c r="AJ3080" i="1" s="1"/>
  <c r="AJ3084" i="1" a="1"/>
  <c r="AJ3084" i="1" s="1"/>
  <c r="AJ3082" i="1" a="1"/>
  <c r="AJ3082" i="1" s="1"/>
  <c r="AJ3087" i="1" a="1"/>
  <c r="AJ3087" i="1" s="1"/>
  <c r="AJ3088" i="1" a="1"/>
  <c r="AJ3088" i="1" s="1"/>
  <c r="AJ3079" i="1" a="1"/>
  <c r="AJ3079" i="1" s="1"/>
  <c r="AJ3035" i="1" a="1"/>
  <c r="AJ3035" i="1" s="1"/>
  <c r="AJ3040" i="1" a="1"/>
  <c r="AJ3040" i="1" s="1"/>
  <c r="AJ3044" i="1" a="1"/>
  <c r="AJ3044" i="1" s="1"/>
  <c r="AJ3032" i="1" a="1"/>
  <c r="AJ3032" i="1" s="1"/>
  <c r="AJ3048" i="1" a="1"/>
  <c r="AJ3048" i="1" s="1"/>
  <c r="AJ3041" i="1" a="1"/>
  <c r="AJ3041" i="1" s="1"/>
  <c r="AJ3043" i="1" a="1"/>
  <c r="AJ3043" i="1" s="1"/>
  <c r="AJ3047" i="1" a="1"/>
  <c r="AJ3047" i="1" s="1"/>
  <c r="AJ3038" i="1" a="1"/>
  <c r="AJ3038" i="1" s="1"/>
  <c r="AJ3045" i="1" a="1"/>
  <c r="AJ3045" i="1" s="1"/>
  <c r="AJ3039" i="1" a="1"/>
  <c r="AJ3039" i="1" s="1"/>
  <c r="AJ3033" i="1" a="1"/>
  <c r="AJ3033" i="1" s="1"/>
  <c r="AJ3046" i="1" a="1"/>
  <c r="AJ3046" i="1" s="1"/>
  <c r="AJ3037" i="1" a="1"/>
  <c r="AJ3037" i="1" s="1"/>
  <c r="AJ3042" i="1" a="1"/>
  <c r="AJ3042" i="1" s="1"/>
  <c r="AJ3036" i="1" a="1"/>
  <c r="AJ3036" i="1" s="1"/>
  <c r="AJ3034" i="1" a="1"/>
  <c r="AJ3034" i="1" s="1"/>
  <c r="AI2978" i="1"/>
  <c r="AK2978" i="1" s="1"/>
  <c r="AI2981" i="1"/>
  <c r="AK2981" i="1" s="1"/>
  <c r="AI2980" i="1"/>
  <c r="AK2980" i="1" s="1"/>
  <c r="AI2977" i="1"/>
  <c r="AK2977" i="1" s="1"/>
  <c r="AI2976" i="1"/>
  <c r="AK2976" i="1" s="1"/>
  <c r="AI2979" i="1"/>
  <c r="AK2979" i="1" s="1"/>
  <c r="AI2982" i="1"/>
  <c r="AK2982" i="1" s="1"/>
  <c r="AI2983" i="1"/>
  <c r="AK2983" i="1" s="1"/>
  <c r="AJ2844" i="1" a="1"/>
  <c r="AJ2844" i="1" s="1"/>
  <c r="AJ2835" i="1" a="1"/>
  <c r="AJ2835" i="1" s="1"/>
  <c r="AJ2920" i="1" a="1"/>
  <c r="AJ2920" i="1" s="1"/>
  <c r="AJ2921" i="1" a="1"/>
  <c r="AJ2921" i="1" s="1"/>
  <c r="AJ2843" i="1" a="1"/>
  <c r="AJ2843" i="1" s="1"/>
  <c r="AJ2922" i="1" a="1"/>
  <c r="AJ2922" i="1" s="1"/>
  <c r="AJ2926" i="1" a="1"/>
  <c r="AJ2926" i="1" s="1"/>
  <c r="AJ2923" i="1" a="1"/>
  <c r="AJ2923" i="1" s="1"/>
  <c r="AJ2924" i="1" a="1"/>
  <c r="AJ2924" i="1" s="1"/>
  <c r="AJ2925" i="1" a="1"/>
  <c r="AJ2925" i="1" s="1"/>
  <c r="AJ2917" i="1" a="1"/>
  <c r="AJ2917" i="1" s="1"/>
  <c r="AJ2841" i="1" a="1"/>
  <c r="AJ2841" i="1" s="1"/>
  <c r="AJ2919" i="1" a="1"/>
  <c r="AJ2919" i="1" s="1"/>
  <c r="AJ2842" i="1" a="1"/>
  <c r="AJ2842" i="1" s="1"/>
  <c r="AJ2833" i="1" a="1"/>
  <c r="AJ2833" i="1" s="1"/>
  <c r="AJ2840" i="1" a="1"/>
  <c r="AJ2840" i="1" s="1"/>
  <c r="AJ2838" i="1" a="1"/>
  <c r="AJ2838" i="1" s="1"/>
  <c r="AJ2837" i="1" a="1"/>
  <c r="AJ2837" i="1" s="1"/>
  <c r="AJ2834" i="1" a="1"/>
  <c r="AJ2834" i="1" s="1"/>
  <c r="AJ2839" i="1" a="1"/>
  <c r="AJ2839" i="1" s="1"/>
  <c r="AJ2918" i="1" a="1"/>
  <c r="AJ2918" i="1" s="1"/>
  <c r="AJ2836" i="1" a="1"/>
  <c r="AJ2836" i="1" s="1"/>
  <c r="AJ2893" i="1" a="1"/>
  <c r="AJ2893" i="1" s="1"/>
  <c r="AJ2890" i="1" a="1"/>
  <c r="AJ2890" i="1" s="1"/>
  <c r="AJ2896" i="1" a="1"/>
  <c r="AJ2896" i="1" s="1"/>
  <c r="AJ2895" i="1" a="1"/>
  <c r="AJ2895" i="1" s="1"/>
  <c r="AJ2899" i="1" a="1"/>
  <c r="AJ2899" i="1" s="1"/>
  <c r="AJ2887" i="1" a="1"/>
  <c r="AJ2887" i="1" s="1"/>
  <c r="AJ2894" i="1" a="1"/>
  <c r="AJ2894" i="1" s="1"/>
  <c r="AJ2891" i="1" a="1"/>
  <c r="AJ2891" i="1" s="1"/>
  <c r="AJ2888" i="1" a="1"/>
  <c r="AJ2888" i="1" s="1"/>
  <c r="AJ2897" i="1" a="1"/>
  <c r="AJ2897" i="1" s="1"/>
  <c r="AJ2900" i="1" a="1"/>
  <c r="AJ2900" i="1" s="1"/>
  <c r="AJ2892" i="1" a="1"/>
  <c r="AJ2892" i="1" s="1"/>
  <c r="AJ2898" i="1" a="1"/>
  <c r="AJ2898" i="1" s="1"/>
  <c r="AJ2889" i="1" a="1"/>
  <c r="AJ2889" i="1" s="1"/>
  <c r="AJ2940" i="1" a="1"/>
  <c r="AJ2940" i="1" s="1"/>
  <c r="AJ2851" i="1" a="1"/>
  <c r="AJ2851" i="1" s="1"/>
  <c r="AJ2936" i="1" a="1"/>
  <c r="AJ2936" i="1" s="1"/>
  <c r="AJ2938" i="1" a="1"/>
  <c r="AJ2938" i="1" s="1"/>
  <c r="AJ2935" i="1" a="1"/>
  <c r="AJ2935" i="1" s="1"/>
  <c r="AJ2929" i="1" a="1"/>
  <c r="AJ2929" i="1" s="1"/>
  <c r="AJ2927" i="1" a="1"/>
  <c r="AJ2927" i="1" s="1"/>
  <c r="AJ2937" i="1" a="1"/>
  <c r="AJ2937" i="1" s="1"/>
  <c r="AJ2939" i="1" a="1"/>
  <c r="AJ2939" i="1" s="1"/>
  <c r="AI2942" i="1" s="1"/>
  <c r="AK2942" i="1" s="1"/>
  <c r="AJ2857" i="1" a="1"/>
  <c r="AJ2857" i="1" s="1"/>
  <c r="AJ2933" i="1" a="1"/>
  <c r="AJ2933" i="1" s="1"/>
  <c r="AJ2932" i="1" a="1"/>
  <c r="AJ2932" i="1" s="1"/>
  <c r="AJ2931" i="1" a="1"/>
  <c r="AJ2931" i="1" s="1"/>
  <c r="AJ2928" i="1" a="1"/>
  <c r="AJ2928" i="1" s="1"/>
  <c r="AJ2858" i="1" a="1"/>
  <c r="AJ2858" i="1" s="1"/>
  <c r="AJ2849" i="1" a="1"/>
  <c r="AJ2849" i="1" s="1"/>
  <c r="AJ2856" i="1" a="1"/>
  <c r="AJ2856" i="1" s="1"/>
  <c r="AJ2854" i="1" a="1"/>
  <c r="AJ2854" i="1" s="1"/>
  <c r="AJ2853" i="1" a="1"/>
  <c r="AJ2853" i="1" s="1"/>
  <c r="AJ2850" i="1" a="1"/>
  <c r="AJ2850" i="1" s="1"/>
  <c r="AJ2848" i="1" a="1"/>
  <c r="AJ2848" i="1" s="1"/>
  <c r="AJ2855" i="1" a="1"/>
  <c r="AJ2855" i="1" s="1"/>
  <c r="AJ2934" i="1" a="1"/>
  <c r="AJ2934" i="1" s="1"/>
  <c r="AJ2846" i="1" a="1"/>
  <c r="AJ2846" i="1" s="1"/>
  <c r="AJ2930" i="1" a="1"/>
  <c r="AJ2930" i="1" s="1"/>
  <c r="AJ2845" i="1" a="1"/>
  <c r="AJ2845" i="1" s="1"/>
  <c r="AJ2847" i="1" a="1"/>
  <c r="AJ2847" i="1" s="1"/>
  <c r="AJ2852" i="1" a="1"/>
  <c r="AJ2852" i="1" s="1"/>
  <c r="AJ2812" i="1" a="1"/>
  <c r="AJ2812" i="1" s="1"/>
  <c r="AJ2817" i="1" a="1"/>
  <c r="AJ2817" i="1" s="1"/>
  <c r="AJ2816" i="1" a="1"/>
  <c r="AJ2816" i="1" s="1"/>
  <c r="AJ2820" i="1" a="1"/>
  <c r="AJ2820" i="1" s="1"/>
  <c r="AJ2814" i="1" a="1"/>
  <c r="AJ2814" i="1" s="1"/>
  <c r="AJ2813" i="1" a="1"/>
  <c r="AJ2813" i="1" s="1"/>
  <c r="AJ2810" i="1" a="1"/>
  <c r="AJ2810" i="1" s="1"/>
  <c r="AJ2815" i="1" a="1"/>
  <c r="AJ2815" i="1" s="1"/>
  <c r="AJ2819" i="1" a="1"/>
  <c r="AJ2819" i="1" s="1"/>
  <c r="AJ2818" i="1" a="1"/>
  <c r="AJ2818" i="1" s="1"/>
  <c r="AJ2811" i="1" a="1"/>
  <c r="AJ2811" i="1" s="1"/>
  <c r="AJ2821" i="1" a="1"/>
  <c r="AJ2821" i="1" s="1"/>
  <c r="AI2827" i="1"/>
  <c r="AK2827" i="1" s="1"/>
  <c r="AI2832" i="1"/>
  <c r="AK2832" i="1" s="1"/>
  <c r="AI2825" i="1"/>
  <c r="AK2825" i="1" s="1"/>
  <c r="AI2826" i="1"/>
  <c r="AK2826" i="1" s="1"/>
  <c r="AI2829" i="1"/>
  <c r="AK2829" i="1" s="1"/>
  <c r="AI2830" i="1"/>
  <c r="AK2830" i="1" s="1"/>
  <c r="AI2828" i="1"/>
  <c r="AK2828" i="1" s="1"/>
  <c r="AI2831" i="1"/>
  <c r="AK2831" i="1" s="1"/>
  <c r="AI2824" i="1"/>
  <c r="AK2824" i="1" s="1"/>
  <c r="AJ2767" i="1" a="1"/>
  <c r="AJ2767" i="1" s="1"/>
  <c r="AJ2765" i="1" a="1"/>
  <c r="AJ2765" i="1" s="1"/>
  <c r="AJ2764" i="1" a="1"/>
  <c r="AJ2764" i="1" s="1"/>
  <c r="AJ2769" i="1" a="1"/>
  <c r="AJ2769" i="1" s="1"/>
  <c r="AJ2768" i="1" a="1"/>
  <c r="AJ2768" i="1" s="1"/>
  <c r="AJ2770" i="1" a="1"/>
  <c r="AJ2770" i="1" s="1"/>
  <c r="AJ2761" i="1" a="1"/>
  <c r="AJ2761" i="1" s="1"/>
  <c r="AJ2760" i="1" a="1"/>
  <c r="AJ2760" i="1" s="1"/>
  <c r="AJ2771" i="1" a="1"/>
  <c r="AJ2771" i="1" s="1"/>
  <c r="AJ2762" i="1" a="1"/>
  <c r="AJ2762" i="1" s="1"/>
  <c r="AJ2766" i="1" a="1"/>
  <c r="AJ2766" i="1" s="1"/>
  <c r="AJ2763" i="1" a="1"/>
  <c r="AJ2763" i="1" s="1"/>
  <c r="AJ2712" i="1" a="1"/>
  <c r="AJ2712" i="1" s="1"/>
  <c r="AJ2714" i="1" a="1"/>
  <c r="AJ2714" i="1" s="1"/>
  <c r="AJ2718" i="1" a="1"/>
  <c r="AJ2718" i="1" s="1"/>
  <c r="AJ2715" i="1" a="1"/>
  <c r="AJ2715" i="1" s="1"/>
  <c r="AJ2710" i="1" a="1"/>
  <c r="AJ2710" i="1" s="1"/>
  <c r="AJ2717" i="1" a="1"/>
  <c r="AJ2717" i="1" s="1"/>
  <c r="AJ2713" i="1" a="1"/>
  <c r="AJ2713" i="1" s="1"/>
  <c r="AJ2711" i="1" a="1"/>
  <c r="AJ2711" i="1" s="1"/>
  <c r="AJ2709" i="1" a="1"/>
  <c r="AJ2709" i="1" s="1"/>
  <c r="AJ2716" i="1" a="1"/>
  <c r="AJ2716" i="1" s="1"/>
  <c r="AI2723" i="1"/>
  <c r="AK2723" i="1" s="1"/>
  <c r="AI2724" i="1"/>
  <c r="AK2724" i="1" s="1"/>
  <c r="AI2728" i="1"/>
  <c r="AK2728" i="1" s="1"/>
  <c r="AI2725" i="1"/>
  <c r="AK2725" i="1" s="1"/>
  <c r="AI2727" i="1"/>
  <c r="AK2727" i="1" s="1"/>
  <c r="AI2732" i="1"/>
  <c r="AK2732" i="1" s="1"/>
  <c r="AI2729" i="1"/>
  <c r="AK2729" i="1" s="1"/>
  <c r="AI2722" i="1"/>
  <c r="AK2722" i="1" s="1"/>
  <c r="AI2726" i="1"/>
  <c r="AK2726" i="1" s="1"/>
  <c r="AI2730" i="1"/>
  <c r="AK2730" i="1" s="1"/>
  <c r="AI2720" i="1"/>
  <c r="AK2720" i="1" s="1"/>
  <c r="AI2721" i="1"/>
  <c r="AK2721" i="1" s="1"/>
  <c r="AI2731" i="1"/>
  <c r="AK2731" i="1" s="1"/>
  <c r="AJ2652" i="1" a="1"/>
  <c r="AJ2652" i="1" s="1"/>
  <c r="AJ2667" i="1" a="1"/>
  <c r="AJ2667" i="1" s="1"/>
  <c r="AJ2665" i="1" a="1"/>
  <c r="AJ2665" i="1" s="1"/>
  <c r="AJ2661" i="1" a="1"/>
  <c r="AJ2661" i="1" s="1"/>
  <c r="AJ2655" i="1" a="1"/>
  <c r="AJ2655" i="1" s="1"/>
  <c r="AJ2644" i="1" a="1"/>
  <c r="AJ2644" i="1" s="1"/>
  <c r="AJ2659" i="1" a="1"/>
  <c r="AJ2659" i="1" s="1"/>
  <c r="AJ2649" i="1" a="1"/>
  <c r="AJ2649" i="1" s="1"/>
  <c r="AJ2682" i="1" a="1"/>
  <c r="AJ2682" i="1" s="1"/>
  <c r="AJ2647" i="1" a="1"/>
  <c r="AJ2647" i="1" s="1"/>
  <c r="AJ2651" i="1" a="1"/>
  <c r="AJ2651" i="1" s="1"/>
  <c r="AJ2680" i="1" a="1"/>
  <c r="AJ2680" i="1" s="1"/>
  <c r="AJ2658" i="1" a="1"/>
  <c r="AJ2658" i="1" s="1"/>
  <c r="AJ2639" i="1" a="1"/>
  <c r="AJ2639" i="1" s="1"/>
  <c r="AJ2662" i="1" a="1"/>
  <c r="AJ2662" i="1" s="1"/>
  <c r="AJ2645" i="1" a="1"/>
  <c r="AJ2645" i="1" s="1"/>
  <c r="AJ2637" i="1" a="1"/>
  <c r="AJ2637" i="1" s="1"/>
  <c r="AJ2643" i="1" a="1"/>
  <c r="AJ2643" i="1" s="1"/>
  <c r="AJ2654" i="1" a="1"/>
  <c r="AJ2654" i="1" s="1"/>
  <c r="AJ2664" i="1" a="1"/>
  <c r="AJ2664" i="1" s="1"/>
  <c r="AJ2641" i="1" a="1"/>
  <c r="AJ2641" i="1" s="1"/>
  <c r="AJ2646" i="1" a="1"/>
  <c r="AJ2646" i="1" s="1"/>
  <c r="AJ2668" i="1" a="1"/>
  <c r="AJ2668" i="1" s="1"/>
  <c r="AJ2650" i="1" a="1"/>
  <c r="AJ2650" i="1" s="1"/>
  <c r="AJ2656" i="1" a="1"/>
  <c r="AJ2656" i="1" s="1"/>
  <c r="AJ2666" i="1" a="1"/>
  <c r="AJ2666" i="1" s="1"/>
  <c r="AJ2638" i="1" a="1"/>
  <c r="AJ2638" i="1" s="1"/>
  <c r="AJ2660" i="1" a="1"/>
  <c r="AJ2660" i="1" s="1"/>
  <c r="AJ2642" i="1" a="1"/>
  <c r="AJ2642" i="1" s="1"/>
  <c r="AJ2648" i="1" a="1"/>
  <c r="AJ2648" i="1" s="1"/>
  <c r="AJ2681" i="1" a="1"/>
  <c r="AJ2681" i="1" s="1"/>
  <c r="AJ2653" i="1" a="1"/>
  <c r="AJ2653" i="1" s="1"/>
  <c r="AJ2640" i="1" a="1"/>
  <c r="AJ2640" i="1" s="1"/>
  <c r="AJ2663" i="1" a="1"/>
  <c r="AJ2663" i="1" s="1"/>
  <c r="AJ2657" i="1" a="1"/>
  <c r="AJ2657" i="1" s="1"/>
  <c r="AJ2636" i="1" a="1"/>
  <c r="AJ2636" i="1" s="1"/>
  <c r="AJ2540" i="1" a="1"/>
  <c r="AJ2540" i="1" s="1"/>
  <c r="AJ2635" i="1" a="1"/>
  <c r="AJ2635" i="1" s="1"/>
  <c r="AJ2634" i="1" a="1"/>
  <c r="AJ2634" i="1" s="1"/>
  <c r="AJ2632" i="1" a="1"/>
  <c r="AJ2632" i="1" s="1"/>
  <c r="AJ2631" i="1" a="1"/>
  <c r="AJ2631" i="1" s="1"/>
  <c r="AJ2633" i="1" a="1"/>
  <c r="AJ2633" i="1" s="1"/>
  <c r="AJ2550" i="1" a="1"/>
  <c r="AJ2550" i="1" s="1"/>
  <c r="AJ2541" i="1" a="1"/>
  <c r="AJ2541" i="1" s="1"/>
  <c r="AJ2551" i="1" a="1"/>
  <c r="AJ2551" i="1" s="1"/>
  <c r="AJ2548" i="1" a="1"/>
  <c r="AJ2548" i="1" s="1"/>
  <c r="AJ2545" i="1" a="1"/>
  <c r="AJ2545" i="1" s="1"/>
  <c r="AJ2549" i="1" a="1"/>
  <c r="AJ2549" i="1" s="1"/>
  <c r="AJ2544" i="1" a="1"/>
  <c r="AJ2544" i="1" s="1"/>
  <c r="AJ2542" i="1" a="1"/>
  <c r="AJ2542" i="1" s="1"/>
  <c r="AJ2546" i="1" a="1"/>
  <c r="AJ2546" i="1" s="1"/>
  <c r="AJ2543" i="1" a="1"/>
  <c r="AJ2543" i="1" s="1"/>
  <c r="AJ2547" i="1" a="1"/>
  <c r="AJ2547" i="1" s="1"/>
  <c r="AJ2617" i="1" a="1"/>
  <c r="AJ2617" i="1" s="1"/>
  <c r="AJ2626" i="1" a="1"/>
  <c r="AJ2626" i="1" s="1"/>
  <c r="AJ2629" i="1" a="1"/>
  <c r="AJ2629" i="1" s="1"/>
  <c r="AJ2627" i="1" a="1"/>
  <c r="AJ2627" i="1" s="1"/>
  <c r="AJ2539" i="1" a="1"/>
  <c r="AJ2539" i="1" s="1"/>
  <c r="AJ2618" i="1" a="1"/>
  <c r="AJ2618" i="1" s="1"/>
  <c r="AJ2628" i="1" a="1"/>
  <c r="AJ2628" i="1" s="1"/>
  <c r="AJ2623" i="1" a="1"/>
  <c r="AJ2623" i="1" s="1"/>
  <c r="AJ2625" i="1" a="1"/>
  <c r="AJ2625" i="1" s="1"/>
  <c r="AJ2624" i="1" a="1"/>
  <c r="AJ2624" i="1" s="1"/>
  <c r="AJ2619" i="1" a="1"/>
  <c r="AJ2619" i="1" s="1"/>
  <c r="AJ2630" i="1" a="1"/>
  <c r="AJ2630" i="1" s="1"/>
  <c r="AJ2621" i="1" a="1"/>
  <c r="AJ2621" i="1" s="1"/>
  <c r="AJ2620" i="1" a="1"/>
  <c r="AJ2620" i="1" s="1"/>
  <c r="AJ2622" i="1" a="1"/>
  <c r="AJ2622" i="1" s="1"/>
  <c r="AJ2553" i="1" a="1"/>
  <c r="AJ2553" i="1" s="1"/>
  <c r="AJ2575" i="1" a="1"/>
  <c r="AJ2575" i="1" s="1"/>
  <c r="AJ2567" i="1" a="1"/>
  <c r="AJ2567" i="1" s="1"/>
  <c r="AJ2560" i="1" a="1"/>
  <c r="AJ2560" i="1" s="1"/>
  <c r="AJ2568" i="1" a="1"/>
  <c r="AJ2568" i="1" s="1"/>
  <c r="AJ2554" i="1" a="1"/>
  <c r="AJ2554" i="1" s="1"/>
  <c r="AJ2556" i="1" a="1"/>
  <c r="AJ2556" i="1" s="1"/>
  <c r="AJ2573" i="1" a="1"/>
  <c r="AJ2573" i="1" s="1"/>
  <c r="AJ2559" i="1" a="1"/>
  <c r="AJ2559" i="1" s="1"/>
  <c r="AJ2552" i="1" a="1"/>
  <c r="AJ2552" i="1" s="1"/>
  <c r="AJ2555" i="1" a="1"/>
  <c r="AJ2555" i="1" s="1"/>
  <c r="AJ2557" i="1" a="1"/>
  <c r="AJ2557" i="1" s="1"/>
  <c r="AJ2569" i="1" a="1"/>
  <c r="AJ2569" i="1" s="1"/>
  <c r="AJ2561" i="1" a="1"/>
  <c r="AJ2561" i="1" s="1"/>
  <c r="AJ2574" i="1" a="1"/>
  <c r="AJ2574" i="1" s="1"/>
  <c r="AJ2566" i="1" a="1"/>
  <c r="AJ2566" i="1" s="1"/>
  <c r="AJ2570" i="1" a="1"/>
  <c r="AJ2570" i="1" s="1"/>
  <c r="AJ2565" i="1" a="1"/>
  <c r="AJ2565" i="1" s="1"/>
  <c r="AJ2558" i="1" a="1"/>
  <c r="AJ2558" i="1" s="1"/>
  <c r="AJ2562" i="1" a="1"/>
  <c r="AJ2562" i="1" s="1"/>
  <c r="AJ2571" i="1" a="1"/>
  <c r="AJ2571" i="1" s="1"/>
  <c r="AJ2572" i="1" a="1"/>
  <c r="AJ2572" i="1" s="1"/>
  <c r="AJ2598" i="1" a="1"/>
  <c r="AJ2598" i="1" s="1"/>
  <c r="AJ2594" i="1" a="1"/>
  <c r="AJ2594" i="1" s="1"/>
  <c r="AJ2602" i="1" a="1"/>
  <c r="AJ2602" i="1" s="1"/>
  <c r="AJ2595" i="1" a="1"/>
  <c r="AJ2595" i="1" s="1"/>
  <c r="AJ2603" i="1" a="1"/>
  <c r="AJ2603" i="1" s="1"/>
  <c r="AJ2599" i="1" a="1"/>
  <c r="AJ2599" i="1" s="1"/>
  <c r="AJ2596" i="1" a="1"/>
  <c r="AJ2596" i="1" s="1"/>
  <c r="AJ2592" i="1" a="1"/>
  <c r="AJ2592" i="1" s="1"/>
  <c r="AJ2600" i="1" a="1"/>
  <c r="AJ2600" i="1" s="1"/>
  <c r="AJ2597" i="1" a="1"/>
  <c r="AJ2597" i="1" s="1"/>
  <c r="AJ2593" i="1" a="1"/>
  <c r="AJ2593" i="1" s="1"/>
  <c r="AJ2601" i="1" a="1"/>
  <c r="AJ2601" i="1" s="1"/>
  <c r="AJ2563" i="1" a="1"/>
  <c r="AJ2563" i="1" s="1"/>
  <c r="AJ2564" i="1" a="1"/>
  <c r="AJ2564" i="1" s="1"/>
  <c r="AJ2523" i="1" a="1"/>
  <c r="AJ2523" i="1" s="1"/>
  <c r="AJ2522" i="1" a="1"/>
  <c r="AJ2522" i="1" s="1"/>
  <c r="AJ2521" i="1" a="1"/>
  <c r="AJ2521" i="1" s="1"/>
  <c r="AJ2520" i="1" a="1"/>
  <c r="AJ2520" i="1" s="1"/>
  <c r="AJ2525" i="1" a="1"/>
  <c r="AJ2525" i="1" s="1"/>
  <c r="AI2526" i="1" s="1"/>
  <c r="AK2526" i="1" s="1"/>
  <c r="AJ2524" i="1" a="1"/>
  <c r="AJ2524" i="1" s="1"/>
  <c r="AJ2456" i="1" a="1"/>
  <c r="AJ2456" i="1" s="1"/>
  <c r="AJ2453" i="1" a="1"/>
  <c r="AJ2453" i="1" s="1"/>
  <c r="AJ2455" i="1" a="1"/>
  <c r="AJ2455" i="1" s="1"/>
  <c r="AJ2457" i="1" a="1"/>
  <c r="AJ2457" i="1" s="1"/>
  <c r="AJ2451" i="1" a="1"/>
  <c r="AJ2451" i="1" s="1"/>
  <c r="AJ2452" i="1" a="1"/>
  <c r="AJ2452" i="1" s="1"/>
  <c r="AJ2454" i="1" a="1"/>
  <c r="AJ2454" i="1" s="1"/>
  <c r="AJ2459" i="1" a="1"/>
  <c r="AJ2459" i="1" s="1"/>
  <c r="AJ2450" i="1" a="1"/>
  <c r="AJ2450" i="1" s="1"/>
  <c r="AJ2458" i="1" a="1"/>
  <c r="AJ2458" i="1" s="1"/>
  <c r="AJ2467" i="1" a="1"/>
  <c r="AJ2467" i="1" s="1"/>
  <c r="AJ2461" i="1" a="1"/>
  <c r="AJ2461" i="1" s="1"/>
  <c r="AJ2472" i="1" a="1"/>
  <c r="AJ2472" i="1" s="1"/>
  <c r="AJ2471" i="1" a="1"/>
  <c r="AJ2471" i="1" s="1"/>
  <c r="AJ2465" i="1" a="1"/>
  <c r="AJ2465" i="1" s="1"/>
  <c r="AJ2468" i="1" a="1"/>
  <c r="AJ2468" i="1" s="1"/>
  <c r="AJ2463" i="1" a="1"/>
  <c r="AJ2463" i="1" s="1"/>
  <c r="AJ2460" i="1" a="1"/>
  <c r="AJ2460" i="1" s="1"/>
  <c r="AJ2470" i="1" a="1"/>
  <c r="AJ2470" i="1" s="1"/>
  <c r="AJ2466" i="1" a="1"/>
  <c r="AJ2466" i="1" s="1"/>
  <c r="AJ2462" i="1" a="1"/>
  <c r="AJ2462" i="1" s="1"/>
  <c r="AJ2464" i="1" a="1"/>
  <c r="AJ2464" i="1" s="1"/>
  <c r="AJ2469" i="1" a="1"/>
  <c r="AJ2469" i="1" s="1"/>
  <c r="AJ2518" i="1" a="1"/>
  <c r="AJ2518" i="1" s="1"/>
  <c r="AJ2515" i="1" a="1"/>
  <c r="AJ2515" i="1" s="1"/>
  <c r="AJ2513" i="1" a="1"/>
  <c r="AJ2513" i="1" s="1"/>
  <c r="AJ2514" i="1" a="1"/>
  <c r="AJ2514" i="1" s="1"/>
  <c r="AJ2517" i="1" a="1"/>
  <c r="AJ2517" i="1" s="1"/>
  <c r="AJ2516" i="1" a="1"/>
  <c r="AJ2516" i="1" s="1"/>
  <c r="AJ2519" i="1" a="1"/>
  <c r="AJ2519" i="1" s="1"/>
  <c r="AJ2512" i="1" a="1"/>
  <c r="AJ2512" i="1" s="1"/>
  <c r="AJ2480" i="1" a="1"/>
  <c r="AJ2480" i="1" s="1"/>
  <c r="AJ2483" i="1" a="1"/>
  <c r="AJ2483" i="1" s="1"/>
  <c r="AJ2474" i="1" a="1"/>
  <c r="AJ2474" i="1" s="1"/>
  <c r="AJ2475" i="1" a="1"/>
  <c r="AJ2475" i="1" s="1"/>
  <c r="AJ2482" i="1" a="1"/>
  <c r="AJ2482" i="1" s="1"/>
  <c r="AJ2478" i="1" a="1"/>
  <c r="AJ2478" i="1" s="1"/>
  <c r="AJ2476" i="1" a="1"/>
  <c r="AJ2476" i="1" s="1"/>
  <c r="AJ2481" i="1" a="1"/>
  <c r="AJ2481" i="1" s="1"/>
  <c r="AJ2484" i="1" a="1"/>
  <c r="AJ2484" i="1" s="1"/>
  <c r="AJ2479" i="1" a="1"/>
  <c r="AJ2479" i="1" s="1"/>
  <c r="AJ2477" i="1" a="1"/>
  <c r="AJ2477" i="1" s="1"/>
  <c r="AJ2473" i="1" a="1"/>
  <c r="AJ2473" i="1" s="1"/>
  <c r="AJ2410" i="1" a="1"/>
  <c r="AJ2410" i="1" s="1"/>
  <c r="AJ2406" i="1" a="1"/>
  <c r="AJ2406" i="1" s="1"/>
  <c r="AJ2401" i="1" a="1"/>
  <c r="AJ2401" i="1" s="1"/>
  <c r="AJ2433" i="1" a="1"/>
  <c r="AJ2433" i="1" s="1"/>
  <c r="AJ2436" i="1" a="1"/>
  <c r="AJ2436" i="1" s="1"/>
  <c r="AJ2430" i="1" a="1"/>
  <c r="AJ2430" i="1" s="1"/>
  <c r="AJ2426" i="1" a="1"/>
  <c r="AJ2426" i="1" s="1"/>
  <c r="AJ2434" i="1" a="1"/>
  <c r="AJ2434" i="1" s="1"/>
  <c r="AJ2427" i="1" a="1"/>
  <c r="AJ2427" i="1" s="1"/>
  <c r="AJ2424" i="1" a="1"/>
  <c r="AJ2424" i="1" s="1"/>
  <c r="AJ2431" i="1" a="1"/>
  <c r="AJ2431" i="1" s="1"/>
  <c r="AJ2435" i="1" a="1"/>
  <c r="AJ2435" i="1" s="1"/>
  <c r="AJ2432" i="1" a="1"/>
  <c r="AJ2432" i="1" s="1"/>
  <c r="AJ2428" i="1" a="1"/>
  <c r="AJ2428" i="1" s="1"/>
  <c r="AJ2425" i="1" a="1"/>
  <c r="AJ2425" i="1" s="1"/>
  <c r="AJ2429" i="1" a="1"/>
  <c r="AJ2429" i="1" s="1"/>
  <c r="AJ2399" i="1" a="1"/>
  <c r="AJ2399" i="1" s="1"/>
  <c r="AJ2398" i="1" a="1"/>
  <c r="AJ2398" i="1" s="1"/>
  <c r="AJ2397" i="1" a="1"/>
  <c r="AJ2397" i="1" s="1"/>
  <c r="AJ2405" i="1" a="1"/>
  <c r="AJ2405" i="1" s="1"/>
  <c r="AJ2402" i="1" a="1"/>
  <c r="AJ2402" i="1" s="1"/>
  <c r="AJ2403" i="1" a="1"/>
  <c r="AJ2403" i="1" s="1"/>
  <c r="AJ2411" i="1" a="1"/>
  <c r="AJ2411" i="1" s="1"/>
  <c r="AJ2400" i="1" a="1"/>
  <c r="AJ2400" i="1" s="1"/>
  <c r="AJ2409" i="1" a="1"/>
  <c r="AJ2409" i="1" s="1"/>
  <c r="AJ2408" i="1" a="1"/>
  <c r="AJ2408" i="1" s="1"/>
  <c r="AJ2407" i="1" a="1"/>
  <c r="AJ2407" i="1" s="1"/>
  <c r="AJ2404" i="1" a="1"/>
  <c r="AJ2404" i="1" s="1"/>
  <c r="AJ2412" i="1" a="1"/>
  <c r="AJ2412" i="1" s="1"/>
  <c r="AJ2396" i="1" a="1"/>
  <c r="AJ2396" i="1" s="1"/>
  <c r="AI2394" i="1"/>
  <c r="AK2394" i="1" s="1"/>
  <c r="AI2395" i="1"/>
  <c r="AK2395" i="1" s="1"/>
  <c r="AI2381" i="1"/>
  <c r="AK2381" i="1" s="1"/>
  <c r="AI2393" i="1"/>
  <c r="AK2393" i="1" s="1"/>
  <c r="AI2388" i="1"/>
  <c r="AK2388" i="1" s="1"/>
  <c r="AI2387" i="1"/>
  <c r="AK2387" i="1" s="1"/>
  <c r="AI2391" i="1"/>
  <c r="AK2391" i="1" s="1"/>
  <c r="AI2376" i="1"/>
  <c r="AK2376" i="1" s="1"/>
  <c r="AI2380" i="1"/>
  <c r="AK2380" i="1" s="1"/>
  <c r="AI2378" i="1"/>
  <c r="AK2378" i="1" s="1"/>
  <c r="AI2384" i="1"/>
  <c r="AK2384" i="1" s="1"/>
  <c r="AI2377" i="1"/>
  <c r="AK2377" i="1" s="1"/>
  <c r="AI2392" i="1"/>
  <c r="AK2392" i="1" s="1"/>
  <c r="AI2386" i="1"/>
  <c r="AK2386" i="1" s="1"/>
  <c r="AI2374" i="1"/>
  <c r="AK2374" i="1" s="1"/>
  <c r="AI2382" i="1"/>
  <c r="AK2382" i="1" s="1"/>
  <c r="AI2375" i="1"/>
  <c r="AK2375" i="1" s="1"/>
  <c r="AI2389" i="1"/>
  <c r="AK2389" i="1" s="1"/>
  <c r="AI2385" i="1"/>
  <c r="AK2385" i="1" s="1"/>
  <c r="AI2383" i="1"/>
  <c r="AK2383" i="1" s="1"/>
  <c r="AI2390" i="1"/>
  <c r="AK2390" i="1" s="1"/>
  <c r="AI2379" i="1"/>
  <c r="AK2379" i="1" s="1"/>
  <c r="AI2010" i="1"/>
  <c r="AK2010" i="1" s="1"/>
  <c r="AI2035" i="1"/>
  <c r="AK2035" i="1" s="1"/>
  <c r="AI1842" i="1"/>
  <c r="AK1842" i="1" s="1"/>
  <c r="AI1907" i="1"/>
  <c r="AK1907" i="1" s="1"/>
  <c r="AI2038" i="1"/>
  <c r="AK2038" i="1" s="1"/>
  <c r="AI1845" i="1"/>
  <c r="AK1845" i="1" s="1"/>
  <c r="AI2031" i="1"/>
  <c r="AK2031" i="1" s="1"/>
  <c r="AI2048" i="1"/>
  <c r="AK2048" i="1" s="1"/>
  <c r="AI1061" i="1"/>
  <c r="AK1061" i="1" s="1"/>
  <c r="AI1059" i="1"/>
  <c r="AK1059" i="1" s="1"/>
  <c r="AI1844" i="1"/>
  <c r="AK1844" i="1" s="1"/>
  <c r="AI491" i="1"/>
  <c r="AK491" i="1" s="1"/>
  <c r="AI1112" i="1"/>
  <c r="AK1112" i="1" s="1"/>
  <c r="AI478" i="1"/>
  <c r="AK478" i="1" s="1"/>
  <c r="AI481" i="1"/>
  <c r="AK481" i="1" s="1"/>
  <c r="AI493" i="1"/>
  <c r="AK493" i="1" s="1"/>
  <c r="AI1904" i="1"/>
  <c r="AK1904" i="1" s="1"/>
  <c r="AI1945" i="1"/>
  <c r="AK1945" i="1" s="1"/>
  <c r="AJ2115" i="1" a="1"/>
  <c r="AJ2115" i="1" s="1"/>
  <c r="AI2018" i="1"/>
  <c r="AK2018" i="1" s="1"/>
  <c r="AI2046" i="1"/>
  <c r="AK2046" i="1" s="1"/>
  <c r="AI2039" i="1"/>
  <c r="AK2039" i="1" s="1"/>
  <c r="AI1846" i="1"/>
  <c r="AK1846" i="1" s="1"/>
  <c r="AI1105" i="1"/>
  <c r="AK1105" i="1" s="1"/>
  <c r="AI1109" i="1"/>
  <c r="AK1109" i="1" s="1"/>
  <c r="AI1852" i="1"/>
  <c r="AK1852" i="1" s="1"/>
  <c r="AI1116" i="1"/>
  <c r="AK1116" i="1" s="1"/>
  <c r="AI1108" i="1"/>
  <c r="AK1108" i="1" s="1"/>
  <c r="AI486" i="1"/>
  <c r="AK486" i="1" s="1"/>
  <c r="AI1118" i="1"/>
  <c r="AK1118" i="1" s="1"/>
  <c r="AI1939" i="1"/>
  <c r="AK1939" i="1" s="1"/>
  <c r="AI2009" i="1"/>
  <c r="AK2009" i="1" s="1"/>
  <c r="AI2026" i="1"/>
  <c r="AK2026" i="1" s="1"/>
  <c r="AI1450" i="1"/>
  <c r="AK1450" i="1" s="1"/>
  <c r="AI1947" i="1"/>
  <c r="AK1947" i="1" s="1"/>
  <c r="AI2013" i="1"/>
  <c r="AK2013" i="1" s="1"/>
  <c r="AI2047" i="1"/>
  <c r="AK2047" i="1" s="1"/>
  <c r="AI1903" i="1"/>
  <c r="AK1903" i="1" s="1"/>
  <c r="AI1117" i="1"/>
  <c r="AK1117" i="1" s="1"/>
  <c r="AI931" i="1"/>
  <c r="AK931" i="1" s="1"/>
  <c r="AI1055" i="1"/>
  <c r="AK1055" i="1" s="1"/>
  <c r="AI488" i="1"/>
  <c r="AK488" i="1" s="1"/>
  <c r="AI1060" i="1"/>
  <c r="AK1060" i="1" s="1"/>
  <c r="AI485" i="1"/>
  <c r="AK485" i="1" s="1"/>
  <c r="AJ2250" i="1" a="1"/>
  <c r="AJ2250" i="1" s="1"/>
  <c r="AJ64" i="1" a="1"/>
  <c r="AJ64" i="1" s="1"/>
  <c r="AJ68" i="1" a="1"/>
  <c r="AJ68" i="1" s="1"/>
  <c r="AJ72" i="1" a="1"/>
  <c r="AJ72" i="1" s="1"/>
  <c r="AJ164" i="1" a="1"/>
  <c r="AJ164" i="1" s="1"/>
  <c r="AJ187" i="1" a="1"/>
  <c r="AJ187" i="1" s="1"/>
  <c r="AJ206" i="1" a="1"/>
  <c r="AJ206" i="1" s="1"/>
  <c r="AJ198" i="1" a="1"/>
  <c r="AJ198" i="1" s="1"/>
  <c r="AJ284" i="1" a="1"/>
  <c r="AJ284" i="1" s="1"/>
  <c r="AJ276" i="1" a="1"/>
  <c r="AJ276" i="1" s="1"/>
  <c r="AJ268" i="1" a="1"/>
  <c r="AJ268" i="1" s="1"/>
  <c r="AJ244" i="1" a="1"/>
  <c r="AJ244" i="1" s="1"/>
  <c r="AJ236" i="1" a="1"/>
  <c r="AJ236" i="1" s="1"/>
  <c r="AJ299" i="1" a="1"/>
  <c r="AJ299" i="1" s="1"/>
  <c r="AI2017" i="1"/>
  <c r="AK2017" i="1" s="1"/>
  <c r="AI2034" i="1"/>
  <c r="AK2034" i="1" s="1"/>
  <c r="AI1898" i="1"/>
  <c r="AK1898" i="1" s="1"/>
  <c r="AI2028" i="1"/>
  <c r="AK2028" i="1" s="1"/>
  <c r="AI2021" i="1"/>
  <c r="AK2021" i="1" s="1"/>
  <c r="AI1901" i="1"/>
  <c r="AK1901" i="1" s="1"/>
  <c r="AI2008" i="1"/>
  <c r="AK2008" i="1" s="1"/>
  <c r="AI1943" i="1"/>
  <c r="AK1943" i="1" s="1"/>
  <c r="AI1111" i="1"/>
  <c r="AK1111" i="1" s="1"/>
  <c r="AI1057" i="1"/>
  <c r="AK1057" i="1" s="1"/>
  <c r="AI1900" i="1"/>
  <c r="AK1900" i="1" s="1"/>
  <c r="AI1054" i="1"/>
  <c r="AK1054" i="1" s="1"/>
  <c r="AI1056" i="1"/>
  <c r="AK1056" i="1" s="1"/>
  <c r="AI1058" i="1"/>
  <c r="AK1058" i="1" s="1"/>
  <c r="AI476" i="1"/>
  <c r="AK476" i="1" s="1"/>
  <c r="AI1110" i="1"/>
  <c r="AK1110" i="1" s="1"/>
  <c r="AI482" i="1"/>
  <c r="AK482" i="1" s="1"/>
  <c r="AI1944" i="1"/>
  <c r="AK1944" i="1" s="1"/>
  <c r="AI2043" i="1"/>
  <c r="AK2043" i="1" s="1"/>
  <c r="AJ1790" i="1" a="1"/>
  <c r="AJ1790" i="1" s="1"/>
  <c r="AI2042" i="1"/>
  <c r="AK2042" i="1" s="1"/>
  <c r="AI1849" i="1"/>
  <c r="AK1849" i="1" s="1"/>
  <c r="AI2226" i="1"/>
  <c r="AK2226" i="1" s="1"/>
  <c r="AI1906" i="1"/>
  <c r="AK1906" i="1" s="1"/>
  <c r="AI1843" i="1"/>
  <c r="AK1843" i="1" s="1"/>
  <c r="AI2006" i="1"/>
  <c r="AK2006" i="1" s="1"/>
  <c r="AI1941" i="1"/>
  <c r="AK1941" i="1" s="1"/>
  <c r="AI2016" i="1"/>
  <c r="AK2016" i="1" s="1"/>
  <c r="AI1902" i="1"/>
  <c r="AK1902" i="1" s="1"/>
  <c r="AI1351" i="1"/>
  <c r="AK1351" i="1" s="1"/>
  <c r="AI1908" i="1"/>
  <c r="AK1908" i="1" s="1"/>
  <c r="AI1062" i="1"/>
  <c r="AK1062" i="1" s="1"/>
  <c r="AI480" i="1"/>
  <c r="AK480" i="1" s="1"/>
  <c r="AI492" i="1"/>
  <c r="AK492" i="1" s="1"/>
  <c r="AI1063" i="1"/>
  <c r="AK1063" i="1" s="1"/>
  <c r="AI924" i="1"/>
  <c r="AK924" i="1" s="1"/>
  <c r="AI1850" i="1"/>
  <c r="AK1850" i="1" s="1"/>
  <c r="AI2025" i="1"/>
  <c r="AK2025" i="1" s="1"/>
  <c r="AJ2116" i="1" a="1"/>
  <c r="AJ2116" i="1" s="1"/>
  <c r="AI2033" i="1"/>
  <c r="AK2033" i="1" s="1"/>
  <c r="AI1848" i="1"/>
  <c r="AK1848" i="1" s="1"/>
  <c r="AI1603" i="1"/>
  <c r="AK1603" i="1" s="1"/>
  <c r="AI2011" i="1"/>
  <c r="AK2011" i="1" s="1"/>
  <c r="AI1946" i="1"/>
  <c r="AK1946" i="1" s="1"/>
  <c r="AI2044" i="1"/>
  <c r="AK2044" i="1" s="1"/>
  <c r="AI1851" i="1"/>
  <c r="AK1851" i="1" s="1"/>
  <c r="AI2037" i="1"/>
  <c r="AK2037" i="1" s="1"/>
  <c r="AI2014" i="1"/>
  <c r="AK2014" i="1" s="1"/>
  <c r="AI1949" i="1"/>
  <c r="AK1949" i="1" s="1"/>
  <c r="AI2007" i="1"/>
  <c r="AK2007" i="1" s="1"/>
  <c r="AI2210" i="1"/>
  <c r="AK2210" i="1" s="1"/>
  <c r="AI2024" i="1"/>
  <c r="AK2024" i="1" s="1"/>
  <c r="AI1942" i="1"/>
  <c r="AK1942" i="1" s="1"/>
  <c r="AI1940" i="1"/>
  <c r="AK1940" i="1" s="1"/>
  <c r="AI597" i="1"/>
  <c r="AK597" i="1" s="1"/>
  <c r="AI489" i="1"/>
  <c r="AK489" i="1" s="1"/>
  <c r="AI477" i="1"/>
  <c r="AK477" i="1" s="1"/>
  <c r="AI2020" i="1"/>
  <c r="AK2020" i="1" s="1"/>
  <c r="AI1119" i="1"/>
  <c r="AK1119" i="1" s="1"/>
  <c r="AJ1762" i="1" a="1"/>
  <c r="AJ1762" i="1" s="1"/>
  <c r="AJ2154" i="1" a="1"/>
  <c r="AJ2154" i="1" s="1"/>
  <c r="AI2041" i="1"/>
  <c r="AK2041" i="1" s="1"/>
  <c r="AI2019" i="1"/>
  <c r="AK2019" i="1" s="1"/>
  <c r="AI2045" i="1"/>
  <c r="AK2045" i="1" s="1"/>
  <c r="AI2022" i="1"/>
  <c r="AK2022" i="1" s="1"/>
  <c r="AI2015" i="1"/>
  <c r="AK2015" i="1" s="1"/>
  <c r="AI2032" i="1"/>
  <c r="AK2032" i="1" s="1"/>
  <c r="AI1950" i="1"/>
  <c r="AK1950" i="1" s="1"/>
  <c r="AI1107" i="1"/>
  <c r="AK1107" i="1" s="1"/>
  <c r="AI1685" i="1"/>
  <c r="AK1685" i="1" s="1"/>
  <c r="AI1948" i="1"/>
  <c r="AK1948" i="1" s="1"/>
  <c r="AI495" i="1"/>
  <c r="AK495" i="1" s="1"/>
  <c r="AI1106" i="1"/>
  <c r="AK1106" i="1" s="1"/>
  <c r="AI479" i="1"/>
  <c r="AK479" i="1" s="1"/>
  <c r="AI496" i="1"/>
  <c r="AK496" i="1" s="1"/>
  <c r="AI494" i="1"/>
  <c r="AK494" i="1" s="1"/>
  <c r="AI1437" i="1"/>
  <c r="AK1437" i="1" s="1"/>
  <c r="AI490" i="1"/>
  <c r="AK490" i="1" s="1"/>
  <c r="AI2012" i="1"/>
  <c r="AK2012" i="1" s="1"/>
  <c r="AI2036" i="1"/>
  <c r="AK2036" i="1" s="1"/>
  <c r="AI2029" i="1"/>
  <c r="AK2029" i="1" s="1"/>
  <c r="AI1999" i="1"/>
  <c r="AK1999" i="1" s="1"/>
  <c r="AI2002" i="1"/>
  <c r="AK2002" i="1" s="1"/>
  <c r="AI1905" i="1"/>
  <c r="AK1905" i="1" s="1"/>
  <c r="AI2027" i="1"/>
  <c r="AK2027" i="1" s="1"/>
  <c r="AI1899" i="1"/>
  <c r="AK1899" i="1" s="1"/>
  <c r="AI2030" i="1"/>
  <c r="AK2030" i="1" s="1"/>
  <c r="AI2023" i="1"/>
  <c r="AK2023" i="1" s="1"/>
  <c r="AI2040" i="1"/>
  <c r="AK2040" i="1" s="1"/>
  <c r="AI1847" i="1"/>
  <c r="AK1847" i="1" s="1"/>
  <c r="AI1053" i="1"/>
  <c r="AK1053" i="1" s="1"/>
  <c r="AI1115" i="1"/>
  <c r="AK1115" i="1" s="1"/>
  <c r="AI483" i="1"/>
  <c r="AK483" i="1" s="1"/>
  <c r="AI1113" i="1"/>
  <c r="AK1113" i="1" s="1"/>
  <c r="AI1114" i="1"/>
  <c r="AK1114" i="1" s="1"/>
  <c r="AI856" i="1"/>
  <c r="AK856" i="1" s="1"/>
  <c r="AI487" i="1"/>
  <c r="AK487" i="1" s="1"/>
  <c r="AI484" i="1"/>
  <c r="AK484" i="1" s="1"/>
  <c r="AI498" i="1"/>
  <c r="AK498" i="1" s="1"/>
  <c r="AI1052" i="1"/>
  <c r="AK1052" i="1" s="1"/>
  <c r="AI497" i="1"/>
  <c r="AK497" i="1" s="1"/>
  <c r="AJ386" i="1" a="1"/>
  <c r="AJ386" i="1" s="1"/>
  <c r="AJ315" i="1" a="1"/>
  <c r="AJ315" i="1" s="1"/>
  <c r="AJ377" i="1" a="1"/>
  <c r="AJ377" i="1" s="1"/>
  <c r="AJ337" i="1" a="1"/>
  <c r="AJ337" i="1" s="1"/>
  <c r="AJ63" i="1" a="1"/>
  <c r="AJ63" i="1" s="1"/>
  <c r="AJ2330" i="1" a="1"/>
  <c r="AJ2330" i="1" s="1"/>
  <c r="AJ2329" i="1" a="1"/>
  <c r="AJ2329" i="1" s="1"/>
  <c r="AJ2334" i="1" a="1"/>
  <c r="AJ2334" i="1" s="1"/>
  <c r="AJ2327" i="1" a="1"/>
  <c r="AJ2327" i="1" s="1"/>
  <c r="AJ2326" i="1" a="1"/>
  <c r="AJ2326" i="1" s="1"/>
  <c r="AJ2333" i="1" a="1"/>
  <c r="AJ2333" i="1" s="1"/>
  <c r="AJ2332" i="1" a="1"/>
  <c r="AJ2332" i="1" s="1"/>
  <c r="AJ2331" i="1" a="1"/>
  <c r="AJ2331" i="1" s="1"/>
  <c r="AJ2322" i="1" a="1"/>
  <c r="AJ2322" i="1" s="1"/>
  <c r="AJ2328" i="1" a="1"/>
  <c r="AJ2328" i="1" s="1"/>
  <c r="AJ2325" i="1" a="1"/>
  <c r="AJ2325" i="1" s="1"/>
  <c r="AJ2324" i="1" a="1"/>
  <c r="AJ2324" i="1" s="1"/>
  <c r="AJ2323" i="1" a="1"/>
  <c r="AJ2323" i="1" s="1"/>
  <c r="AJ429" i="1" a="1"/>
  <c r="AJ429" i="1" s="1"/>
  <c r="AJ645" i="1" a="1"/>
  <c r="AJ645" i="1" s="1"/>
  <c r="AJ1177" i="1" a="1"/>
  <c r="AJ1177" i="1" s="1"/>
  <c r="AJ1087" i="1" a="1"/>
  <c r="AJ1087" i="1" s="1"/>
  <c r="AJ640" i="1" a="1"/>
  <c r="AJ640" i="1" s="1"/>
  <c r="AJ647" i="1" a="1"/>
  <c r="AJ647" i="1" s="1"/>
  <c r="AJ671" i="1" a="1"/>
  <c r="AJ671" i="1" s="1"/>
  <c r="AJ644" i="1" a="1"/>
  <c r="AJ644" i="1" s="1"/>
  <c r="AJ835" i="1" a="1"/>
  <c r="AJ835" i="1" s="1"/>
  <c r="AJ764" i="1" a="1"/>
  <c r="AJ764" i="1" s="1"/>
  <c r="AJ649" i="1" a="1"/>
  <c r="AJ649" i="1" s="1"/>
  <c r="AJ830" i="1" a="1"/>
  <c r="AJ830" i="1" s="1"/>
  <c r="AJ435" i="1" a="1"/>
  <c r="AJ435" i="1" s="1"/>
  <c r="AJ954" i="1" a="1"/>
  <c r="AJ954" i="1" s="1"/>
  <c r="AJ2175" i="1" a="1"/>
  <c r="AJ2175" i="1" s="1"/>
  <c r="AJ2173" i="1" a="1"/>
  <c r="AJ2173" i="1" s="1"/>
  <c r="AJ2261" i="1" a="1"/>
  <c r="AJ2261" i="1" s="1"/>
  <c r="AJ2178" i="1" a="1"/>
  <c r="AJ2178" i="1" s="1"/>
  <c r="AJ2193" i="1" a="1"/>
  <c r="AJ2193" i="1" s="1"/>
  <c r="AJ766" i="1" a="1"/>
  <c r="AJ766" i="1" s="1"/>
  <c r="AJ992" i="1" a="1"/>
  <c r="AJ992" i="1" s="1"/>
  <c r="AJ672" i="1" a="1"/>
  <c r="AJ672" i="1" s="1"/>
  <c r="AJ639" i="1" a="1"/>
  <c r="AJ639" i="1" s="1"/>
  <c r="AJ641" i="1" a="1"/>
  <c r="AJ641" i="1" s="1"/>
  <c r="AJ1168" i="1" a="1"/>
  <c r="AJ1168" i="1" s="1"/>
  <c r="AJ768" i="1" a="1"/>
  <c r="AJ768" i="1" s="1"/>
  <c r="AJ955" i="1" a="1"/>
  <c r="AJ955" i="1" s="1"/>
  <c r="AJ1089" i="1" a="1"/>
  <c r="AJ1089" i="1" s="1"/>
  <c r="AJ1174" i="1" a="1"/>
  <c r="AJ1174" i="1" s="1"/>
  <c r="AJ946" i="1" a="1"/>
  <c r="AJ946" i="1" s="1"/>
  <c r="AJ2192" i="1" a="1"/>
  <c r="AJ2192" i="1" s="1"/>
  <c r="AJ2255" i="1" a="1"/>
  <c r="AJ2255" i="1" s="1"/>
  <c r="AJ2253" i="1" a="1"/>
  <c r="AJ2253" i="1" s="1"/>
  <c r="AJ2188" i="1" a="1"/>
  <c r="AJ2188" i="1" s="1"/>
  <c r="AJ2170" i="1" a="1"/>
  <c r="AJ2170" i="1" s="1"/>
  <c r="AJ2258" i="1" a="1"/>
  <c r="AJ2258" i="1" s="1"/>
  <c r="AJ2185" i="1" a="1"/>
  <c r="AJ2185" i="1" s="1"/>
  <c r="AJ2195" i="1" a="1"/>
  <c r="AJ2195" i="1" s="1"/>
  <c r="AJ836" i="1" a="1"/>
  <c r="AJ836" i="1" s="1"/>
  <c r="AJ669" i="1" a="1"/>
  <c r="AJ669" i="1" s="1"/>
  <c r="AJ769" i="1" a="1"/>
  <c r="AJ769" i="1" s="1"/>
  <c r="AJ956" i="1" a="1"/>
  <c r="AJ956" i="1" s="1"/>
  <c r="AJ839" i="1" a="1"/>
  <c r="AJ839" i="1" s="1"/>
  <c r="AJ667" i="1" a="1"/>
  <c r="AJ667" i="1" s="1"/>
  <c r="AJ1093" i="1" a="1"/>
  <c r="AJ1093" i="1" s="1"/>
  <c r="AJ675" i="1" a="1"/>
  <c r="AJ675" i="1" s="1"/>
  <c r="AJ642" i="1" a="1"/>
  <c r="AJ642" i="1" s="1"/>
  <c r="AJ770" i="1" a="1"/>
  <c r="AJ770" i="1" s="1"/>
  <c r="AJ996" i="1" a="1"/>
  <c r="AJ996" i="1" s="1"/>
  <c r="AJ1090" i="1" a="1"/>
  <c r="AJ1090" i="1" s="1"/>
  <c r="AJ947" i="1" a="1"/>
  <c r="AJ947" i="1" s="1"/>
  <c r="AJ1086" i="1" a="1"/>
  <c r="AJ1086" i="1" s="1"/>
  <c r="AJ1176" i="1" a="1"/>
  <c r="AJ1176" i="1" s="1"/>
  <c r="AJ833" i="1" a="1"/>
  <c r="AJ833" i="1" s="1"/>
  <c r="AJ997" i="1" a="1"/>
  <c r="AJ997" i="1" s="1"/>
  <c r="AJ2184" i="1" a="1"/>
  <c r="AJ2184" i="1" s="1"/>
  <c r="AJ2190" i="1" a="1"/>
  <c r="AJ2190" i="1" s="1"/>
  <c r="AJ2180" i="1" a="1"/>
  <c r="AJ2180" i="1" s="1"/>
  <c r="AJ948" i="1" a="1"/>
  <c r="AJ948" i="1" s="1"/>
  <c r="AJ831" i="1" a="1"/>
  <c r="AJ831" i="1" s="1"/>
  <c r="AJ762" i="1" a="1"/>
  <c r="AJ762" i="1" s="1"/>
  <c r="AJ1172" i="1" a="1"/>
  <c r="AJ1172" i="1" s="1"/>
  <c r="AJ670" i="1" a="1"/>
  <c r="AJ670" i="1" s="1"/>
  <c r="AJ952" i="1" a="1"/>
  <c r="AJ952" i="1" s="1"/>
  <c r="AJ1001" i="1" a="1"/>
  <c r="AJ1001" i="1" s="1"/>
  <c r="AJ2176" i="1" a="1"/>
  <c r="AJ2176" i="1" s="1"/>
  <c r="AJ2256" i="1" a="1"/>
  <c r="AJ2256" i="1" s="1"/>
  <c r="AJ2172" i="1" a="1"/>
  <c r="AJ2172" i="1" s="1"/>
  <c r="AJ2260" i="1" a="1"/>
  <c r="AJ2260" i="1" s="1"/>
  <c r="AJ668" i="1" a="1"/>
  <c r="AJ668" i="1" s="1"/>
  <c r="AJ648" i="1" a="1"/>
  <c r="AJ648" i="1" s="1"/>
  <c r="AJ430" i="1" a="1"/>
  <c r="AJ430" i="1" s="1"/>
  <c r="AJ673" i="1" a="1"/>
  <c r="AJ673" i="1" s="1"/>
  <c r="AJ834" i="1" a="1"/>
  <c r="AJ834" i="1" s="1"/>
  <c r="AJ643" i="1" a="1"/>
  <c r="AJ643" i="1" s="1"/>
  <c r="AJ951" i="1" a="1"/>
  <c r="AJ951" i="1" s="1"/>
  <c r="AJ1085" i="1" a="1"/>
  <c r="AJ1085" i="1" s="1"/>
  <c r="AJ838" i="1" a="1"/>
  <c r="AJ838" i="1" s="1"/>
  <c r="AJ1171" i="1" a="1"/>
  <c r="AJ1171" i="1" s="1"/>
  <c r="AJ993" i="1" a="1"/>
  <c r="AJ993" i="1" s="1"/>
  <c r="AJ1169" i="1" a="1"/>
  <c r="AJ1169" i="1" s="1"/>
  <c r="AJ1082" i="1" a="1"/>
  <c r="AJ1082" i="1" s="1"/>
  <c r="AJ945" i="1" a="1"/>
  <c r="AJ945" i="1" s="1"/>
  <c r="AJ676" i="1" a="1"/>
  <c r="AJ676" i="1" s="1"/>
  <c r="AJ953" i="1" a="1"/>
  <c r="AJ953" i="1" s="1"/>
  <c r="AJ665" i="1" a="1"/>
  <c r="AJ665" i="1" s="1"/>
  <c r="AJ436" i="1" a="1"/>
  <c r="AJ436" i="1" s="1"/>
  <c r="AJ998" i="1" a="1"/>
  <c r="AJ998" i="1" s="1"/>
  <c r="AJ1091" i="1" a="1"/>
  <c r="AJ1091" i="1" s="1"/>
  <c r="AJ1002" i="1" a="1"/>
  <c r="AJ1002" i="1" s="1"/>
  <c r="AJ767" i="1" a="1"/>
  <c r="AJ767" i="1" s="1"/>
  <c r="AJ1081" i="1" a="1"/>
  <c r="AJ1081" i="1" s="1"/>
  <c r="AJ1092" i="1" a="1"/>
  <c r="AJ1092" i="1" s="1"/>
  <c r="AJ1088" i="1" a="1"/>
  <c r="AJ1088" i="1" s="1"/>
  <c r="AJ1178" i="1" a="1"/>
  <c r="AJ1178" i="1" s="1"/>
  <c r="AJ2254" i="1" a="1"/>
  <c r="AJ2254" i="1" s="1"/>
  <c r="AJ1000" i="1" a="1"/>
  <c r="AJ1000" i="1" s="1"/>
  <c r="AJ1003" i="1" a="1"/>
  <c r="AJ1003" i="1" s="1"/>
  <c r="AJ428" i="1" a="1"/>
  <c r="AJ428" i="1" s="1"/>
  <c r="AJ761" i="1" a="1"/>
  <c r="AJ761" i="1" s="1"/>
  <c r="AJ765" i="1" a="1"/>
  <c r="AJ765" i="1" s="1"/>
  <c r="AJ1175" i="1" a="1"/>
  <c r="AJ1175" i="1" s="1"/>
  <c r="AJ432" i="1" a="1"/>
  <c r="AJ432" i="1" s="1"/>
  <c r="AJ674" i="1" a="1"/>
  <c r="AJ674" i="1" s="1"/>
  <c r="AJ949" i="1" a="1"/>
  <c r="AJ949" i="1" s="1"/>
  <c r="AJ1083" i="1" a="1"/>
  <c r="AJ1083" i="1" s="1"/>
  <c r="AJ994" i="1" a="1"/>
  <c r="AJ994" i="1" s="1"/>
  <c r="AJ646" i="1" a="1"/>
  <c r="AJ646" i="1" s="1"/>
  <c r="AJ763" i="1" a="1"/>
  <c r="AJ763" i="1" s="1"/>
  <c r="AJ950" i="1" a="1"/>
  <c r="AJ950" i="1" s="1"/>
  <c r="AJ1084" i="1" a="1"/>
  <c r="AJ1084" i="1" s="1"/>
  <c r="AJ1173" i="1" a="1"/>
  <c r="AJ1173" i="1" s="1"/>
  <c r="AJ1170" i="1" a="1"/>
  <c r="AJ1170" i="1" s="1"/>
  <c r="AJ434" i="1" a="1"/>
  <c r="AJ434" i="1" s="1"/>
  <c r="AJ433" i="1" a="1"/>
  <c r="AJ433" i="1" s="1"/>
  <c r="AJ437" i="1" a="1"/>
  <c r="AJ437" i="1" s="1"/>
  <c r="AJ995" i="1" a="1"/>
  <c r="AJ995" i="1" s="1"/>
  <c r="AJ431" i="1" a="1"/>
  <c r="AJ431" i="1" s="1"/>
  <c r="AJ666" i="1" a="1"/>
  <c r="AJ666" i="1" s="1"/>
  <c r="AJ832" i="1" a="1"/>
  <c r="AJ832" i="1" s="1"/>
  <c r="AJ760" i="1" a="1"/>
  <c r="AJ760" i="1" s="1"/>
  <c r="AJ638" i="1" a="1"/>
  <c r="AJ638" i="1" s="1"/>
  <c r="AJ837" i="1" a="1"/>
  <c r="AJ837" i="1" s="1"/>
  <c r="AJ999" i="1" a="1"/>
  <c r="AJ999" i="1" s="1"/>
  <c r="AJ2186" i="1" a="1"/>
  <c r="AJ2186" i="1" s="1"/>
  <c r="AJ2196" i="1" a="1"/>
  <c r="AJ2196" i="1" s="1"/>
  <c r="AJ91" i="1" a="1"/>
  <c r="AJ91" i="1" s="1"/>
  <c r="AJ95" i="1" a="1"/>
  <c r="AJ95" i="1" s="1"/>
  <c r="AJ119" i="1" a="1"/>
  <c r="AJ119" i="1" s="1"/>
  <c r="AJ165" i="1" a="1"/>
  <c r="AJ165" i="1" s="1"/>
  <c r="AJ188" i="1" a="1"/>
  <c r="AJ188" i="1" s="1"/>
  <c r="AJ207" i="1" a="1"/>
  <c r="AJ207" i="1" s="1"/>
  <c r="AJ199" i="1" a="1"/>
  <c r="AJ199" i="1" s="1"/>
  <c r="AJ285" i="1" a="1"/>
  <c r="AJ285" i="1" s="1"/>
  <c r="AJ277" i="1" a="1"/>
  <c r="AJ277" i="1" s="1"/>
  <c r="AJ269" i="1" a="1"/>
  <c r="AJ269" i="1" s="1"/>
  <c r="AJ245" i="1" a="1"/>
  <c r="AJ245" i="1" s="1"/>
  <c r="AJ237" i="1" a="1"/>
  <c r="AJ237" i="1" s="1"/>
  <c r="AJ229" i="1" a="1"/>
  <c r="AJ229" i="1" s="1"/>
  <c r="AJ291" i="1" a="1"/>
  <c r="AJ291" i="1" s="1"/>
  <c r="AJ308" i="1" a="1"/>
  <c r="AJ308" i="1" s="1"/>
  <c r="AJ300" i="1" a="1"/>
  <c r="AJ300" i="1" s="1"/>
  <c r="AJ318" i="1" a="1"/>
  <c r="AJ318" i="1" s="1"/>
  <c r="AJ404" i="1" a="1"/>
  <c r="AJ404" i="1" s="1"/>
  <c r="AJ396" i="1" a="1"/>
  <c r="AJ396" i="1" s="1"/>
  <c r="AJ388" i="1" a="1"/>
  <c r="AJ388" i="1" s="1"/>
  <c r="AJ380" i="1" a="1"/>
  <c r="AJ380" i="1" s="1"/>
  <c r="AJ348" i="1" a="1"/>
  <c r="AJ348" i="1" s="1"/>
  <c r="AJ340" i="1" a="1"/>
  <c r="AJ340" i="1" s="1"/>
  <c r="AJ332" i="1" a="1"/>
  <c r="AJ332" i="1" s="1"/>
  <c r="AJ324" i="1" a="1"/>
  <c r="AJ324" i="1" s="1"/>
  <c r="AJ421" i="1" a="1"/>
  <c r="AJ421" i="1" s="1"/>
  <c r="AJ413" i="1" a="1"/>
  <c r="AJ413" i="1" s="1"/>
  <c r="AJ2169" i="1" a="1"/>
  <c r="AJ2169" i="1" s="1"/>
  <c r="AJ2117" i="1" a="1"/>
  <c r="AJ2117" i="1" s="1"/>
  <c r="AJ1756" i="1" a="1"/>
  <c r="AJ1756" i="1" s="1"/>
  <c r="AJ1475" i="1" a="1"/>
  <c r="AJ1475" i="1" s="1"/>
  <c r="AJ2171" i="1" a="1"/>
  <c r="AJ2171" i="1" s="1"/>
  <c r="AJ2252" i="1" a="1"/>
  <c r="AJ2252" i="1" s="1"/>
  <c r="AJ1811" i="1" a="1"/>
  <c r="AJ1811" i="1" s="1"/>
  <c r="AJ1875" i="1" a="1"/>
  <c r="AJ1875" i="1" s="1"/>
  <c r="AJ2189" i="1" a="1"/>
  <c r="AJ2189" i="1" s="1"/>
  <c r="AJ2174" i="1" a="1"/>
  <c r="AJ2174" i="1" s="1"/>
  <c r="AJ1624" i="1" a="1"/>
  <c r="AJ1624" i="1" s="1"/>
  <c r="AJ290" i="1" a="1"/>
  <c r="AJ290" i="1" s="1"/>
  <c r="AJ317" i="1" a="1"/>
  <c r="AJ317" i="1" s="1"/>
  <c r="AJ403" i="1" a="1"/>
  <c r="AJ403" i="1" s="1"/>
  <c r="AJ395" i="1" a="1"/>
  <c r="AJ395" i="1" s="1"/>
  <c r="AJ387" i="1" a="1"/>
  <c r="AJ387" i="1" s="1"/>
  <c r="AJ379" i="1" a="1"/>
  <c r="AJ379" i="1" s="1"/>
  <c r="AJ347" i="1" a="1"/>
  <c r="AJ347" i="1" s="1"/>
  <c r="AJ339" i="1" a="1"/>
  <c r="AJ339" i="1" s="1"/>
  <c r="AJ331" i="1" a="1"/>
  <c r="AJ331" i="1" s="1"/>
  <c r="AJ323" i="1" a="1"/>
  <c r="AJ323" i="1" s="1"/>
  <c r="AJ420" i="1" a="1"/>
  <c r="AJ420" i="1" s="1"/>
  <c r="AJ412" i="1" a="1"/>
  <c r="AJ412" i="1" s="1"/>
  <c r="AJ2177" i="1" a="1"/>
  <c r="AJ2177" i="1" s="1"/>
  <c r="AJ1523" i="1" a="1"/>
  <c r="AJ1523" i="1" s="1"/>
  <c r="AJ1620" i="1" a="1"/>
  <c r="AJ1620" i="1" s="1"/>
  <c r="AJ1483" i="1" a="1"/>
  <c r="AJ1483" i="1" s="1"/>
  <c r="AJ2179" i="1" a="1"/>
  <c r="AJ2179" i="1" s="1"/>
  <c r="AJ2121" i="1" a="1"/>
  <c r="AJ2121" i="1" s="1"/>
  <c r="AJ186" i="1" a="1"/>
  <c r="AJ186" i="1" s="1"/>
  <c r="AJ283" i="1" a="1"/>
  <c r="AJ283" i="1" s="1"/>
  <c r="AJ2321" i="1" a="1"/>
  <c r="AJ2321" i="1" s="1"/>
  <c r="AJ2318" i="1" a="1"/>
  <c r="AJ2318" i="1" s="1"/>
  <c r="AJ2312" i="1" a="1"/>
  <c r="AJ2312" i="1" s="1"/>
  <c r="AJ2319" i="1" a="1"/>
  <c r="AJ2319" i="1" s="1"/>
  <c r="AJ2320" i="1" a="1"/>
  <c r="AJ2320" i="1" s="1"/>
  <c r="AJ2313" i="1" a="1"/>
  <c r="AJ2313" i="1" s="1"/>
  <c r="AJ2311" i="1" a="1"/>
  <c r="AJ2311" i="1" s="1"/>
  <c r="AJ2317" i="1" a="1"/>
  <c r="AJ2317" i="1" s="1"/>
  <c r="AJ2315" i="1" a="1"/>
  <c r="AJ2315" i="1" s="1"/>
  <c r="AJ2316" i="1" a="1"/>
  <c r="AJ2316" i="1" s="1"/>
  <c r="AJ2310" i="1" a="1"/>
  <c r="AJ2310" i="1" s="1"/>
  <c r="AJ2314" i="1" a="1"/>
  <c r="AJ2314" i="1" s="1"/>
  <c r="AJ1028" i="1" a="1"/>
  <c r="AJ1028" i="1" s="1"/>
  <c r="AJ533" i="1" a="1"/>
  <c r="AJ533" i="1" s="1"/>
  <c r="AJ1299" i="1" a="1"/>
  <c r="AJ1299" i="1" s="1"/>
  <c r="AJ528" i="1" a="1"/>
  <c r="AJ528" i="1" s="1"/>
  <c r="AJ536" i="1" a="1"/>
  <c r="AJ536" i="1" s="1"/>
  <c r="AJ741" i="1" a="1"/>
  <c r="AJ741" i="1" s="1"/>
  <c r="AJ1727" i="1" a="1"/>
  <c r="AJ1727" i="1" s="1"/>
  <c r="AJ737" i="1" a="1"/>
  <c r="AJ737" i="1" s="1"/>
  <c r="AJ822" i="1" a="1"/>
  <c r="AJ822" i="1" s="1"/>
  <c r="AJ1161" i="1" a="1"/>
  <c r="AJ1161" i="1" s="1"/>
  <c r="AJ1031" i="1" a="1"/>
  <c r="AJ1031" i="1" s="1"/>
  <c r="AJ1159" i="1" a="1"/>
  <c r="AJ1159" i="1" s="1"/>
  <c r="AJ566" i="1" a="1"/>
  <c r="AJ566" i="1" s="1"/>
  <c r="AJ731" i="1" a="1"/>
  <c r="AJ731" i="1" s="1"/>
  <c r="AJ825" i="1" a="1"/>
  <c r="AJ825" i="1" s="1"/>
  <c r="AJ1402" i="1" a="1"/>
  <c r="AJ1402" i="1" s="1"/>
  <c r="AJ1162" i="1" a="1"/>
  <c r="AJ1162" i="1" s="1"/>
  <c r="AJ1309" i="1" a="1"/>
  <c r="AJ1309" i="1" s="1"/>
  <c r="AJ1472" i="1" a="1"/>
  <c r="AJ1472" i="1" s="1"/>
  <c r="AJ1729" i="1" a="1"/>
  <c r="AJ1729" i="1" s="1"/>
  <c r="AJ1306" i="1" a="1"/>
  <c r="AJ1306" i="1" s="1"/>
  <c r="AJ2099" i="1" a="1"/>
  <c r="AJ2099" i="1" s="1"/>
  <c r="AJ2105" i="1" a="1"/>
  <c r="AJ2105" i="1" s="1"/>
  <c r="AJ1787" i="1" a="1"/>
  <c r="AJ1787" i="1" s="1"/>
  <c r="AJ2206" i="1" a="1"/>
  <c r="AJ2206" i="1" s="1"/>
  <c r="AJ1499" i="1" a="1"/>
  <c r="AJ1499" i="1" s="1"/>
  <c r="AJ1732" i="1" a="1"/>
  <c r="AJ1732" i="1" s="1"/>
  <c r="AJ1474" i="1" a="1"/>
  <c r="AJ1474" i="1" s="1"/>
  <c r="AJ1792" i="1" a="1"/>
  <c r="AJ1792" i="1" s="1"/>
  <c r="AJ2203" i="1" a="1"/>
  <c r="AJ2203" i="1" s="1"/>
  <c r="AJ1419" i="1" a="1"/>
  <c r="AJ1419" i="1" s="1"/>
  <c r="AJ453" i="1" a="1"/>
  <c r="AJ453" i="1" s="1"/>
  <c r="AJ725" i="1" a="1"/>
  <c r="AJ725" i="1" s="1"/>
  <c r="AJ733" i="1" a="1"/>
  <c r="AJ733" i="1" s="1"/>
  <c r="AJ732" i="1" a="1"/>
  <c r="AJ732" i="1" s="1"/>
  <c r="AJ740" i="1" a="1"/>
  <c r="AJ740" i="1" s="1"/>
  <c r="AJ564" i="1" a="1"/>
  <c r="AJ564" i="1" s="1"/>
  <c r="AJ729" i="1" a="1"/>
  <c r="AJ729" i="1" s="1"/>
  <c r="AJ823" i="1" a="1"/>
  <c r="AJ823" i="1" s="1"/>
  <c r="AJ1034" i="1" a="1"/>
  <c r="AJ1034" i="1" s="1"/>
  <c r="AJ1303" i="1" a="1"/>
  <c r="AJ1303" i="1" s="1"/>
  <c r="AJ1467" i="1" a="1"/>
  <c r="AJ1467" i="1" s="1"/>
  <c r="AJ563" i="1" a="1"/>
  <c r="AJ563" i="1" s="1"/>
  <c r="AJ558" i="1" a="1"/>
  <c r="AJ558" i="1" s="1"/>
  <c r="AJ817" i="1" a="1"/>
  <c r="AJ817" i="1" s="1"/>
  <c r="AJ829" i="1" a="1"/>
  <c r="AJ829" i="1" s="1"/>
  <c r="AJ1301" i="1" a="1"/>
  <c r="AJ1301" i="1" s="1"/>
  <c r="AJ1504" i="1" a="1"/>
  <c r="AJ1504" i="1" s="1"/>
  <c r="AJ1412" i="1" a="1"/>
  <c r="AJ1412" i="1" s="1"/>
  <c r="AJ1791" i="1" a="1"/>
  <c r="AJ1791" i="1" s="1"/>
  <c r="AJ2202" i="1" a="1"/>
  <c r="AJ2202" i="1" s="1"/>
  <c r="AJ1622" i="1" a="1"/>
  <c r="AJ1622" i="1" s="1"/>
  <c r="AJ2198" i="1" a="1"/>
  <c r="AJ2198" i="1" s="1"/>
  <c r="AJ1783" i="1" a="1"/>
  <c r="AJ1783" i="1" s="1"/>
  <c r="AJ1794" i="1" a="1"/>
  <c r="AJ1794" i="1" s="1"/>
  <c r="AJ2102" i="1" a="1"/>
  <c r="AJ2102" i="1" s="1"/>
  <c r="AJ2205" i="1" a="1"/>
  <c r="AJ2205" i="1" s="1"/>
  <c r="AJ1421" i="1" a="1"/>
  <c r="AJ1421" i="1" s="1"/>
  <c r="AJ1781" i="1" a="1"/>
  <c r="AJ1781" i="1" s="1"/>
  <c r="AJ738" i="1" a="1"/>
  <c r="AJ738" i="1" s="1"/>
  <c r="AJ1411" i="1" a="1"/>
  <c r="AJ1411" i="1" s="1"/>
  <c r="AJ816" i="1" a="1"/>
  <c r="AJ816" i="1" s="1"/>
  <c r="AJ1165" i="1" a="1"/>
  <c r="AJ1165" i="1" s="1"/>
  <c r="AJ446" i="1" a="1"/>
  <c r="AJ446" i="1" s="1"/>
  <c r="AJ935" i="1" a="1"/>
  <c r="AJ935" i="1" s="1"/>
  <c r="AJ815" i="1" a="1"/>
  <c r="AJ815" i="1" s="1"/>
  <c r="AJ531" i="1" a="1"/>
  <c r="AJ531" i="1" s="1"/>
  <c r="AJ1417" i="1" a="1"/>
  <c r="AJ1417" i="1" s="1"/>
  <c r="AJ743" i="1" a="1"/>
  <c r="AJ743" i="1" s="1"/>
  <c r="AJ537" i="1" a="1"/>
  <c r="AJ537" i="1" s="1"/>
  <c r="AJ1040" i="1" a="1"/>
  <c r="AJ1040" i="1" s="1"/>
  <c r="AJ1160" i="1" a="1"/>
  <c r="AJ1160" i="1" s="1"/>
  <c r="AJ818" i="1" a="1"/>
  <c r="AJ818" i="1" s="1"/>
  <c r="AJ826" i="1" a="1"/>
  <c r="AJ826" i="1" s="1"/>
  <c r="AJ1164" i="1" a="1"/>
  <c r="AJ1164" i="1" s="1"/>
  <c r="AJ1500" i="1" a="1"/>
  <c r="AJ1500" i="1" s="1"/>
  <c r="AJ1733" i="1" a="1"/>
  <c r="AJ1733" i="1" s="1"/>
  <c r="AJ821" i="1" a="1"/>
  <c r="AJ821" i="1" s="1"/>
  <c r="AJ1041" i="1" a="1"/>
  <c r="AJ1041" i="1" s="1"/>
  <c r="AJ1415" i="1" a="1"/>
  <c r="AJ1415" i="1" s="1"/>
  <c r="AJ1473" i="1" a="1"/>
  <c r="AJ1473" i="1" s="1"/>
  <c r="AJ1496" i="1" a="1"/>
  <c r="AJ1496" i="1" s="1"/>
  <c r="AJ938" i="1" a="1"/>
  <c r="AJ938" i="1" s="1"/>
  <c r="AJ1404" i="1" a="1"/>
  <c r="AJ1404" i="1" s="1"/>
  <c r="AJ1789" i="1" a="1"/>
  <c r="AJ1789" i="1" s="1"/>
  <c r="AJ2200" i="1" a="1"/>
  <c r="AJ2200" i="1" s="1"/>
  <c r="AJ1614" i="1" a="1"/>
  <c r="AJ1614" i="1" s="1"/>
  <c r="AJ557" i="1" a="1"/>
  <c r="AJ557" i="1" s="1"/>
  <c r="AJ1036" i="1" a="1"/>
  <c r="AJ1036" i="1" s="1"/>
  <c r="AJ565" i="1" a="1"/>
  <c r="AJ565" i="1" s="1"/>
  <c r="AJ438" i="1" a="1"/>
  <c r="AJ438" i="1" s="1"/>
  <c r="AJ819" i="1" a="1"/>
  <c r="AJ819" i="1" s="1"/>
  <c r="AJ560" i="1" a="1"/>
  <c r="AJ560" i="1" s="1"/>
  <c r="AJ1478" i="1" a="1"/>
  <c r="AJ1478" i="1" s="1"/>
  <c r="AJ943" i="1" a="1"/>
  <c r="AJ943" i="1" s="1"/>
  <c r="AJ1409" i="1" a="1"/>
  <c r="AJ1409" i="1" s="1"/>
  <c r="AJ735" i="1" a="1"/>
  <c r="AJ735" i="1" s="1"/>
  <c r="AJ1032" i="1" a="1"/>
  <c r="AJ1032" i="1" s="1"/>
  <c r="AJ939" i="1" a="1"/>
  <c r="AJ939" i="1" s="1"/>
  <c r="AJ1796" i="1" a="1"/>
  <c r="AJ1796" i="1" s="1"/>
  <c r="AJ1156" i="1" a="1"/>
  <c r="AJ1156" i="1" s="1"/>
  <c r="AJ1298" i="1" a="1"/>
  <c r="AJ1298" i="1" s="1"/>
  <c r="AJ1501" i="1" a="1"/>
  <c r="AJ1501" i="1" s="1"/>
  <c r="AJ1725" i="1" a="1"/>
  <c r="AJ1725" i="1" s="1"/>
  <c r="AJ1033" i="1" a="1"/>
  <c r="AJ1033" i="1" s="1"/>
  <c r="AJ1407" i="1" a="1"/>
  <c r="AJ1407" i="1" s="1"/>
  <c r="AJ1471" i="1" a="1"/>
  <c r="AJ1471" i="1" s="1"/>
  <c r="AJ1037" i="1" a="1"/>
  <c r="AJ1037" i="1" s="1"/>
  <c r="AJ1626" i="1" a="1"/>
  <c r="AJ1626" i="1" s="1"/>
  <c r="AJ1734" i="1" a="1"/>
  <c r="AJ1734" i="1" s="1"/>
  <c r="AJ1606" i="1" a="1"/>
  <c r="AJ1606" i="1" s="1"/>
  <c r="AJ1621" i="1" a="1"/>
  <c r="AJ1621" i="1" s="1"/>
  <c r="AJ442" i="1" a="1"/>
  <c r="AJ442" i="1" s="1"/>
  <c r="AJ1305" i="1" a="1"/>
  <c r="AJ1305" i="1" s="1"/>
  <c r="AJ450" i="1" a="1"/>
  <c r="AJ450" i="1" s="1"/>
  <c r="AJ940" i="1" a="1"/>
  <c r="AJ940" i="1" s="1"/>
  <c r="AJ568" i="1" a="1"/>
  <c r="AJ568" i="1" s="1"/>
  <c r="AJ444" i="1" a="1"/>
  <c r="AJ444" i="1" s="1"/>
  <c r="AJ452" i="1" a="1"/>
  <c r="AJ452" i="1" s="1"/>
  <c r="AJ728" i="1" a="1"/>
  <c r="AJ728" i="1" s="1"/>
  <c r="AJ1401" i="1" a="1"/>
  <c r="AJ1401" i="1" s="1"/>
  <c r="AJ562" i="1" a="1"/>
  <c r="AJ562" i="1" s="1"/>
  <c r="AJ727" i="1" a="1"/>
  <c r="AJ727" i="1" s="1"/>
  <c r="AJ1308" i="1" a="1"/>
  <c r="AJ1308" i="1" s="1"/>
  <c r="AJ529" i="1" a="1"/>
  <c r="AJ529" i="1" s="1"/>
  <c r="AJ534" i="1" a="1"/>
  <c r="AJ534" i="1" s="1"/>
  <c r="AJ1788" i="1" a="1"/>
  <c r="AJ1788" i="1" s="1"/>
  <c r="AJ944" i="1" a="1"/>
  <c r="AJ944" i="1" s="1"/>
  <c r="AJ1302" i="1" a="1"/>
  <c r="AJ1302" i="1" s="1"/>
  <c r="AJ1399" i="1" a="1"/>
  <c r="AJ1399" i="1" s="1"/>
  <c r="AJ1029" i="1" a="1"/>
  <c r="AJ1029" i="1" s="1"/>
  <c r="AJ1166" i="1" a="1"/>
  <c r="AJ1166" i="1" s="1"/>
  <c r="AJ1503" i="1" a="1"/>
  <c r="AJ1503" i="1" s="1"/>
  <c r="AJ1736" i="1" a="1"/>
  <c r="AJ1736" i="1" s="1"/>
  <c r="AJ1618" i="1" a="1"/>
  <c r="AJ1618" i="1" s="1"/>
  <c r="AJ937" i="1" a="1"/>
  <c r="AJ937" i="1" s="1"/>
  <c r="AJ1502" i="1" a="1"/>
  <c r="AJ1502" i="1" s="1"/>
  <c r="AJ449" i="1" a="1"/>
  <c r="AJ449" i="1" s="1"/>
  <c r="AJ1403" i="1" a="1"/>
  <c r="AJ1403" i="1" s="1"/>
  <c r="AJ730" i="1" a="1"/>
  <c r="AJ730" i="1" s="1"/>
  <c r="AJ445" i="1" a="1"/>
  <c r="AJ445" i="1" s="1"/>
  <c r="AJ567" i="1" a="1"/>
  <c r="AJ567" i="1" s="1"/>
  <c r="AJ1623" i="1" a="1"/>
  <c r="AJ1623" i="1" s="1"/>
  <c r="AJ532" i="1" a="1"/>
  <c r="AJ532" i="1" s="1"/>
  <c r="AJ440" i="1" a="1"/>
  <c r="AJ440" i="1" s="1"/>
  <c r="AJ448" i="1" a="1"/>
  <c r="AJ448" i="1" s="1"/>
  <c r="AJ736" i="1" a="1"/>
  <c r="AJ736" i="1" s="1"/>
  <c r="AJ447" i="1" a="1"/>
  <c r="AJ447" i="1" s="1"/>
  <c r="AJ742" i="1" a="1"/>
  <c r="AJ742" i="1" s="1"/>
  <c r="AJ1414" i="1" a="1"/>
  <c r="AJ1414" i="1" s="1"/>
  <c r="AJ1304" i="1" a="1"/>
  <c r="AJ1304" i="1" s="1"/>
  <c r="AJ1468" i="1" a="1"/>
  <c r="AJ1468" i="1" s="1"/>
  <c r="AJ1476" i="1" a="1"/>
  <c r="AJ1476" i="1" s="1"/>
  <c r="AJ1416" i="1" a="1"/>
  <c r="AJ1416" i="1" s="1"/>
  <c r="AJ1307" i="1" a="1"/>
  <c r="AJ1307" i="1" s="1"/>
  <c r="AJ1625" i="1" a="1"/>
  <c r="AJ1625" i="1" s="1"/>
  <c r="AJ1158" i="1" a="1"/>
  <c r="AJ1158" i="1" s="1"/>
  <c r="AJ1495" i="1" a="1"/>
  <c r="AJ1495" i="1" s="1"/>
  <c r="AJ1728" i="1" a="1"/>
  <c r="AJ1728" i="1" s="1"/>
  <c r="AJ1738" i="1" a="1"/>
  <c r="AJ1738" i="1" s="1"/>
  <c r="AJ1610" i="1" a="1"/>
  <c r="AJ1610" i="1" s="1"/>
  <c r="AJ2098" i="1" a="1"/>
  <c r="AJ2098" i="1" s="1"/>
  <c r="AJ1616" i="1" a="1"/>
  <c r="AJ1616" i="1" s="1"/>
  <c r="AJ1494" i="1" a="1"/>
  <c r="AJ1494" i="1" s="1"/>
  <c r="AJ1157" i="1" a="1"/>
  <c r="AJ1157" i="1" s="1"/>
  <c r="AJ441" i="1" a="1"/>
  <c r="AJ441" i="1" s="1"/>
  <c r="AJ827" i="1" a="1"/>
  <c r="AJ827" i="1" s="1"/>
  <c r="AJ559" i="1" a="1"/>
  <c r="AJ559" i="1" s="1"/>
  <c r="AJ530" i="1" a="1"/>
  <c r="AJ530" i="1" s="1"/>
  <c r="AJ1615" i="1" a="1"/>
  <c r="AJ1615" i="1" s="1"/>
  <c r="AJ1163" i="1" a="1"/>
  <c r="AJ1163" i="1" s="1"/>
  <c r="AJ439" i="1" a="1"/>
  <c r="AJ439" i="1" s="1"/>
  <c r="AJ734" i="1" a="1"/>
  <c r="AJ734" i="1" s="1"/>
  <c r="AJ828" i="1" a="1"/>
  <c r="AJ828" i="1" s="1"/>
  <c r="AJ1406" i="1" a="1"/>
  <c r="AJ1406" i="1" s="1"/>
  <c r="AJ1038" i="1" a="1"/>
  <c r="AJ1038" i="1" s="1"/>
  <c r="AJ934" i="1" a="1"/>
  <c r="AJ934" i="1" s="1"/>
  <c r="AJ451" i="1" a="1"/>
  <c r="AJ451" i="1" s="1"/>
  <c r="AJ1418" i="1" a="1"/>
  <c r="AJ1418" i="1" s="1"/>
  <c r="AJ1477" i="1" a="1"/>
  <c r="AJ1477" i="1" s="1"/>
  <c r="AJ1408" i="1" a="1"/>
  <c r="AJ1408" i="1" s="1"/>
  <c r="AJ1413" i="1" a="1"/>
  <c r="AJ1413" i="1" s="1"/>
  <c r="AJ1617" i="1" a="1"/>
  <c r="AJ1617" i="1" s="1"/>
  <c r="AJ1470" i="1" a="1"/>
  <c r="AJ1470" i="1" s="1"/>
  <c r="AJ1730" i="1" a="1"/>
  <c r="AJ1730" i="1" s="1"/>
  <c r="AJ824" i="1" a="1"/>
  <c r="AJ824" i="1" s="1"/>
  <c r="AJ1469" i="1" a="1"/>
  <c r="AJ1469" i="1" s="1"/>
  <c r="AJ535" i="1" a="1"/>
  <c r="AJ535" i="1" s="1"/>
  <c r="AJ1735" i="1" a="1"/>
  <c r="AJ1735" i="1" s="1"/>
  <c r="AJ1607" i="1" a="1"/>
  <c r="AJ1607" i="1" s="1"/>
  <c r="AJ1155" i="1" a="1"/>
  <c r="AJ1155" i="1" s="1"/>
  <c r="AJ538" i="1" a="1"/>
  <c r="AJ538" i="1" s="1"/>
  <c r="AJ561" i="1" a="1"/>
  <c r="AJ561" i="1" s="1"/>
  <c r="AJ726" i="1" a="1"/>
  <c r="AJ726" i="1" s="1"/>
  <c r="AJ820" i="1" a="1"/>
  <c r="AJ820" i="1" s="1"/>
  <c r="AJ936" i="1" a="1"/>
  <c r="AJ936" i="1" s="1"/>
  <c r="AJ941" i="1" a="1"/>
  <c r="AJ941" i="1" s="1"/>
  <c r="AJ1039" i="1" a="1"/>
  <c r="AJ1039" i="1" s="1"/>
  <c r="AJ1030" i="1" a="1"/>
  <c r="AJ1030" i="1" s="1"/>
  <c r="AJ1167" i="1" a="1"/>
  <c r="AJ1167" i="1" s="1"/>
  <c r="AJ443" i="1" a="1"/>
  <c r="AJ443" i="1" s="1"/>
  <c r="AJ739" i="1" a="1"/>
  <c r="AJ739" i="1" s="1"/>
  <c r="AJ1035" i="1" a="1"/>
  <c r="AJ1035" i="1" s="1"/>
  <c r="AJ1410" i="1" a="1"/>
  <c r="AJ1410" i="1" s="1"/>
  <c r="AJ942" i="1" a="1"/>
  <c r="AJ942" i="1" s="1"/>
  <c r="AJ1400" i="1" a="1"/>
  <c r="AJ1400" i="1" s="1"/>
  <c r="AJ1497" i="1" a="1"/>
  <c r="AJ1497" i="1" s="1"/>
  <c r="AJ1405" i="1" a="1"/>
  <c r="AJ1405" i="1" s="1"/>
  <c r="AJ1737" i="1" a="1"/>
  <c r="AJ1737" i="1" s="1"/>
  <c r="AJ1609" i="1" a="1"/>
  <c r="AJ1609" i="1" s="1"/>
  <c r="AJ1300" i="1" a="1"/>
  <c r="AJ1300" i="1" s="1"/>
  <c r="AJ1479" i="1" a="1"/>
  <c r="AJ1479" i="1" s="1"/>
  <c r="AJ2107" i="1" a="1"/>
  <c r="AJ2107" i="1" s="1"/>
  <c r="AJ1784" i="1" a="1"/>
  <c r="AJ1784" i="1" s="1"/>
  <c r="AJ1795" i="1" a="1"/>
  <c r="AJ1795" i="1" s="1"/>
  <c r="AJ2103" i="1" a="1"/>
  <c r="AJ2103" i="1" s="1"/>
  <c r="AJ1612" i="1" a="1"/>
  <c r="AJ1612" i="1" s="1"/>
  <c r="AJ2100" i="1" a="1"/>
  <c r="AJ2100" i="1" s="1"/>
  <c r="AJ298" i="1" a="1"/>
  <c r="AJ298" i="1" s="1"/>
  <c r="AJ419" i="1" a="1"/>
  <c r="AJ419" i="1" s="1"/>
  <c r="AJ2108" i="1" a="1"/>
  <c r="AJ2108" i="1" s="1"/>
  <c r="AJ1755" i="1" a="1"/>
  <c r="AJ1755" i="1" s="1"/>
  <c r="AJ1490" i="1" a="1"/>
  <c r="AJ1490" i="1" s="1"/>
  <c r="AJ1420" i="1" a="1"/>
  <c r="AJ1420" i="1" s="1"/>
  <c r="AJ1785" i="1" a="1"/>
  <c r="AJ1785" i="1" s="1"/>
  <c r="AJ1766" i="1" a="1"/>
  <c r="AJ1766" i="1" s="1"/>
  <c r="AJ1628" i="1" a="1"/>
  <c r="AJ1628" i="1" s="1"/>
  <c r="AJ2251" i="1" a="1"/>
  <c r="AJ2251" i="1" s="1"/>
  <c r="AJ2187" i="1" a="1"/>
  <c r="AJ2187" i="1" s="1"/>
  <c r="AJ1914" i="1" a="1"/>
  <c r="AJ1914" i="1" s="1"/>
  <c r="AJ1605" i="1" a="1"/>
  <c r="AJ1605" i="1" s="1"/>
  <c r="AJ2148" i="1" a="1"/>
  <c r="AJ2148" i="1" s="1"/>
  <c r="AJ2104" i="1" a="1"/>
  <c r="AJ2104" i="1" s="1"/>
  <c r="AJ2191" i="1" a="1"/>
  <c r="AJ2191" i="1" s="1"/>
  <c r="AJ1806" i="1" a="1"/>
  <c r="AJ1806" i="1" s="1"/>
  <c r="AJ227" i="1" a="1"/>
  <c r="AJ227" i="1" s="1"/>
  <c r="AJ193" i="1" a="1"/>
  <c r="AJ193" i="1" s="1"/>
  <c r="AJ305" i="1" a="1"/>
  <c r="AJ305" i="1" s="1"/>
  <c r="AJ410" i="1" a="1"/>
  <c r="AJ410" i="1" s="1"/>
  <c r="AJ1498" i="1" a="1"/>
  <c r="AJ1498" i="1" s="1"/>
  <c r="AJ1793" i="1" a="1"/>
  <c r="AJ1793" i="1" s="1"/>
  <c r="AJ2259" i="1" a="1"/>
  <c r="AJ2259" i="1" s="1"/>
  <c r="AJ1613" i="1" a="1"/>
  <c r="AJ1613" i="1" s="1"/>
  <c r="AJ2156" i="1" a="1"/>
  <c r="AJ2156" i="1" s="1"/>
  <c r="AJ2106" i="1" a="1"/>
  <c r="AJ2106" i="1" s="1"/>
  <c r="AJ96" i="1" a="1"/>
  <c r="AJ96" i="1" s="1"/>
  <c r="AJ163" i="1" a="1"/>
  <c r="AJ163" i="1" s="1"/>
  <c r="AJ205" i="1" a="1"/>
  <c r="AJ205" i="1" s="1"/>
  <c r="AJ289" i="1" a="1"/>
  <c r="AJ289" i="1" s="1"/>
  <c r="AJ402" i="1" a="1"/>
  <c r="AJ402" i="1" s="1"/>
  <c r="AJ330" i="1" a="1"/>
  <c r="AJ330" i="1" s="1"/>
  <c r="AJ162" i="1" a="1"/>
  <c r="AJ162" i="1" s="1"/>
  <c r="AJ197" i="1" a="1"/>
  <c r="AJ197" i="1" s="1"/>
  <c r="AJ234" i="1" a="1"/>
  <c r="AJ234" i="1" s="1"/>
  <c r="AJ93" i="1" a="1"/>
  <c r="AJ93" i="1" s="1"/>
  <c r="AJ184" i="1" a="1"/>
  <c r="AJ184" i="1" s="1"/>
  <c r="AJ241" i="1" a="1"/>
  <c r="AJ241" i="1" s="1"/>
  <c r="AJ233" i="1" a="1"/>
  <c r="AJ233" i="1" s="1"/>
  <c r="AJ991" i="1" a="1"/>
  <c r="AJ991" i="1" s="1"/>
  <c r="AJ508" i="1" a="1"/>
  <c r="AJ508" i="1" s="1"/>
  <c r="AJ972" i="1" a="1"/>
  <c r="AJ972" i="1" s="1"/>
  <c r="AJ503" i="1" a="1"/>
  <c r="AJ503" i="1" s="1"/>
  <c r="AJ506" i="1" a="1"/>
  <c r="AJ506" i="1" s="1"/>
  <c r="AJ553" i="1" a="1"/>
  <c r="AJ553" i="1" s="1"/>
  <c r="AJ985" i="1" a="1"/>
  <c r="AJ985" i="1" s="1"/>
  <c r="AJ963" i="1" a="1"/>
  <c r="AJ963" i="1" s="1"/>
  <c r="AJ971" i="1" a="1"/>
  <c r="AJ971" i="1" s="1"/>
  <c r="AJ976" i="1" a="1"/>
  <c r="AJ976" i="1" s="1"/>
  <c r="AJ1526" i="1" a="1"/>
  <c r="AJ1526" i="1" s="1"/>
  <c r="AJ1517" i="1" a="1"/>
  <c r="AJ1517" i="1" s="1"/>
  <c r="AJ986" i="1" a="1"/>
  <c r="AJ986" i="1" s="1"/>
  <c r="AJ1489" i="1" a="1"/>
  <c r="AJ1489" i="1" s="1"/>
  <c r="AJ1878" i="1" a="1"/>
  <c r="AJ1878" i="1" s="1"/>
  <c r="AJ1927" i="1" a="1"/>
  <c r="AJ1927" i="1" s="1"/>
  <c r="AJ1799" i="1" a="1"/>
  <c r="AJ1799" i="1" s="1"/>
  <c r="AJ1869" i="1" a="1"/>
  <c r="AJ1869" i="1" s="1"/>
  <c r="AJ1805" i="1" a="1"/>
  <c r="AJ1805" i="1" s="1"/>
  <c r="AJ1758" i="1" a="1"/>
  <c r="AJ1758" i="1" s="1"/>
  <c r="AJ1915" i="1" a="1"/>
  <c r="AJ1915" i="1" s="1"/>
  <c r="AJ1866" i="1" a="1"/>
  <c r="AJ1866" i="1" s="1"/>
  <c r="AJ1802" i="1" a="1"/>
  <c r="AJ1802" i="1" s="1"/>
  <c r="AJ1920" i="1" a="1"/>
  <c r="AJ1920" i="1" s="1"/>
  <c r="AJ964" i="1" a="1"/>
  <c r="AJ964" i="1" s="1"/>
  <c r="AJ547" i="1" a="1"/>
  <c r="AJ547" i="1" s="1"/>
  <c r="AJ975" i="1" a="1"/>
  <c r="AJ975" i="1" s="1"/>
  <c r="AJ545" i="1" a="1"/>
  <c r="AJ545" i="1" s="1"/>
  <c r="AJ1876" i="1" a="1"/>
  <c r="AJ1876" i="1" s="1"/>
  <c r="AJ1812" i="1" a="1"/>
  <c r="AJ1812" i="1" s="1"/>
  <c r="AJ968" i="1" a="1"/>
  <c r="AJ968" i="1" s="1"/>
  <c r="AJ1518" i="1" a="1"/>
  <c r="AJ1518" i="1" s="1"/>
  <c r="AJ1481" i="1" a="1"/>
  <c r="AJ1481" i="1" s="1"/>
  <c r="AJ1870" i="1" a="1"/>
  <c r="AJ1870" i="1" s="1"/>
  <c r="AJ1528" i="1" a="1"/>
  <c r="AJ1528" i="1" s="1"/>
  <c r="AJ1919" i="1" a="1"/>
  <c r="AJ1919" i="1" s="1"/>
  <c r="AJ1925" i="1" a="1"/>
  <c r="AJ1925" i="1" s="1"/>
  <c r="AJ1797" i="1" a="1"/>
  <c r="AJ1797" i="1" s="1"/>
  <c r="AJ1922" i="1" a="1"/>
  <c r="AJ1922" i="1" s="1"/>
  <c r="AJ1491" i="1" a="1"/>
  <c r="AJ1491" i="1" s="1"/>
  <c r="AJ1873" i="1" a="1"/>
  <c r="AJ1873" i="1" s="1"/>
  <c r="AJ1809" i="1" a="1"/>
  <c r="AJ1809" i="1" s="1"/>
  <c r="AJ1912" i="1" a="1"/>
  <c r="AJ1912" i="1" s="1"/>
  <c r="AJ504" i="1" a="1"/>
  <c r="AJ504" i="1" s="1"/>
  <c r="AJ427" i="1" a="1"/>
  <c r="AJ427" i="1" s="1"/>
  <c r="AJ1486" i="1" a="1"/>
  <c r="AJ1486" i="1" s="1"/>
  <c r="AJ556" i="1" a="1"/>
  <c r="AJ556" i="1" s="1"/>
  <c r="AJ959" i="1" a="1"/>
  <c r="AJ959" i="1" s="1"/>
  <c r="AJ426" i="1" a="1"/>
  <c r="AJ426" i="1" s="1"/>
  <c r="AJ555" i="1" a="1"/>
  <c r="AJ555" i="1" s="1"/>
  <c r="AJ981" i="1" a="1"/>
  <c r="AJ981" i="1" s="1"/>
  <c r="AJ510" i="1" a="1"/>
  <c r="AJ510" i="1" s="1"/>
  <c r="AJ550" i="1" a="1"/>
  <c r="AJ550" i="1" s="1"/>
  <c r="AJ1868" i="1" a="1"/>
  <c r="AJ1868" i="1" s="1"/>
  <c r="AJ1804" i="1" a="1"/>
  <c r="AJ1804" i="1" s="1"/>
  <c r="AJ960" i="1" a="1"/>
  <c r="AJ960" i="1" s="1"/>
  <c r="AJ982" i="1" a="1"/>
  <c r="AJ982" i="1" s="1"/>
  <c r="AJ1926" i="1" a="1"/>
  <c r="AJ1926" i="1" s="1"/>
  <c r="AJ1520" i="1" a="1"/>
  <c r="AJ1520" i="1" s="1"/>
  <c r="AJ1752" i="1" a="1"/>
  <c r="AJ1752" i="1" s="1"/>
  <c r="AJ1911" i="1" a="1"/>
  <c r="AJ1911" i="1" s="1"/>
  <c r="AJ1917" i="1" a="1"/>
  <c r="AJ1917" i="1" s="1"/>
  <c r="AJ1760" i="1" a="1"/>
  <c r="AJ1760" i="1" s="1"/>
  <c r="AJ548" i="1" a="1"/>
  <c r="AJ548" i="1" s="1"/>
  <c r="AJ539" i="1" a="1"/>
  <c r="AJ539" i="1" s="1"/>
  <c r="AJ967" i="1" a="1"/>
  <c r="AJ967" i="1" s="1"/>
  <c r="AJ973" i="1" a="1"/>
  <c r="AJ973" i="1" s="1"/>
  <c r="AJ502" i="1" a="1"/>
  <c r="AJ502" i="1" s="1"/>
  <c r="AJ542" i="1" a="1"/>
  <c r="AJ542" i="1" s="1"/>
  <c r="AJ1924" i="1" a="1"/>
  <c r="AJ1924" i="1" s="1"/>
  <c r="AJ1492" i="1" a="1"/>
  <c r="AJ1492" i="1" s="1"/>
  <c r="AJ974" i="1" a="1"/>
  <c r="AJ974" i="1" s="1"/>
  <c r="AJ1530" i="1" a="1"/>
  <c r="AJ1530" i="1" s="1"/>
  <c r="AJ1488" i="1" a="1"/>
  <c r="AJ1488" i="1" s="1"/>
  <c r="AJ1918" i="1" a="1"/>
  <c r="AJ1918" i="1" s="1"/>
  <c r="AJ1764" i="1" a="1"/>
  <c r="AJ1764" i="1" s="1"/>
  <c r="AJ1814" i="1" a="1"/>
  <c r="AJ1814" i="1" s="1"/>
  <c r="AJ1909" i="1" a="1"/>
  <c r="AJ1909" i="1" s="1"/>
  <c r="AJ969" i="1" a="1"/>
  <c r="AJ969" i="1" s="1"/>
  <c r="AJ541" i="1" a="1"/>
  <c r="AJ541" i="1" s="1"/>
  <c r="AJ977" i="1" a="1"/>
  <c r="AJ977" i="1" s="1"/>
  <c r="AJ540" i="1" a="1"/>
  <c r="AJ540" i="1" s="1"/>
  <c r="AJ989" i="1" a="1"/>
  <c r="AJ989" i="1" s="1"/>
  <c r="AJ965" i="1" a="1"/>
  <c r="AJ965" i="1" s="1"/>
  <c r="AJ983" i="1" a="1"/>
  <c r="AJ983" i="1" s="1"/>
  <c r="AJ1916" i="1" a="1"/>
  <c r="AJ1916" i="1" s="1"/>
  <c r="AJ1493" i="1" a="1"/>
  <c r="AJ1493" i="1" s="1"/>
  <c r="AJ1484" i="1" a="1"/>
  <c r="AJ1484" i="1" s="1"/>
  <c r="AJ966" i="1" a="1"/>
  <c r="AJ966" i="1" s="1"/>
  <c r="AJ1522" i="1" a="1"/>
  <c r="AJ1522" i="1" s="1"/>
  <c r="AJ1480" i="1" a="1"/>
  <c r="AJ1480" i="1" s="1"/>
  <c r="AJ1910" i="1" a="1"/>
  <c r="AJ1910" i="1" s="1"/>
  <c r="AJ501" i="1" a="1"/>
  <c r="AJ501" i="1" s="1"/>
  <c r="AJ984" i="1" a="1"/>
  <c r="AJ984" i="1" s="1"/>
  <c r="AJ552" i="1" a="1"/>
  <c r="AJ552" i="1" s="1"/>
  <c r="AJ1527" i="1" a="1"/>
  <c r="AJ1527" i="1" s="1"/>
  <c r="AJ1751" i="1" a="1"/>
  <c r="AJ1751" i="1" s="1"/>
  <c r="AJ987" i="1" a="1"/>
  <c r="AJ987" i="1" s="1"/>
  <c r="AJ554" i="1" a="1"/>
  <c r="AJ554" i="1" s="1"/>
  <c r="AJ957" i="1" a="1"/>
  <c r="AJ957" i="1" s="1"/>
  <c r="AJ988" i="1" a="1"/>
  <c r="AJ988" i="1" s="1"/>
  <c r="AJ1485" i="1" a="1"/>
  <c r="AJ1485" i="1" s="1"/>
  <c r="AJ958" i="1" a="1"/>
  <c r="AJ958" i="1" s="1"/>
  <c r="AJ1754" i="1" a="1"/>
  <c r="AJ1754" i="1" s="1"/>
  <c r="AJ1529" i="1" a="1"/>
  <c r="AJ1529" i="1" s="1"/>
  <c r="AJ1753" i="1" a="1"/>
  <c r="AJ1753" i="1" s="1"/>
  <c r="AJ1763" i="1" a="1"/>
  <c r="AJ1763" i="1" s="1"/>
  <c r="AJ978" i="1" a="1"/>
  <c r="AJ978" i="1" s="1"/>
  <c r="AJ1798" i="1" a="1"/>
  <c r="AJ1798" i="1" s="1"/>
  <c r="AJ512" i="1" a="1"/>
  <c r="AJ512" i="1" s="1"/>
  <c r="AJ500" i="1" a="1"/>
  <c r="AJ500" i="1" s="1"/>
  <c r="AJ549" i="1" a="1"/>
  <c r="AJ549" i="1" s="1"/>
  <c r="AJ505" i="1" a="1"/>
  <c r="AJ505" i="1" s="1"/>
  <c r="AJ544" i="1" a="1"/>
  <c r="AJ544" i="1" s="1"/>
  <c r="AJ551" i="1" a="1"/>
  <c r="AJ551" i="1" s="1"/>
  <c r="AJ1519" i="1" a="1"/>
  <c r="AJ1519" i="1" s="1"/>
  <c r="AJ507" i="1" a="1"/>
  <c r="AJ507" i="1" s="1"/>
  <c r="AJ546" i="1" a="1"/>
  <c r="AJ546" i="1" s="1"/>
  <c r="AJ513" i="1" a="1"/>
  <c r="AJ513" i="1" s="1"/>
  <c r="AJ1761" i="1" a="1"/>
  <c r="AJ1761" i="1" s="1"/>
  <c r="AJ990" i="1" a="1"/>
  <c r="AJ990" i="1" s="1"/>
  <c r="AJ1521" i="1" a="1"/>
  <c r="AJ1521" i="1" s="1"/>
  <c r="AJ970" i="1" a="1"/>
  <c r="AJ970" i="1" s="1"/>
  <c r="AJ1487" i="1" a="1"/>
  <c r="AJ1487" i="1" s="1"/>
  <c r="AJ1879" i="1" a="1"/>
  <c r="AJ1879" i="1" s="1"/>
  <c r="AJ1815" i="1" a="1"/>
  <c r="AJ1815" i="1" s="1"/>
  <c r="AJ509" i="1" a="1"/>
  <c r="AJ509" i="1" s="1"/>
  <c r="AJ961" i="1" a="1"/>
  <c r="AJ961" i="1" s="1"/>
  <c r="AJ980" i="1" a="1"/>
  <c r="AJ980" i="1" s="1"/>
  <c r="AJ511" i="1" a="1"/>
  <c r="AJ511" i="1" s="1"/>
  <c r="AJ543" i="1" a="1"/>
  <c r="AJ543" i="1" s="1"/>
  <c r="AJ499" i="1" a="1"/>
  <c r="AJ499" i="1" s="1"/>
  <c r="AJ979" i="1" a="1"/>
  <c r="AJ979" i="1" s="1"/>
  <c r="AJ1525" i="1" a="1"/>
  <c r="AJ1525" i="1" s="1"/>
  <c r="AJ1757" i="1" a="1"/>
  <c r="AJ1757" i="1" s="1"/>
  <c r="AJ962" i="1" a="1"/>
  <c r="AJ962" i="1" s="1"/>
  <c r="AJ1871" i="1" a="1"/>
  <c r="AJ1871" i="1" s="1"/>
  <c r="AJ1807" i="1" a="1"/>
  <c r="AJ1807" i="1" s="1"/>
  <c r="AJ1877" i="1" a="1"/>
  <c r="AJ1877" i="1" s="1"/>
  <c r="AJ1813" i="1" a="1"/>
  <c r="AJ1813" i="1" s="1"/>
  <c r="AJ1923" i="1" a="1"/>
  <c r="AJ1923" i="1" s="1"/>
  <c r="AJ1874" i="1" a="1"/>
  <c r="AJ1874" i="1" s="1"/>
  <c r="AJ1810" i="1" a="1"/>
  <c r="AJ1810" i="1" s="1"/>
  <c r="AJ1482" i="1" a="1"/>
  <c r="AJ1482" i="1" s="1"/>
  <c r="AJ1800" i="1" a="1"/>
  <c r="AJ1800" i="1" s="1"/>
  <c r="AJ400" i="1" a="1"/>
  <c r="AJ400" i="1" s="1"/>
  <c r="AJ1782" i="1" a="1"/>
  <c r="AJ1782" i="1" s="1"/>
  <c r="AJ2126" i="1" a="1"/>
  <c r="AJ2126" i="1" s="1"/>
  <c r="AJ1726" i="1" a="1"/>
  <c r="AJ1726" i="1" s="1"/>
  <c r="AJ2199" i="1" a="1"/>
  <c r="AJ2199" i="1" s="1"/>
  <c r="AJ2262" i="1" a="1"/>
  <c r="AJ2262" i="1" s="1"/>
  <c r="AJ2152" i="1" a="1"/>
  <c r="AJ2152" i="1" s="1"/>
  <c r="AJ118" i="1" a="1"/>
  <c r="AJ118" i="1" s="1"/>
  <c r="AJ117" i="1" a="1"/>
  <c r="AJ117" i="1" s="1"/>
  <c r="AJ275" i="1" a="1"/>
  <c r="AJ275" i="1" s="1"/>
  <c r="AJ243" i="1" a="1"/>
  <c r="AJ243" i="1" s="1"/>
  <c r="AJ306" i="1" a="1"/>
  <c r="AJ306" i="1" s="1"/>
  <c r="AJ394" i="1" a="1"/>
  <c r="AJ394" i="1" s="1"/>
  <c r="AJ346" i="1" a="1"/>
  <c r="AJ346" i="1" s="1"/>
  <c r="AJ411" i="1" a="1"/>
  <c r="AJ411" i="1" s="1"/>
  <c r="AJ65" i="1" a="1"/>
  <c r="AJ65" i="1" s="1"/>
  <c r="AJ116" i="1" a="1"/>
  <c r="AJ116" i="1" s="1"/>
  <c r="AJ204" i="1" a="1"/>
  <c r="AJ204" i="1" s="1"/>
  <c r="AJ266" i="1" a="1"/>
  <c r="AJ266" i="1" s="1"/>
  <c r="AJ226" i="1" a="1"/>
  <c r="AJ226" i="1" s="1"/>
  <c r="AJ297" i="1" a="1"/>
  <c r="AJ297" i="1" s="1"/>
  <c r="AJ385" i="1" a="1"/>
  <c r="AJ385" i="1" s="1"/>
  <c r="AJ345" i="1" a="1"/>
  <c r="AJ345" i="1" s="1"/>
  <c r="AJ97" i="1" a="1"/>
  <c r="AJ97" i="1" s="1"/>
  <c r="AJ115" i="1" a="1"/>
  <c r="AJ115" i="1" s="1"/>
  <c r="AJ196" i="1" a="1"/>
  <c r="AJ196" i="1" s="1"/>
  <c r="AJ203" i="1" a="1"/>
  <c r="AJ203" i="1" s="1"/>
  <c r="AJ273" i="1" a="1"/>
  <c r="AJ273" i="1" s="1"/>
  <c r="AJ225" i="1" a="1"/>
  <c r="AJ225" i="1" s="1"/>
  <c r="AJ295" i="1" a="1"/>
  <c r="AJ295" i="1" s="1"/>
  <c r="AJ322" i="1" a="1"/>
  <c r="AJ322" i="1" s="1"/>
  <c r="AJ2124" i="1" a="1"/>
  <c r="AJ2124" i="1" s="1"/>
  <c r="AJ1611" i="1" a="1"/>
  <c r="AJ1611" i="1" s="1"/>
  <c r="AJ2194" i="1" a="1"/>
  <c r="AJ2194" i="1" s="1"/>
  <c r="AJ70" i="1" a="1"/>
  <c r="AJ70" i="1" s="1"/>
  <c r="AJ122" i="1" a="1"/>
  <c r="AJ122" i="1" s="1"/>
  <c r="AJ114" i="1" a="1"/>
  <c r="AJ114" i="1" s="1"/>
  <c r="AJ160" i="1" a="1"/>
  <c r="AJ160" i="1" s="1"/>
  <c r="AJ191" i="1" a="1"/>
  <c r="AJ191" i="1" s="1"/>
  <c r="AJ183" i="1" a="1"/>
  <c r="AJ183" i="1" s="1"/>
  <c r="AJ195" i="1" a="1"/>
  <c r="AJ195" i="1" s="1"/>
  <c r="AJ202" i="1" a="1"/>
  <c r="AJ202" i="1" s="1"/>
  <c r="AJ280" i="1" a="1"/>
  <c r="AJ280" i="1" s="1"/>
  <c r="AJ272" i="1" a="1"/>
  <c r="AJ272" i="1" s="1"/>
  <c r="AJ264" i="1" a="1"/>
  <c r="AJ264" i="1" s="1"/>
  <c r="AJ240" i="1" a="1"/>
  <c r="AJ240" i="1" s="1"/>
  <c r="AJ232" i="1" a="1"/>
  <c r="AJ232" i="1" s="1"/>
  <c r="AJ224" i="1" a="1"/>
  <c r="AJ224" i="1" s="1"/>
  <c r="AJ294" i="1" a="1"/>
  <c r="AJ294" i="1" s="1"/>
  <c r="AJ2132" i="1" a="1"/>
  <c r="AJ2132" i="1" s="1"/>
  <c r="AJ1619" i="1" a="1"/>
  <c r="AJ1619" i="1" s="1"/>
  <c r="AJ2197" i="1" a="1"/>
  <c r="AJ2197" i="1" s="1"/>
  <c r="AJ1759" i="1" a="1"/>
  <c r="AJ1759" i="1" s="1"/>
  <c r="AJ2111" i="1" a="1"/>
  <c r="AJ2111" i="1" s="1"/>
  <c r="AJ2207" i="1" a="1"/>
  <c r="AJ2207" i="1" s="1"/>
  <c r="AJ2168" i="1" a="1"/>
  <c r="AJ2168" i="1" s="1"/>
  <c r="AJ228" i="1" a="1"/>
  <c r="AJ228" i="1" s="1"/>
  <c r="AJ307" i="1" a="1"/>
  <c r="AJ307" i="1" s="1"/>
  <c r="AJ92" i="1" a="1"/>
  <c r="AJ92" i="1" s="1"/>
  <c r="AJ194" i="1" a="1"/>
  <c r="AJ194" i="1" s="1"/>
  <c r="AJ267" i="1" a="1"/>
  <c r="AJ267" i="1" s="1"/>
  <c r="AJ316" i="1" a="1"/>
  <c r="AJ316" i="1" s="1"/>
  <c r="AJ378" i="1" a="1"/>
  <c r="AJ378" i="1" s="1"/>
  <c r="AJ338" i="1" a="1"/>
  <c r="AJ338" i="1" s="1"/>
  <c r="AJ2257" i="1" a="1"/>
  <c r="AJ2257" i="1" s="1"/>
  <c r="AJ73" i="1" a="1"/>
  <c r="AJ73" i="1" s="1"/>
  <c r="AJ185" i="1" a="1"/>
  <c r="AJ185" i="1" s="1"/>
  <c r="AJ282" i="1" a="1"/>
  <c r="AJ282" i="1" s="1"/>
  <c r="AJ296" i="1" a="1"/>
  <c r="AJ296" i="1" s="1"/>
  <c r="AJ401" i="1" a="1"/>
  <c r="AJ401" i="1" s="1"/>
  <c r="AJ329" i="1" a="1"/>
  <c r="AJ329" i="1" s="1"/>
  <c r="AJ123" i="1" a="1"/>
  <c r="AJ123" i="1" s="1"/>
  <c r="AJ161" i="1" a="1"/>
  <c r="AJ161" i="1" s="1"/>
  <c r="AJ192" i="1" a="1"/>
  <c r="AJ192" i="1" s="1"/>
  <c r="AJ281" i="1" a="1"/>
  <c r="AJ281" i="1" s="1"/>
  <c r="AJ265" i="1" a="1"/>
  <c r="AJ265" i="1" s="1"/>
  <c r="AJ304" i="1" a="1"/>
  <c r="AJ304" i="1" s="1"/>
  <c r="AJ314" i="1" a="1"/>
  <c r="AJ314" i="1" s="1"/>
  <c r="AJ1801" i="1" a="1"/>
  <c r="AJ1801" i="1" s="1"/>
  <c r="AJ66" i="1" a="1"/>
  <c r="AJ66" i="1" s="1"/>
  <c r="AJ89" i="1" a="1"/>
  <c r="AJ89" i="1" s="1"/>
  <c r="AJ90" i="1" a="1"/>
  <c r="AJ90" i="1" s="1"/>
  <c r="AJ94" i="1" a="1"/>
  <c r="AJ94" i="1" s="1"/>
  <c r="AJ98" i="1" a="1"/>
  <c r="AJ98" i="1" s="1"/>
  <c r="AJ121" i="1" a="1"/>
  <c r="AJ121" i="1" s="1"/>
  <c r="AJ113" i="1" a="1"/>
  <c r="AJ113" i="1" s="1"/>
  <c r="AJ167" i="1" a="1"/>
  <c r="AJ167" i="1" s="1"/>
  <c r="AJ159" i="1" a="1"/>
  <c r="AJ159" i="1" s="1"/>
  <c r="AJ190" i="1" a="1"/>
  <c r="AJ190" i="1" s="1"/>
  <c r="AJ182" i="1" a="1"/>
  <c r="AJ182" i="1" s="1"/>
  <c r="AJ209" i="1" a="1"/>
  <c r="AJ209" i="1" s="1"/>
  <c r="AJ201" i="1" a="1"/>
  <c r="AJ201" i="1" s="1"/>
  <c r="AJ287" i="1" a="1"/>
  <c r="AJ287" i="1" s="1"/>
  <c r="AJ279" i="1" a="1"/>
  <c r="AJ279" i="1" s="1"/>
  <c r="AJ2153" i="1" a="1"/>
  <c r="AJ2153" i="1" s="1"/>
  <c r="AJ1808" i="1" a="1"/>
  <c r="AJ1808" i="1" s="1"/>
  <c r="AJ1872" i="1" a="1"/>
  <c r="AJ1872" i="1" s="1"/>
  <c r="AJ1765" i="1" a="1"/>
  <c r="AJ1765" i="1" s="1"/>
  <c r="AJ1627" i="1" a="1"/>
  <c r="AJ1627" i="1" s="1"/>
  <c r="AJ2101" i="1" a="1"/>
  <c r="AJ2101" i="1" s="1"/>
  <c r="AJ1913" i="1" a="1"/>
  <c r="AJ1913" i="1" s="1"/>
  <c r="AJ1524" i="1" a="1"/>
  <c r="AJ1524" i="1" s="1"/>
  <c r="AJ1466" i="1" a="1"/>
  <c r="AJ1466" i="1" s="1"/>
  <c r="AJ2235" i="1" a="1"/>
  <c r="AJ2235" i="1" s="1"/>
  <c r="AJ2119" i="1" a="1"/>
  <c r="AJ2119" i="1" s="1"/>
  <c r="AJ235" i="1" a="1"/>
  <c r="AJ235" i="1" s="1"/>
  <c r="AJ69" i="1" a="1"/>
  <c r="AJ69" i="1" s="1"/>
  <c r="AJ274" i="1" a="1"/>
  <c r="AJ274" i="1" s="1"/>
  <c r="AJ242" i="1" a="1"/>
  <c r="AJ242" i="1" s="1"/>
  <c r="AJ288" i="1" a="1"/>
  <c r="AJ288" i="1" s="1"/>
  <c r="AJ393" i="1" a="1"/>
  <c r="AJ393" i="1" s="1"/>
  <c r="AJ418" i="1" a="1"/>
  <c r="AJ418" i="1" s="1"/>
  <c r="AJ67" i="1" a="1"/>
  <c r="AJ67" i="1" s="1"/>
  <c r="AJ71" i="1" a="1"/>
  <c r="AJ71" i="1" s="1"/>
  <c r="AJ120" i="1" a="1"/>
  <c r="AJ120" i="1" s="1"/>
  <c r="AJ112" i="1" a="1"/>
  <c r="AJ112" i="1" s="1"/>
  <c r="AJ166" i="1" a="1"/>
  <c r="AJ166" i="1" s="1"/>
  <c r="AJ158" i="1" a="1"/>
  <c r="AJ158" i="1" s="1"/>
  <c r="AJ189" i="1" a="1"/>
  <c r="AJ189" i="1" s="1"/>
  <c r="AJ181" i="1" a="1"/>
  <c r="AJ181" i="1" s="1"/>
  <c r="AJ2347" i="1" a="1"/>
  <c r="AJ2347" i="1" s="1"/>
  <c r="AJ1193" i="1" a="1"/>
  <c r="AJ1193" i="1" s="1"/>
  <c r="AJ462" i="1" a="1"/>
  <c r="AJ462" i="1" s="1"/>
  <c r="AJ1016" i="1" a="1"/>
  <c r="AJ1016" i="1" s="1"/>
  <c r="AJ795" i="1" a="1"/>
  <c r="AJ795" i="1" s="1"/>
  <c r="AJ847" i="1" a="1"/>
  <c r="AJ847" i="1" s="1"/>
  <c r="AJ572" i="1" a="1"/>
  <c r="AJ572" i="1" s="1"/>
  <c r="AJ571" i="1" a="1"/>
  <c r="AJ571" i="1" s="1"/>
  <c r="AJ579" i="1" a="1"/>
  <c r="AJ579" i="1" s="1"/>
  <c r="AJ1196" i="1" a="1"/>
  <c r="AJ1196" i="1" s="1"/>
  <c r="AJ1248" i="1" a="1"/>
  <c r="AJ1248" i="1" s="1"/>
  <c r="AJ1022" i="1" a="1"/>
  <c r="AJ1022" i="1" s="1"/>
  <c r="AJ786" i="1" a="1"/>
  <c r="AJ786" i="1" s="1"/>
  <c r="AJ1020" i="1" a="1"/>
  <c r="AJ1020" i="1" s="1"/>
  <c r="AJ1027" i="1" a="1"/>
  <c r="AJ1027" i="1" s="1"/>
  <c r="AJ1192" i="1" a="1"/>
  <c r="AJ1192" i="1" s="1"/>
  <c r="AJ1244" i="1" a="1"/>
  <c r="AJ1244" i="1" s="1"/>
  <c r="AJ849" i="1" a="1"/>
  <c r="AJ849" i="1" s="1"/>
  <c r="AJ792" i="1" a="1"/>
  <c r="AJ792" i="1" s="1"/>
  <c r="AJ1245" i="1" a="1"/>
  <c r="AJ1245" i="1" s="1"/>
  <c r="AJ844" i="1" a="1"/>
  <c r="AJ844" i="1" s="1"/>
  <c r="AJ454" i="1" a="1"/>
  <c r="AJ454" i="1" s="1"/>
  <c r="AJ683" i="1" a="1"/>
  <c r="AJ683" i="1" s="1"/>
  <c r="AJ691" i="1" a="1"/>
  <c r="AJ691" i="1" s="1"/>
  <c r="AJ1023" i="1" a="1"/>
  <c r="AJ1023" i="1" s="1"/>
  <c r="AJ1240" i="1" a="1"/>
  <c r="AJ1240" i="1" s="1"/>
  <c r="AJ686" i="1" a="1"/>
  <c r="AJ686" i="1" s="1"/>
  <c r="AJ841" i="1" a="1"/>
  <c r="AJ841" i="1" s="1"/>
  <c r="AJ1195" i="1" a="1"/>
  <c r="AJ1195" i="1" s="1"/>
  <c r="AJ1126" i="1" a="1"/>
  <c r="AJ1126" i="1" s="1"/>
  <c r="AJ2130" i="1" a="1"/>
  <c r="AJ2130" i="1" s="1"/>
  <c r="AJ2128" i="1" a="1"/>
  <c r="AJ2128" i="1" s="1"/>
  <c r="AJ2125" i="1" a="1"/>
  <c r="AJ2125" i="1" s="1"/>
  <c r="AJ581" i="1" a="1"/>
  <c r="AJ581" i="1" s="1"/>
  <c r="AJ689" i="1" a="1"/>
  <c r="AJ689" i="1" s="1"/>
  <c r="AJ468" i="1" a="1"/>
  <c r="AJ468" i="1" s="1"/>
  <c r="AJ469" i="1" a="1"/>
  <c r="AJ469" i="1" s="1"/>
  <c r="AJ471" i="1" a="1"/>
  <c r="AJ471" i="1" s="1"/>
  <c r="AJ578" i="1" a="1"/>
  <c r="AJ578" i="1" s="1"/>
  <c r="AJ796" i="1" a="1"/>
  <c r="AJ796" i="1" s="1"/>
  <c r="AJ678" i="1" a="1"/>
  <c r="AJ678" i="1" s="1"/>
  <c r="AJ1247" i="1" a="1"/>
  <c r="AJ1247" i="1" s="1"/>
  <c r="AJ466" i="1" a="1"/>
  <c r="AJ466" i="1" s="1"/>
  <c r="AJ473" i="1" a="1"/>
  <c r="AJ473" i="1" s="1"/>
  <c r="AJ688" i="1" a="1"/>
  <c r="AJ688" i="1" s="1"/>
  <c r="AJ852" i="1" a="1"/>
  <c r="AJ852" i="1" s="1"/>
  <c r="AJ1237" i="1" a="1"/>
  <c r="AJ1237" i="1" s="1"/>
  <c r="AJ474" i="1" a="1"/>
  <c r="AJ474" i="1" s="1"/>
  <c r="AJ681" i="1" a="1"/>
  <c r="AJ681" i="1" s="1"/>
  <c r="AJ584" i="1" a="1"/>
  <c r="AJ584" i="1" s="1"/>
  <c r="AJ460" i="1" a="1"/>
  <c r="AJ460" i="1" s="1"/>
  <c r="AJ472" i="1" a="1"/>
  <c r="AJ472" i="1" s="1"/>
  <c r="AJ850" i="1" a="1"/>
  <c r="AJ850" i="1" s="1"/>
  <c r="AJ1199" i="1" a="1"/>
  <c r="AJ1199" i="1" s="1"/>
  <c r="AJ1026" i="1" a="1"/>
  <c r="AJ1026" i="1" s="1"/>
  <c r="AJ463" i="1" a="1"/>
  <c r="AJ463" i="1" s="1"/>
  <c r="AJ570" i="1" a="1"/>
  <c r="AJ570" i="1" s="1"/>
  <c r="AJ1017" i="1" a="1"/>
  <c r="AJ1017" i="1" s="1"/>
  <c r="AJ1129" i="1" a="1"/>
  <c r="AJ1129" i="1" s="1"/>
  <c r="AJ475" i="1" a="1"/>
  <c r="AJ475" i="1" s="1"/>
  <c r="AJ1018" i="1" a="1"/>
  <c r="AJ1018" i="1" s="1"/>
  <c r="AJ1130" i="1" a="1"/>
  <c r="AJ1130" i="1" s="1"/>
  <c r="AJ1197" i="1" a="1"/>
  <c r="AJ1197" i="1" s="1"/>
  <c r="AJ1239" i="1" a="1"/>
  <c r="AJ1239" i="1" s="1"/>
  <c r="AJ1194" i="1" a="1"/>
  <c r="AJ1194" i="1" s="1"/>
  <c r="AJ2182" i="1" a="1"/>
  <c r="AJ2182" i="1" s="1"/>
  <c r="AJ465" i="1" a="1"/>
  <c r="AJ465" i="1" s="1"/>
  <c r="AJ684" i="1" a="1"/>
  <c r="AJ684" i="1" s="1"/>
  <c r="AJ787" i="1" a="1"/>
  <c r="AJ787" i="1" s="1"/>
  <c r="AJ687" i="1" a="1"/>
  <c r="AJ687" i="1" s="1"/>
  <c r="AJ583" i="1" a="1"/>
  <c r="AJ583" i="1" s="1"/>
  <c r="AJ456" i="1" a="1"/>
  <c r="AJ456" i="1" s="1"/>
  <c r="AJ1191" i="1" a="1"/>
  <c r="AJ1191" i="1" s="1"/>
  <c r="AJ1243" i="1" a="1"/>
  <c r="AJ1243" i="1" s="1"/>
  <c r="AJ464" i="1" a="1"/>
  <c r="AJ464" i="1" s="1"/>
  <c r="AJ455" i="1" a="1"/>
  <c r="AJ455" i="1" s="1"/>
  <c r="AJ690" i="1" a="1"/>
  <c r="AJ690" i="1" s="1"/>
  <c r="AJ585" i="1" a="1"/>
  <c r="AJ585" i="1" s="1"/>
  <c r="AJ788" i="1" a="1"/>
  <c r="AJ788" i="1" s="1"/>
  <c r="AJ1024" i="1" a="1"/>
  <c r="AJ1024" i="1" s="1"/>
  <c r="AJ1121" i="1" a="1"/>
  <c r="AJ1121" i="1" s="1"/>
  <c r="AJ1127" i="1" a="1"/>
  <c r="AJ1127" i="1" s="1"/>
  <c r="AJ467" i="1" a="1"/>
  <c r="AJ467" i="1" s="1"/>
  <c r="AJ1025" i="1" a="1"/>
  <c r="AJ1025" i="1" s="1"/>
  <c r="AJ1122" i="1" a="1"/>
  <c r="AJ1122" i="1" s="1"/>
  <c r="AJ1246" i="1" a="1"/>
  <c r="AJ1246" i="1" s="1"/>
  <c r="AJ461" i="1" a="1"/>
  <c r="AJ461" i="1" s="1"/>
  <c r="AJ573" i="1" a="1"/>
  <c r="AJ573" i="1" s="1"/>
  <c r="AJ1125" i="1" a="1"/>
  <c r="AJ1125" i="1" s="1"/>
  <c r="AJ457" i="1" a="1"/>
  <c r="AJ457" i="1" s="1"/>
  <c r="AJ679" i="1" a="1"/>
  <c r="AJ679" i="1" s="1"/>
  <c r="AJ575" i="1" a="1"/>
  <c r="AJ575" i="1" s="1"/>
  <c r="AJ842" i="1" a="1"/>
  <c r="AJ842" i="1" s="1"/>
  <c r="AJ682" i="1" a="1"/>
  <c r="AJ682" i="1" s="1"/>
  <c r="AJ577" i="1" a="1"/>
  <c r="AJ577" i="1" s="1"/>
  <c r="AJ848" i="1" a="1"/>
  <c r="AJ848" i="1" s="1"/>
  <c r="AJ1128" i="1" a="1"/>
  <c r="AJ1128" i="1" s="1"/>
  <c r="AJ794" i="1" a="1"/>
  <c r="AJ794" i="1" s="1"/>
  <c r="AJ459" i="1" a="1"/>
  <c r="AJ459" i="1" s="1"/>
  <c r="AJ853" i="1" a="1"/>
  <c r="AJ853" i="1" s="1"/>
  <c r="AJ1241" i="1" a="1"/>
  <c r="AJ1241" i="1" s="1"/>
  <c r="AJ1238" i="1" a="1"/>
  <c r="AJ1238" i="1" s="1"/>
  <c r="AJ2123" i="1" a="1"/>
  <c r="AJ2123" i="1" s="1"/>
  <c r="AJ2129" i="1" a="1"/>
  <c r="AJ2129" i="1" s="1"/>
  <c r="AJ1021" i="1" a="1"/>
  <c r="AJ1021" i="1" s="1"/>
  <c r="AJ458" i="1" a="1"/>
  <c r="AJ458" i="1" s="1"/>
  <c r="AJ851" i="1" a="1"/>
  <c r="AJ851" i="1" s="1"/>
  <c r="AJ1123" i="1" a="1"/>
  <c r="AJ1123" i="1" s="1"/>
  <c r="AJ569" i="1" a="1"/>
  <c r="AJ569" i="1" s="1"/>
  <c r="AJ840" i="1" a="1"/>
  <c r="AJ840" i="1" s="1"/>
  <c r="AJ1120" i="1" a="1"/>
  <c r="AJ1120" i="1" s="1"/>
  <c r="AJ582" i="1" a="1"/>
  <c r="AJ582" i="1" s="1"/>
  <c r="AJ793" i="1" a="1"/>
  <c r="AJ793" i="1" s="1"/>
  <c r="AJ845" i="1" a="1"/>
  <c r="AJ845" i="1" s="1"/>
  <c r="AJ1198" i="1" a="1"/>
  <c r="AJ1198" i="1" s="1"/>
  <c r="AJ677" i="1" a="1"/>
  <c r="AJ677" i="1" s="1"/>
  <c r="AJ685" i="1" a="1"/>
  <c r="AJ685" i="1" s="1"/>
  <c r="AJ784" i="1" a="1"/>
  <c r="AJ784" i="1" s="1"/>
  <c r="AJ470" i="1" a="1"/>
  <c r="AJ470" i="1" s="1"/>
  <c r="AJ576" i="1" a="1"/>
  <c r="AJ576" i="1" s="1"/>
  <c r="AJ680" i="1" a="1"/>
  <c r="AJ680" i="1" s="1"/>
  <c r="AJ580" i="1" a="1"/>
  <c r="AJ580" i="1" s="1"/>
  <c r="AJ791" i="1" a="1"/>
  <c r="AJ791" i="1" s="1"/>
  <c r="AJ843" i="1" a="1"/>
  <c r="AJ843" i="1" s="1"/>
  <c r="AJ790" i="1" a="1"/>
  <c r="AJ790" i="1" s="1"/>
  <c r="AJ1019" i="1" a="1"/>
  <c r="AJ1019" i="1" s="1"/>
  <c r="AJ846" i="1" a="1"/>
  <c r="AJ846" i="1" s="1"/>
  <c r="AJ574" i="1" a="1"/>
  <c r="AJ574" i="1" s="1"/>
  <c r="AJ785" i="1" a="1"/>
  <c r="AJ785" i="1" s="1"/>
  <c r="AJ1124" i="1" a="1"/>
  <c r="AJ1124" i="1" s="1"/>
  <c r="AJ789" i="1" a="1"/>
  <c r="AJ789" i="1" s="1"/>
  <c r="AJ1190" i="1" a="1"/>
  <c r="AJ1190" i="1" s="1"/>
  <c r="AJ1242" i="1" a="1"/>
  <c r="AJ1242" i="1" s="1"/>
  <c r="AJ208" i="1" a="1"/>
  <c r="AJ208" i="1" s="1"/>
  <c r="AJ200" i="1" a="1"/>
  <c r="AJ200" i="1" s="1"/>
  <c r="AJ286" i="1" a="1"/>
  <c r="AJ286" i="1" s="1"/>
  <c r="AJ278" i="1" a="1"/>
  <c r="AJ278" i="1" s="1"/>
  <c r="AJ270" i="1" a="1"/>
  <c r="AJ270" i="1" s="1"/>
  <c r="AJ246" i="1" a="1"/>
  <c r="AJ246" i="1" s="1"/>
  <c r="AJ238" i="1" a="1"/>
  <c r="AJ238" i="1" s="1"/>
  <c r="AJ230" i="1" a="1"/>
  <c r="AJ230" i="1" s="1"/>
  <c r="AJ222" i="1" a="1"/>
  <c r="AJ222" i="1" s="1"/>
  <c r="AJ2286" i="1" a="1"/>
  <c r="AJ2286" i="1" s="1"/>
  <c r="AJ2278" i="1" a="1"/>
  <c r="AJ2278" i="1" s="1"/>
  <c r="AJ2275" i="1" a="1"/>
  <c r="AJ2275" i="1" s="1"/>
  <c r="AJ2282" i="1" a="1"/>
  <c r="AJ2282" i="1" s="1"/>
  <c r="AJ2292" i="1" a="1"/>
  <c r="AJ2292" i="1" s="1"/>
  <c r="AJ2293" i="1" a="1"/>
  <c r="AJ2293" i="1" s="1"/>
  <c r="AJ2288" i="1" a="1"/>
  <c r="AJ2288" i="1" s="1"/>
  <c r="AJ2276" i="1" a="1"/>
  <c r="AJ2276" i="1" s="1"/>
  <c r="AJ2297" i="1" a="1"/>
  <c r="AJ2297" i="1" s="1"/>
  <c r="AJ2289" i="1" a="1"/>
  <c r="AJ2289" i="1" s="1"/>
  <c r="AJ2295" i="1" a="1"/>
  <c r="AJ2295" i="1" s="1"/>
  <c r="AJ2296" i="1" a="1"/>
  <c r="AJ2296" i="1" s="1"/>
  <c r="AJ2291" i="1" a="1"/>
  <c r="AJ2291" i="1" s="1"/>
  <c r="AJ2280" i="1" a="1"/>
  <c r="AJ2280" i="1" s="1"/>
  <c r="AJ2287" i="1" a="1"/>
  <c r="AJ2287" i="1" s="1"/>
  <c r="AJ2277" i="1" a="1"/>
  <c r="AJ2277" i="1" s="1"/>
  <c r="AJ2281" i="1" a="1"/>
  <c r="AJ2281" i="1" s="1"/>
  <c r="AJ2279" i="1" a="1"/>
  <c r="AJ2279" i="1" s="1"/>
  <c r="AJ2284" i="1" a="1"/>
  <c r="AJ2284" i="1" s="1"/>
  <c r="AJ2285" i="1" a="1"/>
  <c r="AJ2285" i="1" s="1"/>
  <c r="AJ2294" i="1" a="1"/>
  <c r="AJ2294" i="1" s="1"/>
  <c r="AJ2283" i="1" a="1"/>
  <c r="AJ2283" i="1" s="1"/>
  <c r="AJ2290" i="1" a="1"/>
  <c r="AJ2290" i="1" s="1"/>
  <c r="AJ714" i="1" a="1"/>
  <c r="AJ714" i="1" s="1"/>
  <c r="AJ515" i="1" a="1"/>
  <c r="AJ515" i="1" s="1"/>
  <c r="AJ516" i="1" a="1"/>
  <c r="AJ516" i="1" s="1"/>
  <c r="AJ1223" i="1" a="1"/>
  <c r="AJ1223" i="1" s="1"/>
  <c r="AJ518" i="1" a="1"/>
  <c r="AJ518" i="1" s="1"/>
  <c r="AJ1074" i="1" a="1"/>
  <c r="AJ1074" i="1" s="1"/>
  <c r="AJ718" i="1" a="1"/>
  <c r="AJ718" i="1" s="1"/>
  <c r="AJ872" i="1" a="1"/>
  <c r="AJ872" i="1" s="1"/>
  <c r="AJ1007" i="1" a="1"/>
  <c r="AJ1007" i="1" s="1"/>
  <c r="AJ1263" i="1" a="1"/>
  <c r="AJ1263" i="1" s="1"/>
  <c r="AJ2110" i="1" a="1"/>
  <c r="AJ2110" i="1" s="1"/>
  <c r="AJ621" i="1" a="1"/>
  <c r="AJ621" i="1" s="1"/>
  <c r="AJ527" i="1" a="1"/>
  <c r="AJ527" i="1" s="1"/>
  <c r="AJ1008" i="1" a="1"/>
  <c r="AJ1008" i="1" s="1"/>
  <c r="AJ624" i="1" a="1"/>
  <c r="AJ624" i="1" s="1"/>
  <c r="AJ522" i="1" a="1"/>
  <c r="AJ522" i="1" s="1"/>
  <c r="AJ888" i="1" a="1"/>
  <c r="AJ888" i="1" s="1"/>
  <c r="AJ1267" i="1" a="1"/>
  <c r="AJ1267" i="1" s="1"/>
  <c r="AJ912" i="1" a="1"/>
  <c r="AJ912" i="1" s="1"/>
  <c r="AJ525" i="1" a="1"/>
  <c r="AJ525" i="1" s="1"/>
  <c r="AJ710" i="1" a="1"/>
  <c r="AJ710" i="1" s="1"/>
  <c r="AJ881" i="1" a="1"/>
  <c r="AJ881" i="1" s="1"/>
  <c r="AJ1004" i="1" a="1"/>
  <c r="AJ1004" i="1" s="1"/>
  <c r="AJ1078" i="1" a="1"/>
  <c r="AJ1078" i="1" s="1"/>
  <c r="AJ622" i="1" a="1"/>
  <c r="AJ622" i="1" s="1"/>
  <c r="AJ723" i="1" a="1"/>
  <c r="AJ723" i="1" s="1"/>
  <c r="AJ886" i="1" a="1"/>
  <c r="AJ886" i="1" s="1"/>
  <c r="AJ875" i="1" a="1"/>
  <c r="AJ875" i="1" s="1"/>
  <c r="AJ1012" i="1" a="1"/>
  <c r="AJ1012" i="1" s="1"/>
  <c r="AJ1005" i="1" a="1"/>
  <c r="AJ1005" i="1" s="1"/>
  <c r="AJ1273" i="1" a="1"/>
  <c r="AJ1273" i="1" s="1"/>
  <c r="AJ1270" i="1" a="1"/>
  <c r="AJ1270" i="1" s="1"/>
  <c r="AJ877" i="1" a="1"/>
  <c r="AJ877" i="1" s="1"/>
  <c r="AJ1068" i="1" a="1"/>
  <c r="AJ1068" i="1" s="1"/>
  <c r="AJ519" i="1" a="1"/>
  <c r="AJ519" i="1" s="1"/>
  <c r="AJ885" i="1" a="1"/>
  <c r="AJ885" i="1" s="1"/>
  <c r="AJ1079" i="1" a="1"/>
  <c r="AJ1079" i="1" s="1"/>
  <c r="AJ709" i="1" a="1"/>
  <c r="AJ709" i="1" s="1"/>
  <c r="AJ514" i="1" a="1"/>
  <c r="AJ514" i="1" s="1"/>
  <c r="AJ623" i="1" a="1"/>
  <c r="AJ623" i="1" s="1"/>
  <c r="AJ615" i="1" a="1"/>
  <c r="AJ615" i="1" s="1"/>
  <c r="AJ620" i="1" a="1"/>
  <c r="AJ620" i="1" s="1"/>
  <c r="AJ721" i="1" a="1"/>
  <c r="AJ721" i="1" s="1"/>
  <c r="AJ517" i="1" a="1"/>
  <c r="AJ517" i="1" s="1"/>
  <c r="AJ889" i="1" a="1"/>
  <c r="AJ889" i="1" s="1"/>
  <c r="AJ1229" i="1" a="1"/>
  <c r="AJ1229" i="1" s="1"/>
  <c r="AJ1070" i="1" a="1"/>
  <c r="AJ1070" i="1" s="1"/>
  <c r="AJ1227" i="1" a="1"/>
  <c r="AJ1227" i="1" s="1"/>
  <c r="AJ879" i="1" a="1"/>
  <c r="AJ879" i="1" s="1"/>
  <c r="AJ614" i="1" a="1"/>
  <c r="AJ614" i="1" s="1"/>
  <c r="AJ715" i="1" a="1"/>
  <c r="AJ715" i="1" s="1"/>
  <c r="AJ878" i="1" a="1"/>
  <c r="AJ878" i="1" s="1"/>
  <c r="AJ884" i="1" a="1"/>
  <c r="AJ884" i="1" s="1"/>
  <c r="AJ1075" i="1" a="1"/>
  <c r="AJ1075" i="1" s="1"/>
  <c r="AJ1230" i="1" a="1"/>
  <c r="AJ1230" i="1" s="1"/>
  <c r="AJ1265" i="1" a="1"/>
  <c r="AJ1265" i="1" s="1"/>
  <c r="AJ1262" i="1" a="1"/>
  <c r="AJ1262" i="1" s="1"/>
  <c r="AJ2147" i="1" a="1"/>
  <c r="AJ2147" i="1" s="1"/>
  <c r="AJ2122" i="1" a="1"/>
  <c r="AJ2122" i="1" s="1"/>
  <c r="AJ2120" i="1" a="1"/>
  <c r="AJ2120" i="1" s="1"/>
  <c r="AJ2157" i="1" a="1"/>
  <c r="AJ2157" i="1" s="1"/>
  <c r="AJ2143" i="1" a="1"/>
  <c r="AJ2143" i="1" s="1"/>
  <c r="AJ914" i="1" a="1"/>
  <c r="AJ914" i="1" s="1"/>
  <c r="AJ1071" i="1" a="1"/>
  <c r="AJ1071" i="1" s="1"/>
  <c r="AJ713" i="1" a="1"/>
  <c r="AJ713" i="1" s="1"/>
  <c r="AJ625" i="1" a="1"/>
  <c r="AJ625" i="1" s="1"/>
  <c r="AJ910" i="1" a="1"/>
  <c r="AJ910" i="1" s="1"/>
  <c r="AJ724" i="1" a="1"/>
  <c r="AJ724" i="1" s="1"/>
  <c r="AJ908" i="1" a="1"/>
  <c r="AJ908" i="1" s="1"/>
  <c r="AJ707" i="1" a="1"/>
  <c r="AJ707" i="1" s="1"/>
  <c r="AJ907" i="1" a="1"/>
  <c r="AJ907" i="1" s="1"/>
  <c r="AJ905" i="1" a="1"/>
  <c r="AJ905" i="1" s="1"/>
  <c r="AJ1067" i="1" a="1"/>
  <c r="AJ1067" i="1" s="1"/>
  <c r="AJ1232" i="1" a="1"/>
  <c r="AJ1232" i="1" s="1"/>
  <c r="AJ873" i="1" a="1"/>
  <c r="AJ873" i="1" s="1"/>
  <c r="AJ1274" i="1" a="1"/>
  <c r="AJ1274" i="1" s="1"/>
  <c r="AJ2114" i="1" a="1"/>
  <c r="AJ2114" i="1" s="1"/>
  <c r="AJ2151" i="1" a="1"/>
  <c r="AJ2151" i="1" s="1"/>
  <c r="AJ2145" i="1" a="1"/>
  <c r="AJ2145" i="1" s="1"/>
  <c r="AJ2112" i="1" a="1"/>
  <c r="AJ2112" i="1" s="1"/>
  <c r="AJ2149" i="1" a="1"/>
  <c r="AJ2149" i="1" s="1"/>
  <c r="AJ1013" i="1" a="1"/>
  <c r="AJ1013" i="1" s="1"/>
  <c r="AJ876" i="1" a="1"/>
  <c r="AJ876" i="1" s="1"/>
  <c r="AJ909" i="1" a="1"/>
  <c r="AJ909" i="1" s="1"/>
  <c r="AJ705" i="1" a="1"/>
  <c r="AJ705" i="1" s="1"/>
  <c r="AJ617" i="1" a="1"/>
  <c r="AJ617" i="1" s="1"/>
  <c r="AJ902" i="1" a="1"/>
  <c r="AJ902" i="1" s="1"/>
  <c r="AJ1009" i="1" a="1"/>
  <c r="AJ1009" i="1" s="1"/>
  <c r="AJ1228" i="1" a="1"/>
  <c r="AJ1228" i="1" s="1"/>
  <c r="AJ716" i="1" a="1"/>
  <c r="AJ716" i="1" s="1"/>
  <c r="AJ1224" i="1" a="1"/>
  <c r="AJ1224" i="1" s="1"/>
  <c r="AJ882" i="1" a="1"/>
  <c r="AJ882" i="1" s="1"/>
  <c r="AJ1010" i="1" a="1"/>
  <c r="AJ1010" i="1" s="1"/>
  <c r="AJ1266" i="1" a="1"/>
  <c r="AJ1266" i="1" s="1"/>
  <c r="AJ722" i="1" a="1"/>
  <c r="AJ722" i="1" s="1"/>
  <c r="AJ906" i="1" a="1"/>
  <c r="AJ906" i="1" s="1"/>
  <c r="AJ880" i="1" a="1"/>
  <c r="AJ880" i="1" s="1"/>
  <c r="AJ717" i="1" a="1"/>
  <c r="AJ717" i="1" s="1"/>
  <c r="AJ619" i="1" a="1"/>
  <c r="AJ619" i="1" s="1"/>
  <c r="AJ712" i="1" a="1"/>
  <c r="AJ712" i="1" s="1"/>
  <c r="AJ874" i="1" a="1"/>
  <c r="AJ874" i="1" s="1"/>
  <c r="AJ618" i="1" a="1"/>
  <c r="AJ618" i="1" s="1"/>
  <c r="AJ719" i="1" a="1"/>
  <c r="AJ719" i="1" s="1"/>
  <c r="AJ1080" i="1" a="1"/>
  <c r="AJ1080" i="1" s="1"/>
  <c r="AJ1272" i="1" a="1"/>
  <c r="AJ1272" i="1" s="1"/>
  <c r="AJ887" i="1" a="1"/>
  <c r="AJ887" i="1" s="1"/>
  <c r="AJ708" i="1" a="1"/>
  <c r="AJ708" i="1" s="1"/>
  <c r="AJ916" i="1" a="1"/>
  <c r="AJ916" i="1" s="1"/>
  <c r="AJ521" i="1" a="1"/>
  <c r="AJ521" i="1" s="1"/>
  <c r="AJ913" i="1" a="1"/>
  <c r="AJ913" i="1" s="1"/>
  <c r="AJ1268" i="1" a="1"/>
  <c r="AJ1268" i="1" s="1"/>
  <c r="AJ903" i="1" a="1"/>
  <c r="AJ903" i="1" s="1"/>
  <c r="AJ1235" i="1" a="1"/>
  <c r="AJ1235" i="1" s="1"/>
  <c r="AJ1014" i="1" a="1"/>
  <c r="AJ1014" i="1" s="1"/>
  <c r="AJ1269" i="1" a="1"/>
  <c r="AJ1269" i="1" s="1"/>
  <c r="AJ1225" i="1" a="1"/>
  <c r="AJ1225" i="1" s="1"/>
  <c r="AJ520" i="1" a="1"/>
  <c r="AJ520" i="1" s="1"/>
  <c r="AJ706" i="1" a="1"/>
  <c r="AJ706" i="1" s="1"/>
  <c r="AJ616" i="1" a="1"/>
  <c r="AJ616" i="1" s="1"/>
  <c r="AJ917" i="1" a="1"/>
  <c r="AJ917" i="1" s="1"/>
  <c r="AJ523" i="1" a="1"/>
  <c r="AJ523" i="1" s="1"/>
  <c r="AJ904" i="1" a="1"/>
  <c r="AJ904" i="1" s="1"/>
  <c r="AJ1011" i="1" a="1"/>
  <c r="AJ1011" i="1" s="1"/>
  <c r="AJ720" i="1" a="1"/>
  <c r="AJ720" i="1" s="1"/>
  <c r="AJ1006" i="1" a="1"/>
  <c r="AJ1006" i="1" s="1"/>
  <c r="AJ711" i="1" a="1"/>
  <c r="AJ711" i="1" s="1"/>
  <c r="AJ918" i="1" a="1"/>
  <c r="AJ918" i="1" s="1"/>
  <c r="AJ1072" i="1" a="1"/>
  <c r="AJ1072" i="1" s="1"/>
  <c r="AJ1264" i="1" a="1"/>
  <c r="AJ1264" i="1" s="1"/>
  <c r="AJ915" i="1" a="1"/>
  <c r="AJ915" i="1" s="1"/>
  <c r="AJ1073" i="1" a="1"/>
  <c r="AJ1073" i="1" s="1"/>
  <c r="AJ1077" i="1" a="1"/>
  <c r="AJ1077" i="1" s="1"/>
  <c r="AJ1233" i="1" a="1"/>
  <c r="AJ1233" i="1" s="1"/>
  <c r="AJ1076" i="1" a="1"/>
  <c r="AJ1076" i="1" s="1"/>
  <c r="AJ524" i="1" a="1"/>
  <c r="AJ524" i="1" s="1"/>
  <c r="AJ526" i="1" a="1"/>
  <c r="AJ526" i="1" s="1"/>
  <c r="AJ911" i="1" a="1"/>
  <c r="AJ911" i="1" s="1"/>
  <c r="AJ1066" i="1" a="1"/>
  <c r="AJ1066" i="1" s="1"/>
  <c r="AJ1231" i="1" a="1"/>
  <c r="AJ1231" i="1" s="1"/>
  <c r="AJ883" i="1" a="1"/>
  <c r="AJ883" i="1" s="1"/>
  <c r="AJ1064" i="1" a="1"/>
  <c r="AJ1064" i="1" s="1"/>
  <c r="AJ1015" i="1" a="1"/>
  <c r="AJ1015" i="1" s="1"/>
  <c r="AJ919" i="1" a="1"/>
  <c r="AJ919" i="1" s="1"/>
  <c r="AJ1065" i="1" a="1"/>
  <c r="AJ1065" i="1" s="1"/>
  <c r="AJ1236" i="1" a="1"/>
  <c r="AJ1236" i="1" s="1"/>
  <c r="AJ1271" i="1" a="1"/>
  <c r="AJ1271" i="1" s="1"/>
  <c r="AJ1069" i="1" a="1"/>
  <c r="AJ1069" i="1" s="1"/>
  <c r="AJ1226" i="1" a="1"/>
  <c r="AJ1226" i="1" s="1"/>
  <c r="AJ1234" i="1" a="1"/>
  <c r="AJ1234" i="1" s="1"/>
  <c r="AJ2146" i="1" a="1"/>
  <c r="AJ2146" i="1" s="1"/>
  <c r="AJ2113" i="1" a="1"/>
  <c r="AJ2113" i="1" s="1"/>
  <c r="AJ2150" i="1" a="1"/>
  <c r="AJ2150" i="1" s="1"/>
  <c r="AJ2144" i="1" a="1"/>
  <c r="AJ2144" i="1" s="1"/>
  <c r="AJ2118" i="1" a="1"/>
  <c r="AJ2118" i="1" s="1"/>
  <c r="AJ2155" i="1" a="1"/>
  <c r="AJ2155" i="1" s="1"/>
  <c r="AJ292" i="1" a="1"/>
  <c r="AJ292" i="1" s="1"/>
  <c r="AJ301" i="1" a="1"/>
  <c r="AJ301" i="1" s="1"/>
  <c r="AJ309" i="1" a="1"/>
  <c r="AJ309" i="1" s="1"/>
  <c r="AJ319" i="1" a="1"/>
  <c r="AJ319" i="1" s="1"/>
  <c r="AJ311" i="1" a="1"/>
  <c r="AJ311" i="1" s="1"/>
  <c r="AJ405" i="1" a="1"/>
  <c r="AJ405" i="1" s="1"/>
  <c r="AJ397" i="1" a="1"/>
  <c r="AJ397" i="1" s="1"/>
  <c r="AJ389" i="1" a="1"/>
  <c r="AJ389" i="1" s="1"/>
  <c r="AJ381" i="1" a="1"/>
  <c r="AJ381" i="1" s="1"/>
  <c r="AJ349" i="1" a="1"/>
  <c r="AJ349" i="1" s="1"/>
  <c r="AJ341" i="1" a="1"/>
  <c r="AJ341" i="1" s="1"/>
  <c r="AJ333" i="1" a="1"/>
  <c r="AJ333" i="1" s="1"/>
  <c r="AJ325" i="1" a="1"/>
  <c r="AJ325" i="1" s="1"/>
  <c r="AJ422" i="1" a="1"/>
  <c r="AJ422" i="1" s="1"/>
  <c r="AJ414" i="1" a="1"/>
  <c r="AJ414" i="1" s="1"/>
  <c r="AJ1816" i="1" a="1"/>
  <c r="AJ1816" i="1" s="1"/>
  <c r="AJ1880" i="1" a="1"/>
  <c r="AJ1880" i="1" s="1"/>
  <c r="AJ1731" i="1" a="1"/>
  <c r="AJ1731" i="1" s="1"/>
  <c r="AJ2204" i="1" a="1"/>
  <c r="AJ2204" i="1" s="1"/>
  <c r="AJ2109" i="1" a="1"/>
  <c r="AJ2109" i="1" s="1"/>
  <c r="AJ1921" i="1" a="1"/>
  <c r="AJ1921" i="1" s="1"/>
  <c r="AJ1786" i="1" a="1"/>
  <c r="AJ1786" i="1" s="1"/>
  <c r="AJ2127" i="1" a="1"/>
  <c r="AJ2127" i="1" s="1"/>
  <c r="AJ1803" i="1" a="1"/>
  <c r="AJ1803" i="1" s="1"/>
  <c r="AJ1867" i="1" a="1"/>
  <c r="AJ1867" i="1" s="1"/>
  <c r="AJ1608" i="1" a="1"/>
  <c r="AJ1608" i="1" s="1"/>
  <c r="AJ2201" i="1" a="1"/>
  <c r="AJ2201" i="1" s="1"/>
  <c r="AJ2131" i="1" a="1"/>
  <c r="AJ2131" i="1" s="1"/>
  <c r="AJ271" i="1" a="1"/>
  <c r="AJ271" i="1" s="1"/>
  <c r="AJ239" i="1" a="1"/>
  <c r="AJ239" i="1" s="1"/>
  <c r="AJ231" i="1" a="1"/>
  <c r="AJ231" i="1" s="1"/>
  <c r="AJ223" i="1" a="1"/>
  <c r="AJ223" i="1" s="1"/>
  <c r="AJ293" i="1" a="1"/>
  <c r="AJ293" i="1" s="1"/>
  <c r="AJ302" i="1" a="1"/>
  <c r="AJ302" i="1" s="1"/>
  <c r="AJ310" i="1" a="1"/>
  <c r="AJ310" i="1" s="1"/>
  <c r="AJ320" i="1" a="1"/>
  <c r="AJ320" i="1" s="1"/>
  <c r="AJ312" i="1" a="1"/>
  <c r="AJ312" i="1" s="1"/>
  <c r="AJ406" i="1" a="1"/>
  <c r="AJ406" i="1" s="1"/>
  <c r="AJ398" i="1" a="1"/>
  <c r="AJ398" i="1" s="1"/>
  <c r="AJ390" i="1" a="1"/>
  <c r="AJ390" i="1" s="1"/>
  <c r="AJ382" i="1" a="1"/>
  <c r="AJ382" i="1" s="1"/>
  <c r="AJ350" i="1" a="1"/>
  <c r="AJ350" i="1" s="1"/>
  <c r="AJ342" i="1" a="1"/>
  <c r="AJ342" i="1" s="1"/>
  <c r="AJ334" i="1" a="1"/>
  <c r="AJ334" i="1" s="1"/>
  <c r="AJ326" i="1" a="1"/>
  <c r="AJ326" i="1" s="1"/>
  <c r="AJ423" i="1" a="1"/>
  <c r="AJ423" i="1" s="1"/>
  <c r="AJ415" i="1" a="1"/>
  <c r="AJ415" i="1" s="1"/>
  <c r="AJ392" i="1" a="1"/>
  <c r="AJ392" i="1" s="1"/>
  <c r="AJ384" i="1" a="1"/>
  <c r="AJ384" i="1" s="1"/>
  <c r="AJ344" i="1" a="1"/>
  <c r="AJ344" i="1" s="1"/>
  <c r="AJ336" i="1" a="1"/>
  <c r="AJ336" i="1" s="1"/>
  <c r="AJ328" i="1" a="1"/>
  <c r="AJ328" i="1" s="1"/>
  <c r="AJ425" i="1" a="1"/>
  <c r="AJ425" i="1" s="1"/>
  <c r="AJ417" i="1" a="1"/>
  <c r="AJ417" i="1" s="1"/>
  <c r="AJ409" i="1" a="1"/>
  <c r="AJ409" i="1" s="1"/>
  <c r="AJ303" i="1" a="1"/>
  <c r="AJ303" i="1" s="1"/>
  <c r="AJ321" i="1" a="1"/>
  <c r="AJ321" i="1" s="1"/>
  <c r="AJ313" i="1" a="1"/>
  <c r="AJ313" i="1" s="1"/>
  <c r="AJ407" i="1" a="1"/>
  <c r="AJ407" i="1" s="1"/>
  <c r="AJ399" i="1" a="1"/>
  <c r="AJ399" i="1" s="1"/>
  <c r="AJ391" i="1" a="1"/>
  <c r="AJ391" i="1" s="1"/>
  <c r="AJ383" i="1" a="1"/>
  <c r="AJ383" i="1" s="1"/>
  <c r="AJ343" i="1" a="1"/>
  <c r="AJ343" i="1" s="1"/>
  <c r="AJ335" i="1" a="1"/>
  <c r="AJ335" i="1" s="1"/>
  <c r="AJ327" i="1" a="1"/>
  <c r="AJ327" i="1" s="1"/>
  <c r="AJ424" i="1" a="1"/>
  <c r="AJ424" i="1" s="1"/>
  <c r="AJ416" i="1" a="1"/>
  <c r="AJ416" i="1" s="1"/>
  <c r="AJ408" i="1" a="1"/>
  <c r="AJ408" i="1" s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17" i="1"/>
  <c r="V18" i="1"/>
  <c r="V19" i="1"/>
  <c r="V20" i="1"/>
  <c r="V21" i="1"/>
  <c r="V16" i="1"/>
  <c r="V15" i="1"/>
  <c r="V8" i="1"/>
  <c r="V14" i="1"/>
  <c r="V13" i="1"/>
  <c r="V12" i="1"/>
  <c r="V11" i="1"/>
  <c r="V10" i="1"/>
  <c r="V9" i="1"/>
  <c r="V7" i="1"/>
  <c r="V6" i="1"/>
  <c r="V5" i="1"/>
  <c r="V4" i="1"/>
  <c r="V3" i="1"/>
  <c r="V2" i="1"/>
  <c r="AI3929" i="1" l="1"/>
  <c r="AK3929" i="1" s="1"/>
  <c r="AI3928" i="1"/>
  <c r="AK3928" i="1" s="1"/>
  <c r="AI3927" i="1"/>
  <c r="AK3927" i="1" s="1"/>
  <c r="AI3930" i="1"/>
  <c r="AK3930" i="1" s="1"/>
  <c r="AI3923" i="1"/>
  <c r="AK3923" i="1" s="1"/>
  <c r="AI3921" i="1"/>
  <c r="AK3921" i="1" s="1"/>
  <c r="AI3926" i="1"/>
  <c r="AK3926" i="1" s="1"/>
  <c r="AI3920" i="1"/>
  <c r="AK3920" i="1" s="1"/>
  <c r="AI3922" i="1"/>
  <c r="AK3922" i="1" s="1"/>
  <c r="AI3924" i="1"/>
  <c r="AK3924" i="1" s="1"/>
  <c r="AI3925" i="1"/>
  <c r="AK3925" i="1" s="1"/>
  <c r="AI3903" i="1"/>
  <c r="AK3903" i="1" s="1"/>
  <c r="AI3898" i="1"/>
  <c r="AK3898" i="1" s="1"/>
  <c r="AI3901" i="1"/>
  <c r="AK3901" i="1" s="1"/>
  <c r="AI3902" i="1"/>
  <c r="AK3902" i="1" s="1"/>
  <c r="AI3900" i="1"/>
  <c r="AK3900" i="1" s="1"/>
  <c r="AI3899" i="1"/>
  <c r="AK3899" i="1" s="1"/>
  <c r="AI3905" i="1"/>
  <c r="AK3905" i="1" s="1"/>
  <c r="AI3897" i="1"/>
  <c r="AK3897" i="1" s="1"/>
  <c r="AI3904" i="1"/>
  <c r="AK3904" i="1" s="1"/>
  <c r="AI3906" i="1"/>
  <c r="AK3906" i="1" s="1"/>
  <c r="AI3910" i="1"/>
  <c r="AK3910" i="1" s="1"/>
  <c r="AI3915" i="1"/>
  <c r="AK3915" i="1" s="1"/>
  <c r="AI3907" i="1"/>
  <c r="AK3907" i="1" s="1"/>
  <c r="AI3917" i="1"/>
  <c r="AK3917" i="1" s="1"/>
  <c r="AI3919" i="1"/>
  <c r="AK3919" i="1" s="1"/>
  <c r="AI3914" i="1"/>
  <c r="AK3914" i="1" s="1"/>
  <c r="AI3912" i="1"/>
  <c r="AK3912" i="1" s="1"/>
  <c r="AI3916" i="1"/>
  <c r="AK3916" i="1" s="1"/>
  <c r="AI3909" i="1"/>
  <c r="AK3909" i="1" s="1"/>
  <c r="AI3918" i="1"/>
  <c r="AK3918" i="1" s="1"/>
  <c r="AI3911" i="1"/>
  <c r="AK3911" i="1" s="1"/>
  <c r="AI3908" i="1"/>
  <c r="AK3908" i="1" s="1"/>
  <c r="AI3913" i="1"/>
  <c r="AK3913" i="1" s="1"/>
  <c r="AI3888" i="1"/>
  <c r="AK3888" i="1" s="1"/>
  <c r="AI3889" i="1"/>
  <c r="AK3889" i="1" s="1"/>
  <c r="AI3882" i="1"/>
  <c r="AK3882" i="1" s="1"/>
  <c r="AI3878" i="1"/>
  <c r="AK3878" i="1" s="1"/>
  <c r="AI3892" i="1"/>
  <c r="AK3892" i="1" s="1"/>
  <c r="AI3885" i="1"/>
  <c r="AK3885" i="1" s="1"/>
  <c r="AI3891" i="1"/>
  <c r="AK3891" i="1" s="1"/>
  <c r="AI3894" i="1"/>
  <c r="AK3894" i="1" s="1"/>
  <c r="AI3881" i="1"/>
  <c r="AK3881" i="1" s="1"/>
  <c r="AI3896" i="1"/>
  <c r="AK3896" i="1" s="1"/>
  <c r="AI3879" i="1"/>
  <c r="AK3879" i="1" s="1"/>
  <c r="AI3877" i="1"/>
  <c r="AK3877" i="1" s="1"/>
  <c r="AI3895" i="1"/>
  <c r="AK3895" i="1" s="1"/>
  <c r="AI3875" i="1"/>
  <c r="AK3875" i="1" s="1"/>
  <c r="AI3884" i="1"/>
  <c r="AK3884" i="1" s="1"/>
  <c r="AI3893" i="1"/>
  <c r="AK3893" i="1" s="1"/>
  <c r="AI3883" i="1"/>
  <c r="AK3883" i="1" s="1"/>
  <c r="AI3880" i="1"/>
  <c r="AK3880" i="1" s="1"/>
  <c r="AI3890" i="1"/>
  <c r="AK3890" i="1" s="1"/>
  <c r="AI3887" i="1"/>
  <c r="AK3887" i="1" s="1"/>
  <c r="AI3886" i="1"/>
  <c r="AK3886" i="1" s="1"/>
  <c r="AI3876" i="1"/>
  <c r="AK3876" i="1" s="1"/>
  <c r="AI3874" i="1"/>
  <c r="AK3874" i="1" s="1"/>
  <c r="AI3844" i="1"/>
  <c r="AK3844" i="1" s="1"/>
  <c r="AI3870" i="1"/>
  <c r="AK3870" i="1" s="1"/>
  <c r="AI3850" i="1"/>
  <c r="AK3850" i="1" s="1"/>
  <c r="AI3858" i="1"/>
  <c r="AK3858" i="1" s="1"/>
  <c r="AI3869" i="1"/>
  <c r="AK3869" i="1" s="1"/>
  <c r="AI3853" i="1"/>
  <c r="AK3853" i="1" s="1"/>
  <c r="AI3857" i="1"/>
  <c r="AK3857" i="1" s="1"/>
  <c r="AI3863" i="1"/>
  <c r="AK3863" i="1" s="1"/>
  <c r="AI3854" i="1"/>
  <c r="AK3854" i="1" s="1"/>
  <c r="AI3851" i="1"/>
  <c r="AK3851" i="1" s="1"/>
  <c r="AI3873" i="1"/>
  <c r="AK3873" i="1" s="1"/>
  <c r="AI3855" i="1"/>
  <c r="AK3855" i="1" s="1"/>
  <c r="AI3861" i="1"/>
  <c r="AK3861" i="1" s="1"/>
  <c r="AI3867" i="1"/>
  <c r="AK3867" i="1" s="1"/>
  <c r="AI3848" i="1"/>
  <c r="AK3848" i="1" s="1"/>
  <c r="AI3860" i="1"/>
  <c r="AK3860" i="1" s="1"/>
  <c r="AI3871" i="1"/>
  <c r="AK3871" i="1" s="1"/>
  <c r="AI3859" i="1"/>
  <c r="AK3859" i="1" s="1"/>
  <c r="AI3868" i="1"/>
  <c r="AK3868" i="1" s="1"/>
  <c r="AI3866" i="1"/>
  <c r="AK3866" i="1" s="1"/>
  <c r="AI3864" i="1"/>
  <c r="AK3864" i="1" s="1"/>
  <c r="AI3856" i="1"/>
  <c r="AK3856" i="1" s="1"/>
  <c r="AI3862" i="1"/>
  <c r="AK3862" i="1" s="1"/>
  <c r="AI3865" i="1"/>
  <c r="AK3865" i="1" s="1"/>
  <c r="AI3852" i="1"/>
  <c r="AK3852" i="1" s="1"/>
  <c r="AI3849" i="1"/>
  <c r="AK3849" i="1" s="1"/>
  <c r="AI3872" i="1"/>
  <c r="AK3872" i="1" s="1"/>
  <c r="AI3843" i="1"/>
  <c r="AK3843" i="1" s="1"/>
  <c r="AI3847" i="1"/>
  <c r="AK3847" i="1" s="1"/>
  <c r="AI3845" i="1"/>
  <c r="AK3845" i="1" s="1"/>
  <c r="AI3846" i="1"/>
  <c r="AK3846" i="1" s="1"/>
  <c r="AI3836" i="1"/>
  <c r="AK3836" i="1" s="1"/>
  <c r="AI3841" i="1"/>
  <c r="AK3841" i="1" s="1"/>
  <c r="AI3834" i="1"/>
  <c r="AK3834" i="1" s="1"/>
  <c r="AI3831" i="1"/>
  <c r="AK3831" i="1" s="1"/>
  <c r="AI3835" i="1"/>
  <c r="AK3835" i="1" s="1"/>
  <c r="AI3842" i="1"/>
  <c r="AK3842" i="1" s="1"/>
  <c r="AI3838" i="1"/>
  <c r="AK3838" i="1" s="1"/>
  <c r="AI3832" i="1"/>
  <c r="AK3832" i="1" s="1"/>
  <c r="AI3833" i="1"/>
  <c r="AK3833" i="1" s="1"/>
  <c r="AI3840" i="1"/>
  <c r="AK3840" i="1" s="1"/>
  <c r="AI3839" i="1"/>
  <c r="AK3839" i="1" s="1"/>
  <c r="AI3837" i="1"/>
  <c r="AK3837" i="1" s="1"/>
  <c r="AJ3658" i="1" a="1"/>
  <c r="AJ3658" i="1" s="1"/>
  <c r="AJ3665" i="1" a="1"/>
  <c r="AJ3665" i="1" s="1"/>
  <c r="AJ3814" i="1" a="1"/>
  <c r="AJ3814" i="1" s="1"/>
  <c r="AJ3812" i="1" a="1"/>
  <c r="AJ3812" i="1" s="1"/>
  <c r="AJ3819" i="1" a="1"/>
  <c r="AJ3819" i="1" s="1"/>
  <c r="AJ3657" i="1" a="1"/>
  <c r="AJ3657" i="1" s="1"/>
  <c r="AJ3663" i="1" a="1"/>
  <c r="AJ3663" i="1" s="1"/>
  <c r="AJ3655" i="1" a="1"/>
  <c r="AJ3655" i="1" s="1"/>
  <c r="AJ3664" i="1" a="1"/>
  <c r="AJ3664" i="1" s="1"/>
  <c r="AJ3660" i="1" a="1"/>
  <c r="AJ3660" i="1" s="1"/>
  <c r="AJ3818" i="1" a="1"/>
  <c r="AJ3818" i="1" s="1"/>
  <c r="AJ3811" i="1" a="1"/>
  <c r="AJ3811" i="1" s="1"/>
  <c r="AJ3810" i="1" a="1"/>
  <c r="AJ3810" i="1" s="1"/>
  <c r="AJ3817" i="1" a="1"/>
  <c r="AJ3817" i="1" s="1"/>
  <c r="AJ3815" i="1" a="1"/>
  <c r="AJ3815" i="1" s="1"/>
  <c r="AJ3659" i="1" a="1"/>
  <c r="AJ3659" i="1" s="1"/>
  <c r="AJ3809" i="1" a="1"/>
  <c r="AJ3809" i="1" s="1"/>
  <c r="AJ3656" i="1" a="1"/>
  <c r="AJ3656" i="1" s="1"/>
  <c r="AJ3816" i="1" a="1"/>
  <c r="AJ3816" i="1" s="1"/>
  <c r="AJ3662" i="1" a="1"/>
  <c r="AJ3662" i="1" s="1"/>
  <c r="AJ3813" i="1" a="1"/>
  <c r="AJ3813" i="1" s="1"/>
  <c r="AJ3661" i="1" a="1"/>
  <c r="AJ3661" i="1" s="1"/>
  <c r="AJ3643" i="1" a="1"/>
  <c r="AJ3643" i="1" s="1"/>
  <c r="AJ3802" i="1" a="1"/>
  <c r="AJ3802" i="1" s="1"/>
  <c r="AJ3646" i="1" a="1"/>
  <c r="AJ3646" i="1" s="1"/>
  <c r="AJ3799" i="1" a="1"/>
  <c r="AJ3799" i="1" s="1"/>
  <c r="AJ3797" i="1" a="1"/>
  <c r="AJ3797" i="1" s="1"/>
  <c r="AJ3653" i="1" a="1"/>
  <c r="AJ3653" i="1" s="1"/>
  <c r="AJ3648" i="1" a="1"/>
  <c r="AJ3648" i="1" s="1"/>
  <c r="AJ3798" i="1" a="1"/>
  <c r="AJ3798" i="1" s="1"/>
  <c r="AJ3804" i="1" a="1"/>
  <c r="AJ3804" i="1" s="1"/>
  <c r="AJ3645" i="1" a="1"/>
  <c r="AJ3645" i="1" s="1"/>
  <c r="AJ3803" i="1" a="1"/>
  <c r="AJ3803" i="1" s="1"/>
  <c r="AJ3649" i="1" a="1"/>
  <c r="AJ3649" i="1" s="1"/>
  <c r="AJ3794" i="1" a="1"/>
  <c r="AJ3794" i="1" s="1"/>
  <c r="AJ3654" i="1" a="1"/>
  <c r="AJ3654" i="1" s="1"/>
  <c r="AJ3805" i="1" a="1"/>
  <c r="AJ3805" i="1" s="1"/>
  <c r="AJ3796" i="1" a="1"/>
  <c r="AJ3796" i="1" s="1"/>
  <c r="AJ3795" i="1" a="1"/>
  <c r="AJ3795" i="1" s="1"/>
  <c r="AJ3641" i="1" a="1"/>
  <c r="AJ3641" i="1" s="1"/>
  <c r="AJ3807" i="1" a="1"/>
  <c r="AJ3807" i="1" s="1"/>
  <c r="AJ3647" i="1" a="1"/>
  <c r="AJ3647" i="1" s="1"/>
  <c r="AJ3800" i="1" a="1"/>
  <c r="AJ3800" i="1" s="1"/>
  <c r="AJ3808" i="1" a="1"/>
  <c r="AJ3808" i="1" s="1"/>
  <c r="AJ3652" i="1" a="1"/>
  <c r="AJ3652" i="1" s="1"/>
  <c r="AJ3650" i="1" a="1"/>
  <c r="AJ3650" i="1" s="1"/>
  <c r="AJ3644" i="1" a="1"/>
  <c r="AJ3644" i="1" s="1"/>
  <c r="AJ3642" i="1" a="1"/>
  <c r="AJ3642" i="1" s="1"/>
  <c r="AJ3806" i="1" a="1"/>
  <c r="AJ3806" i="1" s="1"/>
  <c r="AJ3651" i="1" a="1"/>
  <c r="AJ3651" i="1" s="1"/>
  <c r="AJ3801" i="1" a="1"/>
  <c r="AJ3801" i="1" s="1"/>
  <c r="AI3783" i="1"/>
  <c r="AK3783" i="1" s="1"/>
  <c r="AI3790" i="1"/>
  <c r="AK3790" i="1" s="1"/>
  <c r="AI3781" i="1"/>
  <c r="AK3781" i="1" s="1"/>
  <c r="AI3785" i="1"/>
  <c r="AK3785" i="1" s="1"/>
  <c r="AI3780" i="1"/>
  <c r="AK3780" i="1" s="1"/>
  <c r="AI3782" i="1"/>
  <c r="AK3782" i="1" s="1"/>
  <c r="AI3787" i="1"/>
  <c r="AK3787" i="1" s="1"/>
  <c r="AI3792" i="1"/>
  <c r="AK3792" i="1" s="1"/>
  <c r="AI3779" i="1"/>
  <c r="AK3779" i="1" s="1"/>
  <c r="AI3778" i="1"/>
  <c r="AK3778" i="1" s="1"/>
  <c r="AI3791" i="1"/>
  <c r="AK3791" i="1" s="1"/>
  <c r="AI3788" i="1"/>
  <c r="AK3788" i="1" s="1"/>
  <c r="AI3786" i="1"/>
  <c r="AK3786" i="1" s="1"/>
  <c r="AI3793" i="1"/>
  <c r="AK3793" i="1" s="1"/>
  <c r="AI3784" i="1"/>
  <c r="AK3784" i="1" s="1"/>
  <c r="AI3789" i="1"/>
  <c r="AK3789" i="1" s="1"/>
  <c r="AI3768" i="1"/>
  <c r="AK3768" i="1" s="1"/>
  <c r="AI3770" i="1"/>
  <c r="AK3770" i="1" s="1"/>
  <c r="AI3769" i="1"/>
  <c r="AK3769" i="1" s="1"/>
  <c r="AI3775" i="1"/>
  <c r="AK3775" i="1" s="1"/>
  <c r="AI3777" i="1"/>
  <c r="AK3777" i="1" s="1"/>
  <c r="AI3771" i="1"/>
  <c r="AK3771" i="1" s="1"/>
  <c r="AI3776" i="1"/>
  <c r="AK3776" i="1" s="1"/>
  <c r="AI3772" i="1"/>
  <c r="AK3772" i="1" s="1"/>
  <c r="AI3774" i="1"/>
  <c r="AK3774" i="1" s="1"/>
  <c r="AI3773" i="1"/>
  <c r="AK3773" i="1" s="1"/>
  <c r="AI3767" i="1"/>
  <c r="AK3767" i="1" s="1"/>
  <c r="AI3740" i="1"/>
  <c r="AK3740" i="1" s="1"/>
  <c r="AI3744" i="1"/>
  <c r="AK3744" i="1" s="1"/>
  <c r="AI3742" i="1"/>
  <c r="AK3742" i="1" s="1"/>
  <c r="AI3741" i="1"/>
  <c r="AK3741" i="1" s="1"/>
  <c r="AI3749" i="1"/>
  <c r="AK3749" i="1" s="1"/>
  <c r="AI3748" i="1"/>
  <c r="AK3748" i="1" s="1"/>
  <c r="AI3745" i="1"/>
  <c r="AK3745" i="1" s="1"/>
  <c r="AI3743" i="1"/>
  <c r="AK3743" i="1" s="1"/>
  <c r="AI3747" i="1"/>
  <c r="AK3747" i="1" s="1"/>
  <c r="AI3746" i="1"/>
  <c r="AK3746" i="1" s="1"/>
  <c r="AI3738" i="1"/>
  <c r="AK3738" i="1" s="1"/>
  <c r="AI3729" i="1"/>
  <c r="AK3729" i="1" s="1"/>
  <c r="AI3731" i="1"/>
  <c r="AK3731" i="1" s="1"/>
  <c r="AI3737" i="1"/>
  <c r="AK3737" i="1" s="1"/>
  <c r="AI3732" i="1"/>
  <c r="AK3732" i="1" s="1"/>
  <c r="AI3728" i="1"/>
  <c r="AK3728" i="1" s="1"/>
  <c r="AI3730" i="1"/>
  <c r="AK3730" i="1" s="1"/>
  <c r="AI3739" i="1"/>
  <c r="AK3739" i="1" s="1"/>
  <c r="AI3736" i="1"/>
  <c r="AK3736" i="1" s="1"/>
  <c r="AI3735" i="1"/>
  <c r="AK3735" i="1" s="1"/>
  <c r="AI3734" i="1"/>
  <c r="AK3734" i="1" s="1"/>
  <c r="AI3733" i="1"/>
  <c r="AK3733" i="1" s="1"/>
  <c r="AI3727" i="1"/>
  <c r="AK3727" i="1" s="1"/>
  <c r="AI3720" i="1"/>
  <c r="AK3720" i="1" s="1"/>
  <c r="AI3725" i="1"/>
  <c r="AK3725" i="1" s="1"/>
  <c r="AI3718" i="1"/>
  <c r="AK3718" i="1" s="1"/>
  <c r="AI3723" i="1"/>
  <c r="AK3723" i="1" s="1"/>
  <c r="AI3716" i="1"/>
  <c r="AK3716" i="1" s="1"/>
  <c r="AI3722" i="1"/>
  <c r="AK3722" i="1" s="1"/>
  <c r="AI3719" i="1"/>
  <c r="AK3719" i="1" s="1"/>
  <c r="AI3726" i="1"/>
  <c r="AK3726" i="1" s="1"/>
  <c r="AI3724" i="1"/>
  <c r="AK3724" i="1" s="1"/>
  <c r="AI3717" i="1"/>
  <c r="AK3717" i="1" s="1"/>
  <c r="AI3721" i="1"/>
  <c r="AK3721" i="1" s="1"/>
  <c r="AI3715" i="1"/>
  <c r="AK3715" i="1" s="1"/>
  <c r="AI3709" i="1"/>
  <c r="AK3709" i="1" s="1"/>
  <c r="AI3705" i="1"/>
  <c r="AK3705" i="1" s="1"/>
  <c r="AI3707" i="1"/>
  <c r="AK3707" i="1" s="1"/>
  <c r="AI3710" i="1"/>
  <c r="AK3710" i="1" s="1"/>
  <c r="AI3706" i="1"/>
  <c r="AK3706" i="1" s="1"/>
  <c r="AI3708" i="1"/>
  <c r="AK3708" i="1" s="1"/>
  <c r="AI3714" i="1"/>
  <c r="AK3714" i="1" s="1"/>
  <c r="AI3713" i="1"/>
  <c r="AK3713" i="1" s="1"/>
  <c r="AI3704" i="1"/>
  <c r="AK3704" i="1" s="1"/>
  <c r="AI3711" i="1"/>
  <c r="AK3711" i="1" s="1"/>
  <c r="AI3712" i="1"/>
  <c r="AK3712" i="1" s="1"/>
  <c r="AI3703" i="1"/>
  <c r="AK3703" i="1" s="1"/>
  <c r="AI3702" i="1"/>
  <c r="AK3702" i="1" s="1"/>
  <c r="AI3700" i="1"/>
  <c r="AK3700" i="1" s="1"/>
  <c r="AI3701" i="1"/>
  <c r="AK3701" i="1" s="1"/>
  <c r="AI3692" i="1"/>
  <c r="AK3692" i="1" s="1"/>
  <c r="AI3699" i="1"/>
  <c r="AK3699" i="1" s="1"/>
  <c r="AI3696" i="1"/>
  <c r="AK3696" i="1" s="1"/>
  <c r="AI3693" i="1"/>
  <c r="AK3693" i="1" s="1"/>
  <c r="AI3698" i="1"/>
  <c r="AK3698" i="1" s="1"/>
  <c r="AI3695" i="1"/>
  <c r="AK3695" i="1" s="1"/>
  <c r="AI3694" i="1"/>
  <c r="AK3694" i="1" s="1"/>
  <c r="AI3697" i="1"/>
  <c r="AK3697" i="1" s="1"/>
  <c r="AI3691" i="1"/>
  <c r="AK3691" i="1" s="1"/>
  <c r="AI3690" i="1"/>
  <c r="AK3690" i="1" s="1"/>
  <c r="AI3686" i="1"/>
  <c r="AK3686" i="1" s="1"/>
  <c r="AI3689" i="1"/>
  <c r="AK3689" i="1" s="1"/>
  <c r="AI3684" i="1"/>
  <c r="AK3684" i="1" s="1"/>
  <c r="AI3683" i="1"/>
  <c r="AK3683" i="1" s="1"/>
  <c r="AI3681" i="1"/>
  <c r="AK3681" i="1" s="1"/>
  <c r="AI3682" i="1"/>
  <c r="AK3682" i="1" s="1"/>
  <c r="AI3677" i="1"/>
  <c r="AK3677" i="1" s="1"/>
  <c r="AI3687" i="1"/>
  <c r="AK3687" i="1" s="1"/>
  <c r="AI3678" i="1"/>
  <c r="AK3678" i="1" s="1"/>
  <c r="AI3680" i="1"/>
  <c r="AK3680" i="1" s="1"/>
  <c r="AI3688" i="1"/>
  <c r="AK3688" i="1" s="1"/>
  <c r="AI3685" i="1"/>
  <c r="AK3685" i="1" s="1"/>
  <c r="AI3679" i="1"/>
  <c r="AK3679" i="1" s="1"/>
  <c r="AI3628" i="1"/>
  <c r="AK3628" i="1" s="1"/>
  <c r="AI3638" i="1"/>
  <c r="AK3638" i="1" s="1"/>
  <c r="AI3635" i="1"/>
  <c r="AK3635" i="1" s="1"/>
  <c r="AI3626" i="1"/>
  <c r="AK3626" i="1" s="1"/>
  <c r="AI3629" i="1"/>
  <c r="AK3629" i="1" s="1"/>
  <c r="AI3636" i="1"/>
  <c r="AK3636" i="1" s="1"/>
  <c r="AI3624" i="1"/>
  <c r="AK3624" i="1" s="1"/>
  <c r="AI3631" i="1"/>
  <c r="AK3631" i="1" s="1"/>
  <c r="AI3627" i="1"/>
  <c r="AK3627" i="1" s="1"/>
  <c r="AI3625" i="1"/>
  <c r="AK3625" i="1" s="1"/>
  <c r="AI3637" i="1"/>
  <c r="AK3637" i="1" s="1"/>
  <c r="AI3640" i="1"/>
  <c r="AK3640" i="1" s="1"/>
  <c r="AI3630" i="1"/>
  <c r="AK3630" i="1" s="1"/>
  <c r="AI3639" i="1"/>
  <c r="AK3639" i="1" s="1"/>
  <c r="AI3632" i="1"/>
  <c r="AK3632" i="1" s="1"/>
  <c r="AI3633" i="1"/>
  <c r="AK3633" i="1" s="1"/>
  <c r="AI3634" i="1"/>
  <c r="AK3634" i="1" s="1"/>
  <c r="AI3620" i="1"/>
  <c r="AK3620" i="1" s="1"/>
  <c r="AI3614" i="1"/>
  <c r="AK3614" i="1" s="1"/>
  <c r="AI3619" i="1"/>
  <c r="AK3619" i="1" s="1"/>
  <c r="AI3623" i="1"/>
  <c r="AK3623" i="1" s="1"/>
  <c r="AI3622" i="1"/>
  <c r="AK3622" i="1" s="1"/>
  <c r="AI3615" i="1"/>
  <c r="AK3615" i="1" s="1"/>
  <c r="AI3621" i="1"/>
  <c r="AK3621" i="1" s="1"/>
  <c r="AI3616" i="1"/>
  <c r="AK3616" i="1" s="1"/>
  <c r="AI3613" i="1"/>
  <c r="AK3613" i="1" s="1"/>
  <c r="AI3618" i="1"/>
  <c r="AK3618" i="1" s="1"/>
  <c r="AI3617" i="1"/>
  <c r="AK3617" i="1" s="1"/>
  <c r="AI2217" i="1"/>
  <c r="AK2217" i="1" s="1"/>
  <c r="AI3589" i="1"/>
  <c r="AK3589" i="1" s="1"/>
  <c r="AI3597" i="1"/>
  <c r="AK3597" i="1" s="1"/>
  <c r="AI3595" i="1"/>
  <c r="AK3595" i="1" s="1"/>
  <c r="AI3590" i="1"/>
  <c r="AK3590" i="1" s="1"/>
  <c r="AI3591" i="1"/>
  <c r="AK3591" i="1" s="1"/>
  <c r="AI3593" i="1"/>
  <c r="AK3593" i="1" s="1"/>
  <c r="AI3592" i="1"/>
  <c r="AK3592" i="1" s="1"/>
  <c r="AI3594" i="1"/>
  <c r="AK3594" i="1" s="1"/>
  <c r="AI3596" i="1"/>
  <c r="AK3596" i="1" s="1"/>
  <c r="AI3588" i="1"/>
  <c r="AK3588" i="1" s="1"/>
  <c r="AI3561" i="1"/>
  <c r="AK3561" i="1" s="1"/>
  <c r="AI3566" i="1"/>
  <c r="AK3566" i="1" s="1"/>
  <c r="AI3569" i="1"/>
  <c r="AK3569" i="1" s="1"/>
  <c r="AI3565" i="1"/>
  <c r="AK3565" i="1" s="1"/>
  <c r="AI3564" i="1"/>
  <c r="AK3564" i="1" s="1"/>
  <c r="AI3568" i="1"/>
  <c r="AK3568" i="1" s="1"/>
  <c r="AI3562" i="1"/>
  <c r="AK3562" i="1" s="1"/>
  <c r="AI3563" i="1"/>
  <c r="AK3563" i="1" s="1"/>
  <c r="AI3570" i="1"/>
  <c r="AK3570" i="1" s="1"/>
  <c r="AI3571" i="1"/>
  <c r="AK3571" i="1" s="1"/>
  <c r="AI3567" i="1"/>
  <c r="AK3567" i="1" s="1"/>
  <c r="AI3557" i="1"/>
  <c r="AK3557" i="1" s="1"/>
  <c r="AI3558" i="1"/>
  <c r="AK3558" i="1" s="1"/>
  <c r="AI3559" i="1"/>
  <c r="AK3559" i="1" s="1"/>
  <c r="AI3560" i="1"/>
  <c r="AK3560" i="1" s="1"/>
  <c r="AJ3526" i="1" a="1"/>
  <c r="AJ3526" i="1" s="1"/>
  <c r="AJ3522" i="1" a="1"/>
  <c r="AJ3522" i="1" s="1"/>
  <c r="AJ3525" i="1" a="1"/>
  <c r="AJ3525" i="1" s="1"/>
  <c r="AJ3528" i="1" a="1"/>
  <c r="AJ3528" i="1" s="1"/>
  <c r="AJ3527" i="1" a="1"/>
  <c r="AJ3527" i="1" s="1"/>
  <c r="AJ3529" i="1" a="1"/>
  <c r="AJ3529" i="1" s="1"/>
  <c r="AJ3531" i="1" a="1"/>
  <c r="AJ3531" i="1" s="1"/>
  <c r="AJ3521" i="1" a="1"/>
  <c r="AJ3521" i="1" s="1"/>
  <c r="AJ3520" i="1" a="1"/>
  <c r="AJ3520" i="1" s="1"/>
  <c r="AJ3523" i="1" a="1"/>
  <c r="AJ3523" i="1" s="1"/>
  <c r="AJ3530" i="1" a="1"/>
  <c r="AJ3530" i="1" s="1"/>
  <c r="AJ3524" i="1" a="1"/>
  <c r="AJ3524" i="1" s="1"/>
  <c r="AJ3492" i="1" a="1"/>
  <c r="AJ3492" i="1" s="1"/>
  <c r="AJ3481" i="1" a="1"/>
  <c r="AJ3481" i="1" s="1"/>
  <c r="AJ3485" i="1" a="1"/>
  <c r="AJ3485" i="1" s="1"/>
  <c r="AJ3482" i="1" a="1"/>
  <c r="AJ3482" i="1" s="1"/>
  <c r="AJ3480" i="1" a="1"/>
  <c r="AJ3480" i="1" s="1"/>
  <c r="AJ3486" i="1" a="1"/>
  <c r="AJ3486" i="1" s="1"/>
  <c r="AJ3491" i="1" a="1"/>
  <c r="AJ3491" i="1" s="1"/>
  <c r="AJ3483" i="1" a="1"/>
  <c r="AJ3483" i="1" s="1"/>
  <c r="AJ3488" i="1" a="1"/>
  <c r="AJ3488" i="1" s="1"/>
  <c r="AJ3487" i="1" a="1"/>
  <c r="AJ3487" i="1" s="1"/>
  <c r="AJ3493" i="1" a="1"/>
  <c r="AJ3493" i="1" s="1"/>
  <c r="AJ3484" i="1" a="1"/>
  <c r="AJ3484" i="1" s="1"/>
  <c r="AJ3490" i="1" a="1"/>
  <c r="AJ3490" i="1" s="1"/>
  <c r="AJ3489" i="1" a="1"/>
  <c r="AJ3489" i="1" s="1"/>
  <c r="AI3550" i="1"/>
  <c r="AK3550" i="1" s="1"/>
  <c r="AI3532" i="1"/>
  <c r="AK3532" i="1" s="1"/>
  <c r="AI3544" i="1"/>
  <c r="AK3544" i="1" s="1"/>
  <c r="AI3546" i="1"/>
  <c r="AK3546" i="1" s="1"/>
  <c r="AI3536" i="1"/>
  <c r="AK3536" i="1" s="1"/>
  <c r="AI3543" i="1"/>
  <c r="AK3543" i="1" s="1"/>
  <c r="AI3554" i="1"/>
  <c r="AK3554" i="1" s="1"/>
  <c r="AI3538" i="1"/>
  <c r="AK3538" i="1" s="1"/>
  <c r="AI3555" i="1"/>
  <c r="AK3555" i="1" s="1"/>
  <c r="AI3549" i="1"/>
  <c r="AK3549" i="1" s="1"/>
  <c r="AI3545" i="1"/>
  <c r="AK3545" i="1" s="1"/>
  <c r="AI3539" i="1"/>
  <c r="AK3539" i="1" s="1"/>
  <c r="AI3556" i="1"/>
  <c r="AK3556" i="1" s="1"/>
  <c r="AI3551" i="1"/>
  <c r="AK3551" i="1" s="1"/>
  <c r="AI3541" i="1"/>
  <c r="AK3541" i="1" s="1"/>
  <c r="AI3548" i="1"/>
  <c r="AK3548" i="1" s="1"/>
  <c r="AI3553" i="1"/>
  <c r="AK3553" i="1" s="1"/>
  <c r="AI3540" i="1"/>
  <c r="AK3540" i="1" s="1"/>
  <c r="AI3537" i="1"/>
  <c r="AK3537" i="1" s="1"/>
  <c r="AI3547" i="1"/>
  <c r="AK3547" i="1" s="1"/>
  <c r="AI3534" i="1"/>
  <c r="AK3534" i="1" s="1"/>
  <c r="AI3533" i="1"/>
  <c r="AK3533" i="1" s="1"/>
  <c r="AI3542" i="1"/>
  <c r="AK3542" i="1" s="1"/>
  <c r="AI3535" i="1"/>
  <c r="AK3535" i="1" s="1"/>
  <c r="AI3552" i="1"/>
  <c r="AK3552" i="1" s="1"/>
  <c r="AI3507" i="1"/>
  <c r="AK3507" i="1" s="1"/>
  <c r="AI3515" i="1"/>
  <c r="AK3515" i="1" s="1"/>
  <c r="AI3510" i="1"/>
  <c r="AK3510" i="1" s="1"/>
  <c r="AI3506" i="1"/>
  <c r="AK3506" i="1" s="1"/>
  <c r="AI3511" i="1"/>
  <c r="AK3511" i="1" s="1"/>
  <c r="AI3514" i="1"/>
  <c r="AK3514" i="1" s="1"/>
  <c r="AI3509" i="1"/>
  <c r="AK3509" i="1" s="1"/>
  <c r="AI3513" i="1"/>
  <c r="AK3513" i="1" s="1"/>
  <c r="AI3508" i="1"/>
  <c r="AK3508" i="1" s="1"/>
  <c r="AI3516" i="1"/>
  <c r="AK3516" i="1" s="1"/>
  <c r="AI3512" i="1"/>
  <c r="AK3512" i="1" s="1"/>
  <c r="AI3496" i="1"/>
  <c r="AK3496" i="1" s="1"/>
  <c r="AI3503" i="1"/>
  <c r="AK3503" i="1" s="1"/>
  <c r="AI3498" i="1"/>
  <c r="AK3498" i="1" s="1"/>
  <c r="AI3500" i="1"/>
  <c r="AK3500" i="1" s="1"/>
  <c r="AI3504" i="1"/>
  <c r="AK3504" i="1" s="1"/>
  <c r="AI3501" i="1"/>
  <c r="AK3501" i="1" s="1"/>
  <c r="AI3505" i="1"/>
  <c r="AK3505" i="1" s="1"/>
  <c r="AI3502" i="1"/>
  <c r="AK3502" i="1" s="1"/>
  <c r="AI3497" i="1"/>
  <c r="AK3497" i="1" s="1"/>
  <c r="AI3499" i="1"/>
  <c r="AK3499" i="1" s="1"/>
  <c r="AI1591" i="1"/>
  <c r="AK1591" i="1" s="1"/>
  <c r="AI1684" i="1"/>
  <c r="AK1684" i="1" s="1"/>
  <c r="AI854" i="1"/>
  <c r="AK854" i="1" s="1"/>
  <c r="AI871" i="1"/>
  <c r="AK871" i="1" s="1"/>
  <c r="AI2066" i="1"/>
  <c r="AK2066" i="1" s="1"/>
  <c r="AI1443" i="1"/>
  <c r="AK1443" i="1" s="1"/>
  <c r="AI1980" i="1"/>
  <c r="AK1980" i="1" s="1"/>
  <c r="AI2067" i="1"/>
  <c r="AK2067" i="1" s="1"/>
  <c r="AI869" i="1"/>
  <c r="AK869" i="1" s="1"/>
  <c r="AI2229" i="1"/>
  <c r="AK2229" i="1" s="1"/>
  <c r="AI2057" i="1"/>
  <c r="AK2057" i="1" s="1"/>
  <c r="AI3459" i="1"/>
  <c r="AK3459" i="1" s="1"/>
  <c r="AI2233" i="1"/>
  <c r="AK2233" i="1" s="1"/>
  <c r="AI2058" i="1"/>
  <c r="AK2058" i="1" s="1"/>
  <c r="AI890" i="1"/>
  <c r="AK890" i="1" s="1"/>
  <c r="AI1336" i="1"/>
  <c r="AK1336" i="1" s="1"/>
  <c r="AI2051" i="1"/>
  <c r="AK2051" i="1" s="1"/>
  <c r="AI3463" i="1"/>
  <c r="AK3463" i="1" s="1"/>
  <c r="AI3467" i="1"/>
  <c r="AK3467" i="1" s="1"/>
  <c r="AI3462" i="1"/>
  <c r="AK3462" i="1" s="1"/>
  <c r="AI3461" i="1"/>
  <c r="AK3461" i="1" s="1"/>
  <c r="AI3465" i="1"/>
  <c r="AK3465" i="1" s="1"/>
  <c r="AI3466" i="1"/>
  <c r="AK3466" i="1" s="1"/>
  <c r="AI3460" i="1"/>
  <c r="AK3460" i="1" s="1"/>
  <c r="AI3464" i="1"/>
  <c r="AK3464" i="1" s="1"/>
  <c r="AI1989" i="1"/>
  <c r="AK1989" i="1" s="1"/>
  <c r="AI892" i="1"/>
  <c r="AK892" i="1" s="1"/>
  <c r="AI1995" i="1"/>
  <c r="AK1995" i="1" s="1"/>
  <c r="AI857" i="1"/>
  <c r="AK857" i="1" s="1"/>
  <c r="AI2220" i="1"/>
  <c r="AK2220" i="1" s="1"/>
  <c r="AI2072" i="1"/>
  <c r="AK2072" i="1" s="1"/>
  <c r="AI1588" i="1"/>
  <c r="AK1588" i="1" s="1"/>
  <c r="AI1682" i="1"/>
  <c r="AK1682" i="1" s="1"/>
  <c r="AI1584" i="1"/>
  <c r="AK1584" i="1" s="1"/>
  <c r="AI1448" i="1"/>
  <c r="AK1448" i="1" s="1"/>
  <c r="AI1456" i="1"/>
  <c r="AK1456" i="1" s="1"/>
  <c r="AI1587" i="1"/>
  <c r="AK1587" i="1" s="1"/>
  <c r="AI1334" i="1"/>
  <c r="AK1334" i="1" s="1"/>
  <c r="AI3453" i="1"/>
  <c r="AK3453" i="1" s="1"/>
  <c r="AI3440" i="1"/>
  <c r="AK3440" i="1" s="1"/>
  <c r="AI3444" i="1"/>
  <c r="AK3444" i="1" s="1"/>
  <c r="AI3445" i="1"/>
  <c r="AK3445" i="1" s="1"/>
  <c r="AI3435" i="1"/>
  <c r="AK3435" i="1" s="1"/>
  <c r="AI3442" i="1"/>
  <c r="AK3442" i="1" s="1"/>
  <c r="AI3441" i="1"/>
  <c r="AK3441" i="1" s="1"/>
  <c r="AI3443" i="1"/>
  <c r="AK3443" i="1" s="1"/>
  <c r="AI3446" i="1"/>
  <c r="AK3446" i="1" s="1"/>
  <c r="AI3437" i="1"/>
  <c r="AK3437" i="1" s="1"/>
  <c r="AI3436" i="1"/>
  <c r="AK3436" i="1" s="1"/>
  <c r="AI3447" i="1"/>
  <c r="AK3447" i="1" s="1"/>
  <c r="AI3438" i="1"/>
  <c r="AK3438" i="1" s="1"/>
  <c r="AI3434" i="1"/>
  <c r="AK3434" i="1" s="1"/>
  <c r="AI3439" i="1"/>
  <c r="AK3439" i="1" s="1"/>
  <c r="AI3448" i="1"/>
  <c r="AK3448" i="1" s="1"/>
  <c r="AI3457" i="1"/>
  <c r="AK3457" i="1" s="1"/>
  <c r="AI3450" i="1"/>
  <c r="AK3450" i="1" s="1"/>
  <c r="AI3452" i="1"/>
  <c r="AK3452" i="1" s="1"/>
  <c r="AI3454" i="1"/>
  <c r="AK3454" i="1" s="1"/>
  <c r="AI3451" i="1"/>
  <c r="AK3451" i="1" s="1"/>
  <c r="AI3458" i="1"/>
  <c r="AK3458" i="1" s="1"/>
  <c r="AI3456" i="1"/>
  <c r="AK3456" i="1" s="1"/>
  <c r="AI3455" i="1"/>
  <c r="AK3455" i="1" s="1"/>
  <c r="AI3449" i="1"/>
  <c r="AK3449" i="1" s="1"/>
  <c r="AI3433" i="1"/>
  <c r="AK3433" i="1" s="1"/>
  <c r="AI3430" i="1"/>
  <c r="AK3430" i="1" s="1"/>
  <c r="AI3427" i="1"/>
  <c r="AK3427" i="1" s="1"/>
  <c r="AI3429" i="1"/>
  <c r="AK3429" i="1" s="1"/>
  <c r="AI3431" i="1"/>
  <c r="AK3431" i="1" s="1"/>
  <c r="AI3432" i="1"/>
  <c r="AK3432" i="1" s="1"/>
  <c r="AI3424" i="1"/>
  <c r="AK3424" i="1" s="1"/>
  <c r="AI3425" i="1"/>
  <c r="AK3425" i="1" s="1"/>
  <c r="AI3428" i="1"/>
  <c r="AK3428" i="1" s="1"/>
  <c r="AI3426" i="1"/>
  <c r="AK3426" i="1" s="1"/>
  <c r="AI3423" i="1"/>
  <c r="AK3423" i="1" s="1"/>
  <c r="AI3420" i="1"/>
  <c r="AK3420" i="1" s="1"/>
  <c r="AI3414" i="1"/>
  <c r="AK3414" i="1" s="1"/>
  <c r="AI3415" i="1"/>
  <c r="AK3415" i="1" s="1"/>
  <c r="AI3419" i="1"/>
  <c r="AK3419" i="1" s="1"/>
  <c r="AI3416" i="1"/>
  <c r="AK3416" i="1" s="1"/>
  <c r="AI3422" i="1"/>
  <c r="AK3422" i="1" s="1"/>
  <c r="AI3413" i="1"/>
  <c r="AK3413" i="1" s="1"/>
  <c r="AI3412" i="1"/>
  <c r="AK3412" i="1" s="1"/>
  <c r="AI3417" i="1"/>
  <c r="AK3417" i="1" s="1"/>
  <c r="AI3418" i="1"/>
  <c r="AK3418" i="1" s="1"/>
  <c r="AI3411" i="1"/>
  <c r="AK3411" i="1" s="1"/>
  <c r="AI3421" i="1"/>
  <c r="AK3421" i="1" s="1"/>
  <c r="AJ3397" i="1" a="1"/>
  <c r="AJ3397" i="1" s="1"/>
  <c r="AJ3385" i="1" a="1"/>
  <c r="AJ3385" i="1" s="1"/>
  <c r="AJ3388" i="1" a="1"/>
  <c r="AJ3388" i="1" s="1"/>
  <c r="AJ3389" i="1" a="1"/>
  <c r="AJ3389" i="1" s="1"/>
  <c r="AJ3386" i="1" a="1"/>
  <c r="AJ3386" i="1" s="1"/>
  <c r="AJ3387" i="1" a="1"/>
  <c r="AJ3387" i="1" s="1"/>
  <c r="AJ3396" i="1" a="1"/>
  <c r="AJ3396" i="1" s="1"/>
  <c r="AJ3394" i="1" a="1"/>
  <c r="AJ3394" i="1" s="1"/>
  <c r="AJ3398" i="1" a="1"/>
  <c r="AJ3398" i="1" s="1"/>
  <c r="AJ3392" i="1" a="1"/>
  <c r="AJ3392" i="1" s="1"/>
  <c r="AJ3384" i="1" a="1"/>
  <c r="AJ3384" i="1" s="1"/>
  <c r="AJ3393" i="1" a="1"/>
  <c r="AJ3393" i="1" s="1"/>
  <c r="AJ3391" i="1" a="1"/>
  <c r="AJ3391" i="1" s="1"/>
  <c r="AJ3383" i="1" a="1"/>
  <c r="AJ3383" i="1" s="1"/>
  <c r="AJ3390" i="1" a="1"/>
  <c r="AJ3390" i="1" s="1"/>
  <c r="AJ3395" i="1" a="1"/>
  <c r="AJ3395" i="1" s="1"/>
  <c r="AI3408" i="1"/>
  <c r="AK3408" i="1" s="1"/>
  <c r="AI3404" i="1"/>
  <c r="AK3404" i="1" s="1"/>
  <c r="AI3402" i="1"/>
  <c r="AK3402" i="1" s="1"/>
  <c r="AI3400" i="1"/>
  <c r="AK3400" i="1" s="1"/>
  <c r="AI3406" i="1"/>
  <c r="AK3406" i="1" s="1"/>
  <c r="AI3403" i="1"/>
  <c r="AK3403" i="1" s="1"/>
  <c r="AI3407" i="1"/>
  <c r="AK3407" i="1" s="1"/>
  <c r="AI3410" i="1"/>
  <c r="AK3410" i="1" s="1"/>
  <c r="AI3401" i="1"/>
  <c r="AK3401" i="1" s="1"/>
  <c r="AI3405" i="1"/>
  <c r="AK3405" i="1" s="1"/>
  <c r="AI3409" i="1"/>
  <c r="AK3409" i="1" s="1"/>
  <c r="AJ3381" i="1" a="1"/>
  <c r="AJ3381" i="1" s="1"/>
  <c r="AJ3382" i="1" a="1"/>
  <c r="AJ3382" i="1" s="1"/>
  <c r="AJ3380" i="1" a="1"/>
  <c r="AJ3380" i="1" s="1"/>
  <c r="AJ3376" i="1" a="1"/>
  <c r="AJ3376" i="1" s="1"/>
  <c r="AJ3373" i="1" a="1"/>
  <c r="AJ3373" i="1" s="1"/>
  <c r="AJ3379" i="1" a="1"/>
  <c r="AJ3379" i="1" s="1"/>
  <c r="AJ3377" i="1" a="1"/>
  <c r="AJ3377" i="1" s="1"/>
  <c r="AJ3374" i="1" a="1"/>
  <c r="AJ3374" i="1" s="1"/>
  <c r="AJ3372" i="1" a="1"/>
  <c r="AJ3372" i="1" s="1"/>
  <c r="AJ3378" i="1" a="1"/>
  <c r="AJ3378" i="1" s="1"/>
  <c r="AJ3375" i="1" a="1"/>
  <c r="AJ3375" i="1" s="1"/>
  <c r="AI3369" i="1"/>
  <c r="AK3369" i="1" s="1"/>
  <c r="AI3368" i="1"/>
  <c r="AK3368" i="1" s="1"/>
  <c r="AI3371" i="1"/>
  <c r="AK3371" i="1" s="1"/>
  <c r="AI3365" i="1"/>
  <c r="AK3365" i="1" s="1"/>
  <c r="AI3366" i="1"/>
  <c r="AK3366" i="1" s="1"/>
  <c r="AI3370" i="1"/>
  <c r="AK3370" i="1" s="1"/>
  <c r="AI3364" i="1"/>
  <c r="AK3364" i="1" s="1"/>
  <c r="AI3367" i="1"/>
  <c r="AK3367" i="1" s="1"/>
  <c r="AI3363" i="1"/>
  <c r="AK3363" i="1" s="1"/>
  <c r="AI3360" i="1"/>
  <c r="AK3360" i="1" s="1"/>
  <c r="AI3361" i="1"/>
  <c r="AK3361" i="1" s="1"/>
  <c r="AI3350" i="1"/>
  <c r="AK3350" i="1" s="1"/>
  <c r="AI3359" i="1"/>
  <c r="AK3359" i="1" s="1"/>
  <c r="AI3358" i="1"/>
  <c r="AK3358" i="1" s="1"/>
  <c r="AI3362" i="1"/>
  <c r="AK3362" i="1" s="1"/>
  <c r="AI3357" i="1"/>
  <c r="AK3357" i="1" s="1"/>
  <c r="AI3356" i="1"/>
  <c r="AK3356" i="1" s="1"/>
  <c r="AI3355" i="1"/>
  <c r="AK3355" i="1" s="1"/>
  <c r="AI3354" i="1"/>
  <c r="AK3354" i="1" s="1"/>
  <c r="AI3349" i="1"/>
  <c r="AK3349" i="1" s="1"/>
  <c r="AI3353" i="1"/>
  <c r="AK3353" i="1" s="1"/>
  <c r="AI3351" i="1"/>
  <c r="AK3351" i="1" s="1"/>
  <c r="AI3352" i="1"/>
  <c r="AK3352" i="1" s="1"/>
  <c r="AI3348" i="1"/>
  <c r="AK3348" i="1" s="1"/>
  <c r="AI3346" i="1"/>
  <c r="AK3346" i="1" s="1"/>
  <c r="AI3347" i="1"/>
  <c r="AK3347" i="1" s="1"/>
  <c r="AI3337" i="1"/>
  <c r="AK3337" i="1" s="1"/>
  <c r="AI3343" i="1"/>
  <c r="AK3343" i="1" s="1"/>
  <c r="AI3345" i="1"/>
  <c r="AK3345" i="1" s="1"/>
  <c r="AI3342" i="1"/>
  <c r="AK3342" i="1" s="1"/>
  <c r="AI3336" i="1"/>
  <c r="AK3336" i="1" s="1"/>
  <c r="AI3341" i="1"/>
  <c r="AK3341" i="1" s="1"/>
  <c r="AI3340" i="1"/>
  <c r="AK3340" i="1" s="1"/>
  <c r="AI3339" i="1"/>
  <c r="AK3339" i="1" s="1"/>
  <c r="AI3338" i="1"/>
  <c r="AK3338" i="1" s="1"/>
  <c r="AI3344" i="1"/>
  <c r="AK3344" i="1" s="1"/>
  <c r="AI3335" i="1"/>
  <c r="AK3335" i="1" s="1"/>
  <c r="AI3323" i="1"/>
  <c r="AK3323" i="1" s="1"/>
  <c r="AI1346" i="1"/>
  <c r="AK1346" i="1" s="1"/>
  <c r="AI867" i="1"/>
  <c r="AK867" i="1" s="1"/>
  <c r="AI1447" i="1"/>
  <c r="AK1447" i="1" s="1"/>
  <c r="AI1581" i="1"/>
  <c r="AK1581" i="1" s="1"/>
  <c r="AI1586" i="1"/>
  <c r="AK1586" i="1" s="1"/>
  <c r="AI1349" i="1"/>
  <c r="AK1349" i="1" s="1"/>
  <c r="AI594" i="1"/>
  <c r="AK594" i="1" s="1"/>
  <c r="AI589" i="1"/>
  <c r="AK589" i="1" s="1"/>
  <c r="AI1601" i="1"/>
  <c r="AK1601" i="1" s="1"/>
  <c r="AI1455" i="1"/>
  <c r="AK1455" i="1" s="1"/>
  <c r="AI2060" i="1"/>
  <c r="AK2060" i="1" s="1"/>
  <c r="AI1689" i="1"/>
  <c r="AK1689" i="1" s="1"/>
  <c r="AI1439" i="1"/>
  <c r="AK1439" i="1" s="1"/>
  <c r="AI920" i="1"/>
  <c r="AK920" i="1" s="1"/>
  <c r="AI1987" i="1"/>
  <c r="AK1987" i="1" s="1"/>
  <c r="AI2059" i="1"/>
  <c r="AK2059" i="1" s="1"/>
  <c r="AI3324" i="1"/>
  <c r="AK3324" i="1" s="1"/>
  <c r="AI3325" i="1"/>
  <c r="AK3325" i="1" s="1"/>
  <c r="AI3330" i="1"/>
  <c r="AK3330" i="1" s="1"/>
  <c r="AI3327" i="1"/>
  <c r="AK3327" i="1" s="1"/>
  <c r="AI3328" i="1"/>
  <c r="AK3328" i="1" s="1"/>
  <c r="AI3333" i="1"/>
  <c r="AK3333" i="1" s="1"/>
  <c r="AI3326" i="1"/>
  <c r="AK3326" i="1" s="1"/>
  <c r="AI3332" i="1"/>
  <c r="AK3332" i="1" s="1"/>
  <c r="AI3329" i="1"/>
  <c r="AK3329" i="1" s="1"/>
  <c r="AI3331" i="1"/>
  <c r="AK3331" i="1" s="1"/>
  <c r="AI3334" i="1"/>
  <c r="AK3334" i="1" s="1"/>
  <c r="AI3311" i="1"/>
  <c r="AK3311" i="1" s="1"/>
  <c r="AI3301" i="1"/>
  <c r="AK3301" i="1" s="1"/>
  <c r="AI3299" i="1"/>
  <c r="AK3299" i="1" s="1"/>
  <c r="AI3300" i="1"/>
  <c r="AK3300" i="1" s="1"/>
  <c r="AI3307" i="1"/>
  <c r="AK3307" i="1" s="1"/>
  <c r="AI3302" i="1"/>
  <c r="AK3302" i="1" s="1"/>
  <c r="AI3304" i="1"/>
  <c r="AK3304" i="1" s="1"/>
  <c r="AI3303" i="1"/>
  <c r="AK3303" i="1" s="1"/>
  <c r="AI3310" i="1"/>
  <c r="AK3310" i="1" s="1"/>
  <c r="AI3306" i="1"/>
  <c r="AK3306" i="1" s="1"/>
  <c r="AI3308" i="1"/>
  <c r="AK3308" i="1" s="1"/>
  <c r="AI3309" i="1"/>
  <c r="AK3309" i="1" s="1"/>
  <c r="AI3305" i="1"/>
  <c r="AK3305" i="1" s="1"/>
  <c r="AI3298" i="1"/>
  <c r="AK3298" i="1" s="1"/>
  <c r="AJ3164" i="1" a="1"/>
  <c r="AJ3164" i="1" s="1"/>
  <c r="AI3284" i="1"/>
  <c r="AK3284" i="1" s="1"/>
  <c r="AJ3128" i="1" a="1"/>
  <c r="AJ3128" i="1" s="1"/>
  <c r="AJ3126" i="1" a="1"/>
  <c r="AJ3126" i="1" s="1"/>
  <c r="AJ3127" i="1" a="1"/>
  <c r="AJ3127" i="1" s="1"/>
  <c r="AJ3130" i="1" a="1"/>
  <c r="AJ3130" i="1" s="1"/>
  <c r="AJ3129" i="1" a="1"/>
  <c r="AJ3129" i="1" s="1"/>
  <c r="AJ3146" i="1" a="1"/>
  <c r="AJ3146" i="1" s="1"/>
  <c r="AJ3159" i="1" a="1"/>
  <c r="AJ3159" i="1" s="1"/>
  <c r="AJ3150" i="1" a="1"/>
  <c r="AJ3150" i="1" s="1"/>
  <c r="AJ3156" i="1" a="1"/>
  <c r="AJ3156" i="1" s="1"/>
  <c r="AJ3151" i="1" a="1"/>
  <c r="AJ3151" i="1" s="1"/>
  <c r="AJ3163" i="1" a="1"/>
  <c r="AJ3163" i="1" s="1"/>
  <c r="AJ3160" i="1" a="1"/>
  <c r="AJ3160" i="1" s="1"/>
  <c r="AJ3152" i="1" a="1"/>
  <c r="AJ3152" i="1" s="1"/>
  <c r="AJ3154" i="1" a="1"/>
  <c r="AJ3154" i="1" s="1"/>
  <c r="AJ3162" i="1" a="1"/>
  <c r="AJ3162" i="1" s="1"/>
  <c r="AJ3155" i="1" a="1"/>
  <c r="AJ3155" i="1" s="1"/>
  <c r="AJ3161" i="1" a="1"/>
  <c r="AJ3161" i="1" s="1"/>
  <c r="AJ3147" i="1" a="1"/>
  <c r="AJ3147" i="1" s="1"/>
  <c r="AJ3153" i="1" a="1"/>
  <c r="AJ3153" i="1" s="1"/>
  <c r="AJ3157" i="1" a="1"/>
  <c r="AJ3157" i="1" s="1"/>
  <c r="AJ3148" i="1" a="1"/>
  <c r="AJ3148" i="1" s="1"/>
  <c r="AJ3158" i="1" a="1"/>
  <c r="AJ3158" i="1" s="1"/>
  <c r="AJ3149" i="1" a="1"/>
  <c r="AJ3149" i="1" s="1"/>
  <c r="AJ3071" i="1" a="1"/>
  <c r="AJ3071" i="1" s="1"/>
  <c r="AJ3072" i="1" a="1"/>
  <c r="AJ3072" i="1" s="1"/>
  <c r="AJ3067" i="1" a="1"/>
  <c r="AJ3067" i="1" s="1"/>
  <c r="AJ3065" i="1" a="1"/>
  <c r="AJ3065" i="1" s="1"/>
  <c r="AJ3075" i="1" a="1"/>
  <c r="AJ3075" i="1" s="1"/>
  <c r="AJ3062" i="1" a="1"/>
  <c r="AJ3062" i="1" s="1"/>
  <c r="AJ3073" i="1" a="1"/>
  <c r="AJ3073" i="1" s="1"/>
  <c r="AJ3078" i="1" a="1"/>
  <c r="AJ3078" i="1" s="1"/>
  <c r="AJ3070" i="1" a="1"/>
  <c r="AJ3070" i="1" s="1"/>
  <c r="AJ3077" i="1" a="1"/>
  <c r="AJ3077" i="1" s="1"/>
  <c r="AJ3069" i="1" a="1"/>
  <c r="AJ3069" i="1" s="1"/>
  <c r="AJ3064" i="1" a="1"/>
  <c r="AJ3064" i="1" s="1"/>
  <c r="AJ3076" i="1" a="1"/>
  <c r="AJ3076" i="1" s="1"/>
  <c r="AJ3074" i="1" a="1"/>
  <c r="AJ3074" i="1" s="1"/>
  <c r="AJ3068" i="1" a="1"/>
  <c r="AJ3068" i="1" s="1"/>
  <c r="AJ3066" i="1" a="1"/>
  <c r="AJ3066" i="1" s="1"/>
  <c r="AJ3063" i="1" a="1"/>
  <c r="AJ3063" i="1" s="1"/>
  <c r="AJ3124" i="1" a="1"/>
  <c r="AJ3124" i="1" s="1"/>
  <c r="AJ3123" i="1" a="1"/>
  <c r="AJ3123" i="1" s="1"/>
  <c r="AJ3116" i="1" a="1"/>
  <c r="AJ3116" i="1" s="1"/>
  <c r="AJ3119" i="1" a="1"/>
  <c r="AJ3119" i="1" s="1"/>
  <c r="AJ3121" i="1" a="1"/>
  <c r="AJ3121" i="1" s="1"/>
  <c r="AJ3120" i="1" a="1"/>
  <c r="AJ3120" i="1" s="1"/>
  <c r="AJ3118" i="1" a="1"/>
  <c r="AJ3118" i="1" s="1"/>
  <c r="AJ3125" i="1" a="1"/>
  <c r="AJ3125" i="1" s="1"/>
  <c r="AJ3117" i="1" a="1"/>
  <c r="AJ3117" i="1" s="1"/>
  <c r="AJ3122" i="1" a="1"/>
  <c r="AJ3122" i="1" s="1"/>
  <c r="AI3052" i="1"/>
  <c r="AK3052" i="1" s="1"/>
  <c r="AI3061" i="1"/>
  <c r="AK3061" i="1" s="1"/>
  <c r="AI3050" i="1"/>
  <c r="AK3050" i="1" s="1"/>
  <c r="AI3058" i="1"/>
  <c r="AK3058" i="1" s="1"/>
  <c r="AI3054" i="1"/>
  <c r="AK3054" i="1" s="1"/>
  <c r="AI3055" i="1"/>
  <c r="AK3055" i="1" s="1"/>
  <c r="AI3059" i="1"/>
  <c r="AK3059" i="1" s="1"/>
  <c r="AI3051" i="1"/>
  <c r="AK3051" i="1" s="1"/>
  <c r="AI3049" i="1"/>
  <c r="AK3049" i="1" s="1"/>
  <c r="AI3057" i="1"/>
  <c r="AK3057" i="1" s="1"/>
  <c r="AI3053" i="1"/>
  <c r="AK3053" i="1" s="1"/>
  <c r="AI3060" i="1"/>
  <c r="AK3060" i="1" s="1"/>
  <c r="AI3056" i="1"/>
  <c r="AK3056" i="1" s="1"/>
  <c r="AJ3012" i="1" a="1"/>
  <c r="AJ3012" i="1" s="1"/>
  <c r="AJ3010" i="1" a="1"/>
  <c r="AJ3010" i="1" s="1"/>
  <c r="AJ3013" i="1" a="1"/>
  <c r="AJ3013" i="1" s="1"/>
  <c r="AJ3018" i="1" a="1"/>
  <c r="AJ3018" i="1" s="1"/>
  <c r="AJ3014" i="1" a="1"/>
  <c r="AJ3014" i="1" s="1"/>
  <c r="AJ3017" i="1" a="1"/>
  <c r="AJ3017" i="1" s="1"/>
  <c r="AJ3016" i="1" a="1"/>
  <c r="AJ3016" i="1" s="1"/>
  <c r="AJ3015" i="1" a="1"/>
  <c r="AJ3015" i="1" s="1"/>
  <c r="AJ3011" i="1" a="1"/>
  <c r="AJ3011" i="1" s="1"/>
  <c r="AJ3009" i="1" a="1"/>
  <c r="AJ3009" i="1" s="1"/>
  <c r="AI3046" i="1"/>
  <c r="AK3046" i="1" s="1"/>
  <c r="AI3047" i="1"/>
  <c r="AK3047" i="1" s="1"/>
  <c r="AI3048" i="1"/>
  <c r="AK3048" i="1" s="1"/>
  <c r="AI3043" i="1"/>
  <c r="AK3043" i="1" s="1"/>
  <c r="AI3040" i="1"/>
  <c r="AK3040" i="1" s="1"/>
  <c r="AI3034" i="1"/>
  <c r="AK3034" i="1" s="1"/>
  <c r="AI3039" i="1"/>
  <c r="AK3039" i="1" s="1"/>
  <c r="AI3044" i="1"/>
  <c r="AK3044" i="1" s="1"/>
  <c r="AI3033" i="1"/>
  <c r="AK3033" i="1" s="1"/>
  <c r="AI3045" i="1"/>
  <c r="AK3045" i="1" s="1"/>
  <c r="AI3035" i="1"/>
  <c r="AK3035" i="1" s="1"/>
  <c r="AI3036" i="1"/>
  <c r="AK3036" i="1" s="1"/>
  <c r="AI3041" i="1"/>
  <c r="AK3041" i="1" s="1"/>
  <c r="AI3038" i="1"/>
  <c r="AK3038" i="1" s="1"/>
  <c r="AI3042" i="1"/>
  <c r="AK3042" i="1" s="1"/>
  <c r="AI3037" i="1"/>
  <c r="AK3037" i="1" s="1"/>
  <c r="AI3032" i="1"/>
  <c r="AK3032" i="1" s="1"/>
  <c r="AI3031" i="1"/>
  <c r="AK3031" i="1" s="1"/>
  <c r="AI3030" i="1"/>
  <c r="AK3030" i="1" s="1"/>
  <c r="AI3025" i="1"/>
  <c r="AK3025" i="1" s="1"/>
  <c r="AI3022" i="1"/>
  <c r="AK3022" i="1" s="1"/>
  <c r="AI3020" i="1"/>
  <c r="AK3020" i="1" s="1"/>
  <c r="AI3026" i="1"/>
  <c r="AK3026" i="1" s="1"/>
  <c r="AI3024" i="1"/>
  <c r="AK3024" i="1" s="1"/>
  <c r="AI3029" i="1"/>
  <c r="AK3029" i="1" s="1"/>
  <c r="AI3021" i="1"/>
  <c r="AK3021" i="1" s="1"/>
  <c r="AI3028" i="1"/>
  <c r="AK3028" i="1" s="1"/>
  <c r="AI3027" i="1"/>
  <c r="AK3027" i="1" s="1"/>
  <c r="AI3023" i="1"/>
  <c r="AK3023" i="1" s="1"/>
  <c r="AI3019" i="1"/>
  <c r="AK3019" i="1" s="1"/>
  <c r="AI2985" i="1"/>
  <c r="AK2985" i="1" s="1"/>
  <c r="AI2991" i="1"/>
  <c r="AK2991" i="1" s="1"/>
  <c r="AI2988" i="1"/>
  <c r="AK2988" i="1" s="1"/>
  <c r="AI2987" i="1"/>
  <c r="AK2987" i="1" s="1"/>
  <c r="AI2989" i="1"/>
  <c r="AK2989" i="1" s="1"/>
  <c r="AI2990" i="1"/>
  <c r="AK2990" i="1" s="1"/>
  <c r="AI2984" i="1"/>
  <c r="AK2984" i="1" s="1"/>
  <c r="AI2986" i="1"/>
  <c r="AK2986" i="1" s="1"/>
  <c r="AI2992" i="1"/>
  <c r="AK2992" i="1" s="1"/>
  <c r="AI3004" i="1"/>
  <c r="AK3004" i="1" s="1"/>
  <c r="AI2993" i="1"/>
  <c r="AK2993" i="1" s="1"/>
  <c r="AI3005" i="1"/>
  <c r="AK3005" i="1" s="1"/>
  <c r="AI3000" i="1"/>
  <c r="AK3000" i="1" s="1"/>
  <c r="AI3006" i="1"/>
  <c r="AK3006" i="1" s="1"/>
  <c r="AI3002" i="1"/>
  <c r="AK3002" i="1" s="1"/>
  <c r="AI3001" i="1"/>
  <c r="AK3001" i="1" s="1"/>
  <c r="AI2997" i="1"/>
  <c r="AK2997" i="1" s="1"/>
  <c r="AI2994" i="1"/>
  <c r="AK2994" i="1" s="1"/>
  <c r="AI3007" i="1"/>
  <c r="AK3007" i="1" s="1"/>
  <c r="AI2995" i="1"/>
  <c r="AK2995" i="1" s="1"/>
  <c r="AI3008" i="1"/>
  <c r="AK3008" i="1" s="1"/>
  <c r="AI2999" i="1"/>
  <c r="AK2999" i="1" s="1"/>
  <c r="AI2998" i="1"/>
  <c r="AK2998" i="1" s="1"/>
  <c r="AI3003" i="1"/>
  <c r="AK3003" i="1" s="1"/>
  <c r="AI2996" i="1"/>
  <c r="AK2996" i="1" s="1"/>
  <c r="AI901" i="1"/>
  <c r="AK901" i="1" s="1"/>
  <c r="AI588" i="1"/>
  <c r="AK588" i="1" s="1"/>
  <c r="AI899" i="1"/>
  <c r="AK899" i="1" s="1"/>
  <c r="AI2071" i="1"/>
  <c r="AK2071" i="1" s="1"/>
  <c r="AI2221" i="1"/>
  <c r="AK2221" i="1" s="1"/>
  <c r="AI1700" i="1"/>
  <c r="AK1700" i="1" s="1"/>
  <c r="AI1343" i="1"/>
  <c r="AK1343" i="1" s="1"/>
  <c r="AI1692" i="1"/>
  <c r="AK1692" i="1" s="1"/>
  <c r="AI1461" i="1"/>
  <c r="AK1461" i="1" s="1"/>
  <c r="AI2001" i="1"/>
  <c r="AK2001" i="1" s="1"/>
  <c r="AI1355" i="1"/>
  <c r="AK1355" i="1" s="1"/>
  <c r="AI1353" i="1"/>
  <c r="AK1353" i="1" s="1"/>
  <c r="AI926" i="1"/>
  <c r="AK926" i="1" s="1"/>
  <c r="AI932" i="1"/>
  <c r="AK932" i="1" s="1"/>
  <c r="AI1705" i="1"/>
  <c r="AK1705" i="1" s="1"/>
  <c r="AI928" i="1"/>
  <c r="AK928" i="1" s="1"/>
  <c r="AI2003" i="1"/>
  <c r="AK2003" i="1" s="1"/>
  <c r="AI1998" i="1"/>
  <c r="AK1998" i="1" s="1"/>
  <c r="AI1699" i="1"/>
  <c r="AK1699" i="1" s="1"/>
  <c r="AI1694" i="1"/>
  <c r="AK1694" i="1" s="1"/>
  <c r="AI595" i="1"/>
  <c r="AK595" i="1" s="1"/>
  <c r="AI2064" i="1"/>
  <c r="AK2064" i="1" s="1"/>
  <c r="AI590" i="1"/>
  <c r="AK590" i="1" s="1"/>
  <c r="AI1593" i="1"/>
  <c r="AK1593" i="1" s="1"/>
  <c r="AI2068" i="1"/>
  <c r="AK2068" i="1" s="1"/>
  <c r="AI1693" i="1"/>
  <c r="AK1693" i="1" s="1"/>
  <c r="AI1438" i="1"/>
  <c r="AK1438" i="1" s="1"/>
  <c r="AI2053" i="1"/>
  <c r="AK2053" i="1" s="1"/>
  <c r="AI1698" i="1"/>
  <c r="AK1698" i="1" s="1"/>
  <c r="AI2212" i="1"/>
  <c r="AK2212" i="1" s="1"/>
  <c r="AI1695" i="1"/>
  <c r="AK1695" i="1" s="1"/>
  <c r="AI870" i="1"/>
  <c r="AK870" i="1" s="1"/>
  <c r="AI1357" i="1"/>
  <c r="AK1357" i="1" s="1"/>
  <c r="AI2218" i="1"/>
  <c r="AK2218" i="1" s="1"/>
  <c r="AI1988" i="1"/>
  <c r="AK1988" i="1" s="1"/>
  <c r="AI1686" i="1"/>
  <c r="AK1686" i="1" s="1"/>
  <c r="AI896" i="1"/>
  <c r="AK896" i="1" s="1"/>
  <c r="AI1359" i="1"/>
  <c r="AK1359" i="1" s="1"/>
  <c r="AI1465" i="1"/>
  <c r="AK1465" i="1" s="1"/>
  <c r="AI1590" i="1"/>
  <c r="AK1590" i="1" s="1"/>
  <c r="AI860" i="1"/>
  <c r="AK860" i="1" s="1"/>
  <c r="AI922" i="1"/>
  <c r="AK922" i="1" s="1"/>
  <c r="AI1344" i="1"/>
  <c r="AK1344" i="1" s="1"/>
  <c r="AI2054" i="1"/>
  <c r="AK2054" i="1" s="1"/>
  <c r="AI592" i="1"/>
  <c r="AK592" i="1" s="1"/>
  <c r="AI1444" i="1"/>
  <c r="AK1444" i="1" s="1"/>
  <c r="AI1690" i="1"/>
  <c r="AK1690" i="1" s="1"/>
  <c r="AI2062" i="1"/>
  <c r="AK2062" i="1" s="1"/>
  <c r="AI2214" i="1"/>
  <c r="AK2214" i="1" s="1"/>
  <c r="AI1449" i="1"/>
  <c r="AK1449" i="1" s="1"/>
  <c r="AI925" i="1"/>
  <c r="AK925" i="1" s="1"/>
  <c r="AI1704" i="1"/>
  <c r="AK1704" i="1" s="1"/>
  <c r="AI1683" i="1"/>
  <c r="AK1683" i="1" s="1"/>
  <c r="AI586" i="1"/>
  <c r="AK586" i="1" s="1"/>
  <c r="AI2223" i="1"/>
  <c r="AK2223" i="1" s="1"/>
  <c r="AI898" i="1"/>
  <c r="AK898" i="1" s="1"/>
  <c r="AI1463" i="1"/>
  <c r="AK1463" i="1" s="1"/>
  <c r="AI1984" i="1"/>
  <c r="AK1984" i="1" s="1"/>
  <c r="AI2228" i="1"/>
  <c r="AK2228" i="1" s="1"/>
  <c r="AI1599" i="1"/>
  <c r="AK1599" i="1" s="1"/>
  <c r="AI1982" i="1"/>
  <c r="AK1982" i="1" s="1"/>
  <c r="AI1600" i="1"/>
  <c r="AK1600" i="1" s="1"/>
  <c r="AI2004" i="1"/>
  <c r="AK2004" i="1" s="1"/>
  <c r="AI1703" i="1"/>
  <c r="AK1703" i="1" s="1"/>
  <c r="AI1697" i="1"/>
  <c r="AK1697" i="1" s="1"/>
  <c r="AI2209" i="1"/>
  <c r="AK2209" i="1" s="1"/>
  <c r="AI1996" i="1"/>
  <c r="AK1996" i="1" s="1"/>
  <c r="AI2049" i="1"/>
  <c r="AK2049" i="1" s="1"/>
  <c r="AI1457" i="1"/>
  <c r="AK1457" i="1" s="1"/>
  <c r="AI1347" i="1"/>
  <c r="AK1347" i="1" s="1"/>
  <c r="AI894" i="1"/>
  <c r="AK894" i="1" s="1"/>
  <c r="AI895" i="1"/>
  <c r="AK895" i="1" s="1"/>
  <c r="AI1340" i="1"/>
  <c r="AK1340" i="1" s="1"/>
  <c r="AI2208" i="1"/>
  <c r="AK2208" i="1" s="1"/>
  <c r="AI1994" i="1"/>
  <c r="AK1994" i="1" s="1"/>
  <c r="AI2230" i="1"/>
  <c r="AK2230" i="1" s="1"/>
  <c r="AI863" i="1"/>
  <c r="AK863" i="1" s="1"/>
  <c r="AI2219" i="1"/>
  <c r="AK2219" i="1" s="1"/>
  <c r="AI1579" i="1"/>
  <c r="AK1579" i="1" s="1"/>
  <c r="AI891" i="1"/>
  <c r="AK891" i="1" s="1"/>
  <c r="AI2063" i="1"/>
  <c r="AK2063" i="1" s="1"/>
  <c r="AI933" i="1"/>
  <c r="AK933" i="1" s="1"/>
  <c r="AI1350" i="1"/>
  <c r="AK1350" i="1" s="1"/>
  <c r="AI2055" i="1"/>
  <c r="AK2055" i="1" s="1"/>
  <c r="AI2215" i="1"/>
  <c r="AK2215" i="1" s="1"/>
  <c r="AI1458" i="1"/>
  <c r="AK1458" i="1" s="1"/>
  <c r="AI593" i="1"/>
  <c r="AK593" i="1" s="1"/>
  <c r="AI1436" i="1"/>
  <c r="AK1436" i="1" s="1"/>
  <c r="AI2000" i="1"/>
  <c r="AK2000" i="1" s="1"/>
  <c r="AI1454" i="1"/>
  <c r="AK1454" i="1" s="1"/>
  <c r="AI2069" i="1"/>
  <c r="AK2069" i="1" s="1"/>
  <c r="AI855" i="1"/>
  <c r="AK855" i="1" s="1"/>
  <c r="AI1356" i="1"/>
  <c r="AK1356" i="1" s="1"/>
  <c r="AI1597" i="1"/>
  <c r="AK1597" i="1" s="1"/>
  <c r="AI596" i="1"/>
  <c r="AK596" i="1" s="1"/>
  <c r="AI861" i="1"/>
  <c r="AK861" i="1" s="1"/>
  <c r="AI1585" i="1"/>
  <c r="AK1585" i="1" s="1"/>
  <c r="AI1592" i="1"/>
  <c r="AK1592" i="1" s="1"/>
  <c r="AI1589" i="1"/>
  <c r="AK1589" i="1" s="1"/>
  <c r="AI1985" i="1"/>
  <c r="AK1985" i="1" s="1"/>
  <c r="AI1990" i="1"/>
  <c r="AK1990" i="1" s="1"/>
  <c r="AI1578" i="1"/>
  <c r="AK1578" i="1" s="1"/>
  <c r="AI2225" i="1"/>
  <c r="AK2225" i="1" s="1"/>
  <c r="AI1604" i="1"/>
  <c r="AK1604" i="1" s="1"/>
  <c r="AI927" i="1"/>
  <c r="AK927" i="1" s="1"/>
  <c r="AI1460" i="1"/>
  <c r="AK1460" i="1" s="1"/>
  <c r="AI1332" i="1"/>
  <c r="AK1332" i="1" s="1"/>
  <c r="AI2234" i="1"/>
  <c r="AK2234" i="1" s="1"/>
  <c r="AI599" i="1"/>
  <c r="AK599" i="1" s="1"/>
  <c r="AI1707" i="1"/>
  <c r="AK1707" i="1" s="1"/>
  <c r="AI1580" i="1"/>
  <c r="AK1580" i="1" s="1"/>
  <c r="AI1440" i="1"/>
  <c r="AK1440" i="1" s="1"/>
  <c r="AI1991" i="1"/>
  <c r="AK1991" i="1" s="1"/>
  <c r="AI1702" i="1"/>
  <c r="AK1702" i="1" s="1"/>
  <c r="AI1708" i="1"/>
  <c r="AK1708" i="1" s="1"/>
  <c r="AI1335" i="1"/>
  <c r="AK1335" i="1" s="1"/>
  <c r="AI2231" i="1"/>
  <c r="AK2231" i="1" s="1"/>
  <c r="AI1691" i="1"/>
  <c r="AK1691" i="1" s="1"/>
  <c r="AI923" i="1"/>
  <c r="AK923" i="1" s="1"/>
  <c r="AI1696" i="1"/>
  <c r="AK1696" i="1" s="1"/>
  <c r="AI2005" i="1"/>
  <c r="AK2005" i="1" s="1"/>
  <c r="AI2224" i="1"/>
  <c r="AK2224" i="1" s="1"/>
  <c r="AI591" i="1"/>
  <c r="AK591" i="1" s="1"/>
  <c r="AI1459" i="1"/>
  <c r="AK1459" i="1" s="1"/>
  <c r="AI1446" i="1"/>
  <c r="AK1446" i="1" s="1"/>
  <c r="AI587" i="1"/>
  <c r="AK587" i="1" s="1"/>
  <c r="AI1583" i="1"/>
  <c r="AK1583" i="1" s="1"/>
  <c r="AI921" i="1"/>
  <c r="AK921" i="1" s="1"/>
  <c r="AI1441" i="1"/>
  <c r="AK1441" i="1" s="1"/>
  <c r="AI893" i="1"/>
  <c r="AK893" i="1" s="1"/>
  <c r="AI862" i="1"/>
  <c r="AK862" i="1" s="1"/>
  <c r="AI1360" i="1"/>
  <c r="AK1360" i="1" s="1"/>
  <c r="AI1602" i="1"/>
  <c r="AK1602" i="1" s="1"/>
  <c r="AI1981" i="1"/>
  <c r="AK1981" i="1" s="1"/>
  <c r="AI1595" i="1"/>
  <c r="AK1595" i="1" s="1"/>
  <c r="AI1687" i="1"/>
  <c r="AK1687" i="1" s="1"/>
  <c r="AI929" i="1"/>
  <c r="AK929" i="1" s="1"/>
  <c r="AI1706" i="1"/>
  <c r="AK1706" i="1" s="1"/>
  <c r="AI2050" i="1"/>
  <c r="AK2050" i="1" s="1"/>
  <c r="AI1341" i="1"/>
  <c r="AK1341" i="1" s="1"/>
  <c r="AI2065" i="1"/>
  <c r="AK2065" i="1" s="1"/>
  <c r="AI930" i="1"/>
  <c r="AK930" i="1" s="1"/>
  <c r="AI868" i="1"/>
  <c r="AK868" i="1" s="1"/>
  <c r="AI2211" i="1"/>
  <c r="AK2211" i="1" s="1"/>
  <c r="AI1577" i="1"/>
  <c r="AK1577" i="1" s="1"/>
  <c r="AI897" i="1"/>
  <c r="AK897" i="1" s="1"/>
  <c r="AI1333" i="1"/>
  <c r="AK1333" i="1" s="1"/>
  <c r="AI2222" i="1"/>
  <c r="AK2222" i="1" s="1"/>
  <c r="AI1582" i="1"/>
  <c r="AK1582" i="1" s="1"/>
  <c r="AI1596" i="1"/>
  <c r="AK1596" i="1" s="1"/>
  <c r="AI900" i="1"/>
  <c r="AK900" i="1" s="1"/>
  <c r="AI1342" i="1"/>
  <c r="AK1342" i="1" s="1"/>
  <c r="AI1345" i="1"/>
  <c r="AK1345" i="1" s="1"/>
  <c r="AI2056" i="1"/>
  <c r="AK2056" i="1" s="1"/>
  <c r="AI2227" i="1"/>
  <c r="AK2227" i="1" s="1"/>
  <c r="AI1337" i="1"/>
  <c r="AK1337" i="1" s="1"/>
  <c r="AI1701" i="1"/>
  <c r="AK1701" i="1" s="1"/>
  <c r="AI1688" i="1"/>
  <c r="AK1688" i="1" s="1"/>
  <c r="AI2061" i="1"/>
  <c r="AK2061" i="1" s="1"/>
  <c r="AI1445" i="1"/>
  <c r="AK1445" i="1" s="1"/>
  <c r="AI858" i="1"/>
  <c r="AK858" i="1" s="1"/>
  <c r="AI1451" i="1"/>
  <c r="AK1451" i="1" s="1"/>
  <c r="AI1348" i="1"/>
  <c r="AK1348" i="1" s="1"/>
  <c r="AI2216" i="1"/>
  <c r="AK2216" i="1" s="1"/>
  <c r="AI2213" i="1"/>
  <c r="AK2213" i="1" s="1"/>
  <c r="AI1358" i="1"/>
  <c r="AK1358" i="1" s="1"/>
  <c r="AI1464" i="1"/>
  <c r="AK1464" i="1" s="1"/>
  <c r="AI2052" i="1"/>
  <c r="AK2052" i="1" s="1"/>
  <c r="AI866" i="1"/>
  <c r="AK866" i="1" s="1"/>
  <c r="AI1352" i="1"/>
  <c r="AK1352" i="1" s="1"/>
  <c r="AI1594" i="1"/>
  <c r="AK1594" i="1" s="1"/>
  <c r="AI1598" i="1"/>
  <c r="AK1598" i="1" s="1"/>
  <c r="AI1986" i="1"/>
  <c r="AK1986" i="1" s="1"/>
  <c r="AI2070" i="1"/>
  <c r="AK2070" i="1" s="1"/>
  <c r="AI600" i="1"/>
  <c r="AK600" i="1" s="1"/>
  <c r="AI1452" i="1"/>
  <c r="AK1452" i="1" s="1"/>
  <c r="AI2232" i="1"/>
  <c r="AK2232" i="1" s="1"/>
  <c r="AI859" i="1"/>
  <c r="AK859" i="1" s="1"/>
  <c r="AI1354" i="1"/>
  <c r="AK1354" i="1" s="1"/>
  <c r="AI1339" i="1"/>
  <c r="AK1339" i="1" s="1"/>
  <c r="AI598" i="1"/>
  <c r="AK598" i="1" s="1"/>
  <c r="AI1462" i="1"/>
  <c r="AK1462" i="1" s="1"/>
  <c r="AI1983" i="1"/>
  <c r="AK1983" i="1" s="1"/>
  <c r="AI1338" i="1"/>
  <c r="AK1338" i="1" s="1"/>
  <c r="AI1992" i="1"/>
  <c r="AK1992" i="1" s="1"/>
  <c r="AI1442" i="1"/>
  <c r="AK1442" i="1" s="1"/>
  <c r="AI1453" i="1"/>
  <c r="AK1453" i="1" s="1"/>
  <c r="AI864" i="1"/>
  <c r="AK864" i="1" s="1"/>
  <c r="AI865" i="1"/>
  <c r="AK865" i="1" s="1"/>
  <c r="AI1997" i="1"/>
  <c r="AK1997" i="1" s="1"/>
  <c r="AI1993" i="1"/>
  <c r="AK1993" i="1" s="1"/>
  <c r="AI2790" i="1"/>
  <c r="AK2790" i="1" s="1"/>
  <c r="AI2794" i="1"/>
  <c r="AK2794" i="1" s="1"/>
  <c r="AI1856" i="1"/>
  <c r="AK1856" i="1" s="1"/>
  <c r="AI2967" i="1"/>
  <c r="AK2967" i="1" s="1"/>
  <c r="AI1258" i="1"/>
  <c r="AK1258" i="1" s="1"/>
  <c r="AI2974" i="1"/>
  <c r="AK2974" i="1" s="1"/>
  <c r="AI2971" i="1"/>
  <c r="AK2971" i="1" s="1"/>
  <c r="AI2785" i="1"/>
  <c r="AK2785" i="1" s="1"/>
  <c r="AI2965" i="1"/>
  <c r="AK2965" i="1" s="1"/>
  <c r="AI2966" i="1"/>
  <c r="AK2966" i="1" s="1"/>
  <c r="AI2970" i="1"/>
  <c r="AK2970" i="1" s="1"/>
  <c r="AI2972" i="1"/>
  <c r="AK2972" i="1" s="1"/>
  <c r="AI1839" i="1"/>
  <c r="AK1839" i="1" s="1"/>
  <c r="AI1830" i="1"/>
  <c r="AK1830" i="1" s="1"/>
  <c r="AI2798" i="1"/>
  <c r="AK2798" i="1" s="1"/>
  <c r="AI2973" i="1"/>
  <c r="AK2973" i="1" s="1"/>
  <c r="AI2968" i="1"/>
  <c r="AK2968" i="1" s="1"/>
  <c r="AI2786" i="1"/>
  <c r="AK2786" i="1" s="1"/>
  <c r="AI2975" i="1"/>
  <c r="AK2975" i="1" s="1"/>
  <c r="AI2969" i="1"/>
  <c r="AK2969" i="1" s="1"/>
  <c r="AI2964" i="1"/>
  <c r="AK2964" i="1" s="1"/>
  <c r="AI2796" i="1"/>
  <c r="AK2796" i="1" s="1"/>
  <c r="AI2789" i="1"/>
  <c r="AK2789" i="1" s="1"/>
  <c r="AI2787" i="1"/>
  <c r="AK2787" i="1" s="1"/>
  <c r="AI2797" i="1"/>
  <c r="AK2797" i="1" s="1"/>
  <c r="AI2788" i="1"/>
  <c r="AK2788" i="1" s="1"/>
  <c r="AI1857" i="1"/>
  <c r="AK1857" i="1" s="1"/>
  <c r="AI1821" i="1"/>
  <c r="AK1821" i="1" s="1"/>
  <c r="AI2372" i="1"/>
  <c r="AK2372" i="1" s="1"/>
  <c r="AI2792" i="1"/>
  <c r="AK2792" i="1" s="1"/>
  <c r="AI1836" i="1"/>
  <c r="AK1836" i="1" s="1"/>
  <c r="AI1828" i="1"/>
  <c r="AK1828" i="1" s="1"/>
  <c r="AI1861" i="1"/>
  <c r="AK1861" i="1" s="1"/>
  <c r="AI2795" i="1"/>
  <c r="AK2795" i="1" s="1"/>
  <c r="AI1740" i="1"/>
  <c r="AK1740" i="1" s="1"/>
  <c r="AI2791" i="1"/>
  <c r="AK2791" i="1" s="1"/>
  <c r="AI1834" i="1"/>
  <c r="AK1834" i="1" s="1"/>
  <c r="AI1750" i="1"/>
  <c r="AK1750" i="1" s="1"/>
  <c r="AI2793" i="1"/>
  <c r="AK2793" i="1" s="1"/>
  <c r="AI1043" i="1"/>
  <c r="AK1043" i="1" s="1"/>
  <c r="AI1100" i="1"/>
  <c r="AK1100" i="1" s="1"/>
  <c r="AI1051" i="1"/>
  <c r="AK1051" i="1" s="1"/>
  <c r="AI1254" i="1"/>
  <c r="AK1254" i="1" s="1"/>
  <c r="AI1739" i="1"/>
  <c r="AK1739" i="1" s="1"/>
  <c r="AI1841" i="1"/>
  <c r="AK1841" i="1" s="1"/>
  <c r="AI698" i="1"/>
  <c r="AK698" i="1" s="1"/>
  <c r="AI1281" i="1"/>
  <c r="AK1281" i="1" s="1"/>
  <c r="AI1261" i="1"/>
  <c r="AK1261" i="1" s="1"/>
  <c r="AI1559" i="1"/>
  <c r="AK1559" i="1" s="1"/>
  <c r="AI1837" i="1"/>
  <c r="AK1837" i="1" s="1"/>
  <c r="AI1864" i="1"/>
  <c r="AK1864" i="1" s="1"/>
  <c r="AI1044" i="1"/>
  <c r="AK1044" i="1" s="1"/>
  <c r="AI1746" i="1"/>
  <c r="AK1746" i="1" s="1"/>
  <c r="AI1680" i="1"/>
  <c r="AK1680" i="1" s="1"/>
  <c r="AI1209" i="1"/>
  <c r="AK1209" i="1" s="1"/>
  <c r="AI2963" i="1"/>
  <c r="AK2963" i="1" s="1"/>
  <c r="AI2962" i="1"/>
  <c r="AK2962" i="1" s="1"/>
  <c r="AI1049" i="1"/>
  <c r="AK1049" i="1" s="1"/>
  <c r="AI1101" i="1"/>
  <c r="AK1101" i="1" s="1"/>
  <c r="AI2946" i="1"/>
  <c r="AK2946" i="1" s="1"/>
  <c r="AI2948" i="1"/>
  <c r="AK2948" i="1" s="1"/>
  <c r="AI2945" i="1"/>
  <c r="AK2945" i="1" s="1"/>
  <c r="AI2947" i="1"/>
  <c r="AK2947" i="1" s="1"/>
  <c r="AI2955" i="1"/>
  <c r="AK2955" i="1" s="1"/>
  <c r="AI2952" i="1"/>
  <c r="AK2952" i="1" s="1"/>
  <c r="AI2956" i="1"/>
  <c r="AK2956" i="1" s="1"/>
  <c r="AI2961" i="1"/>
  <c r="AK2961" i="1" s="1"/>
  <c r="AI2958" i="1"/>
  <c r="AK2958" i="1" s="1"/>
  <c r="AI2959" i="1"/>
  <c r="AK2959" i="1" s="1"/>
  <c r="AI2951" i="1"/>
  <c r="AK2951" i="1" s="1"/>
  <c r="AI2957" i="1"/>
  <c r="AK2957" i="1" s="1"/>
  <c r="AI2954" i="1"/>
  <c r="AK2954" i="1" s="1"/>
  <c r="AI2960" i="1"/>
  <c r="AK2960" i="1" s="1"/>
  <c r="AI2953" i="1"/>
  <c r="AK2953" i="1" s="1"/>
  <c r="AI2943" i="1"/>
  <c r="AK2943" i="1" s="1"/>
  <c r="AI1292" i="1"/>
  <c r="AK1292" i="1" s="1"/>
  <c r="AI2949" i="1"/>
  <c r="AK2949" i="1" s="1"/>
  <c r="AI2941" i="1"/>
  <c r="AK2941" i="1" s="1"/>
  <c r="AI1829" i="1"/>
  <c r="AK1829" i="1" s="1"/>
  <c r="AI1833" i="1"/>
  <c r="AK1833" i="1" s="1"/>
  <c r="AI1283" i="1"/>
  <c r="AK1283" i="1" s="1"/>
  <c r="AI2950" i="1"/>
  <c r="AK2950" i="1" s="1"/>
  <c r="AI1291" i="1"/>
  <c r="AK1291" i="1" s="1"/>
  <c r="AI2944" i="1"/>
  <c r="AK2944" i="1" s="1"/>
  <c r="AI2360" i="1"/>
  <c r="AK2360" i="1" s="1"/>
  <c r="AJ2910" i="1" a="1"/>
  <c r="AJ2910" i="1" s="1"/>
  <c r="AJ2904" i="1" a="1"/>
  <c r="AJ2904" i="1" s="1"/>
  <c r="AJ2916" i="1" a="1"/>
  <c r="AJ2916" i="1" s="1"/>
  <c r="AJ2915" i="1" a="1"/>
  <c r="AJ2915" i="1" s="1"/>
  <c r="AJ2907" i="1" a="1"/>
  <c r="AJ2907" i="1" s="1"/>
  <c r="AJ2913" i="1" a="1"/>
  <c r="AJ2913" i="1" s="1"/>
  <c r="AJ2914" i="1" a="1"/>
  <c r="AJ2914" i="1" s="1"/>
  <c r="AJ2905" i="1" a="1"/>
  <c r="AJ2905" i="1" s="1"/>
  <c r="AJ2908" i="1" a="1"/>
  <c r="AJ2908" i="1" s="1"/>
  <c r="AJ2909" i="1" a="1"/>
  <c r="AJ2909" i="1" s="1"/>
  <c r="AJ2906" i="1" a="1"/>
  <c r="AJ2906" i="1" s="1"/>
  <c r="AJ2911" i="1" a="1"/>
  <c r="AJ2911" i="1" s="1"/>
  <c r="AJ2902" i="1" a="1"/>
  <c r="AJ2902" i="1" s="1"/>
  <c r="AJ2901" i="1" a="1"/>
  <c r="AJ2901" i="1" s="1"/>
  <c r="AJ2912" i="1" a="1"/>
  <c r="AJ2912" i="1" s="1"/>
  <c r="AJ2903" i="1" a="1"/>
  <c r="AJ2903" i="1" s="1"/>
  <c r="AI2920" i="1"/>
  <c r="AK2920" i="1" s="1"/>
  <c r="AI2921" i="1"/>
  <c r="AK2921" i="1" s="1"/>
  <c r="AI2922" i="1"/>
  <c r="AK2922" i="1" s="1"/>
  <c r="AI2917" i="1"/>
  <c r="AK2917" i="1" s="1"/>
  <c r="AI2925" i="1"/>
  <c r="AK2925" i="1" s="1"/>
  <c r="AI2924" i="1"/>
  <c r="AK2924" i="1" s="1"/>
  <c r="AI2918" i="1"/>
  <c r="AK2918" i="1" s="1"/>
  <c r="AI2926" i="1"/>
  <c r="AK2926" i="1" s="1"/>
  <c r="AI2919" i="1"/>
  <c r="AK2919" i="1" s="1"/>
  <c r="AI2923" i="1"/>
  <c r="AK2923" i="1" s="1"/>
  <c r="AI2929" i="1"/>
  <c r="AK2929" i="1" s="1"/>
  <c r="AI2934" i="1"/>
  <c r="AK2934" i="1" s="1"/>
  <c r="AI2933" i="1"/>
  <c r="AK2933" i="1" s="1"/>
  <c r="AI2932" i="1"/>
  <c r="AK2932" i="1" s="1"/>
  <c r="AI2931" i="1"/>
  <c r="AK2931" i="1" s="1"/>
  <c r="AI2939" i="1"/>
  <c r="AK2939" i="1" s="1"/>
  <c r="AI2937" i="1"/>
  <c r="AK2937" i="1" s="1"/>
  <c r="AI2927" i="1"/>
  <c r="AK2927" i="1" s="1"/>
  <c r="AI2938" i="1"/>
  <c r="AK2938" i="1" s="1"/>
  <c r="AI2936" i="1"/>
  <c r="AK2936" i="1" s="1"/>
  <c r="AI2928" i="1"/>
  <c r="AK2928" i="1" s="1"/>
  <c r="AI2930" i="1"/>
  <c r="AK2930" i="1" s="1"/>
  <c r="AI2935" i="1"/>
  <c r="AK2935" i="1" s="1"/>
  <c r="AI2940" i="1"/>
  <c r="AK2940" i="1" s="1"/>
  <c r="AI1667" i="1"/>
  <c r="AK1667" i="1" s="1"/>
  <c r="AI695" i="1"/>
  <c r="AK695" i="1" s="1"/>
  <c r="AI702" i="1"/>
  <c r="AK702" i="1" s="1"/>
  <c r="AI1203" i="1"/>
  <c r="AK1203" i="1" s="1"/>
  <c r="AI1250" i="1"/>
  <c r="AK1250" i="1" s="1"/>
  <c r="AI1045" i="1"/>
  <c r="AK1045" i="1" s="1"/>
  <c r="AI1818" i="1"/>
  <c r="AK1818" i="1" s="1"/>
  <c r="AI1095" i="1"/>
  <c r="AK1095" i="1" s="1"/>
  <c r="AI1253" i="1"/>
  <c r="AK1253" i="1" s="1"/>
  <c r="AI1278" i="1"/>
  <c r="AK1278" i="1" s="1"/>
  <c r="AI1822" i="1"/>
  <c r="AK1822" i="1" s="1"/>
  <c r="AI1859" i="1"/>
  <c r="AK1859" i="1" s="1"/>
  <c r="AI1747" i="1"/>
  <c r="AK1747" i="1" s="1"/>
  <c r="AI1286" i="1"/>
  <c r="AK1286" i="1" s="1"/>
  <c r="AI1275" i="1"/>
  <c r="AK1275" i="1" s="1"/>
  <c r="AI1820" i="1"/>
  <c r="AK1820" i="1" s="1"/>
  <c r="AI1181" i="1"/>
  <c r="AK1181" i="1" s="1"/>
  <c r="AI1370" i="1"/>
  <c r="AK1370" i="1" s="1"/>
  <c r="AI1142" i="1"/>
  <c r="AK1142" i="1" s="1"/>
  <c r="AI1255" i="1"/>
  <c r="AK1255" i="1" s="1"/>
  <c r="AI2886" i="1"/>
  <c r="AK2886" i="1" s="1"/>
  <c r="AI2887" i="1"/>
  <c r="AK2887" i="1" s="1"/>
  <c r="AI2893" i="1"/>
  <c r="AK2893" i="1" s="1"/>
  <c r="AI2898" i="1"/>
  <c r="AK2898" i="1" s="1"/>
  <c r="AI2891" i="1"/>
  <c r="AK2891" i="1" s="1"/>
  <c r="AI2894" i="1"/>
  <c r="AK2894" i="1" s="1"/>
  <c r="AI2888" i="1"/>
  <c r="AK2888" i="1" s="1"/>
  <c r="AI2892" i="1"/>
  <c r="AK2892" i="1" s="1"/>
  <c r="AI2889" i="1"/>
  <c r="AK2889" i="1" s="1"/>
  <c r="AI2896" i="1"/>
  <c r="AK2896" i="1" s="1"/>
  <c r="AI2895" i="1"/>
  <c r="AK2895" i="1" s="1"/>
  <c r="AI2890" i="1"/>
  <c r="AK2890" i="1" s="1"/>
  <c r="AI2897" i="1"/>
  <c r="AK2897" i="1" s="1"/>
  <c r="AI2879" i="1"/>
  <c r="AK2879" i="1" s="1"/>
  <c r="AI2883" i="1"/>
  <c r="AK2883" i="1" s="1"/>
  <c r="AI2881" i="1"/>
  <c r="AK2881" i="1" s="1"/>
  <c r="AI2878" i="1"/>
  <c r="AK2878" i="1" s="1"/>
  <c r="AI2869" i="1"/>
  <c r="AK2869" i="1" s="1"/>
  <c r="AI2876" i="1"/>
  <c r="AK2876" i="1" s="1"/>
  <c r="AI2868" i="1"/>
  <c r="AK2868" i="1" s="1"/>
  <c r="AI2860" i="1"/>
  <c r="AK2860" i="1" s="1"/>
  <c r="AI2885" i="1"/>
  <c r="AK2885" i="1" s="1"/>
  <c r="AI2865" i="1"/>
  <c r="AK2865" i="1" s="1"/>
  <c r="AI2861" i="1"/>
  <c r="AK2861" i="1" s="1"/>
  <c r="AI2880" i="1"/>
  <c r="AK2880" i="1" s="1"/>
  <c r="AI2871" i="1"/>
  <c r="AK2871" i="1" s="1"/>
  <c r="AI2859" i="1"/>
  <c r="AK2859" i="1" s="1"/>
  <c r="AI2882" i="1"/>
  <c r="AK2882" i="1" s="1"/>
  <c r="AI2870" i="1"/>
  <c r="AK2870" i="1" s="1"/>
  <c r="AI2866" i="1"/>
  <c r="AK2866" i="1" s="1"/>
  <c r="AI2884" i="1"/>
  <c r="AK2884" i="1" s="1"/>
  <c r="AI2875" i="1"/>
  <c r="AK2875" i="1" s="1"/>
  <c r="AI2862" i="1"/>
  <c r="AK2862" i="1" s="1"/>
  <c r="AI2867" i="1"/>
  <c r="AK2867" i="1" s="1"/>
  <c r="AI2877" i="1"/>
  <c r="AK2877" i="1" s="1"/>
  <c r="AI2863" i="1"/>
  <c r="AK2863" i="1" s="1"/>
  <c r="AI2864" i="1"/>
  <c r="AK2864" i="1" s="1"/>
  <c r="AI2874" i="1"/>
  <c r="AK2874" i="1" s="1"/>
  <c r="AI2873" i="1"/>
  <c r="AK2873" i="1" s="1"/>
  <c r="AI2872" i="1"/>
  <c r="AK2872" i="1" s="1"/>
  <c r="AI2857" i="1"/>
  <c r="AK2857" i="1" s="1"/>
  <c r="AI2858" i="1"/>
  <c r="AK2858" i="1" s="1"/>
  <c r="AI2847" i="1"/>
  <c r="AK2847" i="1" s="1"/>
  <c r="AI2852" i="1"/>
  <c r="AK2852" i="1" s="1"/>
  <c r="AI2848" i="1"/>
  <c r="AK2848" i="1" s="1"/>
  <c r="AI2855" i="1"/>
  <c r="AK2855" i="1" s="1"/>
  <c r="AI2856" i="1"/>
  <c r="AK2856" i="1" s="1"/>
  <c r="AI2849" i="1"/>
  <c r="AK2849" i="1" s="1"/>
  <c r="AI2846" i="1"/>
  <c r="AK2846" i="1" s="1"/>
  <c r="AI2850" i="1"/>
  <c r="AK2850" i="1" s="1"/>
  <c r="AI2851" i="1"/>
  <c r="AK2851" i="1" s="1"/>
  <c r="AI2853" i="1"/>
  <c r="AK2853" i="1" s="1"/>
  <c r="AI2854" i="1"/>
  <c r="AK2854" i="1" s="1"/>
  <c r="AI2845" i="1"/>
  <c r="AK2845" i="1" s="1"/>
  <c r="AI2835" i="1"/>
  <c r="AK2835" i="1" s="1"/>
  <c r="AI2837" i="1"/>
  <c r="AK2837" i="1" s="1"/>
  <c r="AI2833" i="1"/>
  <c r="AK2833" i="1" s="1"/>
  <c r="AI2839" i="1"/>
  <c r="AK2839" i="1" s="1"/>
  <c r="AI2841" i="1"/>
  <c r="AK2841" i="1" s="1"/>
  <c r="AI2843" i="1"/>
  <c r="AK2843" i="1" s="1"/>
  <c r="AI2842" i="1"/>
  <c r="AK2842" i="1" s="1"/>
  <c r="AI2844" i="1"/>
  <c r="AK2844" i="1" s="1"/>
  <c r="AI2840" i="1"/>
  <c r="AK2840" i="1" s="1"/>
  <c r="AI2838" i="1"/>
  <c r="AK2838" i="1" s="1"/>
  <c r="AI2834" i="1"/>
  <c r="AK2834" i="1" s="1"/>
  <c r="AI2836" i="1"/>
  <c r="AK2836" i="1" s="1"/>
  <c r="AI1282" i="1"/>
  <c r="AK1282" i="1" s="1"/>
  <c r="AI1294" i="1"/>
  <c r="AK1294" i="1" s="1"/>
  <c r="AI1858" i="1"/>
  <c r="AK1858" i="1" s="1"/>
  <c r="AI1385" i="1"/>
  <c r="AK1385" i="1" s="1"/>
  <c r="AI1865" i="1"/>
  <c r="AK1865" i="1" s="1"/>
  <c r="AI1748" i="1"/>
  <c r="AK1748" i="1" s="1"/>
  <c r="AI692" i="1"/>
  <c r="AK692" i="1" s="1"/>
  <c r="AI1259" i="1"/>
  <c r="AK1259" i="1" s="1"/>
  <c r="AI1827" i="1"/>
  <c r="AK1827" i="1" s="1"/>
  <c r="AI1050" i="1"/>
  <c r="AK1050" i="1" s="1"/>
  <c r="AI1260" i="1"/>
  <c r="AK1260" i="1" s="1"/>
  <c r="AI1098" i="1"/>
  <c r="AK1098" i="1" s="1"/>
  <c r="AI1290" i="1"/>
  <c r="AK1290" i="1" s="1"/>
  <c r="AI2339" i="1"/>
  <c r="AK2339" i="1" s="1"/>
  <c r="AI1365" i="1"/>
  <c r="AK1365" i="1" s="1"/>
  <c r="AI1658" i="1"/>
  <c r="AK1658" i="1" s="1"/>
  <c r="AI1378" i="1"/>
  <c r="AK1378" i="1" s="1"/>
  <c r="AI1742" i="1"/>
  <c r="AK1742" i="1" s="1"/>
  <c r="AI1840" i="1"/>
  <c r="AK1840" i="1" s="1"/>
  <c r="AI1744" i="1"/>
  <c r="AK1744" i="1" s="1"/>
  <c r="AI1835" i="1"/>
  <c r="AK1835" i="1" s="1"/>
  <c r="AI1135" i="1"/>
  <c r="AK1135" i="1" s="1"/>
  <c r="AI776" i="1"/>
  <c r="AK776" i="1" s="1"/>
  <c r="AI1826" i="1"/>
  <c r="AK1826" i="1" s="1"/>
  <c r="AI1277" i="1"/>
  <c r="AK1277" i="1" s="1"/>
  <c r="AI1094" i="1"/>
  <c r="AK1094" i="1" s="1"/>
  <c r="AI783" i="1"/>
  <c r="AK783" i="1" s="1"/>
  <c r="AI1279" i="1"/>
  <c r="AK1279" i="1" s="1"/>
  <c r="AI1749" i="1"/>
  <c r="AK1749" i="1" s="1"/>
  <c r="AI1853" i="1"/>
  <c r="AK1853" i="1" s="1"/>
  <c r="AI1663" i="1"/>
  <c r="AK1663" i="1" s="1"/>
  <c r="AI1672" i="1"/>
  <c r="AK1672" i="1" s="1"/>
  <c r="AI2242" i="1"/>
  <c r="AK2242" i="1" s="1"/>
  <c r="AI1314" i="1"/>
  <c r="AK1314" i="1" s="1"/>
  <c r="AI1367" i="1"/>
  <c r="AK1367" i="1" s="1"/>
  <c r="AI1567" i="1"/>
  <c r="AK1567" i="1" s="1"/>
  <c r="AI1183" i="1"/>
  <c r="AK1183" i="1" s="1"/>
  <c r="AI1316" i="1"/>
  <c r="AK1316" i="1" s="1"/>
  <c r="AI2802" i="1"/>
  <c r="AK2802" i="1" s="1"/>
  <c r="AI2801" i="1"/>
  <c r="AK2801" i="1" s="1"/>
  <c r="AI2803" i="1"/>
  <c r="AK2803" i="1" s="1"/>
  <c r="AI2808" i="1"/>
  <c r="AK2808" i="1" s="1"/>
  <c r="AI2809" i="1"/>
  <c r="AK2809" i="1" s="1"/>
  <c r="AI2806" i="1"/>
  <c r="AK2806" i="1" s="1"/>
  <c r="AI2807" i="1"/>
  <c r="AK2807" i="1" s="1"/>
  <c r="AI2800" i="1"/>
  <c r="AK2800" i="1" s="1"/>
  <c r="AI2805" i="1"/>
  <c r="AK2805" i="1" s="1"/>
  <c r="AI2804" i="1"/>
  <c r="AK2804" i="1" s="1"/>
  <c r="AI2799" i="1"/>
  <c r="AK2799" i="1" s="1"/>
  <c r="AI1295" i="1"/>
  <c r="AK1295" i="1" s="1"/>
  <c r="AI2349" i="1"/>
  <c r="AK2349" i="1" s="1"/>
  <c r="AI1201" i="1"/>
  <c r="AK1201" i="1" s="1"/>
  <c r="AI697" i="1"/>
  <c r="AK697" i="1" s="1"/>
  <c r="AI2135" i="1"/>
  <c r="AK2135" i="1" s="1"/>
  <c r="AI774" i="1"/>
  <c r="AK774" i="1" s="1"/>
  <c r="AI2244" i="1"/>
  <c r="AK2244" i="1" s="1"/>
  <c r="AI1104" i="1"/>
  <c r="AK1104" i="1" s="1"/>
  <c r="AI1293" i="1"/>
  <c r="AK1293" i="1" s="1"/>
  <c r="AI775" i="1"/>
  <c r="AK775" i="1" s="1"/>
  <c r="AI1568" i="1"/>
  <c r="AK1568" i="1" s="1"/>
  <c r="AI1860" i="1"/>
  <c r="AK1860" i="1" s="1"/>
  <c r="AI1256" i="1"/>
  <c r="AK1256" i="1" s="1"/>
  <c r="AI1863" i="1"/>
  <c r="AK1863" i="1" s="1"/>
  <c r="AI1207" i="1"/>
  <c r="AK1207" i="1" s="1"/>
  <c r="AI1670" i="1"/>
  <c r="AK1670" i="1" s="1"/>
  <c r="AI1566" i="1"/>
  <c r="AK1566" i="1" s="1"/>
  <c r="AI610" i="1"/>
  <c r="AK610" i="1" s="1"/>
  <c r="AI1562" i="1"/>
  <c r="AK1562" i="1" s="1"/>
  <c r="AI1561" i="1"/>
  <c r="AK1561" i="1" s="1"/>
  <c r="AI1140" i="1"/>
  <c r="AK1140" i="1" s="1"/>
  <c r="AI1200" i="1"/>
  <c r="AK1200" i="1" s="1"/>
  <c r="AI1669" i="1"/>
  <c r="AK1669" i="1" s="1"/>
  <c r="AI1366" i="1"/>
  <c r="AK1366" i="1" s="1"/>
  <c r="AI2345" i="1"/>
  <c r="AK2345" i="1" s="1"/>
  <c r="AI1569" i="1"/>
  <c r="AK1569" i="1" s="1"/>
  <c r="AI2344" i="1"/>
  <c r="AK2344" i="1" s="1"/>
  <c r="AI612" i="1"/>
  <c r="AK612" i="1" s="1"/>
  <c r="AI2364" i="1"/>
  <c r="AK2364" i="1" s="1"/>
  <c r="AI778" i="1"/>
  <c r="AK778" i="1" s="1"/>
  <c r="AI1575" i="1"/>
  <c r="AK1575" i="1" s="1"/>
  <c r="AI2246" i="1"/>
  <c r="AK2246" i="1" s="1"/>
  <c r="AI694" i="1"/>
  <c r="AK694" i="1" s="1"/>
  <c r="AI1677" i="1"/>
  <c r="AK1677" i="1" s="1"/>
  <c r="AI1324" i="1"/>
  <c r="AK1324" i="1" s="1"/>
  <c r="AI1371" i="1"/>
  <c r="AK1371" i="1" s="1"/>
  <c r="AI602" i="1"/>
  <c r="AK602" i="1" s="1"/>
  <c r="AI1331" i="1"/>
  <c r="AK1331" i="1" s="1"/>
  <c r="AI2340" i="1"/>
  <c r="AK2340" i="1" s="1"/>
  <c r="AI1381" i="1"/>
  <c r="AK1381" i="1" s="1"/>
  <c r="AI2237" i="1"/>
  <c r="AK2237" i="1" s="1"/>
  <c r="AJ2779" i="1" a="1"/>
  <c r="AJ2779" i="1" s="1"/>
  <c r="AJ2784" i="1" a="1"/>
  <c r="AJ2784" i="1" s="1"/>
  <c r="AJ2783" i="1" a="1"/>
  <c r="AJ2783" i="1" s="1"/>
  <c r="AJ2776" i="1" a="1"/>
  <c r="AJ2776" i="1" s="1"/>
  <c r="AJ2775" i="1" a="1"/>
  <c r="AJ2775" i="1" s="1"/>
  <c r="AJ2777" i="1" a="1"/>
  <c r="AJ2777" i="1" s="1"/>
  <c r="AJ2781" i="1" a="1"/>
  <c r="AJ2781" i="1" s="1"/>
  <c r="AJ2778" i="1" a="1"/>
  <c r="AJ2778" i="1" s="1"/>
  <c r="AJ2773" i="1" a="1"/>
  <c r="AJ2773" i="1" s="1"/>
  <c r="AJ2782" i="1" a="1"/>
  <c r="AJ2782" i="1" s="1"/>
  <c r="AJ2780" i="1" a="1"/>
  <c r="AJ2780" i="1" s="1"/>
  <c r="AJ2774" i="1" a="1"/>
  <c r="AJ2774" i="1" s="1"/>
  <c r="AJ2772" i="1" a="1"/>
  <c r="AJ2772" i="1" s="1"/>
  <c r="AI1321" i="1"/>
  <c r="AK1321" i="1" s="1"/>
  <c r="AI1313" i="1"/>
  <c r="AK1313" i="1" s="1"/>
  <c r="AI2136" i="1"/>
  <c r="AK2136" i="1" s="1"/>
  <c r="AI780" i="1"/>
  <c r="AK780" i="1" s="1"/>
  <c r="AI1317" i="1"/>
  <c r="AK1317" i="1" s="1"/>
  <c r="AI601" i="1"/>
  <c r="AK601" i="1" s="1"/>
  <c r="AI1318" i="1"/>
  <c r="AK1318" i="1" s="1"/>
  <c r="AI1676" i="1"/>
  <c r="AK1676" i="1" s="1"/>
  <c r="AI2140" i="1"/>
  <c r="AK2140" i="1" s="1"/>
  <c r="AI2181" i="1"/>
  <c r="AK2181" i="1" s="1"/>
  <c r="AI1573" i="1"/>
  <c r="AK1573" i="1" s="1"/>
  <c r="AI2338" i="1"/>
  <c r="AK2338" i="1" s="1"/>
  <c r="AI1379" i="1"/>
  <c r="AK1379" i="1" s="1"/>
  <c r="AI1679" i="1"/>
  <c r="AK1679" i="1" s="1"/>
  <c r="AI2245" i="1"/>
  <c r="AK2245" i="1" s="1"/>
  <c r="AI606" i="1"/>
  <c r="AK606" i="1" s="1"/>
  <c r="AI1380" i="1"/>
  <c r="AK1380" i="1" s="1"/>
  <c r="AI2142" i="1"/>
  <c r="AK2142" i="1" s="1"/>
  <c r="AI781" i="1"/>
  <c r="AK781" i="1" s="1"/>
  <c r="AI2771" i="1"/>
  <c r="AK2771" i="1" s="1"/>
  <c r="AI2770" i="1"/>
  <c r="AK2770" i="1" s="1"/>
  <c r="AI2762" i="1"/>
  <c r="AK2762" i="1" s="1"/>
  <c r="AI2768" i="1"/>
  <c r="AK2768" i="1" s="1"/>
  <c r="AI2764" i="1"/>
  <c r="AK2764" i="1" s="1"/>
  <c r="AI2769" i="1"/>
  <c r="AK2769" i="1" s="1"/>
  <c r="AI2766" i="1"/>
  <c r="AK2766" i="1" s="1"/>
  <c r="AI2765" i="1"/>
  <c r="AK2765" i="1" s="1"/>
  <c r="AI2767" i="1"/>
  <c r="AK2767" i="1" s="1"/>
  <c r="AI2761" i="1"/>
  <c r="AK2761" i="1" s="1"/>
  <c r="AI2763" i="1"/>
  <c r="AK2763" i="1" s="1"/>
  <c r="AI2760" i="1"/>
  <c r="AK2760" i="1" s="1"/>
  <c r="AI1823" i="1"/>
  <c r="AK1823" i="1" s="1"/>
  <c r="AI2750" i="1"/>
  <c r="AK2750" i="1" s="1"/>
  <c r="AI2757" i="1"/>
  <c r="AK2757" i="1" s="1"/>
  <c r="AI1249" i="1"/>
  <c r="AK1249" i="1" s="1"/>
  <c r="AI1854" i="1"/>
  <c r="AK1854" i="1" s="1"/>
  <c r="AI2358" i="1"/>
  <c r="AK2358" i="1" s="1"/>
  <c r="AI2758" i="1"/>
  <c r="AK2758" i="1" s="1"/>
  <c r="AI2748" i="1"/>
  <c r="AK2748" i="1" s="1"/>
  <c r="AI2749" i="1"/>
  <c r="AK2749" i="1" s="1"/>
  <c r="AI2752" i="1"/>
  <c r="AK2752" i="1" s="1"/>
  <c r="AI2755" i="1"/>
  <c r="AK2755" i="1" s="1"/>
  <c r="AI2756" i="1"/>
  <c r="AK2756" i="1" s="1"/>
  <c r="AI2751" i="1"/>
  <c r="AK2751" i="1" s="1"/>
  <c r="AI2759" i="1"/>
  <c r="AK2759" i="1" s="1"/>
  <c r="AI2753" i="1"/>
  <c r="AK2753" i="1" s="1"/>
  <c r="AI2754" i="1"/>
  <c r="AK2754" i="1" s="1"/>
  <c r="AI2361" i="1"/>
  <c r="AK2361" i="1" s="1"/>
  <c r="AI1276" i="1"/>
  <c r="AK1276" i="1" s="1"/>
  <c r="AI1287" i="1"/>
  <c r="AK1287" i="1" s="1"/>
  <c r="AI1824" i="1"/>
  <c r="AK1824" i="1" s="1"/>
  <c r="AI1251" i="1"/>
  <c r="AK1251" i="1" s="1"/>
  <c r="AI1296" i="1"/>
  <c r="AK1296" i="1" s="1"/>
  <c r="AI1862" i="1"/>
  <c r="AK1862" i="1" s="1"/>
  <c r="AI1819" i="1"/>
  <c r="AK1819" i="1" s="1"/>
  <c r="AI1288" i="1"/>
  <c r="AK1288" i="1" s="1"/>
  <c r="AI1831" i="1"/>
  <c r="AK1831" i="1" s="1"/>
  <c r="AI1257" i="1"/>
  <c r="AK1257" i="1" s="1"/>
  <c r="AI1099" i="1"/>
  <c r="AK1099" i="1" s="1"/>
  <c r="AI1048" i="1"/>
  <c r="AK1048" i="1" s="1"/>
  <c r="AI2747" i="1"/>
  <c r="AK2747" i="1" s="1"/>
  <c r="AI2746" i="1"/>
  <c r="AK2746" i="1" s="1"/>
  <c r="AI2737" i="1"/>
  <c r="AK2737" i="1" s="1"/>
  <c r="AI2740" i="1"/>
  <c r="AK2740" i="1" s="1"/>
  <c r="AI2734" i="1"/>
  <c r="AK2734" i="1" s="1"/>
  <c r="AI2739" i="1"/>
  <c r="AK2739" i="1" s="1"/>
  <c r="AI2735" i="1"/>
  <c r="AK2735" i="1" s="1"/>
  <c r="AI2736" i="1"/>
  <c r="AK2736" i="1" s="1"/>
  <c r="AI2745" i="1"/>
  <c r="AK2745" i="1" s="1"/>
  <c r="AI2741" i="1"/>
  <c r="AK2741" i="1" s="1"/>
  <c r="AI2743" i="1"/>
  <c r="AK2743" i="1" s="1"/>
  <c r="AI2738" i="1"/>
  <c r="AK2738" i="1" s="1"/>
  <c r="AI2742" i="1"/>
  <c r="AK2742" i="1" s="1"/>
  <c r="AI2744" i="1"/>
  <c r="AK2744" i="1" s="1"/>
  <c r="AI2733" i="1"/>
  <c r="AK2733" i="1" s="1"/>
  <c r="AI1661" i="1"/>
  <c r="AK1661" i="1" s="1"/>
  <c r="AI1572" i="1"/>
  <c r="AK1572" i="1" s="1"/>
  <c r="AI699" i="1"/>
  <c r="AK699" i="1" s="1"/>
  <c r="AI782" i="1"/>
  <c r="AK782" i="1" s="1"/>
  <c r="AI2336" i="1"/>
  <c r="AK2336" i="1" s="1"/>
  <c r="AI1134" i="1"/>
  <c r="AK1134" i="1" s="1"/>
  <c r="AI1323" i="1"/>
  <c r="AK1323" i="1" s="1"/>
  <c r="AI771" i="1"/>
  <c r="AK771" i="1" s="1"/>
  <c r="AI1325" i="1"/>
  <c r="AK1325" i="1" s="1"/>
  <c r="AI609" i="1"/>
  <c r="AK609" i="1" s="1"/>
  <c r="AI1330" i="1"/>
  <c r="AK1330" i="1" s="1"/>
  <c r="AI2346" i="1"/>
  <c r="AK2346" i="1" s="1"/>
  <c r="AI693" i="1"/>
  <c r="AK693" i="1" s="1"/>
  <c r="AI1182" i="1"/>
  <c r="AK1182" i="1" s="1"/>
  <c r="AI1202" i="1"/>
  <c r="AK1202" i="1" s="1"/>
  <c r="AI2141" i="1"/>
  <c r="AK2141" i="1" s="1"/>
  <c r="AI2335" i="1"/>
  <c r="AK2335" i="1" s="1"/>
  <c r="AI1671" i="1"/>
  <c r="AK1671" i="1" s="1"/>
  <c r="AI1206" i="1"/>
  <c r="AK1206" i="1" s="1"/>
  <c r="AI1372" i="1"/>
  <c r="AK1372" i="1" s="1"/>
  <c r="AI613" i="1"/>
  <c r="AK613" i="1" s="1"/>
  <c r="AI2351" i="1"/>
  <c r="AK2351" i="1" s="1"/>
  <c r="AI1284" i="1"/>
  <c r="AK1284" i="1" s="1"/>
  <c r="AI2371" i="1"/>
  <c r="AK2371" i="1" s="1"/>
  <c r="AJ2704" i="1" a="1"/>
  <c r="AJ2704" i="1" s="1"/>
  <c r="AJ2701" i="1" a="1"/>
  <c r="AJ2701" i="1" s="1"/>
  <c r="AJ2696" i="1" a="1"/>
  <c r="AJ2696" i="1" s="1"/>
  <c r="AJ2706" i="1" a="1"/>
  <c r="AJ2706" i="1" s="1"/>
  <c r="AJ2695" i="1" a="1"/>
  <c r="AJ2695" i="1" s="1"/>
  <c r="AJ2698" i="1" a="1"/>
  <c r="AJ2698" i="1" s="1"/>
  <c r="AJ2703" i="1" a="1"/>
  <c r="AJ2703" i="1" s="1"/>
  <c r="AJ2708" i="1" a="1"/>
  <c r="AJ2708" i="1" s="1"/>
  <c r="AJ2702" i="1" a="1"/>
  <c r="AJ2702" i="1" s="1"/>
  <c r="AJ2705" i="1" a="1"/>
  <c r="AJ2705" i="1" s="1"/>
  <c r="AI3750" i="1" s="1"/>
  <c r="AK3750" i="1" s="1"/>
  <c r="AJ2700" i="1" a="1"/>
  <c r="AJ2700" i="1" s="1"/>
  <c r="AJ2697" i="1" a="1"/>
  <c r="AJ2697" i="1" s="1"/>
  <c r="AJ2707" i="1" a="1"/>
  <c r="AJ2707" i="1" s="1"/>
  <c r="AJ2699" i="1" a="1"/>
  <c r="AJ2699" i="1" s="1"/>
  <c r="AI1096" i="1"/>
  <c r="AK1096" i="1" s="1"/>
  <c r="AI1285" i="1"/>
  <c r="AK1285" i="1" s="1"/>
  <c r="AI2369" i="1"/>
  <c r="AK2369" i="1" s="1"/>
  <c r="AI1102" i="1"/>
  <c r="AK1102" i="1" s="1"/>
  <c r="AI1743" i="1"/>
  <c r="AK1743" i="1" s="1"/>
  <c r="AI1103" i="1"/>
  <c r="AK1103" i="1" s="1"/>
  <c r="AI2359" i="1"/>
  <c r="AK2359" i="1" s="1"/>
  <c r="AI1741" i="1"/>
  <c r="AK1741" i="1" s="1"/>
  <c r="AI1297" i="1"/>
  <c r="AK1297" i="1" s="1"/>
  <c r="AI2366" i="1"/>
  <c r="AK2366" i="1" s="1"/>
  <c r="AI2354" i="1"/>
  <c r="AK2354" i="1" s="1"/>
  <c r="AI2370" i="1"/>
  <c r="AK2370" i="1" s="1"/>
  <c r="AI2355" i="1"/>
  <c r="AK2355" i="1" s="1"/>
  <c r="AI1678" i="1"/>
  <c r="AK1678" i="1" s="1"/>
  <c r="AI1364" i="1"/>
  <c r="AK1364" i="1" s="1"/>
  <c r="AJ2694" i="1" a="1"/>
  <c r="AJ2694" i="1" s="1"/>
  <c r="AJ2693" i="1" a="1"/>
  <c r="AJ2693" i="1" s="1"/>
  <c r="AJ2692" i="1" a="1"/>
  <c r="AJ2692" i="1" s="1"/>
  <c r="AI2691" i="1"/>
  <c r="AK2691" i="1" s="1"/>
  <c r="AJ2676" i="1" a="1"/>
  <c r="AJ2676" i="1" s="1"/>
  <c r="AI2690" i="1"/>
  <c r="AK2690" i="1" s="1"/>
  <c r="AI1825" i="1"/>
  <c r="AK1825" i="1" s="1"/>
  <c r="AI2357" i="1"/>
  <c r="AK2357" i="1" s="1"/>
  <c r="AI2138" i="1"/>
  <c r="AK2138" i="1" s="1"/>
  <c r="AI2337" i="1"/>
  <c r="AK2337" i="1" s="1"/>
  <c r="AI1383" i="1"/>
  <c r="AK1383" i="1" s="1"/>
  <c r="AI1664" i="1"/>
  <c r="AK1664" i="1" s="1"/>
  <c r="AI1137" i="1"/>
  <c r="AK1137" i="1" s="1"/>
  <c r="AI1319" i="1"/>
  <c r="AK1319" i="1" s="1"/>
  <c r="AI1564" i="1"/>
  <c r="AK1564" i="1" s="1"/>
  <c r="AI1674" i="1"/>
  <c r="AK1674" i="1" s="1"/>
  <c r="AI604" i="1"/>
  <c r="AK604" i="1" s="1"/>
  <c r="AI1326" i="1"/>
  <c r="AK1326" i="1" s="1"/>
  <c r="AJ2671" i="1" a="1"/>
  <c r="AJ2671" i="1" s="1"/>
  <c r="AJ2677" i="1" a="1"/>
  <c r="AJ2677" i="1" s="1"/>
  <c r="AI2683" i="1"/>
  <c r="AK2683" i="1" s="1"/>
  <c r="AI1047" i="1"/>
  <c r="AK1047" i="1" s="1"/>
  <c r="AI1097" i="1"/>
  <c r="AK1097" i="1" s="1"/>
  <c r="AI1838" i="1"/>
  <c r="AK1838" i="1" s="1"/>
  <c r="AI2352" i="1"/>
  <c r="AK2352" i="1" s="1"/>
  <c r="AI2365" i="1"/>
  <c r="AK2365" i="1" s="1"/>
  <c r="AI2363" i="1"/>
  <c r="AK2363" i="1" s="1"/>
  <c r="AJ2673" i="1" a="1"/>
  <c r="AJ2673" i="1" s="1"/>
  <c r="AI2687" i="1"/>
  <c r="AK2687" i="1" s="1"/>
  <c r="AJ2672" i="1" a="1"/>
  <c r="AJ2672" i="1" s="1"/>
  <c r="AJ2678" i="1" a="1"/>
  <c r="AJ2678" i="1" s="1"/>
  <c r="AI2684" i="1"/>
  <c r="AK2684" i="1" s="1"/>
  <c r="AJ2669" i="1" a="1"/>
  <c r="AJ2669" i="1" s="1"/>
  <c r="AI2688" i="1"/>
  <c r="AK2688" i="1" s="1"/>
  <c r="AJ2670" i="1" a="1"/>
  <c r="AJ2670" i="1" s="1"/>
  <c r="AI2685" i="1"/>
  <c r="AK2685" i="1" s="1"/>
  <c r="AI1280" i="1"/>
  <c r="AK1280" i="1" s="1"/>
  <c r="AI1252" i="1"/>
  <c r="AK1252" i="1" s="1"/>
  <c r="AI1745" i="1"/>
  <c r="AK1745" i="1" s="1"/>
  <c r="AI1289" i="1"/>
  <c r="AK1289" i="1" s="1"/>
  <c r="AI1817" i="1"/>
  <c r="AK1817" i="1" s="1"/>
  <c r="AI2368" i="1"/>
  <c r="AK2368" i="1" s="1"/>
  <c r="AI2356" i="1"/>
  <c r="AK2356" i="1" s="1"/>
  <c r="AI2373" i="1"/>
  <c r="AK2373" i="1" s="1"/>
  <c r="AJ2674" i="1" a="1"/>
  <c r="AJ2674" i="1" s="1"/>
  <c r="AI2689" i="1"/>
  <c r="AK2689" i="1" s="1"/>
  <c r="AI1046" i="1"/>
  <c r="AK1046" i="1" s="1"/>
  <c r="AI1855" i="1"/>
  <c r="AK1855" i="1" s="1"/>
  <c r="AI2348" i="1"/>
  <c r="AK2348" i="1" s="1"/>
  <c r="AI2353" i="1"/>
  <c r="AK2353" i="1" s="1"/>
  <c r="AI2350" i="1"/>
  <c r="AK2350" i="1" s="1"/>
  <c r="AJ2675" i="1" a="1"/>
  <c r="AJ2675" i="1" s="1"/>
  <c r="AJ2679" i="1" a="1"/>
  <c r="AJ2679" i="1" s="1"/>
  <c r="AI2686" i="1"/>
  <c r="AK2686" i="1" s="1"/>
  <c r="AI1832" i="1"/>
  <c r="AK1832" i="1" s="1"/>
  <c r="AI1042" i="1"/>
  <c r="AK1042" i="1" s="1"/>
  <c r="AI2367" i="1"/>
  <c r="AK2367" i="1" s="1"/>
  <c r="AI2362" i="1"/>
  <c r="AK2362" i="1" s="1"/>
  <c r="AI1556" i="1"/>
  <c r="AK1556" i="1" s="1"/>
  <c r="AI2492" i="1"/>
  <c r="AK2492" i="1" s="1"/>
  <c r="AI2488" i="1"/>
  <c r="AK2488" i="1" s="1"/>
  <c r="AI2493" i="1"/>
  <c r="AK2493" i="1" s="1"/>
  <c r="AI2486" i="1"/>
  <c r="AK2486" i="1" s="1"/>
  <c r="AI2494" i="1"/>
  <c r="AK2494" i="1" s="1"/>
  <c r="AI2491" i="1"/>
  <c r="AK2491" i="1" s="1"/>
  <c r="AI2487" i="1"/>
  <c r="AK2487" i="1" s="1"/>
  <c r="AI2495" i="1"/>
  <c r="AK2495" i="1" s="1"/>
  <c r="AI2490" i="1"/>
  <c r="AK2490" i="1" s="1"/>
  <c r="AI2489" i="1"/>
  <c r="AK2489" i="1" s="1"/>
  <c r="AI2650" i="1"/>
  <c r="AK2650" i="1" s="1"/>
  <c r="AI2658" i="1"/>
  <c r="AK2658" i="1" s="1"/>
  <c r="AI2659" i="1"/>
  <c r="AK2659" i="1" s="1"/>
  <c r="AI2648" i="1"/>
  <c r="AK2648" i="1" s="1"/>
  <c r="AI2668" i="1"/>
  <c r="AK2668" i="1" s="1"/>
  <c r="AI2657" i="1"/>
  <c r="AK2657" i="1" s="1"/>
  <c r="AI2651" i="1"/>
  <c r="AK2651" i="1" s="1"/>
  <c r="AI2663" i="1"/>
  <c r="AK2663" i="1" s="1"/>
  <c r="AI2660" i="1"/>
  <c r="AK2660" i="1" s="1"/>
  <c r="AI2655" i="1"/>
  <c r="AK2655" i="1" s="1"/>
  <c r="AI2664" i="1"/>
  <c r="AK2664" i="1" s="1"/>
  <c r="AI2661" i="1"/>
  <c r="AK2661" i="1" s="1"/>
  <c r="AI2653" i="1"/>
  <c r="AK2653" i="1" s="1"/>
  <c r="AI2666" i="1"/>
  <c r="AK2666" i="1" s="1"/>
  <c r="AI2647" i="1"/>
  <c r="AK2647" i="1" s="1"/>
  <c r="AI2665" i="1"/>
  <c r="AK2665" i="1" s="1"/>
  <c r="AI2662" i="1"/>
  <c r="AK2662" i="1" s="1"/>
  <c r="AI2667" i="1"/>
  <c r="AK2667" i="1" s="1"/>
  <c r="AI2656" i="1"/>
  <c r="AK2656" i="1" s="1"/>
  <c r="AI2654" i="1"/>
  <c r="AK2654" i="1" s="1"/>
  <c r="AI2649" i="1"/>
  <c r="AK2649" i="1" s="1"/>
  <c r="AI2652" i="1"/>
  <c r="AK2652" i="1" s="1"/>
  <c r="AI2633" i="1"/>
  <c r="AK2633" i="1" s="1"/>
  <c r="AI2631" i="1"/>
  <c r="AK2631" i="1" s="1"/>
  <c r="AI2632" i="1"/>
  <c r="AK2632" i="1" s="1"/>
  <c r="AI2634" i="1"/>
  <c r="AK2634" i="1" s="1"/>
  <c r="AI2614" i="1"/>
  <c r="AK2614" i="1" s="1"/>
  <c r="AI2621" i="1"/>
  <c r="AK2621" i="1" s="1"/>
  <c r="AI2618" i="1"/>
  <c r="AK2618" i="1" s="1"/>
  <c r="AI2609" i="1"/>
  <c r="AK2609" i="1" s="1"/>
  <c r="AI2630" i="1"/>
  <c r="AK2630" i="1" s="1"/>
  <c r="AI2608" i="1"/>
  <c r="AK2608" i="1" s="1"/>
  <c r="AI2611" i="1"/>
  <c r="AK2611" i="1" s="1"/>
  <c r="AI2619" i="1"/>
  <c r="AK2619" i="1" s="1"/>
  <c r="AI2627" i="1"/>
  <c r="AK2627" i="1" s="1"/>
  <c r="AI2616" i="1"/>
  <c r="AK2616" i="1" s="1"/>
  <c r="AI2624" i="1"/>
  <c r="AK2624" i="1" s="1"/>
  <c r="AI2629" i="1"/>
  <c r="AK2629" i="1" s="1"/>
  <c r="AI2617" i="1"/>
  <c r="AK2617" i="1" s="1"/>
  <c r="AI2625" i="1"/>
  <c r="AK2625" i="1" s="1"/>
  <c r="AI2626" i="1"/>
  <c r="AK2626" i="1" s="1"/>
  <c r="AI2607" i="1"/>
  <c r="AK2607" i="1" s="1"/>
  <c r="AI2622" i="1"/>
  <c r="AK2622" i="1" s="1"/>
  <c r="AI2610" i="1"/>
  <c r="AK2610" i="1" s="1"/>
  <c r="AI2604" i="1"/>
  <c r="AK2604" i="1" s="1"/>
  <c r="AI2612" i="1"/>
  <c r="AK2612" i="1" s="1"/>
  <c r="AI2615" i="1"/>
  <c r="AK2615" i="1" s="1"/>
  <c r="AI2623" i="1"/>
  <c r="AK2623" i="1" s="1"/>
  <c r="AI2605" i="1"/>
  <c r="AK2605" i="1" s="1"/>
  <c r="AI2613" i="1"/>
  <c r="AK2613" i="1" s="1"/>
  <c r="AI2620" i="1"/>
  <c r="AK2620" i="1" s="1"/>
  <c r="AI2628" i="1"/>
  <c r="AK2628" i="1" s="1"/>
  <c r="AI2606" i="1"/>
  <c r="AK2606" i="1" s="1"/>
  <c r="AJ2591" i="1" a="1"/>
  <c r="AJ2591" i="1" s="1"/>
  <c r="AI2593" i="1"/>
  <c r="AK2593" i="1" s="1"/>
  <c r="AI2597" i="1"/>
  <c r="AK2597" i="1" s="1"/>
  <c r="AI2602" i="1"/>
  <c r="AK2602" i="1" s="1"/>
  <c r="AI2600" i="1"/>
  <c r="AK2600" i="1" s="1"/>
  <c r="AI2594" i="1"/>
  <c r="AK2594" i="1" s="1"/>
  <c r="AI2592" i="1"/>
  <c r="AK2592" i="1" s="1"/>
  <c r="AI2598" i="1"/>
  <c r="AK2598" i="1" s="1"/>
  <c r="AI2596" i="1"/>
  <c r="AK2596" i="1" s="1"/>
  <c r="AI2599" i="1"/>
  <c r="AK2599" i="1" s="1"/>
  <c r="AI2603" i="1"/>
  <c r="AK2603" i="1" s="1"/>
  <c r="AJ2590" i="1" a="1"/>
  <c r="AJ2590" i="1" s="1"/>
  <c r="AJ2586" i="1" a="1"/>
  <c r="AJ2586" i="1" s="1"/>
  <c r="AJ2587" i="1" a="1"/>
  <c r="AJ2587" i="1" s="1"/>
  <c r="AJ2583" i="1" a="1"/>
  <c r="AJ2583" i="1" s="1"/>
  <c r="AJ2588" i="1" a="1"/>
  <c r="AJ2588" i="1" s="1"/>
  <c r="AJ2584" i="1" a="1"/>
  <c r="AJ2584" i="1" s="1"/>
  <c r="AJ2585" i="1" a="1"/>
  <c r="AJ2585" i="1" s="1"/>
  <c r="AJ2589" i="1" a="1"/>
  <c r="AJ2589" i="1" s="1"/>
  <c r="AJ2576" i="1" a="1"/>
  <c r="AJ2576" i="1" s="1"/>
  <c r="AJ2579" i="1" a="1"/>
  <c r="AJ2579" i="1" s="1"/>
  <c r="AJ2582" i="1" a="1"/>
  <c r="AJ2582" i="1" s="1"/>
  <c r="AJ2577" i="1" a="1"/>
  <c r="AJ2577" i="1" s="1"/>
  <c r="AJ2580" i="1" a="1"/>
  <c r="AJ2580" i="1" s="1"/>
  <c r="AJ2578" i="1" a="1"/>
  <c r="AJ2578" i="1" s="1"/>
  <c r="AJ2581" i="1" a="1"/>
  <c r="AJ2581" i="1" s="1"/>
  <c r="AI2601" i="1"/>
  <c r="AK2601" i="1" s="1"/>
  <c r="AI2595" i="1"/>
  <c r="AK2595" i="1" s="1"/>
  <c r="AI2553" i="1"/>
  <c r="AK2553" i="1" s="1"/>
  <c r="AI2571" i="1"/>
  <c r="AK2571" i="1" s="1"/>
  <c r="AI2529" i="1"/>
  <c r="AK2529" i="1" s="1"/>
  <c r="AI2541" i="1"/>
  <c r="AK2541" i="1" s="1"/>
  <c r="AI2532" i="1"/>
  <c r="AK2532" i="1" s="1"/>
  <c r="AI2530" i="1"/>
  <c r="AK2530" i="1" s="1"/>
  <c r="AI2559" i="1"/>
  <c r="AK2559" i="1" s="1"/>
  <c r="AI2564" i="1"/>
  <c r="AK2564" i="1" s="1"/>
  <c r="AI2562" i="1"/>
  <c r="AK2562" i="1" s="1"/>
  <c r="AI2566" i="1"/>
  <c r="AK2566" i="1" s="1"/>
  <c r="AI2533" i="1"/>
  <c r="AK2533" i="1" s="1"/>
  <c r="AI2531" i="1"/>
  <c r="AK2531" i="1" s="1"/>
  <c r="AI2544" i="1"/>
  <c r="AK2544" i="1" s="1"/>
  <c r="AI2573" i="1"/>
  <c r="AK2573" i="1" s="1"/>
  <c r="AI2563" i="1"/>
  <c r="AK2563" i="1" s="1"/>
  <c r="AI2535" i="1"/>
  <c r="AK2535" i="1" s="1"/>
  <c r="AI2561" i="1"/>
  <c r="AK2561" i="1" s="1"/>
  <c r="AI2569" i="1"/>
  <c r="AK2569" i="1" s="1"/>
  <c r="AI2551" i="1"/>
  <c r="AK2551" i="1" s="1"/>
  <c r="AI2556" i="1"/>
  <c r="AK2556" i="1" s="1"/>
  <c r="AI2558" i="1"/>
  <c r="AK2558" i="1" s="1"/>
  <c r="AI2536" i="1"/>
  <c r="AK2536" i="1" s="1"/>
  <c r="AI2557" i="1"/>
  <c r="AK2557" i="1" s="1"/>
  <c r="AI2554" i="1"/>
  <c r="AK2554" i="1" s="1"/>
  <c r="AI2527" i="1"/>
  <c r="AK2527" i="1" s="1"/>
  <c r="AI2550" i="1"/>
  <c r="AK2550" i="1" s="1"/>
  <c r="AI2545" i="1"/>
  <c r="AK2545" i="1" s="1"/>
  <c r="AI2543" i="1"/>
  <c r="AK2543" i="1" s="1"/>
  <c r="AI2555" i="1"/>
  <c r="AK2555" i="1" s="1"/>
  <c r="AI2568" i="1"/>
  <c r="AK2568" i="1" s="1"/>
  <c r="AI2575" i="1"/>
  <c r="AK2575" i="1" s="1"/>
  <c r="AI2565" i="1"/>
  <c r="AK2565" i="1" s="1"/>
  <c r="AI2528" i="1"/>
  <c r="AK2528" i="1" s="1"/>
  <c r="AI2548" i="1"/>
  <c r="AK2548" i="1" s="1"/>
  <c r="AI2546" i="1"/>
  <c r="AK2546" i="1" s="1"/>
  <c r="AI2560" i="1"/>
  <c r="AK2560" i="1" s="1"/>
  <c r="AI2542" i="1"/>
  <c r="AK2542" i="1" s="1"/>
  <c r="AI2537" i="1"/>
  <c r="AK2537" i="1" s="1"/>
  <c r="AI2549" i="1"/>
  <c r="AK2549" i="1" s="1"/>
  <c r="AI2547" i="1"/>
  <c r="AK2547" i="1" s="1"/>
  <c r="AI2538" i="1"/>
  <c r="AK2538" i="1" s="1"/>
  <c r="AI2567" i="1"/>
  <c r="AK2567" i="1" s="1"/>
  <c r="AI2572" i="1"/>
  <c r="AK2572" i="1" s="1"/>
  <c r="AI2570" i="1"/>
  <c r="AK2570" i="1" s="1"/>
  <c r="AI2574" i="1"/>
  <c r="AK2574" i="1" s="1"/>
  <c r="AI2540" i="1"/>
  <c r="AK2540" i="1" s="1"/>
  <c r="AI2539" i="1"/>
  <c r="AK2539" i="1" s="1"/>
  <c r="AI2552" i="1"/>
  <c r="AK2552" i="1" s="1"/>
  <c r="AI2534" i="1"/>
  <c r="AK2534" i="1" s="1"/>
  <c r="AI700" i="1"/>
  <c r="AK700" i="1" s="1"/>
  <c r="AI1311" i="1"/>
  <c r="AK1311" i="1" s="1"/>
  <c r="AI1208" i="1"/>
  <c r="AK1208" i="1" s="1"/>
  <c r="AI1368" i="1"/>
  <c r="AK1368" i="1" s="1"/>
  <c r="AI1374" i="1"/>
  <c r="AK1374" i="1" s="1"/>
  <c r="AI605" i="1"/>
  <c r="AK605" i="1" s="1"/>
  <c r="AI773" i="1"/>
  <c r="AK773" i="1" s="1"/>
  <c r="AI2343" i="1"/>
  <c r="AK2343" i="1" s="1"/>
  <c r="AI1179" i="1"/>
  <c r="AK1179" i="1" s="1"/>
  <c r="AI1570" i="1"/>
  <c r="AK1570" i="1" s="1"/>
  <c r="AI2239" i="1"/>
  <c r="AK2239" i="1" s="1"/>
  <c r="AI2248" i="1"/>
  <c r="AK2248" i="1" s="1"/>
  <c r="AI1141" i="1"/>
  <c r="AK1141" i="1" s="1"/>
  <c r="AI1363" i="1"/>
  <c r="AK1363" i="1" s="1"/>
  <c r="AI1133" i="1"/>
  <c r="AK1133" i="1" s="1"/>
  <c r="AI1563" i="1"/>
  <c r="AK1563" i="1" s="1"/>
  <c r="AI2249" i="1"/>
  <c r="AK2249" i="1" s="1"/>
  <c r="AI2241" i="1"/>
  <c r="AK2241" i="1" s="1"/>
  <c r="AI1310" i="1"/>
  <c r="AK1310" i="1" s="1"/>
  <c r="AI1555" i="1"/>
  <c r="AK1555" i="1" s="1"/>
  <c r="AI1315" i="1"/>
  <c r="AK1315" i="1" s="1"/>
  <c r="AI1384" i="1"/>
  <c r="AK1384" i="1" s="1"/>
  <c r="AI603" i="1"/>
  <c r="AK603" i="1" s="1"/>
  <c r="AI1373" i="1"/>
  <c r="AK1373" i="1" s="1"/>
  <c r="AI1675" i="1"/>
  <c r="AK1675" i="1" s="1"/>
  <c r="AI1329" i="1"/>
  <c r="AK1329" i="1" s="1"/>
  <c r="AI1312" i="1"/>
  <c r="AK1312" i="1" s="1"/>
  <c r="AI1189" i="1"/>
  <c r="AK1189" i="1" s="1"/>
  <c r="AI2342" i="1"/>
  <c r="AK2342" i="1" s="1"/>
  <c r="AI1560" i="1"/>
  <c r="AK1560" i="1" s="1"/>
  <c r="AI2243" i="1"/>
  <c r="AK2243" i="1" s="1"/>
  <c r="AI1659" i="1"/>
  <c r="AK1659" i="1" s="1"/>
  <c r="AI1132" i="1"/>
  <c r="AK1132" i="1" s="1"/>
  <c r="AI1660" i="1"/>
  <c r="AK1660" i="1" s="1"/>
  <c r="AI1369" i="1"/>
  <c r="AK1369" i="1" s="1"/>
  <c r="AI1188" i="1"/>
  <c r="AK1188" i="1" s="1"/>
  <c r="AI1571" i="1"/>
  <c r="AK1571" i="1" s="1"/>
  <c r="AI1361" i="1"/>
  <c r="AK1361" i="1" s="1"/>
  <c r="AI1180" i="1"/>
  <c r="AK1180" i="1" s="1"/>
  <c r="AI1665" i="1"/>
  <c r="AK1665" i="1" s="1"/>
  <c r="AI1185" i="1"/>
  <c r="AK1185" i="1" s="1"/>
  <c r="AI1328" i="1"/>
  <c r="AK1328" i="1" s="1"/>
  <c r="AI1657" i="1"/>
  <c r="AK1657" i="1" s="1"/>
  <c r="AI1320" i="1"/>
  <c r="AK1320" i="1" s="1"/>
  <c r="AI1143" i="1"/>
  <c r="AK1143" i="1" s="1"/>
  <c r="AI1666" i="1"/>
  <c r="AK1666" i="1" s="1"/>
  <c r="AI1565" i="1"/>
  <c r="AK1565" i="1" s="1"/>
  <c r="AI701" i="1"/>
  <c r="AK701" i="1" s="1"/>
  <c r="AI1139" i="1"/>
  <c r="AK1139" i="1" s="1"/>
  <c r="AI1322" i="1"/>
  <c r="AK1322" i="1" s="1"/>
  <c r="AI1375" i="1"/>
  <c r="AK1375" i="1" s="1"/>
  <c r="AI2139" i="1"/>
  <c r="AK2139" i="1" s="1"/>
  <c r="AI1673" i="1"/>
  <c r="AK1673" i="1" s="1"/>
  <c r="AI2341" i="1"/>
  <c r="AK2341" i="1" s="1"/>
  <c r="AI1187" i="1"/>
  <c r="AK1187" i="1" s="1"/>
  <c r="AI2247" i="1"/>
  <c r="AK2247" i="1" s="1"/>
  <c r="AI1662" i="1"/>
  <c r="AK1662" i="1" s="1"/>
  <c r="AI1558" i="1"/>
  <c r="AK1558" i="1" s="1"/>
  <c r="AI1131" i="1"/>
  <c r="AK1131" i="1" s="1"/>
  <c r="AI1362" i="1"/>
  <c r="AK1362" i="1" s="1"/>
  <c r="AI2238" i="1"/>
  <c r="AK2238" i="1" s="1"/>
  <c r="AI2134" i="1"/>
  <c r="AK2134" i="1" s="1"/>
  <c r="AI608" i="1"/>
  <c r="AK608" i="1" s="1"/>
  <c r="AI611" i="1"/>
  <c r="AI2133" i="1"/>
  <c r="AK2133" i="1" s="1"/>
  <c r="AI777" i="1"/>
  <c r="AK777" i="1" s="1"/>
  <c r="AI1574" i="1"/>
  <c r="AK1574" i="1" s="1"/>
  <c r="AI779" i="1"/>
  <c r="AK779" i="1" s="1"/>
  <c r="AI704" i="1"/>
  <c r="AK704" i="1" s="1"/>
  <c r="AI1136" i="1"/>
  <c r="AK1136" i="1" s="1"/>
  <c r="AI1376" i="1"/>
  <c r="AK1376" i="1" s="1"/>
  <c r="AI1382" i="1"/>
  <c r="AK1382" i="1" s="1"/>
  <c r="AI1186" i="1"/>
  <c r="AK1186" i="1" s="1"/>
  <c r="AI1557" i="1"/>
  <c r="AK1557" i="1" s="1"/>
  <c r="AI772" i="1"/>
  <c r="AK772" i="1" s="1"/>
  <c r="AI1668" i="1"/>
  <c r="AK1668" i="1" s="1"/>
  <c r="AI1377" i="1"/>
  <c r="AK1377" i="1" s="1"/>
  <c r="AI1204" i="1"/>
  <c r="AK1204" i="1" s="1"/>
  <c r="AI1184" i="1"/>
  <c r="AK1184" i="1" s="1"/>
  <c r="AI1681" i="1"/>
  <c r="AK1681" i="1" s="1"/>
  <c r="AI2240" i="1"/>
  <c r="AK2240" i="1" s="1"/>
  <c r="AI703" i="1"/>
  <c r="AK703" i="1" s="1"/>
  <c r="AI1138" i="1"/>
  <c r="AK1138" i="1" s="1"/>
  <c r="AI696" i="1"/>
  <c r="AK696" i="1" s="1"/>
  <c r="AI607" i="1"/>
  <c r="AK607" i="1" s="1"/>
  <c r="AI1576" i="1"/>
  <c r="AK1576" i="1" s="1"/>
  <c r="AI1327" i="1"/>
  <c r="AK1327" i="1" s="1"/>
  <c r="AI1210" i="1"/>
  <c r="AK1210" i="1" s="1"/>
  <c r="AI1205" i="1"/>
  <c r="AK1205" i="1" s="1"/>
  <c r="AI2137" i="1"/>
  <c r="AK2137" i="1" s="1"/>
  <c r="AI2524" i="1"/>
  <c r="AK2524" i="1" s="1"/>
  <c r="AI2525" i="1"/>
  <c r="AK2525" i="1" s="1"/>
  <c r="AI2520" i="1"/>
  <c r="AK2520" i="1" s="1"/>
  <c r="AI2521" i="1"/>
  <c r="AK2521" i="1" s="1"/>
  <c r="AI2522" i="1"/>
  <c r="AK2522" i="1" s="1"/>
  <c r="AI2523" i="1"/>
  <c r="AK2523" i="1" s="1"/>
  <c r="AJ2507" i="1" a="1"/>
  <c r="AJ2507" i="1" s="1"/>
  <c r="AJ2502" i="1" a="1"/>
  <c r="AJ2502" i="1" s="1"/>
  <c r="AJ2510" i="1" a="1"/>
  <c r="AJ2510" i="1" s="1"/>
  <c r="AJ2504" i="1" a="1"/>
  <c r="AJ2504" i="1" s="1"/>
  <c r="AJ2498" i="1" a="1"/>
  <c r="AJ2498" i="1" s="1"/>
  <c r="AJ2509" i="1" a="1"/>
  <c r="AJ2509" i="1" s="1"/>
  <c r="AJ2496" i="1" a="1"/>
  <c r="AJ2496" i="1" s="1"/>
  <c r="AJ2505" i="1" a="1"/>
  <c r="AJ2505" i="1" s="1"/>
  <c r="AJ2503" i="1" a="1"/>
  <c r="AJ2503" i="1" s="1"/>
  <c r="AJ2506" i="1" a="1"/>
  <c r="AJ2506" i="1" s="1"/>
  <c r="AJ2497" i="1" a="1"/>
  <c r="AJ2497" i="1" s="1"/>
  <c r="AJ2501" i="1" a="1"/>
  <c r="AJ2501" i="1" s="1"/>
  <c r="AJ2500" i="1" a="1"/>
  <c r="AJ2500" i="1" s="1"/>
  <c r="AJ2508" i="1" a="1"/>
  <c r="AJ2508" i="1" s="1"/>
  <c r="AJ2511" i="1" a="1"/>
  <c r="AJ2511" i="1" s="1"/>
  <c r="AJ2499" i="1" a="1"/>
  <c r="AJ2499" i="1" s="1"/>
  <c r="AI2519" i="1"/>
  <c r="AK2519" i="1" s="1"/>
  <c r="AI2515" i="1"/>
  <c r="AK2515" i="1" s="1"/>
  <c r="AI2514" i="1"/>
  <c r="AK2514" i="1" s="1"/>
  <c r="AI2518" i="1"/>
  <c r="AK2518" i="1" s="1"/>
  <c r="AI2516" i="1"/>
  <c r="AK2516" i="1" s="1"/>
  <c r="AI2517" i="1"/>
  <c r="AK2517" i="1" s="1"/>
  <c r="AI2513" i="1"/>
  <c r="AK2513" i="1" s="1"/>
  <c r="AI2512" i="1"/>
  <c r="AK2512" i="1" s="1"/>
  <c r="AI2485" i="1"/>
  <c r="AK2485" i="1" s="1"/>
  <c r="AI2472" i="1"/>
  <c r="AK2472" i="1" s="1"/>
  <c r="AI2466" i="1"/>
  <c r="AK2466" i="1" s="1"/>
  <c r="AI2465" i="1"/>
  <c r="AK2465" i="1" s="1"/>
  <c r="AI2468" i="1"/>
  <c r="AK2468" i="1" s="1"/>
  <c r="AI2471" i="1"/>
  <c r="AK2471" i="1" s="1"/>
  <c r="AI2470" i="1"/>
  <c r="AK2470" i="1" s="1"/>
  <c r="AI2467" i="1"/>
  <c r="AK2467" i="1" s="1"/>
  <c r="AI2469" i="1"/>
  <c r="AK2469" i="1" s="1"/>
  <c r="AI2464" i="1"/>
  <c r="AK2464" i="1" s="1"/>
  <c r="AI2454" i="1"/>
  <c r="AK2454" i="1" s="1"/>
  <c r="AI2461" i="1"/>
  <c r="AK2461" i="1" s="1"/>
  <c r="AI2459" i="1"/>
  <c r="AK2459" i="1" s="1"/>
  <c r="AI2456" i="1"/>
  <c r="AK2456" i="1" s="1"/>
  <c r="AI2460" i="1"/>
  <c r="AK2460" i="1" s="1"/>
  <c r="AI2452" i="1"/>
  <c r="AK2452" i="1" s="1"/>
  <c r="AI2462" i="1"/>
  <c r="AK2462" i="1" s="1"/>
  <c r="AI2458" i="1"/>
  <c r="AK2458" i="1" s="1"/>
  <c r="AI2453" i="1"/>
  <c r="AK2453" i="1" s="1"/>
  <c r="AI2463" i="1"/>
  <c r="AK2463" i="1" s="1"/>
  <c r="AI2455" i="1"/>
  <c r="AK2455" i="1" s="1"/>
  <c r="AI2457" i="1"/>
  <c r="AK2457" i="1" s="1"/>
  <c r="AI2451" i="1"/>
  <c r="AK2451" i="1" s="1"/>
  <c r="AI2450" i="1"/>
  <c r="AK2450" i="1" s="1"/>
  <c r="AJ2449" i="1" a="1"/>
  <c r="AJ2449" i="1" s="1"/>
  <c r="AI2400" i="1"/>
  <c r="AK2400" i="1" s="1"/>
  <c r="AI2411" i="1"/>
  <c r="AK2411" i="1" s="1"/>
  <c r="AI2396" i="1"/>
  <c r="AK2396" i="1" s="1"/>
  <c r="AI2403" i="1"/>
  <c r="AK2403" i="1" s="1"/>
  <c r="AI2412" i="1"/>
  <c r="AK2412" i="1" s="1"/>
  <c r="AI2402" i="1"/>
  <c r="AK2402" i="1" s="1"/>
  <c r="AI2404" i="1"/>
  <c r="AK2404" i="1" s="1"/>
  <c r="AI2405" i="1"/>
  <c r="AK2405" i="1" s="1"/>
  <c r="AI2407" i="1"/>
  <c r="AK2407" i="1" s="1"/>
  <c r="AI2397" i="1"/>
  <c r="AK2397" i="1" s="1"/>
  <c r="AI2408" i="1"/>
  <c r="AK2408" i="1" s="1"/>
  <c r="AI2398" i="1"/>
  <c r="AK2398" i="1" s="1"/>
  <c r="AI2401" i="1"/>
  <c r="AK2401" i="1" s="1"/>
  <c r="AI2410" i="1"/>
  <c r="AK2410" i="1" s="1"/>
  <c r="AI2409" i="1"/>
  <c r="AK2409" i="1" s="1"/>
  <c r="AI2399" i="1"/>
  <c r="AK2399" i="1" s="1"/>
  <c r="AI2406" i="1"/>
  <c r="AK2406" i="1" s="1"/>
  <c r="AI2424" i="1"/>
  <c r="AK2424" i="1" s="1"/>
  <c r="AI2427" i="1"/>
  <c r="AK2427" i="1" s="1"/>
  <c r="AI2429" i="1"/>
  <c r="AK2429" i="1" s="1"/>
  <c r="AI2434" i="1"/>
  <c r="AK2434" i="1" s="1"/>
  <c r="AI2425" i="1"/>
  <c r="AK2425" i="1" s="1"/>
  <c r="AI2426" i="1"/>
  <c r="AK2426" i="1" s="1"/>
  <c r="AI2428" i="1"/>
  <c r="AK2428" i="1" s="1"/>
  <c r="AI2430" i="1"/>
  <c r="AK2430" i="1" s="1"/>
  <c r="AI2432" i="1"/>
  <c r="AK2432" i="1" s="1"/>
  <c r="AI2436" i="1"/>
  <c r="AK2436" i="1" s="1"/>
  <c r="AI2435" i="1"/>
  <c r="AK2435" i="1" s="1"/>
  <c r="AI2433" i="1"/>
  <c r="AK2433" i="1" s="1"/>
  <c r="AJ2441" i="1" a="1"/>
  <c r="AJ2441" i="1" s="1"/>
  <c r="AJ2438" i="1" a="1"/>
  <c r="AJ2438" i="1" s="1"/>
  <c r="AJ2442" i="1" a="1"/>
  <c r="AJ2442" i="1" s="1"/>
  <c r="AJ2443" i="1" a="1"/>
  <c r="AJ2443" i="1" s="1"/>
  <c r="AJ2440" i="1" a="1"/>
  <c r="AJ2440" i="1" s="1"/>
  <c r="AJ2439" i="1" a="1"/>
  <c r="AJ2439" i="1" s="1"/>
  <c r="AJ2448" i="1" a="1"/>
  <c r="AJ2448" i="1" s="1"/>
  <c r="AJ2437" i="1" a="1"/>
  <c r="AJ2437" i="1" s="1"/>
  <c r="AJ2445" i="1" a="1"/>
  <c r="AJ2445" i="1" s="1"/>
  <c r="AJ2446" i="1" a="1"/>
  <c r="AJ2446" i="1" s="1"/>
  <c r="AJ2447" i="1" a="1"/>
  <c r="AJ2447" i="1" s="1"/>
  <c r="AJ2444" i="1" a="1"/>
  <c r="AJ2444" i="1" s="1"/>
  <c r="AI2431" i="1"/>
  <c r="AK2431" i="1" s="1"/>
  <c r="AJ2416" i="1" a="1"/>
  <c r="AJ2416" i="1" s="1"/>
  <c r="AJ2417" i="1" a="1"/>
  <c r="AJ2417" i="1" s="1"/>
  <c r="AJ2418" i="1" a="1"/>
  <c r="AJ2418" i="1" s="1"/>
  <c r="AJ2421" i="1" a="1"/>
  <c r="AJ2421" i="1" s="1"/>
  <c r="AJ2419" i="1" a="1"/>
  <c r="AJ2419" i="1" s="1"/>
  <c r="AJ2423" i="1" a="1"/>
  <c r="AJ2423" i="1" s="1"/>
  <c r="AJ2422" i="1" a="1"/>
  <c r="AJ2422" i="1" s="1"/>
  <c r="AJ2413" i="1" a="1"/>
  <c r="AJ2413" i="1" s="1"/>
  <c r="AJ2415" i="1" a="1"/>
  <c r="AJ2415" i="1" s="1"/>
  <c r="AJ2414" i="1" a="1"/>
  <c r="AJ2414" i="1" s="1"/>
  <c r="AJ2420" i="1" a="1"/>
  <c r="AJ2420" i="1" s="1"/>
  <c r="AJ215" i="1" a="1"/>
  <c r="AJ215" i="1" s="1"/>
  <c r="AI335" i="1"/>
  <c r="AK335" i="1" s="1"/>
  <c r="AI392" i="1"/>
  <c r="AK392" i="1" s="1"/>
  <c r="AI390" i="1"/>
  <c r="AK390" i="1" s="1"/>
  <c r="AI381" i="1"/>
  <c r="AK381" i="1" s="1"/>
  <c r="AI1128" i="1"/>
  <c r="AK1128" i="1" s="1"/>
  <c r="AI303" i="1"/>
  <c r="AK303" i="1" s="1"/>
  <c r="AI292" i="1"/>
  <c r="AK292" i="1" s="1"/>
  <c r="AI1021" i="1"/>
  <c r="AK1021" i="1" s="1"/>
  <c r="AI1194" i="1"/>
  <c r="AK1194" i="1" s="1"/>
  <c r="AI1023" i="1"/>
  <c r="AK1023" i="1" s="1"/>
  <c r="AI1244" i="1"/>
  <c r="AK1244" i="1" s="1"/>
  <c r="AI579" i="1"/>
  <c r="AK579" i="1" s="1"/>
  <c r="AI2347" i="1"/>
  <c r="AK2347" i="1" s="1"/>
  <c r="AI67" i="1"/>
  <c r="AK67" i="1" s="1"/>
  <c r="AI1872" i="1"/>
  <c r="AK1872" i="1" s="1"/>
  <c r="AI190" i="1"/>
  <c r="AK190" i="1" s="1"/>
  <c r="AI89" i="1"/>
  <c r="AK89" i="1" s="1"/>
  <c r="AI161" i="1"/>
  <c r="AK161" i="1" s="1"/>
  <c r="AI2257" i="1"/>
  <c r="AK2257" i="1" s="1"/>
  <c r="AI294" i="1"/>
  <c r="AI195" i="1"/>
  <c r="AK195" i="1" s="1"/>
  <c r="AI1611" i="1"/>
  <c r="AK1611" i="1" s="1"/>
  <c r="AI678" i="1"/>
  <c r="AK678" i="1" s="1"/>
  <c r="AI417" i="1"/>
  <c r="AK417" i="1" s="1"/>
  <c r="AI391" i="1"/>
  <c r="AK391" i="1" s="1"/>
  <c r="AI312" i="1"/>
  <c r="AK312" i="1" s="1"/>
  <c r="AI414" i="1"/>
  <c r="AK414" i="1" s="1"/>
  <c r="AJ360" i="1" a="1"/>
  <c r="AJ360" i="1" s="1"/>
  <c r="AI425" i="1"/>
  <c r="AK425" i="1" s="1"/>
  <c r="AI239" i="1"/>
  <c r="AK239" i="1" s="1"/>
  <c r="AI1867" i="1"/>
  <c r="AK1867" i="1" s="1"/>
  <c r="AI785" i="1"/>
  <c r="AK785" i="1" s="1"/>
  <c r="AI1125" i="1"/>
  <c r="AK1125" i="1" s="1"/>
  <c r="AI570" i="1"/>
  <c r="AK570" i="1" s="1"/>
  <c r="AI415" i="1"/>
  <c r="AK415" i="1" s="1"/>
  <c r="AI1816" i="1"/>
  <c r="AK1816" i="1" s="1"/>
  <c r="AI383" i="1"/>
  <c r="AK383" i="1" s="1"/>
  <c r="AI2127" i="1"/>
  <c r="AK2127" i="1" s="1"/>
  <c r="AJ19" i="1" a="1"/>
  <c r="AJ19" i="1" s="1"/>
  <c r="AJ31" i="1" a="1"/>
  <c r="AJ31" i="1" s="1"/>
  <c r="AI326" i="1"/>
  <c r="AK326" i="1" s="1"/>
  <c r="AI1880" i="1"/>
  <c r="AK1880" i="1" s="1"/>
  <c r="AI680" i="1"/>
  <c r="AK680" i="1" s="1"/>
  <c r="AI1121" i="1"/>
  <c r="AK1121" i="1" s="1"/>
  <c r="AI681" i="1"/>
  <c r="AK681" i="1" s="1"/>
  <c r="AI398" i="1"/>
  <c r="AK398" i="1" s="1"/>
  <c r="AI389" i="1"/>
  <c r="AK389" i="1" s="1"/>
  <c r="AJ102" i="1" a="1"/>
  <c r="AJ102" i="1" s="1"/>
  <c r="AJ61" i="1" a="1"/>
  <c r="AJ61" i="1" s="1"/>
  <c r="AJ151" i="1" a="1"/>
  <c r="AJ151" i="1" s="1"/>
  <c r="AI313" i="1"/>
  <c r="AK313" i="1" s="1"/>
  <c r="AI302" i="1"/>
  <c r="AK302" i="1" s="1"/>
  <c r="AI2201" i="1"/>
  <c r="AK2201" i="1" s="1"/>
  <c r="AI793" i="1"/>
  <c r="AK793" i="1" s="1"/>
  <c r="AI1191" i="1"/>
  <c r="AK1191" i="1" s="1"/>
  <c r="AI2125" i="1"/>
  <c r="AK2125" i="1" s="1"/>
  <c r="AI1803" i="1"/>
  <c r="AK1803" i="1" s="1"/>
  <c r="AI423" i="1"/>
  <c r="AK423" i="1" s="1"/>
  <c r="AI397" i="1"/>
  <c r="AK397" i="1" s="1"/>
  <c r="AI424" i="1"/>
  <c r="AK424" i="1" s="1"/>
  <c r="AI327" i="1"/>
  <c r="AK327" i="1" s="1"/>
  <c r="AI321" i="1"/>
  <c r="AK321" i="1" s="1"/>
  <c r="AI384" i="1"/>
  <c r="AK384" i="1" s="1"/>
  <c r="AI382" i="1"/>
  <c r="AK382" i="1" s="1"/>
  <c r="AI293" i="1"/>
  <c r="AI115" i="1"/>
  <c r="AK115" i="1" s="1"/>
  <c r="AI116" i="1"/>
  <c r="AK116" i="1" s="1"/>
  <c r="AI117" i="1"/>
  <c r="AK117" i="1" s="1"/>
  <c r="AI1807" i="1"/>
  <c r="AK1807" i="1" s="1"/>
  <c r="AI511" i="1"/>
  <c r="AK511" i="1" s="1"/>
  <c r="AI1521" i="1"/>
  <c r="AK1521" i="1" s="1"/>
  <c r="AI544" i="1"/>
  <c r="AK544" i="1" s="1"/>
  <c r="AI1753" i="1"/>
  <c r="AK1753" i="1" s="1"/>
  <c r="AI987" i="1"/>
  <c r="AK987" i="1" s="1"/>
  <c r="AI1522" i="1"/>
  <c r="AK1522" i="1" s="1"/>
  <c r="AI540" i="1"/>
  <c r="AK540" i="1" s="1"/>
  <c r="AI1488" i="1"/>
  <c r="AK1488" i="1" s="1"/>
  <c r="AI967" i="1"/>
  <c r="AK967" i="1" s="1"/>
  <c r="AI1926" i="1"/>
  <c r="AK1926" i="1" s="1"/>
  <c r="AI555" i="1"/>
  <c r="AK555" i="1" s="1"/>
  <c r="AI1809" i="1"/>
  <c r="AK1809" i="1" s="1"/>
  <c r="AI1870" i="1"/>
  <c r="AK1870" i="1" s="1"/>
  <c r="AI547" i="1"/>
  <c r="AK547" i="1" s="1"/>
  <c r="AI1869" i="1"/>
  <c r="AK1869" i="1" s="1"/>
  <c r="AI976" i="1"/>
  <c r="AK976" i="1" s="1"/>
  <c r="AI508" i="1"/>
  <c r="AK508" i="1" s="1"/>
  <c r="AI162" i="1"/>
  <c r="AK162" i="1" s="1"/>
  <c r="AI2251" i="1"/>
  <c r="AK2251" i="1" s="1"/>
  <c r="AI419" i="1"/>
  <c r="AK419" i="1" s="1"/>
  <c r="AI1479" i="1"/>
  <c r="AK1479" i="1" s="1"/>
  <c r="AI1410" i="1"/>
  <c r="AK1410" i="1" s="1"/>
  <c r="AI936" i="1"/>
  <c r="AK936" i="1" s="1"/>
  <c r="AI535" i="1"/>
  <c r="AK535" i="1" s="1"/>
  <c r="AI1477" i="1"/>
  <c r="AK1477" i="1" s="1"/>
  <c r="AI439" i="1"/>
  <c r="AK439" i="1" s="1"/>
  <c r="AI1494" i="1"/>
  <c r="AK1494" i="1" s="1"/>
  <c r="AI1625" i="1"/>
  <c r="AK1625" i="1" s="1"/>
  <c r="AI447" i="1"/>
  <c r="AK447" i="1" s="1"/>
  <c r="AI730" i="1"/>
  <c r="AK730" i="1" s="1"/>
  <c r="AI1166" i="1"/>
  <c r="AK1166" i="1" s="1"/>
  <c r="AI1308" i="1"/>
  <c r="AI940" i="1"/>
  <c r="AK940" i="1" s="1"/>
  <c r="AI1037" i="1"/>
  <c r="AK1037" i="1" s="1"/>
  <c r="AI1796" i="1"/>
  <c r="AK1796" i="1" s="1"/>
  <c r="AI819" i="1"/>
  <c r="AK819" i="1" s="1"/>
  <c r="AI1404" i="1"/>
  <c r="AK1404" i="1" s="1"/>
  <c r="AI1500" i="1"/>
  <c r="AK1500" i="1" s="1"/>
  <c r="AI1417" i="1"/>
  <c r="AK1417" i="1" s="1"/>
  <c r="AI738" i="1"/>
  <c r="AK738" i="1" s="1"/>
  <c r="AI1622" i="1"/>
  <c r="AK1622" i="1" s="1"/>
  <c r="AI558" i="1"/>
  <c r="AK558" i="1" s="1"/>
  <c r="AI740" i="1"/>
  <c r="AK740" i="1" s="1"/>
  <c r="AI1474" i="1"/>
  <c r="AK1474" i="1" s="1"/>
  <c r="AI1729" i="1"/>
  <c r="AK1729" i="1" s="1"/>
  <c r="AI1159" i="1"/>
  <c r="AK1159" i="1" s="1"/>
  <c r="AI528" i="1"/>
  <c r="AK528" i="1" s="1"/>
  <c r="AI2317" i="1"/>
  <c r="AK2317" i="1" s="1"/>
  <c r="AI283" i="1"/>
  <c r="AK283" i="1" s="1"/>
  <c r="AI395" i="1"/>
  <c r="AK395" i="1" s="1"/>
  <c r="AI1811" i="1"/>
  <c r="AK1811" i="1" s="1"/>
  <c r="AI421" i="1"/>
  <c r="AK421" i="1" s="1"/>
  <c r="AI95" i="1"/>
  <c r="AK95" i="1" s="1"/>
  <c r="AI832" i="1"/>
  <c r="AK832" i="1" s="1"/>
  <c r="AI1173" i="1"/>
  <c r="AK1173" i="1" s="1"/>
  <c r="AI674" i="1"/>
  <c r="AK674" i="1" s="1"/>
  <c r="AI2254" i="1"/>
  <c r="AK2254" i="1" s="1"/>
  <c r="AI998" i="1"/>
  <c r="AK998" i="1" s="1"/>
  <c r="AI993" i="1"/>
  <c r="AK993" i="1" s="1"/>
  <c r="AI430" i="1"/>
  <c r="AK430" i="1" s="1"/>
  <c r="AI952" i="1"/>
  <c r="AK952" i="1" s="1"/>
  <c r="AI2184" i="1"/>
  <c r="AK2184" i="1" s="1"/>
  <c r="AI770" i="1"/>
  <c r="AK770" i="1" s="1"/>
  <c r="AI669" i="1"/>
  <c r="AK669" i="1" s="1"/>
  <c r="AI2255" i="1"/>
  <c r="AK2255" i="1" s="1"/>
  <c r="AI641" i="1"/>
  <c r="AK641" i="1" s="1"/>
  <c r="AI2173" i="1"/>
  <c r="AK2173" i="1" s="1"/>
  <c r="AI644" i="1"/>
  <c r="AK644" i="1" s="1"/>
  <c r="AI2323" i="1"/>
  <c r="AK2323" i="1" s="1"/>
  <c r="AI2326" i="1"/>
  <c r="AK2326" i="1" s="1"/>
  <c r="AI315" i="1"/>
  <c r="AK315" i="1" s="1"/>
  <c r="AI206" i="1"/>
  <c r="AK206" i="1" s="1"/>
  <c r="AI286" i="1"/>
  <c r="AK286" i="1" s="1"/>
  <c r="AI574" i="1"/>
  <c r="AK574" i="1" s="1"/>
  <c r="AI576" i="1"/>
  <c r="AK576" i="1" s="1"/>
  <c r="AI582" i="1"/>
  <c r="AK582" i="1" s="1"/>
  <c r="AI2129" i="1"/>
  <c r="AK2129" i="1" s="1"/>
  <c r="AI848" i="1"/>
  <c r="AK848" i="1" s="1"/>
  <c r="AI573" i="1"/>
  <c r="AK573" i="1" s="1"/>
  <c r="AI1024" i="1"/>
  <c r="AK1024" i="1" s="1"/>
  <c r="AI456" i="1"/>
  <c r="AK456" i="1" s="1"/>
  <c r="AI1239" i="1"/>
  <c r="AK1239" i="1" s="1"/>
  <c r="AI463" i="1"/>
  <c r="AK463" i="1" s="1"/>
  <c r="AI474" i="1"/>
  <c r="AK474" i="1" s="1"/>
  <c r="AI796" i="1"/>
  <c r="AK796" i="1" s="1"/>
  <c r="AI2128" i="1"/>
  <c r="AK2128" i="1" s="1"/>
  <c r="AI691" i="1"/>
  <c r="AK691" i="1" s="1"/>
  <c r="AI1192" i="1"/>
  <c r="AK1192" i="1" s="1"/>
  <c r="AI571" i="1"/>
  <c r="AK571" i="1" s="1"/>
  <c r="AI181" i="1"/>
  <c r="AK181" i="1" s="1"/>
  <c r="AI418" i="1"/>
  <c r="AK418" i="1" s="1"/>
  <c r="AI2235" i="1"/>
  <c r="AK2235" i="1" s="1"/>
  <c r="AI1808" i="1"/>
  <c r="AK1808" i="1" s="1"/>
  <c r="AI159" i="1"/>
  <c r="AK159" i="1" s="1"/>
  <c r="AI66" i="1"/>
  <c r="AK66" i="1" s="1"/>
  <c r="AI123" i="1"/>
  <c r="AK123" i="1" s="1"/>
  <c r="AI338" i="1"/>
  <c r="AK338" i="1" s="1"/>
  <c r="AI2168" i="1"/>
  <c r="AK2168" i="1" s="1"/>
  <c r="AI183" i="1"/>
  <c r="AK183" i="1" s="1"/>
  <c r="AI2124" i="1"/>
  <c r="AK2124" i="1" s="1"/>
  <c r="AI97" i="1"/>
  <c r="AK97" i="1" s="1"/>
  <c r="AI65" i="1"/>
  <c r="AK65" i="1" s="1"/>
  <c r="AI118" i="1"/>
  <c r="AK118" i="1" s="1"/>
  <c r="AI1800" i="1"/>
  <c r="AK1800" i="1" s="1"/>
  <c r="AI1871" i="1"/>
  <c r="AK1871" i="1" s="1"/>
  <c r="AI980" i="1"/>
  <c r="AK980" i="1" s="1"/>
  <c r="AI990" i="1"/>
  <c r="AK990" i="1" s="1"/>
  <c r="AI505" i="1"/>
  <c r="AK505" i="1" s="1"/>
  <c r="AI1529" i="1"/>
  <c r="AK1529" i="1" s="1"/>
  <c r="AI1751" i="1"/>
  <c r="AK1751" i="1" s="1"/>
  <c r="AI966" i="1"/>
  <c r="AK966" i="1" s="1"/>
  <c r="AI977" i="1"/>
  <c r="AK977" i="1" s="1"/>
  <c r="AI1530" i="1"/>
  <c r="AK1530" i="1" s="1"/>
  <c r="AI539" i="1"/>
  <c r="AK539" i="1" s="1"/>
  <c r="AI982" i="1"/>
  <c r="AK982" i="1" s="1"/>
  <c r="AI426" i="1"/>
  <c r="AK426" i="1" s="1"/>
  <c r="AI1873" i="1"/>
  <c r="AK1873" i="1" s="1"/>
  <c r="AI1481" i="1"/>
  <c r="AK1481" i="1" s="1"/>
  <c r="AI964" i="1"/>
  <c r="AK964" i="1" s="1"/>
  <c r="AI1799" i="1"/>
  <c r="AK1799" i="1" s="1"/>
  <c r="AI971" i="1"/>
  <c r="AK971" i="1" s="1"/>
  <c r="AI991" i="1"/>
  <c r="AK991" i="1" s="1"/>
  <c r="AI330" i="1"/>
  <c r="AK330" i="1" s="1"/>
  <c r="AI1613" i="1"/>
  <c r="AK1613" i="1" s="1"/>
  <c r="AI1806" i="1"/>
  <c r="AK1806" i="1" s="1"/>
  <c r="AI1628" i="1"/>
  <c r="AK1628" i="1" s="1"/>
  <c r="AI298" i="1"/>
  <c r="AK298" i="1" s="1"/>
  <c r="AI1300" i="1"/>
  <c r="AK1300" i="1" s="1"/>
  <c r="AI1035" i="1"/>
  <c r="AK1035" i="1" s="1"/>
  <c r="AI820" i="1"/>
  <c r="AK820" i="1" s="1"/>
  <c r="AI1469" i="1"/>
  <c r="AK1469" i="1" s="1"/>
  <c r="AI1418" i="1"/>
  <c r="AK1418" i="1" s="1"/>
  <c r="AI1163" i="1"/>
  <c r="AK1163" i="1" s="1"/>
  <c r="AI1616" i="1"/>
  <c r="AK1616" i="1" s="1"/>
  <c r="AI1307" i="1"/>
  <c r="AK1307" i="1" s="1"/>
  <c r="AI736" i="1"/>
  <c r="AK736" i="1" s="1"/>
  <c r="AI1403" i="1"/>
  <c r="AK1403" i="1" s="1"/>
  <c r="AI1029" i="1"/>
  <c r="AK1029" i="1" s="1"/>
  <c r="AI727" i="1"/>
  <c r="AK727" i="1" s="1"/>
  <c r="AI450" i="1"/>
  <c r="AK450" i="1" s="1"/>
  <c r="AI1471" i="1"/>
  <c r="AK1471" i="1" s="1"/>
  <c r="AI939" i="1"/>
  <c r="AK939" i="1" s="1"/>
  <c r="AI438" i="1"/>
  <c r="AK438" i="1" s="1"/>
  <c r="AI938" i="1"/>
  <c r="AK938" i="1" s="1"/>
  <c r="AI1164" i="1"/>
  <c r="AK1164" i="1" s="1"/>
  <c r="AI531" i="1"/>
  <c r="AK531" i="1" s="1"/>
  <c r="AI1781" i="1"/>
  <c r="AK1781" i="1" s="1"/>
  <c r="AI2202" i="1"/>
  <c r="AK2202" i="1" s="1"/>
  <c r="AI563" i="1"/>
  <c r="AK563" i="1" s="1"/>
  <c r="AI732" i="1"/>
  <c r="AK732" i="1" s="1"/>
  <c r="AI1732" i="1"/>
  <c r="AK1732" i="1" s="1"/>
  <c r="AI1472" i="1"/>
  <c r="AK1472" i="1" s="1"/>
  <c r="AI1031" i="1"/>
  <c r="AK1031" i="1" s="1"/>
  <c r="AI1299" i="1"/>
  <c r="AK1299" i="1" s="1"/>
  <c r="AI2311" i="1"/>
  <c r="AK2311" i="1" s="1"/>
  <c r="AI186" i="1"/>
  <c r="AK186" i="1" s="1"/>
  <c r="AI420" i="1"/>
  <c r="AK420" i="1" s="1"/>
  <c r="AI2252" i="1"/>
  <c r="AK2252" i="1" s="1"/>
  <c r="AI324" i="1"/>
  <c r="AK324" i="1" s="1"/>
  <c r="AI318" i="1"/>
  <c r="AK318" i="1" s="1"/>
  <c r="AI91" i="1"/>
  <c r="AK91" i="1" s="1"/>
  <c r="AI666" i="1"/>
  <c r="AK666" i="1" s="1"/>
  <c r="AI1084" i="1"/>
  <c r="AK1084" i="1" s="1"/>
  <c r="AI432" i="1"/>
  <c r="AK432" i="1" s="1"/>
  <c r="AI1178" i="1"/>
  <c r="AK1178" i="1" s="1"/>
  <c r="AI436" i="1"/>
  <c r="AK436" i="1" s="1"/>
  <c r="AI1171" i="1"/>
  <c r="AK1171" i="1" s="1"/>
  <c r="AI648" i="1"/>
  <c r="AK648" i="1" s="1"/>
  <c r="AI670" i="1"/>
  <c r="AK670" i="1" s="1"/>
  <c r="AI997" i="1"/>
  <c r="AK997" i="1" s="1"/>
  <c r="AI642" i="1"/>
  <c r="AK642" i="1" s="1"/>
  <c r="AI836" i="1"/>
  <c r="AK836" i="1" s="1"/>
  <c r="AI2192" i="1"/>
  <c r="AK2192" i="1" s="1"/>
  <c r="AI639" i="1"/>
  <c r="AK639" i="1" s="1"/>
  <c r="AI2175" i="1"/>
  <c r="AK2175" i="1" s="1"/>
  <c r="AI671" i="1"/>
  <c r="AK671" i="1" s="1"/>
  <c r="AI2324" i="1"/>
  <c r="AK2324" i="1" s="1"/>
  <c r="AI2327" i="1"/>
  <c r="AK2327" i="1" s="1"/>
  <c r="AI386" i="1"/>
  <c r="AK386" i="1" s="1"/>
  <c r="AI299" i="1"/>
  <c r="AK299" i="1" s="1"/>
  <c r="AI187" i="1"/>
  <c r="AK187" i="1" s="1"/>
  <c r="AI200" i="1"/>
  <c r="AK200" i="1" s="1"/>
  <c r="AI846" i="1"/>
  <c r="AK846" i="1" s="1"/>
  <c r="AI470" i="1"/>
  <c r="AK470" i="1" s="1"/>
  <c r="AI1120" i="1"/>
  <c r="AK1120" i="1" s="1"/>
  <c r="AI2123" i="1"/>
  <c r="AK2123" i="1" s="1"/>
  <c r="AI577" i="1"/>
  <c r="AK577" i="1" s="1"/>
  <c r="AI461" i="1"/>
  <c r="AK461" i="1" s="1"/>
  <c r="AI788" i="1"/>
  <c r="AK788" i="1" s="1"/>
  <c r="AI583" i="1"/>
  <c r="AK583" i="1" s="1"/>
  <c r="AI1197" i="1"/>
  <c r="AK1197" i="1" s="1"/>
  <c r="AI1026" i="1"/>
  <c r="AK1026" i="1" s="1"/>
  <c r="AI1237" i="1"/>
  <c r="AK1237" i="1" s="1"/>
  <c r="AI578" i="1"/>
  <c r="AK578" i="1" s="1"/>
  <c r="AI2130" i="1"/>
  <c r="AK2130" i="1" s="1"/>
  <c r="AI683" i="1"/>
  <c r="AK683" i="1" s="1"/>
  <c r="AI1027" i="1"/>
  <c r="AK1027" i="1" s="1"/>
  <c r="AI572" i="1"/>
  <c r="AK572" i="1" s="1"/>
  <c r="AI189" i="1"/>
  <c r="AK189" i="1" s="1"/>
  <c r="AI393" i="1"/>
  <c r="AK393" i="1" s="1"/>
  <c r="AI1466" i="1"/>
  <c r="AK1466" i="1" s="1"/>
  <c r="AI167" i="1"/>
  <c r="AK167" i="1" s="1"/>
  <c r="AI1801" i="1"/>
  <c r="AK1801" i="1" s="1"/>
  <c r="AI329" i="1"/>
  <c r="AK329" i="1" s="1"/>
  <c r="AI378" i="1"/>
  <c r="AK378" i="1" s="1"/>
  <c r="AI2207" i="1"/>
  <c r="AK2207" i="1" s="1"/>
  <c r="AI191" i="1"/>
  <c r="AK191" i="1" s="1"/>
  <c r="AI322" i="1"/>
  <c r="AI1482" i="1"/>
  <c r="AK1482" i="1" s="1"/>
  <c r="AI962" i="1"/>
  <c r="AK962" i="1" s="1"/>
  <c r="AI961" i="1"/>
  <c r="AK961" i="1" s="1"/>
  <c r="AI1761" i="1"/>
  <c r="AK1761" i="1" s="1"/>
  <c r="AI549" i="1"/>
  <c r="AK549" i="1" s="1"/>
  <c r="AI1754" i="1"/>
  <c r="AK1754" i="1" s="1"/>
  <c r="AI1527" i="1"/>
  <c r="AK1527" i="1" s="1"/>
  <c r="AI1484" i="1"/>
  <c r="AK1484" i="1" s="1"/>
  <c r="AI541" i="1"/>
  <c r="AK541" i="1" s="1"/>
  <c r="AI974" i="1"/>
  <c r="AK974" i="1" s="1"/>
  <c r="AI548" i="1"/>
  <c r="AK548" i="1" s="1"/>
  <c r="AI960" i="1"/>
  <c r="AK960" i="1" s="1"/>
  <c r="AI959" i="1"/>
  <c r="AK959" i="1" s="1"/>
  <c r="AI1491" i="1"/>
  <c r="AK1491" i="1" s="1"/>
  <c r="AI1518" i="1"/>
  <c r="AK1518" i="1" s="1"/>
  <c r="AI1920" i="1"/>
  <c r="AK1920" i="1" s="1"/>
  <c r="AI1927" i="1"/>
  <c r="AK1927" i="1" s="1"/>
  <c r="AI963" i="1"/>
  <c r="AK963" i="1" s="1"/>
  <c r="AI233" i="1"/>
  <c r="AK233" i="1" s="1"/>
  <c r="AI2259" i="1"/>
  <c r="AK2259" i="1" s="1"/>
  <c r="AI2191" i="1"/>
  <c r="AK2191" i="1" s="1"/>
  <c r="AI1766" i="1"/>
  <c r="AK1766" i="1" s="1"/>
  <c r="AI2100" i="1"/>
  <c r="AK2100" i="1" s="1"/>
  <c r="AI1609" i="1"/>
  <c r="AK1609" i="1" s="1"/>
  <c r="AI739" i="1"/>
  <c r="AK739" i="1" s="1"/>
  <c r="AI726" i="1"/>
  <c r="AK726" i="1" s="1"/>
  <c r="AI824" i="1"/>
  <c r="AK824" i="1" s="1"/>
  <c r="AI451" i="1"/>
  <c r="AK451" i="1" s="1"/>
  <c r="AI1615" i="1"/>
  <c r="AK1615" i="1" s="1"/>
  <c r="AI2098" i="1"/>
  <c r="AK2098" i="1" s="1"/>
  <c r="AI1416" i="1"/>
  <c r="AK1416" i="1" s="1"/>
  <c r="AI448" i="1"/>
  <c r="AK448" i="1" s="1"/>
  <c r="AI449" i="1"/>
  <c r="AK449" i="1" s="1"/>
  <c r="AI1399" i="1"/>
  <c r="AK1399" i="1" s="1"/>
  <c r="AI562" i="1"/>
  <c r="AK562" i="1" s="1"/>
  <c r="AI1305" i="1"/>
  <c r="AK1305" i="1" s="1"/>
  <c r="AI1407" i="1"/>
  <c r="AK1407" i="1" s="1"/>
  <c r="AI1032" i="1"/>
  <c r="AK1032" i="1" s="1"/>
  <c r="AI565" i="1"/>
  <c r="AK565" i="1" s="1"/>
  <c r="AI1496" i="1"/>
  <c r="AK1496" i="1" s="1"/>
  <c r="AI826" i="1"/>
  <c r="AK826" i="1" s="1"/>
  <c r="AI815" i="1"/>
  <c r="AK815" i="1" s="1"/>
  <c r="AI1421" i="1"/>
  <c r="AK1421" i="1" s="1"/>
  <c r="AI1791" i="1"/>
  <c r="AK1791" i="1" s="1"/>
  <c r="AI1467" i="1"/>
  <c r="AK1467" i="1" s="1"/>
  <c r="AI733" i="1"/>
  <c r="AK733" i="1" s="1"/>
  <c r="AI1499" i="1"/>
  <c r="AK1499" i="1" s="1"/>
  <c r="AI1309" i="1"/>
  <c r="AK1309" i="1" s="1"/>
  <c r="AI1161" i="1"/>
  <c r="AK1161" i="1" s="1"/>
  <c r="AI533" i="1"/>
  <c r="AK533" i="1" s="1"/>
  <c r="AI2313" i="1"/>
  <c r="AK2313" i="1" s="1"/>
  <c r="AI323" i="1"/>
  <c r="AK323" i="1" s="1"/>
  <c r="AI317" i="1"/>
  <c r="AK317" i="1" s="1"/>
  <c r="AI2171" i="1"/>
  <c r="AK2171" i="1" s="1"/>
  <c r="AI332" i="1"/>
  <c r="AK332" i="1" s="1"/>
  <c r="AI300" i="1"/>
  <c r="AK300" i="1" s="1"/>
  <c r="AI285" i="1"/>
  <c r="AK285" i="1" s="1"/>
  <c r="AI2196" i="1"/>
  <c r="AK2196" i="1" s="1"/>
  <c r="AI431" i="1"/>
  <c r="AK431" i="1" s="1"/>
  <c r="AI950" i="1"/>
  <c r="AK950" i="1" s="1"/>
  <c r="AI1175" i="1"/>
  <c r="AK1175" i="1" s="1"/>
  <c r="AI1088" i="1"/>
  <c r="AK1088" i="1" s="1"/>
  <c r="AI665" i="1"/>
  <c r="AK665" i="1" s="1"/>
  <c r="AI838" i="1"/>
  <c r="AK838" i="1" s="1"/>
  <c r="AI668" i="1"/>
  <c r="AK668" i="1" s="1"/>
  <c r="AI1172" i="1"/>
  <c r="AK1172" i="1" s="1"/>
  <c r="AI833" i="1"/>
  <c r="AK833" i="1" s="1"/>
  <c r="AI675" i="1"/>
  <c r="AK675" i="1" s="1"/>
  <c r="AI2195" i="1"/>
  <c r="AK2195" i="1" s="1"/>
  <c r="AI946" i="1"/>
  <c r="AK946" i="1" s="1"/>
  <c r="AI672" i="1"/>
  <c r="AK672" i="1" s="1"/>
  <c r="AI954" i="1"/>
  <c r="AK954" i="1" s="1"/>
  <c r="AI647" i="1"/>
  <c r="AK647" i="1" s="1"/>
  <c r="AI2325" i="1"/>
  <c r="AK2325" i="1" s="1"/>
  <c r="AI2334" i="1"/>
  <c r="AK2334" i="1" s="1"/>
  <c r="AI236" i="1"/>
  <c r="AK236" i="1" s="1"/>
  <c r="AI164" i="1"/>
  <c r="AK164" i="1" s="1"/>
  <c r="AI2250" i="1"/>
  <c r="AK2250" i="1" s="1"/>
  <c r="AI208" i="1"/>
  <c r="AK208" i="1" s="1"/>
  <c r="AI1019" i="1"/>
  <c r="AK1019" i="1" s="1"/>
  <c r="AI784" i="1"/>
  <c r="AK784" i="1" s="1"/>
  <c r="AI840" i="1"/>
  <c r="AK840" i="1" s="1"/>
  <c r="AI1238" i="1"/>
  <c r="AK1238" i="1" s="1"/>
  <c r="AI682" i="1"/>
  <c r="AK682" i="1" s="1"/>
  <c r="AI1246" i="1"/>
  <c r="AK1246" i="1" s="1"/>
  <c r="AI585" i="1"/>
  <c r="AK585" i="1" s="1"/>
  <c r="AI687" i="1"/>
  <c r="AK687" i="1" s="1"/>
  <c r="AI1130" i="1"/>
  <c r="AK1130" i="1" s="1"/>
  <c r="AI1199" i="1"/>
  <c r="AK1199" i="1" s="1"/>
  <c r="AI852" i="1"/>
  <c r="AK852" i="1" s="1"/>
  <c r="AI471" i="1"/>
  <c r="AK471" i="1" s="1"/>
  <c r="AI1126" i="1"/>
  <c r="AK1126" i="1" s="1"/>
  <c r="AI454" i="1"/>
  <c r="AK454" i="1" s="1"/>
  <c r="AI1020" i="1"/>
  <c r="AK1020" i="1" s="1"/>
  <c r="AI847" i="1"/>
  <c r="AK847" i="1" s="1"/>
  <c r="AI158" i="1"/>
  <c r="AK158" i="1" s="1"/>
  <c r="AI288" i="1"/>
  <c r="AK288" i="1" s="1"/>
  <c r="AI1524" i="1"/>
  <c r="AK1524" i="1" s="1"/>
  <c r="AI113" i="1"/>
  <c r="AK113" i="1" s="1"/>
  <c r="AI314" i="1"/>
  <c r="AK314" i="1" s="1"/>
  <c r="AI316" i="1"/>
  <c r="AK316" i="1" s="1"/>
  <c r="AI240" i="1"/>
  <c r="AK240" i="1" s="1"/>
  <c r="AI160" i="1"/>
  <c r="AK160" i="1" s="1"/>
  <c r="AI295" i="1"/>
  <c r="AK295" i="1" s="1"/>
  <c r="AI385" i="1"/>
  <c r="AK385" i="1" s="1"/>
  <c r="AI2262" i="1"/>
  <c r="AK2262" i="1" s="1"/>
  <c r="AI1810" i="1"/>
  <c r="AK1810" i="1" s="1"/>
  <c r="AI1757" i="1"/>
  <c r="AK1757" i="1" s="1"/>
  <c r="AI509" i="1"/>
  <c r="AK509" i="1" s="1"/>
  <c r="AI513" i="1"/>
  <c r="AK513" i="1" s="1"/>
  <c r="AI500" i="1"/>
  <c r="AK500" i="1" s="1"/>
  <c r="AI958" i="1"/>
  <c r="AK958" i="1" s="1"/>
  <c r="AI552" i="1"/>
  <c r="AK552" i="1" s="1"/>
  <c r="AI1493" i="1"/>
  <c r="AK1493" i="1" s="1"/>
  <c r="AI969" i="1"/>
  <c r="AK969" i="1" s="1"/>
  <c r="AI1492" i="1"/>
  <c r="AK1492" i="1" s="1"/>
  <c r="AI1760" i="1"/>
  <c r="AK1760" i="1" s="1"/>
  <c r="AI1804" i="1"/>
  <c r="AK1804" i="1" s="1"/>
  <c r="AI556" i="1"/>
  <c r="AK556" i="1" s="1"/>
  <c r="AI1922" i="1"/>
  <c r="AK1922" i="1" s="1"/>
  <c r="AI968" i="1"/>
  <c r="AK968" i="1" s="1"/>
  <c r="AI1802" i="1"/>
  <c r="AK1802" i="1" s="1"/>
  <c r="AI1878" i="1"/>
  <c r="AK1878" i="1" s="1"/>
  <c r="AI985" i="1"/>
  <c r="AK985" i="1" s="1"/>
  <c r="AI241" i="1"/>
  <c r="AI289" i="1"/>
  <c r="AK289" i="1" s="1"/>
  <c r="AI1793" i="1"/>
  <c r="AK1793" i="1" s="1"/>
  <c r="AI2104" i="1"/>
  <c r="AK2104" i="1" s="1"/>
  <c r="AI1785" i="1"/>
  <c r="AK1785" i="1" s="1"/>
  <c r="AI1612" i="1"/>
  <c r="AK1612" i="1" s="1"/>
  <c r="AI1737" i="1"/>
  <c r="AK1737" i="1" s="1"/>
  <c r="AI443" i="1"/>
  <c r="AK443" i="1" s="1"/>
  <c r="AI561" i="1"/>
  <c r="AK561" i="1" s="1"/>
  <c r="AI1730" i="1"/>
  <c r="AK1730" i="1" s="1"/>
  <c r="AI934" i="1"/>
  <c r="AK934" i="1" s="1"/>
  <c r="AI530" i="1"/>
  <c r="AK530" i="1" s="1"/>
  <c r="AI1610" i="1"/>
  <c r="AK1610" i="1" s="1"/>
  <c r="AI1476" i="1"/>
  <c r="AK1476" i="1" s="1"/>
  <c r="AI440" i="1"/>
  <c r="AK440" i="1" s="1"/>
  <c r="AI1502" i="1"/>
  <c r="AK1502" i="1" s="1"/>
  <c r="AI1302" i="1"/>
  <c r="AK1302" i="1" s="1"/>
  <c r="AI1401" i="1"/>
  <c r="AK1401" i="1" s="1"/>
  <c r="AI442" i="1"/>
  <c r="AK442" i="1" s="1"/>
  <c r="AI1033" i="1"/>
  <c r="AK1033" i="1" s="1"/>
  <c r="AI735" i="1"/>
  <c r="AK735" i="1" s="1"/>
  <c r="AI1036" i="1"/>
  <c r="AK1036" i="1" s="1"/>
  <c r="AI1473" i="1"/>
  <c r="AK1473" i="1" s="1"/>
  <c r="AI818" i="1"/>
  <c r="AK818" i="1" s="1"/>
  <c r="AI935" i="1"/>
  <c r="AK935" i="1" s="1"/>
  <c r="AI2205" i="1"/>
  <c r="AK2205" i="1" s="1"/>
  <c r="AI1412" i="1"/>
  <c r="AK1412" i="1" s="1"/>
  <c r="AI1303" i="1"/>
  <c r="AK1303" i="1" s="1"/>
  <c r="AI725" i="1"/>
  <c r="AK725" i="1" s="1"/>
  <c r="AI2206" i="1"/>
  <c r="AK2206" i="1" s="1"/>
  <c r="AI1162" i="1"/>
  <c r="AK1162" i="1" s="1"/>
  <c r="AI822" i="1"/>
  <c r="AK822" i="1" s="1"/>
  <c r="AI1028" i="1"/>
  <c r="AK1028" i="1" s="1"/>
  <c r="AI2320" i="1"/>
  <c r="AK2320" i="1" s="1"/>
  <c r="AI2179" i="1"/>
  <c r="AK2179" i="1" s="1"/>
  <c r="AI331" i="1"/>
  <c r="AK331" i="1" s="1"/>
  <c r="AI290" i="1"/>
  <c r="AK290" i="1" s="1"/>
  <c r="AI1475" i="1"/>
  <c r="AK1475" i="1" s="1"/>
  <c r="AI340" i="1"/>
  <c r="AI308" i="1"/>
  <c r="AK308" i="1" s="1"/>
  <c r="AI199" i="1"/>
  <c r="AK199" i="1" s="1"/>
  <c r="AI2186" i="1"/>
  <c r="AK2186" i="1" s="1"/>
  <c r="AI995" i="1"/>
  <c r="AK995" i="1" s="1"/>
  <c r="AI763" i="1"/>
  <c r="AK763" i="1" s="1"/>
  <c r="AI765" i="1"/>
  <c r="AK765" i="1" s="1"/>
  <c r="AI1092" i="1"/>
  <c r="AK1092" i="1" s="1"/>
  <c r="AI953" i="1"/>
  <c r="AK953" i="1" s="1"/>
  <c r="AI1085" i="1"/>
  <c r="AK1085" i="1" s="1"/>
  <c r="AI2260" i="1"/>
  <c r="AK2260" i="1" s="1"/>
  <c r="AI762" i="1"/>
  <c r="AK762" i="1" s="1"/>
  <c r="AI1176" i="1"/>
  <c r="AK1176" i="1" s="1"/>
  <c r="AI1093" i="1"/>
  <c r="AK1093" i="1" s="1"/>
  <c r="AI2185" i="1"/>
  <c r="AK2185" i="1" s="1"/>
  <c r="AI1174" i="1"/>
  <c r="AK1174" i="1" s="1"/>
  <c r="AI992" i="1"/>
  <c r="AK992" i="1" s="1"/>
  <c r="AI435" i="1"/>
  <c r="AK435" i="1" s="1"/>
  <c r="AI640" i="1"/>
  <c r="AK640" i="1" s="1"/>
  <c r="AI2328" i="1"/>
  <c r="AK2328" i="1" s="1"/>
  <c r="AI2329" i="1"/>
  <c r="AK2329" i="1" s="1"/>
  <c r="AI244" i="1"/>
  <c r="AK244" i="1" s="1"/>
  <c r="AI72" i="1"/>
  <c r="AK72" i="1" s="1"/>
  <c r="AI1786" i="1"/>
  <c r="AK1786" i="1" s="1"/>
  <c r="AI422" i="1"/>
  <c r="AK422" i="1" s="1"/>
  <c r="AI399" i="1"/>
  <c r="AK399" i="1" s="1"/>
  <c r="AI334" i="1"/>
  <c r="AK334" i="1" s="1"/>
  <c r="AI320" i="1"/>
  <c r="AK320" i="1" s="1"/>
  <c r="AI1921" i="1"/>
  <c r="AK1921" i="1" s="1"/>
  <c r="AI325" i="1"/>
  <c r="AK325" i="1" s="1"/>
  <c r="AI311" i="1"/>
  <c r="AK311" i="1" s="1"/>
  <c r="AI685" i="1"/>
  <c r="AK685" i="1" s="1"/>
  <c r="AI1122" i="1"/>
  <c r="AK1122" i="1" s="1"/>
  <c r="AI787" i="1"/>
  <c r="AK787" i="1" s="1"/>
  <c r="AI1018" i="1"/>
  <c r="AK1018" i="1" s="1"/>
  <c r="AI850" i="1"/>
  <c r="AK850" i="1" s="1"/>
  <c r="AI688" i="1"/>
  <c r="AK688" i="1" s="1"/>
  <c r="AI469" i="1"/>
  <c r="AK469" i="1" s="1"/>
  <c r="AI1195" i="1"/>
  <c r="AK1195" i="1" s="1"/>
  <c r="AI844" i="1"/>
  <c r="AK844" i="1" s="1"/>
  <c r="AI786" i="1"/>
  <c r="AK786" i="1" s="1"/>
  <c r="AI795" i="1"/>
  <c r="AK795" i="1" s="1"/>
  <c r="AI166" i="1"/>
  <c r="AK166" i="1" s="1"/>
  <c r="AI242" i="1"/>
  <c r="AI1913" i="1"/>
  <c r="AK1913" i="1" s="1"/>
  <c r="AI287" i="1"/>
  <c r="AK287" i="1" s="1"/>
  <c r="AI121" i="1"/>
  <c r="AK121" i="1" s="1"/>
  <c r="AI304" i="1"/>
  <c r="AK304" i="1" s="1"/>
  <c r="AI296" i="1"/>
  <c r="AK296" i="1" s="1"/>
  <c r="AI1759" i="1"/>
  <c r="AK1759" i="1" s="1"/>
  <c r="AI114" i="1"/>
  <c r="AK114" i="1" s="1"/>
  <c r="AI297" i="1"/>
  <c r="AK297" i="1" s="1"/>
  <c r="AI394" i="1"/>
  <c r="AK394" i="1" s="1"/>
  <c r="AI2199" i="1"/>
  <c r="AK2199" i="1" s="1"/>
  <c r="AI1874" i="1"/>
  <c r="AK1874" i="1" s="1"/>
  <c r="AI1525" i="1"/>
  <c r="AK1525" i="1" s="1"/>
  <c r="AI1815" i="1"/>
  <c r="AK1815" i="1" s="1"/>
  <c r="AI546" i="1"/>
  <c r="AK546" i="1" s="1"/>
  <c r="AI512" i="1"/>
  <c r="AK512" i="1" s="1"/>
  <c r="AI1485" i="1"/>
  <c r="AK1485" i="1" s="1"/>
  <c r="AI984" i="1"/>
  <c r="AK984" i="1" s="1"/>
  <c r="AI1916" i="1"/>
  <c r="AK1916" i="1" s="1"/>
  <c r="AI1909" i="1"/>
  <c r="AK1909" i="1" s="1"/>
  <c r="AI1924" i="1"/>
  <c r="AK1924" i="1" s="1"/>
  <c r="AI1917" i="1"/>
  <c r="AK1917" i="1" s="1"/>
  <c r="AI1868" i="1"/>
  <c r="AK1868" i="1" s="1"/>
  <c r="AI1486" i="1"/>
  <c r="AK1486" i="1" s="1"/>
  <c r="AI1797" i="1"/>
  <c r="AK1797" i="1" s="1"/>
  <c r="AI1812" i="1"/>
  <c r="AK1812" i="1" s="1"/>
  <c r="AI1866" i="1"/>
  <c r="AK1866" i="1" s="1"/>
  <c r="AI1489" i="1"/>
  <c r="AK1489" i="1" s="1"/>
  <c r="AI553" i="1"/>
  <c r="AK553" i="1" s="1"/>
  <c r="AI184" i="1"/>
  <c r="AK184" i="1" s="1"/>
  <c r="AI205" i="1"/>
  <c r="AK205" i="1" s="1"/>
  <c r="AI1498" i="1"/>
  <c r="AK1498" i="1" s="1"/>
  <c r="AI1420" i="1"/>
  <c r="AK1420" i="1" s="1"/>
  <c r="AI2103" i="1"/>
  <c r="AK2103" i="1" s="1"/>
  <c r="AI1405" i="1"/>
  <c r="AK1405" i="1" s="1"/>
  <c r="AI1167" i="1"/>
  <c r="AK1167" i="1" s="1"/>
  <c r="AI538" i="1"/>
  <c r="AK538" i="1" s="1"/>
  <c r="AI1470" i="1"/>
  <c r="AK1470" i="1" s="1"/>
  <c r="AI1038" i="1"/>
  <c r="AK1038" i="1" s="1"/>
  <c r="AI559" i="1"/>
  <c r="AK559" i="1" s="1"/>
  <c r="AI1738" i="1"/>
  <c r="AK1738" i="1" s="1"/>
  <c r="AI1468" i="1"/>
  <c r="AK1468" i="1" s="1"/>
  <c r="AI532" i="1"/>
  <c r="AK532" i="1" s="1"/>
  <c r="AI937" i="1"/>
  <c r="AK937" i="1" s="1"/>
  <c r="AI944" i="1"/>
  <c r="AK944" i="1" s="1"/>
  <c r="AI728" i="1"/>
  <c r="AK728" i="1" s="1"/>
  <c r="AI1621" i="1"/>
  <c r="AK1621" i="1" s="1"/>
  <c r="AI1725" i="1"/>
  <c r="AK1725" i="1" s="1"/>
  <c r="AI1409" i="1"/>
  <c r="AK1409" i="1" s="1"/>
  <c r="AI557" i="1"/>
  <c r="AK557" i="1" s="1"/>
  <c r="AI1415" i="1"/>
  <c r="AK1415" i="1" s="1"/>
  <c r="AI1160" i="1"/>
  <c r="AK1160" i="1" s="1"/>
  <c r="AI446" i="1"/>
  <c r="AK446" i="1" s="1"/>
  <c r="AI2102" i="1"/>
  <c r="AK2102" i="1" s="1"/>
  <c r="AI1504" i="1"/>
  <c r="AK1504" i="1" s="1"/>
  <c r="AI1034" i="1"/>
  <c r="AK1034" i="1" s="1"/>
  <c r="AI453" i="1"/>
  <c r="AK453" i="1" s="1"/>
  <c r="AI1787" i="1"/>
  <c r="AK1787" i="1" s="1"/>
  <c r="AI1402" i="1"/>
  <c r="AK1402" i="1" s="1"/>
  <c r="AI737" i="1"/>
  <c r="AK737" i="1" s="1"/>
  <c r="AI2314" i="1"/>
  <c r="AK2314" i="1" s="1"/>
  <c r="AI2319" i="1"/>
  <c r="AK2319" i="1" s="1"/>
  <c r="AI1483" i="1"/>
  <c r="AK1483" i="1" s="1"/>
  <c r="AI339" i="1"/>
  <c r="AK339" i="1" s="1"/>
  <c r="AI1624" i="1"/>
  <c r="AK1624" i="1" s="1"/>
  <c r="AI1756" i="1"/>
  <c r="AK1756" i="1" s="1"/>
  <c r="AI291" i="1"/>
  <c r="AK291" i="1" s="1"/>
  <c r="AI207" i="1"/>
  <c r="AK207" i="1" s="1"/>
  <c r="AI999" i="1"/>
  <c r="AK999" i="1" s="1"/>
  <c r="AI437" i="1"/>
  <c r="AK437" i="1" s="1"/>
  <c r="AI646" i="1"/>
  <c r="AK646" i="1" s="1"/>
  <c r="AI761" i="1"/>
  <c r="AK761" i="1" s="1"/>
  <c r="AI1081" i="1"/>
  <c r="AK1081" i="1" s="1"/>
  <c r="AI676" i="1"/>
  <c r="AK676" i="1" s="1"/>
  <c r="AI951" i="1"/>
  <c r="AK951" i="1" s="1"/>
  <c r="AI2172" i="1"/>
  <c r="AK2172" i="1" s="1"/>
  <c r="AI831" i="1"/>
  <c r="AK831" i="1" s="1"/>
  <c r="AI1086" i="1"/>
  <c r="AK1086" i="1" s="1"/>
  <c r="AI667" i="1"/>
  <c r="AK667" i="1" s="1"/>
  <c r="AI2258" i="1"/>
  <c r="AK2258" i="1" s="1"/>
  <c r="AI1089" i="1"/>
  <c r="AK1089" i="1" s="1"/>
  <c r="AI766" i="1"/>
  <c r="AK766" i="1" s="1"/>
  <c r="AI830" i="1"/>
  <c r="AK830" i="1" s="1"/>
  <c r="AI1087" i="1"/>
  <c r="AK1087" i="1" s="1"/>
  <c r="AI2322" i="1"/>
  <c r="AK2322" i="1" s="1"/>
  <c r="AI2330" i="1"/>
  <c r="AK2330" i="1" s="1"/>
  <c r="AI68" i="1"/>
  <c r="AK68" i="1" s="1"/>
  <c r="AI328" i="1"/>
  <c r="AK328" i="1" s="1"/>
  <c r="AI1242" i="1"/>
  <c r="AK1242" i="1" s="1"/>
  <c r="AI790" i="1"/>
  <c r="AK790" i="1" s="1"/>
  <c r="AI569" i="1"/>
  <c r="AK569" i="1" s="1"/>
  <c r="AI1241" i="1"/>
  <c r="AK1241" i="1" s="1"/>
  <c r="AI842" i="1"/>
  <c r="AK842" i="1" s="1"/>
  <c r="AI690" i="1"/>
  <c r="AK690" i="1" s="1"/>
  <c r="AI416" i="1"/>
  <c r="AK416" i="1" s="1"/>
  <c r="AI336" i="1"/>
  <c r="AK336" i="1" s="1"/>
  <c r="AI310" i="1"/>
  <c r="AK310" i="1" s="1"/>
  <c r="AI2131" i="1"/>
  <c r="AK2131" i="1" s="1"/>
  <c r="AI333" i="1"/>
  <c r="AK333" i="1" s="1"/>
  <c r="AI319" i="1"/>
  <c r="AK319" i="1" s="1"/>
  <c r="AI238" i="1"/>
  <c r="AK238" i="1" s="1"/>
  <c r="AI1190" i="1"/>
  <c r="AK1190" i="1" s="1"/>
  <c r="AI843" i="1"/>
  <c r="AK843" i="1" s="1"/>
  <c r="AI677" i="1"/>
  <c r="AK677" i="1" s="1"/>
  <c r="AI1123" i="1"/>
  <c r="AK1123" i="1" s="1"/>
  <c r="AI853" i="1"/>
  <c r="AK853" i="1" s="1"/>
  <c r="AI575" i="1"/>
  <c r="AK575" i="1" s="1"/>
  <c r="AI1025" i="1"/>
  <c r="AK1025" i="1" s="1"/>
  <c r="AI455" i="1"/>
  <c r="AK455" i="1" s="1"/>
  <c r="AI684" i="1"/>
  <c r="AK684" i="1" s="1"/>
  <c r="AI475" i="1"/>
  <c r="AK475" i="1" s="1"/>
  <c r="AI472" i="1"/>
  <c r="AK472" i="1" s="1"/>
  <c r="AI473" i="1"/>
  <c r="AK473" i="1" s="1"/>
  <c r="AI468" i="1"/>
  <c r="AK468" i="1" s="1"/>
  <c r="AI841" i="1"/>
  <c r="AK841" i="1" s="1"/>
  <c r="AI1245" i="1"/>
  <c r="AK1245" i="1" s="1"/>
  <c r="AI1022" i="1"/>
  <c r="AK1022" i="1" s="1"/>
  <c r="AI1016" i="1"/>
  <c r="AK1016" i="1" s="1"/>
  <c r="AI112" i="1"/>
  <c r="AK112" i="1" s="1"/>
  <c r="AI2101" i="1"/>
  <c r="AK2101" i="1" s="1"/>
  <c r="AI201" i="1"/>
  <c r="AK201" i="1" s="1"/>
  <c r="AI98" i="1"/>
  <c r="AK98" i="1" s="1"/>
  <c r="AI194" i="1"/>
  <c r="AK194" i="1" s="1"/>
  <c r="AI2197" i="1"/>
  <c r="AK2197" i="1" s="1"/>
  <c r="AI122" i="1"/>
  <c r="AK122" i="1" s="1"/>
  <c r="AI306" i="1"/>
  <c r="AK306" i="1" s="1"/>
  <c r="AI1726" i="1"/>
  <c r="AK1726" i="1" s="1"/>
  <c r="AI1923" i="1"/>
  <c r="AK1923" i="1" s="1"/>
  <c r="AI979" i="1"/>
  <c r="AK979" i="1" s="1"/>
  <c r="AI1879" i="1"/>
  <c r="AK1879" i="1" s="1"/>
  <c r="AI507" i="1"/>
  <c r="AK507" i="1" s="1"/>
  <c r="AI1798" i="1"/>
  <c r="AK1798" i="1" s="1"/>
  <c r="AI988" i="1"/>
  <c r="AK988" i="1" s="1"/>
  <c r="AI501" i="1"/>
  <c r="AK501" i="1" s="1"/>
  <c r="AI983" i="1"/>
  <c r="AK983" i="1" s="1"/>
  <c r="AI1814" i="1"/>
  <c r="AK1814" i="1" s="1"/>
  <c r="AI542" i="1"/>
  <c r="AK542" i="1" s="1"/>
  <c r="AI1911" i="1"/>
  <c r="AK1911" i="1" s="1"/>
  <c r="AI550" i="1"/>
  <c r="AK550" i="1" s="1"/>
  <c r="AI427" i="1"/>
  <c r="AK427" i="1" s="1"/>
  <c r="AI1925" i="1"/>
  <c r="AK1925" i="1" s="1"/>
  <c r="AI1876" i="1"/>
  <c r="AK1876" i="1" s="1"/>
  <c r="AI1915" i="1"/>
  <c r="AK1915" i="1" s="1"/>
  <c r="AI986" i="1"/>
  <c r="AK986" i="1" s="1"/>
  <c r="AI506" i="1"/>
  <c r="AK506" i="1" s="1"/>
  <c r="AI93" i="1"/>
  <c r="AK93" i="1" s="1"/>
  <c r="AI163" i="1"/>
  <c r="AK163" i="1" s="1"/>
  <c r="AI1605" i="1"/>
  <c r="AK1605" i="1" s="1"/>
  <c r="AI1490" i="1"/>
  <c r="AK1490" i="1" s="1"/>
  <c r="AI1795" i="1"/>
  <c r="AK1795" i="1" s="1"/>
  <c r="AI1497" i="1"/>
  <c r="AK1497" i="1" s="1"/>
  <c r="AI1030" i="1"/>
  <c r="AK1030" i="1" s="1"/>
  <c r="AI1155" i="1"/>
  <c r="AK1155" i="1" s="1"/>
  <c r="AI1617" i="1"/>
  <c r="AK1617" i="1" s="1"/>
  <c r="AI1406" i="1"/>
  <c r="AK1406" i="1" s="1"/>
  <c r="AI827" i="1"/>
  <c r="AK827" i="1" s="1"/>
  <c r="AI1728" i="1"/>
  <c r="AK1728" i="1" s="1"/>
  <c r="AI1304" i="1"/>
  <c r="AK1304" i="1" s="1"/>
  <c r="AI1623" i="1"/>
  <c r="AK1623" i="1" s="1"/>
  <c r="AI1618" i="1"/>
  <c r="AK1618" i="1" s="1"/>
  <c r="AI1788" i="1"/>
  <c r="AK1788" i="1" s="1"/>
  <c r="AI452" i="1"/>
  <c r="AK452" i="1" s="1"/>
  <c r="AI1606" i="1"/>
  <c r="AK1606" i="1" s="1"/>
  <c r="AI1501" i="1"/>
  <c r="AK1501" i="1" s="1"/>
  <c r="AI943" i="1"/>
  <c r="AK943" i="1" s="1"/>
  <c r="AI1614" i="1"/>
  <c r="AK1614" i="1" s="1"/>
  <c r="AI1041" i="1"/>
  <c r="AK1041" i="1" s="1"/>
  <c r="AI1040" i="1"/>
  <c r="AK1040" i="1" s="1"/>
  <c r="AI1165" i="1"/>
  <c r="AK1165" i="1" s="1"/>
  <c r="AI1794" i="1"/>
  <c r="AK1794" i="1" s="1"/>
  <c r="AI1301" i="1"/>
  <c r="AK1301" i="1" s="1"/>
  <c r="AI823" i="1"/>
  <c r="AK823" i="1" s="1"/>
  <c r="AI1419" i="1"/>
  <c r="AK1419" i="1" s="1"/>
  <c r="AI2105" i="1"/>
  <c r="AK2105" i="1" s="1"/>
  <c r="AI825" i="1"/>
  <c r="AK825" i="1" s="1"/>
  <c r="AI1727" i="1"/>
  <c r="AK1727" i="1" s="1"/>
  <c r="AI2310" i="1"/>
  <c r="AK2310" i="1" s="1"/>
  <c r="AI2312" i="1"/>
  <c r="AK2312" i="1" s="1"/>
  <c r="AI1620" i="1"/>
  <c r="AK1620" i="1" s="1"/>
  <c r="AI2174" i="1"/>
  <c r="AK2174" i="1" s="1"/>
  <c r="AI380" i="1"/>
  <c r="AK380" i="1" s="1"/>
  <c r="AI188" i="1"/>
  <c r="AK188" i="1" s="1"/>
  <c r="AI837" i="1"/>
  <c r="AK837" i="1" s="1"/>
  <c r="AI433" i="1"/>
  <c r="AK433" i="1" s="1"/>
  <c r="AI994" i="1"/>
  <c r="AK994" i="1" s="1"/>
  <c r="AI428" i="1"/>
  <c r="AK428" i="1" s="1"/>
  <c r="AI767" i="1"/>
  <c r="AK767" i="1" s="1"/>
  <c r="AI945" i="1"/>
  <c r="AK945" i="1" s="1"/>
  <c r="AI643" i="1"/>
  <c r="AK643" i="1" s="1"/>
  <c r="AI2256" i="1"/>
  <c r="AK2256" i="1" s="1"/>
  <c r="AI948" i="1"/>
  <c r="AK948" i="1" s="1"/>
  <c r="AI947" i="1"/>
  <c r="AK947" i="1" s="1"/>
  <c r="AI839" i="1"/>
  <c r="AK839" i="1" s="1"/>
  <c r="AI2170" i="1"/>
  <c r="AK2170" i="1" s="1"/>
  <c r="AI955" i="1"/>
  <c r="AK955" i="1" s="1"/>
  <c r="AI2193" i="1"/>
  <c r="AK2193" i="1" s="1"/>
  <c r="AI649" i="1"/>
  <c r="AK649" i="1" s="1"/>
  <c r="AI1177" i="1"/>
  <c r="AK1177" i="1" s="1"/>
  <c r="AI2331" i="1"/>
  <c r="AK2331" i="1" s="1"/>
  <c r="AI63" i="1"/>
  <c r="AK63" i="1" s="1"/>
  <c r="AI1790" i="1"/>
  <c r="AK1790" i="1" s="1"/>
  <c r="AI64" i="1"/>
  <c r="AK64" i="1" s="1"/>
  <c r="AI2204" i="1"/>
  <c r="AK2204" i="1" s="1"/>
  <c r="AI309" i="1"/>
  <c r="AK309" i="1" s="1"/>
  <c r="AI246" i="1"/>
  <c r="AK246" i="1" s="1"/>
  <c r="AI789" i="1"/>
  <c r="AK789" i="1" s="1"/>
  <c r="AI791" i="1"/>
  <c r="AK791" i="1" s="1"/>
  <c r="AI1198" i="1"/>
  <c r="AK1198" i="1" s="1"/>
  <c r="AI851" i="1"/>
  <c r="AK851" i="1" s="1"/>
  <c r="AI459" i="1"/>
  <c r="AK459" i="1" s="1"/>
  <c r="AI679" i="1"/>
  <c r="AK679" i="1" s="1"/>
  <c r="AI467" i="1"/>
  <c r="AK467" i="1" s="1"/>
  <c r="AI464" i="1"/>
  <c r="AK464" i="1" s="1"/>
  <c r="AI465" i="1"/>
  <c r="AK465" i="1" s="1"/>
  <c r="AI1129" i="1"/>
  <c r="AK1129" i="1" s="1"/>
  <c r="AI460" i="1"/>
  <c r="AK460" i="1" s="1"/>
  <c r="AI466" i="1"/>
  <c r="AK466" i="1" s="1"/>
  <c r="AI689" i="1"/>
  <c r="AK689" i="1" s="1"/>
  <c r="AI686" i="1"/>
  <c r="AK686" i="1" s="1"/>
  <c r="AI792" i="1"/>
  <c r="AK792" i="1" s="1"/>
  <c r="AI1248" i="1"/>
  <c r="AK1248" i="1" s="1"/>
  <c r="AI462" i="1"/>
  <c r="AK462" i="1" s="1"/>
  <c r="AI120" i="1"/>
  <c r="AK120" i="1" s="1"/>
  <c r="AI69" i="1"/>
  <c r="AK69" i="1" s="1"/>
  <c r="AI1627" i="1"/>
  <c r="AK1627" i="1" s="1"/>
  <c r="AI209" i="1"/>
  <c r="AK209" i="1" s="1"/>
  <c r="AI94" i="1"/>
  <c r="AK94" i="1" s="1"/>
  <c r="AI185" i="1"/>
  <c r="AK185" i="1" s="1"/>
  <c r="AI92" i="1"/>
  <c r="AK92" i="1" s="1"/>
  <c r="AI1619" i="1"/>
  <c r="AK1619" i="1" s="1"/>
  <c r="AI70" i="1"/>
  <c r="AK70" i="1" s="1"/>
  <c r="AI203" i="1"/>
  <c r="AK203" i="1" s="1"/>
  <c r="AI243" i="1"/>
  <c r="AK243" i="1" s="1"/>
  <c r="AI2126" i="1"/>
  <c r="AK2126" i="1" s="1"/>
  <c r="AI1813" i="1"/>
  <c r="AK1813" i="1" s="1"/>
  <c r="AI499" i="1"/>
  <c r="AK499" i="1" s="1"/>
  <c r="AI1487" i="1"/>
  <c r="AK1487" i="1" s="1"/>
  <c r="AI1519" i="1"/>
  <c r="AK1519" i="1" s="1"/>
  <c r="AI978" i="1"/>
  <c r="AK978" i="1" s="1"/>
  <c r="AI957" i="1"/>
  <c r="AK957" i="1" s="1"/>
  <c r="AI1910" i="1"/>
  <c r="AK1910" i="1" s="1"/>
  <c r="AI965" i="1"/>
  <c r="AK965" i="1" s="1"/>
  <c r="AI1764" i="1"/>
  <c r="AK1764" i="1" s="1"/>
  <c r="AI502" i="1"/>
  <c r="AK502" i="1" s="1"/>
  <c r="AI1752" i="1"/>
  <c r="AK1752" i="1" s="1"/>
  <c r="AI510" i="1"/>
  <c r="AK510" i="1" s="1"/>
  <c r="AI504" i="1"/>
  <c r="AK504" i="1" s="1"/>
  <c r="AI1919" i="1"/>
  <c r="AK1919" i="1" s="1"/>
  <c r="AI545" i="1"/>
  <c r="AK545" i="1" s="1"/>
  <c r="AI1758" i="1"/>
  <c r="AK1758" i="1" s="1"/>
  <c r="AI1517" i="1"/>
  <c r="AK1517" i="1" s="1"/>
  <c r="AI503" i="1"/>
  <c r="AK503" i="1" s="1"/>
  <c r="AI234" i="1"/>
  <c r="AI96" i="1"/>
  <c r="AK96" i="1" s="1"/>
  <c r="AI305" i="1"/>
  <c r="AK305" i="1" s="1"/>
  <c r="AI1914" i="1"/>
  <c r="AK1914" i="1" s="1"/>
  <c r="AI1755" i="1"/>
  <c r="AK1755" i="1" s="1"/>
  <c r="AI1784" i="1"/>
  <c r="AK1784" i="1" s="1"/>
  <c r="AI1400" i="1"/>
  <c r="AK1400" i="1" s="1"/>
  <c r="AI1039" i="1"/>
  <c r="AK1039" i="1" s="1"/>
  <c r="AI1607" i="1"/>
  <c r="AK1607" i="1" s="1"/>
  <c r="AI1413" i="1"/>
  <c r="AK1413" i="1" s="1"/>
  <c r="AI828" i="1"/>
  <c r="AK828" i="1" s="1"/>
  <c r="AI441" i="1"/>
  <c r="AK441" i="1" s="1"/>
  <c r="AI1495" i="1"/>
  <c r="AK1495" i="1" s="1"/>
  <c r="AI1414" i="1"/>
  <c r="AK1414" i="1" s="1"/>
  <c r="AI567" i="1"/>
  <c r="AK567" i="1" s="1"/>
  <c r="AI1736" i="1"/>
  <c r="AK1736" i="1" s="1"/>
  <c r="AI534" i="1"/>
  <c r="AK534" i="1" s="1"/>
  <c r="AI444" i="1"/>
  <c r="AK444" i="1" s="1"/>
  <c r="AI1734" i="1"/>
  <c r="AK1734" i="1" s="1"/>
  <c r="AI1298" i="1"/>
  <c r="AK1298" i="1" s="1"/>
  <c r="AI1478" i="1"/>
  <c r="AK1478" i="1" s="1"/>
  <c r="AI2200" i="1"/>
  <c r="AK2200" i="1" s="1"/>
  <c r="AI821" i="1"/>
  <c r="AK821" i="1" s="1"/>
  <c r="AI537" i="1"/>
  <c r="AK537" i="1" s="1"/>
  <c r="AI816" i="1"/>
  <c r="AK816" i="1" s="1"/>
  <c r="AI1783" i="1"/>
  <c r="AK1783" i="1" s="1"/>
  <c r="AI829" i="1"/>
  <c r="AK829" i="1" s="1"/>
  <c r="AI729" i="1"/>
  <c r="AK729" i="1" s="1"/>
  <c r="AI2203" i="1"/>
  <c r="AK2203" i="1" s="1"/>
  <c r="AI2099" i="1"/>
  <c r="AK2099" i="1" s="1"/>
  <c r="AI731" i="1"/>
  <c r="AK731" i="1" s="1"/>
  <c r="AI741" i="1"/>
  <c r="AK741" i="1" s="1"/>
  <c r="AI2316" i="1"/>
  <c r="AK2316" i="1" s="1"/>
  <c r="AI2318" i="1"/>
  <c r="AK2318" i="1" s="1"/>
  <c r="AI1523" i="1"/>
  <c r="AK1523" i="1" s="1"/>
  <c r="AI379" i="1"/>
  <c r="AK379" i="1" s="1"/>
  <c r="AI2189" i="1"/>
  <c r="AK2189" i="1" s="1"/>
  <c r="AI2169" i="1"/>
  <c r="AK2169" i="1" s="1"/>
  <c r="AI388" i="1"/>
  <c r="AK388" i="1" s="1"/>
  <c r="AI237" i="1"/>
  <c r="AK237" i="1" s="1"/>
  <c r="AI165" i="1"/>
  <c r="AK165" i="1" s="1"/>
  <c r="AI638" i="1"/>
  <c r="AK638" i="1" s="1"/>
  <c r="AI434" i="1"/>
  <c r="AK434" i="1" s="1"/>
  <c r="AI1083" i="1"/>
  <c r="AK1083" i="1" s="1"/>
  <c r="AI1003" i="1"/>
  <c r="AK1003" i="1" s="1"/>
  <c r="AI1002" i="1"/>
  <c r="AK1002" i="1" s="1"/>
  <c r="AI1082" i="1"/>
  <c r="AK1082" i="1" s="1"/>
  <c r="AI834" i="1"/>
  <c r="AK834" i="1" s="1"/>
  <c r="AI2176" i="1"/>
  <c r="AK2176" i="1" s="1"/>
  <c r="AI2180" i="1"/>
  <c r="AK2180" i="1" s="1"/>
  <c r="AI1090" i="1"/>
  <c r="AK1090" i="1" s="1"/>
  <c r="AI956" i="1"/>
  <c r="AK956" i="1" s="1"/>
  <c r="AI2188" i="1"/>
  <c r="AK2188" i="1" s="1"/>
  <c r="AI768" i="1"/>
  <c r="AK768" i="1" s="1"/>
  <c r="AI2178" i="1"/>
  <c r="AK2178" i="1" s="1"/>
  <c r="AI764" i="1"/>
  <c r="AK764" i="1" s="1"/>
  <c r="AI645" i="1"/>
  <c r="AK645" i="1" s="1"/>
  <c r="AI2332" i="1"/>
  <c r="AK2332" i="1" s="1"/>
  <c r="AI337" i="1"/>
  <c r="AK337" i="1" s="1"/>
  <c r="AI1762" i="1"/>
  <c r="AK1762" i="1" s="1"/>
  <c r="AI284" i="1"/>
  <c r="AI1608" i="1"/>
  <c r="AK1608" i="1" s="1"/>
  <c r="AI1731" i="1"/>
  <c r="AK1731" i="1" s="1"/>
  <c r="AI301" i="1"/>
  <c r="AK301" i="1" s="1"/>
  <c r="AI1124" i="1"/>
  <c r="AK1124" i="1" s="1"/>
  <c r="AI580" i="1"/>
  <c r="AK580" i="1" s="1"/>
  <c r="AI845" i="1"/>
  <c r="AK845" i="1" s="1"/>
  <c r="AI458" i="1"/>
  <c r="AK458" i="1" s="1"/>
  <c r="AI794" i="1"/>
  <c r="AK794" i="1" s="1"/>
  <c r="AI457" i="1"/>
  <c r="AK457" i="1" s="1"/>
  <c r="AI1127" i="1"/>
  <c r="AK1127" i="1" s="1"/>
  <c r="AI1243" i="1"/>
  <c r="AK1243" i="1" s="1"/>
  <c r="AI2182" i="1"/>
  <c r="AK2182" i="1" s="1"/>
  <c r="AI1017" i="1"/>
  <c r="AK1017" i="1" s="1"/>
  <c r="AI584" i="1"/>
  <c r="AK584" i="1" s="1"/>
  <c r="AI1247" i="1"/>
  <c r="AK1247" i="1" s="1"/>
  <c r="AI581" i="1"/>
  <c r="AK581" i="1" s="1"/>
  <c r="AI1240" i="1"/>
  <c r="AK1240" i="1" s="1"/>
  <c r="AI849" i="1"/>
  <c r="AK849" i="1" s="1"/>
  <c r="AI1196" i="1"/>
  <c r="AK1196" i="1" s="1"/>
  <c r="AI1193" i="1"/>
  <c r="AK1193" i="1" s="1"/>
  <c r="AI71" i="1"/>
  <c r="AK71" i="1" s="1"/>
  <c r="AI235" i="1"/>
  <c r="AK235" i="1" s="1"/>
  <c r="AI1765" i="1"/>
  <c r="AK1765" i="1" s="1"/>
  <c r="AI182" i="1"/>
  <c r="AK182" i="1" s="1"/>
  <c r="AI90" i="1"/>
  <c r="AK90" i="1" s="1"/>
  <c r="AI192" i="1"/>
  <c r="AK192" i="1" s="1"/>
  <c r="AI73" i="1"/>
  <c r="AK73" i="1" s="1"/>
  <c r="AI307" i="1"/>
  <c r="AK307" i="1" s="1"/>
  <c r="AI2132" i="1"/>
  <c r="AK2132" i="1" s="1"/>
  <c r="AI202" i="1"/>
  <c r="AK202" i="1" s="1"/>
  <c r="AI2194" i="1"/>
  <c r="AK2194" i="1" s="1"/>
  <c r="AI196" i="1"/>
  <c r="AK196" i="1" s="1"/>
  <c r="AI204" i="1"/>
  <c r="AK204" i="1" s="1"/>
  <c r="AI1782" i="1"/>
  <c r="AK1782" i="1" s="1"/>
  <c r="AI1877" i="1"/>
  <c r="AK1877" i="1" s="1"/>
  <c r="AI543" i="1"/>
  <c r="AK543" i="1" s="1"/>
  <c r="AI970" i="1"/>
  <c r="AK970" i="1" s="1"/>
  <c r="AI551" i="1"/>
  <c r="AK551" i="1" s="1"/>
  <c r="AI1763" i="1"/>
  <c r="AK1763" i="1" s="1"/>
  <c r="AI554" i="1"/>
  <c r="AK554" i="1" s="1"/>
  <c r="AI1480" i="1"/>
  <c r="AK1480" i="1" s="1"/>
  <c r="AI989" i="1"/>
  <c r="AK989" i="1" s="1"/>
  <c r="AI1918" i="1"/>
  <c r="AK1918" i="1" s="1"/>
  <c r="AI973" i="1"/>
  <c r="AK973" i="1" s="1"/>
  <c r="AI1520" i="1"/>
  <c r="AK1520" i="1" s="1"/>
  <c r="AI981" i="1"/>
  <c r="AK981" i="1" s="1"/>
  <c r="AI1912" i="1"/>
  <c r="AK1912" i="1" s="1"/>
  <c r="AI1528" i="1"/>
  <c r="AK1528" i="1" s="1"/>
  <c r="AI975" i="1"/>
  <c r="AK975" i="1" s="1"/>
  <c r="AI1805" i="1"/>
  <c r="AK1805" i="1" s="1"/>
  <c r="AI1526" i="1"/>
  <c r="AK1526" i="1" s="1"/>
  <c r="AI972" i="1"/>
  <c r="AK972" i="1" s="1"/>
  <c r="AI197" i="1"/>
  <c r="AK197" i="1" s="1"/>
  <c r="AI2106" i="1"/>
  <c r="AK2106" i="1" s="1"/>
  <c r="AI193" i="1"/>
  <c r="AK193" i="1" s="1"/>
  <c r="AI2187" i="1"/>
  <c r="AK2187" i="1" s="1"/>
  <c r="AI2108" i="1"/>
  <c r="AK2108" i="1" s="1"/>
  <c r="AI2107" i="1"/>
  <c r="AK2107" i="1" s="1"/>
  <c r="AI942" i="1"/>
  <c r="AK942" i="1" s="1"/>
  <c r="AI941" i="1"/>
  <c r="AK941" i="1" s="1"/>
  <c r="AI1735" i="1"/>
  <c r="AK1735" i="1" s="1"/>
  <c r="AI1408" i="1"/>
  <c r="AK1408" i="1" s="1"/>
  <c r="AI734" i="1"/>
  <c r="AK734" i="1" s="1"/>
  <c r="AI1157" i="1"/>
  <c r="AK1157" i="1" s="1"/>
  <c r="AI1158" i="1"/>
  <c r="AK1158" i="1" s="1"/>
  <c r="AI742" i="1"/>
  <c r="AK742" i="1" s="1"/>
  <c r="AI445" i="1"/>
  <c r="AK445" i="1" s="1"/>
  <c r="AI1503" i="1"/>
  <c r="AK1503" i="1" s="1"/>
  <c r="AI529" i="1"/>
  <c r="AK529" i="1" s="1"/>
  <c r="AI568" i="1"/>
  <c r="AK568" i="1" s="1"/>
  <c r="AI1626" i="1"/>
  <c r="AK1626" i="1" s="1"/>
  <c r="AI1156" i="1"/>
  <c r="AK1156" i="1" s="1"/>
  <c r="AI560" i="1"/>
  <c r="AK560" i="1" s="1"/>
  <c r="AI1789" i="1"/>
  <c r="AK1789" i="1" s="1"/>
  <c r="AI1733" i="1"/>
  <c r="AK1733" i="1" s="1"/>
  <c r="AI743" i="1"/>
  <c r="AK743" i="1" s="1"/>
  <c r="AI1411" i="1"/>
  <c r="AK1411" i="1" s="1"/>
  <c r="AI2198" i="1"/>
  <c r="AK2198" i="1" s="1"/>
  <c r="AI817" i="1"/>
  <c r="AK817" i="1" s="1"/>
  <c r="AI564" i="1"/>
  <c r="AK564" i="1" s="1"/>
  <c r="AI1792" i="1"/>
  <c r="AK1792" i="1" s="1"/>
  <c r="AI1306" i="1"/>
  <c r="AK1306" i="1" s="1"/>
  <c r="AI566" i="1"/>
  <c r="AK566" i="1" s="1"/>
  <c r="AI536" i="1"/>
  <c r="AK536" i="1" s="1"/>
  <c r="AI2315" i="1"/>
  <c r="AK2315" i="1" s="1"/>
  <c r="AI2321" i="1"/>
  <c r="AK2321" i="1" s="1"/>
  <c r="AI2177" i="1"/>
  <c r="AK2177" i="1" s="1"/>
  <c r="AI387" i="1"/>
  <c r="AK387" i="1" s="1"/>
  <c r="AI1875" i="1"/>
  <c r="AK1875" i="1" s="1"/>
  <c r="AI396" i="1"/>
  <c r="AK396" i="1" s="1"/>
  <c r="AI245" i="1"/>
  <c r="AK245" i="1" s="1"/>
  <c r="AI119" i="1"/>
  <c r="AK119" i="1" s="1"/>
  <c r="AI760" i="1"/>
  <c r="AK760" i="1" s="1"/>
  <c r="AI1170" i="1"/>
  <c r="AK1170" i="1" s="1"/>
  <c r="AI949" i="1"/>
  <c r="AK949" i="1" s="1"/>
  <c r="AI1000" i="1"/>
  <c r="AK1000" i="1" s="1"/>
  <c r="AI1091" i="1"/>
  <c r="AK1091" i="1" s="1"/>
  <c r="AI1169" i="1"/>
  <c r="AK1169" i="1" s="1"/>
  <c r="AI673" i="1"/>
  <c r="AK673" i="1" s="1"/>
  <c r="AI1001" i="1"/>
  <c r="AK1001" i="1" s="1"/>
  <c r="AI2190" i="1"/>
  <c r="AK2190" i="1" s="1"/>
  <c r="AI996" i="1"/>
  <c r="AK996" i="1" s="1"/>
  <c r="AI769" i="1"/>
  <c r="AK769" i="1" s="1"/>
  <c r="AI2253" i="1"/>
  <c r="AK2253" i="1" s="1"/>
  <c r="AI1168" i="1"/>
  <c r="AK1168" i="1" s="1"/>
  <c r="AI2261" i="1"/>
  <c r="AK2261" i="1" s="1"/>
  <c r="AI835" i="1"/>
  <c r="AK835" i="1" s="1"/>
  <c r="AI429" i="1"/>
  <c r="AK429" i="1" s="1"/>
  <c r="AI2333" i="1"/>
  <c r="AK2333" i="1" s="1"/>
  <c r="AI377" i="1"/>
  <c r="AK377" i="1" s="1"/>
  <c r="AI198" i="1"/>
  <c r="AK198" i="1" s="1"/>
  <c r="AJ11" i="1" a="1"/>
  <c r="AJ11" i="1" s="1"/>
  <c r="AJ359" i="1" a="1"/>
  <c r="AJ359" i="1" s="1"/>
  <c r="AJ81" i="1" a="1"/>
  <c r="AJ81" i="1" s="1"/>
  <c r="AJ219" i="1" a="1"/>
  <c r="AJ219" i="1" s="1"/>
  <c r="AJ177" i="1" a="1"/>
  <c r="AJ177" i="1" s="1"/>
  <c r="AJ173" i="1" a="1"/>
  <c r="AJ173" i="1" s="1"/>
  <c r="AJ138" i="1" a="1"/>
  <c r="AJ138" i="1" s="1"/>
  <c r="AJ169" i="1" a="1"/>
  <c r="AJ169" i="1" s="1"/>
  <c r="AJ104" i="1" a="1"/>
  <c r="AJ104" i="1" s="1"/>
  <c r="AJ88" i="1" a="1"/>
  <c r="AJ88" i="1" s="1"/>
  <c r="AJ39" i="1" a="1"/>
  <c r="AJ39" i="1" s="1"/>
  <c r="AJ111" i="1" a="1"/>
  <c r="AJ111" i="1" s="1"/>
  <c r="AJ355" i="1" a="1"/>
  <c r="AJ355" i="1" s="1"/>
  <c r="AJ221" i="1" a="1"/>
  <c r="AJ221" i="1" s="1"/>
  <c r="AJ143" i="1" a="1"/>
  <c r="AJ143" i="1" s="1"/>
  <c r="AJ59" i="1" a="1"/>
  <c r="AJ59" i="1" s="1"/>
  <c r="AJ172" i="1" a="1"/>
  <c r="AJ172" i="1" s="1"/>
  <c r="AJ129" i="1" a="1"/>
  <c r="AJ129" i="1" s="1"/>
  <c r="AJ75" i="1" a="1"/>
  <c r="AJ75" i="1" s="1"/>
  <c r="AJ211" i="1" a="1"/>
  <c r="AJ211" i="1" s="1"/>
  <c r="AJ45" i="1" a="1"/>
  <c r="AJ45" i="1" s="1"/>
  <c r="AJ150" i="1" a="1"/>
  <c r="AJ150" i="1" s="1"/>
  <c r="AJ134" i="1" a="1"/>
  <c r="AJ134" i="1" s="1"/>
  <c r="AJ107" i="1" a="1"/>
  <c r="AJ107" i="1" s="1"/>
  <c r="AJ157" i="1" a="1"/>
  <c r="AJ157" i="1" s="1"/>
  <c r="AJ79" i="1" a="1"/>
  <c r="AJ79" i="1" s="1"/>
  <c r="AJ145" i="1" a="1"/>
  <c r="AJ145" i="1" s="1"/>
  <c r="AJ46" i="1" a="1"/>
  <c r="AJ46" i="1" s="1"/>
  <c r="AJ125" i="1" a="1"/>
  <c r="AJ125" i="1" s="1"/>
  <c r="AJ363" i="1" a="1"/>
  <c r="AJ363" i="1" s="1"/>
  <c r="AJ152" i="1" a="1"/>
  <c r="AJ152" i="1" s="1"/>
  <c r="AJ139" i="1" a="1"/>
  <c r="AJ139" i="1" s="1"/>
  <c r="AJ55" i="1" a="1"/>
  <c r="AJ55" i="1" s="1"/>
  <c r="AJ218" i="1" a="1"/>
  <c r="AJ218" i="1" s="1"/>
  <c r="AJ30" i="1" a="1"/>
  <c r="AJ30" i="1" s="1"/>
  <c r="AJ17" i="1" a="1"/>
  <c r="AJ17" i="1" s="1"/>
  <c r="AJ9" i="1" a="1"/>
  <c r="AJ9" i="1" s="1"/>
  <c r="AJ37" i="1" a="1"/>
  <c r="AJ37" i="1" s="1"/>
  <c r="AJ29" i="1" a="1"/>
  <c r="AJ29" i="1" s="1"/>
  <c r="AJ375" i="1" a="1"/>
  <c r="AJ375" i="1" s="1"/>
  <c r="AJ368" i="1" a="1"/>
  <c r="AJ368" i="1" s="1"/>
  <c r="AJ128" i="1" a="1"/>
  <c r="AJ128" i="1" s="1"/>
  <c r="AJ50" i="1" a="1"/>
  <c r="AJ50" i="1" s="1"/>
  <c r="AJ175" i="1" a="1"/>
  <c r="AJ175" i="1" s="1"/>
  <c r="AJ137" i="1" a="1"/>
  <c r="AJ137" i="1" s="1"/>
  <c r="AJ62" i="1" a="1"/>
  <c r="AJ62" i="1" s="1"/>
  <c r="AJ132" i="1" a="1"/>
  <c r="AJ132" i="1" s="1"/>
  <c r="AJ216" i="1" a="1"/>
  <c r="AJ216" i="1" s="1"/>
  <c r="AJ168" i="1" a="1"/>
  <c r="AJ168" i="1" s="1"/>
  <c r="AJ82" i="1" a="1"/>
  <c r="AJ82" i="1" s="1"/>
  <c r="AJ212" i="1" a="1"/>
  <c r="AJ212" i="1" s="1"/>
  <c r="AJ80" i="1" a="1"/>
  <c r="AJ80" i="1" s="1"/>
  <c r="AJ56" i="1" a="1"/>
  <c r="AJ56" i="1" s="1"/>
  <c r="AJ371" i="1" a="1"/>
  <c r="AJ371" i="1" s="1"/>
  <c r="AJ103" i="1" a="1"/>
  <c r="AJ103" i="1" s="1"/>
  <c r="AJ85" i="1" a="1"/>
  <c r="AJ85" i="1" s="1"/>
  <c r="AJ41" i="1" a="1"/>
  <c r="AJ41" i="1" s="1"/>
  <c r="AJ258" i="1" a="1"/>
  <c r="AJ258" i="1" s="1"/>
  <c r="AJ18" i="1" a="1"/>
  <c r="AJ18" i="1" s="1"/>
  <c r="AJ357" i="1" a="1"/>
  <c r="AJ357" i="1" s="1"/>
  <c r="AJ136" i="1" a="1"/>
  <c r="AJ136" i="1" s="1"/>
  <c r="AJ53" i="1" a="1"/>
  <c r="AJ53" i="1" s="1"/>
  <c r="AJ148" i="1" a="1"/>
  <c r="AJ148" i="1" s="1"/>
  <c r="AJ353" i="1" a="1"/>
  <c r="AJ353" i="1" s="1"/>
  <c r="AJ370" i="1" a="1"/>
  <c r="AJ370" i="1" s="1"/>
  <c r="AJ47" i="1" a="1"/>
  <c r="AJ47" i="1" s="1"/>
  <c r="AJ354" i="1" a="1"/>
  <c r="AJ354" i="1" s="1"/>
  <c r="AJ48" i="1" a="1"/>
  <c r="AJ48" i="1" s="1"/>
  <c r="AJ127" i="1" a="1"/>
  <c r="AJ127" i="1" s="1"/>
  <c r="AJ77" i="1" a="1"/>
  <c r="AJ77" i="1" s="1"/>
  <c r="AJ49" i="1" a="1"/>
  <c r="AJ49" i="1" s="1"/>
  <c r="AJ170" i="1" a="1"/>
  <c r="AJ170" i="1" s="1"/>
  <c r="AJ10" i="1" a="1"/>
  <c r="AJ10" i="1" s="1"/>
  <c r="AJ8" i="1" a="1"/>
  <c r="AJ8" i="1" s="1"/>
  <c r="AJ376" i="1" a="1"/>
  <c r="AJ376" i="1" s="1"/>
  <c r="AJ171" i="1" a="1"/>
  <c r="AJ171" i="1" s="1"/>
  <c r="AJ109" i="1" a="1"/>
  <c r="AJ109" i="1" s="1"/>
  <c r="AJ362" i="1" a="1"/>
  <c r="AJ362" i="1" s="1"/>
  <c r="AJ155" i="1" a="1"/>
  <c r="AJ155" i="1" s="1"/>
  <c r="AJ100" i="1" a="1"/>
  <c r="AJ100" i="1" s="1"/>
  <c r="AJ54" i="1" a="1"/>
  <c r="AJ54" i="1" s="1"/>
  <c r="AJ149" i="1" a="1"/>
  <c r="AJ149" i="1" s="1"/>
  <c r="AJ133" i="1" a="1"/>
  <c r="AJ133" i="1" s="1"/>
  <c r="AJ210" i="1" a="1"/>
  <c r="AJ210" i="1" s="1"/>
  <c r="AJ156" i="1" a="1"/>
  <c r="AJ156" i="1" s="1"/>
  <c r="AJ44" i="1" a="1"/>
  <c r="AJ44" i="1" s="1"/>
  <c r="AJ179" i="1" a="1"/>
  <c r="AJ179" i="1" s="1"/>
  <c r="AJ86" i="1" a="1"/>
  <c r="AJ86" i="1" s="1"/>
  <c r="AJ220" i="1" a="1"/>
  <c r="AJ220" i="1" s="1"/>
  <c r="AJ356" i="1" a="1"/>
  <c r="AJ356" i="1" s="1"/>
  <c r="AJ253" i="1" a="1"/>
  <c r="AJ253" i="1" s="1"/>
  <c r="AJ178" i="1" a="1"/>
  <c r="AJ178" i="1" s="1"/>
  <c r="AJ135" i="1" a="1"/>
  <c r="AJ135" i="1" s="1"/>
  <c r="AJ42" i="1" a="1"/>
  <c r="AJ42" i="1" s="1"/>
  <c r="AJ52" i="1" a="1"/>
  <c r="AJ52" i="1" s="1"/>
  <c r="AJ352" i="1" a="1"/>
  <c r="AJ352" i="1" s="1"/>
  <c r="AJ83" i="1" a="1"/>
  <c r="AJ83" i="1" s="1"/>
  <c r="AJ16" i="1" a="1"/>
  <c r="AJ16" i="1" s="1"/>
  <c r="AJ108" i="1" a="1"/>
  <c r="AJ108" i="1" s="1"/>
  <c r="AJ131" i="1" a="1"/>
  <c r="AJ131" i="1" s="1"/>
  <c r="AJ23" i="1" a="1"/>
  <c r="AJ23" i="1" s="1"/>
  <c r="AJ7" i="1" a="1"/>
  <c r="AJ7" i="1" s="1"/>
  <c r="AJ27" i="1" a="1"/>
  <c r="AJ27" i="1" s="1"/>
  <c r="AJ14" i="1" a="1"/>
  <c r="AJ14" i="1" s="1"/>
  <c r="AJ34" i="1" a="1"/>
  <c r="AJ34" i="1" s="1"/>
  <c r="AJ366" i="1" a="1"/>
  <c r="AJ366" i="1" s="1"/>
  <c r="AJ255" i="1" a="1"/>
  <c r="AJ255" i="1" s="1"/>
  <c r="AJ101" i="1" a="1"/>
  <c r="AJ101" i="1" s="1"/>
  <c r="AJ361" i="1" a="1"/>
  <c r="AJ361" i="1" s="1"/>
  <c r="AJ146" i="1" a="1"/>
  <c r="AJ146" i="1" s="1"/>
  <c r="AJ43" i="1" a="1"/>
  <c r="AJ43" i="1" s="1"/>
  <c r="AJ217" i="1" a="1"/>
  <c r="AJ217" i="1" s="1"/>
  <c r="AJ141" i="1" a="1"/>
  <c r="AJ141" i="1" s="1"/>
  <c r="AJ57" i="1" a="1"/>
  <c r="AJ57" i="1" s="1"/>
  <c r="AJ40" i="1" a="1"/>
  <c r="AJ40" i="1" s="1"/>
  <c r="AJ260" i="1" a="1"/>
  <c r="AJ260" i="1" s="1"/>
  <c r="AJ176" i="1" a="1"/>
  <c r="AJ176" i="1" s="1"/>
  <c r="AJ364" i="1" a="1"/>
  <c r="AJ364" i="1" s="1"/>
  <c r="AJ261" i="1" a="1"/>
  <c r="AJ261" i="1" s="1"/>
  <c r="AJ110" i="1" a="1"/>
  <c r="AJ110" i="1" s="1"/>
  <c r="AJ3" i="1" a="1"/>
  <c r="AJ3" i="1" s="1"/>
  <c r="AJ74" i="1" a="1"/>
  <c r="AJ74" i="1" s="1"/>
  <c r="AJ38" i="1" a="1"/>
  <c r="AJ38" i="1" s="1"/>
  <c r="AJ367" i="1" a="1"/>
  <c r="AJ367" i="1" s="1"/>
  <c r="AJ2" i="1" a="1"/>
  <c r="AJ2" i="1" s="1"/>
  <c r="AJ2236" i="1" a="1"/>
  <c r="AJ2236" i="1" s="1"/>
  <c r="AJ2274" i="1" a="1"/>
  <c r="AJ2274" i="1" s="1"/>
  <c r="AJ1542" i="1" a="1"/>
  <c r="AJ1542" i="1" s="1"/>
  <c r="AJ1422" i="1" a="1"/>
  <c r="AJ1422" i="1" s="1"/>
  <c r="AJ1390" i="1" a="1"/>
  <c r="AJ1390" i="1" s="1"/>
  <c r="AJ1144" i="1" a="1"/>
  <c r="AJ1144" i="1" s="1"/>
  <c r="AJ1435" i="1" a="1"/>
  <c r="AJ1435" i="1" s="1"/>
  <c r="AJ1392" i="1" a="1"/>
  <c r="AJ1392" i="1" s="1"/>
  <c r="AJ1537" i="1" a="1"/>
  <c r="AJ1537" i="1" s="1"/>
  <c r="AJ1397" i="1" a="1"/>
  <c r="AJ1397" i="1" s="1"/>
  <c r="AJ1431" i="1" a="1"/>
  <c r="AJ1431" i="1" s="1"/>
  <c r="AJ1544" i="1" a="1"/>
  <c r="AJ1544" i="1" s="1"/>
  <c r="AJ1218" i="1" a="1"/>
  <c r="AJ1218" i="1" s="1"/>
  <c r="AJ1536" i="1" a="1"/>
  <c r="AJ1536" i="1" s="1"/>
  <c r="AJ1554" i="1" a="1"/>
  <c r="AJ1554" i="1" s="1"/>
  <c r="AJ1539" i="1" a="1"/>
  <c r="AJ1539" i="1" s="1"/>
  <c r="AJ1215" i="1" a="1"/>
  <c r="AJ1215" i="1" s="1"/>
  <c r="AJ1153" i="1" a="1"/>
  <c r="AJ1153" i="1" s="1"/>
  <c r="AJ1151" i="1" a="1"/>
  <c r="AJ1151" i="1" s="1"/>
  <c r="AJ1394" i="1" a="1"/>
  <c r="AJ1394" i="1" s="1"/>
  <c r="AJ1427" i="1" a="1"/>
  <c r="AJ1427" i="1" s="1"/>
  <c r="AJ1509" i="1" a="1"/>
  <c r="AJ1509" i="1" s="1"/>
  <c r="AJ1154" i="1" a="1"/>
  <c r="AJ1154" i="1" s="1"/>
  <c r="AJ1389" i="1" a="1"/>
  <c r="AJ1389" i="1" s="1"/>
  <c r="AJ1546" i="1" a="1"/>
  <c r="AJ1546" i="1" s="1"/>
  <c r="AJ2082" i="1" a="1"/>
  <c r="AJ2082" i="1" s="1"/>
  <c r="AJ1531" i="1" a="1"/>
  <c r="AJ1531" i="1" s="1"/>
  <c r="AJ1549" i="1" a="1"/>
  <c r="AJ1549" i="1" s="1"/>
  <c r="AJ1395" i="1" a="1"/>
  <c r="AJ1395" i="1" s="1"/>
  <c r="AJ1386" i="1" a="1"/>
  <c r="AJ1386" i="1" s="1"/>
  <c r="AJ1428" i="1" a="1"/>
  <c r="AJ1428" i="1" s="1"/>
  <c r="AJ1510" i="1" a="1"/>
  <c r="AJ1510" i="1" s="1"/>
  <c r="AJ1540" i="1" a="1"/>
  <c r="AJ1540" i="1" s="1"/>
  <c r="AJ1146" i="1" a="1"/>
  <c r="AJ1146" i="1" s="1"/>
  <c r="AJ2079" i="1" a="1"/>
  <c r="AJ2079" i="1" s="1"/>
  <c r="AJ2077" i="1" a="1"/>
  <c r="AJ2077" i="1" s="1"/>
  <c r="AJ1149" i="1" a="1"/>
  <c r="AJ1149" i="1" s="1"/>
  <c r="AJ1217" i="1" a="1"/>
  <c r="AJ1217" i="1" s="1"/>
  <c r="AJ1221" i="1" a="1"/>
  <c r="AJ1221" i="1" s="1"/>
  <c r="AJ1152" i="1" a="1"/>
  <c r="AJ1152" i="1" s="1"/>
  <c r="AJ1541" i="1" a="1"/>
  <c r="AJ1541" i="1" s="1"/>
  <c r="AJ1222" i="1" a="1"/>
  <c r="AJ1222" i="1" s="1"/>
  <c r="AJ1396" i="1" a="1"/>
  <c r="AJ1396" i="1" s="1"/>
  <c r="AJ1430" i="1" a="1"/>
  <c r="AJ1430" i="1" s="1"/>
  <c r="AJ1512" i="1" a="1"/>
  <c r="AJ1512" i="1" s="1"/>
  <c r="AJ1429" i="1" a="1"/>
  <c r="AJ1429" i="1" s="1"/>
  <c r="AJ1535" i="1" a="1"/>
  <c r="AJ1535" i="1" s="1"/>
  <c r="AJ1553" i="1" a="1"/>
  <c r="AJ1553" i="1" s="1"/>
  <c r="AJ1213" i="1" a="1"/>
  <c r="AJ1213" i="1" s="1"/>
  <c r="AJ1423" i="1" a="1"/>
  <c r="AJ1423" i="1" s="1"/>
  <c r="AJ1214" i="1" a="1"/>
  <c r="AJ1214" i="1" s="1"/>
  <c r="AJ1548" i="1" a="1"/>
  <c r="AJ1548" i="1" s="1"/>
  <c r="AJ1547" i="1" a="1"/>
  <c r="AJ1547" i="1" s="1"/>
  <c r="AJ1388" i="1" a="1"/>
  <c r="AJ1388" i="1" s="1"/>
  <c r="AJ1543" i="1" a="1"/>
  <c r="AJ1543" i="1" s="1"/>
  <c r="AJ1393" i="1" a="1"/>
  <c r="AJ1393" i="1" s="1"/>
  <c r="AJ1220" i="1" a="1"/>
  <c r="AJ1220" i="1" s="1"/>
  <c r="AJ1147" i="1" a="1"/>
  <c r="AJ1147" i="1" s="1"/>
  <c r="AJ1216" i="1" a="1"/>
  <c r="AJ1216" i="1" s="1"/>
  <c r="AJ1391" i="1" a="1"/>
  <c r="AJ1391" i="1" s="1"/>
  <c r="AJ1432" i="1" a="1"/>
  <c r="AJ1432" i="1" s="1"/>
  <c r="AJ1514" i="1" a="1"/>
  <c r="AJ1514" i="1" s="1"/>
  <c r="AJ2080" i="1" a="1"/>
  <c r="AJ2080" i="1" s="1"/>
  <c r="AJ1424" i="1" a="1"/>
  <c r="AJ1424" i="1" s="1"/>
  <c r="AJ1387" i="1" a="1"/>
  <c r="AJ1387" i="1" s="1"/>
  <c r="AJ1212" i="1" a="1"/>
  <c r="AJ1212" i="1" s="1"/>
  <c r="AJ1533" i="1" a="1"/>
  <c r="AJ1533" i="1" s="1"/>
  <c r="AJ1551" i="1" a="1"/>
  <c r="AJ1551" i="1" s="1"/>
  <c r="AJ1505" i="1" a="1"/>
  <c r="AJ1505" i="1" s="1"/>
  <c r="AJ1506" i="1" a="1"/>
  <c r="AJ1506" i="1" s="1"/>
  <c r="AJ1219" i="1" a="1"/>
  <c r="AJ1219" i="1" s="1"/>
  <c r="AJ1150" i="1" a="1"/>
  <c r="AJ1150" i="1" s="1"/>
  <c r="AJ1145" i="1" a="1"/>
  <c r="AJ1145" i="1" s="1"/>
  <c r="AJ1511" i="1" a="1"/>
  <c r="AJ1511" i="1" s="1"/>
  <c r="AJ1148" i="1" a="1"/>
  <c r="AJ1148" i="1" s="1"/>
  <c r="AJ1398" i="1" a="1"/>
  <c r="AJ1398" i="1" s="1"/>
  <c r="AJ1534" i="1" a="1"/>
  <c r="AJ1534" i="1" s="1"/>
  <c r="AJ1545" i="1" a="1"/>
  <c r="AJ1545" i="1" s="1"/>
  <c r="AJ1211" i="1" a="1"/>
  <c r="AJ1211" i="1" s="1"/>
  <c r="AJ1513" i="1" a="1"/>
  <c r="AJ1513" i="1" s="1"/>
  <c r="AJ2183" i="1" a="1"/>
  <c r="AJ2183" i="1" s="1"/>
  <c r="AJ1552" i="1" a="1"/>
  <c r="AJ1552" i="1" s="1"/>
  <c r="AJ2075" i="1" a="1"/>
  <c r="AJ2075" i="1" s="1"/>
  <c r="AJ1426" i="1" a="1"/>
  <c r="AJ1426" i="1" s="1"/>
  <c r="AJ1508" i="1" a="1"/>
  <c r="AJ1508" i="1" s="1"/>
  <c r="AJ2078" i="1" a="1"/>
  <c r="AJ2078" i="1" s="1"/>
  <c r="AJ1532" i="1" a="1"/>
  <c r="AJ1532" i="1" s="1"/>
  <c r="AJ2074" i="1" a="1"/>
  <c r="AJ2074" i="1" s="1"/>
  <c r="AJ1507" i="1" a="1"/>
  <c r="AJ1507" i="1" s="1"/>
  <c r="AJ1538" i="1" a="1"/>
  <c r="AJ1538" i="1" s="1"/>
  <c r="AJ1425" i="1" a="1"/>
  <c r="AJ1425" i="1" s="1"/>
  <c r="AJ2076" i="1" a="1"/>
  <c r="AJ2076" i="1" s="1"/>
  <c r="AJ1516" i="1" a="1"/>
  <c r="AJ1516" i="1" s="1"/>
  <c r="AJ1433" i="1" a="1"/>
  <c r="AJ1433" i="1" s="1"/>
  <c r="AJ2081" i="1" a="1"/>
  <c r="AJ2081" i="1" s="1"/>
  <c r="AJ1434" i="1" a="1"/>
  <c r="AJ1434" i="1" s="1"/>
  <c r="AJ2073" i="1" a="1"/>
  <c r="AJ2073" i="1" s="1"/>
  <c r="AJ1550" i="1" a="1"/>
  <c r="AJ1550" i="1" s="1"/>
  <c r="AJ1515" i="1" a="1"/>
  <c r="AJ1515" i="1" s="1"/>
  <c r="AJ36" i="1" a="1"/>
  <c r="AJ36" i="1" s="1"/>
  <c r="AJ58" i="1" a="1"/>
  <c r="AJ58" i="1" s="1"/>
  <c r="AJ257" i="1" a="1"/>
  <c r="AJ257" i="1" s="1"/>
  <c r="AJ15" i="1" a="1"/>
  <c r="AJ15" i="1" s="1"/>
  <c r="AJ35" i="1" a="1"/>
  <c r="AJ35" i="1" s="1"/>
  <c r="AJ358" i="1" a="1"/>
  <c r="AJ358" i="1" s="1"/>
  <c r="AJ247" i="1" a="1"/>
  <c r="AJ247" i="1" s="1"/>
  <c r="AJ22" i="1" a="1"/>
  <c r="AJ22" i="1" s="1"/>
  <c r="AJ6" i="1" a="1"/>
  <c r="AJ6" i="1" s="1"/>
  <c r="AJ26" i="1" a="1"/>
  <c r="AJ26" i="1" s="1"/>
  <c r="AJ373" i="1" a="1"/>
  <c r="AJ373" i="1" s="1"/>
  <c r="AJ21" i="1" a="1"/>
  <c r="AJ21" i="1" s="1"/>
  <c r="AJ13" i="1" a="1"/>
  <c r="AJ13" i="1" s="1"/>
  <c r="AJ5" i="1" a="1"/>
  <c r="AJ5" i="1" s="1"/>
  <c r="AJ33" i="1" a="1"/>
  <c r="AJ33" i="1" s="1"/>
  <c r="AJ25" i="1" a="1"/>
  <c r="AJ25" i="1" s="1"/>
  <c r="AJ374" i="1" a="1"/>
  <c r="AJ374" i="1" s="1"/>
  <c r="AJ263" i="1" a="1"/>
  <c r="AJ263" i="1" s="1"/>
  <c r="AJ254" i="1" a="1"/>
  <c r="AJ254" i="1" s="1"/>
  <c r="AJ84" i="1" a="1"/>
  <c r="AJ84" i="1" s="1"/>
  <c r="AJ144" i="1" a="1"/>
  <c r="AJ144" i="1" s="1"/>
  <c r="AJ142" i="1" a="1"/>
  <c r="AJ142" i="1" s="1"/>
  <c r="AJ51" i="1" a="1"/>
  <c r="AJ51" i="1" s="1"/>
  <c r="AJ249" i="1" a="1"/>
  <c r="AJ249" i="1" s="1"/>
  <c r="AJ250" i="1" a="1"/>
  <c r="AJ250" i="1" s="1"/>
  <c r="AJ248" i="1" a="1"/>
  <c r="AJ248" i="1" s="1"/>
  <c r="AJ105" i="1" a="1"/>
  <c r="AJ105" i="1" s="1"/>
  <c r="AJ180" i="1" a="1"/>
  <c r="AJ180" i="1" s="1"/>
  <c r="AJ259" i="1" a="1"/>
  <c r="AJ259" i="1" s="1"/>
  <c r="AJ126" i="1" a="1"/>
  <c r="AJ126" i="1" s="1"/>
  <c r="AJ87" i="1" a="1"/>
  <c r="AJ87" i="1" s="1"/>
  <c r="AJ372" i="1" a="1"/>
  <c r="AJ372" i="1" s="1"/>
  <c r="AJ153" i="1" a="1"/>
  <c r="AJ153" i="1" s="1"/>
  <c r="AJ251" i="1" a="1"/>
  <c r="AJ251" i="1" s="1"/>
  <c r="AJ28" i="1" a="1"/>
  <c r="AJ28" i="1" s="1"/>
  <c r="AJ369" i="1" a="1"/>
  <c r="AJ369" i="1" s="1"/>
  <c r="AJ365" i="1" a="1"/>
  <c r="AJ365" i="1" s="1"/>
  <c r="AJ20" i="1" a="1"/>
  <c r="AJ20" i="1" s="1"/>
  <c r="AJ12" i="1" a="1"/>
  <c r="AJ12" i="1" s="1"/>
  <c r="AJ4" i="1" a="1"/>
  <c r="AJ4" i="1" s="1"/>
  <c r="AJ32" i="1" a="1"/>
  <c r="AJ32" i="1" s="1"/>
  <c r="AJ24" i="1" a="1"/>
  <c r="AJ24" i="1" s="1"/>
  <c r="AJ2300" i="1" a="1"/>
  <c r="AJ2300" i="1" s="1"/>
  <c r="AJ2299" i="1" a="1"/>
  <c r="AJ2299" i="1" s="1"/>
  <c r="AJ2306" i="1" a="1"/>
  <c r="AJ2306" i="1" s="1"/>
  <c r="AJ2298" i="1" a="1"/>
  <c r="AJ2298" i="1" s="1"/>
  <c r="AJ2303" i="1" a="1"/>
  <c r="AJ2303" i="1" s="1"/>
  <c r="AJ2304" i="1" a="1"/>
  <c r="AJ2304" i="1" s="1"/>
  <c r="AJ2309" i="1" a="1"/>
  <c r="AJ2309" i="1" s="1"/>
  <c r="AJ2305" i="1" a="1"/>
  <c r="AJ2305" i="1" s="1"/>
  <c r="AJ2308" i="1" a="1"/>
  <c r="AJ2308" i="1" s="1"/>
  <c r="AJ2301" i="1" a="1"/>
  <c r="AJ2301" i="1" s="1"/>
  <c r="AJ2272" i="1" a="1"/>
  <c r="AJ2272" i="1" s="1"/>
  <c r="AJ2302" i="1" a="1"/>
  <c r="AJ2302" i="1" s="1"/>
  <c r="AJ2273" i="1" a="1"/>
  <c r="AJ2273" i="1" s="1"/>
  <c r="AJ2307" i="1" a="1"/>
  <c r="AJ2307" i="1" s="1"/>
  <c r="AJ661" i="1" a="1"/>
  <c r="AJ661" i="1" s="1"/>
  <c r="AJ660" i="1" a="1"/>
  <c r="AJ660" i="1" s="1"/>
  <c r="AJ653" i="1" a="1"/>
  <c r="AJ653" i="1" s="1"/>
  <c r="AJ800" i="1" a="1"/>
  <c r="AJ800" i="1" s="1"/>
  <c r="AJ756" i="1" a="1"/>
  <c r="AJ756" i="1" s="1"/>
  <c r="AJ748" i="1" a="1"/>
  <c r="AJ748" i="1" s="1"/>
  <c r="AJ658" i="1" a="1"/>
  <c r="AJ658" i="1" s="1"/>
  <c r="AJ759" i="1" a="1"/>
  <c r="AJ759" i="1" s="1"/>
  <c r="AJ812" i="1" a="1"/>
  <c r="AJ812" i="1" s="1"/>
  <c r="AJ630" i="1" a="1"/>
  <c r="AJ630" i="1" s="1"/>
  <c r="AJ1884" i="1" a="1"/>
  <c r="AJ1884" i="1" s="1"/>
  <c r="AJ1714" i="1" a="1"/>
  <c r="AJ1714" i="1" s="1"/>
  <c r="AJ1650" i="1" a="1"/>
  <c r="AJ1650" i="1" s="1"/>
  <c r="AJ1965" i="1" a="1"/>
  <c r="AJ1965" i="1" s="1"/>
  <c r="AJ2263" i="1" a="1"/>
  <c r="AJ2263" i="1" s="1"/>
  <c r="AJ1656" i="1" a="1"/>
  <c r="AJ1656" i="1" s="1"/>
  <c r="AJ1933" i="1" a="1"/>
  <c r="AJ1933" i="1" s="1"/>
  <c r="AJ1630" i="1" a="1"/>
  <c r="AJ1630" i="1" s="1"/>
  <c r="AJ1776" i="1" a="1"/>
  <c r="AJ1776" i="1" s="1"/>
  <c r="AJ2095" i="1" a="1"/>
  <c r="AJ2095" i="1" s="1"/>
  <c r="AJ1645" i="1" a="1"/>
  <c r="AJ1645" i="1" s="1"/>
  <c r="AJ1930" i="1" a="1"/>
  <c r="AJ1930" i="1" s="1"/>
  <c r="AJ1881" i="1" a="1"/>
  <c r="AJ1881" i="1" s="1"/>
  <c r="AJ2090" i="1" a="1"/>
  <c r="AJ2090" i="1" s="1"/>
  <c r="AJ2266" i="1" a="1"/>
  <c r="AJ2266" i="1" s="1"/>
  <c r="AJ1643" i="1" a="1"/>
  <c r="AJ1643" i="1" s="1"/>
  <c r="AJ656" i="1" a="1"/>
  <c r="AJ656" i="1" s="1"/>
  <c r="AJ629" i="1" a="1"/>
  <c r="AJ629" i="1" s="1"/>
  <c r="AJ631" i="1" a="1"/>
  <c r="AJ631" i="1" s="1"/>
  <c r="AJ1719" i="1" a="1"/>
  <c r="AJ1719" i="1" s="1"/>
  <c r="AJ1655" i="1" a="1"/>
  <c r="AJ1655" i="1" s="1"/>
  <c r="AJ628" i="1" a="1"/>
  <c r="AJ628" i="1" s="1"/>
  <c r="AJ636" i="1" a="1"/>
  <c r="AJ636" i="1" s="1"/>
  <c r="AJ806" i="1" a="1"/>
  <c r="AJ806" i="1" s="1"/>
  <c r="AJ650" i="1" a="1"/>
  <c r="AJ650" i="1" s="1"/>
  <c r="AJ751" i="1" a="1"/>
  <c r="AJ751" i="1" s="1"/>
  <c r="AJ804" i="1" a="1"/>
  <c r="AJ804" i="1" s="1"/>
  <c r="AJ1721" i="1" a="1"/>
  <c r="AJ1721" i="1" s="1"/>
  <c r="AJ1934" i="1" a="1"/>
  <c r="AJ1934" i="1" s="1"/>
  <c r="AJ1642" i="1" a="1"/>
  <c r="AJ1642" i="1" s="1"/>
  <c r="AJ1780" i="1" a="1"/>
  <c r="AJ1780" i="1" s="1"/>
  <c r="AJ2087" i="1" a="1"/>
  <c r="AJ2087" i="1" s="1"/>
  <c r="AJ2167" i="1" a="1"/>
  <c r="AJ2167" i="1" s="1"/>
  <c r="AJ1648" i="1" a="1"/>
  <c r="AJ1648" i="1" s="1"/>
  <c r="AJ2097" i="1" a="1"/>
  <c r="AJ2097" i="1" s="1"/>
  <c r="AJ2165" i="1" a="1"/>
  <c r="AJ2165" i="1" s="1"/>
  <c r="AJ1768" i="1" a="1"/>
  <c r="AJ1768" i="1" s="1"/>
  <c r="AJ1970" i="1" a="1"/>
  <c r="AJ1970" i="1" s="1"/>
  <c r="AJ1637" i="1" a="1"/>
  <c r="AJ1637" i="1" s="1"/>
  <c r="AJ1724" i="1" a="1"/>
  <c r="AJ1724" i="1" s="1"/>
  <c r="AJ1937" i="1" a="1"/>
  <c r="AJ1937" i="1" s="1"/>
  <c r="AJ1635" i="1" a="1"/>
  <c r="AJ1635" i="1" s="1"/>
  <c r="AJ1975" i="1" a="1"/>
  <c r="AJ1975" i="1" s="1"/>
  <c r="AJ1977" i="1" a="1"/>
  <c r="AJ1977" i="1" s="1"/>
  <c r="AJ632" i="1" a="1"/>
  <c r="AJ632" i="1" s="1"/>
  <c r="AJ1711" i="1" a="1"/>
  <c r="AJ1711" i="1" s="1"/>
  <c r="AJ1647" i="1" a="1"/>
  <c r="AJ1647" i="1" s="1"/>
  <c r="AJ814" i="1" a="1"/>
  <c r="AJ814" i="1" s="1"/>
  <c r="AJ633" i="1" a="1"/>
  <c r="AJ633" i="1" s="1"/>
  <c r="AJ809" i="1" a="1"/>
  <c r="AJ809" i="1" s="1"/>
  <c r="AJ1932" i="1" a="1"/>
  <c r="AJ1932" i="1" s="1"/>
  <c r="AJ1713" i="1" a="1"/>
  <c r="AJ1713" i="1" s="1"/>
  <c r="AJ1649" i="1" a="1"/>
  <c r="AJ1649" i="1" s="1"/>
  <c r="AJ1634" i="1" a="1"/>
  <c r="AJ1634" i="1" s="1"/>
  <c r="AJ1772" i="1" a="1"/>
  <c r="AJ1772" i="1" s="1"/>
  <c r="AJ1974" i="1" a="1"/>
  <c r="AJ1974" i="1" s="1"/>
  <c r="AJ2264" i="1" a="1"/>
  <c r="AJ2264" i="1" s="1"/>
  <c r="AJ2159" i="1" a="1"/>
  <c r="AJ2159" i="1" s="1"/>
  <c r="AJ1640" i="1" a="1"/>
  <c r="AJ1640" i="1" s="1"/>
  <c r="AJ1778" i="1" a="1"/>
  <c r="AJ1778" i="1" s="1"/>
  <c r="AJ1962" i="1" a="1"/>
  <c r="AJ1962" i="1" s="1"/>
  <c r="AJ2268" i="1" a="1"/>
  <c r="AJ2268" i="1" s="1"/>
  <c r="AJ808" i="1" a="1"/>
  <c r="AJ808" i="1" s="1"/>
  <c r="AJ637" i="1" a="1"/>
  <c r="AJ637" i="1" s="1"/>
  <c r="AJ1639" i="1" a="1"/>
  <c r="AJ1639" i="1" s="1"/>
  <c r="AJ807" i="1" a="1"/>
  <c r="AJ807" i="1" s="1"/>
  <c r="AJ651" i="1" a="1"/>
  <c r="AJ651" i="1" s="1"/>
  <c r="AJ744" i="1" a="1"/>
  <c r="AJ744" i="1" s="1"/>
  <c r="AJ659" i="1" a="1"/>
  <c r="AJ659" i="1" s="1"/>
  <c r="AJ798" i="1" a="1"/>
  <c r="AJ798" i="1" s="1"/>
  <c r="AJ634" i="1" a="1"/>
  <c r="AJ634" i="1" s="1"/>
  <c r="AJ758" i="1" a="1"/>
  <c r="AJ758" i="1" s="1"/>
  <c r="AJ810" i="1" a="1"/>
  <c r="AJ810" i="1" s="1"/>
  <c r="AJ801" i="1" a="1"/>
  <c r="AJ801" i="1" s="1"/>
  <c r="AJ813" i="1" a="1"/>
  <c r="AJ813" i="1" s="1"/>
  <c r="AJ1641" i="1" a="1"/>
  <c r="AJ1641" i="1" s="1"/>
  <c r="AJ1779" i="1" a="1"/>
  <c r="AJ1779" i="1" s="1"/>
  <c r="AJ1966" i="1" a="1"/>
  <c r="AJ1966" i="1" s="1"/>
  <c r="AJ1632" i="1" a="1"/>
  <c r="AJ1632" i="1" s="1"/>
  <c r="AJ1770" i="1" a="1"/>
  <c r="AJ1770" i="1" s="1"/>
  <c r="AJ1972" i="1" a="1"/>
  <c r="AJ1972" i="1" s="1"/>
  <c r="AJ2270" i="1" a="1"/>
  <c r="AJ2270" i="1" s="1"/>
  <c r="AJ1955" i="1" a="1"/>
  <c r="AJ1955" i="1" s="1"/>
  <c r="AJ1891" i="1" a="1"/>
  <c r="AJ1891" i="1" s="1"/>
  <c r="AJ2092" i="1" a="1"/>
  <c r="AJ2092" i="1" s="1"/>
  <c r="AJ1767" i="1" a="1"/>
  <c r="AJ1767" i="1" s="1"/>
  <c r="AJ754" i="1" a="1"/>
  <c r="AJ754" i="1" s="1"/>
  <c r="AJ757" i="1" a="1"/>
  <c r="AJ757" i="1" s="1"/>
  <c r="AJ1631" i="1" a="1"/>
  <c r="AJ1631" i="1" s="1"/>
  <c r="AJ799" i="1" a="1"/>
  <c r="AJ799" i="1" s="1"/>
  <c r="AJ635" i="1" a="1"/>
  <c r="AJ635" i="1" s="1"/>
  <c r="AJ752" i="1" a="1"/>
  <c r="AJ752" i="1" s="1"/>
  <c r="AJ626" i="1" a="1"/>
  <c r="AJ626" i="1" s="1"/>
  <c r="AJ750" i="1" a="1"/>
  <c r="AJ750" i="1" s="1"/>
  <c r="AJ802" i="1" a="1"/>
  <c r="AJ802" i="1" s="1"/>
  <c r="AJ662" i="1" a="1"/>
  <c r="AJ662" i="1" s="1"/>
  <c r="AJ1777" i="1" a="1"/>
  <c r="AJ1777" i="1" s="1"/>
  <c r="AJ1717" i="1" a="1"/>
  <c r="AJ1717" i="1" s="1"/>
  <c r="AJ1653" i="1" a="1"/>
  <c r="AJ1653" i="1" s="1"/>
  <c r="AJ805" i="1" a="1"/>
  <c r="AJ805" i="1" s="1"/>
  <c r="AJ1633" i="1" a="1"/>
  <c r="AJ1633" i="1" s="1"/>
  <c r="AJ1771" i="1" a="1"/>
  <c r="AJ1771" i="1" s="1"/>
  <c r="AJ1959" i="1" a="1"/>
  <c r="AJ1959" i="1" s="1"/>
  <c r="AJ1895" i="1" a="1"/>
  <c r="AJ1895" i="1" s="1"/>
  <c r="AJ2088" i="1" a="1"/>
  <c r="AJ2088" i="1" s="1"/>
  <c r="AJ627" i="1" a="1"/>
  <c r="AJ627" i="1" s="1"/>
  <c r="AJ654" i="1" a="1"/>
  <c r="AJ654" i="1" s="1"/>
  <c r="AJ755" i="1" a="1"/>
  <c r="AJ755" i="1" s="1"/>
  <c r="AJ1769" i="1" a="1"/>
  <c r="AJ1769" i="1" s="1"/>
  <c r="AJ1971" i="1" a="1"/>
  <c r="AJ1971" i="1" s="1"/>
  <c r="AJ1709" i="1" a="1"/>
  <c r="AJ1709" i="1" s="1"/>
  <c r="AJ797" i="1" a="1"/>
  <c r="AJ797" i="1" s="1"/>
  <c r="AJ1951" i="1" a="1"/>
  <c r="AJ1951" i="1" s="1"/>
  <c r="AJ1887" i="1" a="1"/>
  <c r="AJ1887" i="1" s="1"/>
  <c r="AJ2160" i="1" a="1"/>
  <c r="AJ2160" i="1" s="1"/>
  <c r="AJ1957" i="1" a="1"/>
  <c r="AJ1957" i="1" s="1"/>
  <c r="AJ1893" i="1" a="1"/>
  <c r="AJ1893" i="1" s="1"/>
  <c r="AJ2086" i="1" a="1"/>
  <c r="AJ2086" i="1" s="1"/>
  <c r="AJ2166" i="1" a="1"/>
  <c r="AJ2166" i="1" s="1"/>
  <c r="AJ664" i="1" a="1"/>
  <c r="AJ664" i="1" s="1"/>
  <c r="AJ652" i="1" a="1"/>
  <c r="AJ652" i="1" s="1"/>
  <c r="AJ663" i="1" a="1"/>
  <c r="AJ663" i="1" s="1"/>
  <c r="AJ753" i="1" a="1"/>
  <c r="AJ753" i="1" s="1"/>
  <c r="AJ747" i="1" a="1"/>
  <c r="AJ747" i="1" s="1"/>
  <c r="AJ1963" i="1" a="1"/>
  <c r="AJ1963" i="1" s="1"/>
  <c r="AJ1958" i="1" a="1"/>
  <c r="AJ1958" i="1" s="1"/>
  <c r="AJ1894" i="1" a="1"/>
  <c r="AJ1894" i="1" s="1"/>
  <c r="AJ1720" i="1" a="1"/>
  <c r="AJ1720" i="1" s="1"/>
  <c r="AJ746" i="1" a="1"/>
  <c r="AJ746" i="1" s="1"/>
  <c r="AJ749" i="1" a="1"/>
  <c r="AJ749" i="1" s="1"/>
  <c r="AJ803" i="1" a="1"/>
  <c r="AJ803" i="1" s="1"/>
  <c r="AJ655" i="1" a="1"/>
  <c r="AJ655" i="1" s="1"/>
  <c r="AJ811" i="1" a="1"/>
  <c r="AJ811" i="1" s="1"/>
  <c r="AJ745" i="1" a="1"/>
  <c r="AJ745" i="1" s="1"/>
  <c r="AJ657" i="1" a="1"/>
  <c r="AJ657" i="1" s="1"/>
  <c r="AJ1956" i="1" a="1"/>
  <c r="AJ1956" i="1" s="1"/>
  <c r="AJ1892" i="1" a="1"/>
  <c r="AJ1892" i="1" s="1"/>
  <c r="AJ2085" i="1" a="1"/>
  <c r="AJ2085" i="1" s="1"/>
  <c r="AJ1886" i="1" a="1"/>
  <c r="AJ1886" i="1" s="1"/>
  <c r="AJ1712" i="1" a="1"/>
  <c r="AJ1712" i="1" s="1"/>
  <c r="AJ1722" i="1" a="1"/>
  <c r="AJ1722" i="1" s="1"/>
  <c r="AJ1935" i="1" a="1"/>
  <c r="AJ1935" i="1" s="1"/>
  <c r="AJ1973" i="1" a="1"/>
  <c r="AJ1973" i="1" s="1"/>
  <c r="AJ2271" i="1" a="1"/>
  <c r="AJ2271" i="1" s="1"/>
  <c r="AJ2269" i="1" a="1"/>
  <c r="AJ2269" i="1" s="1"/>
  <c r="AJ1638" i="1" a="1"/>
  <c r="AJ1638" i="1" s="1"/>
  <c r="AJ1938" i="1" a="1"/>
  <c r="AJ1938" i="1" s="1"/>
  <c r="AJ1953" i="1" a="1"/>
  <c r="AJ1953" i="1" s="1"/>
  <c r="AJ1889" i="1" a="1"/>
  <c r="AJ1889" i="1" s="1"/>
  <c r="AJ1960" i="1" a="1"/>
  <c r="AJ1960" i="1" s="1"/>
  <c r="AJ1715" i="1" a="1"/>
  <c r="AJ1715" i="1" s="1"/>
  <c r="AJ1651" i="1" a="1"/>
  <c r="AJ1651" i="1" s="1"/>
  <c r="AJ1928" i="1" a="1"/>
  <c r="AJ1928" i="1" s="1"/>
  <c r="AJ1885" i="1" a="1"/>
  <c r="AJ1885" i="1" s="1"/>
  <c r="AJ2158" i="1" a="1"/>
  <c r="AJ2158" i="1" s="1"/>
  <c r="AJ1890" i="1" a="1"/>
  <c r="AJ1890" i="1" s="1"/>
  <c r="AJ1979" i="1" a="1"/>
  <c r="AJ1979" i="1" s="1"/>
  <c r="AJ2163" i="1" a="1"/>
  <c r="AJ2163" i="1" s="1"/>
  <c r="AJ1773" i="1" a="1"/>
  <c r="AJ1773" i="1" s="1"/>
  <c r="AJ2161" i="1" a="1"/>
  <c r="AJ2161" i="1" s="1"/>
  <c r="AJ2084" i="1" a="1"/>
  <c r="AJ2084" i="1" s="1"/>
  <c r="AJ1775" i="1" a="1"/>
  <c r="AJ1775" i="1" s="1"/>
  <c r="AJ1882" i="1" a="1"/>
  <c r="AJ1882" i="1" s="1"/>
  <c r="AJ1969" i="1" a="1"/>
  <c r="AJ1969" i="1" s="1"/>
  <c r="AJ1723" i="1" a="1"/>
  <c r="AJ1723" i="1" s="1"/>
  <c r="AJ1961" i="1" a="1"/>
  <c r="AJ1961" i="1" s="1"/>
  <c r="AJ1716" i="1" a="1"/>
  <c r="AJ1716" i="1" s="1"/>
  <c r="AJ1652" i="1" a="1"/>
  <c r="AJ1652" i="1" s="1"/>
  <c r="AJ2093" i="1" a="1"/>
  <c r="AJ2093" i="1" s="1"/>
  <c r="AJ1952" i="1" a="1"/>
  <c r="AJ1952" i="1" s="1"/>
  <c r="AJ1967" i="1" a="1"/>
  <c r="AJ1967" i="1" s="1"/>
  <c r="AJ2089" i="1" a="1"/>
  <c r="AJ2089" i="1" s="1"/>
  <c r="AJ2265" i="1" a="1"/>
  <c r="AJ2265" i="1" s="1"/>
  <c r="AJ1931" i="1" a="1"/>
  <c r="AJ1931" i="1" s="1"/>
  <c r="AJ2164" i="1" a="1"/>
  <c r="AJ2164" i="1" s="1"/>
  <c r="AJ1629" i="1" a="1"/>
  <c r="AJ1629" i="1" s="1"/>
  <c r="AJ1954" i="1" a="1"/>
  <c r="AJ1954" i="1" s="1"/>
  <c r="AJ2091" i="1" a="1"/>
  <c r="AJ2091" i="1" s="1"/>
  <c r="AJ2267" i="1" a="1"/>
  <c r="AJ2267" i="1" s="1"/>
  <c r="AJ1644" i="1" a="1"/>
  <c r="AJ1644" i="1" s="1"/>
  <c r="AJ1897" i="1" a="1"/>
  <c r="AJ1897" i="1" s="1"/>
  <c r="AJ1718" i="1" a="1"/>
  <c r="AJ1718" i="1" s="1"/>
  <c r="AJ1654" i="1" a="1"/>
  <c r="AJ1654" i="1" s="1"/>
  <c r="AJ2083" i="1" a="1"/>
  <c r="AJ2083" i="1" s="1"/>
  <c r="AJ2094" i="1" a="1"/>
  <c r="AJ2094" i="1" s="1"/>
  <c r="AJ1636" i="1" a="1"/>
  <c r="AJ1636" i="1" s="1"/>
  <c r="AJ1774" i="1" a="1"/>
  <c r="AJ1774" i="1" s="1"/>
  <c r="AJ1978" i="1" a="1"/>
  <c r="AJ1978" i="1" s="1"/>
  <c r="AJ2162" i="1" a="1"/>
  <c r="AJ2162" i="1" s="1"/>
  <c r="AJ1936" i="1" a="1"/>
  <c r="AJ1936" i="1" s="1"/>
  <c r="AJ1710" i="1" a="1"/>
  <c r="AJ1710" i="1" s="1"/>
  <c r="AJ1646" i="1" a="1"/>
  <c r="AJ1646" i="1" s="1"/>
  <c r="AJ2096" i="1" a="1"/>
  <c r="AJ2096" i="1" s="1"/>
  <c r="AJ1883" i="1" a="1"/>
  <c r="AJ1883" i="1" s="1"/>
  <c r="AJ1976" i="1" a="1"/>
  <c r="AJ1976" i="1" s="1"/>
  <c r="AJ1896" i="1" a="1"/>
  <c r="AJ1896" i="1" s="1"/>
  <c r="AJ1964" i="1" a="1"/>
  <c r="AJ1964" i="1" s="1"/>
  <c r="AJ1929" i="1" a="1"/>
  <c r="AJ1929" i="1" s="1"/>
  <c r="AJ1968" i="1" a="1"/>
  <c r="AJ1968" i="1" s="1"/>
  <c r="AJ1888" i="1" a="1"/>
  <c r="AJ1888" i="1" s="1"/>
  <c r="AJ351" i="1" a="1"/>
  <c r="AJ351" i="1" s="1"/>
  <c r="AJ214" i="1" a="1"/>
  <c r="AJ214" i="1" s="1"/>
  <c r="AJ262" i="1" a="1"/>
  <c r="AJ262" i="1" s="1"/>
  <c r="AJ154" i="1" a="1"/>
  <c r="AJ154" i="1" s="1"/>
  <c r="AJ76" i="1" a="1"/>
  <c r="AJ76" i="1" s="1"/>
  <c r="AJ60" i="1" a="1"/>
  <c r="AJ60" i="1" s="1"/>
  <c r="AJ106" i="1" a="1"/>
  <c r="AJ106" i="1" s="1"/>
  <c r="AJ256" i="1" a="1"/>
  <c r="AJ256" i="1" s="1"/>
  <c r="AJ130" i="1" a="1"/>
  <c r="AJ130" i="1" s="1"/>
  <c r="AJ174" i="1" a="1"/>
  <c r="AJ174" i="1" s="1"/>
  <c r="AJ124" i="1" a="1"/>
  <c r="AJ124" i="1" s="1"/>
  <c r="AJ78" i="1" a="1"/>
  <c r="AJ78" i="1" s="1"/>
  <c r="AJ252" i="1" a="1"/>
  <c r="AJ252" i="1" s="1"/>
  <c r="AJ213" i="1" a="1"/>
  <c r="AJ213" i="1" s="1"/>
  <c r="AJ147" i="1" a="1"/>
  <c r="AJ147" i="1" s="1"/>
  <c r="AJ99" i="1" a="1"/>
  <c r="AJ99" i="1" s="1"/>
  <c r="AJ140" i="1" a="1"/>
  <c r="AJ140" i="1" s="1"/>
  <c r="AI3819" i="1" l="1"/>
  <c r="AK3819" i="1" s="1"/>
  <c r="AI3801" i="1"/>
  <c r="AK3801" i="1" s="1"/>
  <c r="AI3798" i="1"/>
  <c r="AK3798" i="1" s="1"/>
  <c r="AI3806" i="1"/>
  <c r="AK3806" i="1" s="1"/>
  <c r="AI3800" i="1"/>
  <c r="AK3800" i="1" s="1"/>
  <c r="AI3799" i="1"/>
  <c r="AK3799" i="1" s="1"/>
  <c r="AI3807" i="1"/>
  <c r="AK3807" i="1" s="1"/>
  <c r="AI3802" i="1"/>
  <c r="AK3802" i="1" s="1"/>
  <c r="AI3805" i="1"/>
  <c r="AK3805" i="1" s="1"/>
  <c r="AI3803" i="1"/>
  <c r="AK3803" i="1" s="1"/>
  <c r="AI3804" i="1"/>
  <c r="AK3804" i="1" s="1"/>
  <c r="AI3794" i="1"/>
  <c r="AK3794" i="1" s="1"/>
  <c r="AI3796" i="1"/>
  <c r="AK3796" i="1" s="1"/>
  <c r="AI3797" i="1"/>
  <c r="AK3797" i="1" s="1"/>
  <c r="AI3818" i="1"/>
  <c r="AK3818" i="1" s="1"/>
  <c r="AI3816" i="1"/>
  <c r="AK3816" i="1" s="1"/>
  <c r="AI3808" i="1"/>
  <c r="AK3808" i="1" s="1"/>
  <c r="AI3812" i="1"/>
  <c r="AK3812" i="1" s="1"/>
  <c r="AI3814" i="1"/>
  <c r="AK3814" i="1" s="1"/>
  <c r="AI3809" i="1"/>
  <c r="AK3809" i="1" s="1"/>
  <c r="AI3813" i="1"/>
  <c r="AK3813" i="1" s="1"/>
  <c r="AI3815" i="1"/>
  <c r="AK3815" i="1" s="1"/>
  <c r="AI3817" i="1"/>
  <c r="AK3817" i="1" s="1"/>
  <c r="AI3810" i="1"/>
  <c r="AK3810" i="1" s="1"/>
  <c r="AI3811" i="1"/>
  <c r="AK3811" i="1" s="1"/>
  <c r="AI3795" i="1"/>
  <c r="AK3795" i="1" s="1"/>
  <c r="AI3766" i="1"/>
  <c r="AK3766" i="1" s="1"/>
  <c r="AI3765" i="1"/>
  <c r="AK3765" i="1" s="1"/>
  <c r="AI3763" i="1"/>
  <c r="AK3763" i="1" s="1"/>
  <c r="AI3762" i="1"/>
  <c r="AK3762" i="1" s="1"/>
  <c r="AI3764" i="1"/>
  <c r="AK3764" i="1" s="1"/>
  <c r="AI3754" i="1"/>
  <c r="AK3754" i="1" s="1"/>
  <c r="AI3753" i="1"/>
  <c r="AK3753" i="1" s="1"/>
  <c r="AI3751" i="1"/>
  <c r="AK3751" i="1" s="1"/>
  <c r="AI3755" i="1"/>
  <c r="AK3755" i="1" s="1"/>
  <c r="AI3761" i="1"/>
  <c r="AK3761" i="1" s="1"/>
  <c r="AI3756" i="1"/>
  <c r="AK3756" i="1" s="1"/>
  <c r="AI3760" i="1"/>
  <c r="AK3760" i="1" s="1"/>
  <c r="AI3759" i="1"/>
  <c r="AK3759" i="1" s="1"/>
  <c r="AI3752" i="1"/>
  <c r="AK3752" i="1" s="1"/>
  <c r="AI3757" i="1"/>
  <c r="AK3757" i="1" s="1"/>
  <c r="AI3758" i="1"/>
  <c r="AK3758" i="1" s="1"/>
  <c r="AI3665" i="1"/>
  <c r="AK3665" i="1" s="1"/>
  <c r="AI3660" i="1"/>
  <c r="AK3660" i="1" s="1"/>
  <c r="AI3658" i="1"/>
  <c r="AK3658" i="1" s="1"/>
  <c r="AI3663" i="1"/>
  <c r="AK3663" i="1" s="1"/>
  <c r="AI3661" i="1"/>
  <c r="AK3661" i="1" s="1"/>
  <c r="AI3657" i="1"/>
  <c r="AK3657" i="1" s="1"/>
  <c r="AI3662" i="1"/>
  <c r="AK3662" i="1" s="1"/>
  <c r="AI3656" i="1"/>
  <c r="AK3656" i="1" s="1"/>
  <c r="AI3659" i="1"/>
  <c r="AK3659" i="1" s="1"/>
  <c r="AI3666" i="1"/>
  <c r="AK3666" i="1" s="1"/>
  <c r="AI3664" i="1"/>
  <c r="AK3664" i="1" s="1"/>
  <c r="AI3653" i="1"/>
  <c r="AK3653" i="1" s="1"/>
  <c r="AI3652" i="1"/>
  <c r="AK3652" i="1" s="1"/>
  <c r="AI3654" i="1"/>
  <c r="AK3654" i="1" s="1"/>
  <c r="AI3655" i="1"/>
  <c r="AK3655" i="1" s="1"/>
  <c r="AI3646" i="1"/>
  <c r="AK3646" i="1" s="1"/>
  <c r="AI3645" i="1"/>
  <c r="AK3645" i="1" s="1"/>
  <c r="AI3643" i="1"/>
  <c r="AK3643" i="1" s="1"/>
  <c r="AI3648" i="1"/>
  <c r="AK3648" i="1" s="1"/>
  <c r="AI3651" i="1"/>
  <c r="AK3651" i="1" s="1"/>
  <c r="AI3642" i="1"/>
  <c r="AK3642" i="1" s="1"/>
  <c r="AI3644" i="1"/>
  <c r="AK3644" i="1" s="1"/>
  <c r="AI3650" i="1"/>
  <c r="AK3650" i="1" s="1"/>
  <c r="AI3647" i="1"/>
  <c r="AK3647" i="1" s="1"/>
  <c r="AI3649" i="1"/>
  <c r="AK3649" i="1" s="1"/>
  <c r="AI3641" i="1"/>
  <c r="AK3641" i="1" s="1"/>
  <c r="AI3605" i="1"/>
  <c r="AK3605" i="1" s="1"/>
  <c r="AI3604" i="1"/>
  <c r="AK3604" i="1" s="1"/>
  <c r="AI3609" i="1"/>
  <c r="AK3609" i="1" s="1"/>
  <c r="AI3599" i="1"/>
  <c r="AK3599" i="1" s="1"/>
  <c r="AI3608" i="1"/>
  <c r="AK3608" i="1" s="1"/>
  <c r="AI3607" i="1"/>
  <c r="AK3607" i="1" s="1"/>
  <c r="AI3611" i="1"/>
  <c r="AK3611" i="1" s="1"/>
  <c r="AI3610" i="1"/>
  <c r="AK3610" i="1" s="1"/>
  <c r="AI3606" i="1"/>
  <c r="AK3606" i="1" s="1"/>
  <c r="AI3612" i="1"/>
  <c r="AK3612" i="1" s="1"/>
  <c r="AI3601" i="1"/>
  <c r="AK3601" i="1" s="1"/>
  <c r="AI3602" i="1"/>
  <c r="AK3602" i="1" s="1"/>
  <c r="AI3600" i="1"/>
  <c r="AK3600" i="1" s="1"/>
  <c r="AI3598" i="1"/>
  <c r="AK3598" i="1" s="1"/>
  <c r="AI3603" i="1"/>
  <c r="AK3603" i="1" s="1"/>
  <c r="AI3587" i="1"/>
  <c r="AK3587" i="1" s="1"/>
  <c r="AI3585" i="1"/>
  <c r="AK3585" i="1" s="1"/>
  <c r="AI3586" i="1"/>
  <c r="AK3586" i="1" s="1"/>
  <c r="AI3584" i="1"/>
  <c r="AK3584" i="1" s="1"/>
  <c r="AI3573" i="1"/>
  <c r="AK3573" i="1" s="1"/>
  <c r="AI3577" i="1"/>
  <c r="AK3577" i="1" s="1"/>
  <c r="AI3583" i="1"/>
  <c r="AK3583" i="1" s="1"/>
  <c r="AI3576" i="1"/>
  <c r="AK3576" i="1" s="1"/>
  <c r="AI3582" i="1"/>
  <c r="AK3582" i="1" s="1"/>
  <c r="AI3578" i="1"/>
  <c r="AK3578" i="1" s="1"/>
  <c r="AI3575" i="1"/>
  <c r="AK3575" i="1" s="1"/>
  <c r="AI3574" i="1"/>
  <c r="AK3574" i="1" s="1"/>
  <c r="AI3581" i="1"/>
  <c r="AK3581" i="1" s="1"/>
  <c r="AI3572" i="1"/>
  <c r="AK3572" i="1" s="1"/>
  <c r="AI3579" i="1"/>
  <c r="AK3579" i="1" s="1"/>
  <c r="AI3580" i="1"/>
  <c r="AK3580" i="1" s="1"/>
  <c r="AI3531" i="1"/>
  <c r="AK3531" i="1" s="1"/>
  <c r="AI3530" i="1"/>
  <c r="AK3530" i="1" s="1"/>
  <c r="AI3528" i="1"/>
  <c r="AK3528" i="1" s="1"/>
  <c r="AI3529" i="1"/>
  <c r="AK3529" i="1" s="1"/>
  <c r="AI3526" i="1"/>
  <c r="AK3526" i="1" s="1"/>
  <c r="AI3520" i="1"/>
  <c r="AK3520" i="1" s="1"/>
  <c r="AI3525" i="1"/>
  <c r="AK3525" i="1" s="1"/>
  <c r="AI3522" i="1"/>
  <c r="AK3522" i="1" s="1"/>
  <c r="AI3523" i="1"/>
  <c r="AK3523" i="1" s="1"/>
  <c r="AI3518" i="1"/>
  <c r="AK3518" i="1" s="1"/>
  <c r="AI3524" i="1"/>
  <c r="AK3524" i="1" s="1"/>
  <c r="AI3521" i="1"/>
  <c r="AK3521" i="1" s="1"/>
  <c r="AI3517" i="1"/>
  <c r="AK3517" i="1" s="1"/>
  <c r="AI3519" i="1"/>
  <c r="AK3519" i="1" s="1"/>
  <c r="AI3527" i="1"/>
  <c r="AK3527" i="1" s="1"/>
  <c r="AI3491" i="1"/>
  <c r="AK3491" i="1" s="1"/>
  <c r="AI3494" i="1"/>
  <c r="AK3494" i="1" s="1"/>
  <c r="AI3492" i="1"/>
  <c r="AK3492" i="1" s="1"/>
  <c r="AI3493" i="1"/>
  <c r="AK3493" i="1" s="1"/>
  <c r="AI3489" i="1"/>
  <c r="AK3489" i="1" s="1"/>
  <c r="AI3490" i="1"/>
  <c r="AK3490" i="1" s="1"/>
  <c r="AI3485" i="1"/>
  <c r="AK3485" i="1" s="1"/>
  <c r="AI3488" i="1"/>
  <c r="AK3488" i="1" s="1"/>
  <c r="AI3486" i="1"/>
  <c r="AK3486" i="1" s="1"/>
  <c r="AI3487" i="1"/>
  <c r="AK3487" i="1" s="1"/>
  <c r="AI3495" i="1"/>
  <c r="AK3495" i="1" s="1"/>
  <c r="AI3468" i="1"/>
  <c r="AK3468" i="1" s="1"/>
  <c r="AI3484" i="1"/>
  <c r="AK3484" i="1" s="1"/>
  <c r="AI3478" i="1"/>
  <c r="AK3478" i="1" s="1"/>
  <c r="AI3472" i="1"/>
  <c r="AK3472" i="1" s="1"/>
  <c r="AI3481" i="1"/>
  <c r="AK3481" i="1" s="1"/>
  <c r="AI3474" i="1"/>
  <c r="AK3474" i="1" s="1"/>
  <c r="AI3473" i="1"/>
  <c r="AK3473" i="1" s="1"/>
  <c r="AI3479" i="1"/>
  <c r="AK3479" i="1" s="1"/>
  <c r="AI3482" i="1"/>
  <c r="AK3482" i="1" s="1"/>
  <c r="AI3476" i="1"/>
  <c r="AK3476" i="1" s="1"/>
  <c r="AI3477" i="1"/>
  <c r="AK3477" i="1" s="1"/>
  <c r="AI3483" i="1"/>
  <c r="AK3483" i="1" s="1"/>
  <c r="AI3480" i="1"/>
  <c r="AK3480" i="1" s="1"/>
  <c r="AI3475" i="1"/>
  <c r="AK3475" i="1" s="1"/>
  <c r="AI3471" i="1"/>
  <c r="AK3471" i="1" s="1"/>
  <c r="AI3469" i="1"/>
  <c r="AK3469" i="1" s="1"/>
  <c r="AI3470" i="1"/>
  <c r="AK3470" i="1" s="1"/>
  <c r="AI3393" i="1"/>
  <c r="AK3393" i="1" s="1"/>
  <c r="AI3391" i="1"/>
  <c r="AK3391" i="1" s="1"/>
  <c r="AI3398" i="1"/>
  <c r="AK3398" i="1" s="1"/>
  <c r="AI3397" i="1"/>
  <c r="AK3397" i="1" s="1"/>
  <c r="AI3399" i="1"/>
  <c r="AK3399" i="1" s="1"/>
  <c r="AI3386" i="1"/>
  <c r="AK3386" i="1" s="1"/>
  <c r="AI3390" i="1"/>
  <c r="AK3390" i="1" s="1"/>
  <c r="AI3396" i="1"/>
  <c r="AK3396" i="1" s="1"/>
  <c r="AI3384" i="1"/>
  <c r="AK3384" i="1" s="1"/>
  <c r="AI3394" i="1"/>
  <c r="AK3394" i="1" s="1"/>
  <c r="AI3392" i="1"/>
  <c r="AK3392" i="1" s="1"/>
  <c r="AI3385" i="1"/>
  <c r="AK3385" i="1" s="1"/>
  <c r="AI3388" i="1"/>
  <c r="AK3388" i="1" s="1"/>
  <c r="AI3387" i="1"/>
  <c r="AK3387" i="1" s="1"/>
  <c r="AI3389" i="1"/>
  <c r="AK3389" i="1" s="1"/>
  <c r="AI3395" i="1"/>
  <c r="AK3395" i="1" s="1"/>
  <c r="AI3383" i="1"/>
  <c r="AK3383" i="1" s="1"/>
  <c r="AI3382" i="1"/>
  <c r="AK3382" i="1" s="1"/>
  <c r="AI3372" i="1"/>
  <c r="AK3372" i="1" s="1"/>
  <c r="AI3378" i="1"/>
  <c r="AK3378" i="1" s="1"/>
  <c r="AI3376" i="1"/>
  <c r="AK3376" i="1" s="1"/>
  <c r="AI3374" i="1"/>
  <c r="AK3374" i="1" s="1"/>
  <c r="AI3377" i="1"/>
  <c r="AK3377" i="1" s="1"/>
  <c r="AI3379" i="1"/>
  <c r="AK3379" i="1" s="1"/>
  <c r="AI3381" i="1"/>
  <c r="AK3381" i="1" s="1"/>
  <c r="AI3373" i="1"/>
  <c r="AK3373" i="1" s="1"/>
  <c r="AI3375" i="1"/>
  <c r="AK3375" i="1" s="1"/>
  <c r="AI3380" i="1"/>
  <c r="AK3380" i="1" s="1"/>
  <c r="AI1006" i="1"/>
  <c r="AK1006" i="1" s="1"/>
  <c r="AI2114" i="1"/>
  <c r="AK2114" i="1" s="1"/>
  <c r="AI3258" i="1"/>
  <c r="AK3258" i="1" s="1"/>
  <c r="AI3266" i="1"/>
  <c r="AK3266" i="1" s="1"/>
  <c r="AI3282" i="1"/>
  <c r="AK3282" i="1" s="1"/>
  <c r="AI3250" i="1"/>
  <c r="AK3250" i="1" s="1"/>
  <c r="AI3274" i="1"/>
  <c r="AK3274" i="1" s="1"/>
  <c r="AI3239" i="1"/>
  <c r="AK3239" i="1" s="1"/>
  <c r="AI3185" i="1"/>
  <c r="AK3185" i="1" s="1"/>
  <c r="AI3180" i="1"/>
  <c r="AK3180" i="1" s="1"/>
  <c r="AI3111" i="1"/>
  <c r="AK3111" i="1" s="1"/>
  <c r="AI3272" i="1"/>
  <c r="AK3272" i="1" s="1"/>
  <c r="AI3141" i="1"/>
  <c r="AK3141" i="1" s="1"/>
  <c r="AI3247" i="1"/>
  <c r="AK3247" i="1" s="1"/>
  <c r="AI3254" i="1"/>
  <c r="AK3254" i="1" s="1"/>
  <c r="AI3265" i="1"/>
  <c r="AK3265" i="1" s="1"/>
  <c r="AI3199" i="1"/>
  <c r="AK3199" i="1" s="1"/>
  <c r="AI3145" i="1"/>
  <c r="AK3145" i="1" s="1"/>
  <c r="AI3267" i="1"/>
  <c r="AK3267" i="1" s="1"/>
  <c r="AI3158" i="1"/>
  <c r="AK3158" i="1" s="1"/>
  <c r="AI3264" i="1"/>
  <c r="AK3264" i="1" s="1"/>
  <c r="AI3101" i="1"/>
  <c r="AK3101" i="1" s="1"/>
  <c r="AI3120" i="1"/>
  <c r="AK3120" i="1" s="1"/>
  <c r="AI3223" i="1"/>
  <c r="AK3223" i="1" s="1"/>
  <c r="AI3249" i="1"/>
  <c r="AK3249" i="1" s="1"/>
  <c r="AI3275" i="1"/>
  <c r="AK3275" i="1" s="1"/>
  <c r="AI3140" i="1"/>
  <c r="AK3140" i="1" s="1"/>
  <c r="AI3110" i="1"/>
  <c r="AK3110" i="1" s="1"/>
  <c r="AI3082" i="1"/>
  <c r="AK3082" i="1" s="1"/>
  <c r="AI3147" i="1"/>
  <c r="AK3147" i="1" s="1"/>
  <c r="AI3148" i="1"/>
  <c r="AK3148" i="1" s="1"/>
  <c r="AI3118" i="1"/>
  <c r="AK3118" i="1" s="1"/>
  <c r="AI3154" i="1"/>
  <c r="AK3154" i="1" s="1"/>
  <c r="AI3097" i="1"/>
  <c r="AK3097" i="1" s="1"/>
  <c r="AI3151" i="1"/>
  <c r="AK3151" i="1" s="1"/>
  <c r="AI3123" i="1"/>
  <c r="AK3123" i="1" s="1"/>
  <c r="AI3253" i="1"/>
  <c r="AK3253" i="1" s="1"/>
  <c r="AI3105" i="1"/>
  <c r="AK3105" i="1" s="1"/>
  <c r="AI3084" i="1"/>
  <c r="AK3084" i="1" s="1"/>
  <c r="AI3126" i="1"/>
  <c r="AK3126" i="1" s="1"/>
  <c r="AI3233" i="1"/>
  <c r="AK3233" i="1" s="1"/>
  <c r="AI3077" i="1"/>
  <c r="AK3077" i="1" s="1"/>
  <c r="AI3255" i="1"/>
  <c r="AK3255" i="1" s="1"/>
  <c r="AI3170" i="1"/>
  <c r="AK3170" i="1" s="1"/>
  <c r="AI3131" i="1"/>
  <c r="AK3131" i="1" s="1"/>
  <c r="AI3085" i="1"/>
  <c r="AK3085" i="1" s="1"/>
  <c r="AI3176" i="1"/>
  <c r="AK3176" i="1" s="1"/>
  <c r="AI3242" i="1"/>
  <c r="AK3242" i="1" s="1"/>
  <c r="AI3086" i="1"/>
  <c r="AK3086" i="1" s="1"/>
  <c r="AI3209" i="1"/>
  <c r="AK3209" i="1" s="1"/>
  <c r="AI3083" i="1"/>
  <c r="AK3083" i="1" s="1"/>
  <c r="AI3183" i="1"/>
  <c r="AK3183" i="1" s="1"/>
  <c r="AI3146" i="1"/>
  <c r="AK3146" i="1" s="1"/>
  <c r="AI3091" i="1"/>
  <c r="AK3091" i="1" s="1"/>
  <c r="AI3109" i="1"/>
  <c r="AK3109" i="1" s="1"/>
  <c r="AI3079" i="1"/>
  <c r="AK3079" i="1" s="1"/>
  <c r="AI3210" i="1"/>
  <c r="AK3210" i="1" s="1"/>
  <c r="AI3228" i="1"/>
  <c r="AK3228" i="1" s="1"/>
  <c r="AI3260" i="1"/>
  <c r="AK3260" i="1" s="1"/>
  <c r="AI3190" i="1"/>
  <c r="AK3190" i="1" s="1"/>
  <c r="AI3114" i="1"/>
  <c r="AK3114" i="1" s="1"/>
  <c r="AI3252" i="1"/>
  <c r="AK3252" i="1" s="1"/>
  <c r="AI3276" i="1"/>
  <c r="AK3276" i="1" s="1"/>
  <c r="AI3206" i="1"/>
  <c r="AK3206" i="1" s="1"/>
  <c r="AI3257" i="1"/>
  <c r="AK3257" i="1" s="1"/>
  <c r="AI3181" i="1"/>
  <c r="AK3181" i="1" s="1"/>
  <c r="AI3189" i="1"/>
  <c r="AK3189" i="1" s="1"/>
  <c r="AI3246" i="1"/>
  <c r="AK3246" i="1" s="1"/>
  <c r="AI3214" i="1"/>
  <c r="AK3214" i="1" s="1"/>
  <c r="AI3169" i="1"/>
  <c r="AK3169" i="1" s="1"/>
  <c r="AI3222" i="1"/>
  <c r="AK3222" i="1" s="1"/>
  <c r="AI3098" i="1"/>
  <c r="AK3098" i="1" s="1"/>
  <c r="AI3205" i="1"/>
  <c r="AK3205" i="1" s="1"/>
  <c r="AI3240" i="1"/>
  <c r="AK3240" i="1" s="1"/>
  <c r="AI3167" i="1"/>
  <c r="AK3167" i="1" s="1"/>
  <c r="AI3195" i="1"/>
  <c r="AK3195" i="1" s="1"/>
  <c r="AI3149" i="1"/>
  <c r="AK3149" i="1" s="1"/>
  <c r="AI3119" i="1"/>
  <c r="AK3119" i="1" s="1"/>
  <c r="AI3115" i="1"/>
  <c r="AK3115" i="1" s="1"/>
  <c r="AI3150" i="1"/>
  <c r="AK3150" i="1" s="1"/>
  <c r="AI3138" i="1"/>
  <c r="AK3138" i="1" s="1"/>
  <c r="AI3124" i="1"/>
  <c r="AK3124" i="1" s="1"/>
  <c r="AI3135" i="1"/>
  <c r="AK3135" i="1" s="1"/>
  <c r="AI3243" i="1"/>
  <c r="AK3243" i="1" s="1"/>
  <c r="AI3155" i="1"/>
  <c r="AK3155" i="1" s="1"/>
  <c r="AI3173" i="1"/>
  <c r="AK3173" i="1" s="1"/>
  <c r="AI3143" i="1"/>
  <c r="AK3143" i="1" s="1"/>
  <c r="AI3122" i="1"/>
  <c r="AK3122" i="1" s="1"/>
  <c r="AI3099" i="1"/>
  <c r="AK3099" i="1" s="1"/>
  <c r="AI3144" i="1"/>
  <c r="AK3144" i="1" s="1"/>
  <c r="AI3263" i="1"/>
  <c r="AK3263" i="1" s="1"/>
  <c r="AI3280" i="1"/>
  <c r="AK3280" i="1" s="1"/>
  <c r="AI3107" i="1"/>
  <c r="AK3107" i="1" s="1"/>
  <c r="AI3192" i="1"/>
  <c r="AK3192" i="1" s="1"/>
  <c r="AI3095" i="1"/>
  <c r="AK3095" i="1" s="1"/>
  <c r="AI3248" i="1"/>
  <c r="AK3248" i="1" s="1"/>
  <c r="AI3227" i="1"/>
  <c r="AK3227" i="1" s="1"/>
  <c r="AI3160" i="1"/>
  <c r="AK3160" i="1" s="1"/>
  <c r="AI3096" i="1"/>
  <c r="AK3096" i="1" s="1"/>
  <c r="AI3175" i="1"/>
  <c r="AK3175" i="1" s="1"/>
  <c r="AI3088" i="1"/>
  <c r="AK3088" i="1" s="1"/>
  <c r="AI3112" i="1"/>
  <c r="AK3112" i="1" s="1"/>
  <c r="AI3218" i="1"/>
  <c r="AK3218" i="1" s="1"/>
  <c r="AI3269" i="1"/>
  <c r="AK3269" i="1" s="1"/>
  <c r="AI3129" i="1"/>
  <c r="AK3129" i="1" s="1"/>
  <c r="AI3261" i="1"/>
  <c r="AK3261" i="1" s="1"/>
  <c r="AI3259" i="1"/>
  <c r="AK3259" i="1" s="1"/>
  <c r="AI3213" i="1"/>
  <c r="AK3213" i="1" s="1"/>
  <c r="AI3104" i="1"/>
  <c r="AK3104" i="1" s="1"/>
  <c r="AI3203" i="1"/>
  <c r="AK3203" i="1" s="1"/>
  <c r="AI3270" i="1"/>
  <c r="AK3270" i="1" s="1"/>
  <c r="AI3226" i="1"/>
  <c r="AK3226" i="1" s="1"/>
  <c r="AI3165" i="1"/>
  <c r="AK3165" i="1" s="1"/>
  <c r="AI3200" i="1"/>
  <c r="AK3200" i="1" s="1"/>
  <c r="AI3133" i="1"/>
  <c r="AK3133" i="1" s="1"/>
  <c r="AI3219" i="1"/>
  <c r="AK3219" i="1" s="1"/>
  <c r="AI3237" i="1"/>
  <c r="AK3237" i="1" s="1"/>
  <c r="AI3232" i="1"/>
  <c r="AK3232" i="1" s="1"/>
  <c r="AI3092" i="1"/>
  <c r="AK3092" i="1" s="1"/>
  <c r="AI3163" i="1"/>
  <c r="AK3163" i="1" s="1"/>
  <c r="AI3117" i="1"/>
  <c r="AK3117" i="1" s="1"/>
  <c r="AI3087" i="1"/>
  <c r="AK3087" i="1" s="1"/>
  <c r="AI3186" i="1"/>
  <c r="AK3186" i="1" s="1"/>
  <c r="AI3171" i="1"/>
  <c r="AK3171" i="1" s="1"/>
  <c r="AI3125" i="1"/>
  <c r="AK3125" i="1" s="1"/>
  <c r="AI3159" i="1"/>
  <c r="AK3159" i="1" s="1"/>
  <c r="AI3197" i="1"/>
  <c r="AK3197" i="1" s="1"/>
  <c r="AI3179" i="1"/>
  <c r="AK3179" i="1" s="1"/>
  <c r="AI3156" i="1"/>
  <c r="AK3156" i="1" s="1"/>
  <c r="AI3172" i="1"/>
  <c r="AK3172" i="1" s="1"/>
  <c r="AI3236" i="1"/>
  <c r="AK3236" i="1" s="1"/>
  <c r="AI3212" i="1"/>
  <c r="AK3212" i="1" s="1"/>
  <c r="AI3103" i="1"/>
  <c r="AK3103" i="1" s="1"/>
  <c r="AI3162" i="1"/>
  <c r="AK3162" i="1" s="1"/>
  <c r="AI3262" i="1"/>
  <c r="AK3262" i="1" s="1"/>
  <c r="AI3193" i="1"/>
  <c r="AK3193" i="1" s="1"/>
  <c r="AI3187" i="1"/>
  <c r="AK3187" i="1" s="1"/>
  <c r="AI3220" i="1"/>
  <c r="AK3220" i="1" s="1"/>
  <c r="AI3277" i="1"/>
  <c r="AK3277" i="1" s="1"/>
  <c r="AI3137" i="1"/>
  <c r="AK3137" i="1" s="1"/>
  <c r="AI3093" i="1"/>
  <c r="AK3093" i="1" s="1"/>
  <c r="AI3224" i="1"/>
  <c r="AK3224" i="1" s="1"/>
  <c r="AI3106" i="1"/>
  <c r="AK3106" i="1" s="1"/>
  <c r="AI3229" i="1"/>
  <c r="AK3229" i="1" s="1"/>
  <c r="AI3089" i="1"/>
  <c r="AK3089" i="1" s="1"/>
  <c r="AI3128" i="1"/>
  <c r="AK3128" i="1" s="1"/>
  <c r="AI3283" i="1"/>
  <c r="AK3283" i="1" s="1"/>
  <c r="AI3198" i="1"/>
  <c r="AK3198" i="1" s="1"/>
  <c r="AI3235" i="1"/>
  <c r="AK3235" i="1" s="1"/>
  <c r="AI3113" i="1"/>
  <c r="AK3113" i="1" s="1"/>
  <c r="AI3177" i="1"/>
  <c r="AK3177" i="1" s="1"/>
  <c r="AI3191" i="1"/>
  <c r="AK3191" i="1" s="1"/>
  <c r="AI3273" i="1"/>
  <c r="AK3273" i="1" s="1"/>
  <c r="AI3134" i="1"/>
  <c r="AK3134" i="1" s="1"/>
  <c r="AI3241" i="1"/>
  <c r="AK3241" i="1" s="1"/>
  <c r="AI3251" i="1"/>
  <c r="AK3251" i="1" s="1"/>
  <c r="AI3080" i="1"/>
  <c r="AK3080" i="1" s="1"/>
  <c r="AI3278" i="1"/>
  <c r="AK3278" i="1" s="1"/>
  <c r="AI3201" i="1"/>
  <c r="AK3201" i="1" s="1"/>
  <c r="AI3157" i="1"/>
  <c r="AK3157" i="1" s="1"/>
  <c r="AI3127" i="1"/>
  <c r="AK3127" i="1" s="1"/>
  <c r="AI3178" i="1"/>
  <c r="AK3178" i="1" s="1"/>
  <c r="AI3182" i="1"/>
  <c r="AK3182" i="1" s="1"/>
  <c r="AI3153" i="1"/>
  <c r="AK3153" i="1" s="1"/>
  <c r="AI3279" i="1"/>
  <c r="AK3279" i="1" s="1"/>
  <c r="AI3268" i="1"/>
  <c r="AK3268" i="1" s="1"/>
  <c r="AI3271" i="1"/>
  <c r="AK3271" i="1" s="1"/>
  <c r="AI3161" i="1"/>
  <c r="AK3161" i="1" s="1"/>
  <c r="AI3245" i="1"/>
  <c r="AK3245" i="1" s="1"/>
  <c r="AI3230" i="1"/>
  <c r="AK3230" i="1" s="1"/>
  <c r="AI3208" i="1"/>
  <c r="AK3208" i="1" s="1"/>
  <c r="AI3164" i="1"/>
  <c r="AK3164" i="1" s="1"/>
  <c r="AI3238" i="1"/>
  <c r="AK3238" i="1" s="1"/>
  <c r="AI3130" i="1"/>
  <c r="AK3130" i="1" s="1"/>
  <c r="AI3100" i="1"/>
  <c r="AK3100" i="1" s="1"/>
  <c r="AI3108" i="1"/>
  <c r="AK3108" i="1" s="1"/>
  <c r="AI3078" i="1"/>
  <c r="AK3078" i="1" s="1"/>
  <c r="AI3281" i="1"/>
  <c r="AK3281" i="1" s="1"/>
  <c r="AI3221" i="1"/>
  <c r="AK3221" i="1" s="1"/>
  <c r="AI3168" i="1"/>
  <c r="AK3168" i="1" s="1"/>
  <c r="AI3188" i="1"/>
  <c r="AK3188" i="1" s="1"/>
  <c r="AI3231" i="1"/>
  <c r="AK3231" i="1" s="1"/>
  <c r="AI3217" i="1"/>
  <c r="AK3217" i="1" s="1"/>
  <c r="AI3211" i="1"/>
  <c r="AK3211" i="1" s="1"/>
  <c r="AI3132" i="1"/>
  <c r="AK3132" i="1" s="1"/>
  <c r="AI3102" i="1"/>
  <c r="AK3102" i="1" s="1"/>
  <c r="AI3225" i="1"/>
  <c r="AK3225" i="1" s="1"/>
  <c r="AI3139" i="1"/>
  <c r="AK3139" i="1" s="1"/>
  <c r="AI3215" i="1"/>
  <c r="AK3215" i="1" s="1"/>
  <c r="AI3090" i="1"/>
  <c r="AK3090" i="1" s="1"/>
  <c r="AI3121" i="1"/>
  <c r="AK3121" i="1" s="1"/>
  <c r="AI3204" i="1"/>
  <c r="AK3204" i="1" s="1"/>
  <c r="AI3136" i="1"/>
  <c r="AK3136" i="1" s="1"/>
  <c r="AI3256" i="1"/>
  <c r="AK3256" i="1" s="1"/>
  <c r="AI3207" i="1"/>
  <c r="AK3207" i="1" s="1"/>
  <c r="AI3196" i="1"/>
  <c r="AK3196" i="1" s="1"/>
  <c r="AI3142" i="1"/>
  <c r="AK3142" i="1" s="1"/>
  <c r="AI3194" i="1"/>
  <c r="AK3194" i="1" s="1"/>
  <c r="AI3166" i="1"/>
  <c r="AK3166" i="1" s="1"/>
  <c r="AI3081" i="1"/>
  <c r="AK3081" i="1" s="1"/>
  <c r="AI3216" i="1"/>
  <c r="AK3216" i="1" s="1"/>
  <c r="AI3094" i="1"/>
  <c r="AK3094" i="1" s="1"/>
  <c r="AI3202" i="1"/>
  <c r="AK3202" i="1" s="1"/>
  <c r="AI3184" i="1"/>
  <c r="AK3184" i="1" s="1"/>
  <c r="AI3244" i="1"/>
  <c r="AK3244" i="1" s="1"/>
  <c r="AI3174" i="1"/>
  <c r="AK3174" i="1" s="1"/>
  <c r="AI3234" i="1"/>
  <c r="AK3234" i="1" s="1"/>
  <c r="AI3116" i="1"/>
  <c r="AK3116" i="1" s="1"/>
  <c r="AI3076" i="1"/>
  <c r="AK3076" i="1" s="1"/>
  <c r="AI3152" i="1"/>
  <c r="AK3152" i="1" s="1"/>
  <c r="AI3072" i="1"/>
  <c r="AK3072" i="1" s="1"/>
  <c r="AI3067" i="1"/>
  <c r="AK3067" i="1" s="1"/>
  <c r="AI3073" i="1"/>
  <c r="AK3073" i="1" s="1"/>
  <c r="AI3071" i="1"/>
  <c r="AK3071" i="1" s="1"/>
  <c r="AI3064" i="1"/>
  <c r="AK3064" i="1" s="1"/>
  <c r="AI3068" i="1"/>
  <c r="AK3068" i="1" s="1"/>
  <c r="AI3069" i="1"/>
  <c r="AK3069" i="1" s="1"/>
  <c r="AI3075" i="1"/>
  <c r="AK3075" i="1" s="1"/>
  <c r="AI3070" i="1"/>
  <c r="AK3070" i="1" s="1"/>
  <c r="AI3063" i="1"/>
  <c r="AK3063" i="1" s="1"/>
  <c r="AI3066" i="1"/>
  <c r="AK3066" i="1" s="1"/>
  <c r="AI3074" i="1"/>
  <c r="AK3074" i="1" s="1"/>
  <c r="AI3065" i="1"/>
  <c r="AK3065" i="1" s="1"/>
  <c r="AI3062" i="1"/>
  <c r="AK3062" i="1" s="1"/>
  <c r="AI3012" i="1"/>
  <c r="AK3012" i="1" s="1"/>
  <c r="AI3013" i="1"/>
  <c r="AK3013" i="1" s="1"/>
  <c r="AI3018" i="1"/>
  <c r="AK3018" i="1" s="1"/>
  <c r="AI3016" i="1"/>
  <c r="AK3016" i="1" s="1"/>
  <c r="AI3014" i="1"/>
  <c r="AK3014" i="1" s="1"/>
  <c r="AI3011" i="1"/>
  <c r="AK3011" i="1" s="1"/>
  <c r="AI3015" i="1"/>
  <c r="AK3015" i="1" s="1"/>
  <c r="AI3010" i="1"/>
  <c r="AK3010" i="1" s="1"/>
  <c r="AI3017" i="1"/>
  <c r="AK3017" i="1" s="1"/>
  <c r="AI3009" i="1"/>
  <c r="AK3009" i="1" s="1"/>
  <c r="AI889" i="1"/>
  <c r="AK889" i="1" s="1"/>
  <c r="AI410" i="1"/>
  <c r="AK410" i="1" s="1"/>
  <c r="AI913" i="1"/>
  <c r="AK913" i="1" s="1"/>
  <c r="AI615" i="1"/>
  <c r="AK615" i="1" s="1"/>
  <c r="AI918" i="1"/>
  <c r="AK918" i="1" s="1"/>
  <c r="AI522" i="1"/>
  <c r="AK522" i="1" s="1"/>
  <c r="AI2157" i="1"/>
  <c r="AK2157" i="1" s="1"/>
  <c r="AI2117" i="1"/>
  <c r="AK2117" i="1" s="1"/>
  <c r="AI274" i="1"/>
  <c r="AK274" i="1" s="1"/>
  <c r="AI1234" i="1"/>
  <c r="AK1234" i="1" s="1"/>
  <c r="AI709" i="1"/>
  <c r="AK709" i="1" s="1"/>
  <c r="AI265" i="1"/>
  <c r="AK265" i="1" s="1"/>
  <c r="AI2293" i="1"/>
  <c r="AK2293" i="1" s="1"/>
  <c r="AI905" i="1"/>
  <c r="AK905" i="1" s="1"/>
  <c r="AI2282" i="1"/>
  <c r="AK2282" i="1" s="1"/>
  <c r="AI617" i="1"/>
  <c r="AK617" i="1" s="1"/>
  <c r="AI902" i="1"/>
  <c r="AK902" i="1" s="1"/>
  <c r="AI710" i="1"/>
  <c r="AK710" i="1" s="1"/>
  <c r="AI1266" i="1"/>
  <c r="AK1266" i="1" s="1"/>
  <c r="AI264" i="1"/>
  <c r="AK264" i="1" s="1"/>
  <c r="AI518" i="1"/>
  <c r="AK518" i="1" s="1"/>
  <c r="AI1010" i="1"/>
  <c r="AK1010" i="1" s="1"/>
  <c r="AI1074" i="1"/>
  <c r="AK1074" i="1" s="1"/>
  <c r="AI229" i="1"/>
  <c r="AK229" i="1" s="1"/>
  <c r="AI1273" i="1"/>
  <c r="AK1273" i="1" s="1"/>
  <c r="AI527" i="1"/>
  <c r="AK527" i="1" s="1"/>
  <c r="AI521" i="1"/>
  <c r="AK521" i="1" s="1"/>
  <c r="AI881" i="1"/>
  <c r="AK881" i="1" s="1"/>
  <c r="AI341" i="1"/>
  <c r="AK341" i="1" s="1"/>
  <c r="AI914" i="1"/>
  <c r="AK914" i="1" s="1"/>
  <c r="AI342" i="1"/>
  <c r="AK342" i="1" s="1"/>
  <c r="AI1012" i="1"/>
  <c r="AK1012" i="1" s="1"/>
  <c r="AI1064" i="1"/>
  <c r="AK1064" i="1" s="1"/>
  <c r="AI280" i="1"/>
  <c r="AK280" i="1" s="1"/>
  <c r="AI1075" i="1"/>
  <c r="AK1075" i="1" s="1"/>
  <c r="AI1268" i="1"/>
  <c r="AK1268" i="1" s="1"/>
  <c r="AI623" i="1"/>
  <c r="AK623" i="1" s="1"/>
  <c r="AI348" i="1"/>
  <c r="AK348" i="1" s="1"/>
  <c r="AI872" i="1"/>
  <c r="AK872" i="1" s="1"/>
  <c r="AI1272" i="1"/>
  <c r="AK1272" i="1" s="1"/>
  <c r="AI275" i="1"/>
  <c r="AK275" i="1" s="1"/>
  <c r="AI2285" i="1"/>
  <c r="AK2285" i="1" s="1"/>
  <c r="AI705" i="1"/>
  <c r="AK705" i="1" s="1"/>
  <c r="AI281" i="1"/>
  <c r="AK281" i="1" s="1"/>
  <c r="AI2292" i="1"/>
  <c r="AK2292" i="1" s="1"/>
  <c r="AI711" i="1"/>
  <c r="AK711" i="1" s="1"/>
  <c r="AI624" i="1"/>
  <c r="AK624" i="1" s="1"/>
  <c r="AI402" i="1"/>
  <c r="AK402" i="1" s="1"/>
  <c r="AI1263" i="1"/>
  <c r="AK1263" i="1" s="1"/>
  <c r="AI2112" i="1"/>
  <c r="AK2112" i="1" s="1"/>
  <c r="AI908" i="1"/>
  <c r="AK908" i="1" s="1"/>
  <c r="AI1233" i="1"/>
  <c r="AK1233" i="1" s="1"/>
  <c r="AI266" i="1"/>
  <c r="AK266" i="1" s="1"/>
  <c r="AI2291" i="1"/>
  <c r="AK2291" i="1" s="1"/>
  <c r="AI2143" i="1"/>
  <c r="AK2143" i="1" s="1"/>
  <c r="AI1076" i="1"/>
  <c r="AK1076" i="1" s="1"/>
  <c r="AI272" i="1"/>
  <c r="AK272" i="1" s="1"/>
  <c r="AI1070" i="1"/>
  <c r="AK1070" i="1" s="1"/>
  <c r="AI524" i="1"/>
  <c r="AK524" i="1" s="1"/>
  <c r="AI1262" i="1"/>
  <c r="AK1262" i="1" s="1"/>
  <c r="AI1009" i="1"/>
  <c r="AK1009" i="1" s="1"/>
  <c r="AI408" i="1"/>
  <c r="AK408" i="1" s="1"/>
  <c r="AI2116" i="1"/>
  <c r="AK2116" i="1" s="1"/>
  <c r="AI2294" i="1"/>
  <c r="AK2294" i="1" s="1"/>
  <c r="AI707" i="1"/>
  <c r="AK707" i="1" s="1"/>
  <c r="AI2146" i="1"/>
  <c r="AK2146" i="1" s="1"/>
  <c r="AI1230" i="1"/>
  <c r="AK1230" i="1" s="1"/>
  <c r="AI2113" i="1"/>
  <c r="AK2113" i="1" s="1"/>
  <c r="AI407" i="1"/>
  <c r="AK407" i="1" s="1"/>
  <c r="AI2288" i="1"/>
  <c r="AK2288" i="1" s="1"/>
  <c r="AI1264" i="1"/>
  <c r="AK1264" i="1" s="1"/>
  <c r="AI906" i="1"/>
  <c r="AK906" i="1" s="1"/>
  <c r="AI877" i="1"/>
  <c r="AK877" i="1" s="1"/>
  <c r="AI413" i="1"/>
  <c r="AK413" i="1" s="1"/>
  <c r="AI270" i="1"/>
  <c r="AK270" i="1" s="1"/>
  <c r="AI1079" i="1"/>
  <c r="AK1079" i="1" s="1"/>
  <c r="AI874" i="1"/>
  <c r="AK874" i="1" s="1"/>
  <c r="AI349" i="1"/>
  <c r="AK349" i="1" s="1"/>
  <c r="AI1005" i="1"/>
  <c r="AK1005" i="1" s="1"/>
  <c r="AI618" i="1"/>
  <c r="AK618" i="1" s="1"/>
  <c r="AI718" i="1"/>
  <c r="AK718" i="1" s="1"/>
  <c r="AI722" i="1"/>
  <c r="AK722" i="1" s="1"/>
  <c r="AI2109" i="1"/>
  <c r="AK2109" i="1" s="1"/>
  <c r="AI1265" i="1"/>
  <c r="AK1265" i="1" s="1"/>
  <c r="AI2281" i="1"/>
  <c r="AK2281" i="1" s="1"/>
  <c r="AI2296" i="1"/>
  <c r="AK2296" i="1" s="1"/>
  <c r="AI884" i="1"/>
  <c r="AK884" i="1" s="1"/>
  <c r="AI520" i="1"/>
  <c r="AK520" i="1" s="1"/>
  <c r="AI1229" i="1"/>
  <c r="AK1229" i="1" s="1"/>
  <c r="AI706" i="1"/>
  <c r="AK706" i="1" s="1"/>
  <c r="AI276" i="1"/>
  <c r="AK276" i="1" s="1"/>
  <c r="AI273" i="1"/>
  <c r="AK273" i="1" s="1"/>
  <c r="AI1004" i="1"/>
  <c r="AK1004" i="1" s="1"/>
  <c r="AI616" i="1"/>
  <c r="AK616" i="1" s="1"/>
  <c r="AI278" i="1"/>
  <c r="AK278" i="1" s="1"/>
  <c r="AI2912" i="1"/>
  <c r="AK2912" i="1" s="1"/>
  <c r="AI2913" i="1"/>
  <c r="AK2913" i="1" s="1"/>
  <c r="AI2914" i="1"/>
  <c r="AK2914" i="1" s="1"/>
  <c r="AI2915" i="1"/>
  <c r="AK2915" i="1" s="1"/>
  <c r="AI2916" i="1"/>
  <c r="AK2916" i="1" s="1"/>
  <c r="AI2478" i="1"/>
  <c r="AK2478" i="1" s="1"/>
  <c r="AI267" i="1"/>
  <c r="AK267" i="1" s="1"/>
  <c r="AI911" i="1"/>
  <c r="AK911" i="1" s="1"/>
  <c r="AI232" i="1"/>
  <c r="AK232" i="1" s="1"/>
  <c r="AI2156" i="1"/>
  <c r="AK2156" i="1" s="1"/>
  <c r="AI517" i="1"/>
  <c r="AK517" i="1" s="1"/>
  <c r="AI343" i="1"/>
  <c r="AK343" i="1" s="1"/>
  <c r="AI2289" i="1"/>
  <c r="AK2289" i="1" s="1"/>
  <c r="AI724" i="1"/>
  <c r="AK724" i="1" s="1"/>
  <c r="AI876" i="1"/>
  <c r="AK876" i="1" s="1"/>
  <c r="AI2280" i="1"/>
  <c r="AK2280" i="1" s="1"/>
  <c r="AI2145" i="1"/>
  <c r="AK2145" i="1" s="1"/>
  <c r="AI2287" i="1"/>
  <c r="AK2287" i="1" s="1"/>
  <c r="AI1228" i="1"/>
  <c r="AK1228" i="1" s="1"/>
  <c r="AI1236" i="1"/>
  <c r="AK1236" i="1" s="1"/>
  <c r="AI2111" i="1"/>
  <c r="AK2111" i="1" s="1"/>
  <c r="AI2277" i="1"/>
  <c r="AK2277" i="1" s="1"/>
  <c r="AI1267" i="1"/>
  <c r="AK1267" i="1" s="1"/>
  <c r="AI879" i="1"/>
  <c r="AK879" i="1" s="1"/>
  <c r="AI225" i="1"/>
  <c r="AK225" i="1" s="1"/>
  <c r="AI1071" i="1"/>
  <c r="AK1071" i="1" s="1"/>
  <c r="AI2149" i="1"/>
  <c r="AK2149" i="1" s="1"/>
  <c r="AI344" i="1"/>
  <c r="AK344" i="1" s="1"/>
  <c r="AI2295" i="1"/>
  <c r="AK2295" i="1" s="1"/>
  <c r="AI1008" i="1"/>
  <c r="AK1008" i="1" s="1"/>
  <c r="AI2151" i="1"/>
  <c r="AK2151" i="1" s="1"/>
  <c r="AI1015" i="1"/>
  <c r="AK1015" i="1" s="1"/>
  <c r="AI2154" i="1"/>
  <c r="AK2154" i="1" s="1"/>
  <c r="AI347" i="1"/>
  <c r="AK347" i="1" s="1"/>
  <c r="AI226" i="1"/>
  <c r="AK226" i="1" s="1"/>
  <c r="AI2283" i="1"/>
  <c r="AK2283" i="1" s="1"/>
  <c r="AI907" i="1"/>
  <c r="AK907" i="1" s="1"/>
  <c r="AI919" i="1"/>
  <c r="AK919" i="1" s="1"/>
  <c r="AI2150" i="1"/>
  <c r="AK2150" i="1" s="1"/>
  <c r="AI526" i="1"/>
  <c r="AK526" i="1" s="1"/>
  <c r="AI622" i="1"/>
  <c r="AK622" i="1" s="1"/>
  <c r="AI523" i="1"/>
  <c r="AK523" i="1" s="1"/>
  <c r="AI345" i="1"/>
  <c r="AK345" i="1" s="1"/>
  <c r="AI403" i="1"/>
  <c r="AK403" i="1" s="1"/>
  <c r="AI2906" i="1"/>
  <c r="AK2906" i="1" s="1"/>
  <c r="AI2908" i="1"/>
  <c r="AK2908" i="1" s="1"/>
  <c r="AI2905" i="1"/>
  <c r="AK2905" i="1" s="1"/>
  <c r="AI2910" i="1"/>
  <c r="AK2910" i="1" s="1"/>
  <c r="AI2909" i="1"/>
  <c r="AK2909" i="1" s="1"/>
  <c r="AI2899" i="1"/>
  <c r="AK2899" i="1" s="1"/>
  <c r="AI2901" i="1"/>
  <c r="AK2901" i="1" s="1"/>
  <c r="AI2903" i="1"/>
  <c r="AK2903" i="1" s="1"/>
  <c r="AI2900" i="1"/>
  <c r="AK2900" i="1" s="1"/>
  <c r="AI2902" i="1"/>
  <c r="AK2902" i="1" s="1"/>
  <c r="AI2904" i="1"/>
  <c r="AK2904" i="1" s="1"/>
  <c r="AI2911" i="1"/>
  <c r="AK2911" i="1" s="1"/>
  <c r="AI2907" i="1"/>
  <c r="AK2907" i="1" s="1"/>
  <c r="AI1013" i="1"/>
  <c r="AK1013" i="1" s="1"/>
  <c r="AI2818" i="1"/>
  <c r="AK2818" i="1" s="1"/>
  <c r="AI2810" i="1"/>
  <c r="AK2810" i="1" s="1"/>
  <c r="AI2812" i="1"/>
  <c r="AK2812" i="1" s="1"/>
  <c r="AI2816" i="1"/>
  <c r="AK2816" i="1" s="1"/>
  <c r="AI2811" i="1"/>
  <c r="AK2811" i="1" s="1"/>
  <c r="AI2817" i="1"/>
  <c r="AK2817" i="1" s="1"/>
  <c r="AI2821" i="1"/>
  <c r="AK2821" i="1" s="1"/>
  <c r="AI2820" i="1"/>
  <c r="AK2820" i="1" s="1"/>
  <c r="AI2823" i="1"/>
  <c r="AK2823" i="1" s="1"/>
  <c r="AI2814" i="1"/>
  <c r="AK2814" i="1" s="1"/>
  <c r="AI2819" i="1"/>
  <c r="AK2819" i="1" s="1"/>
  <c r="AI2813" i="1"/>
  <c r="AK2813" i="1" s="1"/>
  <c r="AI2815" i="1"/>
  <c r="AK2815" i="1" s="1"/>
  <c r="AI2822" i="1"/>
  <c r="AK2822" i="1" s="1"/>
  <c r="AI2778" i="1"/>
  <c r="AK2778" i="1" s="1"/>
  <c r="AI2773" i="1"/>
  <c r="AK2773" i="1" s="1"/>
  <c r="AI2779" i="1"/>
  <c r="AK2779" i="1" s="1"/>
  <c r="AI2780" i="1"/>
  <c r="AK2780" i="1" s="1"/>
  <c r="AI2777" i="1"/>
  <c r="AK2777" i="1" s="1"/>
  <c r="AI2774" i="1"/>
  <c r="AK2774" i="1" s="1"/>
  <c r="AI2782" i="1"/>
  <c r="AK2782" i="1" s="1"/>
  <c r="AI2781" i="1"/>
  <c r="AK2781" i="1" s="1"/>
  <c r="AI2776" i="1"/>
  <c r="AK2776" i="1" s="1"/>
  <c r="AI2783" i="1"/>
  <c r="AK2783" i="1" s="1"/>
  <c r="AI2775" i="1"/>
  <c r="AK2775" i="1" s="1"/>
  <c r="AI2784" i="1"/>
  <c r="AK2784" i="1" s="1"/>
  <c r="AI2772" i="1"/>
  <c r="AK2772" i="1" s="1"/>
  <c r="AI2475" i="1"/>
  <c r="AK2475" i="1" s="1"/>
  <c r="AI723" i="1"/>
  <c r="AK723" i="1" s="1"/>
  <c r="AI277" i="1"/>
  <c r="AK277" i="1" s="1"/>
  <c r="AI224" i="1"/>
  <c r="AK224" i="1" s="1"/>
  <c r="AI912" i="1"/>
  <c r="AK912" i="1" s="1"/>
  <c r="AI400" i="1"/>
  <c r="AK400" i="1" s="1"/>
  <c r="AI2155" i="1"/>
  <c r="AK2155" i="1" s="1"/>
  <c r="AI1077" i="1"/>
  <c r="AK1077" i="1" s="1"/>
  <c r="AI915" i="1"/>
  <c r="AK915" i="1" s="1"/>
  <c r="AI525" i="1"/>
  <c r="AK525" i="1" s="1"/>
  <c r="AI716" i="1"/>
  <c r="AK716" i="1" s="1"/>
  <c r="AI1014" i="1"/>
  <c r="AK1014" i="1" s="1"/>
  <c r="AI887" i="1"/>
  <c r="AK887" i="1" s="1"/>
  <c r="AI715" i="1"/>
  <c r="AK715" i="1" s="1"/>
  <c r="AI2119" i="1"/>
  <c r="AK2119" i="1" s="1"/>
  <c r="AI2284" i="1"/>
  <c r="AK2284" i="1" s="1"/>
  <c r="AI2479" i="1"/>
  <c r="AK2479" i="1" s="1"/>
  <c r="AI2484" i="1"/>
  <c r="AK2484" i="1" s="1"/>
  <c r="AI2645" i="1"/>
  <c r="AK2645" i="1" s="1"/>
  <c r="AI282" i="1"/>
  <c r="AK282" i="1" s="1"/>
  <c r="AI514" i="1"/>
  <c r="AK514" i="1" s="1"/>
  <c r="AI719" i="1"/>
  <c r="AK719" i="1" s="1"/>
  <c r="AI2290" i="1"/>
  <c r="AK2290" i="1" s="1"/>
  <c r="AI1072" i="1"/>
  <c r="AK1072" i="1" s="1"/>
  <c r="AI405" i="1"/>
  <c r="AK405" i="1" s="1"/>
  <c r="AI1080" i="1"/>
  <c r="AK1080" i="1" s="1"/>
  <c r="AI713" i="1"/>
  <c r="AK713" i="1" s="1"/>
  <c r="AI2144" i="1"/>
  <c r="AK2144" i="1" s="1"/>
  <c r="AI1068" i="1"/>
  <c r="AK1068" i="1" s="1"/>
  <c r="AI886" i="1"/>
  <c r="AK886" i="1" s="1"/>
  <c r="AI2118" i="1"/>
  <c r="AK2118" i="1" s="1"/>
  <c r="AI1224" i="1"/>
  <c r="AK1224" i="1" s="1"/>
  <c r="AI878" i="1"/>
  <c r="AK878" i="1" s="1"/>
  <c r="AI406" i="1"/>
  <c r="AK406" i="1" s="1"/>
  <c r="AI2122" i="1"/>
  <c r="AK2122" i="1" s="1"/>
  <c r="AI875" i="1"/>
  <c r="AK875" i="1" s="1"/>
  <c r="AI2477" i="1"/>
  <c r="AK2477" i="1" s="1"/>
  <c r="AI2480" i="1"/>
  <c r="AK2480" i="1" s="1"/>
  <c r="AI2639" i="1"/>
  <c r="AK2639" i="1" s="1"/>
  <c r="AI903" i="1"/>
  <c r="AK903" i="1" s="1"/>
  <c r="AI1067" i="1"/>
  <c r="AK1067" i="1" s="1"/>
  <c r="AI401" i="1"/>
  <c r="AK401" i="1" s="1"/>
  <c r="AI222" i="1"/>
  <c r="AK222" i="1" s="1"/>
  <c r="AI2152" i="1"/>
  <c r="AK2152" i="1" s="1"/>
  <c r="AI2286" i="1"/>
  <c r="AK2286" i="1" s="1"/>
  <c r="AI2115" i="1"/>
  <c r="AK2115" i="1" s="1"/>
  <c r="AI717" i="1"/>
  <c r="AK717" i="1" s="1"/>
  <c r="AI231" i="1"/>
  <c r="AK231" i="1" s="1"/>
  <c r="AI1231" i="1"/>
  <c r="AK1231" i="1" s="1"/>
  <c r="AI916" i="1"/>
  <c r="AK916" i="1" s="1"/>
  <c r="AI619" i="1"/>
  <c r="AK619" i="1" s="1"/>
  <c r="AI1069" i="1"/>
  <c r="AK1069" i="1" s="1"/>
  <c r="AI1011" i="1"/>
  <c r="AK1011" i="1" s="1"/>
  <c r="AI910" i="1"/>
  <c r="AK910" i="1" s="1"/>
  <c r="AI228" i="1"/>
  <c r="AK228" i="1" s="1"/>
  <c r="AI2120" i="1"/>
  <c r="AK2120" i="1" s="1"/>
  <c r="AI2483" i="1"/>
  <c r="AK2483" i="1" s="1"/>
  <c r="AI2635" i="1"/>
  <c r="AK2635" i="1" s="1"/>
  <c r="AI2646" i="1"/>
  <c r="AK2646" i="1" s="1"/>
  <c r="AI1078" i="1"/>
  <c r="AK1078" i="1" s="1"/>
  <c r="AI271" i="1"/>
  <c r="AK271" i="1" s="1"/>
  <c r="AI268" i="1"/>
  <c r="AK268" i="1" s="1"/>
  <c r="AI2148" i="1"/>
  <c r="AK2148" i="1" s="1"/>
  <c r="AI230" i="1"/>
  <c r="AK230" i="1" s="1"/>
  <c r="AI917" i="1"/>
  <c r="AK917" i="1" s="1"/>
  <c r="AI880" i="1"/>
  <c r="AK880" i="1" s="1"/>
  <c r="AI346" i="1"/>
  <c r="AK346" i="1" s="1"/>
  <c r="AI2276" i="1"/>
  <c r="AK2276" i="1" s="1"/>
  <c r="AI411" i="1"/>
  <c r="AK411" i="1" s="1"/>
  <c r="AI2297" i="1"/>
  <c r="AK2297" i="1" s="1"/>
  <c r="AI2278" i="1"/>
  <c r="AK2278" i="1" s="1"/>
  <c r="AI412" i="1"/>
  <c r="AK412" i="1" s="1"/>
  <c r="AI227" i="1"/>
  <c r="AK227" i="1" s="1"/>
  <c r="AI1066" i="1"/>
  <c r="AK1066" i="1" s="1"/>
  <c r="AI350" i="1"/>
  <c r="AK350" i="1" s="1"/>
  <c r="AI621" i="1"/>
  <c r="AK621" i="1" s="1"/>
  <c r="AI1232" i="1"/>
  <c r="AK1232" i="1" s="1"/>
  <c r="AI1226" i="1"/>
  <c r="AK1226" i="1" s="1"/>
  <c r="AI223" i="1"/>
  <c r="AK223" i="1" s="1"/>
  <c r="AI409" i="1"/>
  <c r="AK409" i="1" s="1"/>
  <c r="AI1269" i="1"/>
  <c r="AK1269" i="1" s="1"/>
  <c r="AI720" i="1"/>
  <c r="AK720" i="1" s="1"/>
  <c r="AI2482" i="1"/>
  <c r="AK2482" i="1" s="1"/>
  <c r="AI2642" i="1"/>
  <c r="AK2642" i="1" s="1"/>
  <c r="AI1227" i="1"/>
  <c r="AK1227" i="1" s="1"/>
  <c r="AI1007" i="1"/>
  <c r="AK1007" i="1" s="1"/>
  <c r="AI1270" i="1"/>
  <c r="AK1270" i="1" s="1"/>
  <c r="AI1065" i="1"/>
  <c r="AK1065" i="1" s="1"/>
  <c r="AI714" i="1"/>
  <c r="AK714" i="1" s="1"/>
  <c r="AI1235" i="1"/>
  <c r="AK1235" i="1" s="1"/>
  <c r="AI279" i="1"/>
  <c r="AK279" i="1" s="1"/>
  <c r="AI888" i="1"/>
  <c r="AK888" i="1" s="1"/>
  <c r="AI2121" i="1"/>
  <c r="AK2121" i="1" s="1"/>
  <c r="AI2153" i="1"/>
  <c r="AK2153" i="1" s="1"/>
  <c r="AI515" i="1"/>
  <c r="AK515" i="1" s="1"/>
  <c r="AI2279" i="1"/>
  <c r="AK2279" i="1" s="1"/>
  <c r="AI1223" i="1"/>
  <c r="AK1223" i="1" s="1"/>
  <c r="AI1073" i="1"/>
  <c r="AK1073" i="1" s="1"/>
  <c r="AI712" i="1"/>
  <c r="AK712" i="1" s="1"/>
  <c r="AI904" i="1"/>
  <c r="AK904" i="1" s="1"/>
  <c r="AI620" i="1"/>
  <c r="AK620" i="1" s="1"/>
  <c r="AI1274" i="1"/>
  <c r="AK1274" i="1" s="1"/>
  <c r="AI2275" i="1"/>
  <c r="AK2275" i="1" s="1"/>
  <c r="AI2473" i="1"/>
  <c r="AK2473" i="1" s="1"/>
  <c r="AI2476" i="1"/>
  <c r="AK2476" i="1" s="1"/>
  <c r="AI2638" i="1"/>
  <c r="AK2638" i="1" s="1"/>
  <c r="AI516" i="1"/>
  <c r="AK516" i="1" s="1"/>
  <c r="AI269" i="1"/>
  <c r="AK269" i="1" s="1"/>
  <c r="AI873" i="1"/>
  <c r="AK873" i="1" s="1"/>
  <c r="AI885" i="1"/>
  <c r="AK885" i="1" s="1"/>
  <c r="AI883" i="1"/>
  <c r="AK883" i="1" s="1"/>
  <c r="AI1271" i="1"/>
  <c r="AK1271" i="1" s="1"/>
  <c r="AI614" i="1"/>
  <c r="AK614" i="1" s="1"/>
  <c r="AI519" i="1"/>
  <c r="AK519" i="1" s="1"/>
  <c r="AI909" i="1"/>
  <c r="AK909" i="1" s="1"/>
  <c r="AI2474" i="1"/>
  <c r="AK2474" i="1" s="1"/>
  <c r="AI2481" i="1"/>
  <c r="AK2481" i="1" s="1"/>
  <c r="AI2110" i="1"/>
  <c r="AK2110" i="1" s="1"/>
  <c r="AI404" i="1"/>
  <c r="AK404" i="1" s="1"/>
  <c r="AI708" i="1"/>
  <c r="AK708" i="1" s="1"/>
  <c r="AI882" i="1"/>
  <c r="AK882" i="1" s="1"/>
  <c r="AI625" i="1"/>
  <c r="AK625" i="1" s="1"/>
  <c r="AI2147" i="1"/>
  <c r="AK2147" i="1" s="1"/>
  <c r="AI721" i="1"/>
  <c r="AK721" i="1" s="1"/>
  <c r="AI1225" i="1"/>
  <c r="AK1225" i="1" s="1"/>
  <c r="AI2644" i="1"/>
  <c r="AK2644" i="1" s="1"/>
  <c r="AI2636" i="1"/>
  <c r="AK2636" i="1" s="1"/>
  <c r="AI2640" i="1"/>
  <c r="AK2640" i="1" s="1"/>
  <c r="AI2712" i="1"/>
  <c r="AK2712" i="1" s="1"/>
  <c r="AI2643" i="1"/>
  <c r="AK2643" i="1" s="1"/>
  <c r="AI2641" i="1"/>
  <c r="AK2641" i="1" s="1"/>
  <c r="AI2637" i="1"/>
  <c r="AK2637" i="1" s="1"/>
  <c r="AI2719" i="1"/>
  <c r="AK2719" i="1" s="1"/>
  <c r="AI2717" i="1"/>
  <c r="AK2717" i="1" s="1"/>
  <c r="AI2718" i="1"/>
  <c r="AK2718" i="1" s="1"/>
  <c r="AI2710" i="1"/>
  <c r="AK2710" i="1" s="1"/>
  <c r="AI2713" i="1"/>
  <c r="AK2713" i="1" s="1"/>
  <c r="AI2711" i="1"/>
  <c r="AK2711" i="1" s="1"/>
  <c r="AI2709" i="1"/>
  <c r="AK2709" i="1" s="1"/>
  <c r="AI2714" i="1"/>
  <c r="AK2714" i="1" s="1"/>
  <c r="AI2716" i="1"/>
  <c r="AK2716" i="1" s="1"/>
  <c r="AI2715" i="1"/>
  <c r="AK2715" i="1" s="1"/>
  <c r="AI2699" i="1"/>
  <c r="AK2699" i="1" s="1"/>
  <c r="AI2698" i="1"/>
  <c r="AK2698" i="1" s="1"/>
  <c r="AI2707" i="1"/>
  <c r="AK2707" i="1" s="1"/>
  <c r="AI2695" i="1"/>
  <c r="AK2695" i="1" s="1"/>
  <c r="AI2697" i="1"/>
  <c r="AK2697" i="1" s="1"/>
  <c r="AI2706" i="1"/>
  <c r="AK2706" i="1" s="1"/>
  <c r="AI2700" i="1"/>
  <c r="AK2700" i="1" s="1"/>
  <c r="AI2696" i="1"/>
  <c r="AK2696" i="1" s="1"/>
  <c r="AI2705" i="1"/>
  <c r="AK2705" i="1" s="1"/>
  <c r="AI2701" i="1"/>
  <c r="AK2701" i="1" s="1"/>
  <c r="AI2702" i="1"/>
  <c r="AK2702" i="1" s="1"/>
  <c r="AI2704" i="1"/>
  <c r="AK2704" i="1" s="1"/>
  <c r="AI2708" i="1"/>
  <c r="AK2708" i="1" s="1"/>
  <c r="AI2703" i="1"/>
  <c r="AK2703" i="1" s="1"/>
  <c r="AI2692" i="1"/>
  <c r="AK2692" i="1" s="1"/>
  <c r="AI2693" i="1"/>
  <c r="AK2693" i="1" s="1"/>
  <c r="AI2694" i="1"/>
  <c r="AK2694" i="1" s="1"/>
  <c r="AI2674" i="1"/>
  <c r="AK2674" i="1" s="1"/>
  <c r="AI2672" i="1"/>
  <c r="AK2672" i="1" s="1"/>
  <c r="AI2682" i="1"/>
  <c r="AK2682" i="1" s="1"/>
  <c r="AI2670" i="1"/>
  <c r="AK2670" i="1" s="1"/>
  <c r="AI2676" i="1"/>
  <c r="AK2676" i="1" s="1"/>
  <c r="AI2677" i="1"/>
  <c r="AK2677" i="1" s="1"/>
  <c r="AI2679" i="1"/>
  <c r="AK2679" i="1" s="1"/>
  <c r="AI2675" i="1"/>
  <c r="AK2675" i="1" s="1"/>
  <c r="AI2680" i="1"/>
  <c r="AK2680" i="1" s="1"/>
  <c r="AI2678" i="1"/>
  <c r="AK2678" i="1" s="1"/>
  <c r="AI2673" i="1"/>
  <c r="AK2673" i="1" s="1"/>
  <c r="AI2681" i="1"/>
  <c r="AK2681" i="1" s="1"/>
  <c r="AI2671" i="1"/>
  <c r="AK2671" i="1" s="1"/>
  <c r="AI2669" i="1"/>
  <c r="AK2669" i="1" s="1"/>
  <c r="AI2591" i="1"/>
  <c r="AK2591" i="1" s="1"/>
  <c r="AI2580" i="1"/>
  <c r="AK2580" i="1" s="1"/>
  <c r="AI2579" i="1"/>
  <c r="AK2579" i="1" s="1"/>
  <c r="AI2576" i="1"/>
  <c r="AK2576" i="1" s="1"/>
  <c r="AI2578" i="1"/>
  <c r="AK2578" i="1" s="1"/>
  <c r="AI2588" i="1"/>
  <c r="AK2588" i="1" s="1"/>
  <c r="AI2583" i="1"/>
  <c r="AK2583" i="1" s="1"/>
  <c r="AI2587" i="1"/>
  <c r="AK2587" i="1" s="1"/>
  <c r="AI2581" i="1"/>
  <c r="AK2581" i="1" s="1"/>
  <c r="AI2582" i="1"/>
  <c r="AK2582" i="1" s="1"/>
  <c r="AI2586" i="1"/>
  <c r="AK2586" i="1" s="1"/>
  <c r="AI2577" i="1"/>
  <c r="AK2577" i="1" s="1"/>
  <c r="AI2590" i="1"/>
  <c r="AK2590" i="1" s="1"/>
  <c r="AI2589" i="1"/>
  <c r="AK2589" i="1" s="1"/>
  <c r="AI2585" i="1"/>
  <c r="AK2585" i="1" s="1"/>
  <c r="AI2584" i="1"/>
  <c r="AK2584" i="1" s="1"/>
  <c r="AK611" i="1"/>
  <c r="AI2511" i="1"/>
  <c r="AK2511" i="1" s="1"/>
  <c r="AI2510" i="1"/>
  <c r="AK2510" i="1" s="1"/>
  <c r="AI2506" i="1"/>
  <c r="AK2506" i="1" s="1"/>
  <c r="AI2498" i="1"/>
  <c r="AK2498" i="1" s="1"/>
  <c r="AI2502" i="1"/>
  <c r="AK2502" i="1" s="1"/>
  <c r="AI2508" i="1"/>
  <c r="AK2508" i="1" s="1"/>
  <c r="AI2507" i="1"/>
  <c r="AK2507" i="1" s="1"/>
  <c r="AI2501" i="1"/>
  <c r="AK2501" i="1" s="1"/>
  <c r="AI2497" i="1"/>
  <c r="AK2497" i="1" s="1"/>
  <c r="AI2503" i="1"/>
  <c r="AK2503" i="1" s="1"/>
  <c r="AI2505" i="1"/>
  <c r="AK2505" i="1" s="1"/>
  <c r="AI2509" i="1"/>
  <c r="AK2509" i="1" s="1"/>
  <c r="AI2499" i="1"/>
  <c r="AK2499" i="1" s="1"/>
  <c r="AI2500" i="1"/>
  <c r="AK2500" i="1" s="1"/>
  <c r="AI2504" i="1"/>
  <c r="AK2504" i="1" s="1"/>
  <c r="AI2496" i="1"/>
  <c r="AK2496" i="1" s="1"/>
  <c r="AK242" i="1"/>
  <c r="AI2449" i="1"/>
  <c r="AK2449" i="1" s="1"/>
  <c r="AI2419" i="1"/>
  <c r="AK2419" i="1" s="1"/>
  <c r="AI2420" i="1"/>
  <c r="AK2420" i="1" s="1"/>
  <c r="AI2421" i="1"/>
  <c r="AK2421" i="1" s="1"/>
  <c r="AI2414" i="1"/>
  <c r="AK2414" i="1" s="1"/>
  <c r="AI2418" i="1"/>
  <c r="AK2418" i="1" s="1"/>
  <c r="AI2415" i="1"/>
  <c r="AK2415" i="1" s="1"/>
  <c r="AI2413" i="1"/>
  <c r="AK2413" i="1" s="1"/>
  <c r="AI2416" i="1"/>
  <c r="AK2416" i="1" s="1"/>
  <c r="AI2417" i="1"/>
  <c r="AK2417" i="1" s="1"/>
  <c r="AI2422" i="1"/>
  <c r="AK2422" i="1" s="1"/>
  <c r="AI2423" i="1"/>
  <c r="AK2423" i="1" s="1"/>
  <c r="AI2446" i="1"/>
  <c r="AK2446" i="1" s="1"/>
  <c r="AI2438" i="1"/>
  <c r="AK2438" i="1" s="1"/>
  <c r="AI2445" i="1"/>
  <c r="AK2445" i="1" s="1"/>
  <c r="AI2437" i="1"/>
  <c r="AK2437" i="1" s="1"/>
  <c r="AI2448" i="1"/>
  <c r="AK2448" i="1" s="1"/>
  <c r="AI2441" i="1"/>
  <c r="AK2441" i="1" s="1"/>
  <c r="AI2439" i="1"/>
  <c r="AK2439" i="1" s="1"/>
  <c r="AI2440" i="1"/>
  <c r="AK2440" i="1" s="1"/>
  <c r="AI2444" i="1"/>
  <c r="AK2444" i="1" s="1"/>
  <c r="AI2443" i="1"/>
  <c r="AK2443" i="1" s="1"/>
  <c r="AI2447" i="1"/>
  <c r="AK2447" i="1" s="1"/>
  <c r="AI2442" i="1"/>
  <c r="AK2442" i="1" s="1"/>
  <c r="AK340" i="1"/>
  <c r="H6" i="10"/>
  <c r="F6" i="10"/>
  <c r="D6" i="10"/>
  <c r="B6" i="10"/>
  <c r="G6" i="10"/>
  <c r="E6" i="10"/>
  <c r="C6" i="10"/>
  <c r="AK234" i="1"/>
  <c r="AK241" i="1"/>
  <c r="E7" i="10"/>
  <c r="C7" i="10"/>
  <c r="F7" i="10"/>
  <c r="H7" i="10"/>
  <c r="D7" i="10"/>
  <c r="B7" i="10"/>
  <c r="G7" i="10"/>
  <c r="AK293" i="1"/>
  <c r="AK322" i="1"/>
  <c r="AK1308" i="1"/>
  <c r="AK284" i="1"/>
  <c r="AK294" i="1"/>
  <c r="AI2" i="1"/>
  <c r="AI78" i="1"/>
  <c r="AK78" i="1" s="1"/>
  <c r="AI1644" i="1"/>
  <c r="AK1644" i="1" s="1"/>
  <c r="AI2089" i="1"/>
  <c r="AK2089" i="1" s="1"/>
  <c r="AI1969" i="1"/>
  <c r="AK1969" i="1" s="1"/>
  <c r="AI262" i="1"/>
  <c r="AK262" i="1" s="1"/>
  <c r="AI2160" i="1"/>
  <c r="AK2160" i="1" s="1"/>
  <c r="AI1883" i="1"/>
  <c r="AK1883" i="1" s="1"/>
  <c r="AI749" i="1"/>
  <c r="AK749" i="1" s="1"/>
  <c r="AI809" i="1"/>
  <c r="AK809" i="1" s="1"/>
  <c r="AI2301" i="1"/>
  <c r="AK2301" i="1" s="1"/>
  <c r="AI2094" i="1"/>
  <c r="AK2094" i="1" s="1"/>
  <c r="AI1892" i="1"/>
  <c r="AK1892" i="1" s="1"/>
  <c r="AI1972" i="1"/>
  <c r="AK1972" i="1" s="1"/>
  <c r="AI2167" i="1"/>
  <c r="AK2167" i="1" s="1"/>
  <c r="AI2300" i="1"/>
  <c r="AK2300" i="1" s="1"/>
  <c r="AI1433" i="1"/>
  <c r="AK1433" i="1" s="1"/>
  <c r="AI1429" i="1"/>
  <c r="AK1429" i="1" s="1"/>
  <c r="AI252" i="1"/>
  <c r="AK252" i="1" s="1"/>
  <c r="AI76" i="1"/>
  <c r="AK76" i="1" s="1"/>
  <c r="AI1964" i="1"/>
  <c r="AK1964" i="1" s="1"/>
  <c r="AI2162" i="1"/>
  <c r="AK2162" i="1" s="1"/>
  <c r="AI1897" i="1"/>
  <c r="AK1897" i="1" s="1"/>
  <c r="AI2265" i="1"/>
  <c r="AK2265" i="1" s="1"/>
  <c r="AI1723" i="1"/>
  <c r="AK1723" i="1" s="1"/>
  <c r="AI1979" i="1"/>
  <c r="AK1979" i="1" s="1"/>
  <c r="AI1889" i="1"/>
  <c r="AK1889" i="1" s="1"/>
  <c r="AI1722" i="1"/>
  <c r="AK1722" i="1" s="1"/>
  <c r="AI811" i="1"/>
  <c r="AK811" i="1" s="1"/>
  <c r="AI1963" i="1"/>
  <c r="AK1963" i="1" s="1"/>
  <c r="AI1893" i="1"/>
  <c r="AK1893" i="1" s="1"/>
  <c r="AI1769" i="1"/>
  <c r="AK1769" i="1" s="1"/>
  <c r="AI1633" i="1"/>
  <c r="AK1633" i="1" s="1"/>
  <c r="AI626" i="1"/>
  <c r="AK626" i="1" s="1"/>
  <c r="AI2092" i="1"/>
  <c r="AK2092" i="1" s="1"/>
  <c r="AI1779" i="1"/>
  <c r="AK1779" i="1" s="1"/>
  <c r="AI659" i="1"/>
  <c r="AK659" i="1" s="1"/>
  <c r="AI1962" i="1"/>
  <c r="AK1962" i="1" s="1"/>
  <c r="AI1649" i="1"/>
  <c r="AK1649" i="1" s="1"/>
  <c r="AI632" i="1"/>
  <c r="AK632" i="1" s="1"/>
  <c r="AI1768" i="1"/>
  <c r="AK1768" i="1" s="1"/>
  <c r="AI1934" i="1"/>
  <c r="AK1934" i="1" s="1"/>
  <c r="AI1655" i="1"/>
  <c r="AK1655" i="1" s="1"/>
  <c r="AI1881" i="1"/>
  <c r="AK1881" i="1" s="1"/>
  <c r="AI2263" i="1"/>
  <c r="AK2263" i="1" s="1"/>
  <c r="AI658" i="1"/>
  <c r="AK658" i="1" s="1"/>
  <c r="AI2273" i="1"/>
  <c r="AK2273" i="1" s="1"/>
  <c r="AI2303" i="1"/>
  <c r="AK2303" i="1" s="1"/>
  <c r="AI12" i="1"/>
  <c r="AK12" i="1" s="1"/>
  <c r="AI87" i="1"/>
  <c r="AK87" i="1" s="1"/>
  <c r="AI51" i="1"/>
  <c r="AK51" i="1" s="1"/>
  <c r="AI33" i="1"/>
  <c r="AK33" i="1" s="1"/>
  <c r="AI247" i="1"/>
  <c r="AK247" i="1" s="1"/>
  <c r="AI1550" i="1"/>
  <c r="AK1550" i="1" s="1"/>
  <c r="AI1538" i="1"/>
  <c r="AK1538" i="1" s="1"/>
  <c r="AI1552" i="1"/>
  <c r="AK1552" i="1" s="1"/>
  <c r="AI1511" i="1"/>
  <c r="AK1511" i="1" s="1"/>
  <c r="AI1212" i="1"/>
  <c r="AK1212" i="1" s="1"/>
  <c r="AI1147" i="1"/>
  <c r="AK1147" i="1" s="1"/>
  <c r="AI1423" i="1"/>
  <c r="AK1423" i="1" s="1"/>
  <c r="AI1222" i="1"/>
  <c r="AK1222" i="1" s="1"/>
  <c r="AI1146" i="1"/>
  <c r="AK1146" i="1" s="1"/>
  <c r="AI2082" i="1"/>
  <c r="AK2082" i="1" s="1"/>
  <c r="AI1153" i="1"/>
  <c r="AK1153" i="1" s="1"/>
  <c r="AI1397" i="1"/>
  <c r="AK1397" i="1" s="1"/>
  <c r="AI2274" i="1"/>
  <c r="AK2274" i="1" s="1"/>
  <c r="AI261" i="1"/>
  <c r="AK261" i="1" s="1"/>
  <c r="AI43" i="1"/>
  <c r="AK43" i="1" s="1"/>
  <c r="AI27" i="1"/>
  <c r="AK27" i="1" s="1"/>
  <c r="AI52" i="1"/>
  <c r="AK52" i="1" s="1"/>
  <c r="AI179" i="1"/>
  <c r="AK179" i="1" s="1"/>
  <c r="AI155" i="1"/>
  <c r="AK155" i="1" s="1"/>
  <c r="AI49" i="1"/>
  <c r="AK49" i="1" s="1"/>
  <c r="AI148" i="1"/>
  <c r="AK148" i="1" s="1"/>
  <c r="AI103" i="1"/>
  <c r="AK103" i="1" s="1"/>
  <c r="AI132" i="1"/>
  <c r="AK132" i="1" s="1"/>
  <c r="AI29" i="1"/>
  <c r="AK29" i="1" s="1"/>
  <c r="AI152" i="1"/>
  <c r="AK152" i="1" s="1"/>
  <c r="AI134" i="1"/>
  <c r="AK134" i="1" s="1"/>
  <c r="AI143" i="1"/>
  <c r="AK143" i="1" s="1"/>
  <c r="AI138" i="1"/>
  <c r="AK138" i="1" s="1"/>
  <c r="AI61" i="1"/>
  <c r="AK61" i="1" s="1"/>
  <c r="AI360" i="1"/>
  <c r="AK360" i="1" s="1"/>
  <c r="AI1978" i="1"/>
  <c r="AK1978" i="1" s="1"/>
  <c r="AI655" i="1"/>
  <c r="AK655" i="1" s="1"/>
  <c r="AI752" i="1"/>
  <c r="AK752" i="1" s="1"/>
  <c r="AI1891" i="1"/>
  <c r="AK1891" i="1" s="1"/>
  <c r="AI1641" i="1"/>
  <c r="AK1641" i="1" s="1"/>
  <c r="AI744" i="1"/>
  <c r="AK744" i="1" s="1"/>
  <c r="AI1778" i="1"/>
  <c r="AK1778" i="1" s="1"/>
  <c r="AI1713" i="1"/>
  <c r="AK1713" i="1" s="1"/>
  <c r="AI1977" i="1"/>
  <c r="AK1977" i="1" s="1"/>
  <c r="AI2165" i="1"/>
  <c r="AK2165" i="1" s="1"/>
  <c r="AI1721" i="1"/>
  <c r="AK1721" i="1" s="1"/>
  <c r="AI1719" i="1"/>
  <c r="AK1719" i="1" s="1"/>
  <c r="AI1930" i="1"/>
  <c r="AK1930" i="1" s="1"/>
  <c r="AI1965" i="1"/>
  <c r="AK1965" i="1" s="1"/>
  <c r="AI748" i="1"/>
  <c r="AK748" i="1" s="1"/>
  <c r="AI2302" i="1"/>
  <c r="AK2302" i="1" s="1"/>
  <c r="AI2298" i="1"/>
  <c r="AK2298" i="1" s="1"/>
  <c r="AI20" i="1"/>
  <c r="AK20" i="1" s="1"/>
  <c r="AI126" i="1"/>
  <c r="AK126" i="1" s="1"/>
  <c r="AI142" i="1"/>
  <c r="AK142" i="1" s="1"/>
  <c r="AI5" i="1"/>
  <c r="AK5" i="1" s="1"/>
  <c r="AI358" i="1"/>
  <c r="AK358" i="1" s="1"/>
  <c r="AI2073" i="1"/>
  <c r="AK2073" i="1" s="1"/>
  <c r="AI1507" i="1"/>
  <c r="AK1507" i="1" s="1"/>
  <c r="AI2183" i="1"/>
  <c r="AK2183" i="1" s="1"/>
  <c r="AI1145" i="1"/>
  <c r="AK1145" i="1" s="1"/>
  <c r="AI1387" i="1"/>
  <c r="AK1387" i="1" s="1"/>
  <c r="AI1220" i="1"/>
  <c r="AK1220" i="1" s="1"/>
  <c r="AI1213" i="1"/>
  <c r="AK1213" i="1" s="1"/>
  <c r="AI1541" i="1"/>
  <c r="AK1541" i="1" s="1"/>
  <c r="AI1540" i="1"/>
  <c r="AK1540" i="1" s="1"/>
  <c r="AI1546" i="1"/>
  <c r="AK1546" i="1" s="1"/>
  <c r="AI1215" i="1"/>
  <c r="AK1215" i="1" s="1"/>
  <c r="AI1537" i="1"/>
  <c r="AK1537" i="1" s="1"/>
  <c r="AI2236" i="1"/>
  <c r="AK2236" i="1" s="1"/>
  <c r="AI364" i="1"/>
  <c r="AK364" i="1" s="1"/>
  <c r="AI146" i="1"/>
  <c r="AK146" i="1" s="1"/>
  <c r="AI7" i="1"/>
  <c r="AK7" i="1" s="1"/>
  <c r="AI42" i="1"/>
  <c r="AK42" i="1" s="1"/>
  <c r="AI44" i="1"/>
  <c r="AK44" i="1" s="1"/>
  <c r="AI362" i="1"/>
  <c r="AK362" i="1" s="1"/>
  <c r="AI77" i="1"/>
  <c r="AK77" i="1" s="1"/>
  <c r="AI53" i="1"/>
  <c r="AK53" i="1" s="1"/>
  <c r="AI371" i="1"/>
  <c r="AK371" i="1" s="1"/>
  <c r="AI62" i="1"/>
  <c r="AK62" i="1" s="1"/>
  <c r="AI37" i="1"/>
  <c r="AK37" i="1" s="1"/>
  <c r="AI363" i="1"/>
  <c r="AK363" i="1" s="1"/>
  <c r="AI150" i="1"/>
  <c r="AK150" i="1" s="1"/>
  <c r="AI221" i="1"/>
  <c r="AK221" i="1" s="1"/>
  <c r="AI173" i="1"/>
  <c r="AK173" i="1" s="1"/>
  <c r="AI1890" i="1"/>
  <c r="AK1890" i="1" s="1"/>
  <c r="AI1957" i="1"/>
  <c r="AK1957" i="1" s="1"/>
  <c r="AI1774" i="1"/>
  <c r="AK1774" i="1" s="1"/>
  <c r="AI1938" i="1"/>
  <c r="AK1938" i="1" s="1"/>
  <c r="AI753" i="1"/>
  <c r="AK753" i="1" s="1"/>
  <c r="AI813" i="1"/>
  <c r="AK813" i="1" s="1"/>
  <c r="AI1975" i="1"/>
  <c r="AK1975" i="1" s="1"/>
  <c r="AI2097" i="1"/>
  <c r="AK2097" i="1" s="1"/>
  <c r="AI804" i="1"/>
  <c r="AK804" i="1" s="1"/>
  <c r="AI631" i="1"/>
  <c r="AK631" i="1" s="1"/>
  <c r="AI1645" i="1"/>
  <c r="AK1645" i="1" s="1"/>
  <c r="AI1650" i="1"/>
  <c r="AK1650" i="1" s="1"/>
  <c r="AI756" i="1"/>
  <c r="AK756" i="1" s="1"/>
  <c r="AI2272" i="1"/>
  <c r="AK2272" i="1" s="1"/>
  <c r="AI2306" i="1"/>
  <c r="AK2306" i="1" s="1"/>
  <c r="AI365" i="1"/>
  <c r="AK365" i="1" s="1"/>
  <c r="AI259" i="1"/>
  <c r="AK259" i="1" s="1"/>
  <c r="AI144" i="1"/>
  <c r="AK144" i="1" s="1"/>
  <c r="AI13" i="1"/>
  <c r="AK13" i="1" s="1"/>
  <c r="AI35" i="1"/>
  <c r="AK35" i="1" s="1"/>
  <c r="AI1434" i="1"/>
  <c r="AK1434" i="1" s="1"/>
  <c r="AI2074" i="1"/>
  <c r="AK2074" i="1" s="1"/>
  <c r="AI1513" i="1"/>
  <c r="AK1513" i="1" s="1"/>
  <c r="AI1150" i="1"/>
  <c r="AK1150" i="1" s="1"/>
  <c r="AI1424" i="1"/>
  <c r="AK1424" i="1" s="1"/>
  <c r="AI1393" i="1"/>
  <c r="AK1393" i="1" s="1"/>
  <c r="AI1553" i="1"/>
  <c r="AK1553" i="1" s="1"/>
  <c r="AI1152" i="1"/>
  <c r="AK1152" i="1" s="1"/>
  <c r="AI1510" i="1"/>
  <c r="AK1510" i="1" s="1"/>
  <c r="AI1389" i="1"/>
  <c r="AK1389" i="1" s="1"/>
  <c r="AI1539" i="1"/>
  <c r="AK1539" i="1" s="1"/>
  <c r="AI1392" i="1"/>
  <c r="AK1392" i="1" s="1"/>
  <c r="AI176" i="1"/>
  <c r="AK176" i="1" s="1"/>
  <c r="AI361" i="1"/>
  <c r="AK361" i="1" s="1"/>
  <c r="AI23" i="1"/>
  <c r="AK23" i="1" s="1"/>
  <c r="AI135" i="1"/>
  <c r="AK135" i="1" s="1"/>
  <c r="AI156" i="1"/>
  <c r="AK156" i="1" s="1"/>
  <c r="AI109" i="1"/>
  <c r="AK109" i="1" s="1"/>
  <c r="AI127" i="1"/>
  <c r="AK127" i="1" s="1"/>
  <c r="AI136" i="1"/>
  <c r="AK136" i="1" s="1"/>
  <c r="AI56" i="1"/>
  <c r="AK56" i="1" s="1"/>
  <c r="AI137" i="1"/>
  <c r="AK137" i="1" s="1"/>
  <c r="AI9" i="1"/>
  <c r="AK9" i="1" s="1"/>
  <c r="AI125" i="1"/>
  <c r="AK125" i="1" s="1"/>
  <c r="AI45" i="1"/>
  <c r="AK45" i="1" s="1"/>
  <c r="AI355" i="1"/>
  <c r="AK355" i="1" s="1"/>
  <c r="AI177" i="1"/>
  <c r="AK177" i="1" s="1"/>
  <c r="AI31" i="1"/>
  <c r="AK31" i="1" s="1"/>
  <c r="AI1896" i="1"/>
  <c r="AK1896" i="1" s="1"/>
  <c r="AI1712" i="1"/>
  <c r="AK1712" i="1" s="1"/>
  <c r="AI805" i="1"/>
  <c r="AK805" i="1" s="1"/>
  <c r="AI124" i="1"/>
  <c r="AK124" i="1" s="1"/>
  <c r="AI1882" i="1"/>
  <c r="AK1882" i="1" s="1"/>
  <c r="AI803" i="1"/>
  <c r="AK803" i="1" s="1"/>
  <c r="AI635" i="1"/>
  <c r="AK635" i="1" s="1"/>
  <c r="AI1932" i="1"/>
  <c r="AK1932" i="1" s="1"/>
  <c r="AI214" i="1"/>
  <c r="AK214" i="1" s="1"/>
  <c r="AI2091" i="1"/>
  <c r="AK2091" i="1" s="1"/>
  <c r="AI2085" i="1"/>
  <c r="AK2085" i="1" s="1"/>
  <c r="AI1887" i="1"/>
  <c r="AK1887" i="1" s="1"/>
  <c r="AI799" i="1"/>
  <c r="AK799" i="1" s="1"/>
  <c r="AI2159" i="1"/>
  <c r="AK2159" i="1" s="1"/>
  <c r="AI1648" i="1"/>
  <c r="AK1648" i="1" s="1"/>
  <c r="AI800" i="1"/>
  <c r="AK800" i="1" s="1"/>
  <c r="AI369" i="1"/>
  <c r="AK369" i="1" s="1"/>
  <c r="AI180" i="1"/>
  <c r="AK180" i="1" s="1"/>
  <c r="AI84" i="1"/>
  <c r="AK84" i="1" s="1"/>
  <c r="AI21" i="1"/>
  <c r="AK21" i="1" s="1"/>
  <c r="AI15" i="1"/>
  <c r="AK15" i="1" s="1"/>
  <c r="AI2081" i="1"/>
  <c r="AK2081" i="1" s="1"/>
  <c r="AI1532" i="1"/>
  <c r="AK1532" i="1" s="1"/>
  <c r="AI1211" i="1"/>
  <c r="AK1211" i="1" s="1"/>
  <c r="AI1219" i="1"/>
  <c r="AK1219" i="1" s="1"/>
  <c r="AI2080" i="1"/>
  <c r="AK2080" i="1" s="1"/>
  <c r="AI1543" i="1"/>
  <c r="AK1543" i="1" s="1"/>
  <c r="AI1535" i="1"/>
  <c r="AK1535" i="1" s="1"/>
  <c r="AI1221" i="1"/>
  <c r="AK1221" i="1" s="1"/>
  <c r="AI1428" i="1"/>
  <c r="AK1428" i="1" s="1"/>
  <c r="AI1154" i="1"/>
  <c r="AK1154" i="1" s="1"/>
  <c r="AI1554" i="1"/>
  <c r="AK1554" i="1" s="1"/>
  <c r="AI1435" i="1"/>
  <c r="AK1435" i="1" s="1"/>
  <c r="AI367" i="1"/>
  <c r="AK367" i="1" s="1"/>
  <c r="AI260" i="1"/>
  <c r="AK260" i="1" s="1"/>
  <c r="AI101" i="1"/>
  <c r="AK101" i="1" s="1"/>
  <c r="AI131" i="1"/>
  <c r="AK131" i="1" s="1"/>
  <c r="AI178" i="1"/>
  <c r="AK178" i="1" s="1"/>
  <c r="AI210" i="1"/>
  <c r="AK210" i="1" s="1"/>
  <c r="AI171" i="1"/>
  <c r="AK171" i="1" s="1"/>
  <c r="AI48" i="1"/>
  <c r="AK48" i="1" s="1"/>
  <c r="AI357" i="1"/>
  <c r="AK357" i="1" s="1"/>
  <c r="AI80" i="1"/>
  <c r="AK80" i="1" s="1"/>
  <c r="AI175" i="1"/>
  <c r="AK175" i="1" s="1"/>
  <c r="AI17" i="1"/>
  <c r="AK17" i="1" s="1"/>
  <c r="AI46" i="1"/>
  <c r="AK46" i="1" s="1"/>
  <c r="AI211" i="1"/>
  <c r="AK211" i="1" s="1"/>
  <c r="AI111" i="1"/>
  <c r="AK111" i="1" s="1"/>
  <c r="AI219" i="1"/>
  <c r="AK219" i="1" s="1"/>
  <c r="AI19" i="1"/>
  <c r="AK19" i="1" s="1"/>
  <c r="AI154" i="1"/>
  <c r="AK154" i="1" s="1"/>
  <c r="AI1953" i="1"/>
  <c r="AK1953" i="1" s="1"/>
  <c r="AI755" i="1"/>
  <c r="AK755" i="1" s="1"/>
  <c r="AI1967" i="1"/>
  <c r="AK1967" i="1" s="1"/>
  <c r="AI1886" i="1"/>
  <c r="AK1886" i="1" s="1"/>
  <c r="AI654" i="1"/>
  <c r="AK654" i="1" s="1"/>
  <c r="AI651" i="1"/>
  <c r="AK651" i="1" s="1"/>
  <c r="AI174" i="1"/>
  <c r="AK174" i="1" s="1"/>
  <c r="AI1636" i="1"/>
  <c r="AK1636" i="1" s="1"/>
  <c r="AI1638" i="1"/>
  <c r="AK1638" i="1" s="1"/>
  <c r="AI663" i="1"/>
  <c r="AK663" i="1" s="1"/>
  <c r="AI627" i="1"/>
  <c r="AK627" i="1" s="1"/>
  <c r="AI807" i="1"/>
  <c r="AK807" i="1" s="1"/>
  <c r="AI1635" i="1"/>
  <c r="AK1635" i="1" s="1"/>
  <c r="AI1714" i="1"/>
  <c r="AK1714" i="1" s="1"/>
  <c r="AI2299" i="1"/>
  <c r="AK2299" i="1" s="1"/>
  <c r="AI351" i="1"/>
  <c r="AK351" i="1" s="1"/>
  <c r="AI2096" i="1"/>
  <c r="AK2096" i="1" s="1"/>
  <c r="AI1954" i="1"/>
  <c r="AK1954" i="1" s="1"/>
  <c r="AI2269" i="1"/>
  <c r="AK2269" i="1" s="1"/>
  <c r="AI746" i="1"/>
  <c r="AK746" i="1" s="1"/>
  <c r="AI1777" i="1"/>
  <c r="AK1777" i="1" s="1"/>
  <c r="AI1631" i="1"/>
  <c r="AK1631" i="1" s="1"/>
  <c r="AI810" i="1"/>
  <c r="AK810" i="1" s="1"/>
  <c r="AI1937" i="1"/>
  <c r="AK1937" i="1" s="1"/>
  <c r="AI650" i="1"/>
  <c r="AK650" i="1" s="1"/>
  <c r="AI1884" i="1"/>
  <c r="AK1884" i="1" s="1"/>
  <c r="AI2308" i="1"/>
  <c r="AK2308" i="1" s="1"/>
  <c r="AI28" i="1"/>
  <c r="AK28" i="1" s="1"/>
  <c r="AI257" i="1"/>
  <c r="AK257" i="1" s="1"/>
  <c r="AI2078" i="1"/>
  <c r="AK2078" i="1" s="1"/>
  <c r="AI1536" i="1"/>
  <c r="AK1536" i="1" s="1"/>
  <c r="AI255" i="1"/>
  <c r="AK255" i="1" s="1"/>
  <c r="AI108" i="1"/>
  <c r="AK108" i="1" s="1"/>
  <c r="AI253" i="1"/>
  <c r="AK253" i="1" s="1"/>
  <c r="AI133" i="1"/>
  <c r="AK133" i="1" s="1"/>
  <c r="AI376" i="1"/>
  <c r="AK376" i="1" s="1"/>
  <c r="AI354" i="1"/>
  <c r="AK354" i="1" s="1"/>
  <c r="AI18" i="1"/>
  <c r="AK18" i="1" s="1"/>
  <c r="AI212" i="1"/>
  <c r="AK212" i="1" s="1"/>
  <c r="AI50" i="1"/>
  <c r="AK50" i="1" s="1"/>
  <c r="AI30" i="1"/>
  <c r="AK30" i="1" s="1"/>
  <c r="AI145" i="1"/>
  <c r="AK145" i="1" s="1"/>
  <c r="AI75" i="1"/>
  <c r="AK75" i="1" s="1"/>
  <c r="AI39" i="1"/>
  <c r="AK39" i="1" s="1"/>
  <c r="AI81" i="1"/>
  <c r="AK81" i="1" s="1"/>
  <c r="AI102" i="1"/>
  <c r="AK102" i="1" s="1"/>
  <c r="AI747" i="1"/>
  <c r="AK747" i="1" s="1"/>
  <c r="AI2158" i="1"/>
  <c r="AK2158" i="1" s="1"/>
  <c r="AI1640" i="1"/>
  <c r="AK1640" i="1" s="1"/>
  <c r="AI1885" i="1"/>
  <c r="AK1885" i="1" s="1"/>
  <c r="AI801" i="1"/>
  <c r="AK801" i="1" s="1"/>
  <c r="AI629" i="1"/>
  <c r="AK629" i="1" s="1"/>
  <c r="AI130" i="1"/>
  <c r="AK130" i="1" s="1"/>
  <c r="AI1928" i="1"/>
  <c r="AK1928" i="1" s="1"/>
  <c r="AI2088" i="1"/>
  <c r="AK2088" i="1" s="1"/>
  <c r="AI633" i="1"/>
  <c r="AK633" i="1" s="1"/>
  <c r="AI653" i="1"/>
  <c r="AK653" i="1" s="1"/>
  <c r="AI373" i="1"/>
  <c r="AK373" i="1" s="1"/>
  <c r="AI1545" i="1"/>
  <c r="AK1545" i="1" s="1"/>
  <c r="AI1388" i="1"/>
  <c r="AK1388" i="1" s="1"/>
  <c r="AI1509" i="1"/>
  <c r="AK1509" i="1" s="1"/>
  <c r="AI40" i="1"/>
  <c r="AK40" i="1" s="1"/>
  <c r="AI99" i="1"/>
  <c r="AK99" i="1" s="1"/>
  <c r="AI256" i="1"/>
  <c r="AK256" i="1" s="1"/>
  <c r="AI1888" i="1"/>
  <c r="AK1888" i="1" s="1"/>
  <c r="AI1646" i="1"/>
  <c r="AK1646" i="1" s="1"/>
  <c r="AI2083" i="1"/>
  <c r="AK2083" i="1" s="1"/>
  <c r="AI1629" i="1"/>
  <c r="AK1629" i="1" s="1"/>
  <c r="AI1652" i="1"/>
  <c r="AK1652" i="1" s="1"/>
  <c r="AI2161" i="1"/>
  <c r="AK2161" i="1" s="1"/>
  <c r="AI1651" i="1"/>
  <c r="AK1651" i="1" s="1"/>
  <c r="AI2271" i="1"/>
  <c r="AK2271" i="1" s="1"/>
  <c r="AI1956" i="1"/>
  <c r="AK1956" i="1" s="1"/>
  <c r="AI1720" i="1"/>
  <c r="AK1720" i="1" s="1"/>
  <c r="AI664" i="1"/>
  <c r="AK664" i="1" s="1"/>
  <c r="AI797" i="1"/>
  <c r="AK797" i="1" s="1"/>
  <c r="AI1895" i="1"/>
  <c r="AK1895" i="1" s="1"/>
  <c r="AI662" i="1"/>
  <c r="AK662" i="1" s="1"/>
  <c r="AI757" i="1"/>
  <c r="AK757" i="1" s="1"/>
  <c r="AI1770" i="1"/>
  <c r="AK1770" i="1" s="1"/>
  <c r="AI758" i="1"/>
  <c r="AK758" i="1" s="1"/>
  <c r="AI637" i="1"/>
  <c r="AK637" i="1" s="1"/>
  <c r="AI1974" i="1"/>
  <c r="AK1974" i="1" s="1"/>
  <c r="AI814" i="1"/>
  <c r="AK814" i="1" s="1"/>
  <c r="AI1724" i="1"/>
  <c r="AK1724" i="1" s="1"/>
  <c r="AI2087" i="1"/>
  <c r="AK2087" i="1" s="1"/>
  <c r="AI806" i="1"/>
  <c r="AK806" i="1" s="1"/>
  <c r="AI1643" i="1"/>
  <c r="AK1643" i="1" s="1"/>
  <c r="AI1630" i="1"/>
  <c r="AK1630" i="1" s="1"/>
  <c r="AI630" i="1"/>
  <c r="AK630" i="1" s="1"/>
  <c r="AI660" i="1"/>
  <c r="AK660" i="1" s="1"/>
  <c r="AI2305" i="1"/>
  <c r="AK2305" i="1" s="1"/>
  <c r="AI24" i="1"/>
  <c r="AK24" i="1" s="1"/>
  <c r="AI251" i="1"/>
  <c r="AK251" i="1" s="1"/>
  <c r="AI248" i="1"/>
  <c r="AK248" i="1" s="1"/>
  <c r="AI263" i="1"/>
  <c r="AK263" i="1" s="1"/>
  <c r="AI26" i="1"/>
  <c r="AK26" i="1" s="1"/>
  <c r="AI58" i="1"/>
  <c r="AK58" i="1" s="1"/>
  <c r="AI1516" i="1"/>
  <c r="AK1516" i="1" s="1"/>
  <c r="AI1508" i="1"/>
  <c r="AK1508" i="1" s="1"/>
  <c r="AI1534" i="1"/>
  <c r="AK1534" i="1" s="1"/>
  <c r="AI1505" i="1"/>
  <c r="AK1505" i="1" s="1"/>
  <c r="AI1432" i="1"/>
  <c r="AK1432" i="1" s="1"/>
  <c r="AI1547" i="1"/>
  <c r="AK1547" i="1" s="1"/>
  <c r="AI1512" i="1"/>
  <c r="AK1512" i="1" s="1"/>
  <c r="AI1149" i="1"/>
  <c r="AK1149" i="1" s="1"/>
  <c r="AI1395" i="1"/>
  <c r="AK1395" i="1" s="1"/>
  <c r="AI1427" i="1"/>
  <c r="AK1427" i="1" s="1"/>
  <c r="AI1218" i="1"/>
  <c r="AK1218" i="1" s="1"/>
  <c r="AI1390" i="1"/>
  <c r="AK1390" i="1" s="1"/>
  <c r="AI74" i="1"/>
  <c r="AK74" i="1" s="1"/>
  <c r="AI57" i="1"/>
  <c r="AK57" i="1" s="1"/>
  <c r="AI366" i="1"/>
  <c r="AK366" i="1" s="1"/>
  <c r="AI16" i="1"/>
  <c r="AK16" i="1" s="1"/>
  <c r="AI356" i="1"/>
  <c r="AK356" i="1" s="1"/>
  <c r="AI149" i="1"/>
  <c r="AK149" i="1" s="1"/>
  <c r="AI8" i="1"/>
  <c r="AK8" i="1" s="1"/>
  <c r="AI47" i="1"/>
  <c r="AK47" i="1" s="1"/>
  <c r="AI258" i="1"/>
  <c r="AK258" i="1" s="1"/>
  <c r="AI82" i="1"/>
  <c r="AK82" i="1" s="1"/>
  <c r="AI128" i="1"/>
  <c r="AK128" i="1" s="1"/>
  <c r="AI218" i="1"/>
  <c r="AK218" i="1" s="1"/>
  <c r="AI79" i="1"/>
  <c r="AK79" i="1" s="1"/>
  <c r="AI129" i="1"/>
  <c r="AK129" i="1" s="1"/>
  <c r="AI88" i="1"/>
  <c r="AK88" i="1" s="1"/>
  <c r="AI359" i="1"/>
  <c r="AK359" i="1" s="1"/>
  <c r="AI1976" i="1"/>
  <c r="AK1976" i="1" s="1"/>
  <c r="AI1653" i="1"/>
  <c r="AK1653" i="1" s="1"/>
  <c r="AI1952" i="1"/>
  <c r="AK1952" i="1" s="1"/>
  <c r="AI1717" i="1"/>
  <c r="AK1717" i="1" s="1"/>
  <c r="AI751" i="1"/>
  <c r="AK751" i="1" s="1"/>
  <c r="AI140" i="1"/>
  <c r="AK140" i="1" s="1"/>
  <c r="AI2084" i="1"/>
  <c r="AK2084" i="1" s="1"/>
  <c r="AI1951" i="1"/>
  <c r="AK1951" i="1" s="1"/>
  <c r="AI2264" i="1"/>
  <c r="AK2264" i="1" s="1"/>
  <c r="AI1776" i="1"/>
  <c r="AK1776" i="1" s="1"/>
  <c r="AI254" i="1"/>
  <c r="AK254" i="1" s="1"/>
  <c r="AI1514" i="1"/>
  <c r="AK1514" i="1" s="1"/>
  <c r="AI1386" i="1"/>
  <c r="AK1386" i="1" s="1"/>
  <c r="AI38" i="1"/>
  <c r="AK38" i="1" s="1"/>
  <c r="AI147" i="1"/>
  <c r="AK147" i="1" s="1"/>
  <c r="AI106" i="1"/>
  <c r="AK106" i="1" s="1"/>
  <c r="AI1968" i="1"/>
  <c r="AK1968" i="1" s="1"/>
  <c r="AI1710" i="1"/>
  <c r="AK1710" i="1" s="1"/>
  <c r="AI1654" i="1"/>
  <c r="AK1654" i="1" s="1"/>
  <c r="AI2164" i="1"/>
  <c r="AK2164" i="1" s="1"/>
  <c r="AI1716" i="1"/>
  <c r="AK1716" i="1" s="1"/>
  <c r="AI1773" i="1"/>
  <c r="AK1773" i="1" s="1"/>
  <c r="AI1715" i="1"/>
  <c r="AK1715" i="1" s="1"/>
  <c r="AI1973" i="1"/>
  <c r="AK1973" i="1" s="1"/>
  <c r="AI657" i="1"/>
  <c r="AK657" i="1" s="1"/>
  <c r="AI1894" i="1"/>
  <c r="AK1894" i="1" s="1"/>
  <c r="AI2166" i="1"/>
  <c r="AK2166" i="1" s="1"/>
  <c r="AI1709" i="1"/>
  <c r="AK1709" i="1" s="1"/>
  <c r="AI1959" i="1"/>
  <c r="AK1959" i="1" s="1"/>
  <c r="AI802" i="1"/>
  <c r="AK802" i="1" s="1"/>
  <c r="AI754" i="1"/>
  <c r="AK754" i="1" s="1"/>
  <c r="AI1632" i="1"/>
  <c r="AK1632" i="1" s="1"/>
  <c r="AI634" i="1"/>
  <c r="AK634" i="1" s="1"/>
  <c r="AI808" i="1"/>
  <c r="AK808" i="1" s="1"/>
  <c r="AI1772" i="1"/>
  <c r="AK1772" i="1" s="1"/>
  <c r="AI1647" i="1"/>
  <c r="AK1647" i="1" s="1"/>
  <c r="AI1637" i="1"/>
  <c r="AK1637" i="1" s="1"/>
  <c r="AI1780" i="1"/>
  <c r="AK1780" i="1" s="1"/>
  <c r="AI636" i="1"/>
  <c r="AK636" i="1" s="1"/>
  <c r="AI2266" i="1"/>
  <c r="AK2266" i="1" s="1"/>
  <c r="AI1933" i="1"/>
  <c r="AK1933" i="1" s="1"/>
  <c r="AI812" i="1"/>
  <c r="AK812" i="1" s="1"/>
  <c r="AI661" i="1"/>
  <c r="AK661" i="1" s="1"/>
  <c r="AI2309" i="1"/>
  <c r="AK2309" i="1" s="1"/>
  <c r="AI32" i="1"/>
  <c r="AK32" i="1" s="1"/>
  <c r="AI153" i="1"/>
  <c r="AK153" i="1" s="1"/>
  <c r="AI250" i="1"/>
  <c r="AK250" i="1" s="1"/>
  <c r="AI374" i="1"/>
  <c r="AK374" i="1" s="1"/>
  <c r="AI6" i="1"/>
  <c r="AI36" i="1"/>
  <c r="AK36" i="1" s="1"/>
  <c r="AI2076" i="1"/>
  <c r="AK2076" i="1" s="1"/>
  <c r="AI1426" i="1"/>
  <c r="AK1426" i="1" s="1"/>
  <c r="AI1398" i="1"/>
  <c r="AK1398" i="1" s="1"/>
  <c r="AI1551" i="1"/>
  <c r="AK1551" i="1" s="1"/>
  <c r="AI1391" i="1"/>
  <c r="AK1391" i="1" s="1"/>
  <c r="AI1548" i="1"/>
  <c r="AK1548" i="1" s="1"/>
  <c r="AI1430" i="1"/>
  <c r="AK1430" i="1" s="1"/>
  <c r="AI2077" i="1"/>
  <c r="AK2077" i="1" s="1"/>
  <c r="AI1549" i="1"/>
  <c r="AK1549" i="1" s="1"/>
  <c r="AI1394" i="1"/>
  <c r="AK1394" i="1" s="1"/>
  <c r="AI1544" i="1"/>
  <c r="AK1544" i="1" s="1"/>
  <c r="AI1422" i="1"/>
  <c r="AK1422" i="1" s="1"/>
  <c r="AI3" i="1"/>
  <c r="AK3" i="1" s="1"/>
  <c r="AI141" i="1"/>
  <c r="AK141" i="1" s="1"/>
  <c r="AI34" i="1"/>
  <c r="AK34" i="1" s="1"/>
  <c r="AI83" i="1"/>
  <c r="AK83" i="1" s="1"/>
  <c r="AI220" i="1"/>
  <c r="AK220" i="1" s="1"/>
  <c r="AI54" i="1"/>
  <c r="AK54" i="1" s="1"/>
  <c r="AI10" i="1"/>
  <c r="AK10" i="1" s="1"/>
  <c r="AI370" i="1"/>
  <c r="AK370" i="1" s="1"/>
  <c r="AI41" i="1"/>
  <c r="AK41" i="1" s="1"/>
  <c r="AI168" i="1"/>
  <c r="AK168" i="1" s="1"/>
  <c r="AI368" i="1"/>
  <c r="AK368" i="1" s="1"/>
  <c r="AI55" i="1"/>
  <c r="AK55" i="1" s="1"/>
  <c r="AI157" i="1"/>
  <c r="AK157" i="1" s="1"/>
  <c r="AI172" i="1"/>
  <c r="AK172" i="1" s="1"/>
  <c r="AI104" i="1"/>
  <c r="AK104" i="1" s="1"/>
  <c r="AI11" i="1"/>
  <c r="AK11" i="1" s="1"/>
  <c r="AI215" i="1"/>
  <c r="AK215" i="1" s="1"/>
  <c r="AI2267" i="1"/>
  <c r="AK2267" i="1" s="1"/>
  <c r="AI1955" i="1"/>
  <c r="AK1955" i="1" s="1"/>
  <c r="AI1775" i="1"/>
  <c r="AK1775" i="1" s="1"/>
  <c r="AI2270" i="1"/>
  <c r="AK2270" i="1" s="1"/>
  <c r="AI2095" i="1"/>
  <c r="AK2095" i="1" s="1"/>
  <c r="AI2093" i="1"/>
  <c r="AK2093" i="1" s="1"/>
  <c r="AI652" i="1"/>
  <c r="AK652" i="1" s="1"/>
  <c r="AI1639" i="1"/>
  <c r="AK1639" i="1" s="1"/>
  <c r="AI656" i="1"/>
  <c r="AK656" i="1" s="1"/>
  <c r="AI105" i="1"/>
  <c r="AK105" i="1" s="1"/>
  <c r="AI1506" i="1"/>
  <c r="AK1506" i="1" s="1"/>
  <c r="AI1217" i="1"/>
  <c r="AK1217" i="1" s="1"/>
  <c r="AI1144" i="1"/>
  <c r="AK1144" i="1" s="1"/>
  <c r="AI213" i="1"/>
  <c r="AK213" i="1" s="1"/>
  <c r="AI60" i="1"/>
  <c r="AK60" i="1" s="1"/>
  <c r="AI1929" i="1"/>
  <c r="AK1929" i="1" s="1"/>
  <c r="AI1936" i="1"/>
  <c r="AK1936" i="1" s="1"/>
  <c r="AI1718" i="1"/>
  <c r="AK1718" i="1" s="1"/>
  <c r="AI1931" i="1"/>
  <c r="AK1931" i="1" s="1"/>
  <c r="AI1961" i="1"/>
  <c r="AK1961" i="1" s="1"/>
  <c r="AI2163" i="1"/>
  <c r="AK2163" i="1" s="1"/>
  <c r="AI1960" i="1"/>
  <c r="AK1960" i="1" s="1"/>
  <c r="AI1935" i="1"/>
  <c r="AK1935" i="1" s="1"/>
  <c r="AI745" i="1"/>
  <c r="AK745" i="1" s="1"/>
  <c r="AI1958" i="1"/>
  <c r="AK1958" i="1" s="1"/>
  <c r="AI2086" i="1"/>
  <c r="AK2086" i="1" s="1"/>
  <c r="AI1971" i="1"/>
  <c r="AK1971" i="1" s="1"/>
  <c r="AI1771" i="1"/>
  <c r="AK1771" i="1" s="1"/>
  <c r="AI750" i="1"/>
  <c r="AK750" i="1" s="1"/>
  <c r="AI1767" i="1"/>
  <c r="AK1767" i="1" s="1"/>
  <c r="AI1966" i="1"/>
  <c r="AK1966" i="1" s="1"/>
  <c r="AI798" i="1"/>
  <c r="AK798" i="1" s="1"/>
  <c r="AI2268" i="1"/>
  <c r="AK2268" i="1" s="1"/>
  <c r="AI1634" i="1"/>
  <c r="AK1634" i="1" s="1"/>
  <c r="AI1711" i="1"/>
  <c r="AK1711" i="1" s="1"/>
  <c r="AI1970" i="1"/>
  <c r="AK1970" i="1" s="1"/>
  <c r="AI1642" i="1"/>
  <c r="AK1642" i="1" s="1"/>
  <c r="AI628" i="1"/>
  <c r="AK628" i="1" s="1"/>
  <c r="AI2090" i="1"/>
  <c r="AK2090" i="1" s="1"/>
  <c r="AI1656" i="1"/>
  <c r="AK1656" i="1" s="1"/>
  <c r="AI759" i="1"/>
  <c r="AK759" i="1" s="1"/>
  <c r="AI2307" i="1"/>
  <c r="AK2307" i="1" s="1"/>
  <c r="AI2304" i="1"/>
  <c r="AK2304" i="1" s="1"/>
  <c r="AI4" i="1"/>
  <c r="AK4" i="1" s="1"/>
  <c r="AI372" i="1"/>
  <c r="AK372" i="1" s="1"/>
  <c r="AI249" i="1"/>
  <c r="AK249" i="1" s="1"/>
  <c r="AI25" i="1"/>
  <c r="AK25" i="1" s="1"/>
  <c r="AI22" i="1"/>
  <c r="AK22" i="1" s="1"/>
  <c r="AI1515" i="1"/>
  <c r="AK1515" i="1" s="1"/>
  <c r="AI1425" i="1"/>
  <c r="AK1425" i="1" s="1"/>
  <c r="AI2075" i="1"/>
  <c r="AK2075" i="1" s="1"/>
  <c r="AI1148" i="1"/>
  <c r="AK1148" i="1" s="1"/>
  <c r="AI1533" i="1"/>
  <c r="AK1533" i="1" s="1"/>
  <c r="AI1216" i="1"/>
  <c r="AK1216" i="1" s="1"/>
  <c r="AI1214" i="1"/>
  <c r="AK1214" i="1" s="1"/>
  <c r="AI1396" i="1"/>
  <c r="AK1396" i="1" s="1"/>
  <c r="AI2079" i="1"/>
  <c r="AK2079" i="1" s="1"/>
  <c r="AI1531" i="1"/>
  <c r="AK1531" i="1" s="1"/>
  <c r="AI1151" i="1"/>
  <c r="AK1151" i="1" s="1"/>
  <c r="AI1431" i="1"/>
  <c r="AK1431" i="1" s="1"/>
  <c r="AI1542" i="1"/>
  <c r="AK1542" i="1" s="1"/>
  <c r="AI110" i="1"/>
  <c r="AK110" i="1" s="1"/>
  <c r="AI217" i="1"/>
  <c r="AK217" i="1" s="1"/>
  <c r="AI14" i="1"/>
  <c r="AK14" i="1" s="1"/>
  <c r="AI352" i="1"/>
  <c r="AK352" i="1" s="1"/>
  <c r="AI86" i="1"/>
  <c r="AK86" i="1" s="1"/>
  <c r="AI100" i="1"/>
  <c r="AK100" i="1" s="1"/>
  <c r="AI170" i="1"/>
  <c r="AK170" i="1" s="1"/>
  <c r="AI353" i="1"/>
  <c r="AK353" i="1" s="1"/>
  <c r="AI85" i="1"/>
  <c r="AK85" i="1" s="1"/>
  <c r="AI216" i="1"/>
  <c r="AK216" i="1" s="1"/>
  <c r="AI375" i="1"/>
  <c r="AK375" i="1" s="1"/>
  <c r="AI139" i="1"/>
  <c r="AK139" i="1" s="1"/>
  <c r="AI107" i="1"/>
  <c r="AK107" i="1" s="1"/>
  <c r="AI59" i="1"/>
  <c r="AK59" i="1" s="1"/>
  <c r="AI169" i="1"/>
  <c r="AK169" i="1" s="1"/>
  <c r="AI151" i="1"/>
  <c r="AK151" i="1" s="1"/>
  <c r="B29" i="2" l="1" a="1"/>
  <c r="B29" i="2" s="1"/>
  <c r="C29" i="2" s="1" a="1"/>
  <c r="C29" i="2" s="1"/>
  <c r="F13" i="2"/>
  <c r="B14" i="2" a="1"/>
  <c r="B14" i="2" s="1"/>
  <c r="B13" i="2" a="1"/>
  <c r="B13" i="2" s="1"/>
  <c r="A2" i="4" a="1"/>
  <c r="B15" i="2"/>
  <c r="B4" i="10"/>
  <c r="G3" i="10"/>
  <c r="G5" i="10"/>
  <c r="H3" i="10"/>
  <c r="D5" i="10"/>
  <c r="D4" i="10"/>
  <c r="G2" i="10"/>
  <c r="F12" i="2"/>
  <c r="E3" i="10"/>
  <c r="F14" i="2"/>
  <c r="F5" i="10"/>
  <c r="E4" i="10"/>
  <c r="B2" i="10"/>
  <c r="D3" i="10"/>
  <c r="F15" i="2"/>
  <c r="C5" i="10"/>
  <c r="C4" i="10"/>
  <c r="F2" i="10"/>
  <c r="F3" i="10"/>
  <c r="F16" i="2"/>
  <c r="H5" i="10"/>
  <c r="G4" i="10"/>
  <c r="E2" i="10"/>
  <c r="E5" i="10"/>
  <c r="B16" i="2"/>
  <c r="C3" i="10"/>
  <c r="B3" i="10"/>
  <c r="F11" i="2"/>
  <c r="H4" i="10"/>
  <c r="H2" i="10"/>
  <c r="B5" i="10"/>
  <c r="F4" i="10"/>
  <c r="D2" i="10"/>
  <c r="F10" i="2"/>
  <c r="C2" i="10"/>
  <c r="L10" i="2"/>
  <c r="L13" i="2"/>
  <c r="L12" i="2"/>
  <c r="L11" i="2"/>
  <c r="L14" i="2"/>
  <c r="AK6" i="1"/>
  <c r="C14" i="2" a="1"/>
  <c r="C14" i="2" s="1"/>
  <c r="C13" i="2" a="1"/>
  <c r="C13" i="2" s="1"/>
  <c r="L9" i="2"/>
  <c r="C12" i="2" a="1"/>
  <c r="C12" i="2" s="1"/>
  <c r="A41" i="2" s="1" a="1"/>
  <c r="A41" i="2" s="1"/>
  <c r="C9" i="2"/>
  <c r="C11" i="2"/>
  <c r="C16" i="2"/>
  <c r="C10" i="2"/>
  <c r="C15" i="2"/>
  <c r="D2" i="8" a="1"/>
  <c r="AK2" i="1"/>
  <c r="B10" i="2"/>
  <c r="B11" i="2"/>
  <c r="B9" i="2"/>
  <c r="B12" i="2" a="1"/>
  <c r="B12" i="2" s="1"/>
  <c r="A39" i="2" l="1"/>
  <c r="I34" i="4"/>
  <c r="H34" i="4"/>
  <c r="G34" i="4"/>
  <c r="E34" i="4"/>
  <c r="D34" i="4"/>
  <c r="C34" i="4"/>
  <c r="I33" i="4"/>
  <c r="D33" i="4"/>
  <c r="H33" i="4"/>
  <c r="C33" i="4"/>
  <c r="G33" i="4"/>
  <c r="E33" i="4"/>
  <c r="I32" i="4"/>
  <c r="H32" i="4"/>
  <c r="D32" i="4"/>
  <c r="G32" i="4"/>
  <c r="C32" i="4"/>
  <c r="E32" i="4"/>
  <c r="I31" i="4"/>
  <c r="G31" i="4"/>
  <c r="D31" i="4"/>
  <c r="H31" i="4"/>
  <c r="E31" i="4"/>
  <c r="C31" i="4"/>
  <c r="I30" i="4"/>
  <c r="C30" i="4"/>
  <c r="G30" i="4"/>
  <c r="D30" i="4"/>
  <c r="H30" i="4"/>
  <c r="E30" i="4"/>
  <c r="I29" i="4"/>
  <c r="D29" i="4"/>
  <c r="E29" i="4"/>
  <c r="G29" i="4"/>
  <c r="H29" i="4"/>
  <c r="C29" i="4"/>
  <c r="I28" i="4"/>
  <c r="C28" i="4"/>
  <c r="D28" i="4"/>
  <c r="E28" i="4"/>
  <c r="G28" i="4"/>
  <c r="H28" i="4"/>
  <c r="I27" i="4"/>
  <c r="H27" i="4"/>
  <c r="G27" i="4"/>
  <c r="E27" i="4"/>
  <c r="D27" i="4"/>
  <c r="C27" i="4"/>
  <c r="I5" i="4"/>
  <c r="I26" i="4"/>
  <c r="H26" i="4"/>
  <c r="G26" i="4"/>
  <c r="E26" i="4"/>
  <c r="D26" i="4"/>
  <c r="C26" i="4"/>
  <c r="A2" i="4"/>
  <c r="I2" i="4" s="1"/>
  <c r="I13" i="2" a="1"/>
  <c r="I13" i="2" s="1"/>
  <c r="I11" i="2" a="1"/>
  <c r="I11" i="2" s="1"/>
  <c r="I12" i="2" a="1"/>
  <c r="I12" i="2" s="1"/>
  <c r="I14" i="2" a="1"/>
  <c r="I14" i="2" s="1"/>
  <c r="J9" i="2" a="1"/>
  <c r="J9" i="2" s="1"/>
  <c r="K9" i="2"/>
  <c r="K14" i="2"/>
  <c r="D39" i="2" s="1"/>
  <c r="K13" i="2"/>
  <c r="K11" i="2"/>
  <c r="K12" i="2"/>
  <c r="I10" i="2" a="1"/>
  <c r="I10" i="2" s="1"/>
  <c r="K10" i="2"/>
  <c r="I9" i="2" a="1"/>
  <c r="I9" i="2" s="1"/>
  <c r="A33" i="2"/>
  <c r="G25" i="4"/>
  <c r="C24" i="4"/>
  <c r="C25" i="4"/>
  <c r="I24" i="4"/>
  <c r="I25" i="4"/>
  <c r="E24" i="4"/>
  <c r="H24" i="4"/>
  <c r="H25" i="4"/>
  <c r="D24" i="4"/>
  <c r="D25" i="4"/>
  <c r="G24" i="4"/>
  <c r="E25" i="4"/>
  <c r="D33" i="2"/>
  <c r="I3" i="4"/>
  <c r="I11" i="4"/>
  <c r="I19" i="4"/>
  <c r="H10" i="4"/>
  <c r="H18" i="4"/>
  <c r="G9" i="4"/>
  <c r="G17" i="4"/>
  <c r="E8" i="4"/>
  <c r="E16" i="4"/>
  <c r="D7" i="4"/>
  <c r="D15" i="4"/>
  <c r="D23" i="4"/>
  <c r="C6" i="4"/>
  <c r="C14" i="4"/>
  <c r="C22" i="4"/>
  <c r="I4" i="4"/>
  <c r="I12" i="4"/>
  <c r="I20" i="4"/>
  <c r="H3" i="4"/>
  <c r="H11" i="4"/>
  <c r="H19" i="4"/>
  <c r="G10" i="4"/>
  <c r="G18" i="4"/>
  <c r="E9" i="4"/>
  <c r="E17" i="4"/>
  <c r="D8" i="4"/>
  <c r="D16" i="4"/>
  <c r="C7" i="4"/>
  <c r="C15" i="4"/>
  <c r="C23" i="4"/>
  <c r="C20" i="4"/>
  <c r="I13" i="4"/>
  <c r="I21" i="4"/>
  <c r="H4" i="4"/>
  <c r="H12" i="4"/>
  <c r="H20" i="4"/>
  <c r="G3" i="4"/>
  <c r="G11" i="4"/>
  <c r="G19" i="4"/>
  <c r="E10" i="4"/>
  <c r="E18" i="4"/>
  <c r="D9" i="4"/>
  <c r="D17" i="4"/>
  <c r="C8" i="4"/>
  <c r="C16" i="4"/>
  <c r="I6" i="4"/>
  <c r="I14" i="4"/>
  <c r="I22" i="4"/>
  <c r="H5" i="4"/>
  <c r="H13" i="4"/>
  <c r="H21" i="4"/>
  <c r="G4" i="4"/>
  <c r="G12" i="4"/>
  <c r="G20" i="4"/>
  <c r="E3" i="4"/>
  <c r="E11" i="4"/>
  <c r="E19" i="4"/>
  <c r="D10" i="4"/>
  <c r="D18" i="4"/>
  <c r="C9" i="4"/>
  <c r="C17" i="4"/>
  <c r="C4" i="4"/>
  <c r="I7" i="4"/>
  <c r="I15" i="4"/>
  <c r="I23" i="4"/>
  <c r="H6" i="4"/>
  <c r="H14" i="4"/>
  <c r="H22" i="4"/>
  <c r="G5" i="4"/>
  <c r="G13" i="4"/>
  <c r="G21" i="4"/>
  <c r="E4" i="4"/>
  <c r="E12" i="4"/>
  <c r="E20" i="4"/>
  <c r="D3" i="4"/>
  <c r="D11" i="4"/>
  <c r="D19" i="4"/>
  <c r="C10" i="4"/>
  <c r="C18" i="4"/>
  <c r="C12" i="4"/>
  <c r="I8" i="4"/>
  <c r="I16" i="4"/>
  <c r="H7" i="4"/>
  <c r="H15" i="4"/>
  <c r="H23" i="4"/>
  <c r="G6" i="4"/>
  <c r="G14" i="4"/>
  <c r="G22" i="4"/>
  <c r="E5" i="4"/>
  <c r="E13" i="4"/>
  <c r="E21" i="4"/>
  <c r="D4" i="4"/>
  <c r="D12" i="4"/>
  <c r="D20" i="4"/>
  <c r="C3" i="4"/>
  <c r="C11" i="4"/>
  <c r="C19" i="4"/>
  <c r="H8" i="4"/>
  <c r="H16" i="4"/>
  <c r="G7" i="4"/>
  <c r="G15" i="4"/>
  <c r="G23" i="4"/>
  <c r="E6" i="4"/>
  <c r="E14" i="4"/>
  <c r="E22" i="4"/>
  <c r="D5" i="4"/>
  <c r="D13" i="4"/>
  <c r="D21" i="4"/>
  <c r="I9" i="4"/>
  <c r="I17" i="4"/>
  <c r="I10" i="4"/>
  <c r="I18" i="4"/>
  <c r="H9" i="4"/>
  <c r="H17" i="4"/>
  <c r="G8" i="4"/>
  <c r="G16" i="4"/>
  <c r="E7" i="4"/>
  <c r="E15" i="4"/>
  <c r="E23" i="4"/>
  <c r="D6" i="4"/>
  <c r="D14" i="4"/>
  <c r="D22" i="4"/>
  <c r="C5" i="4"/>
  <c r="C13" i="4"/>
  <c r="C21" i="4"/>
  <c r="D35" i="2"/>
  <c r="D2" i="8"/>
  <c r="E2260" i="8"/>
  <c r="E2284" i="8"/>
  <c r="E2308" i="8"/>
  <c r="E2332" i="8"/>
  <c r="E2188" i="8"/>
  <c r="E2255" i="8"/>
  <c r="E2279" i="8"/>
  <c r="E30" i="8"/>
  <c r="E94" i="8"/>
  <c r="E158" i="8"/>
  <c r="E222" i="8"/>
  <c r="E286" i="8"/>
  <c r="E350" i="8"/>
  <c r="E414" i="8"/>
  <c r="E478" i="8"/>
  <c r="E542" i="8"/>
  <c r="E606" i="8"/>
  <c r="E37" i="8"/>
  <c r="E111" i="8"/>
  <c r="E184" i="8"/>
  <c r="E257" i="8"/>
  <c r="E330" i="8"/>
  <c r="E67" i="8"/>
  <c r="E140" i="8"/>
  <c r="E23" i="8"/>
  <c r="E96" i="8"/>
  <c r="E169" i="8"/>
  <c r="E242" i="8"/>
  <c r="E315" i="8"/>
  <c r="E388" i="8"/>
  <c r="E461" i="8"/>
  <c r="E535" i="8"/>
  <c r="E608" i="8"/>
  <c r="E676" i="8"/>
  <c r="E740" i="8"/>
  <c r="E51" i="8"/>
  <c r="E124" i="8"/>
  <c r="E197" i="8"/>
  <c r="E52" i="8"/>
  <c r="E125" i="8"/>
  <c r="E199" i="8"/>
  <c r="E272" i="8"/>
  <c r="E345" i="8"/>
  <c r="E418" i="8"/>
  <c r="E491" i="8"/>
  <c r="E564" i="8"/>
  <c r="E637" i="8"/>
  <c r="E702" i="8"/>
  <c r="E8" i="8"/>
  <c r="E81" i="8"/>
  <c r="E154" i="8"/>
  <c r="E146" i="8"/>
  <c r="E296" i="8"/>
  <c r="E401" i="8"/>
  <c r="E497" i="8"/>
  <c r="E595" i="8"/>
  <c r="E687" i="8"/>
  <c r="E769" i="8"/>
  <c r="E833" i="8"/>
  <c r="E897" i="8"/>
  <c r="E961" i="8"/>
  <c r="E1025" i="8"/>
  <c r="E225" i="8"/>
  <c r="E340" i="8"/>
  <c r="E439" i="8"/>
  <c r="E536" i="8"/>
  <c r="E633" i="8"/>
  <c r="E720" i="8"/>
  <c r="E794" i="8"/>
  <c r="E858" i="8"/>
  <c r="E922" i="8"/>
  <c r="E986" i="8"/>
  <c r="E45" i="8"/>
  <c r="E256" i="8"/>
  <c r="E367" i="8"/>
  <c r="E465" i="8"/>
  <c r="E561" i="8"/>
  <c r="E657" i="8"/>
  <c r="E743" i="8"/>
  <c r="E84" i="8"/>
  <c r="E273" i="8"/>
  <c r="E380" i="8"/>
  <c r="E477" i="8"/>
  <c r="E576" i="8"/>
  <c r="E669" i="8"/>
  <c r="E754" i="8"/>
  <c r="E128" i="8"/>
  <c r="E289" i="8"/>
  <c r="E394" i="8"/>
  <c r="E492" i="8"/>
  <c r="E588" i="8"/>
  <c r="E681" i="8"/>
  <c r="E765" i="8"/>
  <c r="E232" i="8"/>
  <c r="E347" i="8"/>
  <c r="E444" i="8"/>
  <c r="E541" i="8"/>
  <c r="E640" i="8"/>
  <c r="E725" i="8"/>
  <c r="E798" i="8"/>
  <c r="E862" i="8"/>
  <c r="E926" i="8"/>
  <c r="E990" i="8"/>
  <c r="E100" i="8"/>
  <c r="E277" i="8"/>
  <c r="E568" i="8"/>
  <c r="E821" i="8"/>
  <c r="E924" i="8"/>
  <c r="E1027" i="8"/>
  <c r="E1094" i="8"/>
  <c r="E1158" i="8"/>
  <c r="E1222" i="8"/>
  <c r="E1286" i="8"/>
  <c r="E1350" i="8"/>
  <c r="E1414" i="8"/>
  <c r="E236" i="8"/>
  <c r="E664" i="8"/>
  <c r="E848" i="8"/>
  <c r="E951" i="8"/>
  <c r="E1047" i="8"/>
  <c r="E1111" i="8"/>
  <c r="E1175" i="8"/>
  <c r="E1239" i="8"/>
  <c r="E1303" i="8"/>
  <c r="E1367" i="8"/>
  <c r="E1431" i="8"/>
  <c r="E385" i="8"/>
  <c r="E2172" i="8"/>
  <c r="E2244" i="8"/>
  <c r="E2272" i="8"/>
  <c r="E2296" i="8"/>
  <c r="E2320" i="8"/>
  <c r="E2344" i="8"/>
  <c r="E2228" i="8"/>
  <c r="E2265" i="8"/>
  <c r="E38" i="8"/>
  <c r="E102" i="8"/>
  <c r="E166" i="8"/>
  <c r="E230" i="8"/>
  <c r="E294" i="8"/>
  <c r="E358" i="8"/>
  <c r="E422" i="8"/>
  <c r="E486" i="8"/>
  <c r="E550" i="8"/>
  <c r="E614" i="8"/>
  <c r="E47" i="8"/>
  <c r="E120" i="8"/>
  <c r="E193" i="8"/>
  <c r="E266" i="8"/>
  <c r="E3" i="8"/>
  <c r="E76" i="8"/>
  <c r="E149" i="8"/>
  <c r="E32" i="8"/>
  <c r="E105" i="8"/>
  <c r="E178" i="8"/>
  <c r="E251" i="8"/>
  <c r="E324" i="8"/>
  <c r="E397" i="8"/>
  <c r="E471" i="8"/>
  <c r="E544" i="8"/>
  <c r="E617" i="8"/>
  <c r="E684" i="8"/>
  <c r="E748" i="8"/>
  <c r="E60" i="8"/>
  <c r="E133" i="8"/>
  <c r="E207" i="8"/>
  <c r="E61" i="8"/>
  <c r="E135" i="8"/>
  <c r="E208" i="8"/>
  <c r="E281" i="8"/>
  <c r="E354" i="8"/>
  <c r="E427" i="8"/>
  <c r="E500" i="8"/>
  <c r="E573" i="8"/>
  <c r="E646" i="8"/>
  <c r="E710" i="8"/>
  <c r="E17" i="8"/>
  <c r="E90" i="8"/>
  <c r="E163" i="8"/>
  <c r="E183" i="8"/>
  <c r="E311" i="8"/>
  <c r="E2337" i="8"/>
  <c r="E2212" i="8"/>
  <c r="E2258" i="8"/>
  <c r="E2282" i="8"/>
  <c r="E2306" i="8"/>
  <c r="E2330" i="8"/>
  <c r="E2180" i="8"/>
  <c r="E2252" i="8"/>
  <c r="E46" i="8"/>
  <c r="E110" i="8"/>
  <c r="E174" i="8"/>
  <c r="E238" i="8"/>
  <c r="E302" i="8"/>
  <c r="E366" i="8"/>
  <c r="E430" i="8"/>
  <c r="E494" i="8"/>
  <c r="E558" i="8"/>
  <c r="E622" i="8"/>
  <c r="E56" i="8"/>
  <c r="E129" i="8"/>
  <c r="E202" i="8"/>
  <c r="E275" i="8"/>
  <c r="E12" i="8"/>
  <c r="E85" i="8"/>
  <c r="E159" i="8"/>
  <c r="E41" i="8"/>
  <c r="E114" i="8"/>
  <c r="E187" i="8"/>
  <c r="E260" i="8"/>
  <c r="E333" i="8"/>
  <c r="E407" i="8"/>
  <c r="E480" i="8"/>
  <c r="E553" i="8"/>
  <c r="E626" i="8"/>
  <c r="E692" i="8"/>
  <c r="E756" i="8"/>
  <c r="E69" i="8"/>
  <c r="E143" i="8"/>
  <c r="E216" i="8"/>
  <c r="E71" i="8"/>
  <c r="E144" i="8"/>
  <c r="E217" i="8"/>
  <c r="E290" i="8"/>
  <c r="E363" i="8"/>
  <c r="E436" i="8"/>
  <c r="E509" i="8"/>
  <c r="E583" i="8"/>
  <c r="E654" i="8"/>
  <c r="E718" i="8"/>
  <c r="E26" i="8"/>
  <c r="E99" i="8"/>
  <c r="E172" i="8"/>
  <c r="E204" i="8"/>
  <c r="E325" i="8"/>
  <c r="E424" i="8"/>
  <c r="E522" i="8"/>
  <c r="E620" i="8"/>
  <c r="E707" i="8"/>
  <c r="E785" i="8"/>
  <c r="E849" i="8"/>
  <c r="E913" i="8"/>
  <c r="E977" i="8"/>
  <c r="E39" i="8"/>
  <c r="E255" i="8"/>
  <c r="E365" i="8"/>
  <c r="E463" i="8"/>
  <c r="E560" i="8"/>
  <c r="E656" i="8"/>
  <c r="E741" i="8"/>
  <c r="E810" i="8"/>
  <c r="E874" i="8"/>
  <c r="E938" i="8"/>
  <c r="E1002" i="8"/>
  <c r="E119" i="8"/>
  <c r="E285" i="8"/>
  <c r="E392" i="8"/>
  <c r="E488" i="8"/>
  <c r="E586" i="8"/>
  <c r="E679" i="8"/>
  <c r="E763" i="8"/>
  <c r="E157" i="8"/>
  <c r="E301" i="8"/>
  <c r="E404" i="8"/>
  <c r="E503" i="8"/>
  <c r="E600" i="8"/>
  <c r="E690" i="8"/>
  <c r="E772" i="8"/>
  <c r="E195" i="8"/>
  <c r="E319" i="8"/>
  <c r="E419" i="8"/>
  <c r="E515" i="8"/>
  <c r="E613" i="8"/>
  <c r="E703" i="8"/>
  <c r="E57" i="8"/>
  <c r="E261" i="8"/>
  <c r="E371" i="8"/>
  <c r="E468" i="8"/>
  <c r="E567" i="8"/>
  <c r="E661" i="8"/>
  <c r="E746" i="8"/>
  <c r="E814" i="8"/>
  <c r="E878" i="8"/>
  <c r="E942" i="8"/>
  <c r="E1006" i="8"/>
  <c r="E173" i="8"/>
  <c r="E221" i="8"/>
  <c r="E663" i="8"/>
  <c r="E847" i="8"/>
  <c r="E949" i="8"/>
  <c r="E1046" i="8"/>
  <c r="E1110" i="8"/>
  <c r="E1174" i="8"/>
  <c r="E1238" i="8"/>
  <c r="E1302" i="8"/>
  <c r="E1366" i="8"/>
  <c r="E1430" i="8"/>
  <c r="E375" i="8"/>
  <c r="E749" i="8"/>
  <c r="E875" i="8"/>
  <c r="E976" i="8"/>
  <c r="E1063" i="8"/>
  <c r="E1127" i="8"/>
  <c r="E1191" i="8"/>
  <c r="E1255" i="8"/>
  <c r="E1319" i="8"/>
  <c r="E1383" i="8"/>
  <c r="E1447" i="8"/>
  <c r="E483" i="8"/>
  <c r="E799" i="8"/>
  <c r="E901" i="8"/>
  <c r="E1004" i="8"/>
  <c r="E1080" i="8"/>
  <c r="E66" i="8"/>
  <c r="E631" i="8"/>
  <c r="E839" i="8"/>
  <c r="E941" i="8"/>
  <c r="E1041" i="8"/>
  <c r="E1105" i="8"/>
  <c r="E348" i="8"/>
  <c r="E727" i="8"/>
  <c r="E867" i="8"/>
  <c r="E968" i="8"/>
  <c r="E1058" i="8"/>
  <c r="E448" i="8"/>
  <c r="E791" i="8"/>
  <c r="E893" i="8"/>
  <c r="E996" i="8"/>
  <c r="E1075" i="8"/>
  <c r="E1139" i="8"/>
  <c r="E1203" i="8"/>
  <c r="E176" i="8"/>
  <c r="E651" i="8"/>
  <c r="E844" i="8"/>
  <c r="E947" i="8"/>
  <c r="E1044" i="8"/>
  <c r="E557" i="8"/>
  <c r="E1165" i="8"/>
  <c r="E1267" i="8"/>
  <c r="E1353" i="8"/>
  <c r="E1437" i="8"/>
  <c r="E1510" i="8"/>
  <c r="E2324" i="8"/>
  <c r="E2348" i="8"/>
  <c r="E2242" i="8"/>
  <c r="E2271" i="8"/>
  <c r="E2295" i="8"/>
  <c r="E2319" i="8"/>
  <c r="E2343" i="8"/>
  <c r="E2226" i="8"/>
  <c r="E54" i="8"/>
  <c r="E118" i="8"/>
  <c r="E182" i="8"/>
  <c r="E246" i="8"/>
  <c r="E310" i="8"/>
  <c r="E374" i="8"/>
  <c r="E438" i="8"/>
  <c r="E502" i="8"/>
  <c r="E566" i="8"/>
  <c r="E630" i="8"/>
  <c r="E65" i="8"/>
  <c r="E138" i="8"/>
  <c r="E211" i="8"/>
  <c r="E284" i="8"/>
  <c r="E21" i="8"/>
  <c r="E95" i="8"/>
  <c r="E168" i="8"/>
  <c r="E50" i="8"/>
  <c r="E123" i="8"/>
  <c r="E196" i="8"/>
  <c r="E269" i="8"/>
  <c r="E343" i="8"/>
  <c r="E416" i="8"/>
  <c r="E489" i="8"/>
  <c r="E562" i="8"/>
  <c r="E635" i="8"/>
  <c r="E700" i="8"/>
  <c r="E5" i="8"/>
  <c r="E79" i="8"/>
  <c r="E152" i="8"/>
  <c r="E7" i="8"/>
  <c r="E80" i="8"/>
  <c r="E153" i="8"/>
  <c r="E226" i="8"/>
  <c r="E299" i="8"/>
  <c r="E372" i="8"/>
  <c r="E445" i="8"/>
  <c r="E519" i="8"/>
  <c r="E592" i="8"/>
  <c r="E662" i="8"/>
  <c r="E726" i="8"/>
  <c r="E35" i="8"/>
  <c r="E108" i="8"/>
  <c r="E181" i="8"/>
  <c r="E223" i="8"/>
  <c r="E339" i="8"/>
  <c r="E437" i="8"/>
  <c r="E533" i="8"/>
  <c r="E632" i="8"/>
  <c r="E719" i="8"/>
  <c r="E793" i="8"/>
  <c r="E857" i="8"/>
  <c r="E921" i="8"/>
  <c r="E985" i="8"/>
  <c r="E75" i="8"/>
  <c r="E268" i="8"/>
  <c r="E377" i="8"/>
  <c r="E475" i="8"/>
  <c r="E572" i="8"/>
  <c r="E666" i="8"/>
  <c r="E752" i="8"/>
  <c r="E818" i="8"/>
  <c r="E882" i="8"/>
  <c r="E946" i="8"/>
  <c r="E1010" i="8"/>
  <c r="E155" i="8"/>
  <c r="E300" i="8"/>
  <c r="E403" i="8"/>
  <c r="E501" i="8"/>
  <c r="E597" i="8"/>
  <c r="E689" i="8"/>
  <c r="E771" i="8"/>
  <c r="E194" i="8"/>
  <c r="E316" i="8"/>
  <c r="E417" i="8"/>
  <c r="E514" i="8"/>
  <c r="E612" i="8"/>
  <c r="E701" i="8"/>
  <c r="E780" i="8"/>
  <c r="E213" i="8"/>
  <c r="E332" i="8"/>
  <c r="E431" i="8"/>
  <c r="E529" i="8"/>
  <c r="E625" i="8"/>
  <c r="E713" i="8"/>
  <c r="E93" i="8"/>
  <c r="E276" i="8"/>
  <c r="E384" i="8"/>
  <c r="E481" i="8"/>
  <c r="E578" i="8"/>
  <c r="E672" i="8"/>
  <c r="E757" i="8"/>
  <c r="E822" i="8"/>
  <c r="E886" i="8"/>
  <c r="E950" i="8"/>
  <c r="E1014" i="8"/>
  <c r="E201" i="8"/>
  <c r="E322" i="8"/>
  <c r="E705" i="8"/>
  <c r="E860" i="8"/>
  <c r="E963" i="8"/>
  <c r="E1054" i="8"/>
  <c r="E1118" i="8"/>
  <c r="E1182" i="8"/>
  <c r="E1246" i="8"/>
  <c r="E1310" i="8"/>
  <c r="E1374" i="8"/>
  <c r="E1438" i="8"/>
  <c r="E423" i="8"/>
  <c r="E781" i="8"/>
  <c r="E887" i="8"/>
  <c r="E989" i="8"/>
  <c r="E1071" i="8"/>
  <c r="E1135" i="8"/>
  <c r="E1199" i="8"/>
  <c r="E1263" i="8"/>
  <c r="E1327" i="8"/>
  <c r="E1391" i="8"/>
  <c r="E1455" i="8"/>
  <c r="E531" i="8"/>
  <c r="E812" i="8"/>
  <c r="E915" i="8"/>
  <c r="E1016" i="8"/>
  <c r="E1088" i="8"/>
  <c r="E265" i="8"/>
  <c r="E674" i="8"/>
  <c r="E852" i="8"/>
  <c r="E955" i="8"/>
  <c r="E1049" i="8"/>
  <c r="E1113" i="8"/>
  <c r="E396" i="8"/>
  <c r="E767" i="8"/>
  <c r="E879" i="8"/>
  <c r="E981" i="8"/>
  <c r="E1066" i="8"/>
  <c r="E496" i="8"/>
  <c r="E804" i="8"/>
  <c r="E907" i="8"/>
  <c r="E1008" i="8"/>
  <c r="E1083" i="8"/>
  <c r="E1147" i="8"/>
  <c r="E1211" i="8"/>
  <c r="E307" i="8"/>
  <c r="E695" i="8"/>
  <c r="E856" i="8"/>
  <c r="E959" i="8"/>
  <c r="E1052" i="8"/>
  <c r="E820" i="8"/>
  <c r="E1178" i="8"/>
  <c r="E1277" i="8"/>
  <c r="E1363" i="8"/>
  <c r="E1449" i="8"/>
  <c r="E1518" i="8"/>
  <c r="E1582" i="8"/>
  <c r="E1646" i="8"/>
  <c r="E1710" i="8"/>
  <c r="E1774" i="8"/>
  <c r="E935" i="8"/>
  <c r="E1193" i="8"/>
  <c r="E1290" i="8"/>
  <c r="E1376" i="8"/>
  <c r="E1460" i="8"/>
  <c r="E2312" i="8"/>
  <c r="E2336" i="8"/>
  <c r="E2204" i="8"/>
  <c r="E2257" i="8"/>
  <c r="E2281" i="8"/>
  <c r="E2305" i="8"/>
  <c r="E2329" i="8"/>
  <c r="E62" i="8"/>
  <c r="E2287" i="8"/>
  <c r="E2311" i="8"/>
  <c r="E2335" i="8"/>
  <c r="E2196" i="8"/>
  <c r="E2256" i="8"/>
  <c r="E2280" i="8"/>
  <c r="E2304" i="8"/>
  <c r="E14" i="8"/>
  <c r="E78" i="8"/>
  <c r="E142" i="8"/>
  <c r="E206" i="8"/>
  <c r="E270" i="8"/>
  <c r="E334" i="8"/>
  <c r="E398" i="8"/>
  <c r="E462" i="8"/>
  <c r="E526" i="8"/>
  <c r="E590" i="8"/>
  <c r="E19" i="8"/>
  <c r="E92" i="8"/>
  <c r="E165" i="8"/>
  <c r="E239" i="8"/>
  <c r="E312" i="8"/>
  <c r="E49" i="8"/>
  <c r="E122" i="8"/>
  <c r="E4" i="8"/>
  <c r="E77" i="8"/>
  <c r="E151" i="8"/>
  <c r="E224" i="8"/>
  <c r="E297" i="8"/>
  <c r="E370" i="8"/>
  <c r="E443" i="8"/>
  <c r="E516" i="8"/>
  <c r="E589" i="8"/>
  <c r="E660" i="8"/>
  <c r="E724" i="8"/>
  <c r="E33" i="8"/>
  <c r="E106" i="8"/>
  <c r="E179" i="8"/>
  <c r="E34" i="8"/>
  <c r="E107" i="8"/>
  <c r="E180" i="8"/>
  <c r="E253" i="8"/>
  <c r="E327" i="8"/>
  <c r="E400" i="8"/>
  <c r="E473" i="8"/>
  <c r="E546" i="8"/>
  <c r="E619" i="8"/>
  <c r="E686" i="8"/>
  <c r="E750" i="8"/>
  <c r="E63" i="8"/>
  <c r="E136" i="8"/>
  <c r="E73" i="8"/>
  <c r="E267" i="8"/>
  <c r="E376" i="8"/>
  <c r="E474" i="8"/>
  <c r="E570" i="8"/>
  <c r="E665" i="8"/>
  <c r="E751" i="8"/>
  <c r="E817" i="8"/>
  <c r="E881" i="8"/>
  <c r="E945" i="8"/>
  <c r="E1009" i="8"/>
  <c r="E2345" i="8"/>
  <c r="E6" i="8"/>
  <c r="E198" i="8"/>
  <c r="E382" i="8"/>
  <c r="E534" i="8"/>
  <c r="E83" i="8"/>
  <c r="E293" i="8"/>
  <c r="E131" i="8"/>
  <c r="E141" i="8"/>
  <c r="E352" i="8"/>
  <c r="E525" i="8"/>
  <c r="E716" i="8"/>
  <c r="E161" i="8"/>
  <c r="E116" i="8"/>
  <c r="E317" i="8"/>
  <c r="E528" i="8"/>
  <c r="E694" i="8"/>
  <c r="E127" i="8"/>
  <c r="E351" i="8"/>
  <c r="E547" i="8"/>
  <c r="E729" i="8"/>
  <c r="E865" i="8"/>
  <c r="E993" i="8"/>
  <c r="E240" i="8"/>
  <c r="E413" i="8"/>
  <c r="E585" i="8"/>
  <c r="E709" i="8"/>
  <c r="E834" i="8"/>
  <c r="E930" i="8"/>
  <c r="E1034" i="8"/>
  <c r="E314" i="8"/>
  <c r="E451" i="8"/>
  <c r="E623" i="8"/>
  <c r="E753" i="8"/>
  <c r="E243" i="8"/>
  <c r="E429" i="8"/>
  <c r="E563" i="8"/>
  <c r="E722" i="8"/>
  <c r="E164" i="8"/>
  <c r="E369" i="8"/>
  <c r="E540" i="8"/>
  <c r="E671" i="8"/>
  <c r="E167" i="8"/>
  <c r="E359" i="8"/>
  <c r="E517" i="8"/>
  <c r="E682" i="8"/>
  <c r="E790" i="8"/>
  <c r="E902" i="8"/>
  <c r="E998" i="8"/>
  <c r="E249" i="8"/>
  <c r="E747" i="8"/>
  <c r="E911" i="8"/>
  <c r="E1070" i="8"/>
  <c r="E1166" i="8"/>
  <c r="E1270" i="8"/>
  <c r="E1382" i="8"/>
  <c r="E1470" i="8"/>
  <c r="E811" i="8"/>
  <c r="E964" i="8"/>
  <c r="E1095" i="8"/>
  <c r="E1207" i="8"/>
  <c r="E1295" i="8"/>
  <c r="E1407" i="8"/>
  <c r="E433" i="8"/>
  <c r="E837" i="8"/>
  <c r="E965" i="8"/>
  <c r="E1072" i="8"/>
  <c r="E386" i="8"/>
  <c r="E800" i="8"/>
  <c r="E928" i="8"/>
  <c r="E1065" i="8"/>
  <c r="E1145" i="8"/>
  <c r="E683" i="8"/>
  <c r="E904" i="8"/>
  <c r="E1032" i="8"/>
  <c r="E399" i="8"/>
  <c r="E829" i="8"/>
  <c r="E957" i="8"/>
  <c r="E1067" i="8"/>
  <c r="E1163" i="8"/>
  <c r="E1243" i="8"/>
  <c r="E604" i="8"/>
  <c r="E883" i="8"/>
  <c r="E1011" i="8"/>
  <c r="E1100" i="8"/>
  <c r="E1204" i="8"/>
  <c r="E1321" i="8"/>
  <c r="E1427" i="8"/>
  <c r="E1534" i="8"/>
  <c r="E1606" i="8"/>
  <c r="E1678" i="8"/>
  <c r="E1750" i="8"/>
  <c r="E605" i="8"/>
  <c r="E1180" i="8"/>
  <c r="E1300" i="8"/>
  <c r="E1396" i="8"/>
  <c r="E1487" i="8"/>
  <c r="E1551" i="8"/>
  <c r="E845" i="8"/>
  <c r="E1181" i="8"/>
  <c r="E1281" i="8"/>
  <c r="E1365" i="8"/>
  <c r="E1451" i="8"/>
  <c r="E1520" i="8"/>
  <c r="E1584" i="8"/>
  <c r="E1648" i="8"/>
  <c r="E1712" i="8"/>
  <c r="E1776" i="8"/>
  <c r="E1840" i="8"/>
  <c r="E1101" i="8"/>
  <c r="E1221" i="8"/>
  <c r="E1314" i="8"/>
  <c r="E1400" i="8"/>
  <c r="E1481" i="8"/>
  <c r="E1545" i="8"/>
  <c r="E1609" i="8"/>
  <c r="E1146" i="8"/>
  <c r="E1249" i="8"/>
  <c r="E1337" i="8"/>
  <c r="E1421" i="8"/>
  <c r="E1498" i="8"/>
  <c r="E1562" i="8"/>
  <c r="E775" i="8"/>
  <c r="E1173" i="8"/>
  <c r="E1274" i="8"/>
  <c r="E1360" i="8"/>
  <c r="E1444" i="8"/>
  <c r="E1515" i="8"/>
  <c r="E1579" i="8"/>
  <c r="E999" i="8"/>
  <c r="E1371" i="8"/>
  <c r="E1623" i="8"/>
  <c r="E1708" i="8"/>
  <c r="E1794" i="8"/>
  <c r="E1869" i="8"/>
  <c r="E1933" i="8"/>
  <c r="E1997" i="8"/>
  <c r="E2061" i="8"/>
  <c r="E2125" i="8"/>
  <c r="E2189" i="8"/>
  <c r="E2253" i="8"/>
  <c r="E2317" i="8"/>
  <c r="E1330" i="8"/>
  <c r="E1613" i="8"/>
  <c r="E1699" i="8"/>
  <c r="E1785" i="8"/>
  <c r="E1862" i="8"/>
  <c r="E1926" i="8"/>
  <c r="E1990" i="8"/>
  <c r="E2054" i="8"/>
  <c r="E2118" i="8"/>
  <c r="E2182" i="8"/>
  <c r="E2246" i="8"/>
  <c r="E2310" i="8"/>
  <c r="E1252" i="8"/>
  <c r="E1564" i="8"/>
  <c r="E1679" i="8"/>
  <c r="E1764" i="8"/>
  <c r="E1845" i="8"/>
  <c r="E1911" i="8"/>
  <c r="E1975" i="8"/>
  <c r="E2039" i="8"/>
  <c r="E2103" i="8"/>
  <c r="E2167" i="8"/>
  <c r="E2231" i="8"/>
  <c r="E1340" i="8"/>
  <c r="E2298" i="8"/>
  <c r="E2268" i="8"/>
  <c r="E22" i="8"/>
  <c r="E214" i="8"/>
  <c r="E390" i="8"/>
  <c r="E574" i="8"/>
  <c r="E101" i="8"/>
  <c r="E303" i="8"/>
  <c r="E177" i="8"/>
  <c r="E160" i="8"/>
  <c r="E361" i="8"/>
  <c r="E571" i="8"/>
  <c r="E732" i="8"/>
  <c r="E170" i="8"/>
  <c r="E162" i="8"/>
  <c r="E336" i="8"/>
  <c r="E537" i="8"/>
  <c r="E734" i="8"/>
  <c r="E145" i="8"/>
  <c r="E364" i="8"/>
  <c r="E559" i="8"/>
  <c r="E739" i="8"/>
  <c r="E873" i="8"/>
  <c r="E1001" i="8"/>
  <c r="E283" i="8"/>
  <c r="E426" i="8"/>
  <c r="E596" i="8"/>
  <c r="E730" i="8"/>
  <c r="E842" i="8"/>
  <c r="E954" i="8"/>
  <c r="E9" i="8"/>
  <c r="E329" i="8"/>
  <c r="E476" i="8"/>
  <c r="E634" i="8"/>
  <c r="E779" i="8"/>
  <c r="E258" i="8"/>
  <c r="E441" i="8"/>
  <c r="E587" i="8"/>
  <c r="E733" i="8"/>
  <c r="E231" i="8"/>
  <c r="E383" i="8"/>
  <c r="E552" i="8"/>
  <c r="E691" i="8"/>
  <c r="E200" i="8"/>
  <c r="E395" i="8"/>
  <c r="E530" i="8"/>
  <c r="E693" i="8"/>
  <c r="E806" i="8"/>
  <c r="E910" i="8"/>
  <c r="E1022" i="8"/>
  <c r="E264" i="8"/>
  <c r="E776" i="8"/>
  <c r="E936" i="8"/>
  <c r="E1078" i="8"/>
  <c r="E1190" i="8"/>
  <c r="E1278" i="8"/>
  <c r="E1390" i="8"/>
  <c r="E323" i="8"/>
  <c r="E823" i="8"/>
  <c r="E1003" i="8"/>
  <c r="E1103" i="8"/>
  <c r="E1215" i="8"/>
  <c r="E1311" i="8"/>
  <c r="E1415" i="8"/>
  <c r="E579" i="8"/>
  <c r="E851" i="8"/>
  <c r="E979" i="8"/>
  <c r="E1096" i="8"/>
  <c r="E435" i="8"/>
  <c r="E813" i="8"/>
  <c r="E967" i="8"/>
  <c r="E1073" i="8"/>
  <c r="E103" i="8"/>
  <c r="E789" i="8"/>
  <c r="E917" i="8"/>
  <c r="E1042" i="8"/>
  <c r="E545" i="8"/>
  <c r="E843" i="8"/>
  <c r="E971" i="8"/>
  <c r="E1091" i="8"/>
  <c r="E1171" i="8"/>
  <c r="E1251" i="8"/>
  <c r="E737" i="8"/>
  <c r="E895" i="8"/>
  <c r="E1023" i="8"/>
  <c r="E923" i="8"/>
  <c r="E1217" i="8"/>
  <c r="E1331" i="8"/>
  <c r="E1459" i="8"/>
  <c r="E1542" i="8"/>
  <c r="E1614" i="8"/>
  <c r="E1686" i="8"/>
  <c r="E1758" i="8"/>
  <c r="E832" i="8"/>
  <c r="E1205" i="8"/>
  <c r="E1312" i="8"/>
  <c r="E1408" i="8"/>
  <c r="E1495" i="8"/>
  <c r="E1559" i="8"/>
  <c r="E948" i="8"/>
  <c r="E1194" i="8"/>
  <c r="E1291" i="8"/>
  <c r="E1377" i="8"/>
  <c r="E1461" i="8"/>
  <c r="E1528" i="8"/>
  <c r="E1592" i="8"/>
  <c r="E1656" i="8"/>
  <c r="E1720" i="8"/>
  <c r="E1784" i="8"/>
  <c r="E1848" i="8"/>
  <c r="E1124" i="8"/>
  <c r="E1234" i="8"/>
  <c r="E1324" i="8"/>
  <c r="E1410" i="8"/>
  <c r="E1489" i="8"/>
  <c r="E1553" i="8"/>
  <c r="E362" i="8"/>
  <c r="E1160" i="8"/>
  <c r="E1261" i="8"/>
  <c r="E1347" i="8"/>
  <c r="E1433" i="8"/>
  <c r="E1506" i="8"/>
  <c r="E1570" i="8"/>
  <c r="E884" i="8"/>
  <c r="E1186" i="8"/>
  <c r="E1284" i="8"/>
  <c r="E1370" i="8"/>
  <c r="E1456" i="8"/>
  <c r="E1523" i="8"/>
  <c r="E1587" i="8"/>
  <c r="E1077" i="8"/>
  <c r="E1413" i="8"/>
  <c r="E1634" i="8"/>
  <c r="E1719" i="8"/>
  <c r="E1804" i="8"/>
  <c r="E1877" i="8"/>
  <c r="E1941" i="8"/>
  <c r="E2005" i="8"/>
  <c r="E2069" i="8"/>
  <c r="E2133" i="8"/>
  <c r="E2197" i="8"/>
  <c r="E2261" i="8"/>
  <c r="E2325" i="8"/>
  <c r="E1372" i="8"/>
  <c r="E1625" i="8"/>
  <c r="E1709" i="8"/>
  <c r="E1795" i="8"/>
  <c r="E1870" i="8"/>
  <c r="E1934" i="8"/>
  <c r="E1998" i="8"/>
  <c r="E2062" i="8"/>
  <c r="E2126" i="8"/>
  <c r="E2190" i="8"/>
  <c r="E2254" i="8"/>
  <c r="E2318" i="8"/>
  <c r="E1297" i="8"/>
  <c r="E1596" i="8"/>
  <c r="E1690" i="8"/>
  <c r="E1775" i="8"/>
  <c r="E1854" i="8"/>
  <c r="E1919" i="8"/>
  <c r="E1983" i="8"/>
  <c r="E2047" i="8"/>
  <c r="E2111" i="8"/>
  <c r="E2175" i="8"/>
  <c r="E2239" i="8"/>
  <c r="E1384" i="8"/>
  <c r="E2273" i="8"/>
  <c r="E2234" i="8"/>
  <c r="E70" i="8"/>
  <c r="E254" i="8"/>
  <c r="E406" i="8"/>
  <c r="E582" i="8"/>
  <c r="E147" i="8"/>
  <c r="E321" i="8"/>
  <c r="E186" i="8"/>
  <c r="E205" i="8"/>
  <c r="E379" i="8"/>
  <c r="E580" i="8"/>
  <c r="E15" i="8"/>
  <c r="E188" i="8"/>
  <c r="E171" i="8"/>
  <c r="E381" i="8"/>
  <c r="E555" i="8"/>
  <c r="E742" i="8"/>
  <c r="E191" i="8"/>
  <c r="E387" i="8"/>
  <c r="E584" i="8"/>
  <c r="E761" i="8"/>
  <c r="E889" i="8"/>
  <c r="E1017" i="8"/>
  <c r="E298" i="8"/>
  <c r="E450" i="8"/>
  <c r="E609" i="8"/>
  <c r="E762" i="8"/>
  <c r="E850" i="8"/>
  <c r="E962" i="8"/>
  <c r="E82" i="8"/>
  <c r="E341" i="8"/>
  <c r="E513" i="8"/>
  <c r="E647" i="8"/>
  <c r="E787" i="8"/>
  <c r="E287" i="8"/>
  <c r="E453" i="8"/>
  <c r="E624" i="8"/>
  <c r="E744" i="8"/>
  <c r="E245" i="8"/>
  <c r="E405" i="8"/>
  <c r="E565" i="8"/>
  <c r="E723" i="8"/>
  <c r="E218" i="8"/>
  <c r="E408" i="8"/>
  <c r="E554" i="8"/>
  <c r="E704" i="8"/>
  <c r="E830" i="8"/>
  <c r="E918" i="8"/>
  <c r="E1030" i="8"/>
  <c r="E292" i="8"/>
  <c r="E796" i="8"/>
  <c r="E975" i="8"/>
  <c r="E1086" i="8"/>
  <c r="E1198" i="8"/>
  <c r="E1294" i="8"/>
  <c r="E1398" i="8"/>
  <c r="E472" i="8"/>
  <c r="E836" i="8"/>
  <c r="E1015" i="8"/>
  <c r="E1119" i="8"/>
  <c r="E1223" i="8"/>
  <c r="E1335" i="8"/>
  <c r="E1423" i="8"/>
  <c r="E629" i="8"/>
  <c r="E863" i="8"/>
  <c r="E991" i="8"/>
  <c r="E1104" i="8"/>
  <c r="E484" i="8"/>
  <c r="E827" i="8"/>
  <c r="E980" i="8"/>
  <c r="E1081" i="8"/>
  <c r="E280" i="8"/>
  <c r="E803" i="8"/>
  <c r="E931" i="8"/>
  <c r="E1050" i="8"/>
  <c r="E594" i="8"/>
  <c r="E855" i="8"/>
  <c r="E983" i="8"/>
  <c r="E1099" i="8"/>
  <c r="E1179" i="8"/>
  <c r="E1259" i="8"/>
  <c r="E773" i="8"/>
  <c r="E908" i="8"/>
  <c r="E1036" i="8"/>
  <c r="E1024" i="8"/>
  <c r="E1229" i="8"/>
  <c r="E1341" i="8"/>
  <c r="E1469" i="8"/>
  <c r="E1550" i="8"/>
  <c r="E1622" i="8"/>
  <c r="E1694" i="8"/>
  <c r="E1766" i="8"/>
  <c r="E1037" i="8"/>
  <c r="E1218" i="8"/>
  <c r="E1322" i="8"/>
  <c r="E1418" i="8"/>
  <c r="E1503" i="8"/>
  <c r="E1567" i="8"/>
  <c r="E1045" i="8"/>
  <c r="E1208" i="8"/>
  <c r="E1301" i="8"/>
  <c r="E1387" i="8"/>
  <c r="E1472" i="8"/>
  <c r="E1536" i="8"/>
  <c r="E1600" i="8"/>
  <c r="E1664" i="8"/>
  <c r="E1728" i="8"/>
  <c r="E1792" i="8"/>
  <c r="E1856" i="8"/>
  <c r="E1144" i="8"/>
  <c r="E1248" i="8"/>
  <c r="E1336" i="8"/>
  <c r="E1420" i="8"/>
  <c r="E1497" i="8"/>
  <c r="E1561" i="8"/>
  <c r="E738" i="8"/>
  <c r="E1172" i="8"/>
  <c r="E1273" i="8"/>
  <c r="E1357" i="8"/>
  <c r="E1443" i="8"/>
  <c r="E1514" i="8"/>
  <c r="E1578" i="8"/>
  <c r="E987" i="8"/>
  <c r="E1200" i="8"/>
  <c r="E1296" i="8"/>
  <c r="E1380" i="8"/>
  <c r="E1466" i="8"/>
  <c r="E1531" i="8"/>
  <c r="E1595" i="8"/>
  <c r="E1109" i="8"/>
  <c r="E1457" i="8"/>
  <c r="E1644" i="8"/>
  <c r="E1730" i="8"/>
  <c r="E1815" i="8"/>
  <c r="E1885" i="8"/>
  <c r="E1949" i="8"/>
  <c r="E2013" i="8"/>
  <c r="E2077" i="8"/>
  <c r="E2141" i="8"/>
  <c r="E2205" i="8"/>
  <c r="E2269" i="8"/>
  <c r="E2333" i="8"/>
  <c r="E1416" i="8"/>
  <c r="E1635" i="8"/>
  <c r="E1721" i="8"/>
  <c r="E1805" i="8"/>
  <c r="E1878" i="8"/>
  <c r="E1942" i="8"/>
  <c r="E2006" i="8"/>
  <c r="E2070" i="8"/>
  <c r="E2134" i="8"/>
  <c r="E2198" i="8"/>
  <c r="E2262" i="8"/>
  <c r="E2326" i="8"/>
  <c r="E1339" i="8"/>
  <c r="E1615" i="8"/>
  <c r="E1700" i="8"/>
  <c r="E1786" i="8"/>
  <c r="E1863" i="8"/>
  <c r="E1927" i="8"/>
  <c r="E1991" i="8"/>
  <c r="E2055" i="8"/>
  <c r="E2119" i="8"/>
  <c r="E2183" i="8"/>
  <c r="E2247" i="8"/>
  <c r="E1426" i="8"/>
  <c r="E1637" i="8"/>
  <c r="E1723" i="8"/>
  <c r="E1809" i="8"/>
  <c r="E2322" i="8"/>
  <c r="E2292" i="8"/>
  <c r="E86" i="8"/>
  <c r="E262" i="8"/>
  <c r="E446" i="8"/>
  <c r="E598" i="8"/>
  <c r="E156" i="8"/>
  <c r="E31" i="8"/>
  <c r="E13" i="8"/>
  <c r="E215" i="8"/>
  <c r="E425" i="8"/>
  <c r="E599" i="8"/>
  <c r="E24" i="8"/>
  <c r="E16" i="8"/>
  <c r="E189" i="8"/>
  <c r="E391" i="8"/>
  <c r="E601" i="8"/>
  <c r="E758" i="8"/>
  <c r="E36" i="8"/>
  <c r="E412" i="8"/>
  <c r="E607" i="8"/>
  <c r="E777" i="8"/>
  <c r="E905" i="8"/>
  <c r="E1033" i="8"/>
  <c r="E313" i="8"/>
  <c r="E487" i="8"/>
  <c r="E621" i="8"/>
  <c r="E770" i="8"/>
  <c r="E866" i="8"/>
  <c r="E970" i="8"/>
  <c r="E192" i="8"/>
  <c r="E355" i="8"/>
  <c r="E524" i="8"/>
  <c r="E667" i="8"/>
  <c r="E11" i="8"/>
  <c r="E331" i="8"/>
  <c r="E466" i="8"/>
  <c r="E636" i="8"/>
  <c r="E764" i="8"/>
  <c r="E259" i="8"/>
  <c r="E442" i="8"/>
  <c r="E577" i="8"/>
  <c r="E735" i="8"/>
  <c r="E247" i="8"/>
  <c r="E420" i="8"/>
  <c r="E591" i="8"/>
  <c r="E714" i="8"/>
  <c r="E838" i="8"/>
  <c r="E934" i="8"/>
  <c r="E27" i="8"/>
  <c r="E373" i="8"/>
  <c r="E808" i="8"/>
  <c r="E988" i="8"/>
  <c r="E1102" i="8"/>
  <c r="E1206" i="8"/>
  <c r="E1318" i="8"/>
  <c r="E1406" i="8"/>
  <c r="E521" i="8"/>
  <c r="E861" i="8"/>
  <c r="E1028" i="8"/>
  <c r="E1143" i="8"/>
  <c r="E1231" i="8"/>
  <c r="E1343" i="8"/>
  <c r="E1439" i="8"/>
  <c r="E673" i="8"/>
  <c r="E876" i="8"/>
  <c r="E1029" i="8"/>
  <c r="E1112" i="8"/>
  <c r="E532" i="8"/>
  <c r="E864" i="8"/>
  <c r="E992" i="8"/>
  <c r="E1089" i="8"/>
  <c r="E447" i="8"/>
  <c r="E815" i="8"/>
  <c r="E943" i="8"/>
  <c r="E1074" i="8"/>
  <c r="E642" i="8"/>
  <c r="E868" i="8"/>
  <c r="E1021" i="8"/>
  <c r="E1107" i="8"/>
  <c r="E1187" i="8"/>
  <c r="E360" i="8"/>
  <c r="E792" i="8"/>
  <c r="E920" i="8"/>
  <c r="E1060" i="8"/>
  <c r="E1090" i="8"/>
  <c r="E1242" i="8"/>
  <c r="E1373" i="8"/>
  <c r="E1478" i="8"/>
  <c r="E1558" i="8"/>
  <c r="E1630" i="8"/>
  <c r="E1702" i="8"/>
  <c r="E1782" i="8"/>
  <c r="E2297" i="8"/>
  <c r="E2266" i="8"/>
  <c r="E126" i="8"/>
  <c r="E278" i="8"/>
  <c r="E454" i="8"/>
  <c r="E638" i="8"/>
  <c r="E175" i="8"/>
  <c r="E40" i="8"/>
  <c r="E59" i="8"/>
  <c r="E233" i="8"/>
  <c r="E434" i="8"/>
  <c r="E644" i="8"/>
  <c r="E42" i="8"/>
  <c r="E25" i="8"/>
  <c r="E235" i="8"/>
  <c r="E409" i="8"/>
  <c r="E610" i="8"/>
  <c r="E44" i="8"/>
  <c r="E109" i="8"/>
  <c r="E449" i="8"/>
  <c r="E643" i="8"/>
  <c r="E801" i="8"/>
  <c r="E929" i="8"/>
  <c r="E112" i="8"/>
  <c r="E328" i="8"/>
  <c r="E499" i="8"/>
  <c r="E645" i="8"/>
  <c r="E778" i="8"/>
  <c r="E890" i="8"/>
  <c r="E978" i="8"/>
  <c r="E210" i="8"/>
  <c r="E378" i="8"/>
  <c r="E538" i="8"/>
  <c r="E699" i="8"/>
  <c r="E48" i="8"/>
  <c r="E344" i="8"/>
  <c r="E490" i="8"/>
  <c r="E648" i="8"/>
  <c r="E788" i="8"/>
  <c r="E274" i="8"/>
  <c r="E456" i="8"/>
  <c r="E602" i="8"/>
  <c r="E745" i="8"/>
  <c r="E291" i="8"/>
  <c r="E432" i="8"/>
  <c r="E603" i="8"/>
  <c r="E736" i="8"/>
  <c r="E846" i="8"/>
  <c r="E958" i="8"/>
  <c r="E64" i="8"/>
  <c r="E421" i="8"/>
  <c r="E835" i="8"/>
  <c r="E1000" i="8"/>
  <c r="E1126" i="8"/>
  <c r="E1214" i="8"/>
  <c r="E1326" i="8"/>
  <c r="E1422" i="8"/>
  <c r="E569" i="8"/>
  <c r="E900" i="8"/>
  <c r="E1039" i="8"/>
  <c r="E1151" i="8"/>
  <c r="E1247" i="8"/>
  <c r="E1351" i="8"/>
  <c r="E1463" i="8"/>
  <c r="E715" i="8"/>
  <c r="E888" i="8"/>
  <c r="E1040" i="8"/>
  <c r="E1120" i="8"/>
  <c r="E581" i="8"/>
  <c r="E877" i="8"/>
  <c r="E1005" i="8"/>
  <c r="E1097" i="8"/>
  <c r="E495" i="8"/>
  <c r="E828" i="8"/>
  <c r="E956" i="8"/>
  <c r="E1082" i="8"/>
  <c r="E685" i="8"/>
  <c r="E880" i="8"/>
  <c r="E1035" i="8"/>
  <c r="E1115" i="8"/>
  <c r="E1195" i="8"/>
  <c r="E410" i="8"/>
  <c r="E805" i="8"/>
  <c r="E933" i="8"/>
  <c r="E1068" i="8"/>
  <c r="E1116" i="8"/>
  <c r="E1256" i="8"/>
  <c r="E1385" i="8"/>
  <c r="E1486" i="8"/>
  <c r="E1566" i="8"/>
  <c r="E1638" i="8"/>
  <c r="E1718" i="8"/>
  <c r="E1790" i="8"/>
  <c r="E2346" i="8"/>
  <c r="E2316" i="8"/>
  <c r="E134" i="8"/>
  <c r="E318" i="8"/>
  <c r="E470" i="8"/>
  <c r="E10" i="8"/>
  <c r="E220" i="8"/>
  <c r="E58" i="8"/>
  <c r="E68" i="8"/>
  <c r="E279" i="8"/>
  <c r="E452" i="8"/>
  <c r="E652" i="8"/>
  <c r="E88" i="8"/>
  <c r="E43" i="8"/>
  <c r="E244" i="8"/>
  <c r="E455" i="8"/>
  <c r="E628" i="8"/>
  <c r="E53" i="8"/>
  <c r="E237" i="8"/>
  <c r="E460" i="8"/>
  <c r="E655" i="8"/>
  <c r="E809" i="8"/>
  <c r="E937" i="8"/>
  <c r="E148" i="8"/>
  <c r="E353" i="8"/>
  <c r="E512" i="8"/>
  <c r="E677" i="8"/>
  <c r="E786" i="8"/>
  <c r="E898" i="8"/>
  <c r="E994" i="8"/>
  <c r="E227" i="8"/>
  <c r="E415" i="8"/>
  <c r="E549" i="8"/>
  <c r="E711" i="8"/>
  <c r="E121" i="8"/>
  <c r="E356" i="8"/>
  <c r="E527" i="8"/>
  <c r="E658" i="8"/>
  <c r="E18" i="8"/>
  <c r="E304" i="8"/>
  <c r="E467" i="8"/>
  <c r="E639" i="8"/>
  <c r="E755" i="8"/>
  <c r="E305" i="8"/>
  <c r="E457" i="8"/>
  <c r="E615" i="8"/>
  <c r="E766" i="8"/>
  <c r="E854" i="8"/>
  <c r="E966" i="8"/>
  <c r="E137" i="8"/>
  <c r="E469" i="8"/>
  <c r="E872" i="8"/>
  <c r="E1013" i="8"/>
  <c r="E1134" i="8"/>
  <c r="E1230" i="8"/>
  <c r="E1334" i="8"/>
  <c r="E1446" i="8"/>
  <c r="E618" i="8"/>
  <c r="E912" i="8"/>
  <c r="E1055" i="8"/>
  <c r="E1159" i="8"/>
  <c r="E1271" i="8"/>
  <c r="E1359" i="8"/>
  <c r="E29" i="8"/>
  <c r="E759" i="8"/>
  <c r="E927" i="8"/>
  <c r="E1048" i="8"/>
  <c r="E1128" i="8"/>
  <c r="E717" i="8"/>
  <c r="E891" i="8"/>
  <c r="E1019" i="8"/>
  <c r="E1121" i="8"/>
  <c r="E543" i="8"/>
  <c r="E840" i="8"/>
  <c r="E995" i="8"/>
  <c r="E139" i="8"/>
  <c r="E728" i="8"/>
  <c r="E919" i="8"/>
  <c r="E1043" i="8"/>
  <c r="E1123" i="8"/>
  <c r="E1219" i="8"/>
  <c r="E458" i="8"/>
  <c r="E819" i="8"/>
  <c r="E972" i="8"/>
  <c r="E1076" i="8"/>
  <c r="E1138" i="8"/>
  <c r="E1289" i="8"/>
  <c r="E1395" i="8"/>
  <c r="E1494" i="8"/>
  <c r="E1574" i="8"/>
  <c r="E1654" i="8"/>
  <c r="E1726" i="8"/>
  <c r="E1798" i="8"/>
  <c r="E2321" i="8"/>
  <c r="E2290" i="8"/>
  <c r="E150" i="8"/>
  <c r="E326" i="8"/>
  <c r="E510" i="8"/>
  <c r="E28" i="8"/>
  <c r="E229" i="8"/>
  <c r="E104" i="8"/>
  <c r="E87" i="8"/>
  <c r="E288" i="8"/>
  <c r="E498" i="8"/>
  <c r="E668" i="8"/>
  <c r="E97" i="8"/>
  <c r="E89" i="8"/>
  <c r="E263" i="8"/>
  <c r="E464" i="8"/>
  <c r="E670" i="8"/>
  <c r="E72" i="8"/>
  <c r="E252" i="8"/>
  <c r="E485" i="8"/>
  <c r="E675" i="8"/>
  <c r="E825" i="8"/>
  <c r="E953" i="8"/>
  <c r="E185" i="8"/>
  <c r="E389" i="8"/>
  <c r="E523" i="8"/>
  <c r="E688" i="8"/>
  <c r="E802" i="8"/>
  <c r="E906" i="8"/>
  <c r="E1018" i="8"/>
  <c r="E241" i="8"/>
  <c r="E428" i="8"/>
  <c r="E575" i="8"/>
  <c r="E721" i="8"/>
  <c r="E212" i="8"/>
  <c r="E368" i="8"/>
  <c r="E539" i="8"/>
  <c r="E680" i="8"/>
  <c r="E55" i="8"/>
  <c r="E346" i="8"/>
  <c r="E479" i="8"/>
  <c r="E649" i="8"/>
  <c r="E20" i="8"/>
  <c r="E320" i="8"/>
  <c r="E493" i="8"/>
  <c r="E627" i="8"/>
  <c r="E774" i="8"/>
  <c r="E870" i="8"/>
  <c r="E974" i="8"/>
  <c r="E219" i="8"/>
  <c r="E520" i="8"/>
  <c r="E885" i="8"/>
  <c r="E1038" i="8"/>
  <c r="E1142" i="8"/>
  <c r="E1254" i="8"/>
  <c r="E1342" i="8"/>
  <c r="E1454" i="8"/>
  <c r="E706" i="8"/>
  <c r="E925" i="8"/>
  <c r="E1079" i="8"/>
  <c r="E1167" i="8"/>
  <c r="E1279" i="8"/>
  <c r="E1375" i="8"/>
  <c r="E250" i="8"/>
  <c r="E783" i="8"/>
  <c r="E940" i="8"/>
  <c r="E1056" i="8"/>
  <c r="E1136" i="8"/>
  <c r="E760" i="8"/>
  <c r="E903" i="8"/>
  <c r="E1031" i="8"/>
  <c r="E1129" i="8"/>
  <c r="E593" i="8"/>
  <c r="E853" i="8"/>
  <c r="E1007" i="8"/>
  <c r="E295" i="8"/>
  <c r="E768" i="8"/>
  <c r="E932" i="8"/>
  <c r="E1051" i="8"/>
  <c r="E1131" i="8"/>
  <c r="E1227" i="8"/>
  <c r="E506" i="8"/>
  <c r="E831" i="8"/>
  <c r="E984" i="8"/>
  <c r="E1084" i="8"/>
  <c r="E1153" i="8"/>
  <c r="E1299" i="8"/>
  <c r="E1405" i="8"/>
  <c r="E1502" i="8"/>
  <c r="E1590" i="8"/>
  <c r="E1662" i="8"/>
  <c r="E1734" i="8"/>
  <c r="E1806" i="8"/>
  <c r="E1154" i="8"/>
  <c r="E1268" i="8"/>
  <c r="E1364" i="8"/>
  <c r="E1471" i="8"/>
  <c r="E1535" i="8"/>
  <c r="E203" i="8"/>
  <c r="E1156" i="8"/>
  <c r="E1258" i="8"/>
  <c r="E1345" i="8"/>
  <c r="E1429" i="8"/>
  <c r="E1504" i="8"/>
  <c r="E1568" i="8"/>
  <c r="E1632" i="8"/>
  <c r="E1696" i="8"/>
  <c r="E1760" i="8"/>
  <c r="E1824" i="8"/>
  <c r="E960" i="8"/>
  <c r="E1196" i="8"/>
  <c r="E1292" i="8"/>
  <c r="E1378" i="8"/>
  <c r="E1464" i="8"/>
  <c r="E1529" i="8"/>
  <c r="E1593" i="8"/>
  <c r="E1106" i="8"/>
  <c r="E1224" i="8"/>
  <c r="E1315" i="8"/>
  <c r="E1401" i="8"/>
  <c r="E1482" i="8"/>
  <c r="E1546" i="8"/>
  <c r="E1610" i="8"/>
  <c r="E1148" i="8"/>
  <c r="E1250" i="8"/>
  <c r="E1338" i="8"/>
  <c r="E1424" i="8"/>
  <c r="E1499" i="8"/>
  <c r="E1563" i="8"/>
  <c r="E795" i="8"/>
  <c r="E1285" i="8"/>
  <c r="E1588" i="8"/>
  <c r="E1687" i="8"/>
  <c r="E1772" i="8"/>
  <c r="E1852" i="8"/>
  <c r="E1917" i="8"/>
  <c r="E1981" i="8"/>
  <c r="E2045" i="8"/>
  <c r="E2109" i="8"/>
  <c r="E2173" i="8"/>
  <c r="E2237" i="8"/>
  <c r="E2301" i="8"/>
  <c r="E1241" i="8"/>
  <c r="E1557" i="8"/>
  <c r="E1677" i="8"/>
  <c r="E1763" i="8"/>
  <c r="E1844" i="8"/>
  <c r="E1910" i="8"/>
  <c r="E1974" i="8"/>
  <c r="E2038" i="8"/>
  <c r="E2102" i="8"/>
  <c r="E2166" i="8"/>
  <c r="E2230" i="8"/>
  <c r="E2294" i="8"/>
  <c r="E1149" i="8"/>
  <c r="E1500" i="8"/>
  <c r="E1658" i="8"/>
  <c r="E1743" i="8"/>
  <c r="E1827" i="8"/>
  <c r="E1895" i="8"/>
  <c r="E1959" i="8"/>
  <c r="E2023" i="8"/>
  <c r="E2087" i="8"/>
  <c r="E2151" i="8"/>
  <c r="E2215" i="8"/>
  <c r="E2236" i="8"/>
  <c r="E190" i="8"/>
  <c r="E342" i="8"/>
  <c r="E518" i="8"/>
  <c r="E74" i="8"/>
  <c r="E248" i="8"/>
  <c r="E113" i="8"/>
  <c r="E132" i="8"/>
  <c r="E306" i="8"/>
  <c r="E507" i="8"/>
  <c r="E708" i="8"/>
  <c r="E115" i="8"/>
  <c r="E98" i="8"/>
  <c r="E308" i="8"/>
  <c r="E482" i="8"/>
  <c r="E678" i="8"/>
  <c r="E117" i="8"/>
  <c r="E282" i="8"/>
  <c r="E511" i="8"/>
  <c r="E697" i="8"/>
  <c r="E841" i="8"/>
  <c r="E969" i="8"/>
  <c r="E209" i="8"/>
  <c r="E402" i="8"/>
  <c r="E548" i="8"/>
  <c r="E698" i="8"/>
  <c r="E826" i="8"/>
  <c r="E914" i="8"/>
  <c r="E1026" i="8"/>
  <c r="E271" i="8"/>
  <c r="E440" i="8"/>
  <c r="E611" i="8"/>
  <c r="E731" i="8"/>
  <c r="E228" i="8"/>
  <c r="E393" i="8"/>
  <c r="E551" i="8"/>
  <c r="E712" i="8"/>
  <c r="E91" i="8"/>
  <c r="E357" i="8"/>
  <c r="E504" i="8"/>
  <c r="E659" i="8"/>
  <c r="E130" i="8"/>
  <c r="E335" i="8"/>
  <c r="E505" i="8"/>
  <c r="E650" i="8"/>
  <c r="E782" i="8"/>
  <c r="E894" i="8"/>
  <c r="E982" i="8"/>
  <c r="E234" i="8"/>
  <c r="E616" i="8"/>
  <c r="E899" i="8"/>
  <c r="E1062" i="8"/>
  <c r="E1150" i="8"/>
  <c r="E1262" i="8"/>
  <c r="E1358" i="8"/>
  <c r="E1462" i="8"/>
  <c r="E797" i="8"/>
  <c r="E939" i="8"/>
  <c r="E1087" i="8"/>
  <c r="E1183" i="8"/>
  <c r="E1287" i="8"/>
  <c r="E1399" i="8"/>
  <c r="E337" i="8"/>
  <c r="E824" i="8"/>
  <c r="E952" i="8"/>
  <c r="E1064" i="8"/>
  <c r="E338" i="8"/>
  <c r="E784" i="8"/>
  <c r="E916" i="8"/>
  <c r="E1057" i="8"/>
  <c r="E1137" i="8"/>
  <c r="E641" i="8"/>
  <c r="E892" i="8"/>
  <c r="E1020" i="8"/>
  <c r="E349" i="8"/>
  <c r="E816" i="8"/>
  <c r="E944" i="8"/>
  <c r="E1059" i="8"/>
  <c r="E1155" i="8"/>
  <c r="E1235" i="8"/>
  <c r="E1417" i="8"/>
  <c r="E1140" i="8"/>
  <c r="E1354" i="8"/>
  <c r="E1527" i="8"/>
  <c r="E1141" i="8"/>
  <c r="E1333" i="8"/>
  <c r="E1496" i="8"/>
  <c r="E1624" i="8"/>
  <c r="E1752" i="8"/>
  <c r="E859" i="8"/>
  <c r="E1282" i="8"/>
  <c r="E1452" i="8"/>
  <c r="E1585" i="8"/>
  <c r="E1210" i="8"/>
  <c r="E1389" i="8"/>
  <c r="E1538" i="8"/>
  <c r="E1130" i="8"/>
  <c r="E1328" i="8"/>
  <c r="E1491" i="8"/>
  <c r="E459" i="8"/>
  <c r="E1556" i="8"/>
  <c r="E1762" i="8"/>
  <c r="E1909" i="8"/>
  <c r="E2037" i="8"/>
  <c r="E2165" i="8"/>
  <c r="E2293" i="8"/>
  <c r="E1525" i="8"/>
  <c r="E1753" i="8"/>
  <c r="E1902" i="8"/>
  <c r="E2030" i="8"/>
  <c r="E2158" i="8"/>
  <c r="E2286" i="8"/>
  <c r="E1467" i="8"/>
  <c r="E1732" i="8"/>
  <c r="E1887" i="8"/>
  <c r="E2015" i="8"/>
  <c r="E2143" i="8"/>
  <c r="E1202" i="8"/>
  <c r="E1617" i="8"/>
  <c r="E1713" i="8"/>
  <c r="E1819" i="8"/>
  <c r="E1888" i="8"/>
  <c r="E1952" i="8"/>
  <c r="E2016" i="8"/>
  <c r="E2080" i="8"/>
  <c r="E2144" i="8"/>
  <c r="E2208" i="8"/>
  <c r="E1265" i="8"/>
  <c r="E1572" i="8"/>
  <c r="E1682" i="8"/>
  <c r="E1767" i="8"/>
  <c r="E1847" i="8"/>
  <c r="E1913" i="8"/>
  <c r="E1977" i="8"/>
  <c r="E2041" i="8"/>
  <c r="E2105" i="8"/>
  <c r="E2169" i="8"/>
  <c r="E2233" i="8"/>
  <c r="E1352" i="8"/>
  <c r="E1619" i="8"/>
  <c r="E1705" i="8"/>
  <c r="E1789" i="8"/>
  <c r="E1866" i="8"/>
  <c r="E1930" i="8"/>
  <c r="E1994" i="8"/>
  <c r="E2058" i="8"/>
  <c r="E2122" i="8"/>
  <c r="E2186" i="8"/>
  <c r="E1317" i="8"/>
  <c r="E1605" i="8"/>
  <c r="E1695" i="8"/>
  <c r="E1780" i="8"/>
  <c r="E1859" i="8"/>
  <c r="E1923" i="8"/>
  <c r="E1987" i="8"/>
  <c r="E2051" i="8"/>
  <c r="E2115" i="8"/>
  <c r="E2179" i="8"/>
  <c r="E2243" i="8"/>
  <c r="E2307" i="8"/>
  <c r="E1228" i="8"/>
  <c r="E1549" i="8"/>
  <c r="E1675" i="8"/>
  <c r="E1761" i="8"/>
  <c r="E1842" i="8"/>
  <c r="E1908" i="8"/>
  <c r="E1972" i="8"/>
  <c r="E2036" i="8"/>
  <c r="E2100" i="8"/>
  <c r="E2164" i="8"/>
  <c r="E2250" i="8"/>
  <c r="E2263" i="8"/>
  <c r="E1526" i="8"/>
  <c r="E1168" i="8"/>
  <c r="E1386" i="8"/>
  <c r="E1543" i="8"/>
  <c r="E1169" i="8"/>
  <c r="E1355" i="8"/>
  <c r="E1512" i="8"/>
  <c r="E1640" i="8"/>
  <c r="E1768" i="8"/>
  <c r="E1053" i="8"/>
  <c r="E1304" i="8"/>
  <c r="E1473" i="8"/>
  <c r="E1601" i="8"/>
  <c r="E1236" i="8"/>
  <c r="E1411" i="8"/>
  <c r="E1554" i="8"/>
  <c r="E1161" i="8"/>
  <c r="E1348" i="8"/>
  <c r="E1507" i="8"/>
  <c r="E896" i="8"/>
  <c r="E1612" i="8"/>
  <c r="E1783" i="8"/>
  <c r="E1925" i="8"/>
  <c r="E2053" i="8"/>
  <c r="E2181" i="8"/>
  <c r="E2309" i="8"/>
  <c r="E1589" i="8"/>
  <c r="E1773" i="8"/>
  <c r="E1918" i="8"/>
  <c r="E2046" i="8"/>
  <c r="E2174" i="8"/>
  <c r="E2302" i="8"/>
  <c r="E1532" i="8"/>
  <c r="E1754" i="8"/>
  <c r="E1903" i="8"/>
  <c r="E2031" i="8"/>
  <c r="E2159" i="8"/>
  <c r="E1253" i="8"/>
  <c r="E1627" i="8"/>
  <c r="E1733" i="8"/>
  <c r="E1828" i="8"/>
  <c r="E1896" i="8"/>
  <c r="E1960" i="8"/>
  <c r="E2024" i="8"/>
  <c r="E2088" i="8"/>
  <c r="E2152" i="8"/>
  <c r="E2216" i="8"/>
  <c r="E1307" i="8"/>
  <c r="E1599" i="8"/>
  <c r="E1692" i="8"/>
  <c r="E1778" i="8"/>
  <c r="E1857" i="8"/>
  <c r="E1921" i="8"/>
  <c r="E1985" i="8"/>
  <c r="E2049" i="8"/>
  <c r="E2113" i="8"/>
  <c r="E2177" i="8"/>
  <c r="E2241" i="8"/>
  <c r="E1394" i="8"/>
  <c r="E1629" i="8"/>
  <c r="E1715" i="8"/>
  <c r="E1801" i="8"/>
  <c r="E1874" i="8"/>
  <c r="E1938" i="8"/>
  <c r="E2002" i="8"/>
  <c r="E2066" i="8"/>
  <c r="E2130" i="8"/>
  <c r="E2194" i="8"/>
  <c r="E1361" i="8"/>
  <c r="E1620" i="8"/>
  <c r="E1706" i="8"/>
  <c r="E1791" i="8"/>
  <c r="E1867" i="8"/>
  <c r="E1931" i="8"/>
  <c r="E1995" i="8"/>
  <c r="E2059" i="8"/>
  <c r="E2123" i="8"/>
  <c r="E2187" i="8"/>
  <c r="E2251" i="8"/>
  <c r="E2315" i="8"/>
  <c r="E1276" i="8"/>
  <c r="E1581" i="8"/>
  <c r="E1685" i="8"/>
  <c r="E1771" i="8"/>
  <c r="E1851" i="8"/>
  <c r="E1916" i="8"/>
  <c r="E1980" i="8"/>
  <c r="E2044" i="8"/>
  <c r="E2108" i="8"/>
  <c r="E2340" i="8"/>
  <c r="E2220" i="8"/>
  <c r="E2248" i="8"/>
  <c r="E556" i="8"/>
  <c r="E1598" i="8"/>
  <c r="E1232" i="8"/>
  <c r="E1428" i="8"/>
  <c r="E1575" i="8"/>
  <c r="E1220" i="8"/>
  <c r="E1397" i="8"/>
  <c r="E1544" i="8"/>
  <c r="E1672" i="8"/>
  <c r="E1800" i="8"/>
  <c r="E1157" i="8"/>
  <c r="E1346" i="8"/>
  <c r="E1505" i="8"/>
  <c r="E871" i="8"/>
  <c r="E1283" i="8"/>
  <c r="E1453" i="8"/>
  <c r="E1586" i="8"/>
  <c r="E1212" i="8"/>
  <c r="E1392" i="8"/>
  <c r="E1539" i="8"/>
  <c r="E1132" i="8"/>
  <c r="E1655" i="8"/>
  <c r="E1825" i="8"/>
  <c r="E1957" i="8"/>
  <c r="E2085" i="8"/>
  <c r="E2213" i="8"/>
  <c r="E2341" i="8"/>
  <c r="E1645" i="8"/>
  <c r="E1817" i="8"/>
  <c r="E1950" i="8"/>
  <c r="E2078" i="8"/>
  <c r="E2206" i="8"/>
  <c r="E2334" i="8"/>
  <c r="E1626" i="8"/>
  <c r="E1796" i="8"/>
  <c r="E1935" i="8"/>
  <c r="E2063" i="8"/>
  <c r="E2191" i="8"/>
  <c r="E1298" i="8"/>
  <c r="E1649" i="8"/>
  <c r="E1745" i="8"/>
  <c r="E1837" i="8"/>
  <c r="E1904" i="8"/>
  <c r="E1968" i="8"/>
  <c r="E2032" i="8"/>
  <c r="E2096" i="8"/>
  <c r="E2160" i="8"/>
  <c r="E2224" i="8"/>
  <c r="E1349" i="8"/>
  <c r="E1618" i="8"/>
  <c r="E1703" i="8"/>
  <c r="E1788" i="8"/>
  <c r="E1865" i="8"/>
  <c r="E1929" i="8"/>
  <c r="E1993" i="8"/>
  <c r="E2057" i="8"/>
  <c r="E2121" i="8"/>
  <c r="E2185" i="8"/>
  <c r="E2249" i="8"/>
  <c r="E1436" i="8"/>
  <c r="E1641" i="8"/>
  <c r="E1725" i="8"/>
  <c r="E1811" i="8"/>
  <c r="E1882" i="8"/>
  <c r="E1946" i="8"/>
  <c r="E2010" i="8"/>
  <c r="E2074" i="8"/>
  <c r="E2138" i="8"/>
  <c r="E2202" i="8"/>
  <c r="E1403" i="8"/>
  <c r="E1631" i="8"/>
  <c r="E1716" i="8"/>
  <c r="E1802" i="8"/>
  <c r="E1875" i="8"/>
  <c r="E1939" i="8"/>
  <c r="E2003" i="8"/>
  <c r="E2067" i="8"/>
  <c r="E2131" i="8"/>
  <c r="E2195" i="8"/>
  <c r="E2259" i="8"/>
  <c r="E2323" i="8"/>
  <c r="E1320" i="8"/>
  <c r="E1607" i="8"/>
  <c r="E1697" i="8"/>
  <c r="E1781" i="8"/>
  <c r="E1860" i="8"/>
  <c r="E1924" i="8"/>
  <c r="E1988" i="8"/>
  <c r="E2052" i="8"/>
  <c r="E2116" i="8"/>
  <c r="E2328" i="8"/>
  <c r="E2338" i="8"/>
  <c r="E2218" i="8"/>
  <c r="E869" i="8"/>
  <c r="E1670" i="8"/>
  <c r="E1244" i="8"/>
  <c r="E1440" i="8"/>
  <c r="E1583" i="8"/>
  <c r="E1233" i="8"/>
  <c r="E1409" i="8"/>
  <c r="E1552" i="8"/>
  <c r="E1680" i="8"/>
  <c r="E1808" i="8"/>
  <c r="E1170" i="8"/>
  <c r="E1356" i="8"/>
  <c r="E1513" i="8"/>
  <c r="E973" i="8"/>
  <c r="E1293" i="8"/>
  <c r="E1465" i="8"/>
  <c r="E1594" i="8"/>
  <c r="E1225" i="8"/>
  <c r="E1402" i="8"/>
  <c r="E1547" i="8"/>
  <c r="E1188" i="8"/>
  <c r="E1666" i="8"/>
  <c r="E1834" i="8"/>
  <c r="E1965" i="8"/>
  <c r="E2093" i="8"/>
  <c r="E2221" i="8"/>
  <c r="E1133" i="8"/>
  <c r="E1657" i="8"/>
  <c r="E1826" i="8"/>
  <c r="E1958" i="8"/>
  <c r="E2086" i="8"/>
  <c r="E2214" i="8"/>
  <c r="E2342" i="8"/>
  <c r="E1636" i="8"/>
  <c r="E1807" i="8"/>
  <c r="E1943" i="8"/>
  <c r="E2071" i="8"/>
  <c r="E2199" i="8"/>
  <c r="E1468" i="8"/>
  <c r="E1659" i="8"/>
  <c r="E1755" i="8"/>
  <c r="E1846" i="8"/>
  <c r="E1912" i="8"/>
  <c r="E1976" i="8"/>
  <c r="E2040" i="8"/>
  <c r="E2104" i="8"/>
  <c r="E2168" i="8"/>
  <c r="E2232" i="8"/>
  <c r="E1393" i="8"/>
  <c r="E1628" i="8"/>
  <c r="E1714" i="8"/>
  <c r="E1799" i="8"/>
  <c r="E1873" i="8"/>
  <c r="E1937" i="8"/>
  <c r="E2001" i="8"/>
  <c r="E2065" i="8"/>
  <c r="E2129" i="8"/>
  <c r="E2193" i="8"/>
  <c r="E1012" i="8"/>
  <c r="E1477" i="8"/>
  <c r="E1651" i="8"/>
  <c r="E1737" i="8"/>
  <c r="E1821" i="8"/>
  <c r="E1890" i="8"/>
  <c r="E1954" i="8"/>
  <c r="E2018" i="8"/>
  <c r="E2082" i="8"/>
  <c r="E2146" i="8"/>
  <c r="E2210" i="8"/>
  <c r="E1445" i="8"/>
  <c r="E1642" i="8"/>
  <c r="E1727" i="8"/>
  <c r="E1812" i="8"/>
  <c r="E1883" i="8"/>
  <c r="E1947" i="8"/>
  <c r="E2011" i="8"/>
  <c r="E2075" i="8"/>
  <c r="E2139" i="8"/>
  <c r="E2203" i="8"/>
  <c r="E2267" i="8"/>
  <c r="E2331" i="8"/>
  <c r="E1362" i="8"/>
  <c r="E1621" i="8"/>
  <c r="E1707" i="8"/>
  <c r="E1793" i="8"/>
  <c r="E1868" i="8"/>
  <c r="E1932" i="8"/>
  <c r="E1996" i="8"/>
  <c r="E2060" i="8"/>
  <c r="E2124" i="8"/>
  <c r="E2314" i="8"/>
  <c r="E2327" i="8"/>
  <c r="E997" i="8"/>
  <c r="E1742" i="8"/>
  <c r="E1257" i="8"/>
  <c r="E1450" i="8"/>
  <c r="E1591" i="8"/>
  <c r="E1245" i="8"/>
  <c r="E1419" i="8"/>
  <c r="E1560" i="8"/>
  <c r="E1688" i="8"/>
  <c r="E1816" i="8"/>
  <c r="E1184" i="8"/>
  <c r="E1368" i="8"/>
  <c r="E1521" i="8"/>
  <c r="E1061" i="8"/>
  <c r="E1305" i="8"/>
  <c r="E1474" i="8"/>
  <c r="E1602" i="8"/>
  <c r="E1237" i="8"/>
  <c r="E1412" i="8"/>
  <c r="E1555" i="8"/>
  <c r="E1240" i="8"/>
  <c r="E1676" i="8"/>
  <c r="E1843" i="8"/>
  <c r="E1973" i="8"/>
  <c r="E2101" i="8"/>
  <c r="E2229" i="8"/>
  <c r="E1189" i="8"/>
  <c r="E1667" i="8"/>
  <c r="E1835" i="8"/>
  <c r="E1966" i="8"/>
  <c r="E2094" i="8"/>
  <c r="E2222" i="8"/>
  <c r="E508" i="8"/>
  <c r="E1647" i="8"/>
  <c r="E1818" i="8"/>
  <c r="E1951" i="8"/>
  <c r="E2079" i="8"/>
  <c r="E2207" i="8"/>
  <c r="E1501" i="8"/>
  <c r="E1669" i="8"/>
  <c r="E1765" i="8"/>
  <c r="E1855" i="8"/>
  <c r="E1920" i="8"/>
  <c r="E1984" i="8"/>
  <c r="E2048" i="8"/>
  <c r="E2112" i="8"/>
  <c r="E2176" i="8"/>
  <c r="E2240" i="8"/>
  <c r="E1435" i="8"/>
  <c r="E1639" i="8"/>
  <c r="E1724" i="8"/>
  <c r="E1810" i="8"/>
  <c r="E1881" i="8"/>
  <c r="E1945" i="8"/>
  <c r="E2009" i="8"/>
  <c r="E2073" i="8"/>
  <c r="E2137" i="8"/>
  <c r="E2201" i="8"/>
  <c r="E1164" i="8"/>
  <c r="E1509" i="8"/>
  <c r="E1661" i="8"/>
  <c r="E1747" i="8"/>
  <c r="E1830" i="8"/>
  <c r="E1898" i="8"/>
  <c r="E1962" i="8"/>
  <c r="E2026" i="8"/>
  <c r="E2090" i="8"/>
  <c r="E2154" i="8"/>
  <c r="E1085" i="8"/>
  <c r="E1484" i="8"/>
  <c r="E1652" i="8"/>
  <c r="E1738" i="8"/>
  <c r="E1822" i="8"/>
  <c r="E1891" i="8"/>
  <c r="E1955" i="8"/>
  <c r="E2019" i="8"/>
  <c r="E2083" i="8"/>
  <c r="E2147" i="8"/>
  <c r="E2211" i="8"/>
  <c r="E2275" i="8"/>
  <c r="E2339" i="8"/>
  <c r="E1404" i="8"/>
  <c r="E1633" i="8"/>
  <c r="E1717" i="8"/>
  <c r="E1803" i="8"/>
  <c r="E1876" i="8"/>
  <c r="E1940" i="8"/>
  <c r="E2004" i="8"/>
  <c r="E2068" i="8"/>
  <c r="E2132" i="8"/>
  <c r="E2303" i="8"/>
  <c r="E2313" i="8"/>
  <c r="E1092" i="8"/>
  <c r="E1814" i="8"/>
  <c r="E1280" i="8"/>
  <c r="E1479" i="8"/>
  <c r="E653" i="8"/>
  <c r="E1269" i="8"/>
  <c r="E1441" i="8"/>
  <c r="E1576" i="8"/>
  <c r="E1704" i="8"/>
  <c r="E1832" i="8"/>
  <c r="E1209" i="8"/>
  <c r="E1388" i="8"/>
  <c r="E1537" i="8"/>
  <c r="E1125" i="8"/>
  <c r="E1325" i="8"/>
  <c r="E1490" i="8"/>
  <c r="E411" i="8"/>
  <c r="E1264" i="8"/>
  <c r="E1434" i="8"/>
  <c r="E1571" i="8"/>
  <c r="E1329" i="8"/>
  <c r="E1698" i="8"/>
  <c r="E1861" i="8"/>
  <c r="E1989" i="8"/>
  <c r="E2117" i="8"/>
  <c r="E2245" i="8"/>
  <c r="E1288" i="8"/>
  <c r="E1689" i="8"/>
  <c r="E1853" i="8"/>
  <c r="E1982" i="8"/>
  <c r="E2110" i="8"/>
  <c r="E2238" i="8"/>
  <c r="E1201" i="8"/>
  <c r="E1668" i="8"/>
  <c r="E1836" i="8"/>
  <c r="E1967" i="8"/>
  <c r="E2095" i="8"/>
  <c r="E2223" i="8"/>
  <c r="E1533" i="8"/>
  <c r="E1681" i="8"/>
  <c r="E1777" i="8"/>
  <c r="E1864" i="8"/>
  <c r="E1928" i="8"/>
  <c r="E1992" i="8"/>
  <c r="E2056" i="8"/>
  <c r="E2120" i="8"/>
  <c r="E2184" i="8"/>
  <c r="E909" i="8"/>
  <c r="E1476" i="8"/>
  <c r="E1650" i="8"/>
  <c r="E1735" i="8"/>
  <c r="E1820" i="8"/>
  <c r="E1889" i="8"/>
  <c r="E1953" i="8"/>
  <c r="E2017" i="8"/>
  <c r="E2081" i="8"/>
  <c r="E2145" i="8"/>
  <c r="E2209" i="8"/>
  <c r="E1216" i="8"/>
  <c r="E1541" i="8"/>
  <c r="E1673" i="8"/>
  <c r="E1757" i="8"/>
  <c r="E1839" i="8"/>
  <c r="E1906" i="8"/>
  <c r="E1970" i="8"/>
  <c r="E2034" i="8"/>
  <c r="E2098" i="8"/>
  <c r="E2162" i="8"/>
  <c r="E1176" i="8"/>
  <c r="E1516" i="8"/>
  <c r="E1663" i="8"/>
  <c r="E1748" i="8"/>
  <c r="E1831" i="8"/>
  <c r="E1899" i="8"/>
  <c r="E1963" i="8"/>
  <c r="E2027" i="8"/>
  <c r="E2091" i="8"/>
  <c r="E2155" i="8"/>
  <c r="E2219" i="8"/>
  <c r="E2283" i="8"/>
  <c r="E2347" i="8"/>
  <c r="E1448" i="8"/>
  <c r="E1643" i="8"/>
  <c r="E1729" i="8"/>
  <c r="E1813" i="8"/>
  <c r="E1884" i="8"/>
  <c r="E1948" i="8"/>
  <c r="E2012" i="8"/>
  <c r="E2076" i="8"/>
  <c r="E2140" i="8"/>
  <c r="E2289" i="8"/>
  <c r="E2300" i="8"/>
  <c r="E1192" i="8"/>
  <c r="E1093" i="8"/>
  <c r="E1332" i="8"/>
  <c r="E1511" i="8"/>
  <c r="E1098" i="8"/>
  <c r="E1313" i="8"/>
  <c r="E1480" i="8"/>
  <c r="E1608" i="8"/>
  <c r="E1736" i="8"/>
  <c r="E309" i="8"/>
  <c r="E1260" i="8"/>
  <c r="E1432" i="8"/>
  <c r="E1569" i="8"/>
  <c r="E1185" i="8"/>
  <c r="E1369" i="8"/>
  <c r="E1522" i="8"/>
  <c r="E1069" i="8"/>
  <c r="E1306" i="8"/>
  <c r="E1475" i="8"/>
  <c r="E1603" i="8"/>
  <c r="E1492" i="8"/>
  <c r="E1740" i="8"/>
  <c r="E1893" i="8"/>
  <c r="E2021" i="8"/>
  <c r="E2149" i="8"/>
  <c r="E2277" i="8"/>
  <c r="E1458" i="8"/>
  <c r="E1731" i="8"/>
  <c r="E1886" i="8"/>
  <c r="E2014" i="8"/>
  <c r="E2142" i="8"/>
  <c r="E2270" i="8"/>
  <c r="E1381" i="8"/>
  <c r="E1711" i="8"/>
  <c r="E1871" i="8"/>
  <c r="E1999" i="8"/>
  <c r="E2127" i="8"/>
  <c r="E807" i="8"/>
  <c r="E1565" i="8"/>
  <c r="E1691" i="8"/>
  <c r="E1787" i="8"/>
  <c r="E1872" i="8"/>
  <c r="E1936" i="8"/>
  <c r="E2000" i="8"/>
  <c r="E2064" i="8"/>
  <c r="E2128" i="8"/>
  <c r="E2192" i="8"/>
  <c r="E1162" i="8"/>
  <c r="E1508" i="8"/>
  <c r="E1660" i="8"/>
  <c r="E1746" i="8"/>
  <c r="E1829" i="8"/>
  <c r="E1897" i="8"/>
  <c r="E1961" i="8"/>
  <c r="E2025" i="8"/>
  <c r="E2089" i="8"/>
  <c r="E2153" i="8"/>
  <c r="E2217" i="8"/>
  <c r="E1266" i="8"/>
  <c r="E1573" i="8"/>
  <c r="E1683" i="8"/>
  <c r="E1769" i="8"/>
  <c r="E1849" i="8"/>
  <c r="E1914" i="8"/>
  <c r="E1978" i="8"/>
  <c r="E2042" i="8"/>
  <c r="E2106" i="8"/>
  <c r="E2170" i="8"/>
  <c r="E1226" i="8"/>
  <c r="E1548" i="8"/>
  <c r="E1674" i="8"/>
  <c r="E1759" i="8"/>
  <c r="E1841" i="8"/>
  <c r="E1907" i="8"/>
  <c r="E1971" i="8"/>
  <c r="E2035" i="8"/>
  <c r="E2099" i="8"/>
  <c r="E2163" i="8"/>
  <c r="E2227" i="8"/>
  <c r="E2291" i="8"/>
  <c r="E1114" i="8"/>
  <c r="E1485" i="8"/>
  <c r="E1653" i="8"/>
  <c r="E1739" i="8"/>
  <c r="E1823" i="8"/>
  <c r="E1892" i="8"/>
  <c r="E1956" i="8"/>
  <c r="E2020" i="8"/>
  <c r="E2084" i="8"/>
  <c r="E2148" i="8"/>
  <c r="E2276" i="8"/>
  <c r="E2288" i="8"/>
  <c r="E1309" i="8"/>
  <c r="E1117" i="8"/>
  <c r="E1344" i="8"/>
  <c r="E1519" i="8"/>
  <c r="E1122" i="8"/>
  <c r="E1323" i="8"/>
  <c r="E1488" i="8"/>
  <c r="E1616" i="8"/>
  <c r="E1744" i="8"/>
  <c r="E696" i="8"/>
  <c r="E1272" i="8"/>
  <c r="E1442" i="8"/>
  <c r="E1577" i="8"/>
  <c r="E1197" i="8"/>
  <c r="E1379" i="8"/>
  <c r="E1530" i="8"/>
  <c r="E1108" i="8"/>
  <c r="E1316" i="8"/>
  <c r="E1483" i="8"/>
  <c r="E1611" i="8"/>
  <c r="E1524" i="8"/>
  <c r="E1751" i="8"/>
  <c r="E1901" i="8"/>
  <c r="E2029" i="8"/>
  <c r="E2157" i="8"/>
  <c r="E2285" i="8"/>
  <c r="E1493" i="8"/>
  <c r="E1741" i="8"/>
  <c r="E1894" i="8"/>
  <c r="E2022" i="8"/>
  <c r="E2150" i="8"/>
  <c r="E2278" i="8"/>
  <c r="E1425" i="8"/>
  <c r="E1722" i="8"/>
  <c r="E1879" i="8"/>
  <c r="E2007" i="8"/>
  <c r="E2135" i="8"/>
  <c r="E1152" i="8"/>
  <c r="E1597" i="8"/>
  <c r="E1701" i="8"/>
  <c r="E1797" i="8"/>
  <c r="E1880" i="8"/>
  <c r="E1944" i="8"/>
  <c r="E2008" i="8"/>
  <c r="E2072" i="8"/>
  <c r="E2136" i="8"/>
  <c r="E2200" i="8"/>
  <c r="E1213" i="8"/>
  <c r="E1540" i="8"/>
  <c r="E1671" i="8"/>
  <c r="E1756" i="8"/>
  <c r="E1838" i="8"/>
  <c r="E1905" i="8"/>
  <c r="E1969" i="8"/>
  <c r="E2033" i="8"/>
  <c r="E2097" i="8"/>
  <c r="E2161" i="8"/>
  <c r="E2225" i="8"/>
  <c r="E1308" i="8"/>
  <c r="E1604" i="8"/>
  <c r="E1693" i="8"/>
  <c r="E1779" i="8"/>
  <c r="E1858" i="8"/>
  <c r="E1922" i="8"/>
  <c r="E1986" i="8"/>
  <c r="E2050" i="8"/>
  <c r="E2114" i="8"/>
  <c r="E2178" i="8"/>
  <c r="E1275" i="8"/>
  <c r="E1580" i="8"/>
  <c r="E1684" i="8"/>
  <c r="E1770" i="8"/>
  <c r="E1850" i="8"/>
  <c r="E1915" i="8"/>
  <c r="E1979" i="8"/>
  <c r="E2043" i="8"/>
  <c r="E2107" i="8"/>
  <c r="E2171" i="8"/>
  <c r="E2235" i="8"/>
  <c r="E2299" i="8"/>
  <c r="E1177" i="8"/>
  <c r="E1517" i="8"/>
  <c r="E1665" i="8"/>
  <c r="E1749" i="8"/>
  <c r="E1833" i="8"/>
  <c r="E1900" i="8"/>
  <c r="E1964" i="8"/>
  <c r="E2028" i="8"/>
  <c r="E2092" i="8"/>
  <c r="E2156" i="8"/>
  <c r="E2264" i="8"/>
  <c r="E2274" i="8"/>
  <c r="A35" i="2"/>
  <c r="B34" i="4" a="1"/>
  <c r="B34" i="4" s="1"/>
  <c r="F34" i="4" s="1"/>
  <c r="B26" i="4" a="1"/>
  <c r="B26" i="4" s="1"/>
  <c r="B18" i="4" a="1"/>
  <c r="B18" i="4" s="1"/>
  <c r="B4" i="4" a="1"/>
  <c r="B4" i="4" s="1"/>
  <c r="B33" i="4" a="1"/>
  <c r="B33" i="4" s="1"/>
  <c r="F33" i="4" s="1"/>
  <c r="B25" i="4" a="1"/>
  <c r="B25" i="4" s="1"/>
  <c r="B17" i="4" a="1"/>
  <c r="B17" i="4" s="1"/>
  <c r="B11" i="4" a="1"/>
  <c r="B11" i="4" s="1"/>
  <c r="B3" i="4" a="1"/>
  <c r="B3" i="4" s="1"/>
  <c r="B32" i="4" a="1"/>
  <c r="B32" i="4" s="1"/>
  <c r="F32" i="4" s="1"/>
  <c r="B24" i="4" a="1"/>
  <c r="B24" i="4" s="1"/>
  <c r="B16" i="4" a="1"/>
  <c r="B16" i="4" s="1"/>
  <c r="B10" i="4" a="1"/>
  <c r="B10" i="4" s="1"/>
  <c r="B31" i="4" a="1"/>
  <c r="B31" i="4" s="1"/>
  <c r="B23" i="4" a="1"/>
  <c r="B23" i="4" s="1"/>
  <c r="B9" i="4" a="1"/>
  <c r="B9" i="4" s="1"/>
  <c r="B30" i="4" a="1"/>
  <c r="B30" i="4" s="1"/>
  <c r="B22" i="4" a="1"/>
  <c r="B22" i="4" s="1"/>
  <c r="B15" i="4" a="1"/>
  <c r="B15" i="4" s="1"/>
  <c r="B8" i="4" a="1"/>
  <c r="B8" i="4" s="1"/>
  <c r="B29" i="4" a="1"/>
  <c r="B29" i="4" s="1"/>
  <c r="B21" i="4" a="1"/>
  <c r="B21" i="4" s="1"/>
  <c r="B14" i="4" a="1"/>
  <c r="B14" i="4" s="1"/>
  <c r="B7" i="4" a="1"/>
  <c r="B7" i="4" s="1"/>
  <c r="B28" i="4" a="1"/>
  <c r="B28" i="4" s="1"/>
  <c r="B20" i="4" a="1"/>
  <c r="B20" i="4" s="1"/>
  <c r="B13" i="4" a="1"/>
  <c r="B13" i="4" s="1"/>
  <c r="B6" i="4" a="1"/>
  <c r="B6" i="4" s="1"/>
  <c r="B27" i="4" a="1"/>
  <c r="B27" i="4" s="1"/>
  <c r="B19" i="4" a="1"/>
  <c r="B19" i="4" s="1"/>
  <c r="B12" i="4" a="1"/>
  <c r="B12" i="4" s="1"/>
  <c r="B5" i="4" a="1"/>
  <c r="B5" i="4" s="1"/>
  <c r="F27" i="4" l="1"/>
  <c r="F26" i="4"/>
  <c r="F31" i="4"/>
  <c r="F28" i="4"/>
  <c r="F29" i="4"/>
  <c r="F30" i="4"/>
  <c r="F25" i="4"/>
  <c r="F24" i="4"/>
  <c r="B2" i="4" a="1"/>
  <c r="B2" i="4" s="1"/>
  <c r="D37" i="2"/>
  <c r="J13" i="2"/>
  <c r="J10" i="2"/>
  <c r="J14" i="2"/>
  <c r="J12" i="2"/>
  <c r="D41" i="2" s="1"/>
  <c r="J11" i="2"/>
  <c r="H2" i="4"/>
  <c r="G2" i="4"/>
  <c r="E2" i="4"/>
  <c r="D2" i="4"/>
  <c r="C2" i="4"/>
  <c r="B27" i="2" a="1"/>
  <c r="B27" i="2" s="1"/>
  <c r="E2" i="8"/>
  <c r="B20" i="2" s="1" a="1"/>
  <c r="B20" i="2" s="1"/>
  <c r="F19" i="4"/>
  <c r="F22" i="4"/>
  <c r="F23" i="4"/>
  <c r="F14" i="4"/>
  <c r="F15" i="4"/>
  <c r="F20" i="4"/>
  <c r="F16" i="4"/>
  <c r="F13" i="4"/>
  <c r="F8" i="4"/>
  <c r="F17" i="4"/>
  <c r="F21" i="4"/>
  <c r="F18" i="4"/>
  <c r="F12" i="4"/>
  <c r="F10" i="4"/>
  <c r="F6" i="4"/>
  <c r="F4" i="4"/>
  <c r="F3" i="4"/>
  <c r="F5" i="4"/>
  <c r="F7" i="4"/>
  <c r="F9" i="4"/>
  <c r="F11" i="4"/>
  <c r="D20" i="2" l="1" a="1"/>
  <c r="D20" i="2" s="1"/>
  <c r="C20" i="2" a="1"/>
  <c r="C20" i="2" s="1"/>
  <c r="B24" i="2" a="1"/>
  <c r="B24" i="2" s="1"/>
  <c r="C24" i="2" s="1" a="1"/>
  <c r="C24" i="2" s="1"/>
  <c r="B26" i="2" a="1"/>
  <c r="B26" i="2" s="1"/>
  <c r="C26" i="2" s="1" a="1"/>
  <c r="C26" i="2" s="1"/>
  <c r="B25" i="2" a="1"/>
  <c r="B25" i="2" s="1"/>
  <c r="E25" i="2" s="1" a="1"/>
  <c r="E25" i="2" s="1"/>
  <c r="B23" i="2" a="1"/>
  <c r="B23" i="2" s="1"/>
  <c r="C23" i="2" s="1" a="1"/>
  <c r="C23" i="2" s="1"/>
  <c r="B22" i="2" a="1"/>
  <c r="B22" i="2" s="1"/>
  <c r="E22" i="2" s="1" a="1"/>
  <c r="E22" i="2" s="1"/>
  <c r="B21" i="2" a="1"/>
  <c r="B21" i="2" s="1"/>
  <c r="C21" i="2" s="1" a="1"/>
  <c r="C21" i="2" s="1"/>
  <c r="B28" i="2" a="1"/>
  <c r="B28" i="2" s="1"/>
  <c r="E28" i="2" s="1" a="1"/>
  <c r="E28" i="2" s="1"/>
  <c r="E20" i="2" a="1"/>
  <c r="E20" i="2" s="1"/>
  <c r="F20" i="2" a="1"/>
  <c r="F20" i="2" s="1"/>
  <c r="C27" i="2" a="1"/>
  <c r="C27" i="2" s="1"/>
  <c r="F27" i="2" a="1"/>
  <c r="F27" i="2" s="1"/>
  <c r="E27" i="2" a="1"/>
  <c r="E27" i="2" s="1"/>
  <c r="D27" i="2" a="1"/>
  <c r="D27" i="2" s="1"/>
  <c r="F2" i="4"/>
  <c r="H20" i="2" s="1" a="1"/>
  <c r="H20" i="2" s="1"/>
  <c r="F25" i="2" l="1" a="1"/>
  <c r="F25" i="2" s="1"/>
  <c r="F28" i="2" a="1"/>
  <c r="F28" i="2" s="1"/>
  <c r="F22" i="2" a="1"/>
  <c r="F22" i="2" s="1"/>
  <c r="C25" i="2" a="1"/>
  <c r="C25" i="2" s="1"/>
  <c r="C28" i="2" a="1"/>
  <c r="C28" i="2" s="1"/>
  <c r="C22" i="2" a="1"/>
  <c r="C22" i="2" s="1"/>
  <c r="D26" i="2" a="1"/>
  <c r="D26" i="2" s="1"/>
  <c r="D24" i="2" a="1"/>
  <c r="D24" i="2" s="1"/>
  <c r="D21" i="2" a="1"/>
  <c r="D21" i="2" s="1"/>
  <c r="D23" i="2" a="1"/>
  <c r="D23" i="2" s="1"/>
  <c r="E26" i="2" a="1"/>
  <c r="E26" i="2" s="1"/>
  <c r="E24" i="2" a="1"/>
  <c r="E24" i="2" s="1"/>
  <c r="E21" i="2" a="1"/>
  <c r="E21" i="2" s="1"/>
  <c r="E23" i="2" a="1"/>
  <c r="E23" i="2" s="1"/>
  <c r="F26" i="2" a="1"/>
  <c r="F26" i="2" s="1"/>
  <c r="F24" i="2" a="1"/>
  <c r="F24" i="2" s="1"/>
  <c r="F21" i="2" a="1"/>
  <c r="F21" i="2" s="1"/>
  <c r="F23" i="2" a="1"/>
  <c r="F23" i="2" s="1"/>
  <c r="D25" i="2" a="1"/>
  <c r="D25" i="2" s="1"/>
  <c r="D28" i="2" a="1"/>
  <c r="D28" i="2" s="1"/>
  <c r="D22" i="2" a="1"/>
  <c r="D22" i="2" s="1"/>
  <c r="A3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<sst xmlns="http://schemas.openxmlformats.org/spreadsheetml/2006/main" count="23746" uniqueCount="517">
  <si>
    <t>Game_ID</t>
  </si>
  <si>
    <t>Date</t>
  </si>
  <si>
    <t>Home Team</t>
  </si>
  <si>
    <t>Away Team</t>
  </si>
  <si>
    <t>Player</t>
  </si>
  <si>
    <t>AB</t>
  </si>
  <si>
    <t>H</t>
  </si>
  <si>
    <t>2B</t>
  </si>
  <si>
    <t>3B</t>
  </si>
  <si>
    <t>HR</t>
  </si>
  <si>
    <t>BB</t>
  </si>
  <si>
    <t>SO</t>
  </si>
  <si>
    <t>RBI</t>
  </si>
  <si>
    <t>R</t>
  </si>
  <si>
    <t>SB</t>
  </si>
  <si>
    <t>CS</t>
  </si>
  <si>
    <t>TB</t>
  </si>
  <si>
    <t>Position</t>
  </si>
  <si>
    <t>Batting_Spot</t>
  </si>
  <si>
    <t>Team</t>
  </si>
  <si>
    <t>Opponent</t>
  </si>
  <si>
    <t>Opponent Team</t>
  </si>
  <si>
    <t>Last 5 Games</t>
  </si>
  <si>
    <t>Opponent Team Profile</t>
  </si>
  <si>
    <t>Metric</t>
  </si>
  <si>
    <t>Value</t>
  </si>
  <si>
    <t>AVG</t>
  </si>
  <si>
    <t>OBP</t>
  </si>
  <si>
    <t>SLG</t>
  </si>
  <si>
    <t>Runs/Game</t>
  </si>
  <si>
    <t>SB/Game</t>
  </si>
  <si>
    <t>Errors/Game</t>
  </si>
  <si>
    <t>Errors</t>
  </si>
  <si>
    <t>OPS</t>
  </si>
  <si>
    <t>Runs Created</t>
  </si>
  <si>
    <t>Lineup Tendencies</t>
  </si>
  <si>
    <t>Player Profile</t>
  </si>
  <si>
    <t>Select Player</t>
  </si>
  <si>
    <t>K%</t>
  </si>
  <si>
    <t>BB%</t>
  </si>
  <si>
    <t>Pitcher</t>
  </si>
  <si>
    <t>UNC Pembroke</t>
  </si>
  <si>
    <t>D&amp;E</t>
  </si>
  <si>
    <t>1B</t>
  </si>
  <si>
    <t>A.Higgins</t>
  </si>
  <si>
    <t>C.Dobbs</t>
  </si>
  <si>
    <t>M.Henkle</t>
  </si>
  <si>
    <t>A.Zapach</t>
  </si>
  <si>
    <t>SS</t>
  </si>
  <si>
    <t>T.Fleming</t>
  </si>
  <si>
    <t>DP</t>
  </si>
  <si>
    <t>G.Wessling</t>
  </si>
  <si>
    <t>C</t>
  </si>
  <si>
    <t>LF</t>
  </si>
  <si>
    <t>RF</t>
  </si>
  <si>
    <t>M.Smith</t>
  </si>
  <si>
    <t>C.Warfield</t>
  </si>
  <si>
    <t>CF</t>
  </si>
  <si>
    <t>P</t>
  </si>
  <si>
    <t>S.Kneeland</t>
  </si>
  <si>
    <t>A.Munoz</t>
  </si>
  <si>
    <t>IP</t>
  </si>
  <si>
    <t>ER</t>
  </si>
  <si>
    <t>R_Allowed</t>
  </si>
  <si>
    <t>H_Allowed</t>
  </si>
  <si>
    <t>BB_Allowed</t>
  </si>
  <si>
    <t>K_Pitch</t>
  </si>
  <si>
    <t>A.Haynes</t>
  </si>
  <si>
    <t>S.Jarvis</t>
  </si>
  <si>
    <t>K.Tellings</t>
  </si>
  <si>
    <t>SF</t>
  </si>
  <si>
    <t>Glenville</t>
  </si>
  <si>
    <t>Emory &amp; Henry</t>
  </si>
  <si>
    <t>PR</t>
  </si>
  <si>
    <t>PH</t>
  </si>
  <si>
    <t>Game_no.</t>
  </si>
  <si>
    <t>K.Goodman</t>
  </si>
  <si>
    <t>E.Lilly</t>
  </si>
  <si>
    <t>S.McDaniels</t>
  </si>
  <si>
    <t>D.Warnick</t>
  </si>
  <si>
    <t>Z.Seda</t>
  </si>
  <si>
    <t>H.Howe</t>
  </si>
  <si>
    <t>E.Nolan</t>
  </si>
  <si>
    <t>K.Bradbury</t>
  </si>
  <si>
    <t>E.McLean</t>
  </si>
  <si>
    <t>A.Howard</t>
  </si>
  <si>
    <t>A.Hicks</t>
  </si>
  <si>
    <t>L.Burns</t>
  </si>
  <si>
    <t>M.Duvall</t>
  </si>
  <si>
    <t>F.Yoho</t>
  </si>
  <si>
    <t>A.Harward</t>
  </si>
  <si>
    <t>Ky.Burdick</t>
  </si>
  <si>
    <t>Carson-Newman</t>
  </si>
  <si>
    <t>H.Smith</t>
  </si>
  <si>
    <t>M.Stump</t>
  </si>
  <si>
    <t>Lincoln Memorial</t>
  </si>
  <si>
    <t>A.Belcher</t>
  </si>
  <si>
    <t>Concord</t>
  </si>
  <si>
    <t>K.Morgan</t>
  </si>
  <si>
    <t>B.Jamerson</t>
  </si>
  <si>
    <t>M.Hollis</t>
  </si>
  <si>
    <t>L.Lewis</t>
  </si>
  <si>
    <t>A.Giles</t>
  </si>
  <si>
    <t>M.Gleason</t>
  </si>
  <si>
    <t>K.McCord</t>
  </si>
  <si>
    <t>K.Sholter</t>
  </si>
  <si>
    <t>S.Brehm</t>
  </si>
  <si>
    <t>G.Dodson</t>
  </si>
  <si>
    <t>R.Hintz</t>
  </si>
  <si>
    <t>Mars Hill</t>
  </si>
  <si>
    <t>M.Ledesma</t>
  </si>
  <si>
    <t>H.Niten</t>
  </si>
  <si>
    <t>K.Harper</t>
  </si>
  <si>
    <t>C.Drousias</t>
  </si>
  <si>
    <t>C/1B</t>
  </si>
  <si>
    <t>DP/C</t>
  </si>
  <si>
    <t>1B/P</t>
  </si>
  <si>
    <t>DP/PH</t>
  </si>
  <si>
    <t>2B/1B</t>
  </si>
  <si>
    <t>DP/2B</t>
  </si>
  <si>
    <t>P/RF</t>
  </si>
  <si>
    <t>I.Thomas</t>
  </si>
  <si>
    <t>Tusculum</t>
  </si>
  <si>
    <t>R.Hensel</t>
  </si>
  <si>
    <t>L.Smith</t>
  </si>
  <si>
    <t>K.Burdick</t>
  </si>
  <si>
    <t>A.Hypes</t>
  </si>
  <si>
    <t>M.Boggess</t>
  </si>
  <si>
    <t>DH</t>
  </si>
  <si>
    <t>PH/3B</t>
  </si>
  <si>
    <t>WVSU</t>
  </si>
  <si>
    <t>E.Sigmon</t>
  </si>
  <si>
    <t>C.Cummings</t>
  </si>
  <si>
    <t>A.Hall</t>
  </si>
  <si>
    <t>K.Price</t>
  </si>
  <si>
    <t>B.Smith</t>
  </si>
  <si>
    <t>E.Bechtel</t>
  </si>
  <si>
    <t>A.Contreras</t>
  </si>
  <si>
    <t>C.Moore</t>
  </si>
  <si>
    <t>C.Treadway</t>
  </si>
  <si>
    <t>O.Bell</t>
  </si>
  <si>
    <t>E.Hoffman</t>
  </si>
  <si>
    <t>B.Christian</t>
  </si>
  <si>
    <t>S.Shamblin</t>
  </si>
  <si>
    <t>A.Green</t>
  </si>
  <si>
    <t>H.Sizemore</t>
  </si>
  <si>
    <t>K.Murphy</t>
  </si>
  <si>
    <t>LF/CF</t>
  </si>
  <si>
    <t>A.Bourgeois</t>
  </si>
  <si>
    <t>Catawba</t>
  </si>
  <si>
    <t>2B/SS</t>
  </si>
  <si>
    <t>King</t>
  </si>
  <si>
    <t>West Lib</t>
  </si>
  <si>
    <t>J.Morr</t>
  </si>
  <si>
    <t>A.Cook</t>
  </si>
  <si>
    <t>S.Harris</t>
  </si>
  <si>
    <t>S.Simon</t>
  </si>
  <si>
    <t>J.Conrad</t>
  </si>
  <si>
    <t>A.Davis</t>
  </si>
  <si>
    <t>R.Mangold</t>
  </si>
  <si>
    <t>M.Johnson</t>
  </si>
  <si>
    <t>K.Pettit</t>
  </si>
  <si>
    <t>P.Tucker</t>
  </si>
  <si>
    <t>F.Randolph</t>
  </si>
  <si>
    <t>DP/P</t>
  </si>
  <si>
    <t>1B/DP</t>
  </si>
  <si>
    <t>P/1B</t>
  </si>
  <si>
    <t>Barton College</t>
  </si>
  <si>
    <t>Fairmont</t>
  </si>
  <si>
    <t>B.Hess</t>
  </si>
  <si>
    <t>G.Bibb</t>
  </si>
  <si>
    <t>B.Marietta</t>
  </si>
  <si>
    <t>E.Paul</t>
  </si>
  <si>
    <t>A.Townsend</t>
  </si>
  <si>
    <t>A.Foresha</t>
  </si>
  <si>
    <t>K.Thomas</t>
  </si>
  <si>
    <t>S.Emanuel</t>
  </si>
  <si>
    <t>A.Nordling</t>
  </si>
  <si>
    <t>P.Matteson</t>
  </si>
  <si>
    <t>J.McGill</t>
  </si>
  <si>
    <t>A.Keilholz</t>
  </si>
  <si>
    <t>A.Thompson</t>
  </si>
  <si>
    <t>D.Haller</t>
  </si>
  <si>
    <t>Molloy</t>
  </si>
  <si>
    <t>M.McDaniel</t>
  </si>
  <si>
    <t>L.Musick</t>
  </si>
  <si>
    <t>F.Heater</t>
  </si>
  <si>
    <t>PH/LF</t>
  </si>
  <si>
    <t>PH/2B</t>
  </si>
  <si>
    <t>Malone</t>
  </si>
  <si>
    <t>A.Heidersch</t>
  </si>
  <si>
    <t>R.Ward</t>
  </si>
  <si>
    <t>B.Perri</t>
  </si>
  <si>
    <t>O.Munoz</t>
  </si>
  <si>
    <t>C.Woody</t>
  </si>
  <si>
    <t>K.Harris</t>
  </si>
  <si>
    <t>D.Homer</t>
  </si>
  <si>
    <t>D.Deitrick</t>
  </si>
  <si>
    <t>A.Pass</t>
  </si>
  <si>
    <t>H.Ball</t>
  </si>
  <si>
    <t>UVA Wise</t>
  </si>
  <si>
    <t>UC</t>
  </si>
  <si>
    <t>E.Zucchero</t>
  </si>
  <si>
    <t>B.Polistina</t>
  </si>
  <si>
    <t>K.Moran</t>
  </si>
  <si>
    <t>T.Hodson</t>
  </si>
  <si>
    <t>D.Pici</t>
  </si>
  <si>
    <t>A.Hurley</t>
  </si>
  <si>
    <t>A.Espinoza</t>
  </si>
  <si>
    <t>K.Sullins</t>
  </si>
  <si>
    <t>E.Smith</t>
  </si>
  <si>
    <t>K.Serra</t>
  </si>
  <si>
    <t>A.Mass</t>
  </si>
  <si>
    <t>L.Varney</t>
  </si>
  <si>
    <t>West Chester</t>
  </si>
  <si>
    <t>T.Bernard</t>
  </si>
  <si>
    <t>C.Crowder</t>
  </si>
  <si>
    <t>C.Morey</t>
  </si>
  <si>
    <t>M.Wilson</t>
  </si>
  <si>
    <t>P.Rusnak</t>
  </si>
  <si>
    <t>Cedarville</t>
  </si>
  <si>
    <t>C.Dunn</t>
  </si>
  <si>
    <t>C.Masters</t>
  </si>
  <si>
    <t>LF/RF</t>
  </si>
  <si>
    <t>1B/LF</t>
  </si>
  <si>
    <t>RF/1B</t>
  </si>
  <si>
    <t>O</t>
  </si>
  <si>
    <t>S.Frye</t>
  </si>
  <si>
    <t>A.Nogay</t>
  </si>
  <si>
    <t>L.Alsop</t>
  </si>
  <si>
    <t>I.McKee</t>
  </si>
  <si>
    <t>P/DP</t>
  </si>
  <si>
    <t>M.Gregory</t>
  </si>
  <si>
    <t>Belmont Abbey</t>
  </si>
  <si>
    <t>M.Oglesby</t>
  </si>
  <si>
    <t>A.Tapman</t>
  </si>
  <si>
    <t>C.Reese</t>
  </si>
  <si>
    <t>H.Pail</t>
  </si>
  <si>
    <t>M.Dunman</t>
  </si>
  <si>
    <t>M.Entler</t>
  </si>
  <si>
    <t>E.Dunman</t>
  </si>
  <si>
    <t>M.Guillen</t>
  </si>
  <si>
    <t>C/LF</t>
  </si>
  <si>
    <t>1B/C</t>
  </si>
  <si>
    <t>Ursuline College</t>
  </si>
  <si>
    <t>Point Park</t>
  </si>
  <si>
    <t>M.Arndt</t>
  </si>
  <si>
    <t>C.Mann</t>
  </si>
  <si>
    <t>E.Henry</t>
  </si>
  <si>
    <t>G.Welsh</t>
  </si>
  <si>
    <t>T.Morris</t>
  </si>
  <si>
    <t>S.Cope</t>
  </si>
  <si>
    <t>K.Fabiano</t>
  </si>
  <si>
    <t>B.Pies</t>
  </si>
  <si>
    <t>J.Hess</t>
  </si>
  <si>
    <t>J.Mullenax</t>
  </si>
  <si>
    <t>C.Wright</t>
  </si>
  <si>
    <t>A.Hubble</t>
  </si>
  <si>
    <t>B.Moudy</t>
  </si>
  <si>
    <t>J.Johnson</t>
  </si>
  <si>
    <t>P.Haller</t>
  </si>
  <si>
    <t>L.Ebert</t>
  </si>
  <si>
    <t>Indianapolis</t>
  </si>
  <si>
    <t>RF/LF</t>
  </si>
  <si>
    <t>LF/PR</t>
  </si>
  <si>
    <t>Edinboro</t>
  </si>
  <si>
    <t>M.Hataway</t>
  </si>
  <si>
    <t>Ferrum</t>
  </si>
  <si>
    <t>Shepherd</t>
  </si>
  <si>
    <t>Gannon</t>
  </si>
  <si>
    <t>Wheeling</t>
  </si>
  <si>
    <t>G.Mummery</t>
  </si>
  <si>
    <t>M.Kay</t>
  </si>
  <si>
    <t>K.Warrix</t>
  </si>
  <si>
    <t>M.Burns</t>
  </si>
  <si>
    <t>M.Holp</t>
  </si>
  <si>
    <t>E.Blackie</t>
  </si>
  <si>
    <t>M.Clark</t>
  </si>
  <si>
    <t>E.Troxel</t>
  </si>
  <si>
    <t>T.Walsh</t>
  </si>
  <si>
    <t>M.Rodriguez</t>
  </si>
  <si>
    <t>B.Sanders</t>
  </si>
  <si>
    <t>A.Kresak</t>
  </si>
  <si>
    <t>T.Taufahema</t>
  </si>
  <si>
    <t>R.Peters</t>
  </si>
  <si>
    <t>K.Shields</t>
  </si>
  <si>
    <t>WVWC</t>
  </si>
  <si>
    <t>J.Riley</t>
  </si>
  <si>
    <t>L.Hague</t>
  </si>
  <si>
    <t>G.Arnold</t>
  </si>
  <si>
    <t>J.Fix</t>
  </si>
  <si>
    <t>A.Borello</t>
  </si>
  <si>
    <t>M.Austra</t>
  </si>
  <si>
    <t>E.Putman</t>
  </si>
  <si>
    <t>T.Nowicki</t>
  </si>
  <si>
    <t>R.Winn</t>
  </si>
  <si>
    <t>C.Cowan</t>
  </si>
  <si>
    <t>A.Orille</t>
  </si>
  <si>
    <t>S.Lowen</t>
  </si>
  <si>
    <t>3B/1B</t>
  </si>
  <si>
    <t>M.Greene</t>
  </si>
  <si>
    <t>IUP</t>
  </si>
  <si>
    <t>Bowie St</t>
  </si>
  <si>
    <t>PH/RF</t>
  </si>
  <si>
    <t>Seton Hill</t>
  </si>
  <si>
    <t>P/DH</t>
  </si>
  <si>
    <t>D'Youville</t>
  </si>
  <si>
    <t>A.Hill</t>
  </si>
  <si>
    <t>PH/DP</t>
  </si>
  <si>
    <t>K.Vance</t>
  </si>
  <si>
    <t>E.Fournier</t>
  </si>
  <si>
    <t>DH/P</t>
  </si>
  <si>
    <t>Findlay</t>
  </si>
  <si>
    <t>S.Reynolds</t>
  </si>
  <si>
    <t>R.Bruce</t>
  </si>
  <si>
    <t>R.Wood</t>
  </si>
  <si>
    <t>S.Compton</t>
  </si>
  <si>
    <t>J.Ervin</t>
  </si>
  <si>
    <t>LF/2B</t>
  </si>
  <si>
    <t>PR/2B</t>
  </si>
  <si>
    <t>CF/PR</t>
  </si>
  <si>
    <t>D.Carrillo</t>
  </si>
  <si>
    <t>K.Chapple</t>
  </si>
  <si>
    <t>R.Casassa</t>
  </si>
  <si>
    <t>J.Busseri</t>
  </si>
  <si>
    <t>A.Rosgen</t>
  </si>
  <si>
    <t>P/PH</t>
  </si>
  <si>
    <t>Lake Erie</t>
  </si>
  <si>
    <t>C.Reece</t>
  </si>
  <si>
    <t>R.Pearlman</t>
  </si>
  <si>
    <t>M.Harrison</t>
  </si>
  <si>
    <t>Ashland</t>
  </si>
  <si>
    <t>RF/PH</t>
  </si>
  <si>
    <t>Cal U Pa</t>
  </si>
  <si>
    <t>G.Ramm</t>
  </si>
  <si>
    <t>Lees-McRae</t>
  </si>
  <si>
    <t>Lincoln U Pa</t>
  </si>
  <si>
    <t>Elizabeth City St</t>
  </si>
  <si>
    <t>Frostburg</t>
  </si>
  <si>
    <t>G.Nelson</t>
  </si>
  <si>
    <t>Z.Marinello</t>
  </si>
  <si>
    <t>A.Miller</t>
  </si>
  <si>
    <t>O.Stetler</t>
  </si>
  <si>
    <t>B.Russo</t>
  </si>
  <si>
    <t>S.Haller</t>
  </si>
  <si>
    <t>I.Donaldson</t>
  </si>
  <si>
    <t>A.Myers</t>
  </si>
  <si>
    <t>K.Piconi</t>
  </si>
  <si>
    <t>S.Magee</t>
  </si>
  <si>
    <t>G.Labrie</t>
  </si>
  <si>
    <t>RF/SS</t>
  </si>
  <si>
    <t>Lock Haven</t>
  </si>
  <si>
    <t>Staten Island</t>
  </si>
  <si>
    <t>J.Meagher</t>
  </si>
  <si>
    <t>M.Monahan</t>
  </si>
  <si>
    <t>I.Dietrich</t>
  </si>
  <si>
    <t>LF/P</t>
  </si>
  <si>
    <t>Virginia Union</t>
  </si>
  <si>
    <t>M.O'Brien</t>
  </si>
  <si>
    <t>Pitt Johnstown</t>
  </si>
  <si>
    <t>RF/P</t>
  </si>
  <si>
    <t>Ohio Dominican</t>
  </si>
  <si>
    <t>Chowan</t>
  </si>
  <si>
    <t>Fayetteville St</t>
  </si>
  <si>
    <t>Bluefield St</t>
  </si>
  <si>
    <t>Mansfield</t>
  </si>
  <si>
    <t>DH/C</t>
  </si>
  <si>
    <t>Virginia St</t>
  </si>
  <si>
    <t>M.Mackenzie</t>
  </si>
  <si>
    <t>M.Gross</t>
  </si>
  <si>
    <t>Felician</t>
  </si>
  <si>
    <t>G.Encinas</t>
  </si>
  <si>
    <t>R.Durnall</t>
  </si>
  <si>
    <t>A.Smallwood</t>
  </si>
  <si>
    <t>Walsh</t>
  </si>
  <si>
    <t>Tiffin</t>
  </si>
  <si>
    <t>Eckerd</t>
  </si>
  <si>
    <t>P.Villarreal</t>
  </si>
  <si>
    <t>U of Jamestown</t>
  </si>
  <si>
    <t>G.DeSpirito</t>
  </si>
  <si>
    <t>Roosevelt University</t>
  </si>
  <si>
    <t>Southern NH University</t>
  </si>
  <si>
    <t>S.Mangiameli</t>
  </si>
  <si>
    <t>U of Bridgeport</t>
  </si>
  <si>
    <t>Holy Family U</t>
  </si>
  <si>
    <t>K.England</t>
  </si>
  <si>
    <t>Dominican U of NY</t>
  </si>
  <si>
    <t>Slippery Rock</t>
  </si>
  <si>
    <t>Saginaw Valley</t>
  </si>
  <si>
    <t>U of Mary</t>
  </si>
  <si>
    <t>Concordia-St Paul</t>
  </si>
  <si>
    <t>PH/1B</t>
  </si>
  <si>
    <t>U of Sioux Falls</t>
  </si>
  <si>
    <t>Winona St</t>
  </si>
  <si>
    <t>PR/1B</t>
  </si>
  <si>
    <t>St.Cloud St</t>
  </si>
  <si>
    <t>SW Minnesota St</t>
  </si>
  <si>
    <t>1B/3B</t>
  </si>
  <si>
    <t>U of Minnesota Crookston</t>
  </si>
  <si>
    <t>K.Dean</t>
  </si>
  <si>
    <t>Florida Southern</t>
  </si>
  <si>
    <t>Northwood</t>
  </si>
  <si>
    <t>A.Dellin</t>
  </si>
  <si>
    <t>C/PR</t>
  </si>
  <si>
    <t>Clarion</t>
  </si>
  <si>
    <t>C/DH</t>
  </si>
  <si>
    <t>DH/1B</t>
  </si>
  <si>
    <t>Ursuline</t>
  </si>
  <si>
    <t>O.Hylton</t>
  </si>
  <si>
    <t>Grand Valley St</t>
  </si>
  <si>
    <t>Queens College</t>
  </si>
  <si>
    <t>Lynn</t>
  </si>
  <si>
    <t>K.Harp</t>
  </si>
  <si>
    <t>M.Cohen</t>
  </si>
  <si>
    <t>P/LF</t>
  </si>
  <si>
    <t>American International</t>
  </si>
  <si>
    <t>Wayne St</t>
  </si>
  <si>
    <t>Bloomsburg</t>
  </si>
  <si>
    <t>Shippensburg</t>
  </si>
  <si>
    <t>3B/C</t>
  </si>
  <si>
    <t>M.Hose</t>
  </si>
  <si>
    <t>Winston-Salem St</t>
  </si>
  <si>
    <t>J.Vinaya</t>
  </si>
  <si>
    <t>1B/RF</t>
  </si>
  <si>
    <t>3B/P</t>
  </si>
  <si>
    <t>P/3B</t>
  </si>
  <si>
    <t>2B/RF</t>
  </si>
  <si>
    <t>Salem</t>
  </si>
  <si>
    <t>M.Webb</t>
  </si>
  <si>
    <t>Manfield</t>
  </si>
  <si>
    <t>OBP Denominator</t>
  </si>
  <si>
    <t>Times on Base</t>
  </si>
  <si>
    <t>Singles</t>
  </si>
  <si>
    <t>Last5_Flag</t>
  </si>
  <si>
    <t>Top Hitting Threats by Runs Created</t>
  </si>
  <si>
    <t>Batting Spot</t>
  </si>
  <si>
    <t>Player Name</t>
  </si>
  <si>
    <t>Team_Game_Number</t>
  </si>
  <si>
    <t>Most Used Player</t>
  </si>
  <si>
    <t>Spot_Last5_Flag</t>
  </si>
  <si>
    <t>Count</t>
  </si>
  <si>
    <t>Fielding Errors</t>
  </si>
  <si>
    <t>Pitching Data</t>
  </si>
  <si>
    <t>Strikeouts</t>
  </si>
  <si>
    <t>Summary Scouting Report</t>
  </si>
  <si>
    <t>League AVG</t>
  </si>
  <si>
    <t>Offensive Style</t>
  </si>
  <si>
    <t>Offensive Strength</t>
  </si>
  <si>
    <t>Top vs Bottom Lineup</t>
  </si>
  <si>
    <t>Plate Discipline</t>
  </si>
  <si>
    <t>Base Running Threat</t>
  </si>
  <si>
    <t>Defensive Reliability</t>
  </si>
  <si>
    <t>Team Data per Inning</t>
  </si>
  <si>
    <t>League AVG per Inning</t>
  </si>
  <si>
    <t>Player per Inning</t>
  </si>
  <si>
    <t>Pitching Strength</t>
  </si>
  <si>
    <t>Pitching Style</t>
  </si>
  <si>
    <t>Team Hitting Momentum (Based on Runs/Game)</t>
  </si>
  <si>
    <t>Selected Pitcher Momentum (by ER)</t>
  </si>
  <si>
    <t>RBI/Game</t>
  </si>
  <si>
    <t>C.Montgomery</t>
  </si>
  <si>
    <t>L.Ruiz-Rubio</t>
  </si>
  <si>
    <t>PR/PH</t>
  </si>
  <si>
    <t>Most Frequent Position</t>
  </si>
  <si>
    <t>Primary Position</t>
  </si>
  <si>
    <t>Primary Position Count</t>
  </si>
  <si>
    <t>J.Gachupin</t>
  </si>
  <si>
    <t>A.Deitrick</t>
  </si>
  <si>
    <t>B.Ortiz</t>
  </si>
  <si>
    <t>K.Cook</t>
  </si>
  <si>
    <t>K.Zinn</t>
  </si>
  <si>
    <t>K.Lemley</t>
  </si>
  <si>
    <t>G.Alvaro</t>
  </si>
  <si>
    <t>B.Wise</t>
  </si>
  <si>
    <t>A.Jacobs</t>
  </si>
  <si>
    <t>A.Shultz</t>
  </si>
  <si>
    <t>F.Alvaro</t>
  </si>
  <si>
    <t>PR/RF</t>
  </si>
  <si>
    <t>DH/3B</t>
  </si>
  <si>
    <t>C.Boggs</t>
  </si>
  <si>
    <t>A.Shrieve</t>
  </si>
  <si>
    <t>L.McClung</t>
  </si>
  <si>
    <t>L.Grimm</t>
  </si>
  <si>
    <t>A.Schultz</t>
  </si>
  <si>
    <t>K.Ramey</t>
  </si>
  <si>
    <t>S.Jarivs</t>
  </si>
  <si>
    <t>3B/PH</t>
  </si>
  <si>
    <t>SS/3B</t>
  </si>
  <si>
    <t>G.Richardson</t>
  </si>
  <si>
    <t>A.King</t>
  </si>
  <si>
    <t>J.Gledhill</t>
  </si>
  <si>
    <t>DP/1B</t>
  </si>
  <si>
    <t>M.Stokes</t>
  </si>
  <si>
    <t>J.Kimble</t>
  </si>
  <si>
    <t>C/DP</t>
  </si>
  <si>
    <t>RF/LF/P</t>
  </si>
  <si>
    <t>PH/CF</t>
  </si>
  <si>
    <t>K.Byus</t>
  </si>
  <si>
    <t>RF/CF</t>
  </si>
  <si>
    <t>A.Harki</t>
  </si>
  <si>
    <t>D.Coble</t>
  </si>
  <si>
    <t>H.Rainer</t>
  </si>
  <si>
    <t>DP/PR</t>
  </si>
  <si>
    <t>RF/DP</t>
  </si>
  <si>
    <t>A.Valverde</t>
  </si>
  <si>
    <t>S.Heller</t>
  </si>
  <si>
    <t>PR/3B</t>
  </si>
  <si>
    <t>N.Harris</t>
  </si>
  <si>
    <t>P/2B</t>
  </si>
  <si>
    <t>RF/PR</t>
  </si>
  <si>
    <t>DP/3B</t>
  </si>
  <si>
    <t>CB</t>
  </si>
  <si>
    <t>3B/DP</t>
  </si>
  <si>
    <t>DH/PR</t>
  </si>
  <si>
    <t>3B/RF</t>
  </si>
  <si>
    <t>G.Sloan-Lebron</t>
  </si>
  <si>
    <t>PH/C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</si>
</sst>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4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B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7D0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3" borderId="0" xfId="0" applyFill="1" applyAlignment="1">
      <alignment horizontal="center"/>
    </xf>
    <xf numFmtId="0" fontId="5" fillId="2" borderId="0" xfId="0" applyFont="1" applyFill="1"/>
    <xf numFmtId="0" fontId="6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/>
    <xf numFmtId="0" fontId="3" fillId="3" borderId="0" xfId="0" applyFont="1" applyFill="1"/>
    <xf numFmtId="0" fontId="3" fillId="7" borderId="0" xfId="0" applyFont="1" applyFill="1"/>
    <xf numFmtId="0" fontId="4" fillId="7" borderId="0" xfId="0" applyFont="1" applyFill="1" applyAlignment="1">
      <alignment horizontal="center"/>
    </xf>
    <xf numFmtId="0" fontId="3" fillId="5" borderId="0" xfId="0" applyFont="1" applyFill="1"/>
    <xf numFmtId="0" fontId="4" fillId="5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left"/>
    </xf>
    <xf numFmtId="165" fontId="4" fillId="5" borderId="0" xfId="0" applyNumberFormat="1" applyFont="1" applyFill="1" applyAlignment="1">
      <alignment horizontal="center"/>
    </xf>
    <xf numFmtId="165" fontId="4" fillId="7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4" fillId="3" borderId="0" xfId="0" applyFont="1" applyFill="1"/>
    <xf numFmtId="0" fontId="3" fillId="6" borderId="0" xfId="0" applyFont="1" applyFill="1" applyAlignment="1">
      <alignment horizontal="center"/>
    </xf>
    <xf numFmtId="0" fontId="3" fillId="6" borderId="0" xfId="0" applyFont="1" applyFill="1"/>
    <xf numFmtId="0" fontId="4" fillId="6" borderId="0" xfId="0" applyFont="1" applyFill="1"/>
    <xf numFmtId="165" fontId="4" fillId="6" borderId="0" xfId="0" applyNumberFormat="1" applyFont="1" applyFill="1" applyAlignment="1">
      <alignment horizontal="center"/>
    </xf>
    <xf numFmtId="1" fontId="4" fillId="6" borderId="0" xfId="0" applyNumberFormat="1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4" borderId="0" xfId="0" applyFont="1" applyFill="1"/>
    <xf numFmtId="0" fontId="4" fillId="4" borderId="0" xfId="0" applyFont="1" applyFill="1" applyAlignment="1">
      <alignment vertical="center"/>
    </xf>
    <xf numFmtId="165" fontId="4" fillId="4" borderId="0" xfId="0" applyNumberFormat="1" applyFont="1" applyFill="1" applyAlignment="1">
      <alignment horizontal="left" vertical="center"/>
    </xf>
    <xf numFmtId="0" fontId="7" fillId="7" borderId="0" xfId="0" applyFont="1" applyFill="1" applyAlignment="1">
      <alignment horizontal="center"/>
    </xf>
    <xf numFmtId="0" fontId="8" fillId="0" borderId="0" xfId="0" applyFont="1"/>
    <xf numFmtId="0" fontId="3" fillId="6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0" formatCode="General"/>
    </dxf>
    <dxf>
      <numFmt numFmtId="0" formatCode="General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</dxfs>
  <tableStyles count="0" defaultTableStyle="TableStyleMedium2" defaultPivotStyle="PivotStyleLight16"/>
  <colors>
    <mruColors>
      <color rgb="FFE7D0F8"/>
      <color rgb="FFCDA8E9"/>
      <color rgb="FFFFFF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Top</a:t>
            </a:r>
            <a:r>
              <a:rPr lang="en-GB" b="1" baseline="0"/>
              <a:t> vs Bottom Lineup (Runs+RBI)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Dashboard!$F$19</c:f>
              <c:strCache>
                <c:ptCount val="1"/>
                <c:pt idx="0">
                  <c:v>RBI/Game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D90-124E-BD85-1C263FFA99A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90-124E-BD85-1C263FFA99A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D90-124E-BD85-1C263FFA99A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90-124E-BD85-1C263FFA99A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D90-124E-BD85-1C263FFA99A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D90-124E-BD85-1C263FFA99A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D90-124E-BD85-1C263FFA99A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D90-124E-BD85-1C263FFA99A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D90-124E-BD85-1C263FFA99A5}"/>
              </c:ext>
            </c:extLst>
          </c:dPt>
          <c:cat>
            <c:strRef>
              <c:f>Dashboard!$B$20:$B$28</c:f>
              <c:strCache>
                <c:ptCount val="9"/>
                <c:pt idx="0">
                  <c:v>B.Hess, K.Thomas</c:v>
                </c:pt>
                <c:pt idx="1">
                  <c:v>A.Townsend, A.Nogay, G.Ramm</c:v>
                </c:pt>
                <c:pt idx="2">
                  <c:v>E.Paul, L.Alsop</c:v>
                </c:pt>
                <c:pt idx="3">
                  <c:v>B.Marietta, K.Thomas, A.Nordling</c:v>
                </c:pt>
                <c:pt idx="4">
                  <c:v>A.Foresha, C.Crowder</c:v>
                </c:pt>
                <c:pt idx="5">
                  <c:v>J.McGill, T.Bernard</c:v>
                </c:pt>
                <c:pt idx="6">
                  <c:v>P.Matteson, A.Nogay, A.Nordling</c:v>
                </c:pt>
                <c:pt idx="7">
                  <c:v>G.Bibb, A.Nordling, L.Alsop, S.Emanuel, A.Nogay</c:v>
                </c:pt>
                <c:pt idx="8">
                  <c:v>A.Keilholz, C.Boggs</c:v>
                </c:pt>
              </c:strCache>
            </c:strRef>
          </c:cat>
          <c:val>
            <c:numRef>
              <c:f>Dashboard!$F$20:$F$28</c:f>
              <c:numCache>
                <c:formatCode>0.00</c:formatCode>
                <c:ptCount val="9"/>
                <c:pt idx="0">
                  <c:v>0.8</c:v>
                </c:pt>
                <c:pt idx="1">
                  <c:v>0.2</c:v>
                </c:pt>
                <c:pt idx="2">
                  <c:v>1.4</c:v>
                </c:pt>
                <c:pt idx="3">
                  <c:v>1.8</c:v>
                </c:pt>
                <c:pt idx="4">
                  <c:v>0</c:v>
                </c:pt>
                <c:pt idx="5">
                  <c:v>0.6</c:v>
                </c:pt>
                <c:pt idx="6">
                  <c:v>0.6</c:v>
                </c:pt>
                <c:pt idx="7">
                  <c:v>0.4</c:v>
                </c:pt>
                <c:pt idx="8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0-124E-BD85-1C263FFA99A5}"/>
            </c:ext>
          </c:extLst>
        </c:ser>
        <c:ser>
          <c:idx val="0"/>
          <c:order val="1"/>
          <c:tx>
            <c:strRef>
              <c:f>Dashboard!$E$19</c:f>
              <c:strCache>
                <c:ptCount val="1"/>
                <c:pt idx="0">
                  <c:v>Runs/Game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90-124E-BD85-1C263FFA99A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D90-124E-BD85-1C263FFA99A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D90-124E-BD85-1C263FFA99A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D90-124E-BD85-1C263FFA99A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D90-124E-BD85-1C263FFA99A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D90-124E-BD85-1C263FFA99A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3D90-124E-BD85-1C263FFA99A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D90-124E-BD85-1C263FFA99A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D90-124E-BD85-1C263FFA99A5}"/>
              </c:ext>
            </c:extLst>
          </c:dPt>
          <c:cat>
            <c:strRef>
              <c:f>Dashboard!$B$20:$B$28</c:f>
              <c:strCache>
                <c:ptCount val="9"/>
                <c:pt idx="0">
                  <c:v>B.Hess, K.Thomas</c:v>
                </c:pt>
                <c:pt idx="1">
                  <c:v>A.Townsend, A.Nogay, G.Ramm</c:v>
                </c:pt>
                <c:pt idx="2">
                  <c:v>E.Paul, L.Alsop</c:v>
                </c:pt>
                <c:pt idx="3">
                  <c:v>B.Marietta, K.Thomas, A.Nordling</c:v>
                </c:pt>
                <c:pt idx="4">
                  <c:v>A.Foresha, C.Crowder</c:v>
                </c:pt>
                <c:pt idx="5">
                  <c:v>J.McGill, T.Bernard</c:v>
                </c:pt>
                <c:pt idx="6">
                  <c:v>P.Matteson, A.Nogay, A.Nordling</c:v>
                </c:pt>
                <c:pt idx="7">
                  <c:v>G.Bibb, A.Nordling, L.Alsop, S.Emanuel, A.Nogay</c:v>
                </c:pt>
                <c:pt idx="8">
                  <c:v>A.Keilholz, C.Boggs</c:v>
                </c:pt>
              </c:strCache>
            </c:strRef>
          </c:cat>
          <c:val>
            <c:numRef>
              <c:f>Dashboard!$E$20:$E$28</c:f>
              <c:numCache>
                <c:formatCode>0.00</c:formatCode>
                <c:ptCount val="9"/>
                <c:pt idx="0">
                  <c:v>1.4</c:v>
                </c:pt>
                <c:pt idx="1">
                  <c:v>0.8</c:v>
                </c:pt>
                <c:pt idx="2">
                  <c:v>1.2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0.4</c:v>
                </c:pt>
                <c:pt idx="8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124E-BD85-1C263FFA9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15"/>
        <c:axId val="1659619519"/>
        <c:axId val="1659620863"/>
      </c:barChart>
      <c:catAx>
        <c:axId val="16596195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20863"/>
        <c:crosses val="autoZero"/>
        <c:auto val="1"/>
        <c:lblAlgn val="ctr"/>
        <c:lblOffset val="100"/>
        <c:noMultiLvlLbl val="0"/>
      </c:catAx>
      <c:valAx>
        <c:axId val="165962086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1951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Pitching Comparison</a:t>
            </a:r>
            <a:r>
              <a:rPr lang="en-GB" b="1" baseline="0"/>
              <a:t> (Player vs Team vs League)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Dashboard!$J$8</c:f>
              <c:strCache>
                <c:ptCount val="1"/>
                <c:pt idx="0">
                  <c:v>Player per Inning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Dashboard!$H$10:$H$14</c:f>
              <c:strCache>
                <c:ptCount val="5"/>
                <c:pt idx="0">
                  <c:v>H_Allowed</c:v>
                </c:pt>
                <c:pt idx="1">
                  <c:v>R_Allowed</c:v>
                </c:pt>
                <c:pt idx="2">
                  <c:v>ER</c:v>
                </c:pt>
                <c:pt idx="3">
                  <c:v>BB_Allowed</c:v>
                </c:pt>
                <c:pt idx="4">
                  <c:v>Strikeouts</c:v>
                </c:pt>
              </c:strCache>
            </c:strRef>
          </c:cat>
          <c:val>
            <c:numRef>
              <c:f>Dashboard!$J$10:$J$14</c:f>
              <c:numCache>
                <c:formatCode>0.00</c:formatCode>
                <c:ptCount val="5"/>
                <c:pt idx="0">
                  <c:v>0.88634349219335928</c:v>
                </c:pt>
                <c:pt idx="1">
                  <c:v>0.20454080589077522</c:v>
                </c:pt>
                <c:pt idx="2">
                  <c:v>6.8180268630258403E-2</c:v>
                </c:pt>
                <c:pt idx="3">
                  <c:v>0.340901343151292</c:v>
                </c:pt>
                <c:pt idx="4">
                  <c:v>0.681802686302584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2-F546-8FFC-797A9A86C820}"/>
            </c:ext>
          </c:extLst>
        </c:ser>
        <c:ser>
          <c:idx val="1"/>
          <c:order val="1"/>
          <c:tx>
            <c:strRef>
              <c:f>Dashboard!$K$8</c:f>
              <c:strCache>
                <c:ptCount val="1"/>
                <c:pt idx="0">
                  <c:v>Team Data per Inning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Dashboard!$H$10:$H$14</c:f>
              <c:strCache>
                <c:ptCount val="5"/>
                <c:pt idx="0">
                  <c:v>H_Allowed</c:v>
                </c:pt>
                <c:pt idx="1">
                  <c:v>R_Allowed</c:v>
                </c:pt>
                <c:pt idx="2">
                  <c:v>ER</c:v>
                </c:pt>
                <c:pt idx="3">
                  <c:v>BB_Allowed</c:v>
                </c:pt>
                <c:pt idx="4">
                  <c:v>Strikeouts</c:v>
                </c:pt>
              </c:strCache>
            </c:strRef>
          </c:cat>
          <c:val>
            <c:numRef>
              <c:f>Dashboard!$K$10:$K$14</c:f>
              <c:numCache>
                <c:formatCode>0.00</c:formatCode>
                <c:ptCount val="5"/>
                <c:pt idx="0">
                  <c:v>0.78787878787878785</c:v>
                </c:pt>
                <c:pt idx="1">
                  <c:v>0.18181818181818182</c:v>
                </c:pt>
                <c:pt idx="2">
                  <c:v>0.12121212121212122</c:v>
                </c:pt>
                <c:pt idx="3">
                  <c:v>0.36363636363636365</c:v>
                </c:pt>
                <c:pt idx="4">
                  <c:v>0.60606060606060608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2-F546-8FFC-797A9A86C820}"/>
            </c:ext>
          </c:extLst>
        </c:ser>
        <c:ser>
          <c:idx val="2"/>
          <c:order val="2"/>
          <c:tx>
            <c:strRef>
              <c:f>Dashboard!$L$8</c:f>
              <c:strCache>
                <c:ptCount val="1"/>
                <c:pt idx="0">
                  <c:v>League AVG per Inning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Dashboard!$H$10:$H$14</c:f>
              <c:strCache>
                <c:ptCount val="5"/>
                <c:pt idx="0">
                  <c:v>H_Allowed</c:v>
                </c:pt>
                <c:pt idx="1">
                  <c:v>R_Allowed</c:v>
                </c:pt>
                <c:pt idx="2">
                  <c:v>ER</c:v>
                </c:pt>
                <c:pt idx="3">
                  <c:v>BB_Allowed</c:v>
                </c:pt>
                <c:pt idx="4">
                  <c:v>Strikeouts</c:v>
                </c:pt>
              </c:strCache>
            </c:strRef>
          </c:cat>
          <c:val>
            <c:numRef>
              <c:f>Dashboard!$L$10:$L$14</c:f>
              <c:numCache>
                <c:formatCode>0.00</c:formatCode>
                <c:ptCount val="5"/>
                <c:pt idx="0">
                  <c:v>1.1027541284357685</c:v>
                </c:pt>
                <c:pt idx="1">
                  <c:v>0.67669003335831246</c:v>
                </c:pt>
                <c:pt idx="2">
                  <c:v>0.51628943285856432</c:v>
                </c:pt>
                <c:pt idx="3">
                  <c:v>0.42606409507745596</c:v>
                </c:pt>
                <c:pt idx="4">
                  <c:v>0.63157736446775825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A2-F546-8FFC-797A9A86C8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15"/>
        <c:axId val="1526836607"/>
        <c:axId val="1526848959"/>
      </c:barChart>
      <c:catAx>
        <c:axId val="15268366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48959"/>
        <c:crosses val="autoZero"/>
        <c:auto val="1"/>
        <c:lblAlgn val="ctr"/>
        <c:lblOffset val="100"/>
        <c:noMultiLvlLbl val="0"/>
      </c:catAx>
      <c:valAx>
        <c:axId val="152684895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3660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338666</xdr:colOff>
      <xdr:row>24</xdr:row>
      <xdr:rowOff>165285</xdr:rowOff>
    </xdr:from>
    <xdr:to>
      <xdr:col>10</xdr:col>
      <xdr:colOff>1457376</xdr:colOff>
      <xdr:row>42</xdr:row>
      <xdr:rowOff>84666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E2C8B8-402A-A4C3-DCE2-C93B063D6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1630615</xdr:colOff>
      <xdr:row>24</xdr:row>
      <xdr:rowOff>175987</xdr:rowOff>
    </xdr:from>
    <xdr:to>
      <xdr:col>16</xdr:col>
      <xdr:colOff>800069</xdr:colOff>
      <xdr:row>42</xdr:row>
      <xdr:rowOff>82853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BD9613-E642-0036-CC0E-3F9BDD5E2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241C3-9343-3C42-9AD6-85C95A6FE369}" name="Table1" displayName="Table1" ref="A1:AM3940" totalsRowShown="0">
  <autoFilter ref="A1:AM3940" xr:uid="{2DF241C3-9343-3C42-9AD6-85C95A6FE369}"/>
  <tableColumns count="39">
    <tableColumn id="1" xr3:uid="{AA0619CC-DAB8-D442-A39B-87CFBDD9BFFB}" name="Game_ID"/>
    <tableColumn id="2" xr3:uid="{A8B10C58-AD6F-934C-852E-47B38366E975}" name="Date"/>
    <tableColumn id="37" xr3:uid="{FC3A812B-F3DB-2F43-AE0E-35C8FAF99C98}" name="Game_no." dataDxfId="36"/>
    <tableColumn id="3" xr3:uid="{5A0A7EF6-3419-0843-A9CD-317F59EF1079}" name="Home Team"/>
    <tableColumn id="4" xr3:uid="{C6661BBC-318A-5948-AA45-E67329C4A8DE}" name="Away Team"/>
    <tableColumn id="5" xr3:uid="{49FC4C1C-BDA2-1A41-82BC-7E4484BC0150}" name="Team"/>
    <tableColumn id="6" xr3:uid="{4FFD5CD4-01B5-6E48-A4EA-ECAC1CE11553}" name="Opponent"/>
    <tableColumn id="7" xr3:uid="{7BC1C3A2-825F-264B-AD05-6BEE1463B90D}" name="Player"/>
    <tableColumn id="48" xr3:uid="{52843591-600F-2D41-947B-24FEC47EBACC}" name="Player Name" dataDxfId="35">
      <calculatedColumnFormula>TRIM(SUBSTITUTE(Table1[[#This Row],[Player]], " ", ""))</calculatedColumnFormula>
    </tableColumn>
    <tableColumn id="8" xr3:uid="{62AE95A8-E2DA-DE42-A8A7-1D48C78F6756}" name="AB"/>
    <tableColumn id="25" xr3:uid="{DC41661C-5813-1442-85DE-8F8469D2B75B}" name="R"/>
    <tableColumn id="9" xr3:uid="{6C597E6E-BB87-B74E-97EC-2AB317F9C8D4}" name="H"/>
    <tableColumn id="26" xr3:uid="{9F00E91D-9728-9046-B7C4-8E1F6D1FE06C}" name="RBI"/>
    <tableColumn id="28" xr3:uid="{F8BC5251-1126-BF48-A913-1B3ACDF86FD5}" name="BB"/>
    <tableColumn id="27" xr3:uid="{A3540E4C-ED45-E944-BE22-1AABC75E77F0}" name="SO"/>
    <tableColumn id="10" xr3:uid="{6D8535E6-4F8D-3948-98CE-88631D7B7B27}" name="2B"/>
    <tableColumn id="11" xr3:uid="{6658FD41-386F-3541-9F2D-417E06DA9736}" name="3B"/>
    <tableColumn id="12" xr3:uid="{E31D1DC9-8686-A144-AF74-0819719D8C50}" name="HR"/>
    <tableColumn id="17" xr3:uid="{DF04807F-44C1-704A-9DD1-5278E06B3548}" name="SB"/>
    <tableColumn id="18" xr3:uid="{2F15F3B1-9E9C-A144-B1B3-138F0581EB87}" name="CS"/>
    <tableColumn id="35" xr3:uid="{1D125856-12E4-6941-8791-62EE416448B6}" name="SF"/>
    <tableColumn id="19" xr3:uid="{67192220-3C76-8A4A-BFCC-E1B06C6CF572}" name="TB">
      <calculatedColumnFormula>L2*1+P2*2+Q2*3+R2*4</calculatedColumnFormula>
    </tableColumn>
    <tableColumn id="20" xr3:uid="{912BD2EE-A76C-7D47-AABA-C9C04F330D0C}" name="Position"/>
    <tableColumn id="21" xr3:uid="{E39518FB-62F4-0E45-A07F-0579C34EC913}" name="Batting_Spot" dataDxfId="34"/>
    <tableColumn id="22" xr3:uid="{2C7EB127-C7EB-AD49-B642-D5637AC71EA2}" name="Errors"/>
    <tableColumn id="29" xr3:uid="{44C4E4CD-2AD8-AB4C-B7E8-EFF850B6ECC5}" name="IP"/>
    <tableColumn id="30" xr3:uid="{7AECC48B-6396-9C4B-AED4-E718AF2A2454}" name="H_Allowed"/>
    <tableColumn id="31" xr3:uid="{B6989C04-54F5-384F-8DE1-33792FB21A0F}" name="R_Allowed"/>
    <tableColumn id="32" xr3:uid="{8BDF31F1-5B7D-B348-BD15-904C1069EB14}" name="ER"/>
    <tableColumn id="33" xr3:uid="{4C858F0C-1E52-CD49-A39C-873A3F5C4465}" name="BB_Allowed"/>
    <tableColumn id="34" xr3:uid="{F465E668-9901-984B-89AF-DC3DF3FFCE89}" name="K_Pitch"/>
    <tableColumn id="38" xr3:uid="{F70F8BB7-C39E-844C-A7D0-A02B06CDFEE1}" name="OBP Denominator" dataDxfId="33">
      <calculatedColumnFormula>Table1[[#This Row],[AB]]+Table1[[#This Row],[BB]]+Table1[[#This Row],[SF]]</calculatedColumnFormula>
    </tableColumn>
    <tableColumn id="39" xr3:uid="{350D1A15-5ACD-BF40-B266-04C2336ACBA1}" name="Times on Base" dataDxfId="32">
      <calculatedColumnFormula>Table1[[#This Row],[H]]+Table1[[#This Row],[BB]]</calculatedColumnFormula>
    </tableColumn>
    <tableColumn id="40" xr3:uid="{62AD8191-4AD0-3647-A389-D2834FBAA50C}" name="Singles" dataDxfId="31">
      <calculatedColumnFormula>Table1[[#This Row],[H]]-Table1[[#This Row],[2B]]-Table1[[#This Row],[3B]]-Table1[[#This Row],[HR]]</calculatedColumnFormula>
    </tableColumn>
    <tableColumn id="42" xr3:uid="{A123C744-BA98-D948-82C2-E63A5AB009F8}" name="Last5_Flag" dataDxfId="30">
      <calculatedColumnFormula>IF(Table1[[#This Row],[Team_Game_Number]] &gt;_xlfn.MAXIFS(Table1[Team_Game_Number],Table1[Team],Table1[[#This Row],[Team]]) - 5,1,0)</calculatedColumnFormula>
    </tableColumn>
    <tableColumn id="47" xr3:uid="{AC41E6E1-D774-8244-A98E-26FED3DC24C6}" name="Team_Game_Number" dataDxfId="29">
      <calculatedColumnFormula array="1">MATCH(Table1[[#This Row],[Game_ID]],_xlfn.UNIQUE(_xlfn._xlws.FILTER(Table1[Game_ID],Table1[Team]=Table1[[#This Row],[Team]])),0)</calculatedColumnFormula>
    </tableColumn>
    <tableColumn id="49" xr3:uid="{9126243B-EE1F-A943-A86A-6B83DCB217E5}" name="Spot_Last5_Flag" dataDxfId="28">
      <calculatedColumnFormula>IF(Table1[[#This Row],[Last5_Flag]]=1,1,0)</calculatedColumnFormula>
    </tableColumn>
    <tableColumn id="50" xr3:uid="{3C52E4D7-2E1F-C24E-86DC-5B5699F3D8C8}" name="Primary Position Count" dataDxfId="27">
      <calculatedColumnFormula>COUNTIFS(
    Table1[Player Name], Table1[[#This Row],[Player Name]],
    Table1[Position], Table1[[#This Row],[Position]]
)</calculatedColumnFormula>
    </tableColumn>
    <tableColumn id="51" xr3:uid="{38B6F655-7EFB-8341-84CE-7246972CF751}" name="Primary Position" dataDxfId="26">
      <calculatedColumnFormula array="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92AC06-71E2-B24D-9DDD-7425559B7C49}" name="TopHitters" displayName="TopHitters" ref="B1:I34" totalsRowShown="0">
  <autoFilter ref="B1:I34" xr:uid="{6C92AC06-71E2-B24D-9DDD-7425559B7C49}"/>
  <tableColumns count="8">
    <tableColumn id="2" xr3:uid="{9F48856C-81BF-E640-9BB2-5B99C36B6575}" name="Player Name" dataDxfId="25">
      <calculatedColumnFormula array="1">INDEX(_xlfn.ANCHORARRAY($A$2), ROW( )-ROW(TopHitters[#Headers]))</calculatedColumnFormula>
    </tableColumn>
    <tableColumn id="3" xr3:uid="{4C7D5D3C-83D7-F046-AD56-FF198947E12B}" name="AVG" dataDxfId="24">
      <calculatedColumnFormula>IF(
    Dashboard!$B$3,
    IF(
        SUMIFS(Table1[AB], Table1[Player], A2, Table1[Team], Dashboard!$B$2, Table1[Last5_Flag], 1)=0,
        0,
        SUMIFS(Table1[H], Table1[Player], A2, Table1[Team], Dashboard!$B$2, Table1[Last5_Flag], 1) /
        SUMIFS(Table1[AB], Table1[Player], A2, Table1[Team], Dashboard!$B$2, Table1[Last5_Flag], 1)
    ),
    IF(
        SUMIFS(Table1[AB], Table1[Player], A2, Table1[Team], Dashboard!$B$2)=0,
        0,
        SUMIFS(Table1[H], Table1[Player], A2, Table1[Team], Dashboard!$B$2) /
        SUMIFS(Table1[AB], Table1[Player], A2, Table1[Team], Dashboard!$B$2)
    )
)</calculatedColumnFormula>
    </tableColumn>
    <tableColumn id="4" xr3:uid="{C889B719-8E5C-C740-8193-EC5B811FA5AD}" name="OBP" dataDxfId="23">
      <calculatedColumnFormula>IF(
    Dashboard!$B$3,
    IF(
        SUMIFS(Table1[AB], Table1[Player], A2, Table1[Team], Dashboard!$B$2, Table1[Last5_Flag], 1)
      + SUMIFS(Table1[BB], Table1[Player], A2, Table1[Team], Dashboard!$B$2, Table1[Last5_Flag], 1)
      + SUMIFS(Table1[SF], Table1[Player], A2, Table1[Team], Dashboard!$B$2, Table1[Last5_Flag], 1)=0,
        0,
        (SUMIFS(Table1[H], Table1[Player], A2, Table1[Team], Dashboard!$B$2, Table1[Last5_Flag], 1)
       + SUMIFS(Table1[BB], Table1[Player], A2, Table1[Team], Dashboard!$B$2, Table1[Last5_Flag], 1)) /
        (SUMIFS(Table1[AB], Table1[Player], A2, Table1[Team], Dashboard!$B$2, Table1[Last5_Flag], 1)
       + SUMIFS(Table1[BB], Table1[Player], A2, Table1[Team], Dashboard!$B$2, Table1[Last5_Flag], 1)
       + SUMIFS(Table1[SF], Table1[Player], A2, Table1[Team], Dashboard!$B$2, Table1[Last5_Flag], 1))
    ),
    IF(
        SUMIFS(Table1[AB], Table1[Player], A2, Table1[Team], Dashboard!$B$2)
      + SUMIFS(Table1[BB], Table1[Player], A2, Table1[Team], Dashboard!$B$2)
      + SUMIFS(Table1[SF], Table1[Player], A2, Table1[Team], Dashboard!$B$2)=0,
        0,
        (SUMIFS(Table1[H], Table1[Player], A2, Table1[Team], Dashboard!$B$2)
       + SUMIFS(Table1[BB], Table1[Player], A2, Table1[Team], Dashboard!$B$2)) /
        (SUMIFS(Table1[AB], Table1[Player], A2, Table1[Team], Dashboard!$B$2)
       + SUMIFS(Table1[BB], Table1[Player], A2, Table1[Team], Dashboard!$B$2)
       + SUMIFS(Table1[SF], Table1[Player], A2, Table1[Team], Dashboard!$B$2))
    )
)</calculatedColumnFormula>
    </tableColumn>
    <tableColumn id="9" xr3:uid="{4E3AE688-DE18-1D49-BB6F-9695F4AD4129}" name="SLG" dataDxfId="22">
      <calculatedColumnFormula>IF(
    Dashboard!$B$3,
    IF(
        SUMIFS(Table1[AB], Table1[Player], A2, Table1[Team], Dashboard!$B$2, Table1[Last5_Flag], 1)=0,
        0,
        SUMIFS(Table1[TB], Table1[Player], A2, Table1[Team], Dashboard!$B$2, Table1[Last5_Flag], 1) /
        SUMIFS(Table1[AB], Table1[Player], A2, Table1[Team], Dashboard!$B$2, Table1[Last5_Flag], 1)
    ),
    IF(
        SUMIFS(Table1[AB], Table1[Player], A2, Table1[Team], Dashboard!$B$2)=0,
        0,
        SUMIFS(Table1[TB], Table1[Player], A2, Table1[Team], Dashboard!$B$2) /
        SUMIFS(Table1[AB], Table1[Player], A2, Table1[Team], Dashboard!$B$2)
    )
)</calculatedColumnFormula>
    </tableColumn>
    <tableColumn id="5" xr3:uid="{E0A00C66-E096-ED47-9059-799CF40062D5}" name="OPS" dataDxfId="21">
      <calculatedColumnFormula>IF(TopHitters[[#This Row],[Player Name]]=0,0,TopHitters[[#This Row],[OBP]]+TopHitters[[#This Row],[SLG]])</calculatedColumnFormula>
    </tableColumn>
    <tableColumn id="6" xr3:uid="{AD3D0BAF-697E-6D44-8FF1-29ADCD68D569}" name="TB" dataDxfId="20">
      <calculatedColumnFormula>IF(
    Dashboard!$B$3,
    SUMIFS(Table1[TB], Table1[Player], A2, Table1[Team], Dashboard!$B$2, Table1[Last5_Flag], 1),
    SUMIFS(Table1[TB], Table1[Player], A2, Table1[Team], Dashboard!$B$2)
)</calculatedColumnFormula>
    </tableColumn>
    <tableColumn id="8" xr3:uid="{2CC95AAA-BE49-CC4B-B6F1-B0C1CCE9C9B4}" name="SB" dataDxfId="19">
      <calculatedColumnFormula>IF(
    Dashboard!$B$3,
    SUMIFS(Table1[SB], Table1[Player], A2, Table1[Team], Dashboard!$B$2, Table1[Last5_Flag], 1),
    SUMIFS(Table1[SB], Table1[Player], A2, Table1[Team], Dashboard!$B$2)
)</calculatedColumnFormula>
    </tableColumn>
    <tableColumn id="11" xr3:uid="{EE2778E3-5F46-A54E-A4FB-5B53A4D08EF9}" name="Runs Created" dataDxfId="18">
      <calculatedColumnFormula>IF(
    Dashboard!$B$3,
    IF(
        SUMIFS(Table1[AB], Table1[Player], A2, Table1[Team], Dashboard!$B$2, Table1[Last5_Flag], 1)
        + SUMIFS(Table1[BB], Table1[Player], A2, Table1[Team], Dashboard!$B$2, Table1[Last5_Flag], 1) = 0,
        0,
        SUMIFS(Table1[H], Table1[Player], A2, Table1[Team], Dashboard!$B$2, Table1[Last5_Flag], 1)
        * SUMIFS(Table1[TB], Table1[Player], A2, Table1[Team], Dashboard!$B$2, Table1[Last5_Flag], 1)
        / (
            SUMIFS(Table1[AB], Table1[Player], A2, Table1[Team], Dashboard!$B$2, Table1[Last5_Flag], 1)
            + SUMIFS(Table1[BB], Table1[Player], A2, Table1[Team], Dashboard!$B$2, Table1[Last5_Flag], 1)
        )
    ),
    IF(
        SUMIFS(Table1[AB], Table1[Player], A2, Table1[Team], Dashboard!$B$2)
        + SUMIFS(Table1[BB], Table1[Player], A2, Table1[Team], Dashboard!$B$2) = 0,
        0,
        SUMIFS(Table1[H], Table1[Player], A2, Table1[Team], Dashboard!$B$2)
        * SUMIFS(Table1[TB], Table1[Player], A2, Table1[Team], Dashboard!$B$2)
        / (
            SUMIFS(Table1[AB], Table1[Player], A2, Table1[Team], Dashboard!$B$2)
            + SUMIFS(Table1[BB], Table1[Player], A2, Table1[Team], Dashboard!$B$2)
        )
    )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245D-EC3C-814B-A08A-0CF641B0E164}">
  <dimension ref="A2:O52"/>
  <sheetViews>
    <sheetView showGridLines="0" tabSelected="1" zoomScale="66" zoomScaleNormal="75" workbookViewId="0">
      <selection activeCell="F8" sqref="F8"/>
    </sheetView>
  </sheetViews>
  <sheetFormatPr baseColWidth="10" defaultRowHeight="16" x14ac:dyDescent="0.2"/>
  <cols>
    <col min="1" max="1" width="18.6640625" customWidth="1"/>
    <col min="2" max="2" width="63.6640625" bestFit="1" customWidth="1"/>
    <col min="3" max="3" width="35.33203125" customWidth="1"/>
    <col min="4" max="4" width="23.5" customWidth="1"/>
    <col min="5" max="5" width="16.6640625" bestFit="1" customWidth="1"/>
    <col min="6" max="6" width="23" bestFit="1" customWidth="1"/>
    <col min="7" max="7" width="13.83203125" customWidth="1"/>
    <col min="8" max="8" width="15" bestFit="1" customWidth="1"/>
    <col min="9" max="9" width="14" bestFit="1" customWidth="1"/>
    <col min="10" max="10" width="19" bestFit="1" customWidth="1"/>
    <col min="11" max="11" width="23.33203125" bestFit="1" customWidth="1"/>
    <col min="12" max="12" width="24.83203125" bestFit="1" customWidth="1"/>
    <col min="13" max="13" width="4" bestFit="1" customWidth="1"/>
    <col min="14" max="14" width="4.1640625" bestFit="1" customWidth="1"/>
    <col min="15" max="15" width="15.5" bestFit="1" customWidth="1"/>
  </cols>
  <sheetData>
    <row r="2" spans="1:14" ht="22" x14ac:dyDescent="0.3">
      <c r="A2" s="7" t="s">
        <v>21</v>
      </c>
      <c r="B2" s="8" t="s">
        <v>168</v>
      </c>
    </row>
    <row r="3" spans="1:14" ht="22" x14ac:dyDescent="0.3">
      <c r="A3" s="7" t="s">
        <v>22</v>
      </c>
      <c r="B3" s="8" t="b">
        <v>1</v>
      </c>
    </row>
    <row r="7" spans="1:14" ht="19" x14ac:dyDescent="0.25">
      <c r="A7" s="38" t="s">
        <v>23</v>
      </c>
      <c r="B7" s="38"/>
      <c r="C7" s="38"/>
      <c r="D7" s="10"/>
      <c r="E7" s="40" t="s">
        <v>36</v>
      </c>
      <c r="F7" s="40"/>
      <c r="G7" s="10"/>
      <c r="H7" s="41" t="s">
        <v>442</v>
      </c>
      <c r="I7" s="41"/>
      <c r="J7" s="41"/>
      <c r="K7" s="41"/>
      <c r="L7" s="41"/>
      <c r="M7" s="10"/>
      <c r="N7" s="10"/>
    </row>
    <row r="8" spans="1:14" ht="19" x14ac:dyDescent="0.25">
      <c r="A8" s="11" t="s">
        <v>24</v>
      </c>
      <c r="B8" s="9" t="s">
        <v>25</v>
      </c>
      <c r="C8" s="9" t="s">
        <v>445</v>
      </c>
      <c r="D8" s="10"/>
      <c r="E8" s="12" t="s">
        <v>37</v>
      </c>
      <c r="F8" s="13" t="s">
        <v>175</v>
      </c>
      <c r="G8" s="10"/>
      <c r="H8" s="14" t="s">
        <v>37</v>
      </c>
      <c r="I8" s="15" t="s">
        <v>182</v>
      </c>
      <c r="J8" s="14" t="s">
        <v>454</v>
      </c>
      <c r="K8" s="14" t="s">
        <v>452</v>
      </c>
      <c r="L8" s="14" t="s">
        <v>453</v>
      </c>
      <c r="M8" s="10"/>
      <c r="N8" s="10"/>
    </row>
    <row r="9" spans="1:14" ht="19" x14ac:dyDescent="0.25">
      <c r="A9" s="11" t="s">
        <v>26</v>
      </c>
      <c r="B9" s="16">
        <f>IF(B3=TRUE,SUMIFS(Table1[H],Table1[Team],B2,Table1[Last5_Flag],1)/SUMIFS(Table1[AB],Table1[Team],B2,Table1[Last5_Flag],1),SUMIFS(Table1[H],Table1[Team],B2)/SUMIFS(Table1[AB],Table1[Team],B2))</f>
        <v>0.33333333333333331</v>
      </c>
      <c r="C9" s="16">
        <f>IF(B3,
    SUMIFS(Table1[H], Table1[Last5_Flag], 1) /
    SUMIFS(Table1[AB], Table1[Last5_Flag], 1),
    SUM(Table1[H]) / SUM(Table1[AB])
)</f>
        <v>0.27603513174404015</v>
      </c>
      <c r="D9" s="10"/>
      <c r="E9" s="12" t="s">
        <v>17</v>
      </c>
      <c r="F9" s="35" t="str" cm="1">
        <f t="array" ref="F9">IFERROR(
    _xlfn.TEXTJOIN(", ", TRUE,
        _xlfn.MAP(
            _xlfn.TEXTSPLIT(F8, ", "),
            _xlfn.LAMBDA(_xlpm.player,
                _xlfn.LET(
                    _xlpm.cleanPlayer, TRIM(_xlpm.player),
                    _xlpm.pos, _xlfn.XLOOKUP(_xlpm.cleanPlayer, Table1[Player Name], Table1[Primary Position], "N/A"),
                    _xlpm.pos
                )
            )
        )
    ),
"N/A")</f>
        <v>PR</v>
      </c>
      <c r="G9" s="10"/>
      <c r="H9" s="14" t="s">
        <v>61</v>
      </c>
      <c r="I9" s="18" cm="1">
        <f t="array" ref="I9">IF(B3,
    IFERROR(INDEX(PitchersKey!B$2:B$100, MATCH(1, (PitchersKey!A$2:A$100=I8)*(PitchersKey!H$2:H$100=1), 0)), 0),
    IFERROR(INDEX(PitchersKey!B$2:B$100, MATCH(I8, PitchersKey!A$2:A$100, 0)), 0)
)</f>
        <v>14.667</v>
      </c>
      <c r="J9" s="18" cm="1">
        <f t="array" ref="J9">IF(B3,
    IFERROR(INDEX(PitchersKey!B$2:B$100, MATCH(1, (PitchersKey!A$2:A$100=I8)*(PitchersKey!H$2:H$100=1), 0)), 0),
    IFERROR(INDEX(PitchersKey!B$2:B$100, MATCH(I8, PitchersKey!A$2:A$100, 0)), 0)
)</f>
        <v>14.667</v>
      </c>
      <c r="K9" s="18">
        <f>IF(B3,
    SUMIFS(PitchersKey!B$2:B$100,
           PitchersKey!C$2:C$100, "&gt;0",
           PitchersKey!H$2:H$100, 1),
    SUMIFS(PitchersKey!B$2:B$100,
           PitchersKey!C$2:C$100, "&gt;0")
)</f>
        <v>33</v>
      </c>
      <c r="L9" s="15">
        <f>IF(B3,
    SUMIFS(Table1[IP], Table1[Last5_Flag], 1),
    SUM(Table1[IP])
)</f>
        <v>399.00099999999998</v>
      </c>
      <c r="M9" s="10"/>
      <c r="N9" s="10"/>
    </row>
    <row r="10" spans="1:14" ht="19" x14ac:dyDescent="0.25">
      <c r="A10" s="11" t="s">
        <v>27</v>
      </c>
      <c r="B10" s="16">
        <f>IF(B3=TRUE,(SUMIFS(Table1[H],Table1[Team],B2,Table1[Last5_Flag],1)+SUMIFS(Table1[BB],Table1[Team],B2,Table1[Last5_Flag],1))/(SUMIFS(Table1[AB],Table1[Team],B2,Table1[Last5_Flag],1)+SUMIFS(Table1[BB],Table1[Team],B2,Table1[Last5_Flag],1)+SUMIFS(Table1[SF],Table1[Team],B2,Table1[Last5_Flag],1)), (SUMIFS(Table1[H],Table1[Team],B2)+SUMIFS(Table1[BB],Table1[Team],B2))/(SUMIFS(Table1[AB],Table1[Team],B2)+SUMIFS(Table1[BB],Table1[Team],B2)+SUMIFS(Table1[SF],Table1[Team],B2)))</f>
        <v>0.42307692307692307</v>
      </c>
      <c r="C10" s="16">
        <f>IF(B3,
    SUMIFS(Table1[Times on Base], Table1[Last5_Flag], 1) /
    SUMIFS(Table1[OBP Denominator], Table1[Last5_Flag], 1),
    SUM(Table1[Times on Base]) /
    SUM(Table1[OBP Denominator])
)</f>
        <v>0.34288926363125349</v>
      </c>
      <c r="D10" s="10"/>
      <c r="E10" s="17" t="s">
        <v>5</v>
      </c>
      <c r="F10" s="13">
        <f>IF(
    Dashboard!$B$3,
    SUMIFS(
        Table1[AB],
        Table1[Player], F8,
        Table1[Team], Dashboard!$B$2,
        Table1[Last5_Flag], 1
    ),
    SUMIFS(
        Table1[AB],
        Table1[Player], F8,
        Table1[Team], Dashboard!$B$2
    )
)</f>
        <v>4</v>
      </c>
      <c r="G10" s="10"/>
      <c r="H10" s="14" t="s">
        <v>64</v>
      </c>
      <c r="I10" s="15" cm="1">
        <f t="array" ref="I10">IF(B3,
    IFERROR(INDEX(PitchersKey!C$2:C$100, MATCH(1, (PitchersKey!A$2:A$100=I8)*(PitchersKey!H$2:H$100=1), 0)), 0),
    IFERROR(INDEX(PitchersKey!C$2:C$100, MATCH(I8, PitchersKey!A$2:A$100, 0)), 0)
)</f>
        <v>13</v>
      </c>
      <c r="J10" s="20">
        <f>I10/$I$9</f>
        <v>0.88634349219335928</v>
      </c>
      <c r="K10" s="20">
        <f>IF(B3,
    SUMIFS(PitchersKey!C$2:C$100, PitchersKey!B$2:B$100, "&gt;0", PitchersKey!H$2:H$100, 1) /
    SUMIFS(PitchersKey!B$2:B$100, PitchersKey!C$2:C$100, "&gt;0", PitchersKey!H$2:H$100, 1),
    SUMIFS(PitchersKey!C$2:C$100, PitchersKey!B$2:B$100, "&gt;0") /
    SUMIFS(PitchersKey!B$2:B$100, PitchersKey!C$2:C$100, "&gt;0")
)</f>
        <v>0.78787878787878785</v>
      </c>
      <c r="L10" s="20">
        <f>IF(B3,
    SUMIFS(Table1[H_Allowed], Table1[Position], "*P*", Table1[Last5_Flag], 1) /
    SUMIFS(Table1[IP], Table1[Position], "*P*", Table1[Last5_Flag], 1),
    SUMIFS(Table1[H_Allowed], Table1[Position], "*P*") /
    SUMIFS(Table1[IP], Table1[Position], "*P*")
)</f>
        <v>1.1027541284357685</v>
      </c>
      <c r="M10" s="10"/>
      <c r="N10" s="10"/>
    </row>
    <row r="11" spans="1:14" ht="19" x14ac:dyDescent="0.25">
      <c r="A11" s="11" t="s">
        <v>28</v>
      </c>
      <c r="B11" s="16">
        <f>IF(B3=TRUE, SUMIFS(Table1[TB],Table1[Team],B2,Table1[Last5_Flag],1)/SUMIFS(Table1[AB],Table1[Team],B2,Table1[Last5_Flag],1), SUMIFS(Table1[TB],Table1[Team],B2)/SUMIFS(Table1[AB],Table1[Team],B2))</f>
        <v>0.61481481481481481</v>
      </c>
      <c r="C11" s="16">
        <f>IF(B3,
    SUMIFS(Table1[TB], Table1[Last5_Flag], 1) /
    SUMIFS(Table1[AB], Table1[Last5_Flag], 1),
    SUM(Table1[TB]) / SUM(Table1[AB])
)</f>
        <v>0.45420326223337515</v>
      </c>
      <c r="D11" s="10"/>
      <c r="E11" s="12" t="s">
        <v>26</v>
      </c>
      <c r="F11" s="19">
        <f>IF(B3,
    SUMIFS(Table1[H], Table1[Team], B2, Table1[Player Name], F8, Table1[Last5_Flag], 1) /
    SUMIFS(Table1[AB], Table1[Team], B2, Table1[Player Name], F8, Table1[Last5_Flag], 1),
    SUMIFS(Table1[H], Table1[Team], B2, Table1[Player Name], F8) /
    SUMIFS(Table1[AB], Table1[Team], B2, Table1[Player Name], F8)
)</f>
        <v>0</v>
      </c>
      <c r="G11" s="10"/>
      <c r="H11" s="14" t="s">
        <v>63</v>
      </c>
      <c r="I11" s="15" cm="1">
        <f t="array" ref="I11">IF(B3,
    IFERROR(INDEX(PitchersKey!D$2:D$100, MATCH(1, (PitchersKey!A$2:A$100=I8)*(PitchersKey!H$2:H$100=1), 0)), 0),
    IFERROR(INDEX(PitchersKey!D$2:D$100, MATCH(I8, PitchersKey!A$2:A$100, 0)), 0)
)</f>
        <v>3</v>
      </c>
      <c r="J11" s="20">
        <f>I11/$I$9</f>
        <v>0.20454080589077522</v>
      </c>
      <c r="K11" s="20">
        <f>IF(B3,
    SUMIFS(PitchersKey!D$2:D$100, PitchersKey!B$2:B$100, "&gt;0", PitchersKey!H$2:H$100, 1) /
    SUMIFS(PitchersKey!B$2:B$100, PitchersKey!B$2:B$100, "&gt;0", PitchersKey!H$2:H$100, 1),
    SUMIFS(PitchersKey!D$2:D$100, PitchersKey!B$2:B$100, "&gt;0") /
    SUMIFS(PitchersKey!B$2:B$100, PitchersKey!B$2:B$100, "&gt;0")
)</f>
        <v>0.18181818181818182</v>
      </c>
      <c r="L11" s="20">
        <f>IF(B3,
    SUMIFS(Table1[R_Allowed], Table1[Position], "*P*", Table1[Last5_Flag], 1) /
    SUMIFS(Table1[IP], Table1[Position], "*P*", Table1[Last5_Flag], 1),
    SUMIFS(Table1[R_Allowed], Table1[Position], "*P*") /
    SUMIFS(Table1[IP], Table1[Position], "*P*")
)</f>
        <v>0.67669003335831246</v>
      </c>
      <c r="M11" s="10"/>
      <c r="N11" s="10"/>
    </row>
    <row r="12" spans="1:14" ht="19" x14ac:dyDescent="0.25">
      <c r="A12" s="11" t="s">
        <v>29</v>
      </c>
      <c r="B12" s="21" cm="1">
        <f t="array" ref="B12">IF(B3=TRUE,SUMIFS(Table1[R],Table1[Team],B2,Table1[Last5_Flag],1)/COUNTA(_xlfn.UNIQUE(_xlfn._xlws.FILTER(Table1[Game_ID],(Table1[Team]=B2)*(Table1[Last5_Flag]=1)))),SUMIFS(Table1[R],Table1[Team],B2)/COUNTA(_xlfn.UNIQUE(_xlfn._xlws.FILTER(Table1[Game_ID],Table1[Team]=B2))))</f>
        <v>6</v>
      </c>
      <c r="C12" s="21" cm="1">
        <f t="array" ref="C12">IF(B3,
    SUMIFS(Table1[R], Table1[Last5_Flag], 1) /
    COUNTA(_xlfn.UNIQUE(_xlfn._xlws.FILTER(Table1[Game_ID], Table1[Last5_Flag]=1))),
    SUM(Table1[R]) /
    COUNTA(_xlfn.UNIQUE(Table1[Game_ID]))
)</f>
        <v>9</v>
      </c>
      <c r="D12" s="10"/>
      <c r="E12" s="12" t="s">
        <v>27</v>
      </c>
      <c r="F12" s="19">
        <f>IF(B3,
    (SUMIFS(Table1[H], Table1[Team], B2, Table1[Player Name], F8, Table1[Last5_Flag],1)
     + SUMIFS(Table1[BB], Table1[Team], B2, Table1[Player Name], F8, Table1[Last5_Flag],1))
    /
    (SUMIFS(Table1[AB], Table1[Team], B2, Table1[Player Name], F8, Table1[Last5_Flag],1)
     + SUMIFS(Table1[BB], Table1[Team], B2, Table1[Player Name], F8, Table1[Last5_Flag],1)
     + SUMIFS(Table1[SF], Table1[Team], B2, Table1[Player Name], F8, Table1[Last5_Flag],1)),
    (SUMIFS(Table1[H], Table1[Team], B2, Table1[Player Name], F8)
     + SUMIFS(Table1[BB], Table1[Team], B2, Table1[Player Name], F8))
    /
    (SUMIFS(Table1[AB], Table1[Team], B2, Table1[Player Name], F8)
     + SUMIFS(Table1[BB], Table1[Team], B2, Table1[Player Name], F8)
     + SUMIFS(Table1[SF], Table1[Team], B2, Table1[Player Name], F8))
)</f>
        <v>0</v>
      </c>
      <c r="G12" s="10"/>
      <c r="H12" s="14" t="s">
        <v>62</v>
      </c>
      <c r="I12" s="15" cm="1">
        <f t="array" ref="I12">IF(B3,
    IFERROR(INDEX(PitchersKey!E$2:E$100, MATCH(1, (PitchersKey!A$2:A$100=I8)*(PitchersKey!H$2:H$100=1), 0)), 0),
    IFERROR(INDEX(PitchersKey!E$2:E$100, MATCH(I8, PitchersKey!A$2:A$100, 0)), 0)
)</f>
        <v>1</v>
      </c>
      <c r="J12" s="20">
        <f>I12/$I$9</f>
        <v>6.8180268630258403E-2</v>
      </c>
      <c r="K12" s="20">
        <f>IF(B3,
    SUMIFS(PitchersKey!E$2:E$100, PitchersKey!B$2:B$100, "&gt;0", PitchersKey!H$2:H$100, 1) /
    SUMIFS(PitchersKey!B$2:B$100, PitchersKey!B$2:B$100, "&gt;0", PitchersKey!H$2:H$100, 1),
    SUMIFS(PitchersKey!E$2:E$100, PitchersKey!B$2:B$100, "&gt;0") /
    SUMIFS(PitchersKey!B$2:B$100, PitchersKey!B$2:B$100, "&gt;0")
)</f>
        <v>0.12121212121212122</v>
      </c>
      <c r="L12" s="20">
        <f>IF(B3,
    SUMIFS(Table1[ER], Table1[Position], "*P*", Table1[Last5_Flag], 1) /
    SUMIFS(Table1[IP], Table1[Position], "*P*", Table1[Last5_Flag], 1),
    SUMIFS(Table1[ER], Table1[Position], "*P*") /
    SUMIFS(Table1[IP], Table1[Position], "*P*")
)</f>
        <v>0.51628943285856432</v>
      </c>
      <c r="M12" s="10"/>
      <c r="N12" s="10"/>
    </row>
    <row r="13" spans="1:14" ht="19" x14ac:dyDescent="0.25">
      <c r="A13" s="11" t="s">
        <v>30</v>
      </c>
      <c r="B13" s="21" cm="1">
        <f t="array" ref="B13">IF(B3=TRUE,SUMIFS(Table1[SB],Table1[Team],B2,Table1[Last5_Flag],1)/COUNTA(_xlfn.UNIQUE(_xlfn._xlws.FILTER(Table1[Game_ID],(Table1[Team]=B2)*(Table1[Last5_Flag]=1)))),SUMIFS(Table1[SB],Table1[Team],B2)/COUNTA(_xlfn.UNIQUE(_xlfn._xlws.FILTER(Table1[Game_ID],Table1[Team]=B2))))</f>
        <v>1.8</v>
      </c>
      <c r="C13" s="21" cm="1">
        <f t="array" ref="C13">IF(B3,
    SUMIFS(Table1[SB], Table1[Last5_Flag], 1) /
    COUNTA(_xlfn.UNIQUE(_xlfn._xlws.FILTER(Table1[Game_ID], Table1[Last5_Flag]=1))),
    SUM(Table1[SB]) /
    COUNTA(_xlfn.UNIQUE(Table1[Game_ID]))
)</f>
        <v>2.6666666666666665</v>
      </c>
      <c r="D13" s="10"/>
      <c r="E13" s="12" t="s">
        <v>28</v>
      </c>
      <c r="F13" s="19">
        <f>IF(B3,
    SUMIFS(Table1[TB], Table1[Team], B2, Table1[Player Name], F8, Table1[Last5_Flag],1)
    / SUMIFS(Table1[AB], Table1[Team], B2, Table1[Player Name], F8, Table1[Last5_Flag],1),
    SUMIFS(Table1[TB], Table1[Team], B2, Table1[Player Name], F8)
    / SUMIFS(Table1[AB], Table1[Team], B2, Table1[Player Name], F8)
)</f>
        <v>0</v>
      </c>
      <c r="G13" s="10"/>
      <c r="H13" s="14" t="s">
        <v>65</v>
      </c>
      <c r="I13" s="15" cm="1">
        <f t="array" ref="I13">IF(B3,
    IFERROR(INDEX(PitchersKey!F$2:F$100, MATCH(1, (PitchersKey!A$2:A$100=I8)*(PitchersKey!H$2:H$100=1), 0)), 0),
    IFERROR(INDEX(PitchersKey!F$2:F$100, MATCH(I8, PitchersKey!A$2:A$100, 0)), 0)
)</f>
        <v>5</v>
      </c>
      <c r="J13" s="20">
        <f>I13/$I$9</f>
        <v>0.340901343151292</v>
      </c>
      <c r="K13" s="20">
        <f>IF(B3,
    SUMIFS(PitchersKey!F$2:F$100, PitchersKey!B$2:B$100, "&gt;0", PitchersKey!H$2:H$100, 1) /
    SUMIFS(PitchersKey!B$2:B$100, PitchersKey!B$2:B$100, "&gt;0", PitchersKey!H$2:H$100, 1),
    SUMIFS(PitchersKey!F$2:F$100, PitchersKey!B$2:B$100, "&gt;0") /
    SUMIFS(PitchersKey!B$2:B$100, PitchersKey!B$2:B$100, "&gt;0")
)</f>
        <v>0.36363636363636365</v>
      </c>
      <c r="L13" s="20">
        <f>IF(B3,
    SUMIFS(Table1[BB_Allowed], Table1[Position], "*P*", Table1[Last5_Flag], 1) /
    SUMIFS(Table1[IP], Table1[Position], "*P*", Table1[Last5_Flag], 1),
    SUMIFS(Table1[BB_Allowed], Table1[Position], "*P*") /
    SUMIFS(Table1[IP], Table1[Position], "*P*")
)</f>
        <v>0.42606409507745596</v>
      </c>
      <c r="M13" s="10"/>
      <c r="N13" s="10"/>
    </row>
    <row r="14" spans="1:14" ht="19" x14ac:dyDescent="0.25">
      <c r="A14" s="11" t="s">
        <v>31</v>
      </c>
      <c r="B14" s="21" cm="1">
        <f t="array" ref="B14">IF(B3=TRUE,SUMIFS(Table1[Errors],Table1[Team],B2,Table1[Last5_Flag],1)/COUNTA(_xlfn.UNIQUE(_xlfn._xlws.FILTER(Table1[Game_ID],(Table1[Team]=B2)*(Table1[Last5_Flag]=1)))),SUMIFS(Table1[Errors],Table1[Team],B2)/COUNTA(_xlfn.UNIQUE(_xlfn._xlws.FILTER(Table1[Game_ID],Table1[Team]=B2))))</f>
        <v>0.4</v>
      </c>
      <c r="C14" s="21" cm="1">
        <f t="array" ref="C14">IF(B3,
    SUMIFS(Table1[Errors], Table1[Last5_Flag], 1) /
    COUNTA(_xlfn.UNIQUE(_xlfn._xlws.FILTER(Table1[Game_ID], Table1[Last5_Flag]=1))),
    SUM(Table1[Errors]) /
    COUNTA(_xlfn.UNIQUE(Table1[Game_ID]))
)</f>
        <v>2.0333333333333332</v>
      </c>
      <c r="D14" s="10"/>
      <c r="E14" s="12" t="s">
        <v>38</v>
      </c>
      <c r="F14" s="19">
        <f>IF(B3,
    SUMIFS(Table1[SO], Table1[Team], B2, Table1[Player Name], F8, Table1[Last5_Flag],1)
    /
    (SUMIFS(Table1[AB], Table1[Team], B2, Table1[Player Name], F8, Table1[Last5_Flag],1)
     + SUMIFS(Table1[BB], Table1[Team], B2, Table1[Player Name], F8, Table1[Last5_Flag],1)
     + SUMIFS(Table1[SF], Table1[Team], B2, Table1[Player Name], F8, Table1[Last5_Flag],1)),
    SUMIFS(Table1[SO], Table1[Team], B2, Table1[Player Name], F8)
    /
    (SUMIFS(Table1[AB], Table1[Team], B2, Table1[Player Name], F8)
     + SUMIFS(Table1[BB], Table1[Team], B2, Table1[Player Name], F8)
     + SUMIFS(Table1[SF], Table1[Team], B2, Table1[Player Name], F8))
)</f>
        <v>0.75</v>
      </c>
      <c r="G14" s="10"/>
      <c r="H14" s="14" t="s">
        <v>443</v>
      </c>
      <c r="I14" s="15" cm="1">
        <f t="array" ref="I14">IF(B3,
    IFERROR(INDEX(PitchersKey!G$2:G$100, MATCH(1, (PitchersKey!A$2:A$100=I8)*(PitchersKey!H$2:H$100=1), 0)), 0),
    IFERROR(INDEX(PitchersKey!G$2:G$100, MATCH(I8, PitchersKey!A$2:A$100, 0)), 0)
)</f>
        <v>10</v>
      </c>
      <c r="J14" s="20">
        <f>I14/$I$9</f>
        <v>0.681802686302584</v>
      </c>
      <c r="K14" s="20">
        <f>IF(B3,
    SUMIFS(PitchersKey!G$2:G$100, PitchersKey!B$2:B$100, "&gt;0", PitchersKey!H$2:H$100, 1) /
    SUMIFS(PitchersKey!B$2:B$100, PitchersKey!B$2:B$100, "&gt;0", PitchersKey!H$2:H$100, 1),
    SUMIFS(PitchersKey!G$2:G$100, PitchersKey!B$2:B$100, "&gt;0") /
    SUMIFS(PitchersKey!B$2:B$100, PitchersKey!B$2:B$100, "&gt;0")
)</f>
        <v>0.60606060606060608</v>
      </c>
      <c r="L14" s="20">
        <f>IF(B3,
    SUMIFS(Table1[K_Pitch], Table1[Position], "*P*", Table1[Last5_Flag], 1) /
    SUMIFS(Table1[IP], Table1[Position], "*P*", Table1[Last5_Flag], 1),
    SUMIFS(Table1[K_Pitch], Table1[Position], "*P*") /
    SUMIFS(Table1[IP], Table1[Position], "*P*")
)</f>
        <v>0.63157736446775825</v>
      </c>
      <c r="M14" s="10"/>
      <c r="N14" s="10"/>
    </row>
    <row r="15" spans="1:14" ht="19" x14ac:dyDescent="0.25">
      <c r="A15" s="11" t="s">
        <v>38</v>
      </c>
      <c r="B15" s="16">
        <f>IF(B3,
    SUMIFS(Table1[SO], Table1[Team], B2, Table1[Last5_Flag], 1) /
    (SUMIFS(Table1[AB], Table1[Team], B2, Table1[Last5_Flag], 1) +
     SUMIFS(Table1[BB], Table1[Team], B2, Table1[Last5_Flag], 1)),
    SUMIFS(Table1[SO], Table1[Team], B2) /
    (SUMIFS(Table1[AB], Table1[Team], B2) +
     SUMIFS(Table1[BB], Table1[Team], B2))
)</f>
        <v>0.15384615384615385</v>
      </c>
      <c r="C15" s="16">
        <f>IF(Dashboard!B3,
    SUMIFS(Table1[SO], Table1[Last5_Flag],1) / (SUMIFS(Table1[AB], Table1[Last5_Flag],1) + SUMIFS(Table1[BB], Table1[Last5_Flag],1)),
    SUM(Table1[SO]) / (SUM(Table1[AB]) + SUM(Table1[BB]))
)</f>
        <v>0.14285714285714285</v>
      </c>
      <c r="D15" s="10"/>
      <c r="E15" s="12" t="s">
        <v>39</v>
      </c>
      <c r="F15" s="19">
        <f>IF(B3,
    SUMIFS(Table1[BB], Table1[Team], B2, Table1[Player Name], F8, Table1[Last5_Flag],1)
    /
    (SUMIFS(Table1[AB], Table1[Team], B2, Table1[Player Name], F8, Table1[Last5_Flag],1)
     + SUMIFS(Table1[BB], Table1[Team], B2, Table1[Player Name], F8, Table1[Last5_Flag],1)
     + SUMIFS(Table1[SF], Table1[Team], B2, Table1[Player Name], F8, Table1[Last5_Flag],1)),
    SUMIFS(Table1[BB], Table1[Team], B2, Table1[Player Name], F8)
    /
    (SUMIFS(Table1[AB], Table1[Team], B2, Table1[Player Name], F8)
     + SUMIFS(Table1[BB], Table1[Team], B2, Table1[Player Name], F8)
     + SUMIFS(Table1[SF], Table1[Team], B2, Table1[Player Name], F8))
)</f>
        <v>0</v>
      </c>
      <c r="G15" s="10"/>
      <c r="H15" s="10"/>
      <c r="I15" s="10"/>
      <c r="J15" s="10"/>
      <c r="K15" s="10"/>
      <c r="L15" s="10"/>
      <c r="M15" s="10"/>
      <c r="N15" s="10"/>
    </row>
    <row r="16" spans="1:14" ht="19" x14ac:dyDescent="0.25">
      <c r="A16" s="11" t="s">
        <v>39</v>
      </c>
      <c r="B16" s="16">
        <f>IF(B3,
    SUMIFS(Table1[BB], Table1[Team], B2, Table1[Last5_Flag], 1) /
    (SUMIFS(Table1[AB], Table1[Team], B2, Table1[Last5_Flag], 1) +
     SUMIFS(Table1[BB], Table1[Team], B2, Table1[Last5_Flag], 1)),
    SUMIFS(Table1[BB], Table1[Team], B2) /
    (SUMIFS(Table1[AB], Table1[Team], B2) +
     SUMIFS(Table1[BB], Table1[Team], B2))
)</f>
        <v>0.13461538461538461</v>
      </c>
      <c r="C16" s="16">
        <f>IF(Dashboard!B3,
    SUMIFS(Table1[BB], Table1[Last5_Flag],1) / (SUMIFS(Table1[AB], Table1[Last5_Flag],1) + SUMIFS(Table1[BB], Table1[Last5_Flag],1)),
    SUM(Table1[BB]) / (SUM(Table1[AB]) + SUM(Table1[BB]))
)</f>
        <v>9.6371882086167801E-2</v>
      </c>
      <c r="D16" s="10"/>
      <c r="E16" s="12" t="s">
        <v>441</v>
      </c>
      <c r="F16" s="13">
        <f>IF(B3,
    SUMIFS(Table1[Errors], Table1[Team], B2, Table1[Player Name], F8, Table1[Last5_Flag], 1),
    SUMIFS(Table1[Errors], Table1[Team], B2, Table1[Player Name], F8)
)</f>
        <v>0</v>
      </c>
      <c r="G16" s="10"/>
      <c r="H16" s="10"/>
      <c r="I16" s="10"/>
      <c r="J16" s="10"/>
      <c r="K16" s="10"/>
      <c r="L16" s="10"/>
      <c r="M16" s="10"/>
      <c r="N16" s="10"/>
    </row>
    <row r="17" spans="1:15" ht="19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5" ht="19" x14ac:dyDescent="0.25">
      <c r="A18" s="38" t="s">
        <v>35</v>
      </c>
      <c r="B18" s="38"/>
      <c r="C18" s="38"/>
      <c r="D18" s="38"/>
      <c r="E18" s="38"/>
      <c r="F18" s="38"/>
      <c r="H18" s="37" t="s">
        <v>434</v>
      </c>
      <c r="I18" s="37"/>
      <c r="J18" s="37"/>
      <c r="K18" s="37"/>
      <c r="L18" s="37"/>
      <c r="M18" s="37"/>
      <c r="N18" s="37"/>
      <c r="O18" s="37"/>
    </row>
    <row r="19" spans="1:15" ht="19" x14ac:dyDescent="0.25">
      <c r="A19" s="11" t="s">
        <v>435</v>
      </c>
      <c r="B19" s="11" t="s">
        <v>438</v>
      </c>
      <c r="C19" s="9" t="s">
        <v>463</v>
      </c>
      <c r="D19" s="9" t="s">
        <v>26</v>
      </c>
      <c r="E19" s="9" t="s">
        <v>29</v>
      </c>
      <c r="F19" s="9" t="s">
        <v>459</v>
      </c>
      <c r="H19" s="24" t="s">
        <v>4</v>
      </c>
      <c r="I19" s="23" t="s">
        <v>26</v>
      </c>
      <c r="J19" s="23" t="s">
        <v>27</v>
      </c>
      <c r="K19" s="23" t="s">
        <v>28</v>
      </c>
      <c r="L19" s="23" t="s">
        <v>33</v>
      </c>
      <c r="M19" s="23" t="s">
        <v>16</v>
      </c>
      <c r="N19" s="23" t="s">
        <v>14</v>
      </c>
      <c r="O19" s="23" t="s">
        <v>34</v>
      </c>
    </row>
    <row r="20" spans="1:15" ht="19" x14ac:dyDescent="0.25">
      <c r="A20" s="9">
        <v>1</v>
      </c>
      <c r="B20" s="22" t="str" cm="1">
        <f t="array" ref="B20">IFERROR(
    _xlfn.TEXTJOIN(", ", TRUE,
        _xlfn.UNIQUE(
            _xlfn._xlws.FILTER(
                LineupKey!C:C,
                (LineupKey!A:A=Dashboard!$B$2) *
                (LineupKey!B:B=Dashboard!A20) *
                (IF(Dashboard!$B$3, LineupKey!D:D=1, TRUE)) *
                (LineupKey!E:E=MAX(
                    _xlfn._xlws.FILTER(LineupKey!E:E,
                        (LineupKey!A:A=Dashboard!$B$2) *
                        (LineupKey!B:B=Dashboard!A20) *
                        (IF(Dashboard!$B$3, LineupKey!D:D=1, TRUE))
                    )
                ))
            )
        )
    ),
"N/A")</f>
        <v>B.Hess, K.Thomas</v>
      </c>
      <c r="C20" s="6" t="str" cm="1">
        <f t="array" ref="C20">IFERROR(
    _xlfn.TEXTJOIN(", ", TRUE,
        _xlfn.MAP(
            _xlfn.TEXTSPLIT(B20, ", "),
            _xlfn.LAMBDA(_xlpm.player,
                _xlfn.LET(
                    _xlpm.cleanPlayer, TRIM(_xlpm.player),
                    _xlpm.pos, _xlfn.XLOOKUP(_xlpm.cleanPlayer, Table1[Player], Table1[Primary Position], "N/A"),
                    _xlpm.pos
                )
            )
        )
    ),
"N/A")</f>
        <v>RF, PR</v>
      </c>
      <c r="D20" s="16" cm="1">
        <f t="array" ref="D20">_xlfn.LET(
    _xlpm.players, _xlfn.TEXTSPLIT(B20, ", "),
    _xlpm.hits, SUM(SUMIFS(Table1[H], Table1[Team], B$2, Table1[Player], _xlpm.players, Table1[Last5_Flag], IF(B$3, 1, "&lt;&gt;"))),
    _xlpm.ab, SUM(SUMIFS(Table1[AB], Table1[Team], B$2, Table1[Player], _xlpm.players, Table1[Last5_Flag], IF(B$3, 1, "&lt;&gt;"))),
    IF(_xlpm.ab=0, 0, _xlpm.hits/_xlpm.ab)
)</f>
        <v>0.42105263157894735</v>
      </c>
      <c r="E20" s="21" cm="1">
        <f t="array" ref="E20">_xlfn.LET(
    _xlpm.players, _xlfn.TEXTSPLIT(B20, ", "),
    _xlpm.runs, SUM(SUMIFS(Table1[R], Table1[Team], B$2, Table1[Player], _xlpm.players, Table1[Last5_Flag], IF(B$3, 1, "&lt;&gt;"))),
    _xlpm.games, COUNTA(_xlfn.UNIQUE(_xlfn._xlws.FILTER(Table1[Game_ID], (Table1[Team]=B$2) * (ISNUMBER(MATCH(Table1[Player Name], _xlpm.players, 0))) * (Table1[Last5_Flag]=IF(B$3, 1, "&lt;&gt;"))))),
    IF(_xlpm.games=0, 0, _xlpm.runs/_xlpm.games)
)</f>
        <v>1.4</v>
      </c>
      <c r="F20" s="21" cm="1">
        <f t="array" ref="F20">_xlfn.LET(
    _xlpm.players, _xlfn.TEXTSPLIT(B20, ", "),
    _xlpm.rbi, SUM(SUMIFS(Table1[RBI], Table1[Team], B$2, Table1[Player], _xlpm.players, Table1[Last5_Flag], IF(B$3, 1, "&lt;&gt;"))),
    _xlpm.games, COUNTA(_xlfn.UNIQUE(_xlfn._xlws.FILTER(Table1[Game_ID], (Table1[Team]=B$2) * (ISNUMBER(MATCH(Table1[Player], _xlpm.players, 0))) * (Table1[Last5_Flag]=IF(B$3, 1, "&lt;&gt;"))))),
    IF(_xlpm.games=0, 0, _xlpm.rbi/_xlpm.games)
)</f>
        <v>0.8</v>
      </c>
      <c r="H20" s="25" t="str" cm="1">
        <f t="array" ref="H20:O24">IF(B3,INDEX(_xlfn.SORTBY(PlayerKey!A2:I100,PlayerKey!I2:I100,-1), _xlfn.SEQUENCE(5), {1,3,4,5,6,7,8,9}),
INDEX(_xlfn.SORTBY(PlayerKey!A2:I100,PlayerKey!I2:I100,-1), _xlfn.SEQUENCE(5), {1,3,4,5,6,7,8,9}))</f>
        <v>B.Marietta</v>
      </c>
      <c r="I20" s="26">
        <v>0.61538461538461542</v>
      </c>
      <c r="J20" s="26">
        <v>0.66666666666666663</v>
      </c>
      <c r="K20" s="26">
        <v>1.4615384615384615</v>
      </c>
      <c r="L20" s="26">
        <v>2.1282051282051282</v>
      </c>
      <c r="M20" s="27">
        <v>19</v>
      </c>
      <c r="N20" s="27">
        <v>0</v>
      </c>
      <c r="O20" s="28">
        <v>10.133333333333333</v>
      </c>
    </row>
    <row r="21" spans="1:15" ht="19" x14ac:dyDescent="0.25">
      <c r="A21" s="9">
        <v>2</v>
      </c>
      <c r="B21" s="22" t="str" cm="1">
        <f t="array" ref="B21">IFERROR(
    _xlfn.TEXTJOIN(", ", TRUE,
        _xlfn.UNIQUE(
            _xlfn._xlws.FILTER(
                LineupKey!C:C,
                (LineupKey!A:A=Dashboard!$B$2) *
                (LineupKey!B:B=Dashboard!A21) *
                (IF(Dashboard!$B$3, LineupKey!D:D=1, TRUE)) *
                (LineupKey!E:E=MAX(
                    _xlfn._xlws.FILTER(LineupKey!E:E,
                        (LineupKey!A:A=Dashboard!$B$2) *
                        (LineupKey!B:B=Dashboard!A21) *
                        (IF(Dashboard!$B$3, LineupKey!D:D=1, TRUE))
                    )
                ))
            )
        )
    ),
"N/A")</f>
        <v>A.Townsend, A.Nogay, G.Ramm</v>
      </c>
      <c r="C21" s="6" t="str" cm="1">
        <f t="array" ref="C21">IFERROR(
    _xlfn.TEXTJOIN(", ", TRUE,
        _xlfn.MAP(
            _xlfn.TEXTSPLIT(B21, ", "),
            _xlfn.LAMBDA(_xlpm.player,
                _xlfn.LET(
                    _xlpm.cleanPlayer, TRIM(_xlpm.player),
                    _xlpm.pos, _xlfn.XLOOKUP(_xlpm.cleanPlayer, Table1[Player], Table1[Primary Position], "N/A"),
                    _xlpm.pos
                )
            )
        )
    ),
"N/A")</f>
        <v>CF, PR, PR</v>
      </c>
      <c r="D21" s="16" cm="1">
        <f t="array" ref="D21">_xlfn.LET(
    _xlpm.players, _xlfn.TEXTSPLIT(B21, ", "),
    _xlpm.hits, SUM(SUMIFS(Table1[H], Table1[Team], B$2, Table1[Player], _xlpm.players, Table1[Last5_Flag], IF(B$3, 1, "&lt;&gt;"))),
    _xlpm.ab, SUM(SUMIFS(Table1[AB], Table1[Team], B$2, Table1[Player], _xlpm.players, Table1[Last5_Flag], IF(B$3, 1, "&lt;&gt;"))),
    IF(_xlpm.ab=0, 0, _xlpm.hits/_xlpm.ab)
)</f>
        <v>0.3</v>
      </c>
      <c r="E21" s="21" cm="1">
        <f t="array" ref="E21">_xlfn.LET(
    _xlpm.players, _xlfn.TEXTSPLIT(B21, ", "),
    _xlpm.runs, SUM(SUMIFS(Table1[R], Table1[Team], B$2, Table1[Player], _xlpm.players, Table1[Last5_Flag], IF(B$3, 1, "&lt;&gt;"))),
    _xlpm.games, COUNTA(_xlfn.UNIQUE(_xlfn._xlws.FILTER(Table1[Game_ID], (Table1[Team]=B$2) * (ISNUMBER(MATCH(Table1[Player Name], _xlpm.players, 0))) * (Table1[Last5_Flag]=IF(B$3, 1, "&lt;&gt;"))))),
    IF(_xlpm.games=0, 0, _xlpm.runs/_xlpm.games)
)</f>
        <v>0.8</v>
      </c>
      <c r="F21" s="21" cm="1">
        <f t="array" ref="F21">_xlfn.LET(
    _xlpm.players, _xlfn.TEXTSPLIT(B21, ", "),
    _xlpm.rbi, SUM(SUMIFS(Table1[RBI], Table1[Team], B$2, Table1[Player], _xlpm.players, Table1[Last5_Flag], IF(B$3, 1, "&lt;&gt;"))),
    _xlpm.games, COUNTA(_xlfn.UNIQUE(_xlfn._xlws.FILTER(Table1[Game_ID], (Table1[Team]=B$2) * (ISNUMBER(MATCH(Table1[Player], _xlpm.players, 0))) * (Table1[Last5_Flag]=IF(B$3, 1, "&lt;&gt;"))))),
    IF(_xlpm.games=0, 0, _xlpm.rbi/_xlpm.games)
)</f>
        <v>0.2</v>
      </c>
      <c r="H21" s="25" t="str">
        <v>J.McGill</v>
      </c>
      <c r="I21" s="26">
        <v>0.66666666666666663</v>
      </c>
      <c r="J21" s="26">
        <v>0.75</v>
      </c>
      <c r="K21" s="26">
        <v>1.1666666666666667</v>
      </c>
      <c r="L21" s="26">
        <v>1.9166666666666667</v>
      </c>
      <c r="M21" s="27">
        <v>14</v>
      </c>
      <c r="N21" s="27">
        <v>1</v>
      </c>
      <c r="O21" s="28">
        <v>7</v>
      </c>
    </row>
    <row r="22" spans="1:15" ht="19" x14ac:dyDescent="0.25">
      <c r="A22" s="9">
        <v>3</v>
      </c>
      <c r="B22" s="22" t="str" cm="1">
        <f t="array" ref="B22">IFERROR(
    _xlfn.TEXTJOIN(", ", TRUE,
        _xlfn.UNIQUE(
            _xlfn._xlws.FILTER(
                LineupKey!C:C,
                (LineupKey!A:A=Dashboard!$B$2) *
                (LineupKey!B:B=Dashboard!A22) *
                (IF(Dashboard!$B$3, LineupKey!D:D=1, TRUE)) *
                (LineupKey!E:E=MAX(
                    _xlfn._xlws.FILTER(LineupKey!E:E,
                        (LineupKey!A:A=Dashboard!$B$2) *
                        (LineupKey!B:B=Dashboard!A22) *
                        (IF(Dashboard!$B$3, LineupKey!D:D=1, TRUE))
                    )
                ))
            )
        )
    ),
"N/A")</f>
        <v>E.Paul, L.Alsop</v>
      </c>
      <c r="C22" s="6" t="str" cm="1">
        <f t="array" ref="C22">IFERROR(
    _xlfn.TEXTJOIN(", ", TRUE,
        _xlfn.MAP(
            _xlfn.TEXTSPLIT(B22, ", "),
            _xlfn.LAMBDA(_xlpm.player,
                _xlfn.LET(
                    _xlpm.cleanPlayer, TRIM(_xlpm.player),
                    _xlpm.pos, _xlfn.XLOOKUP(_xlpm.cleanPlayer, Table1[Player], Table1[Primary Position], "N/A"),
                    _xlpm.pos
                )
            )
        )
    ),
"N/A")</f>
        <v>SS, P</v>
      </c>
      <c r="D22" s="16" cm="1">
        <f t="array" ref="D22">_xlfn.LET(
    _xlpm.players, _xlfn.TEXTSPLIT(B22, ", "),
    _xlpm.hits, SUM(SUMIFS(Table1[H], Table1[Team], B$2, Table1[Player], _xlpm.players, Table1[Last5_Flag], IF(B$3, 1, "&lt;&gt;"))),
    _xlpm.ab, SUM(SUMIFS(Table1[AB], Table1[Team], B$2, Table1[Player], _xlpm.players, Table1[Last5_Flag], IF(B$3, 1, "&lt;&gt;"))),
    IF(_xlpm.ab=0, 0, _xlpm.hits/_xlpm.ab)
)</f>
        <v>0.36842105263157893</v>
      </c>
      <c r="E22" s="21" cm="1">
        <f t="array" ref="E22">_xlfn.LET(
    _xlpm.players, _xlfn.TEXTSPLIT(B22, ", "),
    _xlpm.runs, SUM(SUMIFS(Table1[R], Table1[Team], B$2, Table1[Player], _xlpm.players, Table1[Last5_Flag], IF(B$3, 1, "&lt;&gt;"))),
    _xlpm.games, COUNTA(_xlfn.UNIQUE(_xlfn._xlws.FILTER(Table1[Game_ID], (Table1[Team]=B$2) * (ISNUMBER(MATCH(Table1[Player Name], _xlpm.players, 0))) * (Table1[Last5_Flag]=IF(B$3, 1, "&lt;&gt;"))))),
    IF(_xlpm.games=0, 0, _xlpm.runs/_xlpm.games)
)</f>
        <v>1.2</v>
      </c>
      <c r="F22" s="21" cm="1">
        <f t="array" ref="F22">_xlfn.LET(
    _xlpm.players, _xlfn.TEXTSPLIT(B22, ", "),
    _xlpm.rbi, SUM(SUMIFS(Table1[RBI], Table1[Team], B$2, Table1[Player], _xlpm.players, Table1[Last5_Flag], IF(B$3, 1, "&lt;&gt;"))),
    _xlpm.games, COUNTA(_xlfn.UNIQUE(_xlfn._xlws.FILTER(Table1[Game_ID], (Table1[Team]=B$2) * (ISNUMBER(MATCH(Table1[Player], _xlpm.players, 0))) * (Table1[Last5_Flag]=IF(B$3, 1, "&lt;&gt;"))))),
    IF(_xlpm.games=0, 0, _xlpm.rbi/_xlpm.games)
)</f>
        <v>1.4</v>
      </c>
      <c r="H22" s="25" t="str">
        <v>E.Paul</v>
      </c>
      <c r="I22" s="26">
        <v>0.41176470588235292</v>
      </c>
      <c r="J22" s="26">
        <v>0.47368421052631576</v>
      </c>
      <c r="K22" s="26">
        <v>0.88235294117647056</v>
      </c>
      <c r="L22" s="26">
        <v>1.3560371517027863</v>
      </c>
      <c r="M22" s="27">
        <v>15</v>
      </c>
      <c r="N22" s="27">
        <v>1</v>
      </c>
      <c r="O22" s="28">
        <v>5.5263157894736841</v>
      </c>
    </row>
    <row r="23" spans="1:15" ht="19" x14ac:dyDescent="0.25">
      <c r="A23" s="9">
        <v>4</v>
      </c>
      <c r="B23" s="22" t="str" cm="1">
        <f t="array" ref="B23">IFERROR(
    _xlfn.TEXTJOIN(", ", TRUE,
        _xlfn.UNIQUE(
            _xlfn._xlws.FILTER(
                LineupKey!C:C,
                (LineupKey!A:A=Dashboard!$B$2) *
                (LineupKey!B:B=Dashboard!A23) *
                (IF(Dashboard!$B$3, LineupKey!D:D=1, TRUE)) *
                (LineupKey!E:E=MAX(
                    _xlfn._xlws.FILTER(LineupKey!E:E,
                        (LineupKey!A:A=Dashboard!$B$2) *
                        (LineupKey!B:B=Dashboard!A23) *
                        (IF(Dashboard!$B$3, LineupKey!D:D=1, TRUE))
                    )
                ))
            )
        )
    ),
"N/A")</f>
        <v>B.Marietta, K.Thomas, A.Nordling</v>
      </c>
      <c r="C23" s="6" t="str" cm="1">
        <f t="array" ref="C23">IFERROR(
    _xlfn.TEXTJOIN(", ", TRUE,
        _xlfn.MAP(
            _xlfn.TEXTSPLIT(B23, ", "),
            _xlfn.LAMBDA(_xlpm.player,
                _xlfn.LET(
                    _xlpm.cleanPlayer, TRIM(_xlpm.player),
                    _xlpm.pos, _xlfn.XLOOKUP(_xlpm.cleanPlayer, Table1[Player], Table1[Primary Position], "N/A"),
                    _xlpm.pos
                )
            )
        )
    ),
"N/A")</f>
        <v>DP, PR, PH</v>
      </c>
      <c r="D23" s="16" cm="1">
        <f t="array" ref="D23">_xlfn.LET(
    _xlpm.players, _xlfn.TEXTSPLIT(B23, ", "),
    _xlpm.hits, SUM(SUMIFS(Table1[H], Table1[Team], B$2, Table1[Player], _xlpm.players, Table1[Last5_Flag], IF(B$3, 1, "&lt;&gt;"))),
    _xlpm.ab, SUM(SUMIFS(Table1[AB], Table1[Team], B$2, Table1[Player], _xlpm.players, Table1[Last5_Flag], IF(B$3, 1, "&lt;&gt;"))),
    IF(_xlpm.ab=0, 0, _xlpm.hits/_xlpm.ab)
)</f>
        <v>0.38095238095238093</v>
      </c>
      <c r="E23" s="21" cm="1">
        <f t="array" ref="E23">_xlfn.LET(
    _xlpm.players, _xlfn.TEXTSPLIT(B23, ", "),
    _xlpm.runs, SUM(SUMIFS(Table1[R], Table1[Team], B$2, Table1[Player], _xlpm.players, Table1[Last5_Flag], IF(B$3, 1, "&lt;&gt;"))),
    _xlpm.games, COUNTA(_xlfn.UNIQUE(_xlfn._xlws.FILTER(Table1[Game_ID], (Table1[Team]=B$2) * (ISNUMBER(MATCH(Table1[Player Name], _xlpm.players, 0))) * (Table1[Last5_Flag]=IF(B$3, 1, "&lt;&gt;"))))),
    IF(_xlpm.games=0, 0, _xlpm.runs/_xlpm.games)
)</f>
        <v>0.6</v>
      </c>
      <c r="F23" s="21" cm="1">
        <f t="array" ref="F23">_xlfn.LET(
    _xlpm.players, _xlfn.TEXTSPLIT(B23, ", "),
    _xlpm.rbi, SUM(SUMIFS(Table1[RBI], Table1[Team], B$2, Table1[Player], _xlpm.players, Table1[Last5_Flag], IF(B$3, 1, "&lt;&gt;"))),
    _xlpm.games, COUNTA(_xlfn.UNIQUE(_xlfn._xlws.FILTER(Table1[Game_ID], (Table1[Team]=B$2) * (ISNUMBER(MATCH(Table1[Player], _xlpm.players, 0))) * (Table1[Last5_Flag]=IF(B$3, 1, "&lt;&gt;"))))),
    IF(_xlpm.games=0, 0, _xlpm.rbi/_xlpm.games)
)</f>
        <v>1.8</v>
      </c>
      <c r="H23" s="25" t="str">
        <v>B.Hess</v>
      </c>
      <c r="I23" s="26">
        <v>0.53333333333333333</v>
      </c>
      <c r="J23" s="26">
        <v>0.61111111111111116</v>
      </c>
      <c r="K23" s="26">
        <v>0.66666666666666663</v>
      </c>
      <c r="L23" s="26">
        <v>1.2777777777777777</v>
      </c>
      <c r="M23" s="27">
        <v>10</v>
      </c>
      <c r="N23" s="27">
        <v>4</v>
      </c>
      <c r="O23" s="28">
        <v>4.4444444444444446</v>
      </c>
    </row>
    <row r="24" spans="1:15" ht="19" x14ac:dyDescent="0.25">
      <c r="A24" s="9">
        <v>5</v>
      </c>
      <c r="B24" s="22" t="str" cm="1">
        <f t="array" ref="B24">IFERROR(
    _xlfn.TEXTJOIN(", ", TRUE,
        _xlfn.UNIQUE(
            _xlfn._xlws.FILTER(
                LineupKey!C:C,
                (LineupKey!A:A=Dashboard!$B$2) *
                (LineupKey!B:B=Dashboard!A24) *
                (IF(Dashboard!$B$3, LineupKey!D:D=1, TRUE)) *
                (LineupKey!E:E=MAX(
                    _xlfn._xlws.FILTER(LineupKey!E:E,
                        (LineupKey!A:A=Dashboard!$B$2) *
                        (LineupKey!B:B=Dashboard!A24) *
                        (IF(Dashboard!$B$3, LineupKey!D:D=1, TRUE))
                    )
                ))
            )
        )
    ),
"N/A")</f>
        <v>A.Foresha, C.Crowder</v>
      </c>
      <c r="C24" s="6" t="str" cm="1">
        <f t="array" ref="C24">IFERROR(
    _xlfn.TEXTJOIN(", ", TRUE,
        _xlfn.MAP(
            _xlfn.TEXTSPLIT(B24, ", "),
            _xlfn.LAMBDA(_xlpm.player,
                _xlfn.LET(
                    _xlpm.cleanPlayer, TRIM(_xlpm.player),
                    _xlpm.pos, _xlfn.XLOOKUP(_xlpm.cleanPlayer, Table1[Player], Table1[Primary Position], "N/A"),
                    _xlpm.pos
                )
            )
        )
    ),
"N/A")</f>
        <v>1B, 1B</v>
      </c>
      <c r="D24" s="16" cm="1">
        <f t="array" ref="D24">_xlfn.LET(
    _xlpm.players, _xlfn.TEXTSPLIT(B24, ", "),
    _xlpm.hits, SUM(SUMIFS(Table1[H], Table1[Team], B$2, Table1[Player], _xlpm.players, Table1[Last5_Flag], IF(B$3, 1, "&lt;&gt;"))),
    _xlpm.ab, SUM(SUMIFS(Table1[AB], Table1[Team], B$2, Table1[Player], _xlpm.players, Table1[Last5_Flag], IF(B$3, 1, "&lt;&gt;"))),
    IF(_xlpm.ab=0, 0, _xlpm.hits/_xlpm.ab)
)</f>
        <v>0.14285714285714285</v>
      </c>
      <c r="E24" s="21" cm="1">
        <f t="array" ref="E24">_xlfn.LET(
    _xlpm.players, _xlfn.TEXTSPLIT(B24, ", "),
    _xlpm.runs, SUM(SUMIFS(Table1[R], Table1[Team], B$2, Table1[Player], _xlpm.players, Table1[Last5_Flag], IF(B$3, 1, "&lt;&gt;"))),
    _xlpm.games, COUNTA(_xlfn.UNIQUE(_xlfn._xlws.FILTER(Table1[Game_ID], (Table1[Team]=B$2) * (ISNUMBER(MATCH(Table1[Player Name], _xlpm.players, 0))) * (Table1[Last5_Flag]=IF(B$3, 1, "&lt;&gt;"))))),
    IF(_xlpm.games=0, 0, _xlpm.runs/_xlpm.games)
)</f>
        <v>0.6</v>
      </c>
      <c r="F24" s="21" cm="1">
        <f t="array" ref="F24">_xlfn.LET(
    _xlpm.players, _xlfn.TEXTSPLIT(B24, ", "),
    _xlpm.rbi, SUM(SUMIFS(Table1[RBI], Table1[Team], B$2, Table1[Player], _xlpm.players, Table1[Last5_Flag], IF(B$3, 1, "&lt;&gt;"))),
    _xlpm.games, COUNTA(_xlfn.UNIQUE(_xlfn._xlws.FILTER(Table1[Game_ID], (Table1[Team]=B$2) * (ISNUMBER(MATCH(Table1[Player], _xlpm.players, 0))) * (Table1[Last5_Flag]=IF(B$3, 1, "&lt;&gt;"))))),
    IF(_xlpm.games=0, 0, _xlpm.rbi/_xlpm.games)
)</f>
        <v>0</v>
      </c>
      <c r="H24" s="25" t="str">
        <v>A.Townsend</v>
      </c>
      <c r="I24" s="26">
        <v>0.33333333333333331</v>
      </c>
      <c r="J24" s="26">
        <v>0.375</v>
      </c>
      <c r="K24" s="26">
        <v>0.33333333333333331</v>
      </c>
      <c r="L24" s="26">
        <v>0.70833333333333326</v>
      </c>
      <c r="M24" s="27">
        <v>5</v>
      </c>
      <c r="N24" s="27">
        <v>0</v>
      </c>
      <c r="O24" s="28">
        <v>1.5625</v>
      </c>
    </row>
    <row r="25" spans="1:15" ht="19" x14ac:dyDescent="0.25">
      <c r="A25" s="9">
        <v>6</v>
      </c>
      <c r="B25" s="22" t="str" cm="1">
        <f t="array" ref="B25">IFERROR(
    _xlfn.TEXTJOIN(", ", TRUE,
        _xlfn.UNIQUE(
            _xlfn._xlws.FILTER(
                LineupKey!C:C,
                (LineupKey!A:A=Dashboard!$B$2) *
                (LineupKey!B:B=Dashboard!A25) *
                (IF(Dashboard!$B$3, LineupKey!D:D=1, TRUE)) *
                (LineupKey!E:E=MAX(
                    _xlfn._xlws.FILTER(LineupKey!E:E,
                        (LineupKey!A:A=Dashboard!$B$2) *
                        (LineupKey!B:B=Dashboard!A25) *
                        (IF(Dashboard!$B$3, LineupKey!D:D=1, TRUE))
                    )
                ))
            )
        )
    ),
"N/A")</f>
        <v>J.McGill, T.Bernard</v>
      </c>
      <c r="C25" s="6" t="str" cm="1">
        <f t="array" ref="C25">IFERROR(
    _xlfn.TEXTJOIN(", ", TRUE,
        _xlfn.MAP(
            _xlfn.TEXTSPLIT(B25, ", "),
            _xlfn.LAMBDA(_xlpm.player,
                _xlfn.LET(
                    _xlpm.cleanPlayer, TRIM(_xlpm.player),
                    _xlpm.pos, _xlfn.XLOOKUP(_xlpm.cleanPlayer, Table1[Player], Table1[Primary Position], "N/A"),
                    _xlpm.pos
                )
            )
        )
    ),
"N/A")</f>
        <v>3B, PH</v>
      </c>
      <c r="D25" s="16" cm="1">
        <f t="array" ref="D25">_xlfn.LET(
    _xlpm.players, _xlfn.TEXTSPLIT(B25, ", "),
    _xlpm.hits, SUM(SUMIFS(Table1[H], Table1[Team], B$2, Table1[Player], _xlpm.players, Table1[Last5_Flag], IF(B$3, 1, "&lt;&gt;"))),
    _xlpm.ab, SUM(SUMIFS(Table1[AB], Table1[Team], B$2, Table1[Player], _xlpm.players, Table1[Last5_Flag], IF(B$3, 1, "&lt;&gt;"))),
    IF(_xlpm.ab=0, 0, _xlpm.hits/_xlpm.ab)
)</f>
        <v>0.61538461538461542</v>
      </c>
      <c r="E25" s="21" cm="1">
        <f t="array" ref="E25">_xlfn.LET(
    _xlpm.players, _xlfn.TEXTSPLIT(B25, ", "),
    _xlpm.runs, SUM(SUMIFS(Table1[R], Table1[Team], B$2, Table1[Player], _xlpm.players, Table1[Last5_Flag], IF(B$3, 1, "&lt;&gt;"))),
    _xlpm.games, COUNTA(_xlfn.UNIQUE(_xlfn._xlws.FILTER(Table1[Game_ID], (Table1[Team]=B$2) * (ISNUMBER(MATCH(Table1[Player Name], _xlpm.players, 0))) * (Table1[Last5_Flag]=IF(B$3, 1, "&lt;&gt;"))))),
    IF(_xlpm.games=0, 0, _xlpm.runs/_xlpm.games)
)</f>
        <v>0.6</v>
      </c>
      <c r="F25" s="21" cm="1">
        <f t="array" ref="F25">_xlfn.LET(
    _xlpm.players, _xlfn.TEXTSPLIT(B25, ", "),
    _xlpm.rbi, SUM(SUMIFS(Table1[RBI], Table1[Team], B$2, Table1[Player], _xlpm.players, Table1[Last5_Flag], IF(B$3, 1, "&lt;&gt;"))),
    _xlpm.games, COUNTA(_xlfn.UNIQUE(_xlfn._xlws.FILTER(Table1[Game_ID], (Table1[Team]=B$2) * (ISNUMBER(MATCH(Table1[Player], _xlpm.players, 0))) * (Table1[Last5_Flag]=IF(B$3, 1, "&lt;&gt;"))))),
    IF(_xlpm.games=0, 0, _xlpm.rbi/_xlpm.games)
)</f>
        <v>0.6</v>
      </c>
      <c r="G25" s="10"/>
      <c r="H25" s="10"/>
      <c r="I25" s="10"/>
      <c r="J25" s="10"/>
      <c r="K25" s="10"/>
      <c r="L25" s="10"/>
      <c r="M25" s="10"/>
      <c r="N25" s="10"/>
    </row>
    <row r="26" spans="1:15" ht="19" x14ac:dyDescent="0.25">
      <c r="A26" s="9">
        <v>7</v>
      </c>
      <c r="B26" s="22" t="str" cm="1">
        <f t="array" ref="B26">IFERROR(
    _xlfn.TEXTJOIN(", ", TRUE,
        _xlfn.UNIQUE(
            _xlfn._xlws.FILTER(
                LineupKey!C:C,
                (LineupKey!A:A=Dashboard!$B$2) *
                (LineupKey!B:B=Dashboard!A26) *
                (IF(Dashboard!$B$3, LineupKey!D:D=1, TRUE)) *
                (LineupKey!E:E=MAX(
                    _xlfn._xlws.FILTER(LineupKey!E:E,
                        (LineupKey!A:A=Dashboard!$B$2) *
                        (LineupKey!B:B=Dashboard!A26) *
                        (IF(Dashboard!$B$3, LineupKey!D:D=1, TRUE))
                    )
                ))
            )
        )
    ),
"N/A")</f>
        <v>P.Matteson, A.Nogay, A.Nordling</v>
      </c>
      <c r="C26" s="6" t="str" cm="1">
        <f t="array" ref="C26">IFERROR(
    _xlfn.TEXTJOIN(", ", TRUE,
        _xlfn.MAP(
            _xlfn.TEXTSPLIT(B26, ", "),
            _xlfn.LAMBDA(_xlpm.player,
                _xlfn.LET(
                    _xlpm.cleanPlayer, TRIM(_xlpm.player),
                    _xlpm.pos, _xlfn.XLOOKUP(_xlpm.cleanPlayer, Table1[Player], Table1[Primary Position], "N/A"),
                    _xlpm.pos
                )
            )
        )
    ),
"N/A")</f>
        <v>2B, PR, PH</v>
      </c>
      <c r="D26" s="16" cm="1">
        <f t="array" ref="D26">_xlfn.LET(
    _xlpm.players, _xlfn.TEXTSPLIT(B26, ", "),
    _xlpm.hits, SUM(SUMIFS(Table1[H], Table1[Team], B$2, Table1[Player], _xlpm.players, Table1[Last5_Flag], IF(B$3, 1, "&lt;&gt;"))),
    _xlpm.ab, SUM(SUMIFS(Table1[AB], Table1[Team], B$2, Table1[Player], _xlpm.players, Table1[Last5_Flag], IF(B$3, 1, "&lt;&gt;"))),
    IF(_xlpm.ab=0, 0, _xlpm.hits/_xlpm.ab)
)</f>
        <v>0.15789473684210525</v>
      </c>
      <c r="E26" s="21" cm="1">
        <f t="array" ref="E26">_xlfn.LET(
    _xlpm.players, _xlfn.TEXTSPLIT(B26, ", "),
    _xlpm.runs, SUM(SUMIFS(Table1[R], Table1[Team], B$2, Table1[Player], _xlpm.players, Table1[Last5_Flag], IF(B$3, 1, "&lt;&gt;"))),
    _xlpm.games, COUNTA(_xlfn.UNIQUE(_xlfn._xlws.FILTER(Table1[Game_ID], (Table1[Team]=B$2) * (ISNUMBER(MATCH(Table1[Player Name], _xlpm.players, 0))) * (Table1[Last5_Flag]=IF(B$3, 1, "&lt;&gt;"))))),
    IF(_xlpm.games=0, 0, _xlpm.runs/_xlpm.games)
)</f>
        <v>0.6</v>
      </c>
      <c r="F26" s="21" cm="1">
        <f t="array" ref="F26">_xlfn.LET(
    _xlpm.players, _xlfn.TEXTSPLIT(B26, ", "),
    _xlpm.rbi, SUM(SUMIFS(Table1[RBI], Table1[Team], B$2, Table1[Player], _xlpm.players, Table1[Last5_Flag], IF(B$3, 1, "&lt;&gt;"))),
    _xlpm.games, COUNTA(_xlfn.UNIQUE(_xlfn._xlws.FILTER(Table1[Game_ID], (Table1[Team]=B$2) * (ISNUMBER(MATCH(Table1[Player], _xlpm.players, 0))) * (Table1[Last5_Flag]=IF(B$3, 1, "&lt;&gt;"))))),
    IF(_xlpm.games=0, 0, _xlpm.rbi/_xlpm.games)
)</f>
        <v>0.6</v>
      </c>
      <c r="G26" s="10"/>
      <c r="H26" s="10"/>
      <c r="I26" s="10"/>
      <c r="J26" s="10"/>
      <c r="K26" s="10"/>
      <c r="L26" s="10"/>
      <c r="M26" s="10"/>
      <c r="N26" s="10"/>
    </row>
    <row r="27" spans="1:15" ht="19" x14ac:dyDescent="0.25">
      <c r="A27" s="9">
        <v>8</v>
      </c>
      <c r="B27" s="22" t="str" cm="1">
        <f t="array" ref="B27">IFERROR(
    _xlfn.TEXTJOIN(", ", TRUE,
        _xlfn.UNIQUE(
            _xlfn._xlws.FILTER(
                LineupKey!C:C,
                (LineupKey!A:A=Dashboard!$B$2) *
                (LineupKey!B:B=Dashboard!A27) *
                (IF(Dashboard!$B$3, LineupKey!D:D=1, TRUE)) *
                (LineupKey!E:E=MAX(
                    _xlfn._xlws.FILTER(LineupKey!E:E,
                        (LineupKey!A:A=Dashboard!$B$2) *
                        (LineupKey!B:B=Dashboard!A27) *
                        (IF(Dashboard!$B$3, LineupKey!D:D=1, TRUE))
                    )
                ))
            )
        )
    ),
"N/A")</f>
        <v>G.Bibb, A.Nordling, L.Alsop, S.Emanuel, A.Nogay</v>
      </c>
      <c r="C27" s="6" t="str" cm="1">
        <f t="array" ref="C27">IFERROR(
    _xlfn.TEXTJOIN(", ", TRUE,
        _xlfn.MAP(
            _xlfn.TEXTSPLIT(B27, ", "),
            _xlfn.LAMBDA(_xlpm.player,
                _xlfn.LET(
                    _xlpm.cleanPlayer, TRIM(_xlpm.player),
                    _xlpm.pos, _xlfn.XLOOKUP(_xlpm.cleanPlayer, Table1[Player], Table1[Primary Position], "N/A"),
                    _xlpm.pos
                )
            )
        )
    ),
"N/A")</f>
        <v>LF, PH, P, LF, PR</v>
      </c>
      <c r="D27" s="16" cm="1">
        <f t="array" ref="D27">_xlfn.LET(
    _xlpm.players, _xlfn.TEXTSPLIT(B27, ", "),
    _xlpm.hits, SUM(SUMIFS(Table1[H], Table1[Team], B$2, Table1[Player], _xlpm.players, Table1[Last5_Flag], IF(B$3, 1, "&lt;&gt;"))),
    _xlpm.ab, SUM(SUMIFS(Table1[AB], Table1[Team], B$2, Table1[Player], _xlpm.players, Table1[Last5_Flag], IF(B$3, 1, "&lt;&gt;"))),
    IF(_xlpm.ab=0, 0, _xlpm.hits/_xlpm.ab)
)</f>
        <v>0.1111111111111111</v>
      </c>
      <c r="E27" s="21" cm="1">
        <f t="array" ref="E27">_xlfn.LET(
    _xlpm.players, _xlfn.TEXTSPLIT(B27, ", "),
    _xlpm.runs, SUM(SUMIFS(Table1[R], Table1[Team], B$2, Table1[Player], _xlpm.players, Table1[Last5_Flag], IF(B$3, 1, "&lt;&gt;"))),
    _xlpm.games, COUNTA(_xlfn.UNIQUE(_xlfn._xlws.FILTER(Table1[Game_ID], (Table1[Team]=B$2) * (ISNUMBER(MATCH(Table1[Player Name], _xlpm.players, 0))) * (Table1[Last5_Flag]=IF(B$3, 1, "&lt;&gt;"))))),
    IF(_xlpm.games=0, 0, _xlpm.runs/_xlpm.games)
)</f>
        <v>0.4</v>
      </c>
      <c r="F27" s="21" cm="1">
        <f t="array" ref="F27">_xlfn.LET(
    _xlpm.players, _xlfn.TEXTSPLIT(B27, ", "),
    _xlpm.rbi, SUM(SUMIFS(Table1[RBI], Table1[Team], B$2, Table1[Player], _xlpm.players, Table1[Last5_Flag], IF(B$3, 1, "&lt;&gt;"))),
    _xlpm.games, COUNTA(_xlfn.UNIQUE(_xlfn._xlws.FILTER(Table1[Game_ID], (Table1[Team]=B$2) * (ISNUMBER(MATCH(Table1[Player], _xlpm.players, 0))) * (Table1[Last5_Flag]=IF(B$3, 1, "&lt;&gt;"))))),
    IF(_xlpm.games=0, 0, _xlpm.rbi/_xlpm.games)
)</f>
        <v>0.4</v>
      </c>
      <c r="G27" s="10"/>
      <c r="H27" s="10"/>
      <c r="I27" s="10"/>
      <c r="J27" s="10"/>
      <c r="K27" s="10"/>
      <c r="L27" s="10"/>
      <c r="M27" s="10"/>
      <c r="N27" s="10"/>
    </row>
    <row r="28" spans="1:15" ht="19" x14ac:dyDescent="0.25">
      <c r="A28" s="9">
        <v>9</v>
      </c>
      <c r="B28" s="22" t="str" cm="1">
        <f t="array" ref="B28">IFERROR(
    _xlfn.TEXTJOIN(", ", TRUE,
        _xlfn.UNIQUE(
            _xlfn._xlws.FILTER(
                LineupKey!C:C,
                (LineupKey!A:A=Dashboard!$B$2) *
                (LineupKey!B:B=Dashboard!A28) *
                (IF(Dashboard!$B$3, LineupKey!D:D=1, TRUE)) *
                (LineupKey!E:E=MAX(
                    _xlfn._xlws.FILTER(LineupKey!E:E,
                        (LineupKey!A:A=Dashboard!$B$2) *
                        (LineupKey!B:B=Dashboard!A28) *
                        (IF(Dashboard!$B$3, LineupKey!D:D=1, TRUE))
                    )
                ))
            )
        )
    ),
"N/A")</f>
        <v>A.Keilholz, C.Boggs</v>
      </c>
      <c r="C28" s="6" t="str" cm="1">
        <f t="array" ref="C28">IFERROR(
    _xlfn.TEXTJOIN(", ", TRUE,
        _xlfn.MAP(
            _xlfn.TEXTSPLIT(B28, ", "),
            _xlfn.LAMBDA(_xlpm.player,
                _xlfn.LET(
                    _xlpm.cleanPlayer, TRIM(_xlpm.player),
                    _xlpm.pos, _xlfn.XLOOKUP(_xlpm.cleanPlayer, Table1[Player], Table1[Primary Position], "N/A"),
                    _xlpm.pos
                )
            )
        )
    ),
"N/A")</f>
        <v>C, PH</v>
      </c>
      <c r="D28" s="16" cm="1">
        <f t="array" ref="D28">_xlfn.LET(
    _xlpm.players, _xlfn.TEXTSPLIT(B28, ", "),
    _xlpm.hits, SUM(SUMIFS(Table1[H], Table1[Team], B$2, Table1[Player], _xlpm.players, Table1[Last5_Flag], IF(B$3, 1, "&lt;&gt;"))),
    _xlpm.ab, SUM(SUMIFS(Table1[AB], Table1[Team], B$2, Table1[Player], _xlpm.players, Table1[Last5_Flag], IF(B$3, 1, "&lt;&gt;"))),
    IF(_xlpm.ab=0, 0, _xlpm.hits/_xlpm.ab)
)</f>
        <v>0.21428571428571427</v>
      </c>
      <c r="E28" s="21" cm="1">
        <f t="array" ref="E28">_xlfn.LET(
    _xlpm.players, _xlfn.TEXTSPLIT(B28, ", "),
    _xlpm.runs, SUM(SUMIFS(Table1[R], Table1[Team], B$2, Table1[Player], _xlpm.players, Table1[Last5_Flag], IF(B$3, 1, "&lt;&gt;"))),
    _xlpm.games, COUNTA(_xlfn.UNIQUE(_xlfn._xlws.FILTER(Table1[Game_ID], (Table1[Team]=B$2) * (ISNUMBER(MATCH(Table1[Player Name], _xlpm.players, 0))) * (Table1[Last5_Flag]=IF(B$3, 1, "&lt;&gt;"))))),
    IF(_xlpm.games=0, 0, _xlpm.runs/_xlpm.games)
)</f>
        <v>0.4</v>
      </c>
      <c r="F28" s="21" cm="1">
        <f t="array" ref="F28">_xlfn.LET(
    _xlpm.players, _xlfn.TEXTSPLIT(B28, ", "),
    _xlpm.rbi, SUM(SUMIFS(Table1[RBI], Table1[Team], B$2, Table1[Player], _xlpm.players, Table1[Last5_Flag], IF(B$3, 1, "&lt;&gt;"))),
    _xlpm.games, COUNTA(_xlfn.UNIQUE(_xlfn._xlws.FILTER(Table1[Game_ID], (Table1[Team]=B$2) * (ISNUMBER(MATCH(Table1[Player], _xlpm.players, 0))) * (Table1[Last5_Flag]=IF(B$3, 1, "&lt;&gt;"))))),
    IF(_xlpm.games=0, 0, _xlpm.rbi/_xlpm.games)
)</f>
        <v>0.6</v>
      </c>
      <c r="G28" s="10"/>
      <c r="H28" s="10"/>
      <c r="I28" s="10"/>
      <c r="J28" s="10"/>
      <c r="K28" s="10"/>
      <c r="L28" s="10"/>
      <c r="M28" s="10"/>
      <c r="N28" s="10"/>
    </row>
    <row r="29" spans="1:15" ht="19" x14ac:dyDescent="0.25">
      <c r="A29" s="9" t="s">
        <v>40</v>
      </c>
      <c r="B29" s="22" t="str" cm="1">
        <f t="array" ref="B29">_xlfn.LET(
    _xlpm.players, _xlfn.UNIQUE(_xlfn._xlws.FILTER(Table1[Player Name],
        (Table1[Team]=Dashboard!$B$2) *
        (Table1[Position]="P")
    )),
    _xlpm.ipTotals, _xlfn.MAP(_xlpm.players,
        _xlfn.LAMBDA(_xlpm.p,
            IF(Dashboard!$B$3,
                SUMIFS(Table1[IP],
                    Table1[Player Name], _xlpm.p,
                    Table1[Team], Dashboard!$B$2,
                    Table1[Position], "P",
                    Table1[Last5_Flag], 1
                ),
                SUMIFS(Table1[IP],
                    Table1[Player Name], _xlpm.p,
                    Table1[Team], Dashboard!$B$2,
                    Table1[Position], "P"
                )
            )
        )
    ),
    INDEX(_xlpm.players, MATCH(MAX(_xlpm.ipTotals), _xlpm.ipTotals, 0))
)</f>
        <v>D.Haller</v>
      </c>
      <c r="C29" s="6" t="str" cm="1">
        <f t="array" ref="C29">IFERROR(
    _xlfn.TEXTJOIN(", ", TRUE,
        _xlfn.MAP(
            _xlfn.TEXTSPLIT(B29, ", "),
            _xlfn.LAMBDA(_xlpm.player,
                _xlfn.LET(
                    _xlpm.cleanPlayer, TRIM(_xlpm.player),
                    _xlpm.pos, _xlfn.XLOOKUP(_xlpm.cleanPlayer, Table1[Player], Table1[Primary Position], "N/A"),
                    _xlpm.pos
                )
            )
        )
    ),
"N/A")</f>
        <v>P</v>
      </c>
      <c r="D29" s="22"/>
      <c r="E29" s="22"/>
      <c r="F29" s="22"/>
      <c r="G29" s="10"/>
      <c r="H29" s="10"/>
      <c r="I29" s="10"/>
      <c r="J29" s="10"/>
      <c r="K29" s="10"/>
      <c r="L29" s="10"/>
      <c r="M29" s="10"/>
      <c r="N29" s="10"/>
    </row>
    <row r="30" spans="1:15" ht="19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5" ht="19" x14ac:dyDescent="0.25">
      <c r="A31" s="42" t="s">
        <v>444</v>
      </c>
      <c r="B31" s="42"/>
      <c r="C31" s="42"/>
      <c r="D31" s="42"/>
      <c r="E31" s="42"/>
      <c r="F31" s="42"/>
      <c r="G31" s="10"/>
      <c r="H31" s="10"/>
      <c r="I31" s="10"/>
      <c r="J31" s="10"/>
      <c r="K31" s="10"/>
      <c r="L31" s="10"/>
      <c r="M31" s="10"/>
      <c r="N31" s="10"/>
    </row>
    <row r="32" spans="1:15" ht="19" x14ac:dyDescent="0.25">
      <c r="A32" s="29" t="s">
        <v>447</v>
      </c>
      <c r="B32" s="30"/>
      <c r="C32" s="31"/>
      <c r="D32" s="29" t="s">
        <v>450</v>
      </c>
      <c r="E32" s="32"/>
      <c r="F32" s="32"/>
      <c r="G32" s="10"/>
      <c r="H32" s="10"/>
      <c r="I32" s="10"/>
      <c r="J32" s="10"/>
      <c r="K32" s="10"/>
      <c r="L32" s="10"/>
      <c r="M32" s="10"/>
      <c r="N32" s="10"/>
    </row>
    <row r="33" spans="1:14" ht="19" x14ac:dyDescent="0.25">
      <c r="A33" s="39" t="str">
        <f>IF(B9 &gt; C9*1.05,
    "🔥 Strong offense team (Above League AVG)",
    "➖ Average offense (Below League AVG)"
)</f>
        <v>🔥 Strong offense team (Above League AVG)</v>
      </c>
      <c r="B33" s="39"/>
      <c r="C33" s="39"/>
      <c r="D33" s="39" t="str">
        <f>IF(B13 &gt; C13*1.1,"Aggressive baserunning","Limited steal threat")</f>
        <v>Limited steal threat</v>
      </c>
      <c r="E33" s="39"/>
      <c r="F33" s="39"/>
      <c r="G33" s="10"/>
      <c r="H33" s="10"/>
      <c r="I33" s="10"/>
      <c r="J33" s="10"/>
      <c r="K33" s="10"/>
      <c r="L33" s="10"/>
      <c r="M33" s="10"/>
      <c r="N33" s="10"/>
    </row>
    <row r="34" spans="1:14" ht="19" x14ac:dyDescent="0.25">
      <c r="A34" s="29" t="s">
        <v>446</v>
      </c>
      <c r="B34" s="30"/>
      <c r="C34" s="31"/>
      <c r="D34" s="29" t="s">
        <v>451</v>
      </c>
      <c r="E34" s="32"/>
      <c r="F34" s="32"/>
      <c r="G34" s="10"/>
      <c r="H34" s="10"/>
      <c r="I34" s="10"/>
      <c r="J34" s="10"/>
      <c r="K34" s="10"/>
      <c r="L34" s="10"/>
      <c r="M34" s="10"/>
      <c r="N34" s="10"/>
    </row>
    <row r="35" spans="1:14" ht="19" x14ac:dyDescent="0.25">
      <c r="A35" s="39" t="str">
        <f>IF(B11 &gt; C11*1.1,"Power-heavy offense",
 IF(B11 &gt; C11*1.05,"Contact-heavy lineup",
 "Balanced offense"))</f>
        <v>Power-heavy offense</v>
      </c>
      <c r="B35" s="39"/>
      <c r="C35" s="33"/>
      <c r="D35" s="39" t="str">
        <f>IF(B14 &lt; C14 *1.1,"Defensively solid team","Error prone defense")</f>
        <v>Defensively solid team</v>
      </c>
      <c r="E35" s="39"/>
      <c r="F35" s="39"/>
      <c r="G35" s="10"/>
      <c r="H35" s="10"/>
      <c r="I35" s="10"/>
      <c r="J35" s="10"/>
      <c r="K35" s="10"/>
      <c r="L35" s="10"/>
      <c r="M35" s="10"/>
      <c r="N35" s="10"/>
    </row>
    <row r="36" spans="1:14" ht="19" x14ac:dyDescent="0.25">
      <c r="A36" s="29" t="s">
        <v>448</v>
      </c>
      <c r="B36" s="30"/>
      <c r="C36" s="31"/>
      <c r="D36" s="29" t="s">
        <v>455</v>
      </c>
      <c r="E36" s="32"/>
      <c r="F36" s="32"/>
      <c r="G36" s="10"/>
      <c r="H36" s="10"/>
      <c r="I36" s="10"/>
      <c r="J36" s="10"/>
      <c r="K36" s="10"/>
      <c r="L36" s="10"/>
      <c r="M36" s="10"/>
      <c r="N36" s="10"/>
    </row>
    <row r="37" spans="1:14" ht="19" x14ac:dyDescent="0.25">
      <c r="A37" s="39" t="str">
        <f>_xlfn.LET(
    _xlpm.topRuns, SUMIFS(E20:E28, A20:A28, "&lt;=5"),
    _xlpm.bottomRuns, SUMIFS(E20:E28, A20:A28, "&gt;=6"),
    _xlpm.topRBI, SUMIFS(F20:F28, A20:A28, "&lt;=5"),
    _xlpm.bottomRBI, SUMIFS(F20:F28, A20:A28, "&gt;=6"),
    IF(AND(_xlpm.topRuns &gt; _xlpm.bottomRuns*1.2, _xlpm.bottomRBI &gt; _xlpm.topRBI*1.2),
"🔥 Strong table setters + clutch depth",
IF( _xlpm.topRuns &gt; _xlpm.bottomRuns*1.2,
        "⚠️ Top heavy lineup (production concentrated in 1-5)",
        IF(_xlpm.bottomRBI &gt; _xlpm.topRBI*1.2,
            "⚠️ Depth-driven lineup (bottom producing RBIs)",
            "➖ Balanced lineup production"
        )
    )
))</f>
        <v>⚠️ Top heavy lineup (production concentrated in 1-5)</v>
      </c>
      <c r="B37" s="39"/>
      <c r="C37" s="39"/>
      <c r="D37" s="39" t="str">
        <f>IF(K12 &gt; L12*1.1, "⚠️ Vulnerable pitching staff", IF(K13 &gt; L13*1.1, "Control issues (high walks)", "➖ Average pitching"))</f>
        <v>➖ Average pitching</v>
      </c>
      <c r="E37" s="39"/>
      <c r="F37" s="39"/>
      <c r="G37" s="10"/>
      <c r="H37" s="10"/>
      <c r="I37" s="10"/>
      <c r="J37" s="10"/>
      <c r="K37" s="10"/>
      <c r="L37" s="10"/>
      <c r="M37" s="10"/>
      <c r="N37" s="10"/>
    </row>
    <row r="38" spans="1:14" ht="19" x14ac:dyDescent="0.25">
      <c r="A38" s="29" t="s">
        <v>449</v>
      </c>
      <c r="B38" s="30"/>
      <c r="C38" s="31"/>
      <c r="D38" s="29" t="s">
        <v>456</v>
      </c>
      <c r="E38" s="32"/>
      <c r="F38" s="32"/>
      <c r="G38" s="10"/>
      <c r="H38" s="10"/>
      <c r="I38" s="10"/>
      <c r="J38" s="10"/>
      <c r="K38" s="10"/>
      <c r="L38" s="10"/>
      <c r="M38" s="10"/>
      <c r="N38" s="10"/>
    </row>
    <row r="39" spans="1:14" ht="19" x14ac:dyDescent="0.25">
      <c r="A39" s="44" t="str">
        <f>IF(B15 &gt; C15*1.1,
   "⚠️ High strikeout lineup | K%: " &amp; TEXT(B15,"0.0%") &amp;
   " (League " &amp; TEXT(C15,"0.0%") &amp; ") | BB%: " &amp; TEXT(B16,"0.0%") &amp;
   " (League " &amp; TEXT(C16,"0.0%") &amp; ")",
   IF(B16 &gt; C16*1.1,
      "Disciplined hitters (draw walks) | K%: " &amp; TEXT(B15,"0.0%") &amp;
      " (League " &amp; TEXT(C15,"0.0%") &amp; ") | BB%: " &amp; TEXT(B16,"0.0%") &amp;
      " (League " &amp; TEXT(C16,"0.0%") &amp; ")",
      "➖ Average plate discipline | K%: " &amp; TEXT(B15,"0.0%") &amp;
      " (League " &amp; TEXT(C15,"0.0%") &amp; ") | BB%: " &amp; TEXT(B16,"0.0%") &amp;
      " (League " &amp; TEXT(C16,"0.0%") &amp; ")"
   )
)</f>
        <v>Disciplined hitters (draw walks) | K%: 15.4% (League 14.3%) | BB%: 13.5% (League 9.6%)</v>
      </c>
      <c r="B39" s="44"/>
      <c r="C39" s="44"/>
      <c r="D39" s="43" t="str">
        <f>IF(K14 &gt; L14*1.1, "Strikeout heavy staff", IF(K14&lt; L14*0.9, "Contact pitching staff", "Balanced pitching staff"))</f>
        <v>Balanced pitching staff</v>
      </c>
      <c r="E39" s="43"/>
      <c r="F39" s="43"/>
      <c r="G39" s="10"/>
      <c r="H39" s="10"/>
      <c r="I39" s="10"/>
      <c r="J39" s="10"/>
      <c r="K39" s="10"/>
      <c r="L39" s="10"/>
      <c r="M39" s="10"/>
      <c r="N39" s="10"/>
    </row>
    <row r="40" spans="1:14" ht="19" x14ac:dyDescent="0.25">
      <c r="A40" s="29" t="s">
        <v>457</v>
      </c>
      <c r="B40" s="30"/>
      <c r="C40" s="31"/>
      <c r="D40" s="29" t="s">
        <v>458</v>
      </c>
      <c r="E40" s="32"/>
      <c r="F40" s="32"/>
      <c r="G40" s="10"/>
      <c r="H40" s="10"/>
      <c r="I40" s="10"/>
      <c r="J40" s="10"/>
      <c r="K40" s="10"/>
      <c r="L40" s="10"/>
      <c r="M40" s="10"/>
      <c r="N40" s="10"/>
    </row>
    <row r="41" spans="1:14" ht="19" x14ac:dyDescent="0.25">
      <c r="A41" s="39" t="str" cm="1">
        <f t="array" ref="A41">IF(
    B3,
    IF(
        SUMIFS(Table1[R], Table1[Team], $B$2, Table1[Last5_Flag], 1) /
        COUNTA(_xlfn.UNIQUE(_xlfn._xlws.FILTER(Table1[Team_Game_Number], (Table1[Team]=$B$2)*(Table1[Last5_Flag]=1))))
        &gt;
        C12,
        "🔥 Team offense hot recently",
        "⚠️ Team struggling in last 5 games"
    ),
    "Toggle B3 for last 5 games"
)</f>
        <v>⚠️ Team struggling in last 5 games</v>
      </c>
      <c r="B41" s="39"/>
      <c r="C41" s="33"/>
      <c r="D41" s="39" t="str">
        <f>IF(B3,
    IF(J12 &lt; L12, "🔥 Hot pitcher recently", "⚠️ Struggling in last 5 games"),
    "Toggle B3 for last 5 games"
)</f>
        <v>🔥 Hot pitcher recently</v>
      </c>
      <c r="E41" s="39"/>
      <c r="F41" s="39"/>
      <c r="G41" s="10"/>
      <c r="H41" s="10"/>
      <c r="I41" s="10"/>
      <c r="J41" s="10"/>
      <c r="K41" s="10"/>
      <c r="L41" s="10"/>
      <c r="M41" s="10"/>
      <c r="N41" s="10"/>
    </row>
    <row r="42" spans="1:14" ht="19" x14ac:dyDescent="0.25">
      <c r="A42" s="30"/>
      <c r="B42" s="30"/>
      <c r="C42" s="32"/>
      <c r="D42" s="32"/>
      <c r="E42" s="34"/>
      <c r="F42" s="32"/>
      <c r="G42" s="10"/>
      <c r="H42" s="10"/>
      <c r="I42" s="10"/>
      <c r="J42" s="10"/>
      <c r="K42" s="10"/>
      <c r="L42" s="10"/>
      <c r="M42" s="10"/>
      <c r="N42" s="10"/>
    </row>
    <row r="45" spans="1:14" x14ac:dyDescent="0.2">
      <c r="D45" s="4"/>
    </row>
    <row r="46" spans="1:14" x14ac:dyDescent="0.2">
      <c r="D46" s="4"/>
    </row>
    <row r="47" spans="1:14" x14ac:dyDescent="0.2">
      <c r="D47" s="4"/>
    </row>
    <row r="48" spans="1:14" x14ac:dyDescent="0.2">
      <c r="D48" s="4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</sheetData>
  <mergeCells count="16">
    <mergeCell ref="H18:O18"/>
    <mergeCell ref="A18:F18"/>
    <mergeCell ref="A41:B41"/>
    <mergeCell ref="A35:B35"/>
    <mergeCell ref="E7:F7"/>
    <mergeCell ref="H7:L7"/>
    <mergeCell ref="A7:C7"/>
    <mergeCell ref="A31:F31"/>
    <mergeCell ref="D35:F35"/>
    <mergeCell ref="D33:F33"/>
    <mergeCell ref="D37:F37"/>
    <mergeCell ref="D39:F39"/>
    <mergeCell ref="D41:F41"/>
    <mergeCell ref="A39:C39"/>
    <mergeCell ref="A37:C37"/>
    <mergeCell ref="A33:C33"/>
  </mergeCells>
  <conditionalFormatting sqref="B9">
    <cfRule type="cellIs" dxfId="17" priority="17" operator="lessThan">
      <formula>$C$9</formula>
    </cfRule>
    <cfRule type="cellIs" dxfId="16" priority="18" operator="greaterThan">
      <formula>$C$9</formula>
    </cfRule>
  </conditionalFormatting>
  <conditionalFormatting sqref="B10">
    <cfRule type="cellIs" dxfId="15" priority="15" operator="lessThan">
      <formula>$C$10</formula>
    </cfRule>
    <cfRule type="cellIs" dxfId="14" priority="16" operator="greaterThan">
      <formula>$C$10</formula>
    </cfRule>
  </conditionalFormatting>
  <conditionalFormatting sqref="B11">
    <cfRule type="cellIs" dxfId="13" priority="13" operator="lessThan">
      <formula>$C$11</formula>
    </cfRule>
    <cfRule type="cellIs" dxfId="12" priority="14" operator="greaterThan">
      <formula>$C$11</formula>
    </cfRule>
  </conditionalFormatting>
  <conditionalFormatting sqref="B12">
    <cfRule type="cellIs" dxfId="11" priority="11" operator="lessThan">
      <formula>$C$12</formula>
    </cfRule>
    <cfRule type="cellIs" dxfId="10" priority="12" operator="greaterThan">
      <formula>$C$12</formula>
    </cfRule>
  </conditionalFormatting>
  <conditionalFormatting sqref="B13">
    <cfRule type="cellIs" dxfId="9" priority="9" operator="lessThan">
      <formula>$C$13</formula>
    </cfRule>
    <cfRule type="cellIs" dxfId="8" priority="10" operator="greaterThan">
      <formula>$C$13</formula>
    </cfRule>
  </conditionalFormatting>
  <conditionalFormatting sqref="B14">
    <cfRule type="cellIs" dxfId="7" priority="7" operator="lessThan">
      <formula>$C$14</formula>
    </cfRule>
    <cfRule type="cellIs" dxfId="6" priority="8" operator="greaterThan">
      <formula>$C$14</formula>
    </cfRule>
  </conditionalFormatting>
  <conditionalFormatting sqref="B15">
    <cfRule type="cellIs" dxfId="5" priority="5" operator="lessThan">
      <formula>$C$15</formula>
    </cfRule>
    <cfRule type="cellIs" dxfId="4" priority="6" operator="greaterThan">
      <formula>$C$15</formula>
    </cfRule>
  </conditionalFormatting>
  <conditionalFormatting sqref="B16">
    <cfRule type="cellIs" dxfId="3" priority="3" operator="lessThan">
      <formula>$C$16</formula>
    </cfRule>
    <cfRule type="cellIs" dxfId="2" priority="4" operator="greaterThan">
      <formula>$C$16</formula>
    </cfRule>
  </conditionalFormatting>
  <conditionalFormatting sqref="D20:D28">
    <cfRule type="cellIs" dxfId="1" priority="1" operator="lessThan">
      <formula>$C$9</formula>
    </cfRule>
    <cfRule type="cellIs" dxfId="0" priority="2" operator="greaterThan">
      <formula>$C$9</formula>
    </cfRule>
  </conditionalFormatting>
  <dataValidations count="1">
    <dataValidation type="list" allowBlank="1" showInputMessage="1" showErrorMessage="1" sqref="B3" xr:uid="{7491B180-37FA-2741-B393-B19D4823A354}">
      <formula1>"TRUE,FALSE"</formula1>
    </dataValidation>
  </dataValidations>
  <pageMargins left="0.7" right="0.7" top="0.75" bottom="0.75" header="0.3" footer="0.3"/>
  <pageSetup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C6AF7B8-A939-5041-85AC-79C0DD108741}">
          <x14:formula1>
            <xm:f>'Team Key'!$A$1:$A$12</xm:f>
          </x14:formula1>
          <xm:sqref>B2</xm:sqref>
        </x14:dataValidation>
        <x14:dataValidation type="list" allowBlank="1" showInputMessage="1" showErrorMessage="1" xr:uid="{303F06B3-2931-584A-9EDF-B1A2B91D83C7}">
          <x14:formula1>
            <xm:f>PlayerListHelper!$A$1:$A$35</xm:f>
          </x14:formula1>
          <xm:sqref>F8</xm:sqref>
        </x14:dataValidation>
        <x14:dataValidation type="list" allowBlank="1" showInputMessage="1" showErrorMessage="1" xr:uid="{E7EA3D9A-5686-A744-A55D-42C7FC254E68}">
          <x14:formula1>
            <xm:f>PitchersKey!$A$2:$A$15</xm:f>
          </x14:formula1>
          <xm:sqref>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8992B-5F2E-8440-B43B-73860E4190FA}">
  <dimension ref="A1:AM3940"/>
  <sheetViews>
    <sheetView topLeftCell="Q3904" zoomScale="91" zoomScaleNormal="60" workbookViewId="0">
      <selection activeCell="X3919" sqref="X3919:X3930"/>
    </sheetView>
  </sheetViews>
  <sheetFormatPr baseColWidth="10" defaultRowHeight="16" x14ac:dyDescent="0.2"/>
  <cols>
    <col min="1" max="1" width="22.1640625" bestFit="1" customWidth="1"/>
    <col min="2" max="2" width="12.33203125" bestFit="1" customWidth="1"/>
    <col min="3" max="3" width="10.83203125" style="3"/>
    <col min="4" max="4" width="13.33203125" customWidth="1"/>
    <col min="5" max="5" width="13.1640625" bestFit="1" customWidth="1"/>
    <col min="7" max="7" width="14.83203125" bestFit="1" customWidth="1"/>
    <col min="8" max="8" width="13" bestFit="1" customWidth="1"/>
    <col min="9" max="9" width="14.6640625" bestFit="1" customWidth="1"/>
    <col min="24" max="24" width="14" customWidth="1"/>
    <col min="35" max="35" width="13.33203125" style="3" bestFit="1" customWidth="1"/>
    <col min="37" max="37" width="22.33203125" bestFit="1" customWidth="1"/>
    <col min="39" max="39" width="16.83203125" bestFit="1" customWidth="1"/>
    <col min="40" max="40" width="18" bestFit="1" customWidth="1"/>
  </cols>
  <sheetData>
    <row r="1" spans="1:39" x14ac:dyDescent="0.2">
      <c r="A1" t="s">
        <v>0</v>
      </c>
      <c r="B1" t="s">
        <v>1</v>
      </c>
      <c r="C1" s="3" t="s">
        <v>75</v>
      </c>
      <c r="D1" t="s">
        <v>2</v>
      </c>
      <c r="E1" t="s">
        <v>3</v>
      </c>
      <c r="F1" t="s">
        <v>19</v>
      </c>
      <c r="G1" t="s">
        <v>20</v>
      </c>
      <c r="H1" t="s">
        <v>4</v>
      </c>
      <c r="I1" t="s">
        <v>436</v>
      </c>
      <c r="J1" t="s">
        <v>5</v>
      </c>
      <c r="K1" t="s">
        <v>13</v>
      </c>
      <c r="L1" t="s">
        <v>6</v>
      </c>
      <c r="M1" t="s">
        <v>12</v>
      </c>
      <c r="N1" t="s">
        <v>10</v>
      </c>
      <c r="O1" t="s">
        <v>11</v>
      </c>
      <c r="P1" t="s">
        <v>7</v>
      </c>
      <c r="Q1" t="s">
        <v>8</v>
      </c>
      <c r="R1" t="s">
        <v>9</v>
      </c>
      <c r="S1" t="s">
        <v>14</v>
      </c>
      <c r="T1" t="s">
        <v>15</v>
      </c>
      <c r="U1" t="s">
        <v>70</v>
      </c>
      <c r="V1" t="s">
        <v>16</v>
      </c>
      <c r="W1" t="s">
        <v>17</v>
      </c>
      <c r="X1" t="s">
        <v>18</v>
      </c>
      <c r="Y1" t="s">
        <v>32</v>
      </c>
      <c r="Z1" t="s">
        <v>61</v>
      </c>
      <c r="AA1" t="s">
        <v>64</v>
      </c>
      <c r="AB1" t="s">
        <v>63</v>
      </c>
      <c r="AC1" t="s">
        <v>62</v>
      </c>
      <c r="AD1" t="s">
        <v>65</v>
      </c>
      <c r="AE1" t="s">
        <v>66</v>
      </c>
      <c r="AF1" t="s">
        <v>430</v>
      </c>
      <c r="AG1" t="s">
        <v>431</v>
      </c>
      <c r="AH1" t="s">
        <v>432</v>
      </c>
      <c r="AI1" t="s">
        <v>433</v>
      </c>
      <c r="AJ1" t="s">
        <v>437</v>
      </c>
      <c r="AK1" t="s">
        <v>439</v>
      </c>
      <c r="AL1" t="s">
        <v>465</v>
      </c>
      <c r="AM1" t="s">
        <v>464</v>
      </c>
    </row>
    <row r="2" spans="1:39" x14ac:dyDescent="0.2">
      <c r="A2" t="str">
        <f>TEXT(Table1[[#This Row],[Date]],"yyyymmdd") &amp; "_" &amp; (LEFT(D2,3) &amp; "_" &amp; LEFT(E2,3) &amp; "_" &amp; (Table1[[#This Row],[Game_no.]]))</f>
        <v>20260130_UNC_D&amp;E_1</v>
      </c>
      <c r="B2" s="1">
        <v>46052</v>
      </c>
      <c r="C2" s="3">
        <v>1</v>
      </c>
      <c r="D2" t="s">
        <v>41</v>
      </c>
      <c r="E2" t="s">
        <v>42</v>
      </c>
      <c r="F2" t="s">
        <v>42</v>
      </c>
      <c r="G2" t="s">
        <v>41</v>
      </c>
      <c r="H2" t="s">
        <v>45</v>
      </c>
      <c r="I2" t="str">
        <f>TRIM(SUBSTITUTE(Table1[[#This Row],[Player]], " ", ""))</f>
        <v>C.Dobbs</v>
      </c>
      <c r="J2">
        <v>2</v>
      </c>
      <c r="K2">
        <v>0</v>
      </c>
      <c r="L2">
        <v>0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f t="shared" ref="V2:V16" si="0">L2*1+P2*2+Q2*3+R2*4</f>
        <v>0</v>
      </c>
      <c r="W2" t="s">
        <v>7</v>
      </c>
      <c r="X2" s="3">
        <v>1</v>
      </c>
      <c r="Y2">
        <v>0</v>
      </c>
      <c r="AF2">
        <f>Table1[[#This Row],[AB]]+Table1[[#This Row],[BB]]+Table1[[#This Row],[SF]]</f>
        <v>3</v>
      </c>
      <c r="AG2">
        <f>Table1[[#This Row],[H]]+Table1[[#This Row],[BB]]</f>
        <v>1</v>
      </c>
      <c r="AH2">
        <f>Table1[[#This Row],[H]]-Table1[[#This Row],[2B]]-Table1[[#This Row],[3B]]-Table1[[#This Row],[HR]]</f>
        <v>0</v>
      </c>
      <c r="AI2" s="3">
        <f>IF(Table1[[#This Row],[Team_Game_Number]] &gt;_xlfn.MAXIFS(Table1[Team_Game_Number],Table1[Team],Table1[[#This Row],[Team]]) - 5,1,0)</f>
        <v>0</v>
      </c>
      <c r="AJ2" cm="1">
        <f t="array" ref="AJ2">MATCH(Table1[[#This Row],[Game_ID]],_xlfn.UNIQUE(_xlfn._xlws.FILTER(Table1[Game_ID],Table1[Team]=Table1[[#This Row],[Team]])),0)</f>
        <v>1</v>
      </c>
      <c r="AK2">
        <f>IF(Table1[[#This Row],[Last5_Flag]]=1,1,0)</f>
        <v>0</v>
      </c>
      <c r="AL2">
        <f>COUNTIFS(
    Table1[Player Name], Table1[[#This Row],[Player Name]],
    Table1[Position], Table1[[#This Row],[Position]]
)</f>
        <v>3</v>
      </c>
      <c r="AM2" t="str" cm="1">
        <f t="array" ref="AM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" spans="1:39" x14ac:dyDescent="0.2">
      <c r="A3" t="str">
        <f>TEXT(Table1[[#This Row],[Date]],"yyyymmdd") &amp; "_" &amp; (LEFT(D3,3) &amp; "_" &amp; LEFT(E3,3) &amp; "_" &amp; (Table1[[#This Row],[Game_no.]]))</f>
        <v>20260130_UNC_D&amp;E_1</v>
      </c>
      <c r="B3" s="1">
        <v>46052</v>
      </c>
      <c r="C3" s="3">
        <v>1</v>
      </c>
      <c r="D3" t="s">
        <v>41</v>
      </c>
      <c r="E3" t="s">
        <v>42</v>
      </c>
      <c r="F3" t="s">
        <v>42</v>
      </c>
      <c r="G3" t="s">
        <v>41</v>
      </c>
      <c r="H3" t="s">
        <v>46</v>
      </c>
      <c r="I3" t="str">
        <f>TRIM(SUBSTITUTE(Table1[[#This Row],[Player]], " ", ""))</f>
        <v>M.Henkle</v>
      </c>
      <c r="J3">
        <v>3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f t="shared" si="0"/>
        <v>0</v>
      </c>
      <c r="W3" t="s">
        <v>8</v>
      </c>
      <c r="X3" s="3">
        <v>2</v>
      </c>
      <c r="Y3">
        <v>0</v>
      </c>
      <c r="AF3">
        <f>Table1[[#This Row],[AB]]+Table1[[#This Row],[BB]]+Table1[[#This Row],[SF]]</f>
        <v>3</v>
      </c>
      <c r="AG3">
        <f>Table1[[#This Row],[H]]+Table1[[#This Row],[BB]]</f>
        <v>0</v>
      </c>
      <c r="AH3">
        <f>Table1[[#This Row],[H]]-Table1[[#This Row],[2B]]-Table1[[#This Row],[3B]]-Table1[[#This Row],[HR]]</f>
        <v>0</v>
      </c>
      <c r="AI3" s="3">
        <f>IF(Table1[[#This Row],[Team_Game_Number]] &gt;_xlfn.MAXIFS(Table1[Team_Game_Number],Table1[Team],Table1[[#This Row],[Team]]) - 5,1,0)</f>
        <v>0</v>
      </c>
      <c r="AJ3" cm="1">
        <f t="array" ref="AJ3">MATCH(Table1[[#This Row],[Game_ID]],_xlfn.UNIQUE(_xlfn._xlws.FILTER(Table1[Game_ID],Table1[Team]=Table1[[#This Row],[Team]])),0)</f>
        <v>1</v>
      </c>
      <c r="AK3">
        <f>IF(Table1[[#This Row],[Last5_Flag]]=1,1,0)</f>
        <v>0</v>
      </c>
      <c r="AL3">
        <f>COUNTIFS(
    Table1[Player Name], Table1[[#This Row],[Player Name]],
    Table1[Position], Table1[[#This Row],[Position]]
)</f>
        <v>13</v>
      </c>
      <c r="AM3" t="str" cm="1">
        <f t="array" ref="AM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4" spans="1:39" x14ac:dyDescent="0.2">
      <c r="A4" t="str">
        <f>TEXT(Table1[[#This Row],[Date]],"yyyymmdd") &amp; "_" &amp; (LEFT(D4,3) &amp; "_" &amp; LEFT(E4,3) &amp; "_" &amp; (Table1[[#This Row],[Game_no.]]))</f>
        <v>20260130_UNC_D&amp;E_1</v>
      </c>
      <c r="B4" s="1">
        <v>46052</v>
      </c>
      <c r="C4" s="3">
        <v>1</v>
      </c>
      <c r="D4" t="s">
        <v>41</v>
      </c>
      <c r="E4" t="s">
        <v>42</v>
      </c>
      <c r="F4" t="s">
        <v>42</v>
      </c>
      <c r="G4" t="s">
        <v>41</v>
      </c>
      <c r="H4" t="s">
        <v>47</v>
      </c>
      <c r="I4" t="str">
        <f>TRIM(SUBSTITUTE(Table1[[#This Row],[Player]], " ", ""))</f>
        <v>A.Zapach</v>
      </c>
      <c r="J4">
        <v>2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f t="shared" si="0"/>
        <v>1</v>
      </c>
      <c r="W4" t="s">
        <v>43</v>
      </c>
      <c r="X4" s="3">
        <v>3</v>
      </c>
      <c r="Y4">
        <v>0</v>
      </c>
      <c r="AF4">
        <f>Table1[[#This Row],[AB]]+Table1[[#This Row],[BB]]+Table1[[#This Row],[SF]]</f>
        <v>3</v>
      </c>
      <c r="AG4">
        <f>Table1[[#This Row],[H]]+Table1[[#This Row],[BB]]</f>
        <v>2</v>
      </c>
      <c r="AH4">
        <f>Table1[[#This Row],[H]]-Table1[[#This Row],[2B]]-Table1[[#This Row],[3B]]-Table1[[#This Row],[HR]]</f>
        <v>1</v>
      </c>
      <c r="AI4" s="3">
        <f>IF(Table1[[#This Row],[Team_Game_Number]] &gt;_xlfn.MAXIFS(Table1[Team_Game_Number],Table1[Team],Table1[[#This Row],[Team]]) - 5,1,0)</f>
        <v>0</v>
      </c>
      <c r="AJ4" cm="1">
        <f t="array" ref="AJ4">MATCH(Table1[[#This Row],[Game_ID]],_xlfn.UNIQUE(_xlfn._xlws.FILTER(Table1[Game_ID],Table1[Team]=Table1[[#This Row],[Team]])),0)</f>
        <v>1</v>
      </c>
      <c r="AK4">
        <f>IF(Table1[[#This Row],[Last5_Flag]]=1,1,0)</f>
        <v>0</v>
      </c>
      <c r="AL4">
        <f>COUNTIFS(
    Table1[Player Name], Table1[[#This Row],[Player Name]],
    Table1[Position], Table1[[#This Row],[Position]]
)</f>
        <v>27</v>
      </c>
      <c r="AM4" t="str" cm="1">
        <f t="array" ref="AM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" spans="1:39" x14ac:dyDescent="0.2">
      <c r="A5" t="str">
        <f>TEXT(Table1[[#This Row],[Date]],"yyyymmdd") &amp; "_" &amp; (LEFT(D5,3) &amp; "_" &amp; LEFT(E5,3) &amp; "_" &amp; (Table1[[#This Row],[Game_no.]]))</f>
        <v>20260130_UNC_D&amp;E_1</v>
      </c>
      <c r="B5" s="1">
        <v>46052</v>
      </c>
      <c r="C5" s="3">
        <v>1</v>
      </c>
      <c r="D5" t="s">
        <v>41</v>
      </c>
      <c r="E5" t="s">
        <v>42</v>
      </c>
      <c r="F5" t="s">
        <v>42</v>
      </c>
      <c r="G5" t="s">
        <v>41</v>
      </c>
      <c r="H5" t="s">
        <v>44</v>
      </c>
      <c r="I5" t="str">
        <f>TRIM(SUBSTITUTE(Table1[[#This Row],[Player]], " ", ""))</f>
        <v>A.Higgins</v>
      </c>
      <c r="J5">
        <v>2</v>
      </c>
      <c r="K5">
        <v>1</v>
      </c>
      <c r="L5">
        <v>1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f t="shared" si="0"/>
        <v>1</v>
      </c>
      <c r="W5" t="s">
        <v>48</v>
      </c>
      <c r="X5" s="3">
        <v>4</v>
      </c>
      <c r="Y5">
        <v>1</v>
      </c>
      <c r="AF5">
        <f>Table1[[#This Row],[AB]]+Table1[[#This Row],[BB]]+Table1[[#This Row],[SF]]</f>
        <v>3</v>
      </c>
      <c r="AG5">
        <f>Table1[[#This Row],[H]]+Table1[[#This Row],[BB]]</f>
        <v>2</v>
      </c>
      <c r="AH5">
        <f>Table1[[#This Row],[H]]-Table1[[#This Row],[2B]]-Table1[[#This Row],[3B]]-Table1[[#This Row],[HR]]</f>
        <v>1</v>
      </c>
      <c r="AI5" s="3">
        <f>IF(Table1[[#This Row],[Team_Game_Number]] &gt;_xlfn.MAXIFS(Table1[Team_Game_Number],Table1[Team],Table1[[#This Row],[Team]]) - 5,1,0)</f>
        <v>0</v>
      </c>
      <c r="AJ5" cm="1">
        <f t="array" ref="AJ5">MATCH(Table1[[#This Row],[Game_ID]],_xlfn.UNIQUE(_xlfn._xlws.FILTER(Table1[Game_ID],Table1[Team]=Table1[[#This Row],[Team]])),0)</f>
        <v>1</v>
      </c>
      <c r="AK5">
        <f>IF(Table1[[#This Row],[Last5_Flag]]=1,1,0)</f>
        <v>0</v>
      </c>
      <c r="AL5">
        <f>COUNTIFS(
    Table1[Player Name], Table1[[#This Row],[Player Name]],
    Table1[Position], Table1[[#This Row],[Position]]
)</f>
        <v>22</v>
      </c>
      <c r="AM5" t="str" cm="1">
        <f t="array" ref="AM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6" spans="1:39" x14ac:dyDescent="0.2">
      <c r="A6" t="str">
        <f>TEXT(Table1[[#This Row],[Date]],"yyyymmdd") &amp; "_" &amp; (LEFT(D6,3) &amp; "_" &amp; LEFT(E6,3) &amp; "_" &amp; (Table1[[#This Row],[Game_no.]]))</f>
        <v>20260130_UNC_D&amp;E_1</v>
      </c>
      <c r="B6" s="1">
        <v>46052</v>
      </c>
      <c r="C6" s="3">
        <v>1</v>
      </c>
      <c r="D6" t="s">
        <v>41</v>
      </c>
      <c r="E6" t="s">
        <v>42</v>
      </c>
      <c r="F6" t="s">
        <v>42</v>
      </c>
      <c r="G6" t="s">
        <v>41</v>
      </c>
      <c r="H6" t="s">
        <v>49</v>
      </c>
      <c r="I6" t="str">
        <f>TRIM(SUBSTITUTE(Table1[[#This Row],[Player]], " ", ""))</f>
        <v>T.Fleming</v>
      </c>
      <c r="J6">
        <v>3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f t="shared" si="0"/>
        <v>1</v>
      </c>
      <c r="W6" t="s">
        <v>50</v>
      </c>
      <c r="X6" s="3">
        <v>5</v>
      </c>
      <c r="Y6">
        <v>0</v>
      </c>
      <c r="AF6">
        <f>Table1[[#This Row],[AB]]+Table1[[#This Row],[BB]]+Table1[[#This Row],[SF]]</f>
        <v>3</v>
      </c>
      <c r="AG6">
        <f>Table1[[#This Row],[H]]+Table1[[#This Row],[BB]]</f>
        <v>1</v>
      </c>
      <c r="AH6">
        <f>Table1[[#This Row],[H]]-Table1[[#This Row],[2B]]-Table1[[#This Row],[3B]]-Table1[[#This Row],[HR]]</f>
        <v>1</v>
      </c>
      <c r="AI6" s="3">
        <f>IF(Table1[[#This Row],[Team_Game_Number]] &gt;_xlfn.MAXIFS(Table1[Team_Game_Number],Table1[Team],Table1[[#This Row],[Team]]) - 5,1,0)</f>
        <v>0</v>
      </c>
      <c r="AJ6" cm="1">
        <f t="array" ref="AJ6">MATCH(Table1[[#This Row],[Game_ID]],_xlfn.UNIQUE(_xlfn._xlws.FILTER(Table1[Game_ID],Table1[Team]=Table1[[#This Row],[Team]])),0)</f>
        <v>1</v>
      </c>
      <c r="AK6">
        <f>IF(Table1[[#This Row],[Last5_Flag]]=1,1,0)</f>
        <v>0</v>
      </c>
      <c r="AL6">
        <f>COUNTIFS(
    Table1[Player Name], Table1[[#This Row],[Player Name]],
    Table1[Position], Table1[[#This Row],[Position]]
)</f>
        <v>11</v>
      </c>
      <c r="AM6" t="str" cm="1">
        <f t="array" ref="AM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7" spans="1:39" x14ac:dyDescent="0.2">
      <c r="A7" t="str">
        <f>TEXT(Table1[[#This Row],[Date]],"yyyymmdd") &amp; "_" &amp; (LEFT(D7,3) &amp; "_" &amp; LEFT(E7,3) &amp; "_" &amp; (Table1[[#This Row],[Game_no.]]))</f>
        <v>20260130_UNC_D&amp;E_1</v>
      </c>
      <c r="B7" s="1">
        <v>46052</v>
      </c>
      <c r="C7" s="3">
        <v>1</v>
      </c>
      <c r="D7" t="s">
        <v>41</v>
      </c>
      <c r="E7" t="s">
        <v>42</v>
      </c>
      <c r="F7" t="s">
        <v>42</v>
      </c>
      <c r="G7" t="s">
        <v>41</v>
      </c>
      <c r="H7" t="s">
        <v>51</v>
      </c>
      <c r="I7" t="str">
        <f>TRIM(SUBSTITUTE(Table1[[#This Row],[Player]], " ", ""))</f>
        <v>G.Wessling</v>
      </c>
      <c r="J7">
        <v>3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f t="shared" si="0"/>
        <v>1</v>
      </c>
      <c r="W7" t="s">
        <v>52</v>
      </c>
      <c r="X7" s="3">
        <v>6</v>
      </c>
      <c r="Y7">
        <v>0</v>
      </c>
      <c r="AF7">
        <f>Table1[[#This Row],[AB]]+Table1[[#This Row],[BB]]+Table1[[#This Row],[SF]]</f>
        <v>3</v>
      </c>
      <c r="AG7">
        <f>Table1[[#This Row],[H]]+Table1[[#This Row],[BB]]</f>
        <v>1</v>
      </c>
      <c r="AH7">
        <f>Table1[[#This Row],[H]]-Table1[[#This Row],[2B]]-Table1[[#This Row],[3B]]-Table1[[#This Row],[HR]]</f>
        <v>1</v>
      </c>
      <c r="AI7" s="3">
        <f>IF(Table1[[#This Row],[Team_Game_Number]] &gt;_xlfn.MAXIFS(Table1[Team_Game_Number],Table1[Team],Table1[[#This Row],[Team]]) - 5,1,0)</f>
        <v>0</v>
      </c>
      <c r="AJ7" cm="1">
        <f t="array" ref="AJ7">MATCH(Table1[[#This Row],[Game_ID]],_xlfn.UNIQUE(_xlfn._xlws.FILTER(Table1[Game_ID],Table1[Team]=Table1[[#This Row],[Team]])),0)</f>
        <v>1</v>
      </c>
      <c r="AK7">
        <f>IF(Table1[[#This Row],[Last5_Flag]]=1,1,0)</f>
        <v>0</v>
      </c>
      <c r="AL7">
        <f>COUNTIFS(
    Table1[Player Name], Table1[[#This Row],[Player Name]],
    Table1[Position], Table1[[#This Row],[Position]]
)</f>
        <v>26</v>
      </c>
      <c r="AM7" t="str" cm="1">
        <f t="array" ref="AM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8" spans="1:39" x14ac:dyDescent="0.2">
      <c r="A8" t="str">
        <f>TEXT(Table1[[#This Row],[Date]],"yyyymmdd") &amp; "_" &amp; (LEFT(D8,3) &amp; "_" &amp; LEFT(E8,3) &amp; "_" &amp; (Table1[[#This Row],[Game_no.]]))</f>
        <v>20260130_UNC_D&amp;E_1</v>
      </c>
      <c r="B8" s="1">
        <v>46052</v>
      </c>
      <c r="C8" s="3">
        <v>1</v>
      </c>
      <c r="D8" t="s">
        <v>41</v>
      </c>
      <c r="E8" t="s">
        <v>42</v>
      </c>
      <c r="F8" t="s">
        <v>42</v>
      </c>
      <c r="G8" t="s">
        <v>41</v>
      </c>
      <c r="H8" t="s">
        <v>460</v>
      </c>
      <c r="I8" t="str">
        <f>TRIM(SUBSTITUTE(Table1[[#This Row],[Player]], " ", ""))</f>
        <v>C.Montgomery</v>
      </c>
      <c r="J8">
        <v>3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 t="shared" si="0"/>
        <v>1</v>
      </c>
      <c r="W8" t="s">
        <v>53</v>
      </c>
      <c r="X8" s="3">
        <v>7</v>
      </c>
      <c r="Y8">
        <v>0</v>
      </c>
      <c r="AF8">
        <f>Table1[[#This Row],[AB]]+Table1[[#This Row],[BB]]+Table1[[#This Row],[SF]]</f>
        <v>3</v>
      </c>
      <c r="AG8">
        <f>Table1[[#This Row],[H]]+Table1[[#This Row],[BB]]</f>
        <v>1</v>
      </c>
      <c r="AH8">
        <f>Table1[[#This Row],[H]]-Table1[[#This Row],[2B]]-Table1[[#This Row],[3B]]-Table1[[#This Row],[HR]]</f>
        <v>1</v>
      </c>
      <c r="AI8" s="3">
        <f>IF(Table1[[#This Row],[Team_Game_Number]] &gt;_xlfn.MAXIFS(Table1[Team_Game_Number],Table1[Team],Table1[[#This Row],[Team]]) - 5,1,0)</f>
        <v>0</v>
      </c>
      <c r="AJ8" cm="1">
        <f t="array" ref="AJ8">MATCH(Table1[[#This Row],[Game_ID]],_xlfn.UNIQUE(_xlfn._xlws.FILTER(Table1[Game_ID],Table1[Team]=Table1[[#This Row],[Team]])),0)</f>
        <v>1</v>
      </c>
      <c r="AK8">
        <f>IF(Table1[[#This Row],[Last5_Flag]]=1,1,0)</f>
        <v>0</v>
      </c>
      <c r="AL8">
        <f>COUNTIFS(
    Table1[Player Name], Table1[[#This Row],[Player Name]],
    Table1[Position], Table1[[#This Row],[Position]]
)</f>
        <v>6</v>
      </c>
      <c r="AM8" t="str" cm="1">
        <f t="array" ref="AM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9" spans="1:39" x14ac:dyDescent="0.2">
      <c r="A9" t="str">
        <f>TEXT(Table1[[#This Row],[Date]],"yyyymmdd") &amp; "_" &amp; (LEFT(D9,3) &amp; "_" &amp; LEFT(E9,3) &amp; "_" &amp; (Table1[[#This Row],[Game_no.]]))</f>
        <v>20260130_UNC_D&amp;E_1</v>
      </c>
      <c r="B9" s="1">
        <v>46052</v>
      </c>
      <c r="C9" s="3">
        <v>1</v>
      </c>
      <c r="D9" t="s">
        <v>41</v>
      </c>
      <c r="E9" t="s">
        <v>42</v>
      </c>
      <c r="F9" t="s">
        <v>42</v>
      </c>
      <c r="G9" t="s">
        <v>41</v>
      </c>
      <c r="H9" t="s">
        <v>55</v>
      </c>
      <c r="I9" t="str">
        <f>TRIM(SUBSTITUTE(Table1[[#This Row],[Player]], " ", ""))</f>
        <v>M.Smith</v>
      </c>
      <c r="J9">
        <v>1</v>
      </c>
      <c r="K9">
        <v>0</v>
      </c>
      <c r="L9">
        <v>1</v>
      </c>
      <c r="M9">
        <v>1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f t="shared" si="0"/>
        <v>1</v>
      </c>
      <c r="W9" t="s">
        <v>54</v>
      </c>
      <c r="X9" s="3">
        <v>8</v>
      </c>
      <c r="Y9">
        <v>0</v>
      </c>
      <c r="AF9">
        <f>Table1[[#This Row],[AB]]+Table1[[#This Row],[BB]]+Table1[[#This Row],[SF]]</f>
        <v>3</v>
      </c>
      <c r="AG9">
        <f>Table1[[#This Row],[H]]+Table1[[#This Row],[BB]]</f>
        <v>3</v>
      </c>
      <c r="AH9">
        <f>Table1[[#This Row],[H]]-Table1[[#This Row],[2B]]-Table1[[#This Row],[3B]]-Table1[[#This Row],[HR]]</f>
        <v>1</v>
      </c>
      <c r="AI9" s="3">
        <f>IF(Table1[[#This Row],[Team_Game_Number]] &gt;_xlfn.MAXIFS(Table1[Team_Game_Number],Table1[Team],Table1[[#This Row],[Team]]) - 5,1,0)</f>
        <v>0</v>
      </c>
      <c r="AJ9" cm="1">
        <f t="array" ref="AJ9">MATCH(Table1[[#This Row],[Game_ID]],_xlfn.UNIQUE(_xlfn._xlws.FILTER(Table1[Game_ID],Table1[Team]=Table1[[#This Row],[Team]])),0)</f>
        <v>1</v>
      </c>
      <c r="AK9">
        <f>IF(Table1[[#This Row],[Last5_Flag]]=1,1,0)</f>
        <v>0</v>
      </c>
      <c r="AL9">
        <f>COUNTIFS(
    Table1[Player Name], Table1[[#This Row],[Player Name]],
    Table1[Position], Table1[[#This Row],[Position]]
)</f>
        <v>21</v>
      </c>
      <c r="AM9" t="str" cm="1">
        <f t="array" ref="AM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0" spans="1:39" x14ac:dyDescent="0.2">
      <c r="A10" t="str">
        <f>TEXT(Table1[[#This Row],[Date]],"yyyymmdd") &amp; "_" &amp; (LEFT(D10,3) &amp; "_" &amp; LEFT(E10,3) &amp; "_" &amp; (Table1[[#This Row],[Game_no.]]))</f>
        <v>20260130_UNC_D&amp;E_1</v>
      </c>
      <c r="B10" s="1">
        <v>46052</v>
      </c>
      <c r="C10" s="3">
        <v>1</v>
      </c>
      <c r="D10" t="s">
        <v>41</v>
      </c>
      <c r="E10" t="s">
        <v>42</v>
      </c>
      <c r="F10" t="s">
        <v>42</v>
      </c>
      <c r="G10" t="s">
        <v>41</v>
      </c>
      <c r="H10" t="s">
        <v>56</v>
      </c>
      <c r="I10" t="str">
        <f>TRIM(SUBSTITUTE(Table1[[#This Row],[Player]], " ", ""))</f>
        <v>C.Warfield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f t="shared" si="0"/>
        <v>0</v>
      </c>
      <c r="W10" t="s">
        <v>57</v>
      </c>
      <c r="X10" s="3">
        <v>9</v>
      </c>
      <c r="Y10">
        <v>0</v>
      </c>
      <c r="AF10">
        <f>Table1[[#This Row],[AB]]+Table1[[#This Row],[BB]]+Table1[[#This Row],[SF]]</f>
        <v>2</v>
      </c>
      <c r="AG10">
        <f>Table1[[#This Row],[H]]+Table1[[#This Row],[BB]]</f>
        <v>1</v>
      </c>
      <c r="AH10">
        <f>Table1[[#This Row],[H]]-Table1[[#This Row],[2B]]-Table1[[#This Row],[3B]]-Table1[[#This Row],[HR]]</f>
        <v>0</v>
      </c>
      <c r="AI10" s="3">
        <f>IF(Table1[[#This Row],[Team_Game_Number]] &gt;_xlfn.MAXIFS(Table1[Team_Game_Number],Table1[Team],Table1[[#This Row],[Team]]) - 5,1,0)</f>
        <v>0</v>
      </c>
      <c r="AJ10" cm="1">
        <f t="array" ref="AJ10">MATCH(Table1[[#This Row],[Game_ID]],_xlfn.UNIQUE(_xlfn._xlws.FILTER(Table1[Game_ID],Table1[Team]=Table1[[#This Row],[Team]])),0)</f>
        <v>1</v>
      </c>
      <c r="AK10">
        <f>IF(Table1[[#This Row],[Last5_Flag]]=1,1,0)</f>
        <v>0</v>
      </c>
      <c r="AL10">
        <f>COUNTIFS(
    Table1[Player Name], Table1[[#This Row],[Player Name]],
    Table1[Position], Table1[[#This Row],[Position]]
)</f>
        <v>6</v>
      </c>
      <c r="AM10" t="str" cm="1">
        <f t="array" ref="AM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1" spans="1:39" x14ac:dyDescent="0.2">
      <c r="A11" t="str">
        <f>TEXT(Table1[[#This Row],[Date]],"yyyymmdd") &amp; "_" &amp; (LEFT(D11,3) &amp; "_" &amp; LEFT(E11,3) &amp; "_" &amp; (Table1[[#This Row],[Game_no.]]))</f>
        <v>20260130_UNC_D&amp;E_1</v>
      </c>
      <c r="B11" s="1">
        <v>46052</v>
      </c>
      <c r="C11" s="3">
        <v>1</v>
      </c>
      <c r="D11" t="s">
        <v>41</v>
      </c>
      <c r="E11" t="s">
        <v>42</v>
      </c>
      <c r="F11" t="s">
        <v>42</v>
      </c>
      <c r="G11" t="s">
        <v>41</v>
      </c>
      <c r="H11" t="s">
        <v>59</v>
      </c>
      <c r="I11" t="str">
        <f>TRIM(SUBSTITUTE(Table1[[#This Row],[Player]], " ", ""))</f>
        <v>S.Kneeland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f t="shared" si="0"/>
        <v>0</v>
      </c>
      <c r="W11" t="s">
        <v>58</v>
      </c>
      <c r="X11" s="3"/>
      <c r="Y11">
        <v>1</v>
      </c>
      <c r="Z11">
        <v>3.6669999999999998</v>
      </c>
      <c r="AA11">
        <v>9</v>
      </c>
      <c r="AB11">
        <v>8</v>
      </c>
      <c r="AC11">
        <v>7</v>
      </c>
      <c r="AD11">
        <v>0</v>
      </c>
      <c r="AE11">
        <v>3</v>
      </c>
      <c r="AF11">
        <f>Table1[[#This Row],[AB]]+Table1[[#This Row],[BB]]+Table1[[#This Row],[SF]]</f>
        <v>0</v>
      </c>
      <c r="AG11">
        <f>Table1[[#This Row],[H]]+Table1[[#This Row],[BB]]</f>
        <v>0</v>
      </c>
      <c r="AH11">
        <f>Table1[[#This Row],[H]]-Table1[[#This Row],[2B]]-Table1[[#This Row],[3B]]-Table1[[#This Row],[HR]]</f>
        <v>0</v>
      </c>
      <c r="AI11" s="3">
        <f>IF(Table1[[#This Row],[Team_Game_Number]] &gt;_xlfn.MAXIFS(Table1[Team_Game_Number],Table1[Team],Table1[[#This Row],[Team]]) - 5,1,0)</f>
        <v>0</v>
      </c>
      <c r="AJ11" cm="1">
        <f t="array" ref="AJ11">MATCH(Table1[[#This Row],[Game_ID]],_xlfn.UNIQUE(_xlfn._xlws.FILTER(Table1[Game_ID],Table1[Team]=Table1[[#This Row],[Team]])),0)</f>
        <v>1</v>
      </c>
      <c r="AK11">
        <f>IF(Table1[[#This Row],[Last5_Flag]]=1,1,0)</f>
        <v>0</v>
      </c>
      <c r="AL11">
        <f>COUNTIFS(
    Table1[Player Name], Table1[[#This Row],[Player Name]],
    Table1[Position], Table1[[#This Row],[Position]]
)</f>
        <v>17</v>
      </c>
      <c r="AM11" t="str" cm="1">
        <f t="array" ref="AM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" spans="1:39" x14ac:dyDescent="0.2">
      <c r="A12" t="str">
        <f>TEXT(Table1[[#This Row],[Date]],"yyyymmdd") &amp; "_" &amp; (LEFT(D12,3) &amp; "_" &amp; LEFT(E12,3) &amp; "_" &amp; (Table1[[#This Row],[Game_no.]]))</f>
        <v>20260130_UNC_D&amp;E_1</v>
      </c>
      <c r="B12" s="1">
        <v>46052</v>
      </c>
      <c r="C12" s="3">
        <v>1</v>
      </c>
      <c r="D12" t="s">
        <v>41</v>
      </c>
      <c r="E12" t="s">
        <v>42</v>
      </c>
      <c r="F12" t="s">
        <v>42</v>
      </c>
      <c r="G12" t="s">
        <v>41</v>
      </c>
      <c r="H12" t="s">
        <v>60</v>
      </c>
      <c r="I12" t="str">
        <f>TRIM(SUBSTITUTE(Table1[[#This Row],[Player]], " ", ""))</f>
        <v>A.Munoz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f t="shared" si="0"/>
        <v>0</v>
      </c>
      <c r="W12" t="s">
        <v>58</v>
      </c>
      <c r="X12" s="3"/>
      <c r="Y12">
        <v>0</v>
      </c>
      <c r="Z12">
        <v>1</v>
      </c>
      <c r="AA12">
        <v>6</v>
      </c>
      <c r="AB12">
        <v>4</v>
      </c>
      <c r="AC12">
        <v>3</v>
      </c>
      <c r="AD12">
        <v>1</v>
      </c>
      <c r="AE12">
        <v>1</v>
      </c>
      <c r="AF12">
        <f>Table1[[#This Row],[AB]]+Table1[[#This Row],[BB]]+Table1[[#This Row],[SF]]</f>
        <v>0</v>
      </c>
      <c r="AG12">
        <f>Table1[[#This Row],[H]]+Table1[[#This Row],[BB]]</f>
        <v>0</v>
      </c>
      <c r="AH12">
        <f>Table1[[#This Row],[H]]-Table1[[#This Row],[2B]]-Table1[[#This Row],[3B]]-Table1[[#This Row],[HR]]</f>
        <v>0</v>
      </c>
      <c r="AI12" s="3">
        <f>IF(Table1[[#This Row],[Team_Game_Number]] &gt;_xlfn.MAXIFS(Table1[Team_Game_Number],Table1[Team],Table1[[#This Row],[Team]]) - 5,1,0)</f>
        <v>0</v>
      </c>
      <c r="AJ12" cm="1">
        <f t="array" ref="AJ12">MATCH(Table1[[#This Row],[Game_ID]],_xlfn.UNIQUE(_xlfn._xlws.FILTER(Table1[Game_ID],Table1[Team]=Table1[[#This Row],[Team]])),0)</f>
        <v>1</v>
      </c>
      <c r="AK12">
        <f>IF(Table1[[#This Row],[Last5_Flag]]=1,1,0)</f>
        <v>0</v>
      </c>
      <c r="AL12">
        <f>COUNTIFS(
    Table1[Player Name], Table1[[#This Row],[Player Name]],
    Table1[Position], Table1[[#This Row],[Position]]
)</f>
        <v>10</v>
      </c>
      <c r="AM12" t="str" cm="1">
        <f t="array" ref="AM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" spans="1:39" x14ac:dyDescent="0.2">
      <c r="A13" t="str">
        <f>TEXT(Table1[[#This Row],[Date]],"yyyymmdd") &amp; "_" &amp; (LEFT(D13,3) &amp; "_" &amp; LEFT(E13,3) &amp; "_" &amp; (Table1[[#This Row],[Game_no.]]))</f>
        <v>20260130_UNC_D&amp;E_2</v>
      </c>
      <c r="B13" s="1">
        <v>46052</v>
      </c>
      <c r="C13" s="3">
        <v>2</v>
      </c>
      <c r="D13" t="s">
        <v>41</v>
      </c>
      <c r="E13" t="s">
        <v>42</v>
      </c>
      <c r="F13" t="s">
        <v>42</v>
      </c>
      <c r="G13" t="s">
        <v>41</v>
      </c>
      <c r="H13" t="s">
        <v>67</v>
      </c>
      <c r="I13" t="str">
        <f>TRIM(SUBSTITUTE(Table1[[#This Row],[Player]], " ", ""))</f>
        <v>A.Haynes</v>
      </c>
      <c r="J13">
        <v>2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f t="shared" si="0"/>
        <v>1</v>
      </c>
      <c r="W13" t="s">
        <v>57</v>
      </c>
      <c r="X13" s="3">
        <v>1</v>
      </c>
      <c r="Y13">
        <v>1</v>
      </c>
      <c r="AF13">
        <f>Table1[[#This Row],[AB]]+Table1[[#This Row],[BB]]+Table1[[#This Row],[SF]]</f>
        <v>3</v>
      </c>
      <c r="AG13">
        <f>Table1[[#This Row],[H]]+Table1[[#This Row],[BB]]</f>
        <v>2</v>
      </c>
      <c r="AH13">
        <f>Table1[[#This Row],[H]]-Table1[[#This Row],[2B]]-Table1[[#This Row],[3B]]-Table1[[#This Row],[HR]]</f>
        <v>1</v>
      </c>
      <c r="AI13" s="3">
        <f>IF(Table1[[#This Row],[Team_Game_Number]] &gt;_xlfn.MAXIFS(Table1[Team_Game_Number],Table1[Team],Table1[[#This Row],[Team]]) - 5,1,0)</f>
        <v>0</v>
      </c>
      <c r="AJ13" cm="1">
        <f t="array" ref="AJ13">MATCH(Table1[[#This Row],[Game_ID]],_xlfn.UNIQUE(_xlfn._xlws.FILTER(Table1[Game_ID],Table1[Team]=Table1[[#This Row],[Team]])),0)</f>
        <v>2</v>
      </c>
      <c r="AK13">
        <f>IF(Table1[[#This Row],[Last5_Flag]]=1,1,0)</f>
        <v>0</v>
      </c>
      <c r="AL13">
        <f>COUNTIFS(
    Table1[Player Name], Table1[[#This Row],[Player Name]],
    Table1[Position], Table1[[#This Row],[Position]]
)</f>
        <v>3</v>
      </c>
      <c r="AM13" t="str" cm="1">
        <f t="array" ref="AM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4" spans="1:39" x14ac:dyDescent="0.2">
      <c r="A14" t="str">
        <f>TEXT(Table1[[#This Row],[Date]],"yyyymmdd") &amp; "_" &amp; (LEFT(D14,3) &amp; "_" &amp; LEFT(E14,3) &amp; "_" &amp; (Table1[[#This Row],[Game_no.]]))</f>
        <v>20260130_UNC_D&amp;E_2</v>
      </c>
      <c r="B14" s="1">
        <v>46052</v>
      </c>
      <c r="C14" s="3">
        <v>2</v>
      </c>
      <c r="D14" t="s">
        <v>41</v>
      </c>
      <c r="E14" t="s">
        <v>42</v>
      </c>
      <c r="F14" t="s">
        <v>42</v>
      </c>
      <c r="G14" t="s">
        <v>41</v>
      </c>
      <c r="H14" t="s">
        <v>45</v>
      </c>
      <c r="I14" t="str">
        <f>TRIM(SUBSTITUTE(Table1[[#This Row],[Player]], " ", ""))</f>
        <v>C.Dobbs</v>
      </c>
      <c r="J14">
        <v>2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f t="shared" si="0"/>
        <v>0</v>
      </c>
      <c r="W14" t="s">
        <v>7</v>
      </c>
      <c r="X14" s="3">
        <v>2</v>
      </c>
      <c r="Y14">
        <v>0</v>
      </c>
      <c r="AF14">
        <f>Table1[[#This Row],[AB]]+Table1[[#This Row],[BB]]+Table1[[#This Row],[SF]]</f>
        <v>3</v>
      </c>
      <c r="AG14">
        <f>Table1[[#This Row],[H]]+Table1[[#This Row],[BB]]</f>
        <v>1</v>
      </c>
      <c r="AH14">
        <f>Table1[[#This Row],[H]]-Table1[[#This Row],[2B]]-Table1[[#This Row],[3B]]-Table1[[#This Row],[HR]]</f>
        <v>0</v>
      </c>
      <c r="AI14" s="3">
        <f>IF(Table1[[#This Row],[Team_Game_Number]] &gt;_xlfn.MAXIFS(Table1[Team_Game_Number],Table1[Team],Table1[[#This Row],[Team]]) - 5,1,0)</f>
        <v>0</v>
      </c>
      <c r="AJ14" cm="1">
        <f t="array" ref="AJ14">MATCH(Table1[[#This Row],[Game_ID]],_xlfn.UNIQUE(_xlfn._xlws.FILTER(Table1[Game_ID],Table1[Team]=Table1[[#This Row],[Team]])),0)</f>
        <v>2</v>
      </c>
      <c r="AK14">
        <f>IF(Table1[[#This Row],[Last5_Flag]]=1,1,0)</f>
        <v>0</v>
      </c>
      <c r="AL14">
        <f>COUNTIFS(
    Table1[Player Name], Table1[[#This Row],[Player Name]],
    Table1[Position], Table1[[#This Row],[Position]]
)</f>
        <v>3</v>
      </c>
      <c r="AM14" t="str" cm="1">
        <f t="array" ref="AM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5" spans="1:39" x14ac:dyDescent="0.2">
      <c r="A15" t="str">
        <f>TEXT(Table1[[#This Row],[Date]],"yyyymmdd") &amp; "_" &amp; (LEFT(D15,3) &amp; "_" &amp; LEFT(E15,3) &amp; "_" &amp; (Table1[[#This Row],[Game_no.]]))</f>
        <v>20260130_UNC_D&amp;E_2</v>
      </c>
      <c r="B15" s="1">
        <v>46052</v>
      </c>
      <c r="C15" s="3">
        <v>2</v>
      </c>
      <c r="D15" t="s">
        <v>41</v>
      </c>
      <c r="E15" t="s">
        <v>42</v>
      </c>
      <c r="F15" t="s">
        <v>42</v>
      </c>
      <c r="G15" t="s">
        <v>41</v>
      </c>
      <c r="H15" t="s">
        <v>47</v>
      </c>
      <c r="I15" t="str">
        <f>TRIM(SUBSTITUTE(Table1[[#This Row],[Player]], " ", ""))</f>
        <v>A.Zapach</v>
      </c>
      <c r="J15">
        <v>1</v>
      </c>
      <c r="K15">
        <v>0</v>
      </c>
      <c r="L15">
        <v>1</v>
      </c>
      <c r="M15">
        <v>2</v>
      </c>
      <c r="N15">
        <v>2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f t="shared" si="0"/>
        <v>3</v>
      </c>
      <c r="W15" t="s">
        <v>43</v>
      </c>
      <c r="X15" s="3">
        <v>3</v>
      </c>
      <c r="Y15">
        <v>0</v>
      </c>
      <c r="AF15">
        <f>Table1[[#This Row],[AB]]+Table1[[#This Row],[BB]]+Table1[[#This Row],[SF]]</f>
        <v>3</v>
      </c>
      <c r="AG15">
        <f>Table1[[#This Row],[H]]+Table1[[#This Row],[BB]]</f>
        <v>3</v>
      </c>
      <c r="AH15">
        <f>Table1[[#This Row],[H]]-Table1[[#This Row],[2B]]-Table1[[#This Row],[3B]]-Table1[[#This Row],[HR]]</f>
        <v>0</v>
      </c>
      <c r="AI15" s="3">
        <f>IF(Table1[[#This Row],[Team_Game_Number]] &gt;_xlfn.MAXIFS(Table1[Team_Game_Number],Table1[Team],Table1[[#This Row],[Team]]) - 5,1,0)</f>
        <v>0</v>
      </c>
      <c r="AJ15" cm="1">
        <f t="array" ref="AJ15">MATCH(Table1[[#This Row],[Game_ID]],_xlfn.UNIQUE(_xlfn._xlws.FILTER(Table1[Game_ID],Table1[Team]=Table1[[#This Row],[Team]])),0)</f>
        <v>2</v>
      </c>
      <c r="AK15">
        <f>IF(Table1[[#This Row],[Last5_Flag]]=1,1,0)</f>
        <v>0</v>
      </c>
      <c r="AL15">
        <f>COUNTIFS(
    Table1[Player Name], Table1[[#This Row],[Player Name]],
    Table1[Position], Table1[[#This Row],[Position]]
)</f>
        <v>27</v>
      </c>
      <c r="AM15" t="str" cm="1">
        <f t="array" ref="AM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" spans="1:39" x14ac:dyDescent="0.2">
      <c r="A16" t="str">
        <f>TEXT(Table1[[#This Row],[Date]],"yyyymmdd") &amp; "_" &amp; (LEFT(D16,3) &amp; "_" &amp; LEFT(E16,3) &amp; "_" &amp; (Table1[[#This Row],[Game_no.]]))</f>
        <v>20260130_UNC_D&amp;E_2</v>
      </c>
      <c r="B16" s="1">
        <v>46052</v>
      </c>
      <c r="C16" s="3">
        <v>2</v>
      </c>
      <c r="D16" t="s">
        <v>41</v>
      </c>
      <c r="E16" t="s">
        <v>42</v>
      </c>
      <c r="F16" t="s">
        <v>42</v>
      </c>
      <c r="G16" t="s">
        <v>41</v>
      </c>
      <c r="H16" t="s">
        <v>44</v>
      </c>
      <c r="I16" t="str">
        <f>TRIM(SUBSTITUTE(Table1[[#This Row],[Player]], " ", ""))</f>
        <v>A.Higgins</v>
      </c>
      <c r="J16">
        <v>2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f t="shared" si="0"/>
        <v>1</v>
      </c>
      <c r="W16" t="s">
        <v>48</v>
      </c>
      <c r="X16" s="3">
        <v>4</v>
      </c>
      <c r="Y16">
        <v>0</v>
      </c>
      <c r="AF16">
        <f>Table1[[#This Row],[AB]]+Table1[[#This Row],[BB]]+Table1[[#This Row],[SF]]</f>
        <v>3</v>
      </c>
      <c r="AG16">
        <f>Table1[[#This Row],[H]]+Table1[[#This Row],[BB]]</f>
        <v>2</v>
      </c>
      <c r="AH16">
        <f>Table1[[#This Row],[H]]-Table1[[#This Row],[2B]]-Table1[[#This Row],[3B]]-Table1[[#This Row],[HR]]</f>
        <v>1</v>
      </c>
      <c r="AI16" s="3">
        <f>IF(Table1[[#This Row],[Team_Game_Number]] &gt;_xlfn.MAXIFS(Table1[Team_Game_Number],Table1[Team],Table1[[#This Row],[Team]]) - 5,1,0)</f>
        <v>0</v>
      </c>
      <c r="AJ16" cm="1">
        <f t="array" ref="AJ16">MATCH(Table1[[#This Row],[Game_ID]],_xlfn.UNIQUE(_xlfn._xlws.FILTER(Table1[Game_ID],Table1[Team]=Table1[[#This Row],[Team]])),0)</f>
        <v>2</v>
      </c>
      <c r="AK16">
        <f>IF(Table1[[#This Row],[Last5_Flag]]=1,1,0)</f>
        <v>0</v>
      </c>
      <c r="AL16">
        <f>COUNTIFS(
    Table1[Player Name], Table1[[#This Row],[Player Name]],
    Table1[Position], Table1[[#This Row],[Position]]
)</f>
        <v>22</v>
      </c>
      <c r="AM16" t="str" cm="1">
        <f t="array" ref="AM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7" spans="1:39" x14ac:dyDescent="0.2">
      <c r="A17" t="str">
        <f>TEXT(Table1[[#This Row],[Date]],"yyyymmdd") &amp; "_" &amp; (LEFT(D17,3) &amp; "_" &amp; LEFT(E17,3) &amp; "_" &amp; (Table1[[#This Row],[Game_no.]]))</f>
        <v>20260130_UNC_D&amp;E_2</v>
      </c>
      <c r="B17" s="1">
        <v>46052</v>
      </c>
      <c r="C17" s="3">
        <v>2</v>
      </c>
      <c r="D17" t="s">
        <v>41</v>
      </c>
      <c r="E17" t="s">
        <v>42</v>
      </c>
      <c r="F17" t="s">
        <v>42</v>
      </c>
      <c r="G17" t="s">
        <v>41</v>
      </c>
      <c r="H17" t="s">
        <v>49</v>
      </c>
      <c r="I17" t="str">
        <f>TRIM(SUBSTITUTE(Table1[[#This Row],[Player]], " ", ""))</f>
        <v>T.Fleming</v>
      </c>
      <c r="J17">
        <v>3</v>
      </c>
      <c r="K17">
        <v>0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f t="shared" ref="V17:V21" si="1">L17*1+P17*2+Q17*3+R17*4</f>
        <v>3</v>
      </c>
      <c r="W17" t="s">
        <v>50</v>
      </c>
      <c r="X17" s="3">
        <v>5</v>
      </c>
      <c r="Y17">
        <v>0</v>
      </c>
      <c r="AF17">
        <f>Table1[[#This Row],[AB]]+Table1[[#This Row],[BB]]+Table1[[#This Row],[SF]]</f>
        <v>3</v>
      </c>
      <c r="AG17">
        <f>Table1[[#This Row],[H]]+Table1[[#This Row],[BB]]</f>
        <v>1</v>
      </c>
      <c r="AH17">
        <f>Table1[[#This Row],[H]]-Table1[[#This Row],[2B]]-Table1[[#This Row],[3B]]-Table1[[#This Row],[HR]]</f>
        <v>0</v>
      </c>
      <c r="AI17" s="3">
        <f>IF(Table1[[#This Row],[Team_Game_Number]] &gt;_xlfn.MAXIFS(Table1[Team_Game_Number],Table1[Team],Table1[[#This Row],[Team]]) - 5,1,0)</f>
        <v>0</v>
      </c>
      <c r="AJ17" cm="1">
        <f t="array" ref="AJ17">MATCH(Table1[[#This Row],[Game_ID]],_xlfn.UNIQUE(_xlfn._xlws.FILTER(Table1[Game_ID],Table1[Team]=Table1[[#This Row],[Team]])),0)</f>
        <v>2</v>
      </c>
      <c r="AK17">
        <f>IF(Table1[[#This Row],[Last5_Flag]]=1,1,0)</f>
        <v>0</v>
      </c>
      <c r="AL17">
        <f>COUNTIFS(
    Table1[Player Name], Table1[[#This Row],[Player Name]],
    Table1[Position], Table1[[#This Row],[Position]]
)</f>
        <v>11</v>
      </c>
      <c r="AM17" t="str" cm="1">
        <f t="array" ref="AM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8" spans="1:39" x14ac:dyDescent="0.2">
      <c r="A18" t="str">
        <f>TEXT(Table1[[#This Row],[Date]],"yyyymmdd") &amp; "_" &amp; (LEFT(D18,3) &amp; "_" &amp; LEFT(E18,3) &amp; "_" &amp; (Table1[[#This Row],[Game_no.]]))</f>
        <v>20260130_UNC_D&amp;E_2</v>
      </c>
      <c r="B18" s="1">
        <v>46052</v>
      </c>
      <c r="C18" s="3">
        <v>2</v>
      </c>
      <c r="D18" t="s">
        <v>41</v>
      </c>
      <c r="E18" t="s">
        <v>42</v>
      </c>
      <c r="F18" t="s">
        <v>42</v>
      </c>
      <c r="G18" t="s">
        <v>41</v>
      </c>
      <c r="H18" t="s">
        <v>51</v>
      </c>
      <c r="I18" t="str">
        <f>TRIM(SUBSTITUTE(Table1[[#This Row],[Player]], " ", ""))</f>
        <v>G.Wessling</v>
      </c>
      <c r="J18">
        <v>2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f t="shared" si="1"/>
        <v>0</v>
      </c>
      <c r="W18" t="s">
        <v>52</v>
      </c>
      <c r="X18" s="3">
        <v>6</v>
      </c>
      <c r="Y18">
        <v>0</v>
      </c>
      <c r="AF18">
        <f>Table1[[#This Row],[AB]]+Table1[[#This Row],[BB]]+Table1[[#This Row],[SF]]</f>
        <v>3</v>
      </c>
      <c r="AG18">
        <f>Table1[[#This Row],[H]]+Table1[[#This Row],[BB]]</f>
        <v>0</v>
      </c>
      <c r="AH18">
        <f>Table1[[#This Row],[H]]-Table1[[#This Row],[2B]]-Table1[[#This Row],[3B]]-Table1[[#This Row],[HR]]</f>
        <v>0</v>
      </c>
      <c r="AI18" s="3">
        <f>IF(Table1[[#This Row],[Team_Game_Number]] &gt;_xlfn.MAXIFS(Table1[Team_Game_Number],Table1[Team],Table1[[#This Row],[Team]]) - 5,1,0)</f>
        <v>0</v>
      </c>
      <c r="AJ18" cm="1">
        <f t="array" ref="AJ18">MATCH(Table1[[#This Row],[Game_ID]],_xlfn.UNIQUE(_xlfn._xlws.FILTER(Table1[Game_ID],Table1[Team]=Table1[[#This Row],[Team]])),0)</f>
        <v>2</v>
      </c>
      <c r="AK18">
        <f>IF(Table1[[#This Row],[Last5_Flag]]=1,1,0)</f>
        <v>0</v>
      </c>
      <c r="AL18">
        <f>COUNTIFS(
    Table1[Player Name], Table1[[#This Row],[Player Name]],
    Table1[Position], Table1[[#This Row],[Position]]
)</f>
        <v>26</v>
      </c>
      <c r="AM18" t="str" cm="1">
        <f t="array" ref="AM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9" spans="1:39" x14ac:dyDescent="0.2">
      <c r="A19" t="str">
        <f>TEXT(Table1[[#This Row],[Date]],"yyyymmdd") &amp; "_" &amp; (LEFT(D19,3) &amp; "_" &amp; LEFT(E19,3) &amp; "_" &amp; (Table1[[#This Row],[Game_no.]]))</f>
        <v>20260130_UNC_D&amp;E_2</v>
      </c>
      <c r="B19" s="1">
        <v>46052</v>
      </c>
      <c r="C19" s="3">
        <v>2</v>
      </c>
      <c r="D19" t="s">
        <v>41</v>
      </c>
      <c r="E19" t="s">
        <v>42</v>
      </c>
      <c r="F19" t="s">
        <v>42</v>
      </c>
      <c r="G19" t="s">
        <v>41</v>
      </c>
      <c r="H19" t="s">
        <v>46</v>
      </c>
      <c r="I19" t="str">
        <f>TRIM(SUBSTITUTE(Table1[[#This Row],[Player]], " ", ""))</f>
        <v>M.Henkle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f t="shared" si="1"/>
        <v>0</v>
      </c>
      <c r="W19" t="s">
        <v>8</v>
      </c>
      <c r="X19" s="3">
        <v>7</v>
      </c>
      <c r="Y19">
        <v>0</v>
      </c>
      <c r="AF19">
        <f>Table1[[#This Row],[AB]]+Table1[[#This Row],[BB]]+Table1[[#This Row],[SF]]</f>
        <v>3</v>
      </c>
      <c r="AG19">
        <f>Table1[[#This Row],[H]]+Table1[[#This Row],[BB]]</f>
        <v>0</v>
      </c>
      <c r="AH19">
        <f>Table1[[#This Row],[H]]-Table1[[#This Row],[2B]]-Table1[[#This Row],[3B]]-Table1[[#This Row],[HR]]</f>
        <v>0</v>
      </c>
      <c r="AI19" s="3">
        <f>IF(Table1[[#This Row],[Team_Game_Number]] &gt;_xlfn.MAXIFS(Table1[Team_Game_Number],Table1[Team],Table1[[#This Row],[Team]]) - 5,1,0)</f>
        <v>0</v>
      </c>
      <c r="AJ19" cm="1">
        <f t="array" ref="AJ19">MATCH(Table1[[#This Row],[Game_ID]],_xlfn.UNIQUE(_xlfn._xlws.FILTER(Table1[Game_ID],Table1[Team]=Table1[[#This Row],[Team]])),0)</f>
        <v>2</v>
      </c>
      <c r="AK19">
        <f>IF(Table1[[#This Row],[Last5_Flag]]=1,1,0)</f>
        <v>0</v>
      </c>
      <c r="AL19">
        <f>COUNTIFS(
    Table1[Player Name], Table1[[#This Row],[Player Name]],
    Table1[Position], Table1[[#This Row],[Position]]
)</f>
        <v>13</v>
      </c>
      <c r="AM19" t="str" cm="1">
        <f t="array" ref="AM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0" spans="1:39" x14ac:dyDescent="0.2">
      <c r="A20" t="str">
        <f>TEXT(Table1[[#This Row],[Date]],"yyyymmdd") &amp; "_" &amp; (LEFT(D20,3) &amp; "_" &amp; LEFT(E20,3) &amp; "_" &amp; (Table1[[#This Row],[Game_no.]]))</f>
        <v>20260130_UNC_D&amp;E_2</v>
      </c>
      <c r="B20" s="1">
        <v>46052</v>
      </c>
      <c r="C20" s="3">
        <v>2</v>
      </c>
      <c r="D20" t="s">
        <v>41</v>
      </c>
      <c r="E20" t="s">
        <v>42</v>
      </c>
      <c r="F20" t="s">
        <v>42</v>
      </c>
      <c r="G20" t="s">
        <v>41</v>
      </c>
      <c r="H20" t="s">
        <v>460</v>
      </c>
      <c r="I20" t="str">
        <f>TRIM(SUBSTITUTE(Table1[[#This Row],[Player]], " ", ""))</f>
        <v>C.Montgomery</v>
      </c>
      <c r="J20">
        <v>2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f t="shared" si="1"/>
        <v>5</v>
      </c>
      <c r="W20" t="s">
        <v>53</v>
      </c>
      <c r="X20" s="3">
        <v>8</v>
      </c>
      <c r="Y20">
        <v>0</v>
      </c>
      <c r="AF20">
        <f>Table1[[#This Row],[AB]]+Table1[[#This Row],[BB]]+Table1[[#This Row],[SF]]</f>
        <v>2</v>
      </c>
      <c r="AG20">
        <f>Table1[[#This Row],[H]]+Table1[[#This Row],[BB]]</f>
        <v>1</v>
      </c>
      <c r="AH20">
        <f>Table1[[#This Row],[H]]-Table1[[#This Row],[2B]]-Table1[[#This Row],[3B]]-Table1[[#This Row],[HR]]</f>
        <v>0</v>
      </c>
      <c r="AI20" s="3">
        <f>IF(Table1[[#This Row],[Team_Game_Number]] &gt;_xlfn.MAXIFS(Table1[Team_Game_Number],Table1[Team],Table1[[#This Row],[Team]]) - 5,1,0)</f>
        <v>0</v>
      </c>
      <c r="AJ20" cm="1">
        <f t="array" ref="AJ20">MATCH(Table1[[#This Row],[Game_ID]],_xlfn.UNIQUE(_xlfn._xlws.FILTER(Table1[Game_ID],Table1[Team]=Table1[[#This Row],[Team]])),0)</f>
        <v>2</v>
      </c>
      <c r="AK20">
        <f>IF(Table1[[#This Row],[Last5_Flag]]=1,1,0)</f>
        <v>0</v>
      </c>
      <c r="AL20">
        <f>COUNTIFS(
    Table1[Player Name], Table1[[#This Row],[Player Name]],
    Table1[Position], Table1[[#This Row],[Position]]
)</f>
        <v>6</v>
      </c>
      <c r="AM20" t="str" cm="1">
        <f t="array" ref="AM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1" spans="1:39" x14ac:dyDescent="0.2">
      <c r="A21" t="str">
        <f>TEXT(Table1[[#This Row],[Date]],"yyyymmdd") &amp; "_" &amp; (LEFT(D21,3) &amp; "_" &amp; LEFT(E21,3) &amp; "_" &amp; (Table1[[#This Row],[Game_no.]]))</f>
        <v>20260130_UNC_D&amp;E_2</v>
      </c>
      <c r="B21" s="1">
        <v>46052</v>
      </c>
      <c r="C21" s="3">
        <v>2</v>
      </c>
      <c r="D21" t="s">
        <v>41</v>
      </c>
      <c r="E21" t="s">
        <v>42</v>
      </c>
      <c r="F21" t="s">
        <v>42</v>
      </c>
      <c r="G21" t="s">
        <v>41</v>
      </c>
      <c r="H21" t="s">
        <v>55</v>
      </c>
      <c r="I21" t="str">
        <f>TRIM(SUBSTITUTE(Table1[[#This Row],[Player]], " ", ""))</f>
        <v>M.Smith</v>
      </c>
      <c r="J21">
        <v>2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f t="shared" si="1"/>
        <v>0</v>
      </c>
      <c r="W21" t="s">
        <v>54</v>
      </c>
      <c r="X21" s="3">
        <v>9</v>
      </c>
      <c r="Y21">
        <v>0</v>
      </c>
      <c r="AF21">
        <f>Table1[[#This Row],[AB]]+Table1[[#This Row],[BB]]+Table1[[#This Row],[SF]]</f>
        <v>2</v>
      </c>
      <c r="AG21">
        <f>Table1[[#This Row],[H]]+Table1[[#This Row],[BB]]</f>
        <v>0</v>
      </c>
      <c r="AH21">
        <f>Table1[[#This Row],[H]]-Table1[[#This Row],[2B]]-Table1[[#This Row],[3B]]-Table1[[#This Row],[HR]]</f>
        <v>0</v>
      </c>
      <c r="AI21" s="3">
        <f>IF(Table1[[#This Row],[Team_Game_Number]] &gt;_xlfn.MAXIFS(Table1[Team_Game_Number],Table1[Team],Table1[[#This Row],[Team]]) - 5,1,0)</f>
        <v>0</v>
      </c>
      <c r="AJ21" cm="1">
        <f t="array" ref="AJ21">MATCH(Table1[[#This Row],[Game_ID]],_xlfn.UNIQUE(_xlfn._xlws.FILTER(Table1[Game_ID],Table1[Team]=Table1[[#This Row],[Team]])),0)</f>
        <v>2</v>
      </c>
      <c r="AK21">
        <f>IF(Table1[[#This Row],[Last5_Flag]]=1,1,0)</f>
        <v>0</v>
      </c>
      <c r="AL21">
        <f>COUNTIFS(
    Table1[Player Name], Table1[[#This Row],[Player Name]],
    Table1[Position], Table1[[#This Row],[Position]]
)</f>
        <v>21</v>
      </c>
      <c r="AM21" t="str" cm="1">
        <f t="array" ref="AM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2" spans="1:39" x14ac:dyDescent="0.2">
      <c r="A22" t="str">
        <f>TEXT(Table1[[#This Row],[Date]],"yyyymmdd") &amp; "_" &amp; (LEFT(D22,3) &amp; "_" &amp; LEFT(E22,3) &amp; "_" &amp; (Table1[[#This Row],[Game_no.]]))</f>
        <v>20260130_UNC_D&amp;E_2</v>
      </c>
      <c r="B22" s="1">
        <v>46052</v>
      </c>
      <c r="C22" s="3">
        <v>2</v>
      </c>
      <c r="D22" t="s">
        <v>41</v>
      </c>
      <c r="E22" t="s">
        <v>42</v>
      </c>
      <c r="F22" t="s">
        <v>42</v>
      </c>
      <c r="G22" t="s">
        <v>41</v>
      </c>
      <c r="H22" t="s">
        <v>68</v>
      </c>
      <c r="I22" t="str">
        <f>TRIM(SUBSTITUTE(Table1[[#This Row],[Player]], " ", ""))</f>
        <v>S.Jarvis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f t="shared" ref="V22:V53" si="2">L22*1+P22*2+Q22*3+R22*4</f>
        <v>0</v>
      </c>
      <c r="W22" t="s">
        <v>58</v>
      </c>
      <c r="X22" s="3"/>
      <c r="Y22">
        <v>0</v>
      </c>
      <c r="Z22">
        <v>4.3330000000000002</v>
      </c>
      <c r="AA22">
        <v>9</v>
      </c>
      <c r="AB22">
        <v>8</v>
      </c>
      <c r="AC22">
        <v>7</v>
      </c>
      <c r="AD22">
        <v>2</v>
      </c>
      <c r="AE22">
        <v>2</v>
      </c>
      <c r="AF22">
        <f>Table1[[#This Row],[AB]]+Table1[[#This Row],[BB]]+Table1[[#This Row],[SF]]</f>
        <v>0</v>
      </c>
      <c r="AG22">
        <f>Table1[[#This Row],[H]]+Table1[[#This Row],[BB]]</f>
        <v>0</v>
      </c>
      <c r="AH22">
        <f>Table1[[#This Row],[H]]-Table1[[#This Row],[2B]]-Table1[[#This Row],[3B]]-Table1[[#This Row],[HR]]</f>
        <v>0</v>
      </c>
      <c r="AI22" s="3">
        <f>IF(Table1[[#This Row],[Team_Game_Number]] &gt;_xlfn.MAXIFS(Table1[Team_Game_Number],Table1[Team],Table1[[#This Row],[Team]]) - 5,1,0)</f>
        <v>0</v>
      </c>
      <c r="AJ22" cm="1">
        <f t="array" ref="AJ22">MATCH(Table1[[#This Row],[Game_ID]],_xlfn.UNIQUE(_xlfn._xlws.FILTER(Table1[Game_ID],Table1[Team]=Table1[[#This Row],[Team]])),0)</f>
        <v>2</v>
      </c>
      <c r="AK22">
        <f>IF(Table1[[#This Row],[Last5_Flag]]=1,1,0)</f>
        <v>0</v>
      </c>
      <c r="AL22">
        <f>COUNTIFS(
    Table1[Player Name], Table1[[#This Row],[Player Name]],
    Table1[Position], Table1[[#This Row],[Position]]
)</f>
        <v>11</v>
      </c>
      <c r="AM22" t="str" cm="1">
        <f t="array" ref="AM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3" spans="1:39" x14ac:dyDescent="0.2">
      <c r="A23" t="str">
        <f>TEXT(Table1[[#This Row],[Date]],"yyyymmdd") &amp; "_" &amp; (LEFT(D23,3) &amp; "_" &amp; LEFT(E23,3) &amp; "_" &amp; (Table1[[#This Row],[Game_no.]]))</f>
        <v>20260130_UNC_D&amp;E_2</v>
      </c>
      <c r="B23" s="1">
        <v>46052</v>
      </c>
      <c r="C23" s="3">
        <v>2</v>
      </c>
      <c r="D23" t="s">
        <v>41</v>
      </c>
      <c r="E23" t="s">
        <v>42</v>
      </c>
      <c r="F23" t="s">
        <v>42</v>
      </c>
      <c r="G23" t="s">
        <v>41</v>
      </c>
      <c r="H23" t="s">
        <v>69</v>
      </c>
      <c r="I23" t="str">
        <f>TRIM(SUBSTITUTE(Table1[[#This Row],[Player]], " ", ""))</f>
        <v>K.Tellings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f t="shared" si="2"/>
        <v>0</v>
      </c>
      <c r="W23" t="s">
        <v>58</v>
      </c>
      <c r="X23" s="3"/>
      <c r="Y23">
        <v>0</v>
      </c>
      <c r="Z23">
        <v>0.33300000000000002</v>
      </c>
      <c r="AA23">
        <v>3</v>
      </c>
      <c r="AB23">
        <v>4</v>
      </c>
      <c r="AC23">
        <v>4</v>
      </c>
      <c r="AD23">
        <v>2</v>
      </c>
      <c r="AE23">
        <v>0</v>
      </c>
      <c r="AF23">
        <f>Table1[[#This Row],[AB]]+Table1[[#This Row],[BB]]+Table1[[#This Row],[SF]]</f>
        <v>0</v>
      </c>
      <c r="AG23">
        <f>Table1[[#This Row],[H]]+Table1[[#This Row],[BB]]</f>
        <v>0</v>
      </c>
      <c r="AH23">
        <f>Table1[[#This Row],[H]]-Table1[[#This Row],[2B]]-Table1[[#This Row],[3B]]-Table1[[#This Row],[HR]]</f>
        <v>0</v>
      </c>
      <c r="AI23" s="3">
        <f>IF(Table1[[#This Row],[Team_Game_Number]] &gt;_xlfn.MAXIFS(Table1[Team_Game_Number],Table1[Team],Table1[[#This Row],[Team]]) - 5,1,0)</f>
        <v>0</v>
      </c>
      <c r="AJ23" cm="1">
        <f t="array" ref="AJ23">MATCH(Table1[[#This Row],[Game_ID]],_xlfn.UNIQUE(_xlfn._xlws.FILTER(Table1[Game_ID],Table1[Team]=Table1[[#This Row],[Team]])),0)</f>
        <v>2</v>
      </c>
      <c r="AK23">
        <f>IF(Table1[[#This Row],[Last5_Flag]]=1,1,0)</f>
        <v>0</v>
      </c>
      <c r="AL23">
        <f>COUNTIFS(
    Table1[Player Name], Table1[[#This Row],[Player Name]],
    Table1[Position], Table1[[#This Row],[Position]]
)</f>
        <v>8</v>
      </c>
      <c r="AM23" t="str" cm="1">
        <f t="array" ref="AM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" spans="1:39" x14ac:dyDescent="0.2">
      <c r="A24" t="str">
        <f>TEXT(Table1[[#This Row],[Date]],"yyyymmdd") &amp; "_" &amp; (LEFT(D24,3) &amp; "_" &amp; LEFT(E24,3) &amp; "_" &amp; (Table1[[#This Row],[Game_no.]]))</f>
        <v>20260208_Emo_Gle_1</v>
      </c>
      <c r="B24" s="1">
        <v>46061</v>
      </c>
      <c r="C24" s="3">
        <v>1</v>
      </c>
      <c r="D24" t="s">
        <v>72</v>
      </c>
      <c r="E24" t="s">
        <v>71</v>
      </c>
      <c r="F24" t="s">
        <v>71</v>
      </c>
      <c r="G24" t="s">
        <v>72</v>
      </c>
      <c r="H24" t="s">
        <v>76</v>
      </c>
      <c r="I24" t="str">
        <f>TRIM(SUBSTITUTE(Table1[[#This Row],[Player]], " ", ""))</f>
        <v>K.Goodman</v>
      </c>
      <c r="J24">
        <v>4</v>
      </c>
      <c r="K24">
        <v>2</v>
      </c>
      <c r="L24">
        <v>2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f t="shared" si="2"/>
        <v>2</v>
      </c>
      <c r="W24" t="s">
        <v>8</v>
      </c>
      <c r="X24" s="3">
        <v>1</v>
      </c>
      <c r="Y24">
        <v>0</v>
      </c>
      <c r="AF24">
        <f>Table1[[#This Row],[AB]]+Table1[[#This Row],[BB]]+Table1[[#This Row],[SF]]</f>
        <v>4</v>
      </c>
      <c r="AG24">
        <f>Table1[[#This Row],[H]]+Table1[[#This Row],[BB]]</f>
        <v>2</v>
      </c>
      <c r="AH24">
        <f>Table1[[#This Row],[H]]-Table1[[#This Row],[2B]]-Table1[[#This Row],[3B]]-Table1[[#This Row],[HR]]</f>
        <v>2</v>
      </c>
      <c r="AI24" s="3">
        <f>IF(Table1[[#This Row],[Team_Game_Number]] &gt;_xlfn.MAXIFS(Table1[Team_Game_Number],Table1[Team],Table1[[#This Row],[Team]]) - 5,1,0)</f>
        <v>0</v>
      </c>
      <c r="AJ24" cm="1">
        <f t="array" ref="AJ24">MATCH(Table1[[#This Row],[Game_ID]],_xlfn.UNIQUE(_xlfn._xlws.FILTER(Table1[Game_ID],Table1[Team]=Table1[[#This Row],[Team]])),0)</f>
        <v>1</v>
      </c>
      <c r="AK24">
        <f>IF(Table1[[#This Row],[Last5_Flag]]=1,1,0)</f>
        <v>0</v>
      </c>
      <c r="AL24">
        <f>COUNTIFS(
    Table1[Player Name], Table1[[#This Row],[Player Name]],
    Table1[Position], Table1[[#This Row],[Position]]
)</f>
        <v>13</v>
      </c>
      <c r="AM24" t="str" cm="1">
        <f t="array" ref="AM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5" spans="1:39" x14ac:dyDescent="0.2">
      <c r="A25" t="str">
        <f>TEXT(Table1[[#This Row],[Date]],"yyyymmdd") &amp; "_" &amp; (LEFT(D25,3) &amp; "_" &amp; LEFT(E25,3) &amp; "_" &amp; (Table1[[#This Row],[Game_no.]]))</f>
        <v>20260208_Emo_Gle_1</v>
      </c>
      <c r="B25" s="1">
        <v>46061</v>
      </c>
      <c r="C25" s="3">
        <v>1</v>
      </c>
      <c r="D25" t="s">
        <v>72</v>
      </c>
      <c r="E25" t="s">
        <v>71</v>
      </c>
      <c r="F25" t="s">
        <v>71</v>
      </c>
      <c r="G25" t="s">
        <v>72</v>
      </c>
      <c r="H25" t="s">
        <v>77</v>
      </c>
      <c r="I25" t="str">
        <f>TRIM(SUBSTITUTE(Table1[[#This Row],[Player]], " ", ""))</f>
        <v>E.Lilly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f t="shared" si="2"/>
        <v>0</v>
      </c>
      <c r="W25" t="s">
        <v>73</v>
      </c>
      <c r="X25" s="3"/>
      <c r="Y25">
        <v>0</v>
      </c>
      <c r="AF25">
        <f>Table1[[#This Row],[AB]]+Table1[[#This Row],[BB]]+Table1[[#This Row],[SF]]</f>
        <v>0</v>
      </c>
      <c r="AG25">
        <f>Table1[[#This Row],[H]]+Table1[[#This Row],[BB]]</f>
        <v>0</v>
      </c>
      <c r="AH25">
        <f>Table1[[#This Row],[H]]-Table1[[#This Row],[2B]]-Table1[[#This Row],[3B]]-Table1[[#This Row],[HR]]</f>
        <v>0</v>
      </c>
      <c r="AI25" s="3">
        <f>IF(Table1[[#This Row],[Team_Game_Number]] &gt;_xlfn.MAXIFS(Table1[Team_Game_Number],Table1[Team],Table1[[#This Row],[Team]]) - 5,1,0)</f>
        <v>0</v>
      </c>
      <c r="AJ25" cm="1">
        <f t="array" ref="AJ25">MATCH(Table1[[#This Row],[Game_ID]],_xlfn.UNIQUE(_xlfn._xlws.FILTER(Table1[Game_ID],Table1[Team]=Table1[[#This Row],[Team]])),0)</f>
        <v>1</v>
      </c>
      <c r="AK25">
        <f>IF(Table1[[#This Row],[Last5_Flag]]=1,1,0)</f>
        <v>0</v>
      </c>
      <c r="AL25">
        <f>COUNTIFS(
    Table1[Player Name], Table1[[#This Row],[Player Name]],
    Table1[Position], Table1[[#This Row],[Position]]
)</f>
        <v>6</v>
      </c>
      <c r="AM25" t="str" cm="1">
        <f t="array" ref="AM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6" spans="1:39" x14ac:dyDescent="0.2">
      <c r="A26" t="str">
        <f>TEXT(Table1[[#This Row],[Date]],"yyyymmdd") &amp; "_" &amp; (LEFT(D26,3) &amp; "_" &amp; LEFT(E26,3) &amp; "_" &amp; (Table1[[#This Row],[Game_no.]]))</f>
        <v>20260208_Emo_Gle_1</v>
      </c>
      <c r="B26" s="1">
        <v>46061</v>
      </c>
      <c r="C26" s="3">
        <v>1</v>
      </c>
      <c r="D26" t="s">
        <v>72</v>
      </c>
      <c r="E26" t="s">
        <v>71</v>
      </c>
      <c r="F26" t="s">
        <v>71</v>
      </c>
      <c r="G26" t="s">
        <v>72</v>
      </c>
      <c r="H26" t="s">
        <v>78</v>
      </c>
      <c r="I26" t="str">
        <f>TRIM(SUBSTITUTE(Table1[[#This Row],[Player]], " ", ""))</f>
        <v>S.McDaniels</v>
      </c>
      <c r="J26">
        <v>3</v>
      </c>
      <c r="K26">
        <v>3</v>
      </c>
      <c r="L26">
        <v>2</v>
      </c>
      <c r="M26">
        <v>4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f t="shared" si="2"/>
        <v>6</v>
      </c>
      <c r="W26" t="s">
        <v>53</v>
      </c>
      <c r="X26" s="3">
        <v>2</v>
      </c>
      <c r="Y26">
        <v>0</v>
      </c>
      <c r="AF26">
        <f>Table1[[#This Row],[AB]]+Table1[[#This Row],[BB]]+Table1[[#This Row],[SF]]</f>
        <v>3</v>
      </c>
      <c r="AG26">
        <f>Table1[[#This Row],[H]]+Table1[[#This Row],[BB]]</f>
        <v>2</v>
      </c>
      <c r="AH26">
        <f>Table1[[#This Row],[H]]-Table1[[#This Row],[2B]]-Table1[[#This Row],[3B]]-Table1[[#This Row],[HR]]</f>
        <v>1</v>
      </c>
      <c r="AI26" s="3">
        <f>IF(Table1[[#This Row],[Team_Game_Number]] &gt;_xlfn.MAXIFS(Table1[Team_Game_Number],Table1[Team],Table1[[#This Row],[Team]]) - 5,1,0)</f>
        <v>0</v>
      </c>
      <c r="AJ26" cm="1">
        <f t="array" ref="AJ26">MATCH(Table1[[#This Row],[Game_ID]],_xlfn.UNIQUE(_xlfn._xlws.FILTER(Table1[Game_ID],Table1[Team]=Table1[[#This Row],[Team]])),0)</f>
        <v>1</v>
      </c>
      <c r="AK26">
        <f>IF(Table1[[#This Row],[Last5_Flag]]=1,1,0)</f>
        <v>0</v>
      </c>
      <c r="AL26">
        <f>COUNTIFS(
    Table1[Player Name], Table1[[#This Row],[Player Name]],
    Table1[Position], Table1[[#This Row],[Position]]
)</f>
        <v>30</v>
      </c>
      <c r="AM26" t="str" cm="1">
        <f t="array" ref="AM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7" spans="1:39" x14ac:dyDescent="0.2">
      <c r="A27" t="str">
        <f>TEXT(Table1[[#This Row],[Date]],"yyyymmdd") &amp; "_" &amp; (LEFT(D27,3) &amp; "_" &amp; LEFT(E27,3) &amp; "_" &amp; (Table1[[#This Row],[Game_no.]]))</f>
        <v>20260208_Emo_Gle_1</v>
      </c>
      <c r="B27" s="1">
        <v>46061</v>
      </c>
      <c r="C27" s="3">
        <v>1</v>
      </c>
      <c r="D27" t="s">
        <v>72</v>
      </c>
      <c r="E27" t="s">
        <v>71</v>
      </c>
      <c r="F27" t="s">
        <v>71</v>
      </c>
      <c r="G27" t="s">
        <v>72</v>
      </c>
      <c r="H27" t="s">
        <v>79</v>
      </c>
      <c r="I27" t="str">
        <f>TRIM(SUBSTITUTE(Table1[[#This Row],[Player]], " ", ""))</f>
        <v>D.Warnick</v>
      </c>
      <c r="J27">
        <v>2</v>
      </c>
      <c r="K27">
        <v>0</v>
      </c>
      <c r="L27">
        <v>1</v>
      </c>
      <c r="M27">
        <v>2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f t="shared" si="2"/>
        <v>1</v>
      </c>
      <c r="W27" t="s">
        <v>48</v>
      </c>
      <c r="X27" s="3">
        <v>3</v>
      </c>
      <c r="Y27">
        <v>0</v>
      </c>
      <c r="AF27">
        <f>Table1[[#This Row],[AB]]+Table1[[#This Row],[BB]]+Table1[[#This Row],[SF]]</f>
        <v>2</v>
      </c>
      <c r="AG27">
        <f>Table1[[#This Row],[H]]+Table1[[#This Row],[BB]]</f>
        <v>1</v>
      </c>
      <c r="AH27">
        <f>Table1[[#This Row],[H]]-Table1[[#This Row],[2B]]-Table1[[#This Row],[3B]]-Table1[[#This Row],[HR]]</f>
        <v>1</v>
      </c>
      <c r="AI27" s="3">
        <f>IF(Table1[[#This Row],[Team_Game_Number]] &gt;_xlfn.MAXIFS(Table1[Team_Game_Number],Table1[Team],Table1[[#This Row],[Team]]) - 5,1,0)</f>
        <v>0</v>
      </c>
      <c r="AJ27" cm="1">
        <f t="array" ref="AJ27">MATCH(Table1[[#This Row],[Game_ID]],_xlfn.UNIQUE(_xlfn._xlws.FILTER(Table1[Game_ID],Table1[Team]=Table1[[#This Row],[Team]])),0)</f>
        <v>1</v>
      </c>
      <c r="AK27">
        <f>IF(Table1[[#This Row],[Last5_Flag]]=1,1,0)</f>
        <v>0</v>
      </c>
      <c r="AL27">
        <f>COUNTIFS(
    Table1[Player Name], Table1[[#This Row],[Player Name]],
    Table1[Position], Table1[[#This Row],[Position]]
)</f>
        <v>30</v>
      </c>
      <c r="AM27" t="str" cm="1">
        <f t="array" ref="AM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8" spans="1:39" x14ac:dyDescent="0.2">
      <c r="A28" t="str">
        <f>TEXT(Table1[[#This Row],[Date]],"yyyymmdd") &amp; "_" &amp; (LEFT(D28,3) &amp; "_" &amp; LEFT(E28,3) &amp; "_" &amp; (Table1[[#This Row],[Game_no.]]))</f>
        <v>20260208_Emo_Gle_1</v>
      </c>
      <c r="B28" s="1">
        <v>46061</v>
      </c>
      <c r="C28" s="3">
        <v>1</v>
      </c>
      <c r="D28" t="s">
        <v>72</v>
      </c>
      <c r="E28" t="s">
        <v>71</v>
      </c>
      <c r="F28" t="s">
        <v>71</v>
      </c>
      <c r="G28" t="s">
        <v>72</v>
      </c>
      <c r="H28" t="s">
        <v>80</v>
      </c>
      <c r="I28" t="str">
        <f>TRIM(SUBSTITUTE(Table1[[#This Row],[Player]], " ", ""))</f>
        <v>Z.Seda</v>
      </c>
      <c r="J28">
        <v>2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f t="shared" si="2"/>
        <v>1</v>
      </c>
      <c r="W28" t="s">
        <v>7</v>
      </c>
      <c r="X28" s="3">
        <v>4</v>
      </c>
      <c r="Y28">
        <v>0</v>
      </c>
      <c r="AF28">
        <f>Table1[[#This Row],[AB]]+Table1[[#This Row],[BB]]+Table1[[#This Row],[SF]]</f>
        <v>2</v>
      </c>
      <c r="AG28">
        <f>Table1[[#This Row],[H]]+Table1[[#This Row],[BB]]</f>
        <v>1</v>
      </c>
      <c r="AH28">
        <f>Table1[[#This Row],[H]]-Table1[[#This Row],[2B]]-Table1[[#This Row],[3B]]-Table1[[#This Row],[HR]]</f>
        <v>1</v>
      </c>
      <c r="AI28" s="3">
        <f>IF(Table1[[#This Row],[Team_Game_Number]] &gt;_xlfn.MAXIFS(Table1[Team_Game_Number],Table1[Team],Table1[[#This Row],[Team]]) - 5,1,0)</f>
        <v>0</v>
      </c>
      <c r="AJ28" cm="1">
        <f t="array" ref="AJ28">MATCH(Table1[[#This Row],[Game_ID]],_xlfn.UNIQUE(_xlfn._xlws.FILTER(Table1[Game_ID],Table1[Team]=Table1[[#This Row],[Team]])),0)</f>
        <v>1</v>
      </c>
      <c r="AK28">
        <f>IF(Table1[[#This Row],[Last5_Flag]]=1,1,0)</f>
        <v>0</v>
      </c>
      <c r="AL28">
        <f>COUNTIFS(
    Table1[Player Name], Table1[[#This Row],[Player Name]],
    Table1[Position], Table1[[#This Row],[Position]]
)</f>
        <v>30</v>
      </c>
      <c r="AM28" t="str" cm="1">
        <f t="array" ref="AM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9" spans="1:39" x14ac:dyDescent="0.2">
      <c r="A29" t="str">
        <f>TEXT(Table1[[#This Row],[Date]],"yyyymmdd") &amp; "_" &amp; (LEFT(D29,3) &amp; "_" &amp; LEFT(E29,3) &amp; "_" &amp; (Table1[[#This Row],[Game_no.]]))</f>
        <v>20260208_Emo_Gle_1</v>
      </c>
      <c r="B29" s="1">
        <v>46061</v>
      </c>
      <c r="C29" s="3">
        <v>1</v>
      </c>
      <c r="D29" t="s">
        <v>72</v>
      </c>
      <c r="E29" t="s">
        <v>71</v>
      </c>
      <c r="F29" t="s">
        <v>71</v>
      </c>
      <c r="G29" t="s">
        <v>72</v>
      </c>
      <c r="H29" t="s">
        <v>81</v>
      </c>
      <c r="I29" t="str">
        <f>TRIM(SUBSTITUTE(Table1[[#This Row],[Player]], " ", ""))</f>
        <v>H.Howe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f t="shared" si="2"/>
        <v>0</v>
      </c>
      <c r="W29" t="s">
        <v>43</v>
      </c>
      <c r="X29" s="3">
        <v>5</v>
      </c>
      <c r="Y29">
        <v>0</v>
      </c>
      <c r="AF29">
        <f>Table1[[#This Row],[AB]]+Table1[[#This Row],[BB]]+Table1[[#This Row],[SF]]</f>
        <v>1</v>
      </c>
      <c r="AG29">
        <f>Table1[[#This Row],[H]]+Table1[[#This Row],[BB]]</f>
        <v>0</v>
      </c>
      <c r="AH29">
        <f>Table1[[#This Row],[H]]-Table1[[#This Row],[2B]]-Table1[[#This Row],[3B]]-Table1[[#This Row],[HR]]</f>
        <v>0</v>
      </c>
      <c r="AI29" s="3">
        <f>IF(Table1[[#This Row],[Team_Game_Number]] &gt;_xlfn.MAXIFS(Table1[Team_Game_Number],Table1[Team],Table1[[#This Row],[Team]]) - 5,1,0)</f>
        <v>0</v>
      </c>
      <c r="AJ29" cm="1">
        <f t="array" ref="AJ29">MATCH(Table1[[#This Row],[Game_ID]],_xlfn.UNIQUE(_xlfn._xlws.FILTER(Table1[Game_ID],Table1[Team]=Table1[[#This Row],[Team]])),0)</f>
        <v>1</v>
      </c>
      <c r="AK29">
        <f>IF(Table1[[#This Row],[Last5_Flag]]=1,1,0)</f>
        <v>0</v>
      </c>
      <c r="AL29">
        <f>COUNTIFS(
    Table1[Player Name], Table1[[#This Row],[Player Name]],
    Table1[Position], Table1[[#This Row],[Position]]
)</f>
        <v>19</v>
      </c>
      <c r="AM29" t="str" cm="1">
        <f t="array" ref="AM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0" spans="1:39" x14ac:dyDescent="0.2">
      <c r="A30" t="str">
        <f>TEXT(Table1[[#This Row],[Date]],"yyyymmdd") &amp; "_" &amp; (LEFT(D30,3) &amp; "_" &amp; LEFT(E30,3) &amp; "_" &amp; (Table1[[#This Row],[Game_no.]]))</f>
        <v>20260208_Emo_Gle_1</v>
      </c>
      <c r="B30" s="1">
        <v>46061</v>
      </c>
      <c r="C30" s="3">
        <v>1</v>
      </c>
      <c r="D30" t="s">
        <v>72</v>
      </c>
      <c r="E30" t="s">
        <v>71</v>
      </c>
      <c r="F30" t="s">
        <v>71</v>
      </c>
      <c r="G30" t="s">
        <v>72</v>
      </c>
      <c r="H30" t="s">
        <v>82</v>
      </c>
      <c r="I30" t="str">
        <f>TRIM(SUBSTITUTE(Table1[[#This Row],[Player]], " ", ""))</f>
        <v>E.Nolan</v>
      </c>
      <c r="J30">
        <v>2</v>
      </c>
      <c r="K30">
        <v>0</v>
      </c>
      <c r="L30">
        <v>1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2"/>
        <v>1</v>
      </c>
      <c r="W30" t="s">
        <v>52</v>
      </c>
      <c r="X30" s="3">
        <v>6</v>
      </c>
      <c r="Y30">
        <v>0</v>
      </c>
      <c r="AF30">
        <f>Table1[[#This Row],[AB]]+Table1[[#This Row],[BB]]+Table1[[#This Row],[SF]]</f>
        <v>2</v>
      </c>
      <c r="AG30">
        <f>Table1[[#This Row],[H]]+Table1[[#This Row],[BB]]</f>
        <v>1</v>
      </c>
      <c r="AH30">
        <f>Table1[[#This Row],[H]]-Table1[[#This Row],[2B]]-Table1[[#This Row],[3B]]-Table1[[#This Row],[HR]]</f>
        <v>1</v>
      </c>
      <c r="AI30" s="3">
        <f>IF(Table1[[#This Row],[Team_Game_Number]] &gt;_xlfn.MAXIFS(Table1[Team_Game_Number],Table1[Team],Table1[[#This Row],[Team]]) - 5,1,0)</f>
        <v>0</v>
      </c>
      <c r="AJ30" cm="1">
        <f t="array" ref="AJ30">MATCH(Table1[[#This Row],[Game_ID]],_xlfn.UNIQUE(_xlfn._xlws.FILTER(Table1[Game_ID],Table1[Team]=Table1[[#This Row],[Team]])),0)</f>
        <v>1</v>
      </c>
      <c r="AK30">
        <f>IF(Table1[[#This Row],[Last5_Flag]]=1,1,0)</f>
        <v>0</v>
      </c>
      <c r="AL30">
        <f>COUNTIFS(
    Table1[Player Name], Table1[[#This Row],[Player Name]],
    Table1[Position], Table1[[#This Row],[Position]]
)</f>
        <v>25</v>
      </c>
      <c r="AM30" t="str" cm="1">
        <f t="array" ref="AM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1" spans="1:39" x14ac:dyDescent="0.2">
      <c r="A31" t="str">
        <f>TEXT(Table1[[#This Row],[Date]],"yyyymmdd") &amp; "_" &amp; (LEFT(D31,3) &amp; "_" &amp; LEFT(E31,3) &amp; "_" &amp; (Table1[[#This Row],[Game_no.]]))</f>
        <v>20260208_Emo_Gle_1</v>
      </c>
      <c r="B31" s="1">
        <v>46061</v>
      </c>
      <c r="C31" s="3">
        <v>1</v>
      </c>
      <c r="D31" t="s">
        <v>72</v>
      </c>
      <c r="E31" t="s">
        <v>71</v>
      </c>
      <c r="F31" t="s">
        <v>71</v>
      </c>
      <c r="G31" t="s">
        <v>72</v>
      </c>
      <c r="H31" t="s">
        <v>83</v>
      </c>
      <c r="I31" t="str">
        <f>TRIM(SUBSTITUTE(Table1[[#This Row],[Player]], " ", ""))</f>
        <v>K.Bradbury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f t="shared" si="2"/>
        <v>0</v>
      </c>
      <c r="W31" t="s">
        <v>73</v>
      </c>
      <c r="X31" s="3"/>
      <c r="Y31">
        <v>0</v>
      </c>
      <c r="AF31">
        <f>Table1[[#This Row],[AB]]+Table1[[#This Row],[BB]]+Table1[[#This Row],[SF]]</f>
        <v>0</v>
      </c>
      <c r="AG31">
        <f>Table1[[#This Row],[H]]+Table1[[#This Row],[BB]]</f>
        <v>0</v>
      </c>
      <c r="AH31">
        <f>Table1[[#This Row],[H]]-Table1[[#This Row],[2B]]-Table1[[#This Row],[3B]]-Table1[[#This Row],[HR]]</f>
        <v>0</v>
      </c>
      <c r="AI31" s="3">
        <f>IF(Table1[[#This Row],[Team_Game_Number]] &gt;_xlfn.MAXIFS(Table1[Team_Game_Number],Table1[Team],Table1[[#This Row],[Team]]) - 5,1,0)</f>
        <v>0</v>
      </c>
      <c r="AJ31" cm="1">
        <f t="array" ref="AJ31">MATCH(Table1[[#This Row],[Game_ID]],_xlfn.UNIQUE(_xlfn._xlws.FILTER(Table1[Game_ID],Table1[Team]=Table1[[#This Row],[Team]])),0)</f>
        <v>1</v>
      </c>
      <c r="AK31">
        <f>IF(Table1[[#This Row],[Last5_Flag]]=1,1,0)</f>
        <v>0</v>
      </c>
      <c r="AL31">
        <f>COUNTIFS(
    Table1[Player Name], Table1[[#This Row],[Player Name]],
    Table1[Position], Table1[[#This Row],[Position]]
)</f>
        <v>11</v>
      </c>
      <c r="AM31" t="str" cm="1">
        <f t="array" ref="AM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2" spans="1:39" x14ac:dyDescent="0.2">
      <c r="A32" t="str">
        <f>TEXT(Table1[[#This Row],[Date]],"yyyymmdd") &amp; "_" &amp; (LEFT(D32,3) &amp; "_" &amp; LEFT(E32,3) &amp; "_" &amp; (Table1[[#This Row],[Game_no.]]))</f>
        <v>20260208_Emo_Gle_1</v>
      </c>
      <c r="B32" s="1">
        <v>46061</v>
      </c>
      <c r="C32" s="3">
        <v>1</v>
      </c>
      <c r="D32" t="s">
        <v>72</v>
      </c>
      <c r="E32" t="s">
        <v>71</v>
      </c>
      <c r="F32" t="s">
        <v>71</v>
      </c>
      <c r="G32" t="s">
        <v>72</v>
      </c>
      <c r="H32" t="s">
        <v>84</v>
      </c>
      <c r="I32" t="str">
        <f>TRIM(SUBSTITUTE(Table1[[#This Row],[Player]], " ", ""))</f>
        <v>E.McLean</v>
      </c>
      <c r="J32">
        <v>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f t="shared" si="2"/>
        <v>0</v>
      </c>
      <c r="W32" t="s">
        <v>57</v>
      </c>
      <c r="X32" s="3">
        <v>7</v>
      </c>
      <c r="Y32">
        <v>0</v>
      </c>
      <c r="AF32">
        <f>Table1[[#This Row],[AB]]+Table1[[#This Row],[BB]]+Table1[[#This Row],[SF]]</f>
        <v>3</v>
      </c>
      <c r="AG32">
        <f>Table1[[#This Row],[H]]+Table1[[#This Row],[BB]]</f>
        <v>0</v>
      </c>
      <c r="AH32">
        <f>Table1[[#This Row],[H]]-Table1[[#This Row],[2B]]-Table1[[#This Row],[3B]]-Table1[[#This Row],[HR]]</f>
        <v>0</v>
      </c>
      <c r="AI32" s="3">
        <f>IF(Table1[[#This Row],[Team_Game_Number]] &gt;_xlfn.MAXIFS(Table1[Team_Game_Number],Table1[Team],Table1[[#This Row],[Team]]) - 5,1,0)</f>
        <v>0</v>
      </c>
      <c r="AJ32" cm="1">
        <f t="array" ref="AJ32">MATCH(Table1[[#This Row],[Game_ID]],_xlfn.UNIQUE(_xlfn._xlws.FILTER(Table1[Game_ID],Table1[Team]=Table1[[#This Row],[Team]])),0)</f>
        <v>1</v>
      </c>
      <c r="AK32">
        <f>IF(Table1[[#This Row],[Last5_Flag]]=1,1,0)</f>
        <v>0</v>
      </c>
      <c r="AL32">
        <f>COUNTIFS(
    Table1[Player Name], Table1[[#This Row],[Player Name]],
    Table1[Position], Table1[[#This Row],[Position]]
)</f>
        <v>30</v>
      </c>
      <c r="AM32" t="str" cm="1">
        <f t="array" ref="AM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3" spans="1:39" x14ac:dyDescent="0.2">
      <c r="A33" t="str">
        <f>TEXT(Table1[[#This Row],[Date]],"yyyymmdd") &amp; "_" &amp; (LEFT(D33,3) &amp; "_" &amp; LEFT(E33,3) &amp; "_" &amp; (Table1[[#This Row],[Game_no.]]))</f>
        <v>20260208_Emo_Gle_1</v>
      </c>
      <c r="B33" s="1">
        <v>46061</v>
      </c>
      <c r="C33" s="3">
        <v>1</v>
      </c>
      <c r="D33" t="s">
        <v>72</v>
      </c>
      <c r="E33" t="s">
        <v>71</v>
      </c>
      <c r="F33" t="s">
        <v>71</v>
      </c>
      <c r="G33" t="s">
        <v>72</v>
      </c>
      <c r="H33" t="s">
        <v>85</v>
      </c>
      <c r="I33" t="str">
        <f>TRIM(SUBSTITUTE(Table1[[#This Row],[Player]], " ", ""))</f>
        <v>A.Howard</v>
      </c>
      <c r="J33">
        <v>2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f t="shared" si="2"/>
        <v>1</v>
      </c>
      <c r="W33" t="s">
        <v>117</v>
      </c>
      <c r="X33" s="3">
        <v>8</v>
      </c>
      <c r="Y33">
        <v>0</v>
      </c>
      <c r="AF33">
        <f>Table1[[#This Row],[AB]]+Table1[[#This Row],[BB]]+Table1[[#This Row],[SF]]</f>
        <v>2</v>
      </c>
      <c r="AG33">
        <f>Table1[[#This Row],[H]]+Table1[[#This Row],[BB]]</f>
        <v>1</v>
      </c>
      <c r="AH33">
        <f>Table1[[#This Row],[H]]-Table1[[#This Row],[2B]]-Table1[[#This Row],[3B]]-Table1[[#This Row],[HR]]</f>
        <v>1</v>
      </c>
      <c r="AI33" s="3">
        <f>IF(Table1[[#This Row],[Team_Game_Number]] &gt;_xlfn.MAXIFS(Table1[Team_Game_Number],Table1[Team],Table1[[#This Row],[Team]]) - 5,1,0)</f>
        <v>0</v>
      </c>
      <c r="AJ33" cm="1">
        <f t="array" ref="AJ33">MATCH(Table1[[#This Row],[Game_ID]],_xlfn.UNIQUE(_xlfn._xlws.FILTER(Table1[Game_ID],Table1[Team]=Table1[[#This Row],[Team]])),0)</f>
        <v>1</v>
      </c>
      <c r="AK33">
        <f>IF(Table1[[#This Row],[Last5_Flag]]=1,1,0)</f>
        <v>0</v>
      </c>
      <c r="AL33">
        <f>COUNTIFS(
    Table1[Player Name], Table1[[#This Row],[Player Name]],
    Table1[Position], Table1[[#This Row],[Position]]
)</f>
        <v>1</v>
      </c>
      <c r="AM33" t="str" cm="1">
        <f t="array" ref="AM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34" spans="1:39" x14ac:dyDescent="0.2">
      <c r="A34" t="str">
        <f>TEXT(Table1[[#This Row],[Date]],"yyyymmdd") &amp; "_" &amp; (LEFT(D34,3) &amp; "_" &amp; LEFT(E34,3) &amp; "_" &amp; (Table1[[#This Row],[Game_no.]]))</f>
        <v>20260208_Emo_Gle_1</v>
      </c>
      <c r="B34" s="1">
        <v>46061</v>
      </c>
      <c r="C34" s="3">
        <v>1</v>
      </c>
      <c r="D34" t="s">
        <v>72</v>
      </c>
      <c r="E34" t="s">
        <v>71</v>
      </c>
      <c r="F34" t="s">
        <v>71</v>
      </c>
      <c r="G34" t="s">
        <v>72</v>
      </c>
      <c r="H34" t="s">
        <v>86</v>
      </c>
      <c r="I34" t="str">
        <f>TRIM(SUBSTITUTE(Table1[[#This Row],[Player]], " ", ""))</f>
        <v>A.Hicks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f t="shared" si="2"/>
        <v>0</v>
      </c>
      <c r="W34" t="s">
        <v>73</v>
      </c>
      <c r="X34" s="3"/>
      <c r="Y34">
        <v>0</v>
      </c>
      <c r="AF34">
        <f>Table1[[#This Row],[AB]]+Table1[[#This Row],[BB]]+Table1[[#This Row],[SF]]</f>
        <v>1</v>
      </c>
      <c r="AG34">
        <f>Table1[[#This Row],[H]]+Table1[[#This Row],[BB]]</f>
        <v>0</v>
      </c>
      <c r="AH34">
        <f>Table1[[#This Row],[H]]-Table1[[#This Row],[2B]]-Table1[[#This Row],[3B]]-Table1[[#This Row],[HR]]</f>
        <v>0</v>
      </c>
      <c r="AI34" s="3">
        <f>IF(Table1[[#This Row],[Team_Game_Number]] &gt;_xlfn.MAXIFS(Table1[Team_Game_Number],Table1[Team],Table1[[#This Row],[Team]]) - 5,1,0)</f>
        <v>0</v>
      </c>
      <c r="AJ34" cm="1">
        <f t="array" ref="AJ34">MATCH(Table1[[#This Row],[Game_ID]],_xlfn.UNIQUE(_xlfn._xlws.FILTER(Table1[Game_ID],Table1[Team]=Table1[[#This Row],[Team]])),0)</f>
        <v>1</v>
      </c>
      <c r="AK34">
        <f>IF(Table1[[#This Row],[Last5_Flag]]=1,1,0)</f>
        <v>0</v>
      </c>
      <c r="AL34">
        <f>COUNTIFS(
    Table1[Player Name], Table1[[#This Row],[Player Name]],
    Table1[Position], Table1[[#This Row],[Position]]
)</f>
        <v>20</v>
      </c>
      <c r="AM34" t="str" cm="1">
        <f t="array" ref="AM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5" spans="1:39" x14ac:dyDescent="0.2">
      <c r="A35" t="str">
        <f>TEXT(Table1[[#This Row],[Date]],"yyyymmdd") &amp; "_" &amp; (LEFT(D35,3) &amp; "_" &amp; LEFT(E35,3) &amp; "_" &amp; (Table1[[#This Row],[Game_no.]]))</f>
        <v>20260208_Emo_Gle_1</v>
      </c>
      <c r="B35" s="1">
        <v>46061</v>
      </c>
      <c r="C35" s="3">
        <v>1</v>
      </c>
      <c r="D35" t="s">
        <v>72</v>
      </c>
      <c r="E35" t="s">
        <v>71</v>
      </c>
      <c r="F35" t="s">
        <v>71</v>
      </c>
      <c r="G35" t="s">
        <v>72</v>
      </c>
      <c r="H35" t="s">
        <v>87</v>
      </c>
      <c r="I35" t="str">
        <f>TRIM(SUBSTITUTE(Table1[[#This Row],[Player]], " ", ""))</f>
        <v>L.Burns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f t="shared" si="2"/>
        <v>0</v>
      </c>
      <c r="W35" t="s">
        <v>54</v>
      </c>
      <c r="X35" s="3">
        <v>9</v>
      </c>
      <c r="Y35">
        <v>0</v>
      </c>
      <c r="AF35">
        <f>Table1[[#This Row],[AB]]+Table1[[#This Row],[BB]]+Table1[[#This Row],[SF]]</f>
        <v>1</v>
      </c>
      <c r="AG35">
        <f>Table1[[#This Row],[H]]+Table1[[#This Row],[BB]]</f>
        <v>0</v>
      </c>
      <c r="AH35">
        <f>Table1[[#This Row],[H]]-Table1[[#This Row],[2B]]-Table1[[#This Row],[3B]]-Table1[[#This Row],[HR]]</f>
        <v>0</v>
      </c>
      <c r="AI35" s="3">
        <f>IF(Table1[[#This Row],[Team_Game_Number]] &gt;_xlfn.MAXIFS(Table1[Team_Game_Number],Table1[Team],Table1[[#This Row],[Team]]) - 5,1,0)</f>
        <v>0</v>
      </c>
      <c r="AJ35" cm="1">
        <f t="array" ref="AJ35">MATCH(Table1[[#This Row],[Game_ID]],_xlfn.UNIQUE(_xlfn._xlws.FILTER(Table1[Game_ID],Table1[Team]=Table1[[#This Row],[Team]])),0)</f>
        <v>1</v>
      </c>
      <c r="AK35">
        <f>IF(Table1[[#This Row],[Last5_Flag]]=1,1,0)</f>
        <v>0</v>
      </c>
      <c r="AL35">
        <f>COUNTIFS(
    Table1[Player Name], Table1[[#This Row],[Player Name]],
    Table1[Position], Table1[[#This Row],[Position]]
)</f>
        <v>23</v>
      </c>
      <c r="AM35" t="str" cm="1">
        <f t="array" ref="AM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6" spans="1:39" x14ac:dyDescent="0.2">
      <c r="A36" t="str">
        <f>TEXT(Table1[[#This Row],[Date]],"yyyymmdd") &amp; "_" &amp; (LEFT(D36,3) &amp; "_" &amp; LEFT(E36,3) &amp; "_" &amp; (Table1[[#This Row],[Game_no.]]))</f>
        <v>20260208_Emo_Gle_1</v>
      </c>
      <c r="B36" s="1">
        <v>46061</v>
      </c>
      <c r="C36" s="3">
        <v>1</v>
      </c>
      <c r="D36" t="s">
        <v>72</v>
      </c>
      <c r="E36" t="s">
        <v>71</v>
      </c>
      <c r="F36" t="s">
        <v>71</v>
      </c>
      <c r="G36" t="s">
        <v>72</v>
      </c>
      <c r="H36" t="s">
        <v>88</v>
      </c>
      <c r="I36" t="str">
        <f>TRIM(SUBSTITUTE(Table1[[#This Row],[Player]], " ", ""))</f>
        <v>M.Duvall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f t="shared" si="2"/>
        <v>0</v>
      </c>
      <c r="W36" t="s">
        <v>74</v>
      </c>
      <c r="X36" s="3">
        <v>9</v>
      </c>
      <c r="Y36">
        <v>0</v>
      </c>
      <c r="AF36">
        <f>Table1[[#This Row],[AB]]+Table1[[#This Row],[BB]]+Table1[[#This Row],[SF]]</f>
        <v>1</v>
      </c>
      <c r="AG36">
        <f>Table1[[#This Row],[H]]+Table1[[#This Row],[BB]]</f>
        <v>0</v>
      </c>
      <c r="AH36">
        <f>Table1[[#This Row],[H]]-Table1[[#This Row],[2B]]-Table1[[#This Row],[3B]]-Table1[[#This Row],[HR]]</f>
        <v>0</v>
      </c>
      <c r="AI36" s="3">
        <f>IF(Table1[[#This Row],[Team_Game_Number]] &gt;_xlfn.MAXIFS(Table1[Team_Game_Number],Table1[Team],Table1[[#This Row],[Team]]) - 5,1,0)</f>
        <v>0</v>
      </c>
      <c r="AJ36" cm="1">
        <f t="array" ref="AJ36">MATCH(Table1[[#This Row],[Game_ID]],_xlfn.UNIQUE(_xlfn._xlws.FILTER(Table1[Game_ID],Table1[Team]=Table1[[#This Row],[Team]])),0)</f>
        <v>1</v>
      </c>
      <c r="AK36">
        <f>IF(Table1[[#This Row],[Last5_Flag]]=1,1,0)</f>
        <v>0</v>
      </c>
      <c r="AL36">
        <f>COUNTIFS(
    Table1[Player Name], Table1[[#This Row],[Player Name]],
    Table1[Position], Table1[[#This Row],[Position]]
)</f>
        <v>5</v>
      </c>
      <c r="AM36" t="str" cm="1">
        <f t="array" ref="AM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" spans="1:39" x14ac:dyDescent="0.2">
      <c r="A37" t="str">
        <f>TEXT(Table1[[#This Row],[Date]],"yyyymmdd") &amp; "_" &amp; (LEFT(D37,3) &amp; "_" &amp; LEFT(E37,3) &amp; "_" &amp; (Table1[[#This Row],[Game_no.]]))</f>
        <v>20260208_Emo_Gle_1</v>
      </c>
      <c r="B37" s="1">
        <v>46061</v>
      </c>
      <c r="C37" s="3">
        <v>1</v>
      </c>
      <c r="D37" t="s">
        <v>72</v>
      </c>
      <c r="E37" t="s">
        <v>71</v>
      </c>
      <c r="F37" t="s">
        <v>71</v>
      </c>
      <c r="G37" t="s">
        <v>72</v>
      </c>
      <c r="H37" t="s">
        <v>89</v>
      </c>
      <c r="I37" t="str">
        <f>TRIM(SUBSTITUTE(Table1[[#This Row],[Player]], " ", ""))</f>
        <v>F.Yoho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f t="shared" si="2"/>
        <v>0</v>
      </c>
      <c r="W37" t="s">
        <v>74</v>
      </c>
      <c r="X37" s="3">
        <v>9</v>
      </c>
      <c r="Y37">
        <v>0</v>
      </c>
      <c r="AF37">
        <f>Table1[[#This Row],[AB]]+Table1[[#This Row],[BB]]+Table1[[#This Row],[SF]]</f>
        <v>0</v>
      </c>
      <c r="AG37">
        <f>Table1[[#This Row],[H]]+Table1[[#This Row],[BB]]</f>
        <v>0</v>
      </c>
      <c r="AH37">
        <f>Table1[[#This Row],[H]]-Table1[[#This Row],[2B]]-Table1[[#This Row],[3B]]-Table1[[#This Row],[HR]]</f>
        <v>0</v>
      </c>
      <c r="AI37" s="3">
        <f>IF(Table1[[#This Row],[Team_Game_Number]] &gt;_xlfn.MAXIFS(Table1[Team_Game_Number],Table1[Team],Table1[[#This Row],[Team]]) - 5,1,0)</f>
        <v>0</v>
      </c>
      <c r="AJ37" cm="1">
        <f t="array" ref="AJ37">MATCH(Table1[[#This Row],[Game_ID]],_xlfn.UNIQUE(_xlfn._xlws.FILTER(Table1[Game_ID],Table1[Team]=Table1[[#This Row],[Team]])),0)</f>
        <v>1</v>
      </c>
      <c r="AK37">
        <f>IF(Table1[[#This Row],[Last5_Flag]]=1,1,0)</f>
        <v>0</v>
      </c>
      <c r="AL37">
        <f>COUNTIFS(
    Table1[Player Name], Table1[[#This Row],[Player Name]],
    Table1[Position], Table1[[#This Row],[Position]]
)</f>
        <v>4</v>
      </c>
      <c r="AM37" t="str" cm="1">
        <f t="array" ref="AM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8" spans="1:39" x14ac:dyDescent="0.2">
      <c r="A38" t="str">
        <f>TEXT(Table1[[#This Row],[Date]],"yyyymmdd") &amp; "_" &amp; (LEFT(D38,3) &amp; "_" &amp; LEFT(E38,3) &amp; "_" &amp; (Table1[[#This Row],[Game_no.]]))</f>
        <v>20260208_Emo_Gle_1</v>
      </c>
      <c r="B38" s="1">
        <v>46061</v>
      </c>
      <c r="C38" s="3">
        <v>1</v>
      </c>
      <c r="D38" t="s">
        <v>72</v>
      </c>
      <c r="E38" t="s">
        <v>71</v>
      </c>
      <c r="F38" t="s">
        <v>71</v>
      </c>
      <c r="G38" t="s">
        <v>72</v>
      </c>
      <c r="H38" t="s">
        <v>90</v>
      </c>
      <c r="I38" t="str">
        <f>TRIM(SUBSTITUTE(Table1[[#This Row],[Player]], " ", ""))</f>
        <v>A.Harward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f t="shared" si="2"/>
        <v>0</v>
      </c>
      <c r="W38" t="s">
        <v>73</v>
      </c>
      <c r="X38" s="3"/>
      <c r="Y38">
        <v>0</v>
      </c>
      <c r="AF38">
        <f>Table1[[#This Row],[AB]]+Table1[[#This Row],[BB]]+Table1[[#This Row],[SF]]</f>
        <v>0</v>
      </c>
      <c r="AG38">
        <f>Table1[[#This Row],[H]]+Table1[[#This Row],[BB]]</f>
        <v>0</v>
      </c>
      <c r="AH38">
        <f>Table1[[#This Row],[H]]-Table1[[#This Row],[2B]]-Table1[[#This Row],[3B]]-Table1[[#This Row],[HR]]</f>
        <v>0</v>
      </c>
      <c r="AI38" s="3">
        <f>IF(Table1[[#This Row],[Team_Game_Number]] &gt;_xlfn.MAXIFS(Table1[Team_Game_Number],Table1[Team],Table1[[#This Row],[Team]]) - 5,1,0)</f>
        <v>0</v>
      </c>
      <c r="AJ38" cm="1">
        <f t="array" ref="AJ38">MATCH(Table1[[#This Row],[Game_ID]],_xlfn.UNIQUE(_xlfn._xlws.FILTER(Table1[Game_ID],Table1[Team]=Table1[[#This Row],[Team]])),0)</f>
        <v>1</v>
      </c>
      <c r="AK38">
        <f>IF(Table1[[#This Row],[Last5_Flag]]=1,1,0)</f>
        <v>0</v>
      </c>
      <c r="AL38">
        <f>COUNTIFS(
    Table1[Player Name], Table1[[#This Row],[Player Name]],
    Table1[Position], Table1[[#This Row],[Position]]
)</f>
        <v>1</v>
      </c>
      <c r="AM38" t="str" cm="1">
        <f t="array" ref="AM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9" spans="1:39" x14ac:dyDescent="0.2">
      <c r="A39" t="str">
        <f>TEXT(Table1[[#This Row],[Date]],"yyyymmdd") &amp; "_" &amp; (LEFT(D39,3) &amp; "_" &amp; LEFT(E39,3) &amp; "_" &amp; (Table1[[#This Row],[Game_no.]]))</f>
        <v>20260208_Emo_Gle_1</v>
      </c>
      <c r="B39" s="1">
        <v>46061</v>
      </c>
      <c r="C39" s="3">
        <v>1</v>
      </c>
      <c r="D39" t="s">
        <v>72</v>
      </c>
      <c r="E39" t="s">
        <v>71</v>
      </c>
      <c r="F39" t="s">
        <v>71</v>
      </c>
      <c r="G39" t="s">
        <v>72</v>
      </c>
      <c r="H39" t="s">
        <v>91</v>
      </c>
      <c r="I39" t="str">
        <f>TRIM(SUBSTITUTE(Table1[[#This Row],[Player]], " ", ""))</f>
        <v>Ky.Burdick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f t="shared" si="2"/>
        <v>0</v>
      </c>
      <c r="W39" t="s">
        <v>58</v>
      </c>
      <c r="X39" s="3"/>
      <c r="Y39">
        <v>0</v>
      </c>
      <c r="Z39">
        <v>5</v>
      </c>
      <c r="AA39">
        <v>5</v>
      </c>
      <c r="AB39">
        <v>0</v>
      </c>
      <c r="AC39">
        <v>0</v>
      </c>
      <c r="AD39">
        <v>0</v>
      </c>
      <c r="AE39">
        <v>1</v>
      </c>
      <c r="AF39">
        <f>Table1[[#This Row],[AB]]+Table1[[#This Row],[BB]]+Table1[[#This Row],[SF]]</f>
        <v>0</v>
      </c>
      <c r="AG39">
        <f>Table1[[#This Row],[H]]+Table1[[#This Row],[BB]]</f>
        <v>0</v>
      </c>
      <c r="AH39">
        <f>Table1[[#This Row],[H]]-Table1[[#This Row],[2B]]-Table1[[#This Row],[3B]]-Table1[[#This Row],[HR]]</f>
        <v>0</v>
      </c>
      <c r="AI39" s="3">
        <f>IF(Table1[[#This Row],[Team_Game_Number]] &gt;_xlfn.MAXIFS(Table1[Team_Game_Number],Table1[Team],Table1[[#This Row],[Team]]) - 5,1,0)</f>
        <v>0</v>
      </c>
      <c r="AJ39" cm="1">
        <f t="array" ref="AJ39">MATCH(Table1[[#This Row],[Game_ID]],_xlfn.UNIQUE(_xlfn._xlws.FILTER(Table1[Game_ID],Table1[Team]=Table1[[#This Row],[Team]])),0)</f>
        <v>1</v>
      </c>
      <c r="AK39">
        <f>IF(Table1[[#This Row],[Last5_Flag]]=1,1,0)</f>
        <v>0</v>
      </c>
      <c r="AL39">
        <f>COUNTIFS(
    Table1[Player Name], Table1[[#This Row],[Player Name]],
    Table1[Position], Table1[[#This Row],[Position]]
)</f>
        <v>16</v>
      </c>
      <c r="AM39" t="str" cm="1">
        <f t="array" ref="AM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0" spans="1:39" x14ac:dyDescent="0.2">
      <c r="A40" t="str">
        <f>TEXT(Table1[[#This Row],[Date]],"yyyymmdd") &amp; "_" &amp; (LEFT(D40,3) &amp; "_" &amp; LEFT(E40,3) &amp; "_" &amp; (Table1[[#This Row],[Game_no.]]))</f>
        <v>20260208_Car_Gle_1</v>
      </c>
      <c r="B40" s="1">
        <v>46061</v>
      </c>
      <c r="C40" s="3">
        <v>1</v>
      </c>
      <c r="D40" t="s">
        <v>92</v>
      </c>
      <c r="E40" t="s">
        <v>71</v>
      </c>
      <c r="F40" t="s">
        <v>71</v>
      </c>
      <c r="G40" t="s">
        <v>92</v>
      </c>
      <c r="H40" t="s">
        <v>76</v>
      </c>
      <c r="I40" t="str">
        <f>TRIM(SUBSTITUTE(Table1[[#This Row],[Player]], " ", ""))</f>
        <v>K.Goodman</v>
      </c>
      <c r="J40">
        <v>3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f t="shared" si="2"/>
        <v>1</v>
      </c>
      <c r="W40" t="s">
        <v>8</v>
      </c>
      <c r="X40" s="3">
        <v>1</v>
      </c>
      <c r="Y40">
        <v>0</v>
      </c>
      <c r="AF40">
        <f>Table1[[#This Row],[AB]]+Table1[[#This Row],[BB]]+Table1[[#This Row],[SF]]</f>
        <v>3</v>
      </c>
      <c r="AG40">
        <f>Table1[[#This Row],[H]]+Table1[[#This Row],[BB]]</f>
        <v>1</v>
      </c>
      <c r="AH40">
        <f>Table1[[#This Row],[H]]-Table1[[#This Row],[2B]]-Table1[[#This Row],[3B]]-Table1[[#This Row],[HR]]</f>
        <v>1</v>
      </c>
      <c r="AI40" s="3">
        <f>IF(Table1[[#This Row],[Team_Game_Number]] &gt;_xlfn.MAXIFS(Table1[Team_Game_Number],Table1[Team],Table1[[#This Row],[Team]]) - 5,1,0)</f>
        <v>0</v>
      </c>
      <c r="AJ40" cm="1">
        <f t="array" ref="AJ40">MATCH(Table1[[#This Row],[Game_ID]],_xlfn.UNIQUE(_xlfn._xlws.FILTER(Table1[Game_ID],Table1[Team]=Table1[[#This Row],[Team]])),0)</f>
        <v>2</v>
      </c>
      <c r="AK40">
        <f>IF(Table1[[#This Row],[Last5_Flag]]=1,1,0)</f>
        <v>0</v>
      </c>
      <c r="AL40">
        <f>COUNTIFS(
    Table1[Player Name], Table1[[#This Row],[Player Name]],
    Table1[Position], Table1[[#This Row],[Position]]
)</f>
        <v>13</v>
      </c>
      <c r="AM40" t="str" cm="1">
        <f t="array" ref="AM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41" spans="1:39" x14ac:dyDescent="0.2">
      <c r="A41" t="str">
        <f>TEXT(Table1[[#This Row],[Date]],"yyyymmdd") &amp; "_" &amp; (LEFT(D41,3) &amp; "_" &amp; LEFT(E41,3) &amp; "_" &amp; (Table1[[#This Row],[Game_no.]]))</f>
        <v>20260208_Car_Gle_1</v>
      </c>
      <c r="B41" s="1">
        <v>46061</v>
      </c>
      <c r="C41" s="3">
        <v>1</v>
      </c>
      <c r="D41" t="s">
        <v>92</v>
      </c>
      <c r="E41" t="s">
        <v>71</v>
      </c>
      <c r="F41" t="s">
        <v>71</v>
      </c>
      <c r="G41" t="s">
        <v>92</v>
      </c>
      <c r="H41" t="s">
        <v>78</v>
      </c>
      <c r="I41" t="str">
        <f>TRIM(SUBSTITUTE(Table1[[#This Row],[Player]], " ", ""))</f>
        <v>S.McDaniels</v>
      </c>
      <c r="J41">
        <v>3</v>
      </c>
      <c r="K41">
        <v>0</v>
      </c>
      <c r="L41">
        <v>2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f t="shared" si="2"/>
        <v>2</v>
      </c>
      <c r="W41" t="s">
        <v>53</v>
      </c>
      <c r="X41" s="3">
        <v>2</v>
      </c>
      <c r="Y41">
        <v>0</v>
      </c>
      <c r="AF41">
        <f>Table1[[#This Row],[AB]]+Table1[[#This Row],[BB]]+Table1[[#This Row],[SF]]</f>
        <v>4</v>
      </c>
      <c r="AG41">
        <f>Table1[[#This Row],[H]]+Table1[[#This Row],[BB]]</f>
        <v>3</v>
      </c>
      <c r="AH41">
        <f>Table1[[#This Row],[H]]-Table1[[#This Row],[2B]]-Table1[[#This Row],[3B]]-Table1[[#This Row],[HR]]</f>
        <v>2</v>
      </c>
      <c r="AI41" s="3">
        <f>IF(Table1[[#This Row],[Team_Game_Number]] &gt;_xlfn.MAXIFS(Table1[Team_Game_Number],Table1[Team],Table1[[#This Row],[Team]]) - 5,1,0)</f>
        <v>0</v>
      </c>
      <c r="AJ41" cm="1">
        <f t="array" ref="AJ41">MATCH(Table1[[#This Row],[Game_ID]],_xlfn.UNIQUE(_xlfn._xlws.FILTER(Table1[Game_ID],Table1[Team]=Table1[[#This Row],[Team]])),0)</f>
        <v>2</v>
      </c>
      <c r="AK41">
        <f>IF(Table1[[#This Row],[Last5_Flag]]=1,1,0)</f>
        <v>0</v>
      </c>
      <c r="AL41">
        <f>COUNTIFS(
    Table1[Player Name], Table1[[#This Row],[Player Name]],
    Table1[Position], Table1[[#This Row],[Position]]
)</f>
        <v>30</v>
      </c>
      <c r="AM41" t="str" cm="1">
        <f t="array" ref="AM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42" spans="1:39" x14ac:dyDescent="0.2">
      <c r="A42" t="str">
        <f>TEXT(Table1[[#This Row],[Date]],"yyyymmdd") &amp; "_" &amp; (LEFT(D42,3) &amp; "_" &amp; LEFT(E42,3) &amp; "_" &amp; (Table1[[#This Row],[Game_no.]]))</f>
        <v>20260208_Car_Gle_1</v>
      </c>
      <c r="B42" s="1">
        <v>46061</v>
      </c>
      <c r="C42" s="3">
        <v>1</v>
      </c>
      <c r="D42" t="s">
        <v>92</v>
      </c>
      <c r="E42" t="s">
        <v>71</v>
      </c>
      <c r="F42" t="s">
        <v>71</v>
      </c>
      <c r="G42" t="s">
        <v>92</v>
      </c>
      <c r="H42" t="s">
        <v>79</v>
      </c>
      <c r="I42" t="str">
        <f>TRIM(SUBSTITUTE(Table1[[#This Row],[Player]], " ", ""))</f>
        <v>D.Warnick</v>
      </c>
      <c r="J42">
        <v>3</v>
      </c>
      <c r="K42">
        <v>0</v>
      </c>
      <c r="L42">
        <v>2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f t="shared" si="2"/>
        <v>2</v>
      </c>
      <c r="W42" t="s">
        <v>48</v>
      </c>
      <c r="X42" s="3">
        <v>3</v>
      </c>
      <c r="Y42">
        <v>0</v>
      </c>
      <c r="AF42">
        <f>Table1[[#This Row],[AB]]+Table1[[#This Row],[BB]]+Table1[[#This Row],[SF]]</f>
        <v>3</v>
      </c>
      <c r="AG42">
        <f>Table1[[#This Row],[H]]+Table1[[#This Row],[BB]]</f>
        <v>2</v>
      </c>
      <c r="AH42">
        <f>Table1[[#This Row],[H]]-Table1[[#This Row],[2B]]-Table1[[#This Row],[3B]]-Table1[[#This Row],[HR]]</f>
        <v>2</v>
      </c>
      <c r="AI42" s="3">
        <f>IF(Table1[[#This Row],[Team_Game_Number]] &gt;_xlfn.MAXIFS(Table1[Team_Game_Number],Table1[Team],Table1[[#This Row],[Team]]) - 5,1,0)</f>
        <v>0</v>
      </c>
      <c r="AJ42" cm="1">
        <f t="array" ref="AJ42">MATCH(Table1[[#This Row],[Game_ID]],_xlfn.UNIQUE(_xlfn._xlws.FILTER(Table1[Game_ID],Table1[Team]=Table1[[#This Row],[Team]])),0)</f>
        <v>2</v>
      </c>
      <c r="AK42">
        <f>IF(Table1[[#This Row],[Last5_Flag]]=1,1,0)</f>
        <v>0</v>
      </c>
      <c r="AL42">
        <f>COUNTIFS(
    Table1[Player Name], Table1[[#This Row],[Player Name]],
    Table1[Position], Table1[[#This Row],[Position]]
)</f>
        <v>30</v>
      </c>
      <c r="AM42" t="str" cm="1">
        <f t="array" ref="AM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43" spans="1:39" x14ac:dyDescent="0.2">
      <c r="A43" t="str">
        <f>TEXT(Table1[[#This Row],[Date]],"yyyymmdd") &amp; "_" &amp; (LEFT(D43,3) &amp; "_" &amp; LEFT(E43,3) &amp; "_" &amp; (Table1[[#This Row],[Game_no.]]))</f>
        <v>20260208_Car_Gle_1</v>
      </c>
      <c r="B43" s="1">
        <v>46061</v>
      </c>
      <c r="C43" s="3">
        <v>1</v>
      </c>
      <c r="D43" t="s">
        <v>92</v>
      </c>
      <c r="E43" t="s">
        <v>71</v>
      </c>
      <c r="F43" t="s">
        <v>71</v>
      </c>
      <c r="G43" t="s">
        <v>92</v>
      </c>
      <c r="H43" t="s">
        <v>80</v>
      </c>
      <c r="I43" t="str">
        <f>TRIM(SUBSTITUTE(Table1[[#This Row],[Player]], " ", ""))</f>
        <v>Z.Seda</v>
      </c>
      <c r="J43">
        <v>3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f t="shared" si="2"/>
        <v>1</v>
      </c>
      <c r="W43" t="s">
        <v>7</v>
      </c>
      <c r="X43" s="3">
        <v>4</v>
      </c>
      <c r="Y43">
        <v>0</v>
      </c>
      <c r="AF43">
        <f>Table1[[#This Row],[AB]]+Table1[[#This Row],[BB]]+Table1[[#This Row],[SF]]</f>
        <v>3</v>
      </c>
      <c r="AG43">
        <f>Table1[[#This Row],[H]]+Table1[[#This Row],[BB]]</f>
        <v>1</v>
      </c>
      <c r="AH43">
        <f>Table1[[#This Row],[H]]-Table1[[#This Row],[2B]]-Table1[[#This Row],[3B]]-Table1[[#This Row],[HR]]</f>
        <v>1</v>
      </c>
      <c r="AI43" s="3">
        <f>IF(Table1[[#This Row],[Team_Game_Number]] &gt;_xlfn.MAXIFS(Table1[Team_Game_Number],Table1[Team],Table1[[#This Row],[Team]]) - 5,1,0)</f>
        <v>0</v>
      </c>
      <c r="AJ43" cm="1">
        <f t="array" ref="AJ43">MATCH(Table1[[#This Row],[Game_ID]],_xlfn.UNIQUE(_xlfn._xlws.FILTER(Table1[Game_ID],Table1[Team]=Table1[[#This Row],[Team]])),0)</f>
        <v>2</v>
      </c>
      <c r="AK43">
        <f>IF(Table1[[#This Row],[Last5_Flag]]=1,1,0)</f>
        <v>0</v>
      </c>
      <c r="AL43">
        <f>COUNTIFS(
    Table1[Player Name], Table1[[#This Row],[Player Name]],
    Table1[Position], Table1[[#This Row],[Position]]
)</f>
        <v>30</v>
      </c>
      <c r="AM43" t="str" cm="1">
        <f t="array" ref="AM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44" spans="1:39" x14ac:dyDescent="0.2">
      <c r="A44" t="str">
        <f>TEXT(Table1[[#This Row],[Date]],"yyyymmdd") &amp; "_" &amp; (LEFT(D44,3) &amp; "_" &amp; LEFT(E44,3) &amp; "_" &amp; (Table1[[#This Row],[Game_no.]]))</f>
        <v>20260208_Car_Gle_1</v>
      </c>
      <c r="B44" s="1">
        <v>46061</v>
      </c>
      <c r="C44" s="3">
        <v>1</v>
      </c>
      <c r="D44" t="s">
        <v>92</v>
      </c>
      <c r="E44" t="s">
        <v>71</v>
      </c>
      <c r="F44" t="s">
        <v>71</v>
      </c>
      <c r="G44" t="s">
        <v>92</v>
      </c>
      <c r="H44" t="s">
        <v>81</v>
      </c>
      <c r="I44" t="str">
        <f>TRIM(SUBSTITUTE(Table1[[#This Row],[Player]], " ", ""))</f>
        <v>H.Howe</v>
      </c>
      <c r="J44">
        <v>2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f t="shared" si="2"/>
        <v>0</v>
      </c>
      <c r="W44" t="s">
        <v>43</v>
      </c>
      <c r="X44" s="3">
        <v>5</v>
      </c>
      <c r="Y44">
        <v>0</v>
      </c>
      <c r="AF44">
        <f>Table1[[#This Row],[AB]]+Table1[[#This Row],[BB]]+Table1[[#This Row],[SF]]</f>
        <v>3</v>
      </c>
      <c r="AG44">
        <f>Table1[[#This Row],[H]]+Table1[[#This Row],[BB]]</f>
        <v>1</v>
      </c>
      <c r="AH44">
        <f>Table1[[#This Row],[H]]-Table1[[#This Row],[2B]]-Table1[[#This Row],[3B]]-Table1[[#This Row],[HR]]</f>
        <v>0</v>
      </c>
      <c r="AI44" s="3">
        <f>IF(Table1[[#This Row],[Team_Game_Number]] &gt;_xlfn.MAXIFS(Table1[Team_Game_Number],Table1[Team],Table1[[#This Row],[Team]]) - 5,1,0)</f>
        <v>0</v>
      </c>
      <c r="AJ44" cm="1">
        <f t="array" ref="AJ44">MATCH(Table1[[#This Row],[Game_ID]],_xlfn.UNIQUE(_xlfn._xlws.FILTER(Table1[Game_ID],Table1[Team]=Table1[[#This Row],[Team]])),0)</f>
        <v>2</v>
      </c>
      <c r="AK44">
        <f>IF(Table1[[#This Row],[Last5_Flag]]=1,1,0)</f>
        <v>0</v>
      </c>
      <c r="AL44">
        <f>COUNTIFS(
    Table1[Player Name], Table1[[#This Row],[Player Name]],
    Table1[Position], Table1[[#This Row],[Position]]
)</f>
        <v>19</v>
      </c>
      <c r="AM44" t="str" cm="1">
        <f t="array" ref="AM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5" spans="1:39" x14ac:dyDescent="0.2">
      <c r="A45" t="str">
        <f>TEXT(Table1[[#This Row],[Date]],"yyyymmdd") &amp; "_" &amp; (LEFT(D45,3) &amp; "_" &amp; LEFT(E45,3) &amp; "_" &amp; (Table1[[#This Row],[Game_no.]]))</f>
        <v>20260208_Car_Gle_1</v>
      </c>
      <c r="B45" s="1">
        <v>46061</v>
      </c>
      <c r="C45" s="3">
        <v>1</v>
      </c>
      <c r="D45" t="s">
        <v>92</v>
      </c>
      <c r="E45" t="s">
        <v>71</v>
      </c>
      <c r="F45" t="s">
        <v>71</v>
      </c>
      <c r="G45" t="s">
        <v>92</v>
      </c>
      <c r="H45" t="s">
        <v>82</v>
      </c>
      <c r="I45" t="str">
        <f>TRIM(SUBSTITUTE(Table1[[#This Row],[Player]], " ", ""))</f>
        <v>E.Nolan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f t="shared" si="2"/>
        <v>0</v>
      </c>
      <c r="W45" t="s">
        <v>52</v>
      </c>
      <c r="X45" s="3">
        <v>6</v>
      </c>
      <c r="Y45">
        <v>0</v>
      </c>
      <c r="AF45">
        <f>Table1[[#This Row],[AB]]+Table1[[#This Row],[BB]]+Table1[[#This Row],[SF]]</f>
        <v>1</v>
      </c>
      <c r="AG45">
        <f>Table1[[#This Row],[H]]+Table1[[#This Row],[BB]]</f>
        <v>0</v>
      </c>
      <c r="AH45">
        <f>Table1[[#This Row],[H]]-Table1[[#This Row],[2B]]-Table1[[#This Row],[3B]]-Table1[[#This Row],[HR]]</f>
        <v>0</v>
      </c>
      <c r="AI45" s="3">
        <f>IF(Table1[[#This Row],[Team_Game_Number]] &gt;_xlfn.MAXIFS(Table1[Team_Game_Number],Table1[Team],Table1[[#This Row],[Team]]) - 5,1,0)</f>
        <v>0</v>
      </c>
      <c r="AJ45" cm="1">
        <f t="array" ref="AJ45">MATCH(Table1[[#This Row],[Game_ID]],_xlfn.UNIQUE(_xlfn._xlws.FILTER(Table1[Game_ID],Table1[Team]=Table1[[#This Row],[Team]])),0)</f>
        <v>2</v>
      </c>
      <c r="AK45">
        <f>IF(Table1[[#This Row],[Last5_Flag]]=1,1,0)</f>
        <v>0</v>
      </c>
      <c r="AL45">
        <f>COUNTIFS(
    Table1[Player Name], Table1[[#This Row],[Player Name]],
    Table1[Position], Table1[[#This Row],[Position]]
)</f>
        <v>25</v>
      </c>
      <c r="AM45" t="str" cm="1">
        <f t="array" ref="AM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6" spans="1:39" x14ac:dyDescent="0.2">
      <c r="A46" t="str">
        <f>TEXT(Table1[[#This Row],[Date]],"yyyymmdd") &amp; "_" &amp; (LEFT(D46,3) &amp; "_" &amp; LEFT(E46,3) &amp; "_" &amp; (Table1[[#This Row],[Game_no.]]))</f>
        <v>20260208_Car_Gle_1</v>
      </c>
      <c r="B46" s="1">
        <v>46061</v>
      </c>
      <c r="C46" s="3">
        <v>1</v>
      </c>
      <c r="D46" t="s">
        <v>92</v>
      </c>
      <c r="E46" t="s">
        <v>71</v>
      </c>
      <c r="F46" t="s">
        <v>71</v>
      </c>
      <c r="G46" t="s">
        <v>92</v>
      </c>
      <c r="H46" t="s">
        <v>93</v>
      </c>
      <c r="I46" t="str">
        <f>TRIM(SUBSTITUTE(Table1[[#This Row],[Player]], " ", ""))</f>
        <v>H.Smith</v>
      </c>
      <c r="J46">
        <v>2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f t="shared" si="2"/>
        <v>0</v>
      </c>
      <c r="W46" t="s">
        <v>74</v>
      </c>
      <c r="X46" s="3">
        <v>6</v>
      </c>
      <c r="Y46">
        <v>0</v>
      </c>
      <c r="AF46">
        <f>Table1[[#This Row],[AB]]+Table1[[#This Row],[BB]]+Table1[[#This Row],[SF]]</f>
        <v>2</v>
      </c>
      <c r="AG46">
        <f>Table1[[#This Row],[H]]+Table1[[#This Row],[BB]]</f>
        <v>0</v>
      </c>
      <c r="AH46">
        <f>Table1[[#This Row],[H]]-Table1[[#This Row],[2B]]-Table1[[#This Row],[3B]]-Table1[[#This Row],[HR]]</f>
        <v>0</v>
      </c>
      <c r="AI46" s="3">
        <f>IF(Table1[[#This Row],[Team_Game_Number]] &gt;_xlfn.MAXIFS(Table1[Team_Game_Number],Table1[Team],Table1[[#This Row],[Team]]) - 5,1,0)</f>
        <v>0</v>
      </c>
      <c r="AJ46" cm="1">
        <f t="array" ref="AJ46">MATCH(Table1[[#This Row],[Game_ID]],_xlfn.UNIQUE(_xlfn._xlws.FILTER(Table1[Game_ID],Table1[Team]=Table1[[#This Row],[Team]])),0)</f>
        <v>2</v>
      </c>
      <c r="AK46">
        <f>IF(Table1[[#This Row],[Last5_Flag]]=1,1,0)</f>
        <v>0</v>
      </c>
      <c r="AL46">
        <f>COUNTIFS(
    Table1[Player Name], Table1[[#This Row],[Player Name]],
    Table1[Position], Table1[[#This Row],[Position]]
)</f>
        <v>2</v>
      </c>
      <c r="AM46" t="str" cm="1">
        <f t="array" ref="AM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7" spans="1:39" x14ac:dyDescent="0.2">
      <c r="A47" t="str">
        <f>TEXT(Table1[[#This Row],[Date]],"yyyymmdd") &amp; "_" &amp; (LEFT(D47,3) &amp; "_" &amp; LEFT(E47,3) &amp; "_" &amp; (Table1[[#This Row],[Game_no.]]))</f>
        <v>20260208_Car_Gle_1</v>
      </c>
      <c r="B47" s="1">
        <v>46061</v>
      </c>
      <c r="C47" s="3">
        <v>1</v>
      </c>
      <c r="D47" t="s">
        <v>92</v>
      </c>
      <c r="E47" t="s">
        <v>71</v>
      </c>
      <c r="F47" t="s">
        <v>71</v>
      </c>
      <c r="G47" t="s">
        <v>92</v>
      </c>
      <c r="H47" t="s">
        <v>84</v>
      </c>
      <c r="I47" t="str">
        <f>TRIM(SUBSTITUTE(Table1[[#This Row],[Player]], " ", ""))</f>
        <v>E.McLean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f t="shared" si="2"/>
        <v>0</v>
      </c>
      <c r="W47" t="s">
        <v>57</v>
      </c>
      <c r="X47" s="3">
        <v>7</v>
      </c>
      <c r="Y47">
        <v>0</v>
      </c>
      <c r="AF47">
        <f>Table1[[#This Row],[AB]]+Table1[[#This Row],[BB]]+Table1[[#This Row],[SF]]</f>
        <v>3</v>
      </c>
      <c r="AG47">
        <f>Table1[[#This Row],[H]]+Table1[[#This Row],[BB]]</f>
        <v>0</v>
      </c>
      <c r="AH47">
        <f>Table1[[#This Row],[H]]-Table1[[#This Row],[2B]]-Table1[[#This Row],[3B]]-Table1[[#This Row],[HR]]</f>
        <v>0</v>
      </c>
      <c r="AI47" s="3">
        <f>IF(Table1[[#This Row],[Team_Game_Number]] &gt;_xlfn.MAXIFS(Table1[Team_Game_Number],Table1[Team],Table1[[#This Row],[Team]]) - 5,1,0)</f>
        <v>0</v>
      </c>
      <c r="AJ47" cm="1">
        <f t="array" ref="AJ47">MATCH(Table1[[#This Row],[Game_ID]],_xlfn.UNIQUE(_xlfn._xlws.FILTER(Table1[Game_ID],Table1[Team]=Table1[[#This Row],[Team]])),0)</f>
        <v>2</v>
      </c>
      <c r="AK47">
        <f>IF(Table1[[#This Row],[Last5_Flag]]=1,1,0)</f>
        <v>0</v>
      </c>
      <c r="AL47">
        <f>COUNTIFS(
    Table1[Player Name], Table1[[#This Row],[Player Name]],
    Table1[Position], Table1[[#This Row],[Position]]
)</f>
        <v>30</v>
      </c>
      <c r="AM47" t="str" cm="1">
        <f t="array" ref="AM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48" spans="1:39" x14ac:dyDescent="0.2">
      <c r="A48" t="str">
        <f>TEXT(Table1[[#This Row],[Date]],"yyyymmdd") &amp; "_" &amp; (LEFT(D48,3) &amp; "_" &amp; LEFT(E48,3) &amp; "_" &amp; (Table1[[#This Row],[Game_no.]]))</f>
        <v>20260208_Car_Gle_1</v>
      </c>
      <c r="B48" s="1">
        <v>46061</v>
      </c>
      <c r="C48" s="3">
        <v>1</v>
      </c>
      <c r="D48" t="s">
        <v>92</v>
      </c>
      <c r="E48" t="s">
        <v>71</v>
      </c>
      <c r="F48" t="s">
        <v>71</v>
      </c>
      <c r="G48" t="s">
        <v>92</v>
      </c>
      <c r="H48" t="s">
        <v>85</v>
      </c>
      <c r="I48" t="str">
        <f>TRIM(SUBSTITUTE(Table1[[#This Row],[Player]], " ", ""))</f>
        <v>A.Howard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f t="shared" si="2"/>
        <v>0</v>
      </c>
      <c r="W48" t="s">
        <v>50</v>
      </c>
      <c r="X48" s="3">
        <v>8</v>
      </c>
      <c r="Y48">
        <v>0</v>
      </c>
      <c r="Z48">
        <v>4.6669999999999998</v>
      </c>
      <c r="AA48">
        <v>3</v>
      </c>
      <c r="AB48">
        <v>1</v>
      </c>
      <c r="AC48">
        <v>1</v>
      </c>
      <c r="AD48">
        <v>1</v>
      </c>
      <c r="AE48">
        <v>4</v>
      </c>
      <c r="AF48">
        <f>Table1[[#This Row],[AB]]+Table1[[#This Row],[BB]]+Table1[[#This Row],[SF]]</f>
        <v>3</v>
      </c>
      <c r="AG48">
        <f>Table1[[#This Row],[H]]+Table1[[#This Row],[BB]]</f>
        <v>0</v>
      </c>
      <c r="AH48">
        <f>Table1[[#This Row],[H]]-Table1[[#This Row],[2B]]-Table1[[#This Row],[3B]]-Table1[[#This Row],[HR]]</f>
        <v>0</v>
      </c>
      <c r="AI48" s="3">
        <f>IF(Table1[[#This Row],[Team_Game_Number]] &gt;_xlfn.MAXIFS(Table1[Team_Game_Number],Table1[Team],Table1[[#This Row],[Team]]) - 5,1,0)</f>
        <v>0</v>
      </c>
      <c r="AJ48" cm="1">
        <f t="array" ref="AJ48">MATCH(Table1[[#This Row],[Game_ID]],_xlfn.UNIQUE(_xlfn._xlws.FILTER(Table1[Game_ID],Table1[Team]=Table1[[#This Row],[Team]])),0)</f>
        <v>2</v>
      </c>
      <c r="AK48">
        <f>IF(Table1[[#This Row],[Last5_Flag]]=1,1,0)</f>
        <v>0</v>
      </c>
      <c r="AL48">
        <f>COUNTIFS(
    Table1[Player Name], Table1[[#This Row],[Player Name]],
    Table1[Position], Table1[[#This Row],[Position]]
)</f>
        <v>2</v>
      </c>
      <c r="AM48" t="str" cm="1">
        <f t="array" ref="AM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49" spans="1:39" x14ac:dyDescent="0.2">
      <c r="A49" t="str">
        <f>TEXT(Table1[[#This Row],[Date]],"yyyymmdd") &amp; "_" &amp; (LEFT(D49,3) &amp; "_" &amp; LEFT(E49,3) &amp; "_" &amp; (Table1[[#This Row],[Game_no.]]))</f>
        <v>20260208_Car_Gle_1</v>
      </c>
      <c r="B49" s="1">
        <v>46061</v>
      </c>
      <c r="C49" s="3">
        <v>1</v>
      </c>
      <c r="D49" t="s">
        <v>92</v>
      </c>
      <c r="E49" t="s">
        <v>71</v>
      </c>
      <c r="F49" t="s">
        <v>71</v>
      </c>
      <c r="G49" t="s">
        <v>92</v>
      </c>
      <c r="H49" t="s">
        <v>87</v>
      </c>
      <c r="I49" t="str">
        <f>TRIM(SUBSTITUTE(Table1[[#This Row],[Player]], " ", ""))</f>
        <v>L.Burns</v>
      </c>
      <c r="J49">
        <v>3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2"/>
        <v>1</v>
      </c>
      <c r="W49" t="s">
        <v>54</v>
      </c>
      <c r="X49" s="3">
        <v>9</v>
      </c>
      <c r="Y49">
        <v>0</v>
      </c>
      <c r="AF49">
        <f>Table1[[#This Row],[AB]]+Table1[[#This Row],[BB]]+Table1[[#This Row],[SF]]</f>
        <v>3</v>
      </c>
      <c r="AG49">
        <f>Table1[[#This Row],[H]]+Table1[[#This Row],[BB]]</f>
        <v>1</v>
      </c>
      <c r="AH49">
        <f>Table1[[#This Row],[H]]-Table1[[#This Row],[2B]]-Table1[[#This Row],[3B]]-Table1[[#This Row],[HR]]</f>
        <v>1</v>
      </c>
      <c r="AI49" s="3">
        <f>IF(Table1[[#This Row],[Team_Game_Number]] &gt;_xlfn.MAXIFS(Table1[Team_Game_Number],Table1[Team],Table1[[#This Row],[Team]]) - 5,1,0)</f>
        <v>0</v>
      </c>
      <c r="AJ49" cm="1">
        <f t="array" ref="AJ49">MATCH(Table1[[#This Row],[Game_ID]],_xlfn.UNIQUE(_xlfn._xlws.FILTER(Table1[Game_ID],Table1[Team]=Table1[[#This Row],[Team]])),0)</f>
        <v>2</v>
      </c>
      <c r="AK49">
        <f>IF(Table1[[#This Row],[Last5_Flag]]=1,1,0)</f>
        <v>0</v>
      </c>
      <c r="AL49">
        <f>COUNTIFS(
    Table1[Player Name], Table1[[#This Row],[Player Name]],
    Table1[Position], Table1[[#This Row],[Position]]
)</f>
        <v>23</v>
      </c>
      <c r="AM49" t="str" cm="1">
        <f t="array" ref="AM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50" spans="1:39" x14ac:dyDescent="0.2">
      <c r="A50" t="str">
        <f>TEXT(Table1[[#This Row],[Date]],"yyyymmdd") &amp; "_" &amp; (LEFT(D50,3) &amp; "_" &amp; LEFT(E50,3) &amp; "_" &amp; (Table1[[#This Row],[Game_no.]]))</f>
        <v>20260208_Car_Gle_1</v>
      </c>
      <c r="B50" s="1">
        <v>46061</v>
      </c>
      <c r="C50" s="3">
        <v>1</v>
      </c>
      <c r="D50" t="s">
        <v>92</v>
      </c>
      <c r="E50" t="s">
        <v>71</v>
      </c>
      <c r="F50" t="s">
        <v>71</v>
      </c>
      <c r="G50" t="s">
        <v>92</v>
      </c>
      <c r="H50" t="s">
        <v>94</v>
      </c>
      <c r="I50" t="str">
        <f>TRIM(SUBSTITUTE(Table1[[#This Row],[Player]], " ", ""))</f>
        <v>M.Stump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f t="shared" si="2"/>
        <v>0</v>
      </c>
      <c r="W50" t="s">
        <v>58</v>
      </c>
      <c r="X50" s="3"/>
      <c r="Y50">
        <v>0</v>
      </c>
      <c r="Z50">
        <v>2.3330000000000002</v>
      </c>
      <c r="AA50">
        <v>3</v>
      </c>
      <c r="AB50">
        <v>1</v>
      </c>
      <c r="AC50">
        <v>1</v>
      </c>
      <c r="AD50">
        <v>2</v>
      </c>
      <c r="AE50">
        <v>0</v>
      </c>
      <c r="AF50">
        <f>Table1[[#This Row],[AB]]+Table1[[#This Row],[BB]]+Table1[[#This Row],[SF]]</f>
        <v>0</v>
      </c>
      <c r="AG50">
        <f>Table1[[#This Row],[H]]+Table1[[#This Row],[BB]]</f>
        <v>0</v>
      </c>
      <c r="AH50">
        <f>Table1[[#This Row],[H]]-Table1[[#This Row],[2B]]-Table1[[#This Row],[3B]]-Table1[[#This Row],[HR]]</f>
        <v>0</v>
      </c>
      <c r="AI50" s="3">
        <f>IF(Table1[[#This Row],[Team_Game_Number]] &gt;_xlfn.MAXIFS(Table1[Team_Game_Number],Table1[Team],Table1[[#This Row],[Team]]) - 5,1,0)</f>
        <v>0</v>
      </c>
      <c r="AJ50" cm="1">
        <f t="array" ref="AJ50">MATCH(Table1[[#This Row],[Game_ID]],_xlfn.UNIQUE(_xlfn._xlws.FILTER(Table1[Game_ID],Table1[Team]=Table1[[#This Row],[Team]])),0)</f>
        <v>2</v>
      </c>
      <c r="AK50">
        <f>IF(Table1[[#This Row],[Last5_Flag]]=1,1,0)</f>
        <v>0</v>
      </c>
      <c r="AL50">
        <f>COUNTIFS(
    Table1[Player Name], Table1[[#This Row],[Player Name]],
    Table1[Position], Table1[[#This Row],[Position]]
)</f>
        <v>11</v>
      </c>
      <c r="AM50" t="str" cm="1">
        <f t="array" ref="AM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1" spans="1:39" x14ac:dyDescent="0.2">
      <c r="A51" t="str">
        <f>TEXT(Table1[[#This Row],[Date]],"yyyymmdd") &amp; "_" &amp; (LEFT(D51,3) &amp; "_" &amp; LEFT(E51,3) &amp; "_" &amp; (Table1[[#This Row],[Game_no.]]))</f>
        <v>20260208_Lin_D&amp;E_1</v>
      </c>
      <c r="B51" s="1">
        <v>46061</v>
      </c>
      <c r="C51" s="3">
        <v>1</v>
      </c>
      <c r="D51" t="s">
        <v>95</v>
      </c>
      <c r="E51" t="s">
        <v>42</v>
      </c>
      <c r="F51" t="s">
        <v>42</v>
      </c>
      <c r="G51" t="s">
        <v>95</v>
      </c>
      <c r="H51" t="s">
        <v>67</v>
      </c>
      <c r="I51" t="str">
        <f>TRIM(SUBSTITUTE(Table1[[#This Row],[Player]], " ", ""))</f>
        <v>A.Haynes</v>
      </c>
      <c r="J51">
        <v>2</v>
      </c>
      <c r="K51">
        <v>2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f t="shared" si="2"/>
        <v>1</v>
      </c>
      <c r="W51" t="s">
        <v>53</v>
      </c>
      <c r="X51" s="3">
        <v>1</v>
      </c>
      <c r="Y51">
        <v>0</v>
      </c>
      <c r="AF51">
        <f>Table1[[#This Row],[AB]]+Table1[[#This Row],[BB]]+Table1[[#This Row],[SF]]</f>
        <v>3</v>
      </c>
      <c r="AG51">
        <f>Table1[[#This Row],[H]]+Table1[[#This Row],[BB]]</f>
        <v>2</v>
      </c>
      <c r="AH51">
        <f>Table1[[#This Row],[H]]-Table1[[#This Row],[2B]]-Table1[[#This Row],[3B]]-Table1[[#This Row],[HR]]</f>
        <v>1</v>
      </c>
      <c r="AI51" s="3">
        <f>IF(Table1[[#This Row],[Team_Game_Number]] &gt;_xlfn.MAXIFS(Table1[Team_Game_Number],Table1[Team],Table1[[#This Row],[Team]]) - 5,1,0)</f>
        <v>0</v>
      </c>
      <c r="AJ51" cm="1">
        <f t="array" ref="AJ51">MATCH(Table1[[#This Row],[Game_ID]],_xlfn.UNIQUE(_xlfn._xlws.FILTER(Table1[Game_ID],Table1[Team]=Table1[[#This Row],[Team]])),0)</f>
        <v>3</v>
      </c>
      <c r="AK51">
        <f>IF(Table1[[#This Row],[Last5_Flag]]=1,1,0)</f>
        <v>0</v>
      </c>
      <c r="AL51">
        <f>COUNTIFS(
    Table1[Player Name], Table1[[#This Row],[Player Name]],
    Table1[Position], Table1[[#This Row],[Position]]
)</f>
        <v>17</v>
      </c>
      <c r="AM51" t="str" cm="1">
        <f t="array" ref="AM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52" spans="1:39" x14ac:dyDescent="0.2">
      <c r="A52" t="str">
        <f>TEXT(Table1[[#This Row],[Date]],"yyyymmdd") &amp; "_" &amp; (LEFT(D52,3) &amp; "_" &amp; LEFT(E52,3) &amp; "_" &amp; (Table1[[#This Row],[Game_no.]]))</f>
        <v>20260208_Lin_D&amp;E_1</v>
      </c>
      <c r="B52" s="1">
        <v>46061</v>
      </c>
      <c r="C52" s="3">
        <v>1</v>
      </c>
      <c r="D52" t="s">
        <v>95</v>
      </c>
      <c r="E52" t="s">
        <v>42</v>
      </c>
      <c r="F52" t="s">
        <v>42</v>
      </c>
      <c r="G52" t="s">
        <v>95</v>
      </c>
      <c r="H52" t="s">
        <v>51</v>
      </c>
      <c r="I52" t="str">
        <f>TRIM(SUBSTITUTE(Table1[[#This Row],[Player]], " ", ""))</f>
        <v>G.Wessling</v>
      </c>
      <c r="J52">
        <v>3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f t="shared" si="2"/>
        <v>1</v>
      </c>
      <c r="W52" t="s">
        <v>52</v>
      </c>
      <c r="X52" s="3">
        <v>2</v>
      </c>
      <c r="Y52">
        <v>0</v>
      </c>
      <c r="AF52">
        <f>Table1[[#This Row],[AB]]+Table1[[#This Row],[BB]]+Table1[[#This Row],[SF]]</f>
        <v>3</v>
      </c>
      <c r="AG52">
        <f>Table1[[#This Row],[H]]+Table1[[#This Row],[BB]]</f>
        <v>1</v>
      </c>
      <c r="AH52">
        <f>Table1[[#This Row],[H]]-Table1[[#This Row],[2B]]-Table1[[#This Row],[3B]]-Table1[[#This Row],[HR]]</f>
        <v>1</v>
      </c>
      <c r="AI52" s="3">
        <f>IF(Table1[[#This Row],[Team_Game_Number]] &gt;_xlfn.MAXIFS(Table1[Team_Game_Number],Table1[Team],Table1[[#This Row],[Team]]) - 5,1,0)</f>
        <v>0</v>
      </c>
      <c r="AJ52" cm="1">
        <f t="array" ref="AJ52">MATCH(Table1[[#This Row],[Game_ID]],_xlfn.UNIQUE(_xlfn._xlws.FILTER(Table1[Game_ID],Table1[Team]=Table1[[#This Row],[Team]])),0)</f>
        <v>3</v>
      </c>
      <c r="AK52">
        <f>IF(Table1[[#This Row],[Last5_Flag]]=1,1,0)</f>
        <v>0</v>
      </c>
      <c r="AL52">
        <f>COUNTIFS(
    Table1[Player Name], Table1[[#This Row],[Player Name]],
    Table1[Position], Table1[[#This Row],[Position]]
)</f>
        <v>26</v>
      </c>
      <c r="AM52" t="str" cm="1">
        <f t="array" ref="AM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53" spans="1:39" x14ac:dyDescent="0.2">
      <c r="A53" t="str">
        <f>TEXT(Table1[[#This Row],[Date]],"yyyymmdd") &amp; "_" &amp; (LEFT(D53,3) &amp; "_" &amp; LEFT(E53,3) &amp; "_" &amp; (Table1[[#This Row],[Game_no.]]))</f>
        <v>20260208_Lin_D&amp;E_1</v>
      </c>
      <c r="B53" s="1">
        <v>46061</v>
      </c>
      <c r="C53" s="3">
        <v>1</v>
      </c>
      <c r="D53" t="s">
        <v>95</v>
      </c>
      <c r="E53" t="s">
        <v>42</v>
      </c>
      <c r="F53" t="s">
        <v>42</v>
      </c>
      <c r="G53" t="s">
        <v>95</v>
      </c>
      <c r="H53" t="s">
        <v>47</v>
      </c>
      <c r="I53" t="str">
        <f>TRIM(SUBSTITUTE(Table1[[#This Row],[Player]], " ", ""))</f>
        <v>A.Zapach</v>
      </c>
      <c r="J53">
        <v>3</v>
      </c>
      <c r="K53">
        <v>1</v>
      </c>
      <c r="L53">
        <v>1</v>
      </c>
      <c r="M53">
        <v>3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f t="shared" si="2"/>
        <v>5</v>
      </c>
      <c r="W53" t="s">
        <v>43</v>
      </c>
      <c r="X53" s="3">
        <v>3</v>
      </c>
      <c r="Y53">
        <v>1</v>
      </c>
      <c r="AF53">
        <f>Table1[[#This Row],[AB]]+Table1[[#This Row],[BB]]+Table1[[#This Row],[SF]]</f>
        <v>3</v>
      </c>
      <c r="AG53">
        <f>Table1[[#This Row],[H]]+Table1[[#This Row],[BB]]</f>
        <v>1</v>
      </c>
      <c r="AH53">
        <f>Table1[[#This Row],[H]]-Table1[[#This Row],[2B]]-Table1[[#This Row],[3B]]-Table1[[#This Row],[HR]]</f>
        <v>0</v>
      </c>
      <c r="AI53" s="3">
        <f>IF(Table1[[#This Row],[Team_Game_Number]] &gt;_xlfn.MAXIFS(Table1[Team_Game_Number],Table1[Team],Table1[[#This Row],[Team]]) - 5,1,0)</f>
        <v>0</v>
      </c>
      <c r="AJ53" cm="1">
        <f t="array" ref="AJ53">MATCH(Table1[[#This Row],[Game_ID]],_xlfn.UNIQUE(_xlfn._xlws.FILTER(Table1[Game_ID],Table1[Team]=Table1[[#This Row],[Team]])),0)</f>
        <v>3</v>
      </c>
      <c r="AK53">
        <f>IF(Table1[[#This Row],[Last5_Flag]]=1,1,0)</f>
        <v>0</v>
      </c>
      <c r="AL53">
        <f>COUNTIFS(
    Table1[Player Name], Table1[[#This Row],[Player Name]],
    Table1[Position], Table1[[#This Row],[Position]]
)</f>
        <v>27</v>
      </c>
      <c r="AM53" t="str" cm="1">
        <f t="array" ref="AM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4" spans="1:39" x14ac:dyDescent="0.2">
      <c r="A54" t="str">
        <f>TEXT(Table1[[#This Row],[Date]],"yyyymmdd") &amp; "_" &amp; (LEFT(D54,3) &amp; "_" &amp; LEFT(E54,3) &amp; "_" &amp; (Table1[[#This Row],[Game_no.]]))</f>
        <v>20260208_Lin_D&amp;E_1</v>
      </c>
      <c r="B54" s="1">
        <v>46061</v>
      </c>
      <c r="C54" s="3">
        <v>1</v>
      </c>
      <c r="D54" t="s">
        <v>95</v>
      </c>
      <c r="E54" t="s">
        <v>42</v>
      </c>
      <c r="F54" t="s">
        <v>42</v>
      </c>
      <c r="G54" t="s">
        <v>95</v>
      </c>
      <c r="H54" t="s">
        <v>44</v>
      </c>
      <c r="I54" t="str">
        <f>TRIM(SUBSTITUTE(Table1[[#This Row],[Player]], " ", ""))</f>
        <v>A.Higgins</v>
      </c>
      <c r="J54">
        <v>3</v>
      </c>
      <c r="K54">
        <v>1</v>
      </c>
      <c r="L54">
        <v>2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f t="shared" ref="V54:V85" si="3">L54*1+P54*2+Q54*3+R54*4</f>
        <v>2</v>
      </c>
      <c r="W54" t="s">
        <v>48</v>
      </c>
      <c r="X54" s="3">
        <v>4</v>
      </c>
      <c r="Y54">
        <v>2</v>
      </c>
      <c r="AF54">
        <f>Table1[[#This Row],[AB]]+Table1[[#This Row],[BB]]+Table1[[#This Row],[SF]]</f>
        <v>3</v>
      </c>
      <c r="AG54">
        <f>Table1[[#This Row],[H]]+Table1[[#This Row],[BB]]</f>
        <v>2</v>
      </c>
      <c r="AH54">
        <f>Table1[[#This Row],[H]]-Table1[[#This Row],[2B]]-Table1[[#This Row],[3B]]-Table1[[#This Row],[HR]]</f>
        <v>2</v>
      </c>
      <c r="AI54" s="3">
        <f>IF(Table1[[#This Row],[Team_Game_Number]] &gt;_xlfn.MAXIFS(Table1[Team_Game_Number],Table1[Team],Table1[[#This Row],[Team]]) - 5,1,0)</f>
        <v>0</v>
      </c>
      <c r="AJ54" cm="1">
        <f t="array" ref="AJ54">MATCH(Table1[[#This Row],[Game_ID]],_xlfn.UNIQUE(_xlfn._xlws.FILTER(Table1[Game_ID],Table1[Team]=Table1[[#This Row],[Team]])),0)</f>
        <v>3</v>
      </c>
      <c r="AK54">
        <f>IF(Table1[[#This Row],[Last5_Flag]]=1,1,0)</f>
        <v>0</v>
      </c>
      <c r="AL54">
        <f>COUNTIFS(
    Table1[Player Name], Table1[[#This Row],[Player Name]],
    Table1[Position], Table1[[#This Row],[Position]]
)</f>
        <v>22</v>
      </c>
      <c r="AM54" t="str" cm="1">
        <f t="array" ref="AM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55" spans="1:39" x14ac:dyDescent="0.2">
      <c r="A55" t="str">
        <f>TEXT(Table1[[#This Row],[Date]],"yyyymmdd") &amp; "_" &amp; (LEFT(D55,3) &amp; "_" &amp; LEFT(E55,3) &amp; "_" &amp; (Table1[[#This Row],[Game_no.]]))</f>
        <v>20260208_Lin_D&amp;E_1</v>
      </c>
      <c r="B55" s="1">
        <v>46061</v>
      </c>
      <c r="C55" s="3">
        <v>1</v>
      </c>
      <c r="D55" t="s">
        <v>95</v>
      </c>
      <c r="E55" t="s">
        <v>42</v>
      </c>
      <c r="F55" t="s">
        <v>42</v>
      </c>
      <c r="G55" t="s">
        <v>95</v>
      </c>
      <c r="H55" t="s">
        <v>49</v>
      </c>
      <c r="I55" t="str">
        <f>TRIM(SUBSTITUTE(Table1[[#This Row],[Player]], " ", ""))</f>
        <v>T.Fleming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f t="shared" si="3"/>
        <v>0</v>
      </c>
      <c r="W55" t="s">
        <v>50</v>
      </c>
      <c r="X55" s="3">
        <v>5</v>
      </c>
      <c r="Y55">
        <v>0</v>
      </c>
      <c r="AF55">
        <f>Table1[[#This Row],[AB]]+Table1[[#This Row],[BB]]+Table1[[#This Row],[SF]]</f>
        <v>2</v>
      </c>
      <c r="AG55">
        <f>Table1[[#This Row],[H]]+Table1[[#This Row],[BB]]</f>
        <v>1</v>
      </c>
      <c r="AH55">
        <f>Table1[[#This Row],[H]]-Table1[[#This Row],[2B]]-Table1[[#This Row],[3B]]-Table1[[#This Row],[HR]]</f>
        <v>0</v>
      </c>
      <c r="AI55" s="3">
        <f>IF(Table1[[#This Row],[Team_Game_Number]] &gt;_xlfn.MAXIFS(Table1[Team_Game_Number],Table1[Team],Table1[[#This Row],[Team]]) - 5,1,0)</f>
        <v>0</v>
      </c>
      <c r="AJ55" cm="1">
        <f t="array" ref="AJ55">MATCH(Table1[[#This Row],[Game_ID]],_xlfn.UNIQUE(_xlfn._xlws.FILTER(Table1[Game_ID],Table1[Team]=Table1[[#This Row],[Team]])),0)</f>
        <v>3</v>
      </c>
      <c r="AK55">
        <f>IF(Table1[[#This Row],[Last5_Flag]]=1,1,0)</f>
        <v>0</v>
      </c>
      <c r="AL55">
        <f>COUNTIFS(
    Table1[Player Name], Table1[[#This Row],[Player Name]],
    Table1[Position], Table1[[#This Row],[Position]]
)</f>
        <v>11</v>
      </c>
      <c r="AM55" t="str" cm="1">
        <f t="array" ref="AM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56" spans="1:39" x14ac:dyDescent="0.2">
      <c r="A56" t="str">
        <f>TEXT(Table1[[#This Row],[Date]],"yyyymmdd") &amp; "_" &amp; (LEFT(D56,3) &amp; "_" &amp; LEFT(E56,3) &amp; "_" &amp; (Table1[[#This Row],[Game_no.]]))</f>
        <v>20260208_Lin_D&amp;E_1</v>
      </c>
      <c r="B56" s="1">
        <v>46061</v>
      </c>
      <c r="C56" s="3">
        <v>1</v>
      </c>
      <c r="D56" t="s">
        <v>95</v>
      </c>
      <c r="E56" t="s">
        <v>42</v>
      </c>
      <c r="F56" t="s">
        <v>42</v>
      </c>
      <c r="G56" t="s">
        <v>95</v>
      </c>
      <c r="H56" t="s">
        <v>46</v>
      </c>
      <c r="I56" t="str">
        <f>TRIM(SUBSTITUTE(Table1[[#This Row],[Player]], " ", ""))</f>
        <v>M.Henkle</v>
      </c>
      <c r="J56">
        <v>3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f t="shared" si="3"/>
        <v>1</v>
      </c>
      <c r="W56" t="s">
        <v>8</v>
      </c>
      <c r="X56" s="3">
        <v>6</v>
      </c>
      <c r="Y56">
        <v>1</v>
      </c>
      <c r="AF56">
        <f>Table1[[#This Row],[AB]]+Table1[[#This Row],[BB]]+Table1[[#This Row],[SF]]</f>
        <v>3</v>
      </c>
      <c r="AG56">
        <f>Table1[[#This Row],[H]]+Table1[[#This Row],[BB]]</f>
        <v>1</v>
      </c>
      <c r="AH56">
        <f>Table1[[#This Row],[H]]-Table1[[#This Row],[2B]]-Table1[[#This Row],[3B]]-Table1[[#This Row],[HR]]</f>
        <v>1</v>
      </c>
      <c r="AI56" s="3">
        <f>IF(Table1[[#This Row],[Team_Game_Number]] &gt;_xlfn.MAXIFS(Table1[Team_Game_Number],Table1[Team],Table1[[#This Row],[Team]]) - 5,1,0)</f>
        <v>0</v>
      </c>
      <c r="AJ56" cm="1">
        <f t="array" ref="AJ56">MATCH(Table1[[#This Row],[Game_ID]],_xlfn.UNIQUE(_xlfn._xlws.FILTER(Table1[Game_ID],Table1[Team]=Table1[[#This Row],[Team]])),0)</f>
        <v>3</v>
      </c>
      <c r="AK56">
        <f>IF(Table1[[#This Row],[Last5_Flag]]=1,1,0)</f>
        <v>0</v>
      </c>
      <c r="AL56">
        <f>COUNTIFS(
    Table1[Player Name], Table1[[#This Row],[Player Name]],
    Table1[Position], Table1[[#This Row],[Position]]
)</f>
        <v>13</v>
      </c>
      <c r="AM56" t="str" cm="1">
        <f t="array" ref="AM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57" spans="1:39" x14ac:dyDescent="0.2">
      <c r="A57" t="str">
        <f>TEXT(Table1[[#This Row],[Date]],"yyyymmdd") &amp; "_" &amp; (LEFT(D57,3) &amp; "_" &amp; LEFT(E57,3) &amp; "_" &amp; (Table1[[#This Row],[Game_no.]]))</f>
        <v>20260208_Lin_D&amp;E_1</v>
      </c>
      <c r="B57" s="1">
        <v>46061</v>
      </c>
      <c r="C57" s="3">
        <v>1</v>
      </c>
      <c r="D57" t="s">
        <v>95</v>
      </c>
      <c r="E57" t="s">
        <v>42</v>
      </c>
      <c r="F57" t="s">
        <v>42</v>
      </c>
      <c r="G57" t="s">
        <v>95</v>
      </c>
      <c r="H57" t="s">
        <v>45</v>
      </c>
      <c r="I57" t="str">
        <f>TRIM(SUBSTITUTE(Table1[[#This Row],[Player]], " ", ""))</f>
        <v>C.Dobbs</v>
      </c>
      <c r="J57">
        <v>3</v>
      </c>
      <c r="K57">
        <v>1</v>
      </c>
      <c r="L57">
        <v>2</v>
      </c>
      <c r="M57">
        <v>3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f t="shared" si="3"/>
        <v>6</v>
      </c>
      <c r="W57" t="s">
        <v>7</v>
      </c>
      <c r="X57" s="3">
        <v>7</v>
      </c>
      <c r="Y57">
        <v>1</v>
      </c>
      <c r="AF57">
        <f>Table1[[#This Row],[AB]]+Table1[[#This Row],[BB]]+Table1[[#This Row],[SF]]</f>
        <v>3</v>
      </c>
      <c r="AG57">
        <f>Table1[[#This Row],[H]]+Table1[[#This Row],[BB]]</f>
        <v>2</v>
      </c>
      <c r="AH57">
        <f>Table1[[#This Row],[H]]-Table1[[#This Row],[2B]]-Table1[[#This Row],[3B]]-Table1[[#This Row],[HR]]</f>
        <v>1</v>
      </c>
      <c r="AI57" s="3">
        <f>IF(Table1[[#This Row],[Team_Game_Number]] &gt;_xlfn.MAXIFS(Table1[Team_Game_Number],Table1[Team],Table1[[#This Row],[Team]]) - 5,1,0)</f>
        <v>0</v>
      </c>
      <c r="AJ57" cm="1">
        <f t="array" ref="AJ57">MATCH(Table1[[#This Row],[Game_ID]],_xlfn.UNIQUE(_xlfn._xlws.FILTER(Table1[Game_ID],Table1[Team]=Table1[[#This Row],[Team]])),0)</f>
        <v>3</v>
      </c>
      <c r="AK57">
        <f>IF(Table1[[#This Row],[Last5_Flag]]=1,1,0)</f>
        <v>0</v>
      </c>
      <c r="AL57">
        <f>COUNTIFS(
    Table1[Player Name], Table1[[#This Row],[Player Name]],
    Table1[Position], Table1[[#This Row],[Position]]
)</f>
        <v>3</v>
      </c>
      <c r="AM57" t="str" cm="1">
        <f t="array" ref="AM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58" spans="1:39" x14ac:dyDescent="0.2">
      <c r="A58" t="str">
        <f>TEXT(Table1[[#This Row],[Date]],"yyyymmdd") &amp; "_" &amp; (LEFT(D58,3) &amp; "_" &amp; LEFT(E58,3) &amp; "_" &amp; (Table1[[#This Row],[Game_no.]]))</f>
        <v>20260208_Lin_D&amp;E_1</v>
      </c>
      <c r="B58" s="1">
        <v>46061</v>
      </c>
      <c r="C58" s="3">
        <v>1</v>
      </c>
      <c r="D58" t="s">
        <v>95</v>
      </c>
      <c r="E58" t="s">
        <v>42</v>
      </c>
      <c r="F58" t="s">
        <v>42</v>
      </c>
      <c r="G58" t="s">
        <v>95</v>
      </c>
      <c r="H58" t="s">
        <v>55</v>
      </c>
      <c r="I58" t="str">
        <f>TRIM(SUBSTITUTE(Table1[[#This Row],[Player]], " ", ""))</f>
        <v>M.Smith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f t="shared" si="3"/>
        <v>0</v>
      </c>
      <c r="W58" t="s">
        <v>54</v>
      </c>
      <c r="X58" s="3">
        <v>8</v>
      </c>
      <c r="Y58">
        <v>0</v>
      </c>
      <c r="AF58">
        <f>Table1[[#This Row],[AB]]+Table1[[#This Row],[BB]]+Table1[[#This Row],[SF]]</f>
        <v>2</v>
      </c>
      <c r="AG58">
        <f>Table1[[#This Row],[H]]+Table1[[#This Row],[BB]]</f>
        <v>0</v>
      </c>
      <c r="AH58">
        <f>Table1[[#This Row],[H]]-Table1[[#This Row],[2B]]-Table1[[#This Row],[3B]]-Table1[[#This Row],[HR]]</f>
        <v>0</v>
      </c>
      <c r="AI58" s="3">
        <f>IF(Table1[[#This Row],[Team_Game_Number]] &gt;_xlfn.MAXIFS(Table1[Team_Game_Number],Table1[Team],Table1[[#This Row],[Team]]) - 5,1,0)</f>
        <v>0</v>
      </c>
      <c r="AJ58" cm="1">
        <f t="array" ref="AJ58">MATCH(Table1[[#This Row],[Game_ID]],_xlfn.UNIQUE(_xlfn._xlws.FILTER(Table1[Game_ID],Table1[Team]=Table1[[#This Row],[Team]])),0)</f>
        <v>3</v>
      </c>
      <c r="AK58">
        <f>IF(Table1[[#This Row],[Last5_Flag]]=1,1,0)</f>
        <v>0</v>
      </c>
      <c r="AL58">
        <f>COUNTIFS(
    Table1[Player Name], Table1[[#This Row],[Player Name]],
    Table1[Position], Table1[[#This Row],[Position]]
)</f>
        <v>21</v>
      </c>
      <c r="AM58" t="str" cm="1">
        <f t="array" ref="AM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59" spans="1:39" x14ac:dyDescent="0.2">
      <c r="A59" t="str">
        <f>TEXT(Table1[[#This Row],[Date]],"yyyymmdd") &amp; "_" &amp; (LEFT(D59,3) &amp; "_" &amp; LEFT(E59,3) &amp; "_" &amp; (Table1[[#This Row],[Game_no.]]))</f>
        <v>20260208_Lin_D&amp;E_1</v>
      </c>
      <c r="B59" s="1">
        <v>46061</v>
      </c>
      <c r="C59" s="3">
        <v>1</v>
      </c>
      <c r="D59" t="s">
        <v>95</v>
      </c>
      <c r="E59" t="s">
        <v>42</v>
      </c>
      <c r="F59" t="s">
        <v>42</v>
      </c>
      <c r="G59" t="s">
        <v>95</v>
      </c>
      <c r="H59" t="s">
        <v>461</v>
      </c>
      <c r="I59" t="str">
        <f>TRIM(SUBSTITUTE(Table1[[#This Row],[Player]], " ", ""))</f>
        <v>L.Ruiz-Rubio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f t="shared" si="3"/>
        <v>0</v>
      </c>
      <c r="W59" t="s">
        <v>74</v>
      </c>
      <c r="X59" s="3">
        <v>8</v>
      </c>
      <c r="Y59">
        <v>0</v>
      </c>
      <c r="AF59">
        <f>Table1[[#This Row],[AB]]+Table1[[#This Row],[BB]]+Table1[[#This Row],[SF]]</f>
        <v>1</v>
      </c>
      <c r="AG59">
        <f>Table1[[#This Row],[H]]+Table1[[#This Row],[BB]]</f>
        <v>0</v>
      </c>
      <c r="AH59">
        <f>Table1[[#This Row],[H]]-Table1[[#This Row],[2B]]-Table1[[#This Row],[3B]]-Table1[[#This Row],[HR]]</f>
        <v>0</v>
      </c>
      <c r="AI59" s="3">
        <f>IF(Table1[[#This Row],[Team_Game_Number]] &gt;_xlfn.MAXIFS(Table1[Team_Game_Number],Table1[Team],Table1[[#This Row],[Team]]) - 5,1,0)</f>
        <v>0</v>
      </c>
      <c r="AJ59" cm="1">
        <f t="array" ref="AJ59">MATCH(Table1[[#This Row],[Game_ID]],_xlfn.UNIQUE(_xlfn._xlws.FILTER(Table1[Game_ID],Table1[Team]=Table1[[#This Row],[Team]])),0)</f>
        <v>3</v>
      </c>
      <c r="AK59">
        <f>IF(Table1[[#This Row],[Last5_Flag]]=1,1,0)</f>
        <v>0</v>
      </c>
      <c r="AL59">
        <f>COUNTIFS(
    Table1[Player Name], Table1[[#This Row],[Player Name]],
    Table1[Position], Table1[[#This Row],[Position]]
)</f>
        <v>3</v>
      </c>
      <c r="AM59" t="str" cm="1">
        <f t="array" ref="AM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60" spans="1:39" x14ac:dyDescent="0.2">
      <c r="A60" t="str">
        <f>TEXT(Table1[[#This Row],[Date]],"yyyymmdd") &amp; "_" &amp; (LEFT(D60,3) &amp; "_" &amp; LEFT(E60,3) &amp; "_" &amp; (Table1[[#This Row],[Game_no.]]))</f>
        <v>20260208_Lin_D&amp;E_1</v>
      </c>
      <c r="B60" s="1">
        <v>46061</v>
      </c>
      <c r="C60" s="3">
        <v>1</v>
      </c>
      <c r="D60" t="s">
        <v>95</v>
      </c>
      <c r="E60" t="s">
        <v>42</v>
      </c>
      <c r="F60" t="s">
        <v>42</v>
      </c>
      <c r="G60" t="s">
        <v>95</v>
      </c>
      <c r="H60" t="s">
        <v>96</v>
      </c>
      <c r="I60" t="str">
        <f>TRIM(SUBSTITUTE(Table1[[#This Row],[Player]], " ", ""))</f>
        <v>A.Belcher</v>
      </c>
      <c r="J60">
        <v>2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f t="shared" si="3"/>
        <v>1</v>
      </c>
      <c r="W60" t="s">
        <v>57</v>
      </c>
      <c r="X60" s="3">
        <v>9</v>
      </c>
      <c r="Y60">
        <v>0</v>
      </c>
      <c r="AF60">
        <f>Table1[[#This Row],[AB]]+Table1[[#This Row],[BB]]+Table1[[#This Row],[SF]]</f>
        <v>2</v>
      </c>
      <c r="AG60">
        <f>Table1[[#This Row],[H]]+Table1[[#This Row],[BB]]</f>
        <v>1</v>
      </c>
      <c r="AH60">
        <f>Table1[[#This Row],[H]]-Table1[[#This Row],[2B]]-Table1[[#This Row],[3B]]-Table1[[#This Row],[HR]]</f>
        <v>1</v>
      </c>
      <c r="AI60" s="3">
        <f>IF(Table1[[#This Row],[Team_Game_Number]] &gt;_xlfn.MAXIFS(Table1[Team_Game_Number],Table1[Team],Table1[[#This Row],[Team]]) - 5,1,0)</f>
        <v>0</v>
      </c>
      <c r="AJ60" cm="1">
        <f t="array" ref="AJ60">MATCH(Table1[[#This Row],[Game_ID]],_xlfn.UNIQUE(_xlfn._xlws.FILTER(Table1[Game_ID],Table1[Team]=Table1[[#This Row],[Team]])),0)</f>
        <v>3</v>
      </c>
      <c r="AK60">
        <f>IF(Table1[[#This Row],[Last5_Flag]]=1,1,0)</f>
        <v>0</v>
      </c>
      <c r="AL60">
        <f>COUNTIFS(
    Table1[Player Name], Table1[[#This Row],[Player Name]],
    Table1[Position], Table1[[#This Row],[Position]]
)</f>
        <v>19</v>
      </c>
      <c r="AM60" t="str" cm="1">
        <f t="array" ref="AM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61" spans="1:39" x14ac:dyDescent="0.2">
      <c r="A61" t="str">
        <f>TEXT(Table1[[#This Row],[Date]],"yyyymmdd") &amp; "_" &amp; (LEFT(D61,3) &amp; "_" &amp; LEFT(E61,3) &amp; "_" &amp; (Table1[[#This Row],[Game_no.]]))</f>
        <v>20260208_Lin_D&amp;E_1</v>
      </c>
      <c r="B61" s="1">
        <v>46061</v>
      </c>
      <c r="C61" s="3">
        <v>1</v>
      </c>
      <c r="D61" t="s">
        <v>95</v>
      </c>
      <c r="E61" t="s">
        <v>42</v>
      </c>
      <c r="F61" t="s">
        <v>42</v>
      </c>
      <c r="G61" t="s">
        <v>95</v>
      </c>
      <c r="H61" t="s">
        <v>59</v>
      </c>
      <c r="I61" t="str">
        <f>TRIM(SUBSTITUTE(Table1[[#This Row],[Player]], " ", ""))</f>
        <v>S.Kneeland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f t="shared" si="3"/>
        <v>0</v>
      </c>
      <c r="W61" t="s">
        <v>58</v>
      </c>
      <c r="X61" s="3"/>
      <c r="Y61">
        <v>0</v>
      </c>
      <c r="Z61">
        <v>2</v>
      </c>
      <c r="AA61">
        <v>7</v>
      </c>
      <c r="AB61">
        <v>13</v>
      </c>
      <c r="AC61">
        <v>4</v>
      </c>
      <c r="AD61">
        <v>5</v>
      </c>
      <c r="AE61">
        <v>0</v>
      </c>
      <c r="AF61">
        <f>Table1[[#This Row],[AB]]+Table1[[#This Row],[BB]]+Table1[[#This Row],[SF]]</f>
        <v>0</v>
      </c>
      <c r="AG61">
        <f>Table1[[#This Row],[H]]+Table1[[#This Row],[BB]]</f>
        <v>0</v>
      </c>
      <c r="AH61">
        <f>Table1[[#This Row],[H]]-Table1[[#This Row],[2B]]-Table1[[#This Row],[3B]]-Table1[[#This Row],[HR]]</f>
        <v>0</v>
      </c>
      <c r="AI61" s="3">
        <f>IF(Table1[[#This Row],[Team_Game_Number]] &gt;_xlfn.MAXIFS(Table1[Team_Game_Number],Table1[Team],Table1[[#This Row],[Team]]) - 5,1,0)</f>
        <v>0</v>
      </c>
      <c r="AJ61" cm="1">
        <f t="array" ref="AJ61">MATCH(Table1[[#This Row],[Game_ID]],_xlfn.UNIQUE(_xlfn._xlws.FILTER(Table1[Game_ID],Table1[Team]=Table1[[#This Row],[Team]])),0)</f>
        <v>3</v>
      </c>
      <c r="AK61">
        <f>IF(Table1[[#This Row],[Last5_Flag]]=1,1,0)</f>
        <v>0</v>
      </c>
      <c r="AL61">
        <f>COUNTIFS(
    Table1[Player Name], Table1[[#This Row],[Player Name]],
    Table1[Position], Table1[[#This Row],[Position]]
)</f>
        <v>17</v>
      </c>
      <c r="AM61" t="str" cm="1">
        <f t="array" ref="AM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2" spans="1:39" x14ac:dyDescent="0.2">
      <c r="A62" t="str">
        <f>TEXT(Table1[[#This Row],[Date]],"yyyymmdd") &amp; "_" &amp; (LEFT(D62,3) &amp; "_" &amp; LEFT(E62,3) &amp; "_" &amp; (Table1[[#This Row],[Game_no.]]))</f>
        <v>20260208_Lin_D&amp;E_1</v>
      </c>
      <c r="B62" s="1">
        <v>46061</v>
      </c>
      <c r="C62" s="3">
        <v>1</v>
      </c>
      <c r="D62" t="s">
        <v>95</v>
      </c>
      <c r="E62" t="s">
        <v>42</v>
      </c>
      <c r="F62" t="s">
        <v>42</v>
      </c>
      <c r="G62" t="s">
        <v>95</v>
      </c>
      <c r="H62" t="s">
        <v>60</v>
      </c>
      <c r="I62" t="str">
        <f>TRIM(SUBSTITUTE(Table1[[#This Row],[Player]], " ", ""))</f>
        <v>A.Munoz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f t="shared" si="3"/>
        <v>0</v>
      </c>
      <c r="W62" t="s">
        <v>58</v>
      </c>
      <c r="X62" s="3"/>
      <c r="Y62">
        <v>0</v>
      </c>
      <c r="Z62">
        <v>2</v>
      </c>
      <c r="AA62">
        <v>4</v>
      </c>
      <c r="AB62">
        <v>2</v>
      </c>
      <c r="AC62">
        <v>2</v>
      </c>
      <c r="AD62">
        <v>0</v>
      </c>
      <c r="AE62">
        <v>1</v>
      </c>
      <c r="AF62">
        <f>Table1[[#This Row],[AB]]+Table1[[#This Row],[BB]]+Table1[[#This Row],[SF]]</f>
        <v>0</v>
      </c>
      <c r="AG62">
        <f>Table1[[#This Row],[H]]+Table1[[#This Row],[BB]]</f>
        <v>0</v>
      </c>
      <c r="AH62">
        <f>Table1[[#This Row],[H]]-Table1[[#This Row],[2B]]-Table1[[#This Row],[3B]]-Table1[[#This Row],[HR]]</f>
        <v>0</v>
      </c>
      <c r="AI62" s="3">
        <f>IF(Table1[[#This Row],[Team_Game_Number]] &gt;_xlfn.MAXIFS(Table1[Team_Game_Number],Table1[Team],Table1[[#This Row],[Team]]) - 5,1,0)</f>
        <v>0</v>
      </c>
      <c r="AJ62" cm="1">
        <f t="array" ref="AJ62">MATCH(Table1[[#This Row],[Game_ID]],_xlfn.UNIQUE(_xlfn._xlws.FILTER(Table1[Game_ID],Table1[Team]=Table1[[#This Row],[Team]])),0)</f>
        <v>3</v>
      </c>
      <c r="AK62">
        <f>IF(Table1[[#This Row],[Last5_Flag]]=1,1,0)</f>
        <v>0</v>
      </c>
      <c r="AL62">
        <f>COUNTIFS(
    Table1[Player Name], Table1[[#This Row],[Player Name]],
    Table1[Position], Table1[[#This Row],[Position]]
)</f>
        <v>10</v>
      </c>
      <c r="AM62" t="str" cm="1">
        <f t="array" ref="AM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3" spans="1:39" x14ac:dyDescent="0.2">
      <c r="A63" t="str">
        <f>TEXT(Table1[[#This Row],[Date]],"yyyymmdd") &amp; "_" &amp; (LEFT(D63,3) &amp; "_" &amp; LEFT(E63,3) &amp; "_" &amp; (Table1[[#This Row],[Game_no.]]))</f>
        <v>20260208_Emo_Con_1</v>
      </c>
      <c r="B63" s="1">
        <v>46061</v>
      </c>
      <c r="C63" s="3">
        <v>1</v>
      </c>
      <c r="D63" t="s">
        <v>72</v>
      </c>
      <c r="E63" t="s">
        <v>97</v>
      </c>
      <c r="F63" t="s">
        <v>97</v>
      </c>
      <c r="G63" t="s">
        <v>72</v>
      </c>
      <c r="H63" t="s">
        <v>98</v>
      </c>
      <c r="I63" t="str">
        <f>TRIM(SUBSTITUTE(Table1[[#This Row],[Player]], " ", ""))</f>
        <v>K.Morgan</v>
      </c>
      <c r="J63">
        <v>3</v>
      </c>
      <c r="K63">
        <v>0</v>
      </c>
      <c r="L63">
        <v>1</v>
      </c>
      <c r="M63">
        <v>2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f t="shared" si="3"/>
        <v>1</v>
      </c>
      <c r="W63" t="s">
        <v>8</v>
      </c>
      <c r="X63" s="3">
        <v>1</v>
      </c>
      <c r="Y63">
        <v>0</v>
      </c>
      <c r="AF63">
        <f>Table1[[#This Row],[AB]]+Table1[[#This Row],[BB]]+Table1[[#This Row],[SF]]</f>
        <v>3</v>
      </c>
      <c r="AG63">
        <f>Table1[[#This Row],[H]]+Table1[[#This Row],[BB]]</f>
        <v>1</v>
      </c>
      <c r="AH63">
        <f>Table1[[#This Row],[H]]-Table1[[#This Row],[2B]]-Table1[[#This Row],[3B]]-Table1[[#This Row],[HR]]</f>
        <v>1</v>
      </c>
      <c r="AI63" s="3">
        <f>IF(Table1[[#This Row],[Team_Game_Number]] &gt;_xlfn.MAXIFS(Table1[Team_Game_Number],Table1[Team],Table1[[#This Row],[Team]]) - 5,1,0)</f>
        <v>0</v>
      </c>
      <c r="AJ63" cm="1">
        <f t="array" ref="AJ63">MATCH(Table1[[#This Row],[Game_ID]],_xlfn.UNIQUE(_xlfn._xlws.FILTER(Table1[Game_ID],Table1[Team]=Table1[[#This Row],[Team]])),0)</f>
        <v>1</v>
      </c>
      <c r="AK63">
        <f>IF(Table1[[#This Row],[Last5_Flag]]=1,1,0)</f>
        <v>0</v>
      </c>
      <c r="AL63">
        <f>COUNTIFS(
    Table1[Player Name], Table1[[#This Row],[Player Name]],
    Table1[Position], Table1[[#This Row],[Position]]
)</f>
        <v>28</v>
      </c>
      <c r="AM63" t="str" cm="1">
        <f t="array" ref="AM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64" spans="1:39" x14ac:dyDescent="0.2">
      <c r="A64" t="str">
        <f>TEXT(Table1[[#This Row],[Date]],"yyyymmdd") &amp; "_" &amp; (LEFT(D64,3) &amp; "_" &amp; LEFT(E64,3) &amp; "_" &amp; (Table1[[#This Row],[Game_no.]]))</f>
        <v>20260208_Emo_Con_1</v>
      </c>
      <c r="B64" s="1">
        <v>46061</v>
      </c>
      <c r="C64" s="3">
        <v>1</v>
      </c>
      <c r="D64" t="s">
        <v>72</v>
      </c>
      <c r="E64" t="s">
        <v>97</v>
      </c>
      <c r="F64" t="s">
        <v>97</v>
      </c>
      <c r="G64" t="s">
        <v>72</v>
      </c>
      <c r="H64" t="s">
        <v>99</v>
      </c>
      <c r="I64" t="str">
        <f>TRIM(SUBSTITUTE(Table1[[#This Row],[Player]], " ", ""))</f>
        <v>B.Jamerson</v>
      </c>
      <c r="J64">
        <v>4</v>
      </c>
      <c r="K64">
        <v>3</v>
      </c>
      <c r="L64">
        <v>3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f t="shared" si="3"/>
        <v>3</v>
      </c>
      <c r="W64" t="s">
        <v>118</v>
      </c>
      <c r="X64" s="3">
        <v>2</v>
      </c>
      <c r="Y64">
        <v>2</v>
      </c>
      <c r="AF64">
        <f>Table1[[#This Row],[AB]]+Table1[[#This Row],[BB]]+Table1[[#This Row],[SF]]</f>
        <v>4</v>
      </c>
      <c r="AG64">
        <f>Table1[[#This Row],[H]]+Table1[[#This Row],[BB]]</f>
        <v>3</v>
      </c>
      <c r="AH64">
        <f>Table1[[#This Row],[H]]-Table1[[#This Row],[2B]]-Table1[[#This Row],[3B]]-Table1[[#This Row],[HR]]</f>
        <v>3</v>
      </c>
      <c r="AI64" s="3">
        <f>IF(Table1[[#This Row],[Team_Game_Number]] &gt;_xlfn.MAXIFS(Table1[Team_Game_Number],Table1[Team],Table1[[#This Row],[Team]]) - 5,1,0)</f>
        <v>0</v>
      </c>
      <c r="AJ64" cm="1">
        <f t="array" ref="AJ64">MATCH(Table1[[#This Row],[Game_ID]],_xlfn.UNIQUE(_xlfn._xlws.FILTER(Table1[Game_ID],Table1[Team]=Table1[[#This Row],[Team]])),0)</f>
        <v>1</v>
      </c>
      <c r="AK64">
        <f>IF(Table1[[#This Row],[Last5_Flag]]=1,1,0)</f>
        <v>0</v>
      </c>
      <c r="AL64">
        <f>COUNTIFS(
    Table1[Player Name], Table1[[#This Row],[Player Name]],
    Table1[Position], Table1[[#This Row],[Position]]
)</f>
        <v>1</v>
      </c>
      <c r="AM64" t="str" cm="1">
        <f t="array" ref="AM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5" spans="1:39" x14ac:dyDescent="0.2">
      <c r="A65" t="str">
        <f>TEXT(Table1[[#This Row],[Date]],"yyyymmdd") &amp; "_" &amp; (LEFT(D65,3) &amp; "_" &amp; LEFT(E65,3) &amp; "_" &amp; (Table1[[#This Row],[Game_no.]]))</f>
        <v>20260208_Emo_Con_1</v>
      </c>
      <c r="B65" s="1">
        <v>46061</v>
      </c>
      <c r="C65" s="3">
        <v>1</v>
      </c>
      <c r="D65" t="s">
        <v>72</v>
      </c>
      <c r="E65" t="s">
        <v>97</v>
      </c>
      <c r="F65" t="s">
        <v>97</v>
      </c>
      <c r="G65" t="s">
        <v>72</v>
      </c>
      <c r="H65" t="s">
        <v>100</v>
      </c>
      <c r="I65" t="str">
        <f>TRIM(SUBSTITUTE(Table1[[#This Row],[Player]], " ", ""))</f>
        <v>M.Hollis</v>
      </c>
      <c r="J65">
        <v>4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f t="shared" si="3"/>
        <v>1</v>
      </c>
      <c r="W65" t="s">
        <v>116</v>
      </c>
      <c r="X65" s="3">
        <v>3</v>
      </c>
      <c r="Y65">
        <v>1</v>
      </c>
      <c r="Z65">
        <v>2</v>
      </c>
      <c r="AA65">
        <v>5</v>
      </c>
      <c r="AB65">
        <v>8</v>
      </c>
      <c r="AC65">
        <v>2</v>
      </c>
      <c r="AD65">
        <v>2</v>
      </c>
      <c r="AE65">
        <v>1</v>
      </c>
      <c r="AF65">
        <f>Table1[[#This Row],[AB]]+Table1[[#This Row],[BB]]+Table1[[#This Row],[SF]]</f>
        <v>4</v>
      </c>
      <c r="AG65">
        <f>Table1[[#This Row],[H]]+Table1[[#This Row],[BB]]</f>
        <v>1</v>
      </c>
      <c r="AH65">
        <f>Table1[[#This Row],[H]]-Table1[[#This Row],[2B]]-Table1[[#This Row],[3B]]-Table1[[#This Row],[HR]]</f>
        <v>1</v>
      </c>
      <c r="AI65" s="3">
        <f>IF(Table1[[#This Row],[Team_Game_Number]] &gt;_xlfn.MAXIFS(Table1[Team_Game_Number],Table1[Team],Table1[[#This Row],[Team]]) - 5,1,0)</f>
        <v>0</v>
      </c>
      <c r="AJ65" cm="1">
        <f t="array" ref="AJ65">MATCH(Table1[[#This Row],[Game_ID]],_xlfn.UNIQUE(_xlfn._xlws.FILTER(Table1[Game_ID],Table1[Team]=Table1[[#This Row],[Team]])),0)</f>
        <v>1</v>
      </c>
      <c r="AK65">
        <f>IF(Table1[[#This Row],[Last5_Flag]]=1,1,0)</f>
        <v>0</v>
      </c>
      <c r="AL65">
        <f>COUNTIFS(
    Table1[Player Name], Table1[[#This Row],[Player Name]],
    Table1[Position], Table1[[#This Row],[Position]]
)</f>
        <v>4</v>
      </c>
      <c r="AM65" t="str" cm="1">
        <f t="array" ref="AM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6" spans="1:39" x14ac:dyDescent="0.2">
      <c r="A66" t="str">
        <f>TEXT(Table1[[#This Row],[Date]],"yyyymmdd") &amp; "_" &amp; (LEFT(D66,3) &amp; "_" &amp; LEFT(E66,3) &amp; "_" &amp; (Table1[[#This Row],[Game_no.]]))</f>
        <v>20260208_Emo_Con_1</v>
      </c>
      <c r="B66" s="1">
        <v>46061</v>
      </c>
      <c r="C66" s="3">
        <v>1</v>
      </c>
      <c r="D66" t="s">
        <v>72</v>
      </c>
      <c r="E66" t="s">
        <v>97</v>
      </c>
      <c r="F66" t="s">
        <v>97</v>
      </c>
      <c r="G66" t="s">
        <v>72</v>
      </c>
      <c r="H66" t="s">
        <v>101</v>
      </c>
      <c r="I66" t="str">
        <f>TRIM(SUBSTITUTE(Table1[[#This Row],[Player]], " ", ""))</f>
        <v>L.Lewis</v>
      </c>
      <c r="J66">
        <v>2</v>
      </c>
      <c r="K66">
        <v>1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f t="shared" si="3"/>
        <v>0</v>
      </c>
      <c r="W66" t="s">
        <v>48</v>
      </c>
      <c r="X66" s="3">
        <v>4</v>
      </c>
      <c r="Y66">
        <v>1</v>
      </c>
      <c r="AF66">
        <f>Table1[[#This Row],[AB]]+Table1[[#This Row],[BB]]+Table1[[#This Row],[SF]]</f>
        <v>3</v>
      </c>
      <c r="AG66">
        <f>Table1[[#This Row],[H]]+Table1[[#This Row],[BB]]</f>
        <v>1</v>
      </c>
      <c r="AH66">
        <f>Table1[[#This Row],[H]]-Table1[[#This Row],[2B]]-Table1[[#This Row],[3B]]-Table1[[#This Row],[HR]]</f>
        <v>0</v>
      </c>
      <c r="AI66" s="3">
        <f>IF(Table1[[#This Row],[Team_Game_Number]] &gt;_xlfn.MAXIFS(Table1[Team_Game_Number],Table1[Team],Table1[[#This Row],[Team]]) - 5,1,0)</f>
        <v>0</v>
      </c>
      <c r="AJ66" cm="1">
        <f t="array" ref="AJ66">MATCH(Table1[[#This Row],[Game_ID]],_xlfn.UNIQUE(_xlfn._xlws.FILTER(Table1[Game_ID],Table1[Team]=Table1[[#This Row],[Team]])),0)</f>
        <v>1</v>
      </c>
      <c r="AK66">
        <f>IF(Table1[[#This Row],[Last5_Flag]]=1,1,0)</f>
        <v>0</v>
      </c>
      <c r="AL66">
        <f>COUNTIFS(
    Table1[Player Name], Table1[[#This Row],[Player Name]],
    Table1[Position], Table1[[#This Row],[Position]]
)</f>
        <v>28</v>
      </c>
      <c r="AM66" t="str" cm="1">
        <f t="array" ref="AM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67" spans="1:39" x14ac:dyDescent="0.2">
      <c r="A67" t="str">
        <f>TEXT(Table1[[#This Row],[Date]],"yyyymmdd") &amp; "_" &amp; (LEFT(D67,3) &amp; "_" &amp; LEFT(E67,3) &amp; "_" &amp; (Table1[[#This Row],[Game_no.]]))</f>
        <v>20260208_Emo_Con_1</v>
      </c>
      <c r="B67" s="1">
        <v>46061</v>
      </c>
      <c r="C67" s="3">
        <v>1</v>
      </c>
      <c r="D67" t="s">
        <v>72</v>
      </c>
      <c r="E67" t="s">
        <v>97</v>
      </c>
      <c r="F67" t="s">
        <v>97</v>
      </c>
      <c r="G67" t="s">
        <v>72</v>
      </c>
      <c r="H67" t="s">
        <v>102</v>
      </c>
      <c r="I67" t="str">
        <f>TRIM(SUBSTITUTE(Table1[[#This Row],[Player]], " ", ""))</f>
        <v>A.Giles</v>
      </c>
      <c r="J67">
        <v>4</v>
      </c>
      <c r="K67">
        <v>0</v>
      </c>
      <c r="L67">
        <v>2</v>
      </c>
      <c r="M67">
        <v>3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f t="shared" si="3"/>
        <v>4</v>
      </c>
      <c r="W67" t="s">
        <v>57</v>
      </c>
      <c r="X67" s="3">
        <v>5</v>
      </c>
      <c r="Y67">
        <v>1</v>
      </c>
      <c r="AF67">
        <f>Table1[[#This Row],[AB]]+Table1[[#This Row],[BB]]+Table1[[#This Row],[SF]]</f>
        <v>4</v>
      </c>
      <c r="AG67">
        <f>Table1[[#This Row],[H]]+Table1[[#This Row],[BB]]</f>
        <v>2</v>
      </c>
      <c r="AH67">
        <f>Table1[[#This Row],[H]]-Table1[[#This Row],[2B]]-Table1[[#This Row],[3B]]-Table1[[#This Row],[HR]]</f>
        <v>1</v>
      </c>
      <c r="AI67" s="3">
        <f>IF(Table1[[#This Row],[Team_Game_Number]] &gt;_xlfn.MAXIFS(Table1[Team_Game_Number],Table1[Team],Table1[[#This Row],[Team]]) - 5,1,0)</f>
        <v>0</v>
      </c>
      <c r="AJ67" cm="1">
        <f t="array" ref="AJ67">MATCH(Table1[[#This Row],[Game_ID]],_xlfn.UNIQUE(_xlfn._xlws.FILTER(Table1[Game_ID],Table1[Team]=Table1[[#This Row],[Team]])),0)</f>
        <v>1</v>
      </c>
      <c r="AK67">
        <f>IF(Table1[[#This Row],[Last5_Flag]]=1,1,0)</f>
        <v>0</v>
      </c>
      <c r="AL67">
        <f>COUNTIFS(
    Table1[Player Name], Table1[[#This Row],[Player Name]],
    Table1[Position], Table1[[#This Row],[Position]]
)</f>
        <v>27</v>
      </c>
      <c r="AM67" t="str" cm="1">
        <f t="array" ref="AM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68" spans="1:39" x14ac:dyDescent="0.2">
      <c r="A68" t="str">
        <f>TEXT(Table1[[#This Row],[Date]],"yyyymmdd") &amp; "_" &amp; (LEFT(D68,3) &amp; "_" &amp; LEFT(E68,3) &amp; "_" &amp; (Table1[[#This Row],[Game_no.]]))</f>
        <v>20260208_Emo_Con_1</v>
      </c>
      <c r="B68" s="1">
        <v>46061</v>
      </c>
      <c r="C68" s="3">
        <v>1</v>
      </c>
      <c r="D68" t="s">
        <v>72</v>
      </c>
      <c r="E68" t="s">
        <v>97</v>
      </c>
      <c r="F68" t="s">
        <v>97</v>
      </c>
      <c r="G68" t="s">
        <v>72</v>
      </c>
      <c r="H68" t="s">
        <v>103</v>
      </c>
      <c r="I68" t="str">
        <f>TRIM(SUBSTITUTE(Table1[[#This Row],[Player]], " ", ""))</f>
        <v>M.Gleason</v>
      </c>
      <c r="J68">
        <v>2</v>
      </c>
      <c r="K68">
        <v>0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f t="shared" si="3"/>
        <v>0</v>
      </c>
      <c r="W68" t="s">
        <v>53</v>
      </c>
      <c r="X68" s="3">
        <v>6</v>
      </c>
      <c r="Y68">
        <v>0</v>
      </c>
      <c r="AF68">
        <f>Table1[[#This Row],[AB]]+Table1[[#This Row],[BB]]+Table1[[#This Row],[SF]]</f>
        <v>3</v>
      </c>
      <c r="AG68">
        <f>Table1[[#This Row],[H]]+Table1[[#This Row],[BB]]</f>
        <v>1</v>
      </c>
      <c r="AH68">
        <f>Table1[[#This Row],[H]]-Table1[[#This Row],[2B]]-Table1[[#This Row],[3B]]-Table1[[#This Row],[HR]]</f>
        <v>0</v>
      </c>
      <c r="AI68" s="3">
        <f>IF(Table1[[#This Row],[Team_Game_Number]] &gt;_xlfn.MAXIFS(Table1[Team_Game_Number],Table1[Team],Table1[[#This Row],[Team]]) - 5,1,0)</f>
        <v>0</v>
      </c>
      <c r="AJ68" cm="1">
        <f t="array" ref="AJ68">MATCH(Table1[[#This Row],[Game_ID]],_xlfn.UNIQUE(_xlfn._xlws.FILTER(Table1[Game_ID],Table1[Team]=Table1[[#This Row],[Team]])),0)</f>
        <v>1</v>
      </c>
      <c r="AK68">
        <f>IF(Table1[[#This Row],[Last5_Flag]]=1,1,0)</f>
        <v>0</v>
      </c>
      <c r="AL68">
        <f>COUNTIFS(
    Table1[Player Name], Table1[[#This Row],[Player Name]],
    Table1[Position], Table1[[#This Row],[Position]]
)</f>
        <v>21</v>
      </c>
      <c r="AM68" t="str" cm="1">
        <f t="array" ref="AM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69" spans="1:39" x14ac:dyDescent="0.2">
      <c r="A69" t="str">
        <f>TEXT(Table1[[#This Row],[Date]],"yyyymmdd") &amp; "_" &amp; (LEFT(D69,3) &amp; "_" &amp; LEFT(E69,3) &amp; "_" &amp; (Table1[[#This Row],[Game_no.]]))</f>
        <v>20260208_Emo_Con_1</v>
      </c>
      <c r="B69" s="1">
        <v>46061</v>
      </c>
      <c r="C69" s="3">
        <v>1</v>
      </c>
      <c r="D69" t="s">
        <v>72</v>
      </c>
      <c r="E69" t="s">
        <v>97</v>
      </c>
      <c r="F69" t="s">
        <v>97</v>
      </c>
      <c r="G69" t="s">
        <v>72</v>
      </c>
      <c r="H69" t="s">
        <v>104</v>
      </c>
      <c r="I69" t="str">
        <f>TRIM(SUBSTITUTE(Table1[[#This Row],[Player]], " ", ""))</f>
        <v>K.McCord</v>
      </c>
      <c r="J69">
        <v>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f t="shared" si="3"/>
        <v>0</v>
      </c>
      <c r="W69" t="s">
        <v>119</v>
      </c>
      <c r="X69" s="3">
        <v>7</v>
      </c>
      <c r="Y69">
        <v>0</v>
      </c>
      <c r="AF69">
        <f>Table1[[#This Row],[AB]]+Table1[[#This Row],[BB]]+Table1[[#This Row],[SF]]</f>
        <v>3</v>
      </c>
      <c r="AG69">
        <f>Table1[[#This Row],[H]]+Table1[[#This Row],[BB]]</f>
        <v>0</v>
      </c>
      <c r="AH69">
        <f>Table1[[#This Row],[H]]-Table1[[#This Row],[2B]]-Table1[[#This Row],[3B]]-Table1[[#This Row],[HR]]</f>
        <v>0</v>
      </c>
      <c r="AI69" s="3">
        <f>IF(Table1[[#This Row],[Team_Game_Number]] &gt;_xlfn.MAXIFS(Table1[Team_Game_Number],Table1[Team],Table1[[#This Row],[Team]]) - 5,1,0)</f>
        <v>0</v>
      </c>
      <c r="AJ69" cm="1">
        <f t="array" ref="AJ69">MATCH(Table1[[#This Row],[Game_ID]],_xlfn.UNIQUE(_xlfn._xlws.FILTER(Table1[Game_ID],Table1[Team]=Table1[[#This Row],[Team]])),0)</f>
        <v>1</v>
      </c>
      <c r="AK69">
        <f>IF(Table1[[#This Row],[Last5_Flag]]=1,1,0)</f>
        <v>0</v>
      </c>
      <c r="AL69">
        <f>COUNTIFS(
    Table1[Player Name], Table1[[#This Row],[Player Name]],
    Table1[Position], Table1[[#This Row],[Position]]
)</f>
        <v>2</v>
      </c>
      <c r="AM69" t="str" cm="1">
        <f t="array" ref="AM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70" spans="1:39" x14ac:dyDescent="0.2">
      <c r="A70" t="str">
        <f>TEXT(Table1[[#This Row],[Date]],"yyyymmdd") &amp; "_" &amp; (LEFT(D70,3) &amp; "_" &amp; LEFT(E70,3) &amp; "_" &amp; (Table1[[#This Row],[Game_no.]]))</f>
        <v>20260208_Emo_Con_1</v>
      </c>
      <c r="B70" s="1">
        <v>46061</v>
      </c>
      <c r="C70" s="3">
        <v>1</v>
      </c>
      <c r="D70" t="s">
        <v>72</v>
      </c>
      <c r="E70" t="s">
        <v>97</v>
      </c>
      <c r="F70" t="s">
        <v>97</v>
      </c>
      <c r="G70" t="s">
        <v>72</v>
      </c>
      <c r="H70" t="s">
        <v>105</v>
      </c>
      <c r="I70" t="str">
        <f>TRIM(SUBSTITUTE(Table1[[#This Row],[Player]], " ", ""))</f>
        <v>K.Sholter</v>
      </c>
      <c r="J70">
        <v>3</v>
      </c>
      <c r="K70">
        <v>0</v>
      </c>
      <c r="L70">
        <v>2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f t="shared" si="3"/>
        <v>4</v>
      </c>
      <c r="W70" t="s">
        <v>52</v>
      </c>
      <c r="X70" s="3">
        <v>8</v>
      </c>
      <c r="Y70">
        <v>0</v>
      </c>
      <c r="AF70">
        <f>Table1[[#This Row],[AB]]+Table1[[#This Row],[BB]]+Table1[[#This Row],[SF]]</f>
        <v>3</v>
      </c>
      <c r="AG70">
        <f>Table1[[#This Row],[H]]+Table1[[#This Row],[BB]]</f>
        <v>2</v>
      </c>
      <c r="AH70">
        <f>Table1[[#This Row],[H]]-Table1[[#This Row],[2B]]-Table1[[#This Row],[3B]]-Table1[[#This Row],[HR]]</f>
        <v>1</v>
      </c>
      <c r="AI70" s="3">
        <f>IF(Table1[[#This Row],[Team_Game_Number]] &gt;_xlfn.MAXIFS(Table1[Team_Game_Number],Table1[Team],Table1[[#This Row],[Team]]) - 5,1,0)</f>
        <v>0</v>
      </c>
      <c r="AJ70" cm="1">
        <f t="array" ref="AJ70">MATCH(Table1[[#This Row],[Game_ID]],_xlfn.UNIQUE(_xlfn._xlws.FILTER(Table1[Game_ID],Table1[Team]=Table1[[#This Row],[Team]])),0)</f>
        <v>1</v>
      </c>
      <c r="AK70">
        <f>IF(Table1[[#This Row],[Last5_Flag]]=1,1,0)</f>
        <v>0</v>
      </c>
      <c r="AL70">
        <f>COUNTIFS(
    Table1[Player Name], Table1[[#This Row],[Player Name]],
    Table1[Position], Table1[[#This Row],[Position]]
)</f>
        <v>16</v>
      </c>
      <c r="AM70" t="str" cm="1">
        <f t="array" ref="AM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1" spans="1:39" x14ac:dyDescent="0.2">
      <c r="A71" t="str">
        <f>TEXT(Table1[[#This Row],[Date]],"yyyymmdd") &amp; "_" &amp; (LEFT(D71,3) &amp; "_" &amp; LEFT(E71,3) &amp; "_" &amp; (Table1[[#This Row],[Game_no.]]))</f>
        <v>20260208_Emo_Con_1</v>
      </c>
      <c r="B71" s="1">
        <v>46061</v>
      </c>
      <c r="C71" s="3">
        <v>1</v>
      </c>
      <c r="D71" t="s">
        <v>72</v>
      </c>
      <c r="E71" t="s">
        <v>97</v>
      </c>
      <c r="F71" t="s">
        <v>97</v>
      </c>
      <c r="G71" t="s">
        <v>72</v>
      </c>
      <c r="H71" t="s">
        <v>106</v>
      </c>
      <c r="I71" t="str">
        <f>TRIM(SUBSTITUTE(Table1[[#This Row],[Player]], " ", ""))</f>
        <v>S.Brehm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f t="shared" si="3"/>
        <v>0</v>
      </c>
      <c r="W71" t="s">
        <v>73</v>
      </c>
      <c r="X71" s="3"/>
      <c r="Y71">
        <v>0</v>
      </c>
      <c r="AF71">
        <f>Table1[[#This Row],[AB]]+Table1[[#This Row],[BB]]+Table1[[#This Row],[SF]]</f>
        <v>0</v>
      </c>
      <c r="AG71">
        <f>Table1[[#This Row],[H]]+Table1[[#This Row],[BB]]</f>
        <v>0</v>
      </c>
      <c r="AH71">
        <f>Table1[[#This Row],[H]]-Table1[[#This Row],[2B]]-Table1[[#This Row],[3B]]-Table1[[#This Row],[HR]]</f>
        <v>0</v>
      </c>
      <c r="AI71" s="3">
        <f>IF(Table1[[#This Row],[Team_Game_Number]] &gt;_xlfn.MAXIFS(Table1[Team_Game_Number],Table1[Team],Table1[[#This Row],[Team]]) - 5,1,0)</f>
        <v>0</v>
      </c>
      <c r="AJ71" cm="1">
        <f t="array" ref="AJ71">MATCH(Table1[[#This Row],[Game_ID]],_xlfn.UNIQUE(_xlfn._xlws.FILTER(Table1[Game_ID],Table1[Team]=Table1[[#This Row],[Team]])),0)</f>
        <v>1</v>
      </c>
      <c r="AK71">
        <f>IF(Table1[[#This Row],[Last5_Flag]]=1,1,0)</f>
        <v>0</v>
      </c>
      <c r="AL71">
        <f>COUNTIFS(
    Table1[Player Name], Table1[[#This Row],[Player Name]],
    Table1[Position], Table1[[#This Row],[Position]]
)</f>
        <v>11</v>
      </c>
      <c r="AM71" t="str" cm="1">
        <f t="array" ref="AM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72" spans="1:39" x14ac:dyDescent="0.2">
      <c r="A72" t="str">
        <f>TEXT(Table1[[#This Row],[Date]],"yyyymmdd") &amp; "_" &amp; (LEFT(D72,3) &amp; "_" &amp; LEFT(E72,3) &amp; "_" &amp; (Table1[[#This Row],[Game_no.]]))</f>
        <v>20260208_Emo_Con_1</v>
      </c>
      <c r="B72" s="1">
        <v>46061</v>
      </c>
      <c r="C72" s="3">
        <v>1</v>
      </c>
      <c r="D72" t="s">
        <v>72</v>
      </c>
      <c r="E72" t="s">
        <v>97</v>
      </c>
      <c r="F72" t="s">
        <v>97</v>
      </c>
      <c r="G72" t="s">
        <v>72</v>
      </c>
      <c r="H72" t="s">
        <v>107</v>
      </c>
      <c r="I72" t="str">
        <f>TRIM(SUBSTITUTE(Table1[[#This Row],[Player]], " ", ""))</f>
        <v>G.Dodson</v>
      </c>
      <c r="J72">
        <v>3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f t="shared" si="3"/>
        <v>0</v>
      </c>
      <c r="W72" t="s">
        <v>54</v>
      </c>
      <c r="X72" s="3">
        <v>9</v>
      </c>
      <c r="Y72">
        <v>0</v>
      </c>
      <c r="AF72">
        <f>Table1[[#This Row],[AB]]+Table1[[#This Row],[BB]]+Table1[[#This Row],[SF]]</f>
        <v>3</v>
      </c>
      <c r="AG72">
        <f>Table1[[#This Row],[H]]+Table1[[#This Row],[BB]]</f>
        <v>0</v>
      </c>
      <c r="AH72">
        <f>Table1[[#This Row],[H]]-Table1[[#This Row],[2B]]-Table1[[#This Row],[3B]]-Table1[[#This Row],[HR]]</f>
        <v>0</v>
      </c>
      <c r="AI72" s="3">
        <f>IF(Table1[[#This Row],[Team_Game_Number]] &gt;_xlfn.MAXIFS(Table1[Team_Game_Number],Table1[Team],Table1[[#This Row],[Team]]) - 5,1,0)</f>
        <v>0</v>
      </c>
      <c r="AJ72" cm="1">
        <f t="array" ref="AJ72">MATCH(Table1[[#This Row],[Game_ID]],_xlfn.UNIQUE(_xlfn._xlws.FILTER(Table1[Game_ID],Table1[Team]=Table1[[#This Row],[Team]])),0)</f>
        <v>1</v>
      </c>
      <c r="AK72">
        <f>IF(Table1[[#This Row],[Last5_Flag]]=1,1,0)</f>
        <v>0</v>
      </c>
      <c r="AL72">
        <f>COUNTIFS(
    Table1[Player Name], Table1[[#This Row],[Player Name]],
    Table1[Position], Table1[[#This Row],[Position]]
)</f>
        <v>16</v>
      </c>
      <c r="AM72" t="str" cm="1">
        <f t="array" ref="AM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73" spans="1:39" x14ac:dyDescent="0.2">
      <c r="A73" t="str">
        <f>TEXT(Table1[[#This Row],[Date]],"yyyymmdd") &amp; "_" &amp; (LEFT(D73,3) &amp; "_" &amp; LEFT(E73,3) &amp; "_" &amp; (Table1[[#This Row],[Game_no.]]))</f>
        <v>20260208_Emo_Con_1</v>
      </c>
      <c r="B73" s="1">
        <v>46061</v>
      </c>
      <c r="C73" s="3">
        <v>1</v>
      </c>
      <c r="D73" t="s">
        <v>72</v>
      </c>
      <c r="E73" t="s">
        <v>97</v>
      </c>
      <c r="F73" t="s">
        <v>97</v>
      </c>
      <c r="G73" t="s">
        <v>72</v>
      </c>
      <c r="H73" t="s">
        <v>108</v>
      </c>
      <c r="I73" t="str">
        <f>TRIM(SUBSTITUTE(Table1[[#This Row],[Player]], " ", ""))</f>
        <v>R.Hintz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f t="shared" si="3"/>
        <v>0</v>
      </c>
      <c r="W73" t="s">
        <v>58</v>
      </c>
      <c r="X73" s="3"/>
      <c r="Y73">
        <v>0</v>
      </c>
      <c r="Z73">
        <v>4</v>
      </c>
      <c r="AA73">
        <v>6</v>
      </c>
      <c r="AB73">
        <v>7</v>
      </c>
      <c r="AC73">
        <v>4</v>
      </c>
      <c r="AD73">
        <v>3</v>
      </c>
      <c r="AE73">
        <v>4</v>
      </c>
      <c r="AF73">
        <f>Table1[[#This Row],[AB]]+Table1[[#This Row],[BB]]+Table1[[#This Row],[SF]]</f>
        <v>0</v>
      </c>
      <c r="AG73">
        <f>Table1[[#This Row],[H]]+Table1[[#This Row],[BB]]</f>
        <v>0</v>
      </c>
      <c r="AH73">
        <f>Table1[[#This Row],[H]]-Table1[[#This Row],[2B]]-Table1[[#This Row],[3B]]-Table1[[#This Row],[HR]]</f>
        <v>0</v>
      </c>
      <c r="AI73" s="3">
        <f>IF(Table1[[#This Row],[Team_Game_Number]] &gt;_xlfn.MAXIFS(Table1[Team_Game_Number],Table1[Team],Table1[[#This Row],[Team]]) - 5,1,0)</f>
        <v>0</v>
      </c>
      <c r="AJ73" cm="1">
        <f t="array" ref="AJ73">MATCH(Table1[[#This Row],[Game_ID]],_xlfn.UNIQUE(_xlfn._xlws.FILTER(Table1[Game_ID],Table1[Team]=Table1[[#This Row],[Team]])),0)</f>
        <v>1</v>
      </c>
      <c r="AK73">
        <f>IF(Table1[[#This Row],[Last5_Flag]]=1,1,0)</f>
        <v>0</v>
      </c>
      <c r="AL73">
        <f>COUNTIFS(
    Table1[Player Name], Table1[[#This Row],[Player Name]],
    Table1[Position], Table1[[#This Row],[Position]]
)</f>
        <v>14</v>
      </c>
      <c r="AM73" t="str" cm="1">
        <f t="array" ref="AM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4" spans="1:39" x14ac:dyDescent="0.2">
      <c r="A74" t="str">
        <f>TEXT(Table1[[#This Row],[Date]],"yyyymmdd") &amp; "_" &amp; (LEFT(D74,3) &amp; "_" &amp; LEFT(E74,3) &amp; "_" &amp; (Table1[[#This Row],[Game_no.]]))</f>
        <v>20260208_Mar_D&amp;E_1</v>
      </c>
      <c r="B74" s="1">
        <v>46061</v>
      </c>
      <c r="C74" s="3">
        <v>1</v>
      </c>
      <c r="D74" t="s">
        <v>109</v>
      </c>
      <c r="E74" t="s">
        <v>42</v>
      </c>
      <c r="F74" t="s">
        <v>42</v>
      </c>
      <c r="G74" t="s">
        <v>109</v>
      </c>
      <c r="H74" t="s">
        <v>67</v>
      </c>
      <c r="I74" t="str">
        <f>TRIM(SUBSTITUTE(Table1[[#This Row],[Player]], " ", ""))</f>
        <v>A.Haynes</v>
      </c>
      <c r="J74">
        <v>5</v>
      </c>
      <c r="K74">
        <v>1</v>
      </c>
      <c r="L74">
        <v>1</v>
      </c>
      <c r="M74">
        <v>0</v>
      </c>
      <c r="N74">
        <v>0</v>
      </c>
      <c r="O74">
        <v>2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f t="shared" si="3"/>
        <v>3</v>
      </c>
      <c r="W74" t="s">
        <v>53</v>
      </c>
      <c r="X74" s="3">
        <v>1</v>
      </c>
      <c r="Y74">
        <v>0</v>
      </c>
      <c r="AF74">
        <f>Table1[[#This Row],[AB]]+Table1[[#This Row],[BB]]+Table1[[#This Row],[SF]]</f>
        <v>5</v>
      </c>
      <c r="AG74">
        <f>Table1[[#This Row],[H]]+Table1[[#This Row],[BB]]</f>
        <v>1</v>
      </c>
      <c r="AH74">
        <f>Table1[[#This Row],[H]]-Table1[[#This Row],[2B]]-Table1[[#This Row],[3B]]-Table1[[#This Row],[HR]]</f>
        <v>0</v>
      </c>
      <c r="AI74" s="3">
        <f>IF(Table1[[#This Row],[Team_Game_Number]] &gt;_xlfn.MAXIFS(Table1[Team_Game_Number],Table1[Team],Table1[[#This Row],[Team]]) - 5,1,0)</f>
        <v>0</v>
      </c>
      <c r="AJ74" cm="1">
        <f t="array" ref="AJ74">MATCH(Table1[[#This Row],[Game_ID]],_xlfn.UNIQUE(_xlfn._xlws.FILTER(Table1[Game_ID],Table1[Team]=Table1[[#This Row],[Team]])),0)</f>
        <v>4</v>
      </c>
      <c r="AK74">
        <f>IF(Table1[[#This Row],[Last5_Flag]]=1,1,0)</f>
        <v>0</v>
      </c>
      <c r="AL74">
        <f>COUNTIFS(
    Table1[Player Name], Table1[[#This Row],[Player Name]],
    Table1[Position], Table1[[#This Row],[Position]]
)</f>
        <v>17</v>
      </c>
      <c r="AM74" t="str" cm="1">
        <f t="array" ref="AM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75" spans="1:39" x14ac:dyDescent="0.2">
      <c r="A75" t="str">
        <f>TEXT(Table1[[#This Row],[Date]],"yyyymmdd") &amp; "_" &amp; (LEFT(D75,3) &amp; "_" &amp; LEFT(E75,3) &amp; "_" &amp; (Table1[[#This Row],[Game_no.]]))</f>
        <v>20260208_Mar_D&amp;E_1</v>
      </c>
      <c r="B75" s="1">
        <v>46061</v>
      </c>
      <c r="C75" s="3">
        <v>1</v>
      </c>
      <c r="D75" t="s">
        <v>109</v>
      </c>
      <c r="E75" t="s">
        <v>42</v>
      </c>
      <c r="F75" t="s">
        <v>42</v>
      </c>
      <c r="G75" t="s">
        <v>109</v>
      </c>
      <c r="H75" t="s">
        <v>51</v>
      </c>
      <c r="I75" t="str">
        <f>TRIM(SUBSTITUTE(Table1[[#This Row],[Player]], " ", ""))</f>
        <v>G.Wessling</v>
      </c>
      <c r="J75">
        <v>4</v>
      </c>
      <c r="K75">
        <v>1</v>
      </c>
      <c r="L75">
        <v>1</v>
      </c>
      <c r="M75">
        <v>0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f t="shared" si="3"/>
        <v>3</v>
      </c>
      <c r="W75" t="s">
        <v>52</v>
      </c>
      <c r="X75" s="3">
        <v>2</v>
      </c>
      <c r="Y75">
        <v>0</v>
      </c>
      <c r="AF75">
        <f>Table1[[#This Row],[AB]]+Table1[[#This Row],[BB]]+Table1[[#This Row],[SF]]</f>
        <v>5</v>
      </c>
      <c r="AG75">
        <f>Table1[[#This Row],[H]]+Table1[[#This Row],[BB]]</f>
        <v>2</v>
      </c>
      <c r="AH75">
        <f>Table1[[#This Row],[H]]-Table1[[#This Row],[2B]]-Table1[[#This Row],[3B]]-Table1[[#This Row],[HR]]</f>
        <v>0</v>
      </c>
      <c r="AI75" s="3">
        <f>IF(Table1[[#This Row],[Team_Game_Number]] &gt;_xlfn.MAXIFS(Table1[Team_Game_Number],Table1[Team],Table1[[#This Row],[Team]]) - 5,1,0)</f>
        <v>0</v>
      </c>
      <c r="AJ75" cm="1">
        <f t="array" ref="AJ75">MATCH(Table1[[#This Row],[Game_ID]],_xlfn.UNIQUE(_xlfn._xlws.FILTER(Table1[Game_ID],Table1[Team]=Table1[[#This Row],[Team]])),0)</f>
        <v>4</v>
      </c>
      <c r="AK75">
        <f>IF(Table1[[#This Row],[Last5_Flag]]=1,1,0)</f>
        <v>0</v>
      </c>
      <c r="AL75">
        <f>COUNTIFS(
    Table1[Player Name], Table1[[#This Row],[Player Name]],
    Table1[Position], Table1[[#This Row],[Position]]
)</f>
        <v>26</v>
      </c>
      <c r="AM75" t="str" cm="1">
        <f t="array" ref="AM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6" spans="1:39" x14ac:dyDescent="0.2">
      <c r="A76" t="str">
        <f>TEXT(Table1[[#This Row],[Date]],"yyyymmdd") &amp; "_" &amp; (LEFT(D76,3) &amp; "_" &amp; LEFT(E76,3) &amp; "_" &amp; (Table1[[#This Row],[Game_no.]]))</f>
        <v>20260208_Mar_D&amp;E_1</v>
      </c>
      <c r="B76" s="1">
        <v>46061</v>
      </c>
      <c r="C76" s="3">
        <v>1</v>
      </c>
      <c r="D76" t="s">
        <v>109</v>
      </c>
      <c r="E76" t="s">
        <v>42</v>
      </c>
      <c r="F76" t="s">
        <v>42</v>
      </c>
      <c r="G76" t="s">
        <v>109</v>
      </c>
      <c r="H76" t="s">
        <v>47</v>
      </c>
      <c r="I76" t="str">
        <f>TRIM(SUBSTITUTE(Table1[[#This Row],[Player]], " ", ""))</f>
        <v>A.Zapach</v>
      </c>
      <c r="J76">
        <v>4</v>
      </c>
      <c r="K76">
        <v>0</v>
      </c>
      <c r="L76">
        <v>0</v>
      </c>
      <c r="M76">
        <v>0</v>
      </c>
      <c r="N76">
        <v>1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f t="shared" si="3"/>
        <v>0</v>
      </c>
      <c r="W76" t="s">
        <v>43</v>
      </c>
      <c r="X76" s="3">
        <v>3</v>
      </c>
      <c r="Y76">
        <v>0</v>
      </c>
      <c r="AF76">
        <f>Table1[[#This Row],[AB]]+Table1[[#This Row],[BB]]+Table1[[#This Row],[SF]]</f>
        <v>5</v>
      </c>
      <c r="AG76">
        <f>Table1[[#This Row],[H]]+Table1[[#This Row],[BB]]</f>
        <v>1</v>
      </c>
      <c r="AH76">
        <f>Table1[[#This Row],[H]]-Table1[[#This Row],[2B]]-Table1[[#This Row],[3B]]-Table1[[#This Row],[HR]]</f>
        <v>0</v>
      </c>
      <c r="AI76" s="3">
        <f>IF(Table1[[#This Row],[Team_Game_Number]] &gt;_xlfn.MAXIFS(Table1[Team_Game_Number],Table1[Team],Table1[[#This Row],[Team]]) - 5,1,0)</f>
        <v>0</v>
      </c>
      <c r="AJ76" cm="1">
        <f t="array" ref="AJ76">MATCH(Table1[[#This Row],[Game_ID]],_xlfn.UNIQUE(_xlfn._xlws.FILTER(Table1[Game_ID],Table1[Team]=Table1[[#This Row],[Team]])),0)</f>
        <v>4</v>
      </c>
      <c r="AK76">
        <f>IF(Table1[[#This Row],[Last5_Flag]]=1,1,0)</f>
        <v>0</v>
      </c>
      <c r="AL76">
        <f>COUNTIFS(
    Table1[Player Name], Table1[[#This Row],[Player Name]],
    Table1[Position], Table1[[#This Row],[Position]]
)</f>
        <v>27</v>
      </c>
      <c r="AM76" t="str" cm="1">
        <f t="array" ref="AM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77" spans="1:39" x14ac:dyDescent="0.2">
      <c r="A77" t="str">
        <f>TEXT(Table1[[#This Row],[Date]],"yyyymmdd") &amp; "_" &amp; (LEFT(D77,3) &amp; "_" &amp; LEFT(E77,3) &amp; "_" &amp; (Table1[[#This Row],[Game_no.]]))</f>
        <v>20260208_Mar_D&amp;E_1</v>
      </c>
      <c r="B77" s="1">
        <v>46061</v>
      </c>
      <c r="C77" s="3">
        <v>1</v>
      </c>
      <c r="D77" t="s">
        <v>109</v>
      </c>
      <c r="E77" t="s">
        <v>42</v>
      </c>
      <c r="F77" t="s">
        <v>42</v>
      </c>
      <c r="G77" t="s">
        <v>109</v>
      </c>
      <c r="H77" t="s">
        <v>56</v>
      </c>
      <c r="I77" t="str">
        <f>TRIM(SUBSTITUTE(Table1[[#This Row],[Player]], " ", ""))</f>
        <v>C.Warfield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f t="shared" si="3"/>
        <v>0</v>
      </c>
      <c r="W77" t="s">
        <v>73</v>
      </c>
      <c r="X77" s="3"/>
      <c r="Y77">
        <v>0</v>
      </c>
      <c r="AF77">
        <f>Table1[[#This Row],[AB]]+Table1[[#This Row],[BB]]+Table1[[#This Row],[SF]]</f>
        <v>0</v>
      </c>
      <c r="AG77">
        <f>Table1[[#This Row],[H]]+Table1[[#This Row],[BB]]</f>
        <v>0</v>
      </c>
      <c r="AH77">
        <f>Table1[[#This Row],[H]]-Table1[[#This Row],[2B]]-Table1[[#This Row],[3B]]-Table1[[#This Row],[HR]]</f>
        <v>0</v>
      </c>
      <c r="AI77" s="3">
        <f>IF(Table1[[#This Row],[Team_Game_Number]] &gt;_xlfn.MAXIFS(Table1[Team_Game_Number],Table1[Team],Table1[[#This Row],[Team]]) - 5,1,0)</f>
        <v>0</v>
      </c>
      <c r="AJ77" cm="1">
        <f t="array" ref="AJ77">MATCH(Table1[[#This Row],[Game_ID]],_xlfn.UNIQUE(_xlfn._xlws.FILTER(Table1[Game_ID],Table1[Team]=Table1[[#This Row],[Team]])),0)</f>
        <v>4</v>
      </c>
      <c r="AK77">
        <f>IF(Table1[[#This Row],[Last5_Flag]]=1,1,0)</f>
        <v>0</v>
      </c>
      <c r="AL77">
        <f>COUNTIFS(
    Table1[Player Name], Table1[[#This Row],[Player Name]],
    Table1[Position], Table1[[#This Row],[Position]]
)</f>
        <v>5</v>
      </c>
      <c r="AM77" t="str" cm="1">
        <f t="array" ref="AM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78" spans="1:39" x14ac:dyDescent="0.2">
      <c r="A78" t="str">
        <f>TEXT(Table1[[#This Row],[Date]],"yyyymmdd") &amp; "_" &amp; (LEFT(D78,3) &amp; "_" &amp; LEFT(E78,3) &amp; "_" &amp; (Table1[[#This Row],[Game_no.]]))</f>
        <v>20260208_Mar_D&amp;E_1</v>
      </c>
      <c r="B78" s="1">
        <v>46061</v>
      </c>
      <c r="C78" s="3">
        <v>1</v>
      </c>
      <c r="D78" t="s">
        <v>109</v>
      </c>
      <c r="E78" t="s">
        <v>42</v>
      </c>
      <c r="F78" t="s">
        <v>42</v>
      </c>
      <c r="G78" t="s">
        <v>109</v>
      </c>
      <c r="H78" t="s">
        <v>45</v>
      </c>
      <c r="I78" t="str">
        <f>TRIM(SUBSTITUTE(Table1[[#This Row],[Player]], " ", ""))</f>
        <v>C.Dobbs</v>
      </c>
      <c r="J78">
        <v>4</v>
      </c>
      <c r="K78">
        <v>2</v>
      </c>
      <c r="L78">
        <v>3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f t="shared" si="3"/>
        <v>5</v>
      </c>
      <c r="W78" t="s">
        <v>48</v>
      </c>
      <c r="X78" s="3">
        <v>4</v>
      </c>
      <c r="Y78">
        <v>0</v>
      </c>
      <c r="AF78">
        <f>Table1[[#This Row],[AB]]+Table1[[#This Row],[BB]]+Table1[[#This Row],[SF]]</f>
        <v>4</v>
      </c>
      <c r="AG78">
        <f>Table1[[#This Row],[H]]+Table1[[#This Row],[BB]]</f>
        <v>3</v>
      </c>
      <c r="AH78">
        <f>Table1[[#This Row],[H]]-Table1[[#This Row],[2B]]-Table1[[#This Row],[3B]]-Table1[[#This Row],[HR]]</f>
        <v>2</v>
      </c>
      <c r="AI78" s="3">
        <f>IF(Table1[[#This Row],[Team_Game_Number]] &gt;_xlfn.MAXIFS(Table1[Team_Game_Number],Table1[Team],Table1[[#This Row],[Team]]) - 5,1,0)</f>
        <v>0</v>
      </c>
      <c r="AJ78" cm="1">
        <f t="array" ref="AJ78">MATCH(Table1[[#This Row],[Game_ID]],_xlfn.UNIQUE(_xlfn._xlws.FILTER(Table1[Game_ID],Table1[Team]=Table1[[#This Row],[Team]])),0)</f>
        <v>4</v>
      </c>
      <c r="AK78">
        <f>IF(Table1[[#This Row],[Last5_Flag]]=1,1,0)</f>
        <v>0</v>
      </c>
      <c r="AL78">
        <f>COUNTIFS(
    Table1[Player Name], Table1[[#This Row],[Player Name]],
    Table1[Position], Table1[[#This Row],[Position]]
)</f>
        <v>4</v>
      </c>
      <c r="AM78" t="str" cm="1">
        <f t="array" ref="AM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79" spans="1:39" x14ac:dyDescent="0.2">
      <c r="A79" t="str">
        <f>TEXT(Table1[[#This Row],[Date]],"yyyymmdd") &amp; "_" &amp; (LEFT(D79,3) &amp; "_" &amp; LEFT(E79,3) &amp; "_" &amp; (Table1[[#This Row],[Game_no.]]))</f>
        <v>20260208_Mar_D&amp;E_1</v>
      </c>
      <c r="B79" s="1">
        <v>46061</v>
      </c>
      <c r="C79" s="3">
        <v>1</v>
      </c>
      <c r="D79" t="s">
        <v>109</v>
      </c>
      <c r="E79" t="s">
        <v>42</v>
      </c>
      <c r="F79" t="s">
        <v>42</v>
      </c>
      <c r="G79" t="s">
        <v>109</v>
      </c>
      <c r="H79" t="s">
        <v>49</v>
      </c>
      <c r="I79" t="str">
        <f>TRIM(SUBSTITUTE(Table1[[#This Row],[Player]], " ", ""))</f>
        <v>T.Fleming</v>
      </c>
      <c r="J79">
        <v>4</v>
      </c>
      <c r="K79">
        <v>0</v>
      </c>
      <c r="L79">
        <v>2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f t="shared" si="3"/>
        <v>2</v>
      </c>
      <c r="W79" t="s">
        <v>50</v>
      </c>
      <c r="X79" s="3">
        <v>5</v>
      </c>
      <c r="Y79">
        <v>0</v>
      </c>
      <c r="AF79">
        <f>Table1[[#This Row],[AB]]+Table1[[#This Row],[BB]]+Table1[[#This Row],[SF]]</f>
        <v>4</v>
      </c>
      <c r="AG79">
        <f>Table1[[#This Row],[H]]+Table1[[#This Row],[BB]]</f>
        <v>2</v>
      </c>
      <c r="AH79">
        <f>Table1[[#This Row],[H]]-Table1[[#This Row],[2B]]-Table1[[#This Row],[3B]]-Table1[[#This Row],[HR]]</f>
        <v>2</v>
      </c>
      <c r="AI79" s="3">
        <f>IF(Table1[[#This Row],[Team_Game_Number]] &gt;_xlfn.MAXIFS(Table1[Team_Game_Number],Table1[Team],Table1[[#This Row],[Team]]) - 5,1,0)</f>
        <v>0</v>
      </c>
      <c r="AJ79" cm="1">
        <f t="array" ref="AJ79">MATCH(Table1[[#This Row],[Game_ID]],_xlfn.UNIQUE(_xlfn._xlws.FILTER(Table1[Game_ID],Table1[Team]=Table1[[#This Row],[Team]])),0)</f>
        <v>4</v>
      </c>
      <c r="AK79">
        <f>IF(Table1[[#This Row],[Last5_Flag]]=1,1,0)</f>
        <v>0</v>
      </c>
      <c r="AL79">
        <f>COUNTIFS(
    Table1[Player Name], Table1[[#This Row],[Player Name]],
    Table1[Position], Table1[[#This Row],[Position]]
)</f>
        <v>11</v>
      </c>
      <c r="AM79" t="str" cm="1">
        <f t="array" ref="AM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80" spans="1:39" x14ac:dyDescent="0.2">
      <c r="A80" t="str">
        <f>TEXT(Table1[[#This Row],[Date]],"yyyymmdd") &amp; "_" &amp; (LEFT(D80,3) &amp; "_" &amp; LEFT(E80,3) &amp; "_" &amp; (Table1[[#This Row],[Game_no.]]))</f>
        <v>20260208_Mar_D&amp;E_1</v>
      </c>
      <c r="B80" s="1">
        <v>46061</v>
      </c>
      <c r="C80" s="3">
        <v>1</v>
      </c>
      <c r="D80" t="s">
        <v>109</v>
      </c>
      <c r="E80" t="s">
        <v>42</v>
      </c>
      <c r="F80" t="s">
        <v>42</v>
      </c>
      <c r="G80" t="s">
        <v>109</v>
      </c>
      <c r="H80" t="s">
        <v>46</v>
      </c>
      <c r="I80" t="str">
        <f>TRIM(SUBSTITUTE(Table1[[#This Row],[Player]], " ", ""))</f>
        <v>M.Henkle</v>
      </c>
      <c r="J80">
        <v>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f t="shared" si="3"/>
        <v>0</v>
      </c>
      <c r="W80" t="s">
        <v>8</v>
      </c>
      <c r="X80" s="3">
        <v>6</v>
      </c>
      <c r="Y80">
        <v>1</v>
      </c>
      <c r="AF80">
        <f>Table1[[#This Row],[AB]]+Table1[[#This Row],[BB]]+Table1[[#This Row],[SF]]</f>
        <v>3</v>
      </c>
      <c r="AG80">
        <f>Table1[[#This Row],[H]]+Table1[[#This Row],[BB]]</f>
        <v>0</v>
      </c>
      <c r="AH80">
        <f>Table1[[#This Row],[H]]-Table1[[#This Row],[2B]]-Table1[[#This Row],[3B]]-Table1[[#This Row],[HR]]</f>
        <v>0</v>
      </c>
      <c r="AI80" s="3">
        <f>IF(Table1[[#This Row],[Team_Game_Number]] &gt;_xlfn.MAXIFS(Table1[Team_Game_Number],Table1[Team],Table1[[#This Row],[Team]]) - 5,1,0)</f>
        <v>0</v>
      </c>
      <c r="AJ80" cm="1">
        <f t="array" ref="AJ80">MATCH(Table1[[#This Row],[Game_ID]],_xlfn.UNIQUE(_xlfn._xlws.FILTER(Table1[Game_ID],Table1[Team]=Table1[[#This Row],[Team]])),0)</f>
        <v>4</v>
      </c>
      <c r="AK80">
        <f>IF(Table1[[#This Row],[Last5_Flag]]=1,1,0)</f>
        <v>0</v>
      </c>
      <c r="AL80">
        <f>COUNTIFS(
    Table1[Player Name], Table1[[#This Row],[Player Name]],
    Table1[Position], Table1[[#This Row],[Position]]
)</f>
        <v>13</v>
      </c>
      <c r="AM80" t="str" cm="1">
        <f t="array" ref="AM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81" spans="1:39" x14ac:dyDescent="0.2">
      <c r="A81" t="str">
        <f>TEXT(Table1[[#This Row],[Date]],"yyyymmdd") &amp; "_" &amp; (LEFT(D81,3) &amp; "_" &amp; LEFT(E81,3) &amp; "_" &amp; (Table1[[#This Row],[Game_no.]]))</f>
        <v>20260208_Mar_D&amp;E_1</v>
      </c>
      <c r="B81" s="1">
        <v>46061</v>
      </c>
      <c r="C81" s="3">
        <v>1</v>
      </c>
      <c r="D81" t="s">
        <v>109</v>
      </c>
      <c r="E81" t="s">
        <v>42</v>
      </c>
      <c r="F81" t="s">
        <v>42</v>
      </c>
      <c r="G81" t="s">
        <v>109</v>
      </c>
      <c r="H81" t="s">
        <v>55</v>
      </c>
      <c r="I81" t="str">
        <f>TRIM(SUBSTITUTE(Table1[[#This Row],[Player]], " ", ""))</f>
        <v>M.Smith</v>
      </c>
      <c r="J81">
        <v>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f t="shared" si="3"/>
        <v>0</v>
      </c>
      <c r="W81" t="s">
        <v>54</v>
      </c>
      <c r="X81" s="3">
        <v>7</v>
      </c>
      <c r="Y81">
        <v>0</v>
      </c>
      <c r="AF81">
        <f>Table1[[#This Row],[AB]]+Table1[[#This Row],[BB]]+Table1[[#This Row],[SF]]</f>
        <v>4</v>
      </c>
      <c r="AG81">
        <f>Table1[[#This Row],[H]]+Table1[[#This Row],[BB]]</f>
        <v>0</v>
      </c>
      <c r="AH81">
        <f>Table1[[#This Row],[H]]-Table1[[#This Row],[2B]]-Table1[[#This Row],[3B]]-Table1[[#This Row],[HR]]</f>
        <v>0</v>
      </c>
      <c r="AI81" s="3">
        <f>IF(Table1[[#This Row],[Team_Game_Number]] &gt;_xlfn.MAXIFS(Table1[Team_Game_Number],Table1[Team],Table1[[#This Row],[Team]]) - 5,1,0)</f>
        <v>0</v>
      </c>
      <c r="AJ81" cm="1">
        <f t="array" ref="AJ81">MATCH(Table1[[#This Row],[Game_ID]],_xlfn.UNIQUE(_xlfn._xlws.FILTER(Table1[Game_ID],Table1[Team]=Table1[[#This Row],[Team]])),0)</f>
        <v>4</v>
      </c>
      <c r="AK81">
        <f>IF(Table1[[#This Row],[Last5_Flag]]=1,1,0)</f>
        <v>0</v>
      </c>
      <c r="AL81">
        <f>COUNTIFS(
    Table1[Player Name], Table1[[#This Row],[Player Name]],
    Table1[Position], Table1[[#This Row],[Position]]
)</f>
        <v>21</v>
      </c>
      <c r="AM81" t="str" cm="1">
        <f t="array" ref="AM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82" spans="1:39" x14ac:dyDescent="0.2">
      <c r="A82" t="str">
        <f>TEXT(Table1[[#This Row],[Date]],"yyyymmdd") &amp; "_" &amp; (LEFT(D82,3) &amp; "_" &amp; LEFT(E82,3) &amp; "_" &amp; (Table1[[#This Row],[Game_no.]]))</f>
        <v>20260208_Mar_D&amp;E_1</v>
      </c>
      <c r="B82" s="1">
        <v>46061</v>
      </c>
      <c r="C82" s="3">
        <v>1</v>
      </c>
      <c r="D82" t="s">
        <v>109</v>
      </c>
      <c r="E82" t="s">
        <v>42</v>
      </c>
      <c r="F82" t="s">
        <v>42</v>
      </c>
      <c r="G82" t="s">
        <v>109</v>
      </c>
      <c r="H82" t="s">
        <v>110</v>
      </c>
      <c r="I82" t="str">
        <f>TRIM(SUBSTITUTE(Table1[[#This Row],[Player]], " ", ""))</f>
        <v>M.Ledesma</v>
      </c>
      <c r="J82">
        <v>2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f t="shared" si="3"/>
        <v>0</v>
      </c>
      <c r="W82" t="s">
        <v>7</v>
      </c>
      <c r="X82" s="3">
        <v>8</v>
      </c>
      <c r="Y82">
        <v>1</v>
      </c>
      <c r="AF82">
        <f>Table1[[#This Row],[AB]]+Table1[[#This Row],[BB]]+Table1[[#This Row],[SF]]</f>
        <v>3</v>
      </c>
      <c r="AG82">
        <f>Table1[[#This Row],[H]]+Table1[[#This Row],[BB]]</f>
        <v>1</v>
      </c>
      <c r="AH82">
        <f>Table1[[#This Row],[H]]-Table1[[#This Row],[2B]]-Table1[[#This Row],[3B]]-Table1[[#This Row],[HR]]</f>
        <v>0</v>
      </c>
      <c r="AI82" s="3">
        <f>IF(Table1[[#This Row],[Team_Game_Number]] &gt;_xlfn.MAXIFS(Table1[Team_Game_Number],Table1[Team],Table1[[#This Row],[Team]]) - 5,1,0)</f>
        <v>0</v>
      </c>
      <c r="AJ82" cm="1">
        <f t="array" ref="AJ82">MATCH(Table1[[#This Row],[Game_ID]],_xlfn.UNIQUE(_xlfn._xlws.FILTER(Table1[Game_ID],Table1[Team]=Table1[[#This Row],[Team]])),0)</f>
        <v>4</v>
      </c>
      <c r="AK82">
        <f>IF(Table1[[#This Row],[Last5_Flag]]=1,1,0)</f>
        <v>0</v>
      </c>
      <c r="AL82">
        <f>COUNTIFS(
    Table1[Player Name], Table1[[#This Row],[Player Name]],
    Table1[Position], Table1[[#This Row],[Position]]
)</f>
        <v>9</v>
      </c>
      <c r="AM82" t="str" cm="1">
        <f t="array" ref="AM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83" spans="1:39" x14ac:dyDescent="0.2">
      <c r="A83" t="str">
        <f>TEXT(Table1[[#This Row],[Date]],"yyyymmdd") &amp; "_" &amp; (LEFT(D83,3) &amp; "_" &amp; LEFT(E83,3) &amp; "_" &amp; (Table1[[#This Row],[Game_no.]]))</f>
        <v>20260208_Mar_D&amp;E_1</v>
      </c>
      <c r="B83" s="1">
        <v>46061</v>
      </c>
      <c r="C83" s="3">
        <v>1</v>
      </c>
      <c r="D83" t="s">
        <v>109</v>
      </c>
      <c r="E83" t="s">
        <v>42</v>
      </c>
      <c r="F83" t="s">
        <v>42</v>
      </c>
      <c r="G83" t="s">
        <v>109</v>
      </c>
      <c r="H83" t="s">
        <v>461</v>
      </c>
      <c r="I83" t="str">
        <f>TRIM(SUBSTITUTE(Table1[[#This Row],[Player]], " ", ""))</f>
        <v>L.Ruiz-Rubio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f t="shared" si="3"/>
        <v>0</v>
      </c>
      <c r="W83" t="s">
        <v>74</v>
      </c>
      <c r="X83" s="3">
        <v>8</v>
      </c>
      <c r="Y83">
        <v>0</v>
      </c>
      <c r="AF83">
        <f>Table1[[#This Row],[AB]]+Table1[[#This Row],[BB]]+Table1[[#This Row],[SF]]</f>
        <v>1</v>
      </c>
      <c r="AG83">
        <f>Table1[[#This Row],[H]]+Table1[[#This Row],[BB]]</f>
        <v>0</v>
      </c>
      <c r="AH83">
        <f>Table1[[#This Row],[H]]-Table1[[#This Row],[2B]]-Table1[[#This Row],[3B]]-Table1[[#This Row],[HR]]</f>
        <v>0</v>
      </c>
      <c r="AI83" s="3">
        <f>IF(Table1[[#This Row],[Team_Game_Number]] &gt;_xlfn.MAXIFS(Table1[Team_Game_Number],Table1[Team],Table1[[#This Row],[Team]]) - 5,1,0)</f>
        <v>0</v>
      </c>
      <c r="AJ83" cm="1">
        <f t="array" ref="AJ83">MATCH(Table1[[#This Row],[Game_ID]],_xlfn.UNIQUE(_xlfn._xlws.FILTER(Table1[Game_ID],Table1[Team]=Table1[[#This Row],[Team]])),0)</f>
        <v>4</v>
      </c>
      <c r="AK83">
        <f>IF(Table1[[#This Row],[Last5_Flag]]=1,1,0)</f>
        <v>0</v>
      </c>
      <c r="AL83">
        <f>COUNTIFS(
    Table1[Player Name], Table1[[#This Row],[Player Name]],
    Table1[Position], Table1[[#This Row],[Position]]
)</f>
        <v>3</v>
      </c>
      <c r="AM83" t="str" cm="1">
        <f t="array" ref="AM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84" spans="1:39" x14ac:dyDescent="0.2">
      <c r="A84" t="str">
        <f>TEXT(Table1[[#This Row],[Date]],"yyyymmdd") &amp; "_" &amp; (LEFT(D84,3) &amp; "_" &amp; LEFT(E84,3) &amp; "_" &amp; (Table1[[#This Row],[Game_no.]]))</f>
        <v>20260208_Mar_D&amp;E_1</v>
      </c>
      <c r="B84" s="1">
        <v>46061</v>
      </c>
      <c r="C84" s="3">
        <v>1</v>
      </c>
      <c r="D84" t="s">
        <v>109</v>
      </c>
      <c r="E84" t="s">
        <v>42</v>
      </c>
      <c r="F84" t="s">
        <v>42</v>
      </c>
      <c r="G84" t="s">
        <v>109</v>
      </c>
      <c r="H84" t="s">
        <v>96</v>
      </c>
      <c r="I84" t="str">
        <f>TRIM(SUBSTITUTE(Table1[[#This Row],[Player]], " ", ""))</f>
        <v>A.Belcher</v>
      </c>
      <c r="J84">
        <v>3</v>
      </c>
      <c r="K84">
        <v>0</v>
      </c>
      <c r="L84">
        <v>1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f t="shared" si="3"/>
        <v>1</v>
      </c>
      <c r="W84" t="s">
        <v>57</v>
      </c>
      <c r="X84" s="3">
        <v>9</v>
      </c>
      <c r="Y84">
        <v>0</v>
      </c>
      <c r="AF84">
        <f>Table1[[#This Row],[AB]]+Table1[[#This Row],[BB]]+Table1[[#This Row],[SF]]</f>
        <v>4</v>
      </c>
      <c r="AG84">
        <f>Table1[[#This Row],[H]]+Table1[[#This Row],[BB]]</f>
        <v>2</v>
      </c>
      <c r="AH84">
        <f>Table1[[#This Row],[H]]-Table1[[#This Row],[2B]]-Table1[[#This Row],[3B]]-Table1[[#This Row],[HR]]</f>
        <v>1</v>
      </c>
      <c r="AI84" s="3">
        <f>IF(Table1[[#This Row],[Team_Game_Number]] &gt;_xlfn.MAXIFS(Table1[Team_Game_Number],Table1[Team],Table1[[#This Row],[Team]]) - 5,1,0)</f>
        <v>0</v>
      </c>
      <c r="AJ84" cm="1">
        <f t="array" ref="AJ84">MATCH(Table1[[#This Row],[Game_ID]],_xlfn.UNIQUE(_xlfn._xlws.FILTER(Table1[Game_ID],Table1[Team]=Table1[[#This Row],[Team]])),0)</f>
        <v>4</v>
      </c>
      <c r="AK84">
        <f>IF(Table1[[#This Row],[Last5_Flag]]=1,1,0)</f>
        <v>0</v>
      </c>
      <c r="AL84">
        <f>COUNTIFS(
    Table1[Player Name], Table1[[#This Row],[Player Name]],
    Table1[Position], Table1[[#This Row],[Position]]
)</f>
        <v>19</v>
      </c>
      <c r="AM84" t="str" cm="1">
        <f t="array" ref="AM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85" spans="1:39" x14ac:dyDescent="0.2">
      <c r="A85" t="str">
        <f>TEXT(Table1[[#This Row],[Date]],"yyyymmdd") &amp; "_" &amp; (LEFT(D85,3) &amp; "_" &amp; LEFT(E85,3) &amp; "_" &amp; (Table1[[#This Row],[Game_no.]]))</f>
        <v>20260208_Mar_D&amp;E_1</v>
      </c>
      <c r="B85" s="1">
        <v>46061</v>
      </c>
      <c r="C85" s="3">
        <v>1</v>
      </c>
      <c r="D85" t="s">
        <v>109</v>
      </c>
      <c r="E85" t="s">
        <v>42</v>
      </c>
      <c r="F85" t="s">
        <v>42</v>
      </c>
      <c r="G85" t="s">
        <v>109</v>
      </c>
      <c r="H85" t="s">
        <v>68</v>
      </c>
      <c r="I85" t="str">
        <f>TRIM(SUBSTITUTE(Table1[[#This Row],[Player]], " ", ""))</f>
        <v>S.Jarvis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f t="shared" si="3"/>
        <v>0</v>
      </c>
      <c r="W85" t="s">
        <v>58</v>
      </c>
      <c r="X85" s="3"/>
      <c r="Y85">
        <v>0</v>
      </c>
      <c r="Z85">
        <v>4</v>
      </c>
      <c r="AA85">
        <v>7</v>
      </c>
      <c r="AB85">
        <v>4</v>
      </c>
      <c r="AC85">
        <v>4</v>
      </c>
      <c r="AD85">
        <v>2</v>
      </c>
      <c r="AE85">
        <v>2</v>
      </c>
      <c r="AF85">
        <f>Table1[[#This Row],[AB]]+Table1[[#This Row],[BB]]+Table1[[#This Row],[SF]]</f>
        <v>0</v>
      </c>
      <c r="AG85">
        <f>Table1[[#This Row],[H]]+Table1[[#This Row],[BB]]</f>
        <v>0</v>
      </c>
      <c r="AH85">
        <f>Table1[[#This Row],[H]]-Table1[[#This Row],[2B]]-Table1[[#This Row],[3B]]-Table1[[#This Row],[HR]]</f>
        <v>0</v>
      </c>
      <c r="AI85" s="3">
        <f>IF(Table1[[#This Row],[Team_Game_Number]] &gt;_xlfn.MAXIFS(Table1[Team_Game_Number],Table1[Team],Table1[[#This Row],[Team]]) - 5,1,0)</f>
        <v>0</v>
      </c>
      <c r="AJ85" cm="1">
        <f t="array" ref="AJ85">MATCH(Table1[[#This Row],[Game_ID]],_xlfn.UNIQUE(_xlfn._xlws.FILTER(Table1[Game_ID],Table1[Team]=Table1[[#This Row],[Team]])),0)</f>
        <v>4</v>
      </c>
      <c r="AK85">
        <f>IF(Table1[[#This Row],[Last5_Flag]]=1,1,0)</f>
        <v>0</v>
      </c>
      <c r="AL85">
        <f>COUNTIFS(
    Table1[Player Name], Table1[[#This Row],[Player Name]],
    Table1[Position], Table1[[#This Row],[Position]]
)</f>
        <v>11</v>
      </c>
      <c r="AM85" t="str" cm="1">
        <f t="array" ref="AM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6" spans="1:39" x14ac:dyDescent="0.2">
      <c r="A86" t="str">
        <f>TEXT(Table1[[#This Row],[Date]],"yyyymmdd") &amp; "_" &amp; (LEFT(D86,3) &amp; "_" &amp; LEFT(E86,3) &amp; "_" &amp; (Table1[[#This Row],[Game_no.]]))</f>
        <v>20260208_Mar_D&amp;E_1</v>
      </c>
      <c r="B86" s="1">
        <v>46061</v>
      </c>
      <c r="C86" s="3">
        <v>1</v>
      </c>
      <c r="D86" t="s">
        <v>109</v>
      </c>
      <c r="E86" t="s">
        <v>42</v>
      </c>
      <c r="F86" t="s">
        <v>42</v>
      </c>
      <c r="G86" t="s">
        <v>109</v>
      </c>
      <c r="H86" t="s">
        <v>69</v>
      </c>
      <c r="I86" t="str">
        <f>TRIM(SUBSTITUTE(Table1[[#This Row],[Player]], " ", ""))</f>
        <v>K.Tellings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f t="shared" ref="V86:V112" si="4">L86*1+P86*2+Q86*3+R86*4</f>
        <v>0</v>
      </c>
      <c r="W86" t="s">
        <v>58</v>
      </c>
      <c r="X86" s="3"/>
      <c r="Y86">
        <v>0</v>
      </c>
      <c r="Z86">
        <v>3.3330000000000002</v>
      </c>
      <c r="AA86">
        <v>2</v>
      </c>
      <c r="AB86">
        <v>6</v>
      </c>
      <c r="AC86">
        <v>4</v>
      </c>
      <c r="AD86">
        <v>6</v>
      </c>
      <c r="AE86">
        <v>0</v>
      </c>
      <c r="AF86">
        <f>Table1[[#This Row],[AB]]+Table1[[#This Row],[BB]]+Table1[[#This Row],[SF]]</f>
        <v>0</v>
      </c>
      <c r="AG86">
        <f>Table1[[#This Row],[H]]+Table1[[#This Row],[BB]]</f>
        <v>0</v>
      </c>
      <c r="AH86">
        <f>Table1[[#This Row],[H]]-Table1[[#This Row],[2B]]-Table1[[#This Row],[3B]]-Table1[[#This Row],[HR]]</f>
        <v>0</v>
      </c>
      <c r="AI86" s="3">
        <f>IF(Table1[[#This Row],[Team_Game_Number]] &gt;_xlfn.MAXIFS(Table1[Team_Game_Number],Table1[Team],Table1[[#This Row],[Team]]) - 5,1,0)</f>
        <v>0</v>
      </c>
      <c r="AJ86" cm="1">
        <f t="array" ref="AJ86">MATCH(Table1[[#This Row],[Game_ID]],_xlfn.UNIQUE(_xlfn._xlws.FILTER(Table1[Game_ID],Table1[Team]=Table1[[#This Row],[Team]])),0)</f>
        <v>4</v>
      </c>
      <c r="AK86">
        <f>IF(Table1[[#This Row],[Last5_Flag]]=1,1,0)</f>
        <v>0</v>
      </c>
      <c r="AL86">
        <f>COUNTIFS(
    Table1[Player Name], Table1[[#This Row],[Player Name]],
    Table1[Position], Table1[[#This Row],[Position]]
)</f>
        <v>8</v>
      </c>
      <c r="AM86" t="str" cm="1">
        <f t="array" ref="AM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7" spans="1:39" x14ac:dyDescent="0.2">
      <c r="A87" t="str">
        <f>TEXT(Table1[[#This Row],[Date]],"yyyymmdd") &amp; "_" &amp; (LEFT(D87,3) &amp; "_" &amp; LEFT(E87,3) &amp; "_" &amp; (Table1[[#This Row],[Game_no.]]))</f>
        <v>20260208_Mar_D&amp;E_1</v>
      </c>
      <c r="B87" s="1">
        <v>46061</v>
      </c>
      <c r="C87" s="3">
        <v>1</v>
      </c>
      <c r="D87" t="s">
        <v>109</v>
      </c>
      <c r="E87" t="s">
        <v>42</v>
      </c>
      <c r="F87" t="s">
        <v>42</v>
      </c>
      <c r="G87" t="s">
        <v>109</v>
      </c>
      <c r="H87" t="s">
        <v>60</v>
      </c>
      <c r="I87" t="str">
        <f>TRIM(SUBSTITUTE(Table1[[#This Row],[Player]], " ", ""))</f>
        <v>A.Munoz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f t="shared" si="4"/>
        <v>0</v>
      </c>
      <c r="W87" t="s">
        <v>58</v>
      </c>
      <c r="X87" s="3"/>
      <c r="Y87">
        <v>0</v>
      </c>
      <c r="Z87">
        <v>0.33300000000000002</v>
      </c>
      <c r="AA87">
        <v>2</v>
      </c>
      <c r="AB87">
        <v>2</v>
      </c>
      <c r="AC87">
        <v>2</v>
      </c>
      <c r="AD87">
        <v>0</v>
      </c>
      <c r="AE87">
        <v>0</v>
      </c>
      <c r="AF87">
        <f>Table1[[#This Row],[AB]]+Table1[[#This Row],[BB]]+Table1[[#This Row],[SF]]</f>
        <v>0</v>
      </c>
      <c r="AG87">
        <f>Table1[[#This Row],[H]]+Table1[[#This Row],[BB]]</f>
        <v>0</v>
      </c>
      <c r="AH87">
        <f>Table1[[#This Row],[H]]-Table1[[#This Row],[2B]]-Table1[[#This Row],[3B]]-Table1[[#This Row],[HR]]</f>
        <v>0</v>
      </c>
      <c r="AI87" s="3">
        <f>IF(Table1[[#This Row],[Team_Game_Number]] &gt;_xlfn.MAXIFS(Table1[Team_Game_Number],Table1[Team],Table1[[#This Row],[Team]]) - 5,1,0)</f>
        <v>0</v>
      </c>
      <c r="AJ87" cm="1">
        <f t="array" ref="AJ87">MATCH(Table1[[#This Row],[Game_ID]],_xlfn.UNIQUE(_xlfn._xlws.FILTER(Table1[Game_ID],Table1[Team]=Table1[[#This Row],[Team]])),0)</f>
        <v>4</v>
      </c>
      <c r="AK87">
        <f>IF(Table1[[#This Row],[Last5_Flag]]=1,1,0)</f>
        <v>0</v>
      </c>
      <c r="AL87">
        <f>COUNTIFS(
    Table1[Player Name], Table1[[#This Row],[Player Name]],
    Table1[Position], Table1[[#This Row],[Position]]
)</f>
        <v>10</v>
      </c>
      <c r="AM87" t="str" cm="1">
        <f t="array" ref="AM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8" spans="1:39" x14ac:dyDescent="0.2">
      <c r="A88" t="str">
        <f>TEXT(Table1[[#This Row],[Date]],"yyyymmdd") &amp; "_" &amp; (LEFT(D88,3) &amp; "_" &amp; LEFT(E88,3) &amp; "_" &amp; (Table1[[#This Row],[Game_no.]]))</f>
        <v>20260208_Mar_D&amp;E_1</v>
      </c>
      <c r="B88" s="1">
        <v>46061</v>
      </c>
      <c r="C88" s="3">
        <v>1</v>
      </c>
      <c r="D88" t="s">
        <v>109</v>
      </c>
      <c r="E88" t="s">
        <v>42</v>
      </c>
      <c r="F88" t="s">
        <v>42</v>
      </c>
      <c r="G88" t="s">
        <v>109</v>
      </c>
      <c r="H88" t="s">
        <v>59</v>
      </c>
      <c r="I88" t="str">
        <f>TRIM(SUBSTITUTE(Table1[[#This Row],[Player]], " ", ""))</f>
        <v>S.Kneeland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f t="shared" si="4"/>
        <v>0</v>
      </c>
      <c r="W88" t="s">
        <v>58</v>
      </c>
      <c r="X88" s="3"/>
      <c r="Y88">
        <v>0</v>
      </c>
      <c r="Z88">
        <v>0.33300000000000002</v>
      </c>
      <c r="AA88">
        <v>0</v>
      </c>
      <c r="AB88">
        <v>1</v>
      </c>
      <c r="AC88">
        <v>0</v>
      </c>
      <c r="AD88">
        <v>1</v>
      </c>
      <c r="AE88">
        <v>0</v>
      </c>
      <c r="AF88">
        <f>Table1[[#This Row],[AB]]+Table1[[#This Row],[BB]]+Table1[[#This Row],[SF]]</f>
        <v>0</v>
      </c>
      <c r="AG88">
        <f>Table1[[#This Row],[H]]+Table1[[#This Row],[BB]]</f>
        <v>0</v>
      </c>
      <c r="AH88">
        <f>Table1[[#This Row],[H]]-Table1[[#This Row],[2B]]-Table1[[#This Row],[3B]]-Table1[[#This Row],[HR]]</f>
        <v>0</v>
      </c>
      <c r="AI88" s="3">
        <f>IF(Table1[[#This Row],[Team_Game_Number]] &gt;_xlfn.MAXIFS(Table1[Team_Game_Number],Table1[Team],Table1[[#This Row],[Team]]) - 5,1,0)</f>
        <v>0</v>
      </c>
      <c r="AJ88" cm="1">
        <f t="array" ref="AJ88">MATCH(Table1[[#This Row],[Game_ID]],_xlfn.UNIQUE(_xlfn._xlws.FILTER(Table1[Game_ID],Table1[Team]=Table1[[#This Row],[Team]])),0)</f>
        <v>4</v>
      </c>
      <c r="AK88">
        <f>IF(Table1[[#This Row],[Last5_Flag]]=1,1,0)</f>
        <v>0</v>
      </c>
      <c r="AL88">
        <f>COUNTIFS(
    Table1[Player Name], Table1[[#This Row],[Player Name]],
    Table1[Position], Table1[[#This Row],[Position]]
)</f>
        <v>17</v>
      </c>
      <c r="AM88" t="str" cm="1">
        <f t="array" ref="AM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9" spans="1:39" x14ac:dyDescent="0.2">
      <c r="A89" t="str">
        <f>TEXT(Table1[[#This Row],[Date]],"yyyymmdd") &amp; "_" &amp; (LEFT(D89,3) &amp; "_" &amp; LEFT(E89,3) &amp; "_" &amp; (Table1[[#This Row],[Game_no.]]))</f>
        <v>20260208_Car_Con_1</v>
      </c>
      <c r="B89" s="1">
        <v>46061</v>
      </c>
      <c r="C89" s="3">
        <v>1</v>
      </c>
      <c r="D89" t="s">
        <v>92</v>
      </c>
      <c r="E89" t="s">
        <v>97</v>
      </c>
      <c r="F89" t="s">
        <v>97</v>
      </c>
      <c r="G89" t="s">
        <v>92</v>
      </c>
      <c r="H89" t="s">
        <v>98</v>
      </c>
      <c r="I89" t="str">
        <f>TRIM(SUBSTITUTE(Table1[[#This Row],[Player]], " ", ""))</f>
        <v>K.Morgan</v>
      </c>
      <c r="J89">
        <v>3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f t="shared" si="4"/>
        <v>0</v>
      </c>
      <c r="W89" t="s">
        <v>8</v>
      </c>
      <c r="X89" s="3">
        <v>1</v>
      </c>
      <c r="Y89">
        <v>1</v>
      </c>
      <c r="AF89">
        <f>Table1[[#This Row],[AB]]+Table1[[#This Row],[BB]]+Table1[[#This Row],[SF]]</f>
        <v>3</v>
      </c>
      <c r="AG89">
        <f>Table1[[#This Row],[H]]+Table1[[#This Row],[BB]]</f>
        <v>0</v>
      </c>
      <c r="AH89">
        <f>Table1[[#This Row],[H]]-Table1[[#This Row],[2B]]-Table1[[#This Row],[3B]]-Table1[[#This Row],[HR]]</f>
        <v>0</v>
      </c>
      <c r="AI89" s="3">
        <f>IF(Table1[[#This Row],[Team_Game_Number]] &gt;_xlfn.MAXIFS(Table1[Team_Game_Number],Table1[Team],Table1[[#This Row],[Team]]) - 5,1,0)</f>
        <v>0</v>
      </c>
      <c r="AJ89" cm="1">
        <f t="array" ref="AJ89">MATCH(Table1[[#This Row],[Game_ID]],_xlfn.UNIQUE(_xlfn._xlws.FILTER(Table1[Game_ID],Table1[Team]=Table1[[#This Row],[Team]])),0)</f>
        <v>2</v>
      </c>
      <c r="AK89">
        <f>IF(Table1[[#This Row],[Last5_Flag]]=1,1,0)</f>
        <v>0</v>
      </c>
      <c r="AL89">
        <f>COUNTIFS(
    Table1[Player Name], Table1[[#This Row],[Player Name]],
    Table1[Position], Table1[[#This Row],[Position]]
)</f>
        <v>28</v>
      </c>
      <c r="AM89" t="str" cm="1">
        <f t="array" ref="AM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90" spans="1:39" x14ac:dyDescent="0.2">
      <c r="A90" t="str">
        <f>TEXT(Table1[[#This Row],[Date]],"yyyymmdd") &amp; "_" &amp; (LEFT(D90,3) &amp; "_" &amp; LEFT(E90,3) &amp; "_" &amp; (Table1[[#This Row],[Game_no.]]))</f>
        <v>20260208_Car_Con_1</v>
      </c>
      <c r="B90" s="1">
        <v>46061</v>
      </c>
      <c r="C90" s="3">
        <v>1</v>
      </c>
      <c r="D90" t="s">
        <v>92</v>
      </c>
      <c r="E90" t="s">
        <v>97</v>
      </c>
      <c r="F90" t="s">
        <v>97</v>
      </c>
      <c r="G90" t="s">
        <v>92</v>
      </c>
      <c r="H90" t="s">
        <v>99</v>
      </c>
      <c r="I90" t="str">
        <f>TRIM(SUBSTITUTE(Table1[[#This Row],[Player]], " ", ""))</f>
        <v>B.Jamerson</v>
      </c>
      <c r="J90">
        <v>3</v>
      </c>
      <c r="K90">
        <v>0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f t="shared" si="4"/>
        <v>0</v>
      </c>
      <c r="W90" t="s">
        <v>43</v>
      </c>
      <c r="X90" s="3">
        <v>2</v>
      </c>
      <c r="Y90">
        <v>0</v>
      </c>
      <c r="AF90">
        <f>Table1[[#This Row],[AB]]+Table1[[#This Row],[BB]]+Table1[[#This Row],[SF]]</f>
        <v>3</v>
      </c>
      <c r="AG90">
        <f>Table1[[#This Row],[H]]+Table1[[#This Row],[BB]]</f>
        <v>0</v>
      </c>
      <c r="AH90">
        <f>Table1[[#This Row],[H]]-Table1[[#This Row],[2B]]-Table1[[#This Row],[3B]]-Table1[[#This Row],[HR]]</f>
        <v>0</v>
      </c>
      <c r="AI90" s="3">
        <f>IF(Table1[[#This Row],[Team_Game_Number]] &gt;_xlfn.MAXIFS(Table1[Team_Game_Number],Table1[Team],Table1[[#This Row],[Team]]) - 5,1,0)</f>
        <v>0</v>
      </c>
      <c r="AJ90" cm="1">
        <f t="array" ref="AJ90">MATCH(Table1[[#This Row],[Game_ID]],_xlfn.UNIQUE(_xlfn._xlws.FILTER(Table1[Game_ID],Table1[Team]=Table1[[#This Row],[Team]])),0)</f>
        <v>2</v>
      </c>
      <c r="AK90">
        <f>IF(Table1[[#This Row],[Last5_Flag]]=1,1,0)</f>
        <v>0</v>
      </c>
      <c r="AL90">
        <f>COUNTIFS(
    Table1[Player Name], Table1[[#This Row],[Player Name]],
    Table1[Position], Table1[[#This Row],[Position]]
)</f>
        <v>12</v>
      </c>
      <c r="AM90" t="str" cm="1">
        <f t="array" ref="AM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91" spans="1:39" x14ac:dyDescent="0.2">
      <c r="A91" t="str">
        <f>TEXT(Table1[[#This Row],[Date]],"yyyymmdd") &amp; "_" &amp; (LEFT(D91,3) &amp; "_" &amp; LEFT(E91,3) &amp; "_" &amp; (Table1[[#This Row],[Game_no.]]))</f>
        <v>20260208_Car_Con_1</v>
      </c>
      <c r="B91" s="1">
        <v>46061</v>
      </c>
      <c r="C91" s="3">
        <v>1</v>
      </c>
      <c r="D91" t="s">
        <v>92</v>
      </c>
      <c r="E91" t="s">
        <v>97</v>
      </c>
      <c r="F91" t="s">
        <v>97</v>
      </c>
      <c r="G91" t="s">
        <v>92</v>
      </c>
      <c r="H91" t="s">
        <v>102</v>
      </c>
      <c r="I91" t="str">
        <f>TRIM(SUBSTITUTE(Table1[[#This Row],[Player]], " ", ""))</f>
        <v>A.Giles</v>
      </c>
      <c r="J91">
        <v>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f t="shared" si="4"/>
        <v>0</v>
      </c>
      <c r="W91" t="s">
        <v>57</v>
      </c>
      <c r="X91" s="3">
        <v>3</v>
      </c>
      <c r="Y91">
        <v>0</v>
      </c>
      <c r="AF91">
        <f>Table1[[#This Row],[AB]]+Table1[[#This Row],[BB]]+Table1[[#This Row],[SF]]</f>
        <v>3</v>
      </c>
      <c r="AG91">
        <f>Table1[[#This Row],[H]]+Table1[[#This Row],[BB]]</f>
        <v>0</v>
      </c>
      <c r="AH91">
        <f>Table1[[#This Row],[H]]-Table1[[#This Row],[2B]]-Table1[[#This Row],[3B]]-Table1[[#This Row],[HR]]</f>
        <v>0</v>
      </c>
      <c r="AI91" s="3">
        <f>IF(Table1[[#This Row],[Team_Game_Number]] &gt;_xlfn.MAXIFS(Table1[Team_Game_Number],Table1[Team],Table1[[#This Row],[Team]]) - 5,1,0)</f>
        <v>0</v>
      </c>
      <c r="AJ91" cm="1">
        <f t="array" ref="AJ91">MATCH(Table1[[#This Row],[Game_ID]],_xlfn.UNIQUE(_xlfn._xlws.FILTER(Table1[Game_ID],Table1[Team]=Table1[[#This Row],[Team]])),0)</f>
        <v>2</v>
      </c>
      <c r="AK91">
        <f>IF(Table1[[#This Row],[Last5_Flag]]=1,1,0)</f>
        <v>0</v>
      </c>
      <c r="AL91">
        <f>COUNTIFS(
    Table1[Player Name], Table1[[#This Row],[Player Name]],
    Table1[Position], Table1[[#This Row],[Position]]
)</f>
        <v>27</v>
      </c>
      <c r="AM91" t="str" cm="1">
        <f t="array" ref="AM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92" spans="1:39" x14ac:dyDescent="0.2">
      <c r="A92" t="str">
        <f>TEXT(Table1[[#This Row],[Date]],"yyyymmdd") &amp; "_" &amp; (LEFT(D92,3) &amp; "_" &amp; LEFT(E92,3) &amp; "_" &amp; (Table1[[#This Row],[Game_no.]]))</f>
        <v>20260208_Car_Con_1</v>
      </c>
      <c r="B92" s="1">
        <v>46061</v>
      </c>
      <c r="C92" s="3">
        <v>1</v>
      </c>
      <c r="D92" t="s">
        <v>92</v>
      </c>
      <c r="E92" t="s">
        <v>97</v>
      </c>
      <c r="F92" t="s">
        <v>97</v>
      </c>
      <c r="G92" t="s">
        <v>92</v>
      </c>
      <c r="H92" t="s">
        <v>101</v>
      </c>
      <c r="I92" t="str">
        <f>TRIM(SUBSTITUTE(Table1[[#This Row],[Player]], " ", ""))</f>
        <v>L.Lewis</v>
      </c>
      <c r="J92">
        <v>3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f t="shared" si="4"/>
        <v>0</v>
      </c>
      <c r="W92" t="s">
        <v>48</v>
      </c>
      <c r="X92" s="3">
        <v>4</v>
      </c>
      <c r="Y92">
        <v>1</v>
      </c>
      <c r="AF92">
        <f>Table1[[#This Row],[AB]]+Table1[[#This Row],[BB]]+Table1[[#This Row],[SF]]</f>
        <v>3</v>
      </c>
      <c r="AG92">
        <f>Table1[[#This Row],[H]]+Table1[[#This Row],[BB]]</f>
        <v>0</v>
      </c>
      <c r="AH92">
        <f>Table1[[#This Row],[H]]-Table1[[#This Row],[2B]]-Table1[[#This Row],[3B]]-Table1[[#This Row],[HR]]</f>
        <v>0</v>
      </c>
      <c r="AI92" s="3">
        <f>IF(Table1[[#This Row],[Team_Game_Number]] &gt;_xlfn.MAXIFS(Table1[Team_Game_Number],Table1[Team],Table1[[#This Row],[Team]]) - 5,1,0)</f>
        <v>0</v>
      </c>
      <c r="AJ92" cm="1">
        <f t="array" ref="AJ92">MATCH(Table1[[#This Row],[Game_ID]],_xlfn.UNIQUE(_xlfn._xlws.FILTER(Table1[Game_ID],Table1[Team]=Table1[[#This Row],[Team]])),0)</f>
        <v>2</v>
      </c>
      <c r="AK92">
        <f>IF(Table1[[#This Row],[Last5_Flag]]=1,1,0)</f>
        <v>0</v>
      </c>
      <c r="AL92">
        <f>COUNTIFS(
    Table1[Player Name], Table1[[#This Row],[Player Name]],
    Table1[Position], Table1[[#This Row],[Position]]
)</f>
        <v>28</v>
      </c>
      <c r="AM92" t="str" cm="1">
        <f t="array" ref="AM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93" spans="1:39" x14ac:dyDescent="0.2">
      <c r="A93" t="str">
        <f>TEXT(Table1[[#This Row],[Date]],"yyyymmdd") &amp; "_" &amp; (LEFT(D93,3) &amp; "_" &amp; LEFT(E93,3) &amp; "_" &amp; (Table1[[#This Row],[Game_no.]]))</f>
        <v>20260208_Car_Con_1</v>
      </c>
      <c r="B93" s="1">
        <v>46061</v>
      </c>
      <c r="C93" s="3">
        <v>1</v>
      </c>
      <c r="D93" t="s">
        <v>92</v>
      </c>
      <c r="E93" t="s">
        <v>97</v>
      </c>
      <c r="F93" t="s">
        <v>97</v>
      </c>
      <c r="G93" t="s">
        <v>92</v>
      </c>
      <c r="H93" t="s">
        <v>105</v>
      </c>
      <c r="I93" t="str">
        <f>TRIM(SUBSTITUTE(Table1[[#This Row],[Player]], " ", ""))</f>
        <v>K.Sholter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f t="shared" si="4"/>
        <v>0</v>
      </c>
      <c r="W93" t="s">
        <v>54</v>
      </c>
      <c r="X93" s="3">
        <v>5</v>
      </c>
      <c r="Y93">
        <v>0</v>
      </c>
      <c r="AF93">
        <f>Table1[[#This Row],[AB]]+Table1[[#This Row],[BB]]+Table1[[#This Row],[SF]]</f>
        <v>2</v>
      </c>
      <c r="AG93">
        <f>Table1[[#This Row],[H]]+Table1[[#This Row],[BB]]</f>
        <v>0</v>
      </c>
      <c r="AH93">
        <f>Table1[[#This Row],[H]]-Table1[[#This Row],[2B]]-Table1[[#This Row],[3B]]-Table1[[#This Row],[HR]]</f>
        <v>0</v>
      </c>
      <c r="AI93" s="3">
        <f>IF(Table1[[#This Row],[Team_Game_Number]] &gt;_xlfn.MAXIFS(Table1[Team_Game_Number],Table1[Team],Table1[[#This Row],[Team]]) - 5,1,0)</f>
        <v>0</v>
      </c>
      <c r="AJ93" cm="1">
        <f t="array" ref="AJ93">MATCH(Table1[[#This Row],[Game_ID]],_xlfn.UNIQUE(_xlfn._xlws.FILTER(Table1[Game_ID],Table1[Team]=Table1[[#This Row],[Team]])),0)</f>
        <v>2</v>
      </c>
      <c r="AK93">
        <f>IF(Table1[[#This Row],[Last5_Flag]]=1,1,0)</f>
        <v>0</v>
      </c>
      <c r="AL93">
        <f>COUNTIFS(
    Table1[Player Name], Table1[[#This Row],[Player Name]],
    Table1[Position], Table1[[#This Row],[Position]]
)</f>
        <v>1</v>
      </c>
      <c r="AM93" t="str" cm="1">
        <f t="array" ref="AM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4" spans="1:39" x14ac:dyDescent="0.2">
      <c r="A94" t="str">
        <f>TEXT(Table1[[#This Row],[Date]],"yyyymmdd") &amp; "_" &amp; (LEFT(D94,3) &amp; "_" &amp; LEFT(E94,3) &amp; "_" &amp; (Table1[[#This Row],[Game_no.]]))</f>
        <v>20260208_Car_Con_1</v>
      </c>
      <c r="B94" s="1">
        <v>46061</v>
      </c>
      <c r="C94" s="3">
        <v>1</v>
      </c>
      <c r="D94" t="s">
        <v>92</v>
      </c>
      <c r="E94" t="s">
        <v>97</v>
      </c>
      <c r="F94" t="s">
        <v>97</v>
      </c>
      <c r="G94" t="s">
        <v>92</v>
      </c>
      <c r="H94" t="s">
        <v>103</v>
      </c>
      <c r="I94" t="str">
        <f>TRIM(SUBSTITUTE(Table1[[#This Row],[Player]], " ", ""))</f>
        <v>M.Gleason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f t="shared" si="4"/>
        <v>0</v>
      </c>
      <c r="W94" t="s">
        <v>74</v>
      </c>
      <c r="X94" s="3">
        <v>5</v>
      </c>
      <c r="Y94">
        <v>0</v>
      </c>
      <c r="AF94">
        <f>Table1[[#This Row],[AB]]+Table1[[#This Row],[BB]]+Table1[[#This Row],[SF]]</f>
        <v>1</v>
      </c>
      <c r="AG94">
        <f>Table1[[#This Row],[H]]+Table1[[#This Row],[BB]]</f>
        <v>1</v>
      </c>
      <c r="AH94">
        <f>Table1[[#This Row],[H]]-Table1[[#This Row],[2B]]-Table1[[#This Row],[3B]]-Table1[[#This Row],[HR]]</f>
        <v>0</v>
      </c>
      <c r="AI94" s="3">
        <f>IF(Table1[[#This Row],[Team_Game_Number]] &gt;_xlfn.MAXIFS(Table1[Team_Game_Number],Table1[Team],Table1[[#This Row],[Team]]) - 5,1,0)</f>
        <v>0</v>
      </c>
      <c r="AJ94" cm="1">
        <f t="array" ref="AJ94">MATCH(Table1[[#This Row],[Game_ID]],_xlfn.UNIQUE(_xlfn._xlws.FILTER(Table1[Game_ID],Table1[Team]=Table1[[#This Row],[Team]])),0)</f>
        <v>2</v>
      </c>
      <c r="AK94">
        <f>IF(Table1[[#This Row],[Last5_Flag]]=1,1,0)</f>
        <v>0</v>
      </c>
      <c r="AL94">
        <f>COUNTIFS(
    Table1[Player Name], Table1[[#This Row],[Player Name]],
    Table1[Position], Table1[[#This Row],[Position]]
)</f>
        <v>1</v>
      </c>
      <c r="AM94" t="str" cm="1">
        <f t="array" ref="AM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95" spans="1:39" x14ac:dyDescent="0.2">
      <c r="A95" t="str">
        <f>TEXT(Table1[[#This Row],[Date]],"yyyymmdd") &amp; "_" &amp; (LEFT(D95,3) &amp; "_" &amp; LEFT(E95,3) &amp; "_" &amp; (Table1[[#This Row],[Game_no.]]))</f>
        <v>20260208_Car_Con_1</v>
      </c>
      <c r="B95" s="1">
        <v>46061</v>
      </c>
      <c r="C95" s="3">
        <v>1</v>
      </c>
      <c r="D95" t="s">
        <v>92</v>
      </c>
      <c r="E95" t="s">
        <v>97</v>
      </c>
      <c r="F95" t="s">
        <v>97</v>
      </c>
      <c r="G95" t="s">
        <v>92</v>
      </c>
      <c r="H95" t="s">
        <v>111</v>
      </c>
      <c r="I95" t="str">
        <f>TRIM(SUBSTITUTE(Table1[[#This Row],[Player]], " ", ""))</f>
        <v>H.Niten</v>
      </c>
      <c r="J95">
        <v>3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f t="shared" si="4"/>
        <v>1</v>
      </c>
      <c r="W95" t="s">
        <v>52</v>
      </c>
      <c r="X95" s="3">
        <v>6</v>
      </c>
      <c r="Y95">
        <v>0</v>
      </c>
      <c r="AF95">
        <f>Table1[[#This Row],[AB]]+Table1[[#This Row],[BB]]+Table1[[#This Row],[SF]]</f>
        <v>3</v>
      </c>
      <c r="AG95">
        <f>Table1[[#This Row],[H]]+Table1[[#This Row],[BB]]</f>
        <v>1</v>
      </c>
      <c r="AH95">
        <f>Table1[[#This Row],[H]]-Table1[[#This Row],[2B]]-Table1[[#This Row],[3B]]-Table1[[#This Row],[HR]]</f>
        <v>1</v>
      </c>
      <c r="AI95" s="3">
        <f>IF(Table1[[#This Row],[Team_Game_Number]] &gt;_xlfn.MAXIFS(Table1[Team_Game_Number],Table1[Team],Table1[[#This Row],[Team]]) - 5,1,0)</f>
        <v>0</v>
      </c>
      <c r="AJ95" cm="1">
        <f t="array" ref="AJ95">MATCH(Table1[[#This Row],[Game_ID]],_xlfn.UNIQUE(_xlfn._xlws.FILTER(Table1[Game_ID],Table1[Team]=Table1[[#This Row],[Team]])),0)</f>
        <v>2</v>
      </c>
      <c r="AK95">
        <f>IF(Table1[[#This Row],[Last5_Flag]]=1,1,0)</f>
        <v>0</v>
      </c>
      <c r="AL95">
        <f>COUNTIFS(
    Table1[Player Name], Table1[[#This Row],[Player Name]],
    Table1[Position], Table1[[#This Row],[Position]]
)</f>
        <v>11</v>
      </c>
      <c r="AM95" t="str" cm="1">
        <f t="array" ref="AM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6" spans="1:39" x14ac:dyDescent="0.2">
      <c r="A96" t="str">
        <f>TEXT(Table1[[#This Row],[Date]],"yyyymmdd") &amp; "_" &amp; (LEFT(D96,3) &amp; "_" &amp; LEFT(E96,3) &amp; "_" &amp; (Table1[[#This Row],[Game_no.]]))</f>
        <v>20260208_Car_Con_1</v>
      </c>
      <c r="B96" s="1">
        <v>46061</v>
      </c>
      <c r="C96" s="3">
        <v>1</v>
      </c>
      <c r="D96" t="s">
        <v>92</v>
      </c>
      <c r="E96" t="s">
        <v>97</v>
      </c>
      <c r="F96" t="s">
        <v>97</v>
      </c>
      <c r="G96" t="s">
        <v>92</v>
      </c>
      <c r="H96" t="s">
        <v>100</v>
      </c>
      <c r="I96" t="str">
        <f>TRIM(SUBSTITUTE(Table1[[#This Row],[Player]], " ", ""))</f>
        <v>M.Hollis</v>
      </c>
      <c r="J96">
        <v>2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f t="shared" si="4"/>
        <v>0</v>
      </c>
      <c r="W96" t="s">
        <v>58</v>
      </c>
      <c r="X96" s="3">
        <v>7</v>
      </c>
      <c r="Y96">
        <v>0</v>
      </c>
      <c r="Z96">
        <v>8</v>
      </c>
      <c r="AA96">
        <v>4</v>
      </c>
      <c r="AB96">
        <v>0</v>
      </c>
      <c r="AC96">
        <v>0</v>
      </c>
      <c r="AD96">
        <v>1</v>
      </c>
      <c r="AE96">
        <v>2</v>
      </c>
      <c r="AF96">
        <f>Table1[[#This Row],[AB]]+Table1[[#This Row],[BB]]+Table1[[#This Row],[SF]]</f>
        <v>3</v>
      </c>
      <c r="AG96">
        <f>Table1[[#This Row],[H]]+Table1[[#This Row],[BB]]</f>
        <v>1</v>
      </c>
      <c r="AH96">
        <f>Table1[[#This Row],[H]]-Table1[[#This Row],[2B]]-Table1[[#This Row],[3B]]-Table1[[#This Row],[HR]]</f>
        <v>0</v>
      </c>
      <c r="AI96" s="3">
        <f>IF(Table1[[#This Row],[Team_Game_Number]] &gt;_xlfn.MAXIFS(Table1[Team_Game_Number],Table1[Team],Table1[[#This Row],[Team]]) - 5,1,0)</f>
        <v>0</v>
      </c>
      <c r="AJ96" cm="1">
        <f t="array" ref="AJ96">MATCH(Table1[[#This Row],[Game_ID]],_xlfn.UNIQUE(_xlfn._xlws.FILTER(Table1[Game_ID],Table1[Team]=Table1[[#This Row],[Team]])),0)</f>
        <v>2</v>
      </c>
      <c r="AK96">
        <f>IF(Table1[[#This Row],[Last5_Flag]]=1,1,0)</f>
        <v>0</v>
      </c>
      <c r="AL96">
        <f>COUNTIFS(
    Table1[Player Name], Table1[[#This Row],[Player Name]],
    Table1[Position], Table1[[#This Row],[Position]]
)</f>
        <v>10</v>
      </c>
      <c r="AM96" t="str" cm="1">
        <f t="array" ref="AM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97" spans="1:39" x14ac:dyDescent="0.2">
      <c r="A97" t="str">
        <f>TEXT(Table1[[#This Row],[Date]],"yyyymmdd") &amp; "_" &amp; (LEFT(D97,3) &amp; "_" &amp; LEFT(E97,3) &amp; "_" &amp; (Table1[[#This Row],[Game_no.]]))</f>
        <v>20260208_Car_Con_1</v>
      </c>
      <c r="B97" s="1">
        <v>46061</v>
      </c>
      <c r="C97" s="3">
        <v>1</v>
      </c>
      <c r="D97" t="s">
        <v>92</v>
      </c>
      <c r="E97" t="s">
        <v>97</v>
      </c>
      <c r="F97" t="s">
        <v>97</v>
      </c>
      <c r="G97" t="s">
        <v>92</v>
      </c>
      <c r="H97" t="s">
        <v>104</v>
      </c>
      <c r="I97" t="str">
        <f>TRIM(SUBSTITUTE(Table1[[#This Row],[Player]], " ", ""))</f>
        <v>K.McCord</v>
      </c>
      <c r="J97">
        <v>3</v>
      </c>
      <c r="K97">
        <v>0</v>
      </c>
      <c r="L97">
        <v>1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f t="shared" si="4"/>
        <v>1</v>
      </c>
      <c r="W97" t="s">
        <v>7</v>
      </c>
      <c r="X97" s="3">
        <v>8</v>
      </c>
      <c r="Y97">
        <v>0</v>
      </c>
      <c r="AF97">
        <f>Table1[[#This Row],[AB]]+Table1[[#This Row],[BB]]+Table1[[#This Row],[SF]]</f>
        <v>3</v>
      </c>
      <c r="AG97">
        <f>Table1[[#This Row],[H]]+Table1[[#This Row],[BB]]</f>
        <v>1</v>
      </c>
      <c r="AH97">
        <f>Table1[[#This Row],[H]]-Table1[[#This Row],[2B]]-Table1[[#This Row],[3B]]-Table1[[#This Row],[HR]]</f>
        <v>1</v>
      </c>
      <c r="AI97" s="3">
        <f>IF(Table1[[#This Row],[Team_Game_Number]] &gt;_xlfn.MAXIFS(Table1[Team_Game_Number],Table1[Team],Table1[[#This Row],[Team]]) - 5,1,0)</f>
        <v>0</v>
      </c>
      <c r="AJ97" cm="1">
        <f t="array" ref="AJ97">MATCH(Table1[[#This Row],[Game_ID]],_xlfn.UNIQUE(_xlfn._xlws.FILTER(Table1[Game_ID],Table1[Team]=Table1[[#This Row],[Team]])),0)</f>
        <v>2</v>
      </c>
      <c r="AK97">
        <f>IF(Table1[[#This Row],[Last5_Flag]]=1,1,0)</f>
        <v>0</v>
      </c>
      <c r="AL97">
        <f>COUNTIFS(
    Table1[Player Name], Table1[[#This Row],[Player Name]],
    Table1[Position], Table1[[#This Row],[Position]]
)</f>
        <v>22</v>
      </c>
      <c r="AM97" t="str" cm="1">
        <f t="array" ref="AM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98" spans="1:39" x14ac:dyDescent="0.2">
      <c r="A98" t="str">
        <f>TEXT(Table1[[#This Row],[Date]],"yyyymmdd") &amp; "_" &amp; (LEFT(D98,3) &amp; "_" &amp; LEFT(E98,3) &amp; "_" &amp; (Table1[[#This Row],[Game_no.]]))</f>
        <v>20260208_Car_Con_1</v>
      </c>
      <c r="B98" s="1">
        <v>46061</v>
      </c>
      <c r="C98" s="3">
        <v>1</v>
      </c>
      <c r="D98" t="s">
        <v>92</v>
      </c>
      <c r="E98" t="s">
        <v>97</v>
      </c>
      <c r="F98" t="s">
        <v>97</v>
      </c>
      <c r="G98" t="s">
        <v>92</v>
      </c>
      <c r="H98" t="s">
        <v>107</v>
      </c>
      <c r="I98" t="str">
        <f>TRIM(SUBSTITUTE(Table1[[#This Row],[Player]], " ", ""))</f>
        <v>G.Dodson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f t="shared" si="4"/>
        <v>0</v>
      </c>
      <c r="W98" t="s">
        <v>53</v>
      </c>
      <c r="X98" s="3">
        <v>9</v>
      </c>
      <c r="Y98">
        <v>0</v>
      </c>
      <c r="AF98">
        <f>Table1[[#This Row],[AB]]+Table1[[#This Row],[BB]]+Table1[[#This Row],[SF]]</f>
        <v>2</v>
      </c>
      <c r="AG98">
        <f>Table1[[#This Row],[H]]+Table1[[#This Row],[BB]]</f>
        <v>0</v>
      </c>
      <c r="AH98">
        <f>Table1[[#This Row],[H]]-Table1[[#This Row],[2B]]-Table1[[#This Row],[3B]]-Table1[[#This Row],[HR]]</f>
        <v>0</v>
      </c>
      <c r="AI98" s="3">
        <f>IF(Table1[[#This Row],[Team_Game_Number]] &gt;_xlfn.MAXIFS(Table1[Team_Game_Number],Table1[Team],Table1[[#This Row],[Team]]) - 5,1,0)</f>
        <v>0</v>
      </c>
      <c r="AJ98" cm="1">
        <f t="array" ref="AJ98">MATCH(Table1[[#This Row],[Game_ID]],_xlfn.UNIQUE(_xlfn._xlws.FILTER(Table1[Game_ID],Table1[Team]=Table1[[#This Row],[Team]])),0)</f>
        <v>2</v>
      </c>
      <c r="AK98">
        <f>IF(Table1[[#This Row],[Last5_Flag]]=1,1,0)</f>
        <v>0</v>
      </c>
      <c r="AL98">
        <f>COUNTIFS(
    Table1[Player Name], Table1[[#This Row],[Player Name]],
    Table1[Position], Table1[[#This Row],[Position]]
)</f>
        <v>6</v>
      </c>
      <c r="AM98" t="str" cm="1">
        <f t="array" ref="AM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99" spans="1:39" x14ac:dyDescent="0.2">
      <c r="A99" t="str">
        <f>TEXT(Table1[[#This Row],[Date]],"yyyymmdd") &amp; "_" &amp; (LEFT(D99,3) &amp; "_" &amp; LEFT(E99,3) &amp; "_" &amp; (Table1[[#This Row],[Game_no.]]))</f>
        <v>20260209_Lin_Gle_1</v>
      </c>
      <c r="B99" s="1">
        <v>46062</v>
      </c>
      <c r="C99" s="3">
        <v>1</v>
      </c>
      <c r="D99" t="s">
        <v>95</v>
      </c>
      <c r="E99" t="s">
        <v>71</v>
      </c>
      <c r="F99" t="s">
        <v>71</v>
      </c>
      <c r="G99" t="s">
        <v>95</v>
      </c>
      <c r="H99" t="s">
        <v>80</v>
      </c>
      <c r="I99" t="str">
        <f>TRIM(SUBSTITUTE(Table1[[#This Row],[Player]], " ", ""))</f>
        <v>Z.Seda</v>
      </c>
      <c r="J99">
        <v>4</v>
      </c>
      <c r="K99">
        <v>1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f t="shared" si="4"/>
        <v>2</v>
      </c>
      <c r="W99" t="s">
        <v>7</v>
      </c>
      <c r="X99" s="3">
        <v>1</v>
      </c>
      <c r="Y99">
        <v>0</v>
      </c>
      <c r="AF99">
        <f>Table1[[#This Row],[AB]]+Table1[[#This Row],[BB]]+Table1[[#This Row],[SF]]</f>
        <v>4</v>
      </c>
      <c r="AG99">
        <f>Table1[[#This Row],[H]]+Table1[[#This Row],[BB]]</f>
        <v>2</v>
      </c>
      <c r="AH99">
        <f>Table1[[#This Row],[H]]-Table1[[#This Row],[2B]]-Table1[[#This Row],[3B]]-Table1[[#This Row],[HR]]</f>
        <v>2</v>
      </c>
      <c r="AI99" s="3">
        <f>IF(Table1[[#This Row],[Team_Game_Number]] &gt;_xlfn.MAXIFS(Table1[Team_Game_Number],Table1[Team],Table1[[#This Row],[Team]]) - 5,1,0)</f>
        <v>0</v>
      </c>
      <c r="AJ99" cm="1">
        <f t="array" ref="AJ99">MATCH(Table1[[#This Row],[Game_ID]],_xlfn.UNIQUE(_xlfn._xlws.FILTER(Table1[Game_ID],Table1[Team]=Table1[[#This Row],[Team]])),0)</f>
        <v>3</v>
      </c>
      <c r="AK99">
        <f>IF(Table1[[#This Row],[Last5_Flag]]=1,1,0)</f>
        <v>0</v>
      </c>
      <c r="AL99">
        <f>COUNTIFS(
    Table1[Player Name], Table1[[#This Row],[Player Name]],
    Table1[Position], Table1[[#This Row],[Position]]
)</f>
        <v>30</v>
      </c>
      <c r="AM99" t="str" cm="1">
        <f t="array" ref="AM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00" spans="1:39" x14ac:dyDescent="0.2">
      <c r="A100" t="str">
        <f>TEXT(Table1[[#This Row],[Date]],"yyyymmdd") &amp; "_" &amp; (LEFT(D100,3) &amp; "_" &amp; LEFT(E100,3) &amp; "_" &amp; (Table1[[#This Row],[Game_no.]]))</f>
        <v>20260209_Lin_Gle_1</v>
      </c>
      <c r="B100" s="1">
        <v>46062</v>
      </c>
      <c r="C100" s="3">
        <v>1</v>
      </c>
      <c r="D100" t="s">
        <v>95</v>
      </c>
      <c r="E100" t="s">
        <v>71</v>
      </c>
      <c r="F100" t="s">
        <v>71</v>
      </c>
      <c r="G100" t="s">
        <v>95</v>
      </c>
      <c r="H100" t="s">
        <v>78</v>
      </c>
      <c r="I100" t="str">
        <f>TRIM(SUBSTITUTE(Table1[[#This Row],[Player]], " ", ""))</f>
        <v>S.McDaniels</v>
      </c>
      <c r="J100">
        <v>4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f t="shared" si="4"/>
        <v>4</v>
      </c>
      <c r="W100" t="s">
        <v>53</v>
      </c>
      <c r="X100" s="3">
        <v>2</v>
      </c>
      <c r="Y100">
        <v>0</v>
      </c>
      <c r="AF100">
        <f>Table1[[#This Row],[AB]]+Table1[[#This Row],[BB]]+Table1[[#This Row],[SF]]</f>
        <v>4</v>
      </c>
      <c r="AG100">
        <f>Table1[[#This Row],[H]]+Table1[[#This Row],[BB]]</f>
        <v>2</v>
      </c>
      <c r="AH100">
        <f>Table1[[#This Row],[H]]-Table1[[#This Row],[2B]]-Table1[[#This Row],[3B]]-Table1[[#This Row],[HR]]</f>
        <v>1</v>
      </c>
      <c r="AI100" s="3">
        <f>IF(Table1[[#This Row],[Team_Game_Number]] &gt;_xlfn.MAXIFS(Table1[Team_Game_Number],Table1[Team],Table1[[#This Row],[Team]]) - 5,1,0)</f>
        <v>0</v>
      </c>
      <c r="AJ100" cm="1">
        <f t="array" ref="AJ100">MATCH(Table1[[#This Row],[Game_ID]],_xlfn.UNIQUE(_xlfn._xlws.FILTER(Table1[Game_ID],Table1[Team]=Table1[[#This Row],[Team]])),0)</f>
        <v>3</v>
      </c>
      <c r="AK100">
        <f>IF(Table1[[#This Row],[Last5_Flag]]=1,1,0)</f>
        <v>0</v>
      </c>
      <c r="AL100">
        <f>COUNTIFS(
    Table1[Player Name], Table1[[#This Row],[Player Name]],
    Table1[Position], Table1[[#This Row],[Position]]
)</f>
        <v>30</v>
      </c>
      <c r="AM100" t="str" cm="1">
        <f t="array" ref="AM1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01" spans="1:39" x14ac:dyDescent="0.2">
      <c r="A101" t="str">
        <f>TEXT(Table1[[#This Row],[Date]],"yyyymmdd") &amp; "_" &amp; (LEFT(D101,3) &amp; "_" &amp; LEFT(E101,3) &amp; "_" &amp; (Table1[[#This Row],[Game_no.]]))</f>
        <v>20260209_Lin_Gle_1</v>
      </c>
      <c r="B101" s="1">
        <v>46062</v>
      </c>
      <c r="C101" s="3">
        <v>1</v>
      </c>
      <c r="D101" t="s">
        <v>95</v>
      </c>
      <c r="E101" t="s">
        <v>71</v>
      </c>
      <c r="F101" t="s">
        <v>71</v>
      </c>
      <c r="G101" t="s">
        <v>95</v>
      </c>
      <c r="H101" t="s">
        <v>79</v>
      </c>
      <c r="I101" t="str">
        <f>TRIM(SUBSTITUTE(Table1[[#This Row],[Player]], " ", ""))</f>
        <v>D.Warnick</v>
      </c>
      <c r="J101">
        <v>2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f t="shared" si="4"/>
        <v>3</v>
      </c>
      <c r="W101" t="s">
        <v>48</v>
      </c>
      <c r="X101" s="3">
        <v>3</v>
      </c>
      <c r="Y101">
        <v>0</v>
      </c>
      <c r="AF101">
        <f>Table1[[#This Row],[AB]]+Table1[[#This Row],[BB]]+Table1[[#This Row],[SF]]</f>
        <v>3</v>
      </c>
      <c r="AG101">
        <f>Table1[[#This Row],[H]]+Table1[[#This Row],[BB]]</f>
        <v>2</v>
      </c>
      <c r="AH101">
        <f>Table1[[#This Row],[H]]-Table1[[#This Row],[2B]]-Table1[[#This Row],[3B]]-Table1[[#This Row],[HR]]</f>
        <v>0</v>
      </c>
      <c r="AI101" s="3">
        <f>IF(Table1[[#This Row],[Team_Game_Number]] &gt;_xlfn.MAXIFS(Table1[Team_Game_Number],Table1[Team],Table1[[#This Row],[Team]]) - 5,1,0)</f>
        <v>0</v>
      </c>
      <c r="AJ101" cm="1">
        <f t="array" ref="AJ101">MATCH(Table1[[#This Row],[Game_ID]],_xlfn.UNIQUE(_xlfn._xlws.FILTER(Table1[Game_ID],Table1[Team]=Table1[[#This Row],[Team]])),0)</f>
        <v>3</v>
      </c>
      <c r="AK101">
        <f>IF(Table1[[#This Row],[Last5_Flag]]=1,1,0)</f>
        <v>0</v>
      </c>
      <c r="AL101">
        <f>COUNTIFS(
    Table1[Player Name], Table1[[#This Row],[Player Name]],
    Table1[Position], Table1[[#This Row],[Position]]
)</f>
        <v>30</v>
      </c>
      <c r="AM101" t="str" cm="1">
        <f t="array" ref="AM1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02" spans="1:39" x14ac:dyDescent="0.2">
      <c r="A102" t="str">
        <f>TEXT(Table1[[#This Row],[Date]],"yyyymmdd") &amp; "_" &amp; (LEFT(D102,3) &amp; "_" &amp; LEFT(E102,3) &amp; "_" &amp; (Table1[[#This Row],[Game_no.]]))</f>
        <v>20260209_Lin_Gle_1</v>
      </c>
      <c r="B102" s="1">
        <v>46062</v>
      </c>
      <c r="C102" s="3">
        <v>1</v>
      </c>
      <c r="D102" t="s">
        <v>95</v>
      </c>
      <c r="E102" t="s">
        <v>71</v>
      </c>
      <c r="F102" t="s">
        <v>71</v>
      </c>
      <c r="G102" t="s">
        <v>95</v>
      </c>
      <c r="H102" t="s">
        <v>81</v>
      </c>
      <c r="I102" t="str">
        <f>TRIM(SUBSTITUTE(Table1[[#This Row],[Player]], " ", ""))</f>
        <v>H.Howe</v>
      </c>
      <c r="J102">
        <v>3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f t="shared" si="4"/>
        <v>0</v>
      </c>
      <c r="W102" t="s">
        <v>114</v>
      </c>
      <c r="X102" s="3">
        <v>4</v>
      </c>
      <c r="Y102">
        <v>0</v>
      </c>
      <c r="AF102">
        <f>Table1[[#This Row],[AB]]+Table1[[#This Row],[BB]]+Table1[[#This Row],[SF]]</f>
        <v>3</v>
      </c>
      <c r="AG102">
        <f>Table1[[#This Row],[H]]+Table1[[#This Row],[BB]]</f>
        <v>0</v>
      </c>
      <c r="AH102">
        <f>Table1[[#This Row],[H]]-Table1[[#This Row],[2B]]-Table1[[#This Row],[3B]]-Table1[[#This Row],[HR]]</f>
        <v>0</v>
      </c>
      <c r="AI102" s="3">
        <f>IF(Table1[[#This Row],[Team_Game_Number]] &gt;_xlfn.MAXIFS(Table1[Team_Game_Number],Table1[Team],Table1[[#This Row],[Team]]) - 5,1,0)</f>
        <v>0</v>
      </c>
      <c r="AJ102" cm="1">
        <f t="array" ref="AJ102">MATCH(Table1[[#This Row],[Game_ID]],_xlfn.UNIQUE(_xlfn._xlws.FILTER(Table1[Game_ID],Table1[Team]=Table1[[#This Row],[Team]])),0)</f>
        <v>3</v>
      </c>
      <c r="AK102">
        <f>IF(Table1[[#This Row],[Last5_Flag]]=1,1,0)</f>
        <v>0</v>
      </c>
      <c r="AL102">
        <f>COUNTIFS(
    Table1[Player Name], Table1[[#This Row],[Player Name]],
    Table1[Position], Table1[[#This Row],[Position]]
)</f>
        <v>1</v>
      </c>
      <c r="AM102" t="str" cm="1">
        <f t="array" ref="AM1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3" spans="1:39" x14ac:dyDescent="0.2">
      <c r="A103" t="str">
        <f>TEXT(Table1[[#This Row],[Date]],"yyyymmdd") &amp; "_" &amp; (LEFT(D103,3) &amp; "_" &amp; LEFT(E103,3) &amp; "_" &amp; (Table1[[#This Row],[Game_no.]]))</f>
        <v>20260209_Lin_Gle_1</v>
      </c>
      <c r="B103" s="1">
        <v>46062</v>
      </c>
      <c r="C103" s="3">
        <v>1</v>
      </c>
      <c r="D103" t="s">
        <v>95</v>
      </c>
      <c r="E103" t="s">
        <v>71</v>
      </c>
      <c r="F103" t="s">
        <v>71</v>
      </c>
      <c r="G103" t="s">
        <v>95</v>
      </c>
      <c r="H103" t="s">
        <v>85</v>
      </c>
      <c r="I103" t="str">
        <f>TRIM(SUBSTITUTE(Table1[[#This Row],[Player]], " ", ""))</f>
        <v>A.Howard</v>
      </c>
      <c r="J103">
        <v>3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f t="shared" si="4"/>
        <v>0</v>
      </c>
      <c r="W103" t="s">
        <v>54</v>
      </c>
      <c r="X103" s="3">
        <v>5</v>
      </c>
      <c r="Y103">
        <v>0</v>
      </c>
      <c r="AF103">
        <f>Table1[[#This Row],[AB]]+Table1[[#This Row],[BB]]+Table1[[#This Row],[SF]]</f>
        <v>3</v>
      </c>
      <c r="AG103">
        <f>Table1[[#This Row],[H]]+Table1[[#This Row],[BB]]</f>
        <v>0</v>
      </c>
      <c r="AH103">
        <f>Table1[[#This Row],[H]]-Table1[[#This Row],[2B]]-Table1[[#This Row],[3B]]-Table1[[#This Row],[HR]]</f>
        <v>0</v>
      </c>
      <c r="AI103" s="3">
        <f>IF(Table1[[#This Row],[Team_Game_Number]] &gt;_xlfn.MAXIFS(Table1[Team_Game_Number],Table1[Team],Table1[[#This Row],[Team]]) - 5,1,0)</f>
        <v>0</v>
      </c>
      <c r="AJ103" cm="1">
        <f t="array" ref="AJ103">MATCH(Table1[[#This Row],[Game_ID]],_xlfn.UNIQUE(_xlfn._xlws.FILTER(Table1[Game_ID],Table1[Team]=Table1[[#This Row],[Team]])),0)</f>
        <v>3</v>
      </c>
      <c r="AK103">
        <f>IF(Table1[[#This Row],[Last5_Flag]]=1,1,0)</f>
        <v>0</v>
      </c>
      <c r="AL103">
        <f>COUNTIFS(
    Table1[Player Name], Table1[[#This Row],[Player Name]],
    Table1[Position], Table1[[#This Row],[Position]]
)</f>
        <v>2</v>
      </c>
      <c r="AM103" t="str" cm="1">
        <f t="array" ref="AM1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104" spans="1:39" x14ac:dyDescent="0.2">
      <c r="A104" t="str">
        <f>TEXT(Table1[[#This Row],[Date]],"yyyymmdd") &amp; "_" &amp; (LEFT(D104,3) &amp; "_" &amp; LEFT(E104,3) &amp; "_" &amp; (Table1[[#This Row],[Game_no.]]))</f>
        <v>20260209_Lin_Gle_1</v>
      </c>
      <c r="B104" s="1">
        <v>46062</v>
      </c>
      <c r="C104" s="3">
        <v>1</v>
      </c>
      <c r="D104" t="s">
        <v>95</v>
      </c>
      <c r="E104" t="s">
        <v>71</v>
      </c>
      <c r="F104" t="s">
        <v>71</v>
      </c>
      <c r="G104" t="s">
        <v>95</v>
      </c>
      <c r="H104" t="s">
        <v>82</v>
      </c>
      <c r="I104" t="str">
        <f>TRIM(SUBSTITUTE(Table1[[#This Row],[Player]], " ", ""))</f>
        <v>E.Nolan</v>
      </c>
      <c r="J104">
        <v>3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f t="shared" si="4"/>
        <v>1</v>
      </c>
      <c r="W104" t="s">
        <v>115</v>
      </c>
      <c r="X104" s="3">
        <v>6</v>
      </c>
      <c r="Y104">
        <v>1</v>
      </c>
      <c r="AF104">
        <f>Table1[[#This Row],[AB]]+Table1[[#This Row],[BB]]+Table1[[#This Row],[SF]]</f>
        <v>3</v>
      </c>
      <c r="AG104">
        <f>Table1[[#This Row],[H]]+Table1[[#This Row],[BB]]</f>
        <v>1</v>
      </c>
      <c r="AH104">
        <f>Table1[[#This Row],[H]]-Table1[[#This Row],[2B]]-Table1[[#This Row],[3B]]-Table1[[#This Row],[HR]]</f>
        <v>1</v>
      </c>
      <c r="AI104" s="3">
        <f>IF(Table1[[#This Row],[Team_Game_Number]] &gt;_xlfn.MAXIFS(Table1[Team_Game_Number],Table1[Team],Table1[[#This Row],[Team]]) - 5,1,0)</f>
        <v>0</v>
      </c>
      <c r="AJ104" cm="1">
        <f t="array" ref="AJ104">MATCH(Table1[[#This Row],[Game_ID]],_xlfn.UNIQUE(_xlfn._xlws.FILTER(Table1[Game_ID],Table1[Team]=Table1[[#This Row],[Team]])),0)</f>
        <v>3</v>
      </c>
      <c r="AK104">
        <f>IF(Table1[[#This Row],[Last5_Flag]]=1,1,0)</f>
        <v>0</v>
      </c>
      <c r="AL104">
        <f>COUNTIFS(
    Table1[Player Name], Table1[[#This Row],[Player Name]],
    Table1[Position], Table1[[#This Row],[Position]]
)</f>
        <v>1</v>
      </c>
      <c r="AM104" t="str" cm="1">
        <f t="array" ref="AM1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5" spans="1:39" x14ac:dyDescent="0.2">
      <c r="A105" t="str">
        <f>TEXT(Table1[[#This Row],[Date]],"yyyymmdd") &amp; "_" &amp; (LEFT(D105,3) &amp; "_" &amp; LEFT(E105,3) &amp; "_" &amp; (Table1[[#This Row],[Game_no.]]))</f>
        <v>20260209_Lin_Gle_1</v>
      </c>
      <c r="B105" s="1">
        <v>46062</v>
      </c>
      <c r="C105" s="3">
        <v>1</v>
      </c>
      <c r="D105" t="s">
        <v>95</v>
      </c>
      <c r="E105" t="s">
        <v>71</v>
      </c>
      <c r="F105" t="s">
        <v>71</v>
      </c>
      <c r="G105" t="s">
        <v>95</v>
      </c>
      <c r="H105" t="s">
        <v>89</v>
      </c>
      <c r="I105" t="str">
        <f>TRIM(SUBSTITUTE(Table1[[#This Row],[Player]], " ", ""))</f>
        <v>F.Yoho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f t="shared" si="4"/>
        <v>0</v>
      </c>
      <c r="W105" t="s">
        <v>43</v>
      </c>
      <c r="X105" s="3">
        <v>7</v>
      </c>
      <c r="Y105">
        <v>0</v>
      </c>
      <c r="AF105">
        <f>Table1[[#This Row],[AB]]+Table1[[#This Row],[BB]]+Table1[[#This Row],[SF]]</f>
        <v>2</v>
      </c>
      <c r="AG105">
        <f>Table1[[#This Row],[H]]+Table1[[#This Row],[BB]]</f>
        <v>0</v>
      </c>
      <c r="AH105">
        <f>Table1[[#This Row],[H]]-Table1[[#This Row],[2B]]-Table1[[#This Row],[3B]]-Table1[[#This Row],[HR]]</f>
        <v>0</v>
      </c>
      <c r="AI105" s="3">
        <f>IF(Table1[[#This Row],[Team_Game_Number]] &gt;_xlfn.MAXIFS(Table1[Team_Game_Number],Table1[Team],Table1[[#This Row],[Team]]) - 5,1,0)</f>
        <v>0</v>
      </c>
      <c r="AJ105" cm="1">
        <f t="array" ref="AJ105">MATCH(Table1[[#This Row],[Game_ID]],_xlfn.UNIQUE(_xlfn._xlws.FILTER(Table1[Game_ID],Table1[Team]=Table1[[#This Row],[Team]])),0)</f>
        <v>3</v>
      </c>
      <c r="AK105">
        <f>IF(Table1[[#This Row],[Last5_Flag]]=1,1,0)</f>
        <v>0</v>
      </c>
      <c r="AL105">
        <f>COUNTIFS(
    Table1[Player Name], Table1[[#This Row],[Player Name]],
    Table1[Position], Table1[[#This Row],[Position]]
)</f>
        <v>6</v>
      </c>
      <c r="AM105" t="str" cm="1">
        <f t="array" ref="AM1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6" spans="1:39" x14ac:dyDescent="0.2">
      <c r="A106" t="str">
        <f>TEXT(Table1[[#This Row],[Date]],"yyyymmdd") &amp; "_" &amp; (LEFT(D106,3) &amp; "_" &amp; LEFT(E106,3) &amp; "_" &amp; (Table1[[#This Row],[Game_no.]]))</f>
        <v>20260209_Lin_Gle_1</v>
      </c>
      <c r="B106" s="1">
        <v>46062</v>
      </c>
      <c r="C106" s="3">
        <v>1</v>
      </c>
      <c r="D106" t="s">
        <v>95</v>
      </c>
      <c r="E106" t="s">
        <v>71</v>
      </c>
      <c r="F106" t="s">
        <v>71</v>
      </c>
      <c r="G106" t="s">
        <v>95</v>
      </c>
      <c r="H106" t="s">
        <v>87</v>
      </c>
      <c r="I106" t="str">
        <f>TRIM(SUBSTITUTE(Table1[[#This Row],[Player]], " ", ""))</f>
        <v>L.Burns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f t="shared" si="4"/>
        <v>0</v>
      </c>
      <c r="W106" t="s">
        <v>50</v>
      </c>
      <c r="X106" s="3">
        <v>7</v>
      </c>
      <c r="Y106">
        <v>0</v>
      </c>
      <c r="AF106">
        <f>Table1[[#This Row],[AB]]+Table1[[#This Row],[BB]]+Table1[[#This Row],[SF]]</f>
        <v>1</v>
      </c>
      <c r="AG106">
        <f>Table1[[#This Row],[H]]+Table1[[#This Row],[BB]]</f>
        <v>0</v>
      </c>
      <c r="AH106">
        <f>Table1[[#This Row],[H]]-Table1[[#This Row],[2B]]-Table1[[#This Row],[3B]]-Table1[[#This Row],[HR]]</f>
        <v>0</v>
      </c>
      <c r="AI106" s="3">
        <f>IF(Table1[[#This Row],[Team_Game_Number]] &gt;_xlfn.MAXIFS(Table1[Team_Game_Number],Table1[Team],Table1[[#This Row],[Team]]) - 5,1,0)</f>
        <v>0</v>
      </c>
      <c r="AJ106" cm="1">
        <f t="array" ref="AJ106">MATCH(Table1[[#This Row],[Game_ID]],_xlfn.UNIQUE(_xlfn._xlws.FILTER(Table1[Game_ID],Table1[Team]=Table1[[#This Row],[Team]])),0)</f>
        <v>3</v>
      </c>
      <c r="AK106">
        <f>IF(Table1[[#This Row],[Last5_Flag]]=1,1,0)</f>
        <v>0</v>
      </c>
      <c r="AL106">
        <f>COUNTIFS(
    Table1[Player Name], Table1[[#This Row],[Player Name]],
    Table1[Position], Table1[[#This Row],[Position]]
)</f>
        <v>1</v>
      </c>
      <c r="AM106" t="str" cm="1">
        <f t="array" ref="AM1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07" spans="1:39" x14ac:dyDescent="0.2">
      <c r="A107" t="str">
        <f>TEXT(Table1[[#This Row],[Date]],"yyyymmdd") &amp; "_" &amp; (LEFT(D107,3) &amp; "_" &amp; LEFT(E107,3) &amp; "_" &amp; (Table1[[#This Row],[Game_no.]]))</f>
        <v>20260209_Lin_Gle_1</v>
      </c>
      <c r="B107" s="1">
        <v>46062</v>
      </c>
      <c r="C107" s="3">
        <v>1</v>
      </c>
      <c r="D107" t="s">
        <v>95</v>
      </c>
      <c r="E107" t="s">
        <v>71</v>
      </c>
      <c r="F107" t="s">
        <v>71</v>
      </c>
      <c r="G107" t="s">
        <v>95</v>
      </c>
      <c r="H107" t="s">
        <v>84</v>
      </c>
      <c r="I107" t="str">
        <f>TRIM(SUBSTITUTE(Table1[[#This Row],[Player]], " ", ""))</f>
        <v>E.McLean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f t="shared" si="4"/>
        <v>0</v>
      </c>
      <c r="W107" t="s">
        <v>57</v>
      </c>
      <c r="X107" s="3">
        <v>8</v>
      </c>
      <c r="Y107">
        <v>0</v>
      </c>
      <c r="AF107">
        <f>Table1[[#This Row],[AB]]+Table1[[#This Row],[BB]]+Table1[[#This Row],[SF]]</f>
        <v>2</v>
      </c>
      <c r="AG107">
        <f>Table1[[#This Row],[H]]+Table1[[#This Row],[BB]]</f>
        <v>0</v>
      </c>
      <c r="AH107">
        <f>Table1[[#This Row],[H]]-Table1[[#This Row],[2B]]-Table1[[#This Row],[3B]]-Table1[[#This Row],[HR]]</f>
        <v>0</v>
      </c>
      <c r="AI107" s="3">
        <f>IF(Table1[[#This Row],[Team_Game_Number]] &gt;_xlfn.MAXIFS(Table1[Team_Game_Number],Table1[Team],Table1[[#This Row],[Team]]) - 5,1,0)</f>
        <v>0</v>
      </c>
      <c r="AJ107" cm="1">
        <f t="array" ref="AJ107">MATCH(Table1[[#This Row],[Game_ID]],_xlfn.UNIQUE(_xlfn._xlws.FILTER(Table1[Game_ID],Table1[Team]=Table1[[#This Row],[Team]])),0)</f>
        <v>3</v>
      </c>
      <c r="AK107">
        <f>IF(Table1[[#This Row],[Last5_Flag]]=1,1,0)</f>
        <v>0</v>
      </c>
      <c r="AL107">
        <f>COUNTIFS(
    Table1[Player Name], Table1[[#This Row],[Player Name]],
    Table1[Position], Table1[[#This Row],[Position]]
)</f>
        <v>30</v>
      </c>
      <c r="AM107" t="str" cm="1">
        <f t="array" ref="AM1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08" spans="1:39" x14ac:dyDescent="0.2">
      <c r="A108" t="str">
        <f>TEXT(Table1[[#This Row],[Date]],"yyyymmdd") &amp; "_" &amp; (LEFT(D108,3) &amp; "_" &amp; LEFT(E108,3) &amp; "_" &amp; (Table1[[#This Row],[Game_no.]]))</f>
        <v>20260209_Lin_Gle_1</v>
      </c>
      <c r="B108" s="1">
        <v>46062</v>
      </c>
      <c r="C108" s="3">
        <v>1</v>
      </c>
      <c r="D108" t="s">
        <v>95</v>
      </c>
      <c r="E108" t="s">
        <v>71</v>
      </c>
      <c r="F108" t="s">
        <v>71</v>
      </c>
      <c r="G108" t="s">
        <v>95</v>
      </c>
      <c r="H108" t="s">
        <v>112</v>
      </c>
      <c r="I108" t="str">
        <f>TRIM(SUBSTITUTE(Table1[[#This Row],[Player]], " ", ""))</f>
        <v>K.Harper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f t="shared" si="4"/>
        <v>0</v>
      </c>
      <c r="W108" t="s">
        <v>74</v>
      </c>
      <c r="X108" s="3">
        <v>8</v>
      </c>
      <c r="Y108">
        <v>0</v>
      </c>
      <c r="AF108">
        <f>Table1[[#This Row],[AB]]+Table1[[#This Row],[BB]]+Table1[[#This Row],[SF]]</f>
        <v>1</v>
      </c>
      <c r="AG108">
        <f>Table1[[#This Row],[H]]+Table1[[#This Row],[BB]]</f>
        <v>0</v>
      </c>
      <c r="AH108">
        <f>Table1[[#This Row],[H]]-Table1[[#This Row],[2B]]-Table1[[#This Row],[3B]]-Table1[[#This Row],[HR]]</f>
        <v>0</v>
      </c>
      <c r="AI108" s="3">
        <f>IF(Table1[[#This Row],[Team_Game_Number]] &gt;_xlfn.MAXIFS(Table1[Team_Game_Number],Table1[Team],Table1[[#This Row],[Team]]) - 5,1,0)</f>
        <v>0</v>
      </c>
      <c r="AJ108" cm="1">
        <f t="array" ref="AJ108">MATCH(Table1[[#This Row],[Game_ID]],_xlfn.UNIQUE(_xlfn._xlws.FILTER(Table1[Game_ID],Table1[Team]=Table1[[#This Row],[Team]])),0)</f>
        <v>3</v>
      </c>
      <c r="AK108">
        <f>IF(Table1[[#This Row],[Last5_Flag]]=1,1,0)</f>
        <v>0</v>
      </c>
      <c r="AL108">
        <f>COUNTIFS(
    Table1[Player Name], Table1[[#This Row],[Player Name]],
    Table1[Position], Table1[[#This Row],[Position]]
)</f>
        <v>4</v>
      </c>
      <c r="AM108" t="str" cm="1">
        <f t="array" ref="AM1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09" spans="1:39" x14ac:dyDescent="0.2">
      <c r="A109" t="str">
        <f>TEXT(Table1[[#This Row],[Date]],"yyyymmdd") &amp; "_" &amp; (LEFT(D109,3) &amp; "_" &amp; LEFT(E109,3) &amp; "_" &amp; (Table1[[#This Row],[Game_no.]]))</f>
        <v>20260209_Lin_Gle_1</v>
      </c>
      <c r="B109" s="1">
        <v>46062</v>
      </c>
      <c r="C109" s="3">
        <v>1</v>
      </c>
      <c r="D109" t="s">
        <v>95</v>
      </c>
      <c r="E109" t="s">
        <v>71</v>
      </c>
      <c r="F109" t="s">
        <v>71</v>
      </c>
      <c r="G109" t="s">
        <v>95</v>
      </c>
      <c r="H109" t="s">
        <v>113</v>
      </c>
      <c r="I109" t="str">
        <f>TRIM(SUBSTITUTE(Table1[[#This Row],[Player]], " ", ""))</f>
        <v>C.Drousias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f t="shared" si="4"/>
        <v>0</v>
      </c>
      <c r="W109" t="s">
        <v>8</v>
      </c>
      <c r="X109" s="3">
        <v>9</v>
      </c>
      <c r="Y109">
        <v>0</v>
      </c>
      <c r="AF109">
        <f>Table1[[#This Row],[AB]]+Table1[[#This Row],[BB]]+Table1[[#This Row],[SF]]</f>
        <v>2</v>
      </c>
      <c r="AG109">
        <f>Table1[[#This Row],[H]]+Table1[[#This Row],[BB]]</f>
        <v>0</v>
      </c>
      <c r="AH109">
        <f>Table1[[#This Row],[H]]-Table1[[#This Row],[2B]]-Table1[[#This Row],[3B]]-Table1[[#This Row],[HR]]</f>
        <v>0</v>
      </c>
      <c r="AI109" s="3">
        <f>IF(Table1[[#This Row],[Team_Game_Number]] &gt;_xlfn.MAXIFS(Table1[Team_Game_Number],Table1[Team],Table1[[#This Row],[Team]]) - 5,1,0)</f>
        <v>0</v>
      </c>
      <c r="AJ109" cm="1">
        <f t="array" ref="AJ109">MATCH(Table1[[#This Row],[Game_ID]],_xlfn.UNIQUE(_xlfn._xlws.FILTER(Table1[Game_ID],Table1[Team]=Table1[[#This Row],[Team]])),0)</f>
        <v>3</v>
      </c>
      <c r="AK109">
        <f>IF(Table1[[#This Row],[Last5_Flag]]=1,1,0)</f>
        <v>0</v>
      </c>
      <c r="AL109">
        <f>COUNTIFS(
    Table1[Player Name], Table1[[#This Row],[Player Name]],
    Table1[Position], Table1[[#This Row],[Position]]
)</f>
        <v>2</v>
      </c>
      <c r="AM109" t="str" cm="1">
        <f t="array" ref="AM1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10" spans="1:39" x14ac:dyDescent="0.2">
      <c r="A110" t="str">
        <f>TEXT(Table1[[#This Row],[Date]],"yyyymmdd") &amp; "_" &amp; (LEFT(D110,3) &amp; "_" &amp; LEFT(E110,3) &amp; "_" &amp; (Table1[[#This Row],[Game_no.]]))</f>
        <v>20260209_Lin_Gle_1</v>
      </c>
      <c r="B110" s="1">
        <v>46062</v>
      </c>
      <c r="C110" s="3">
        <v>1</v>
      </c>
      <c r="D110" t="s">
        <v>95</v>
      </c>
      <c r="E110" t="s">
        <v>71</v>
      </c>
      <c r="F110" t="s">
        <v>71</v>
      </c>
      <c r="G110" t="s">
        <v>95</v>
      </c>
      <c r="H110" t="s">
        <v>93</v>
      </c>
      <c r="I110" t="str">
        <f>TRIM(SUBSTITUTE(Table1[[#This Row],[Player]], " ", ""))</f>
        <v>H.Smith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f t="shared" si="4"/>
        <v>0</v>
      </c>
      <c r="W110" t="s">
        <v>8</v>
      </c>
      <c r="X110" s="3">
        <v>9</v>
      </c>
      <c r="Y110">
        <v>0</v>
      </c>
      <c r="AF110">
        <f>Table1[[#This Row],[AB]]+Table1[[#This Row],[BB]]+Table1[[#This Row],[SF]]</f>
        <v>1</v>
      </c>
      <c r="AG110">
        <f>Table1[[#This Row],[H]]+Table1[[#This Row],[BB]]</f>
        <v>1</v>
      </c>
      <c r="AH110">
        <f>Table1[[#This Row],[H]]-Table1[[#This Row],[2B]]-Table1[[#This Row],[3B]]-Table1[[#This Row],[HR]]</f>
        <v>0</v>
      </c>
      <c r="AI110" s="3">
        <f>IF(Table1[[#This Row],[Team_Game_Number]] &gt;_xlfn.MAXIFS(Table1[Team_Game_Number],Table1[Team],Table1[[#This Row],[Team]]) - 5,1,0)</f>
        <v>0</v>
      </c>
      <c r="AJ110" cm="1">
        <f t="array" ref="AJ110">MATCH(Table1[[#This Row],[Game_ID]],_xlfn.UNIQUE(_xlfn._xlws.FILTER(Table1[Game_ID],Table1[Team]=Table1[[#This Row],[Team]])),0)</f>
        <v>3</v>
      </c>
      <c r="AK110">
        <f>IF(Table1[[#This Row],[Last5_Flag]]=1,1,0)</f>
        <v>0</v>
      </c>
      <c r="AL110">
        <f>COUNTIFS(
    Table1[Player Name], Table1[[#This Row],[Player Name]],
    Table1[Position], Table1[[#This Row],[Position]]
)</f>
        <v>4</v>
      </c>
      <c r="AM110" t="str" cm="1">
        <f t="array" ref="AM1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1" spans="1:39" x14ac:dyDescent="0.2">
      <c r="A111" t="str">
        <f>TEXT(Table1[[#This Row],[Date]],"yyyymmdd") &amp; "_" &amp; (LEFT(D111,3) &amp; "_" &amp; LEFT(E111,3) &amp; "_" &amp; (Table1[[#This Row],[Game_no.]]))</f>
        <v>20260209_Lin_Gle_1</v>
      </c>
      <c r="B111" s="1">
        <v>46062</v>
      </c>
      <c r="C111" s="3">
        <v>1</v>
      </c>
      <c r="D111" t="s">
        <v>95</v>
      </c>
      <c r="E111" t="s">
        <v>71</v>
      </c>
      <c r="F111" t="s">
        <v>71</v>
      </c>
      <c r="G111" t="s">
        <v>95</v>
      </c>
      <c r="H111" t="s">
        <v>91</v>
      </c>
      <c r="I111" t="str">
        <f>TRIM(SUBSTITUTE(Table1[[#This Row],[Player]], " ", ""))</f>
        <v>Ky.Burdick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f t="shared" si="4"/>
        <v>0</v>
      </c>
      <c r="W111" t="s">
        <v>58</v>
      </c>
      <c r="X111" s="3"/>
      <c r="Y111">
        <v>0</v>
      </c>
      <c r="Z111">
        <v>7</v>
      </c>
      <c r="AA111">
        <v>5</v>
      </c>
      <c r="AB111">
        <v>0</v>
      </c>
      <c r="AC111">
        <v>0</v>
      </c>
      <c r="AD111">
        <v>3</v>
      </c>
      <c r="AE111">
        <v>2</v>
      </c>
      <c r="AF111">
        <f>Table1[[#This Row],[AB]]+Table1[[#This Row],[BB]]+Table1[[#This Row],[SF]]</f>
        <v>0</v>
      </c>
      <c r="AG111">
        <f>Table1[[#This Row],[H]]+Table1[[#This Row],[BB]]</f>
        <v>0</v>
      </c>
      <c r="AH111">
        <f>Table1[[#This Row],[H]]-Table1[[#This Row],[2B]]-Table1[[#This Row],[3B]]-Table1[[#This Row],[HR]]</f>
        <v>0</v>
      </c>
      <c r="AI111" s="3">
        <f>IF(Table1[[#This Row],[Team_Game_Number]] &gt;_xlfn.MAXIFS(Table1[Team_Game_Number],Table1[Team],Table1[[#This Row],[Team]]) - 5,1,0)</f>
        <v>0</v>
      </c>
      <c r="AJ111" cm="1">
        <f t="array" ref="AJ111">MATCH(Table1[[#This Row],[Game_ID]],_xlfn.UNIQUE(_xlfn._xlws.FILTER(Table1[Game_ID],Table1[Team]=Table1[[#This Row],[Team]])),0)</f>
        <v>3</v>
      </c>
      <c r="AK111">
        <f>IF(Table1[[#This Row],[Last5_Flag]]=1,1,0)</f>
        <v>0</v>
      </c>
      <c r="AL111">
        <f>COUNTIFS(
    Table1[Player Name], Table1[[#This Row],[Player Name]],
    Table1[Position], Table1[[#This Row],[Position]]
)</f>
        <v>16</v>
      </c>
      <c r="AM111" t="str" cm="1">
        <f t="array" ref="AM1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2" spans="1:39" x14ac:dyDescent="0.2">
      <c r="A112" t="str">
        <f>TEXT(Table1[[#This Row],[Date]],"yyyymmdd") &amp; "_" &amp; (LEFT(D112,3) &amp; "_" &amp; LEFT(E112,3) &amp; "_" &amp; (Table1[[#This Row],[Game_no.]]))</f>
        <v>20260209_Mar_Con_1</v>
      </c>
      <c r="B112" s="1">
        <v>46062</v>
      </c>
      <c r="C112" s="3">
        <v>1</v>
      </c>
      <c r="D112" t="s">
        <v>109</v>
      </c>
      <c r="E112" t="s">
        <v>97</v>
      </c>
      <c r="F112" t="s">
        <v>97</v>
      </c>
      <c r="G112" t="s">
        <v>109</v>
      </c>
      <c r="H112" t="s">
        <v>99</v>
      </c>
      <c r="I112" t="str">
        <f>TRIM(SUBSTITUTE(Table1[[#This Row],[Player]], " ", ""))</f>
        <v>B.Jamerson</v>
      </c>
      <c r="J112">
        <v>3</v>
      </c>
      <c r="K112">
        <v>1</v>
      </c>
      <c r="L112">
        <v>1</v>
      </c>
      <c r="M112">
        <v>2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f t="shared" si="4"/>
        <v>1</v>
      </c>
      <c r="W112" t="s">
        <v>43</v>
      </c>
      <c r="X112" s="3">
        <v>1</v>
      </c>
      <c r="Y112">
        <v>0</v>
      </c>
      <c r="AF112">
        <f>Table1[[#This Row],[AB]]+Table1[[#This Row],[BB]]+Table1[[#This Row],[SF]]</f>
        <v>3</v>
      </c>
      <c r="AG112">
        <f>Table1[[#This Row],[H]]+Table1[[#This Row],[BB]]</f>
        <v>1</v>
      </c>
      <c r="AH112">
        <f>Table1[[#This Row],[H]]-Table1[[#This Row],[2B]]-Table1[[#This Row],[3B]]-Table1[[#This Row],[HR]]</f>
        <v>1</v>
      </c>
      <c r="AI112" s="3">
        <f>IF(Table1[[#This Row],[Team_Game_Number]] &gt;_xlfn.MAXIFS(Table1[Team_Game_Number],Table1[Team],Table1[[#This Row],[Team]]) - 5,1,0)</f>
        <v>0</v>
      </c>
      <c r="AJ112" cm="1">
        <f t="array" ref="AJ112">MATCH(Table1[[#This Row],[Game_ID]],_xlfn.UNIQUE(_xlfn._xlws.FILTER(Table1[Game_ID],Table1[Team]=Table1[[#This Row],[Team]])),0)</f>
        <v>3</v>
      </c>
      <c r="AK112">
        <f>IF(Table1[[#This Row],[Last5_Flag]]=1,1,0)</f>
        <v>0</v>
      </c>
      <c r="AL112">
        <f>COUNTIFS(
    Table1[Player Name], Table1[[#This Row],[Player Name]],
    Table1[Position], Table1[[#This Row],[Position]]
)</f>
        <v>12</v>
      </c>
      <c r="AM112" t="str" cm="1">
        <f t="array" ref="AM1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3" spans="1:39" x14ac:dyDescent="0.2">
      <c r="A113" t="str">
        <f>TEXT(Table1[[#This Row],[Date]],"yyyymmdd") &amp; "_" &amp; (LEFT(D113,3) &amp; "_" &amp; LEFT(E113,3) &amp; "_" &amp; (Table1[[#This Row],[Game_no.]]))</f>
        <v>20260209_Mar_Con_1</v>
      </c>
      <c r="B113" s="1">
        <v>46062</v>
      </c>
      <c r="C113" s="3">
        <v>1</v>
      </c>
      <c r="D113" t="s">
        <v>109</v>
      </c>
      <c r="E113" t="s">
        <v>97</v>
      </c>
      <c r="F113" t="s">
        <v>97</v>
      </c>
      <c r="G113" t="s">
        <v>109</v>
      </c>
      <c r="H113" t="s">
        <v>98</v>
      </c>
      <c r="I113" t="str">
        <f>TRIM(SUBSTITUTE(Table1[[#This Row],[Player]], " ", ""))</f>
        <v>K.Morgan</v>
      </c>
      <c r="J113">
        <v>4</v>
      </c>
      <c r="K113">
        <v>0</v>
      </c>
      <c r="L113">
        <v>1</v>
      </c>
      <c r="M113">
        <v>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f t="shared" ref="V113:V127" si="5">L113*1+P113*2+Q113*3+R113*4</f>
        <v>1</v>
      </c>
      <c r="W113" t="s">
        <v>8</v>
      </c>
      <c r="X113" s="3">
        <v>2</v>
      </c>
      <c r="Y113">
        <v>0</v>
      </c>
      <c r="AF113">
        <f>Table1[[#This Row],[AB]]+Table1[[#This Row],[BB]]+Table1[[#This Row],[SF]]</f>
        <v>4</v>
      </c>
      <c r="AG113">
        <f>Table1[[#This Row],[H]]+Table1[[#This Row],[BB]]</f>
        <v>1</v>
      </c>
      <c r="AH113">
        <f>Table1[[#This Row],[H]]-Table1[[#This Row],[2B]]-Table1[[#This Row],[3B]]-Table1[[#This Row],[HR]]</f>
        <v>1</v>
      </c>
      <c r="AI113" s="3">
        <f>IF(Table1[[#This Row],[Team_Game_Number]] &gt;_xlfn.MAXIFS(Table1[Team_Game_Number],Table1[Team],Table1[[#This Row],[Team]]) - 5,1,0)</f>
        <v>0</v>
      </c>
      <c r="AJ113" cm="1">
        <f t="array" ref="AJ113">MATCH(Table1[[#This Row],[Game_ID]],_xlfn.UNIQUE(_xlfn._xlws.FILTER(Table1[Game_ID],Table1[Team]=Table1[[#This Row],[Team]])),0)</f>
        <v>3</v>
      </c>
      <c r="AK113">
        <f>IF(Table1[[#This Row],[Last5_Flag]]=1,1,0)</f>
        <v>0</v>
      </c>
      <c r="AL113">
        <f>COUNTIFS(
    Table1[Player Name], Table1[[#This Row],[Player Name]],
    Table1[Position], Table1[[#This Row],[Position]]
)</f>
        <v>28</v>
      </c>
      <c r="AM113" t="str" cm="1">
        <f t="array" ref="AM1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14" spans="1:39" x14ac:dyDescent="0.2">
      <c r="A114" t="str">
        <f>TEXT(Table1[[#This Row],[Date]],"yyyymmdd") &amp; "_" &amp; (LEFT(D114,3) &amp; "_" &amp; LEFT(E114,3) &amp; "_" &amp; (Table1[[#This Row],[Game_no.]]))</f>
        <v>20260209_Mar_Con_1</v>
      </c>
      <c r="B114" s="1">
        <v>46062</v>
      </c>
      <c r="C114" s="3">
        <v>1</v>
      </c>
      <c r="D114" t="s">
        <v>109</v>
      </c>
      <c r="E114" t="s">
        <v>97</v>
      </c>
      <c r="F114" t="s">
        <v>97</v>
      </c>
      <c r="G114" t="s">
        <v>109</v>
      </c>
      <c r="H114" t="s">
        <v>102</v>
      </c>
      <c r="I114" t="str">
        <f>TRIM(SUBSTITUTE(Table1[[#This Row],[Player]], " ", ""))</f>
        <v>A.Giles</v>
      </c>
      <c r="J114">
        <v>3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f t="shared" si="5"/>
        <v>3</v>
      </c>
      <c r="W114" t="s">
        <v>57</v>
      </c>
      <c r="X114" s="3">
        <v>3</v>
      </c>
      <c r="Y114">
        <v>0</v>
      </c>
      <c r="AF114">
        <f>Table1[[#This Row],[AB]]+Table1[[#This Row],[BB]]+Table1[[#This Row],[SF]]</f>
        <v>4</v>
      </c>
      <c r="AG114">
        <f>Table1[[#This Row],[H]]+Table1[[#This Row],[BB]]</f>
        <v>2</v>
      </c>
      <c r="AH114">
        <f>Table1[[#This Row],[H]]-Table1[[#This Row],[2B]]-Table1[[#This Row],[3B]]-Table1[[#This Row],[HR]]</f>
        <v>0</v>
      </c>
      <c r="AI114" s="3">
        <f>IF(Table1[[#This Row],[Team_Game_Number]] &gt;_xlfn.MAXIFS(Table1[Team_Game_Number],Table1[Team],Table1[[#This Row],[Team]]) - 5,1,0)</f>
        <v>0</v>
      </c>
      <c r="AJ114" cm="1">
        <f t="array" ref="AJ114">MATCH(Table1[[#This Row],[Game_ID]],_xlfn.UNIQUE(_xlfn._xlws.FILTER(Table1[Game_ID],Table1[Team]=Table1[[#This Row],[Team]])),0)</f>
        <v>3</v>
      </c>
      <c r="AK114">
        <f>IF(Table1[[#This Row],[Last5_Flag]]=1,1,0)</f>
        <v>0</v>
      </c>
      <c r="AL114">
        <f>COUNTIFS(
    Table1[Player Name], Table1[[#This Row],[Player Name]],
    Table1[Position], Table1[[#This Row],[Position]]
)</f>
        <v>27</v>
      </c>
      <c r="AM114" t="str" cm="1">
        <f t="array" ref="AM1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15" spans="1:39" x14ac:dyDescent="0.2">
      <c r="A115" t="str">
        <f>TEXT(Table1[[#This Row],[Date]],"yyyymmdd") &amp; "_" &amp; (LEFT(D115,3) &amp; "_" &amp; LEFT(E115,3) &amp; "_" &amp; (Table1[[#This Row],[Game_no.]]))</f>
        <v>20260209_Mar_Con_1</v>
      </c>
      <c r="B115" s="1">
        <v>46062</v>
      </c>
      <c r="C115" s="3">
        <v>1</v>
      </c>
      <c r="D115" t="s">
        <v>109</v>
      </c>
      <c r="E115" t="s">
        <v>97</v>
      </c>
      <c r="F115" t="s">
        <v>97</v>
      </c>
      <c r="G115" t="s">
        <v>109</v>
      </c>
      <c r="H115" t="s">
        <v>101</v>
      </c>
      <c r="I115" t="str">
        <f>TRIM(SUBSTITUTE(Table1[[#This Row],[Player]], " ", ""))</f>
        <v>L.Lewis</v>
      </c>
      <c r="J115">
        <v>4</v>
      </c>
      <c r="K115">
        <v>0</v>
      </c>
      <c r="L115">
        <v>2</v>
      </c>
      <c r="M115">
        <v>1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f t="shared" si="5"/>
        <v>4</v>
      </c>
      <c r="W115" t="s">
        <v>48</v>
      </c>
      <c r="X115" s="3">
        <v>4</v>
      </c>
      <c r="Y115">
        <v>2</v>
      </c>
      <c r="AF115">
        <f>Table1[[#This Row],[AB]]+Table1[[#This Row],[BB]]+Table1[[#This Row],[SF]]</f>
        <v>4</v>
      </c>
      <c r="AG115">
        <f>Table1[[#This Row],[H]]+Table1[[#This Row],[BB]]</f>
        <v>2</v>
      </c>
      <c r="AH115">
        <f>Table1[[#This Row],[H]]-Table1[[#This Row],[2B]]-Table1[[#This Row],[3B]]-Table1[[#This Row],[HR]]</f>
        <v>1</v>
      </c>
      <c r="AI115" s="3">
        <f>IF(Table1[[#This Row],[Team_Game_Number]] &gt;_xlfn.MAXIFS(Table1[Team_Game_Number],Table1[Team],Table1[[#This Row],[Team]]) - 5,1,0)</f>
        <v>0</v>
      </c>
      <c r="AJ115" cm="1">
        <f t="array" ref="AJ115">MATCH(Table1[[#This Row],[Game_ID]],_xlfn.UNIQUE(_xlfn._xlws.FILTER(Table1[Game_ID],Table1[Team]=Table1[[#This Row],[Team]])),0)</f>
        <v>3</v>
      </c>
      <c r="AK115">
        <f>IF(Table1[[#This Row],[Last5_Flag]]=1,1,0)</f>
        <v>0</v>
      </c>
      <c r="AL115">
        <f>COUNTIFS(
    Table1[Player Name], Table1[[#This Row],[Player Name]],
    Table1[Position], Table1[[#This Row],[Position]]
)</f>
        <v>28</v>
      </c>
      <c r="AM115" t="str" cm="1">
        <f t="array" ref="AM1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16" spans="1:39" x14ac:dyDescent="0.2">
      <c r="A116" t="str">
        <f>TEXT(Table1[[#This Row],[Date]],"yyyymmdd") &amp; "_" &amp; (LEFT(D116,3) &amp; "_" &amp; LEFT(E116,3) &amp; "_" &amp; (Table1[[#This Row],[Game_no.]]))</f>
        <v>20260209_Mar_Con_1</v>
      </c>
      <c r="B116" s="1">
        <v>46062</v>
      </c>
      <c r="C116" s="3">
        <v>1</v>
      </c>
      <c r="D116" t="s">
        <v>109</v>
      </c>
      <c r="E116" t="s">
        <v>97</v>
      </c>
      <c r="F116" t="s">
        <v>97</v>
      </c>
      <c r="G116" t="s">
        <v>109</v>
      </c>
      <c r="H116" t="s">
        <v>111</v>
      </c>
      <c r="I116" t="str">
        <f>TRIM(SUBSTITUTE(Table1[[#This Row],[Player]], " ", ""))</f>
        <v>H.Niten</v>
      </c>
      <c r="J116">
        <v>3</v>
      </c>
      <c r="K116">
        <v>2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f t="shared" si="5"/>
        <v>0</v>
      </c>
      <c r="W116" t="s">
        <v>52</v>
      </c>
      <c r="X116" s="3">
        <v>5</v>
      </c>
      <c r="Y116">
        <v>0</v>
      </c>
      <c r="AF116">
        <f>Table1[[#This Row],[AB]]+Table1[[#This Row],[BB]]+Table1[[#This Row],[SF]]</f>
        <v>4</v>
      </c>
      <c r="AG116">
        <f>Table1[[#This Row],[H]]+Table1[[#This Row],[BB]]</f>
        <v>1</v>
      </c>
      <c r="AH116">
        <f>Table1[[#This Row],[H]]-Table1[[#This Row],[2B]]-Table1[[#This Row],[3B]]-Table1[[#This Row],[HR]]</f>
        <v>0</v>
      </c>
      <c r="AI116" s="3">
        <f>IF(Table1[[#This Row],[Team_Game_Number]] &gt;_xlfn.MAXIFS(Table1[Team_Game_Number],Table1[Team],Table1[[#This Row],[Team]]) - 5,1,0)</f>
        <v>0</v>
      </c>
      <c r="AJ116" cm="1">
        <f t="array" ref="AJ116">MATCH(Table1[[#This Row],[Game_ID]],_xlfn.UNIQUE(_xlfn._xlws.FILTER(Table1[Game_ID],Table1[Team]=Table1[[#This Row],[Team]])),0)</f>
        <v>3</v>
      </c>
      <c r="AK116">
        <f>IF(Table1[[#This Row],[Last5_Flag]]=1,1,0)</f>
        <v>0</v>
      </c>
      <c r="AL116">
        <f>COUNTIFS(
    Table1[Player Name], Table1[[#This Row],[Player Name]],
    Table1[Position], Table1[[#This Row],[Position]]
)</f>
        <v>11</v>
      </c>
      <c r="AM116" t="str" cm="1">
        <f t="array" ref="AM1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7" spans="1:39" x14ac:dyDescent="0.2">
      <c r="A117" t="str">
        <f>TEXT(Table1[[#This Row],[Date]],"yyyymmdd") &amp; "_" &amp; (LEFT(D117,3) &amp; "_" &amp; LEFT(E117,3) &amp; "_" &amp; (Table1[[#This Row],[Game_no.]]))</f>
        <v>20260209_Mar_Con_1</v>
      </c>
      <c r="B117" s="1">
        <v>46062</v>
      </c>
      <c r="C117" s="3">
        <v>1</v>
      </c>
      <c r="D117" t="s">
        <v>109</v>
      </c>
      <c r="E117" t="s">
        <v>97</v>
      </c>
      <c r="F117" t="s">
        <v>97</v>
      </c>
      <c r="G117" t="s">
        <v>109</v>
      </c>
      <c r="H117" t="s">
        <v>105</v>
      </c>
      <c r="I117" t="str">
        <f>TRIM(SUBSTITUTE(Table1[[#This Row],[Player]], " ", ""))</f>
        <v>K.Sholter</v>
      </c>
      <c r="J117">
        <v>2</v>
      </c>
      <c r="K117">
        <v>0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f t="shared" si="5"/>
        <v>1</v>
      </c>
      <c r="W117" t="s">
        <v>7</v>
      </c>
      <c r="X117" s="3">
        <v>6</v>
      </c>
      <c r="Y117">
        <v>0</v>
      </c>
      <c r="AF117">
        <f>Table1[[#This Row],[AB]]+Table1[[#This Row],[BB]]+Table1[[#This Row],[SF]]</f>
        <v>3</v>
      </c>
      <c r="AG117">
        <f>Table1[[#This Row],[H]]+Table1[[#This Row],[BB]]</f>
        <v>2</v>
      </c>
      <c r="AH117">
        <f>Table1[[#This Row],[H]]-Table1[[#This Row],[2B]]-Table1[[#This Row],[3B]]-Table1[[#This Row],[HR]]</f>
        <v>1</v>
      </c>
      <c r="AI117" s="3">
        <f>IF(Table1[[#This Row],[Team_Game_Number]] &gt;_xlfn.MAXIFS(Table1[Team_Game_Number],Table1[Team],Table1[[#This Row],[Team]]) - 5,1,0)</f>
        <v>0</v>
      </c>
      <c r="AJ117" cm="1">
        <f t="array" ref="AJ117">MATCH(Table1[[#This Row],[Game_ID]],_xlfn.UNIQUE(_xlfn._xlws.FILTER(Table1[Game_ID],Table1[Team]=Table1[[#This Row],[Team]])),0)</f>
        <v>3</v>
      </c>
      <c r="AK117">
        <f>IF(Table1[[#This Row],[Last5_Flag]]=1,1,0)</f>
        <v>0</v>
      </c>
      <c r="AL117">
        <f>COUNTIFS(
    Table1[Player Name], Table1[[#This Row],[Player Name]],
    Table1[Position], Table1[[#This Row],[Position]]
)</f>
        <v>1</v>
      </c>
      <c r="AM117" t="str" cm="1">
        <f t="array" ref="AM1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8" spans="1:39" x14ac:dyDescent="0.2">
      <c r="A118" t="str">
        <f>TEXT(Table1[[#This Row],[Date]],"yyyymmdd") &amp; "_" &amp; (LEFT(D118,3) &amp; "_" &amp; LEFT(E118,3) &amp; "_" &amp; (Table1[[#This Row],[Game_no.]]))</f>
        <v>20260209_Mar_Con_1</v>
      </c>
      <c r="B118" s="1">
        <v>46062</v>
      </c>
      <c r="C118" s="3">
        <v>1</v>
      </c>
      <c r="D118" t="s">
        <v>109</v>
      </c>
      <c r="E118" t="s">
        <v>97</v>
      </c>
      <c r="F118" t="s">
        <v>97</v>
      </c>
      <c r="G118" t="s">
        <v>109</v>
      </c>
      <c r="H118" t="s">
        <v>106</v>
      </c>
      <c r="I118" t="str">
        <f>TRIM(SUBSTITUTE(Table1[[#This Row],[Player]], " ", ""))</f>
        <v>S.Brehm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f t="shared" si="5"/>
        <v>0</v>
      </c>
      <c r="W118" t="s">
        <v>73</v>
      </c>
      <c r="X118" s="3"/>
      <c r="Y118">
        <v>0</v>
      </c>
      <c r="AF118">
        <f>Table1[[#This Row],[AB]]+Table1[[#This Row],[BB]]+Table1[[#This Row],[SF]]</f>
        <v>0</v>
      </c>
      <c r="AG118">
        <f>Table1[[#This Row],[H]]+Table1[[#This Row],[BB]]</f>
        <v>0</v>
      </c>
      <c r="AH118">
        <f>Table1[[#This Row],[H]]-Table1[[#This Row],[2B]]-Table1[[#This Row],[3B]]-Table1[[#This Row],[HR]]</f>
        <v>0</v>
      </c>
      <c r="AI118" s="3">
        <f>IF(Table1[[#This Row],[Team_Game_Number]] &gt;_xlfn.MAXIFS(Table1[Team_Game_Number],Table1[Team],Table1[[#This Row],[Team]]) - 5,1,0)</f>
        <v>0</v>
      </c>
      <c r="AJ118" cm="1">
        <f t="array" ref="AJ118">MATCH(Table1[[#This Row],[Game_ID]],_xlfn.UNIQUE(_xlfn._xlws.FILTER(Table1[Game_ID],Table1[Team]=Table1[[#This Row],[Team]])),0)</f>
        <v>3</v>
      </c>
      <c r="AK118">
        <f>IF(Table1[[#This Row],[Last5_Flag]]=1,1,0)</f>
        <v>0</v>
      </c>
      <c r="AL118">
        <f>COUNTIFS(
    Table1[Player Name], Table1[[#This Row],[Player Name]],
    Table1[Position], Table1[[#This Row],[Position]]
)</f>
        <v>11</v>
      </c>
      <c r="AM118" t="str" cm="1">
        <f t="array" ref="AM1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19" spans="1:39" x14ac:dyDescent="0.2">
      <c r="A119" t="str">
        <f>TEXT(Table1[[#This Row],[Date]],"yyyymmdd") &amp; "_" &amp; (LEFT(D119,3) &amp; "_" &amp; LEFT(E119,3) &amp; "_" &amp; (Table1[[#This Row],[Game_no.]]))</f>
        <v>20260209_Mar_Con_1</v>
      </c>
      <c r="B119" s="1">
        <v>46062</v>
      </c>
      <c r="C119" s="3">
        <v>1</v>
      </c>
      <c r="D119" t="s">
        <v>109</v>
      </c>
      <c r="E119" t="s">
        <v>97</v>
      </c>
      <c r="F119" t="s">
        <v>97</v>
      </c>
      <c r="G119" t="s">
        <v>109</v>
      </c>
      <c r="H119" t="s">
        <v>103</v>
      </c>
      <c r="I119" t="str">
        <f>TRIM(SUBSTITUTE(Table1[[#This Row],[Player]], " ", ""))</f>
        <v>M.Gleason</v>
      </c>
      <c r="J119">
        <v>4</v>
      </c>
      <c r="K119">
        <v>1</v>
      </c>
      <c r="L119">
        <v>2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f t="shared" si="5"/>
        <v>4</v>
      </c>
      <c r="W119" t="s">
        <v>53</v>
      </c>
      <c r="X119" s="3">
        <v>7</v>
      </c>
      <c r="Y119">
        <v>1</v>
      </c>
      <c r="AF119">
        <f>Table1[[#This Row],[AB]]+Table1[[#This Row],[BB]]+Table1[[#This Row],[SF]]</f>
        <v>4</v>
      </c>
      <c r="AG119">
        <f>Table1[[#This Row],[H]]+Table1[[#This Row],[BB]]</f>
        <v>2</v>
      </c>
      <c r="AH119">
        <f>Table1[[#This Row],[H]]-Table1[[#This Row],[2B]]-Table1[[#This Row],[3B]]-Table1[[#This Row],[HR]]</f>
        <v>1</v>
      </c>
      <c r="AI119" s="3">
        <f>IF(Table1[[#This Row],[Team_Game_Number]] &gt;_xlfn.MAXIFS(Table1[Team_Game_Number],Table1[Team],Table1[[#This Row],[Team]]) - 5,1,0)</f>
        <v>0</v>
      </c>
      <c r="AJ119" cm="1">
        <f t="array" ref="AJ119">MATCH(Table1[[#This Row],[Game_ID]],_xlfn.UNIQUE(_xlfn._xlws.FILTER(Table1[Game_ID],Table1[Team]=Table1[[#This Row],[Team]])),0)</f>
        <v>3</v>
      </c>
      <c r="AK119">
        <f>IF(Table1[[#This Row],[Last5_Flag]]=1,1,0)</f>
        <v>0</v>
      </c>
      <c r="AL119">
        <f>COUNTIFS(
    Table1[Player Name], Table1[[#This Row],[Player Name]],
    Table1[Position], Table1[[#This Row],[Position]]
)</f>
        <v>21</v>
      </c>
      <c r="AM119" t="str" cm="1">
        <f t="array" ref="AM1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20" spans="1:39" x14ac:dyDescent="0.2">
      <c r="A120" t="str">
        <f>TEXT(Table1[[#This Row],[Date]],"yyyymmdd") &amp; "_" &amp; (LEFT(D120,3) &amp; "_" &amp; LEFT(E120,3) &amp; "_" &amp; (Table1[[#This Row],[Game_no.]]))</f>
        <v>20260209_Mar_Con_1</v>
      </c>
      <c r="B120" s="1">
        <v>46062</v>
      </c>
      <c r="C120" s="3">
        <v>1</v>
      </c>
      <c r="D120" t="s">
        <v>109</v>
      </c>
      <c r="E120" t="s">
        <v>97</v>
      </c>
      <c r="F120" t="s">
        <v>97</v>
      </c>
      <c r="G120" t="s">
        <v>109</v>
      </c>
      <c r="H120" t="s">
        <v>104</v>
      </c>
      <c r="I120" t="str">
        <f>TRIM(SUBSTITUTE(Table1[[#This Row],[Player]], " ", ""))</f>
        <v>K.McCord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f t="shared" si="5"/>
        <v>0</v>
      </c>
      <c r="W120" t="s">
        <v>119</v>
      </c>
      <c r="X120" s="3">
        <v>8</v>
      </c>
      <c r="Y120">
        <v>0</v>
      </c>
      <c r="AF120">
        <f>Table1[[#This Row],[AB]]+Table1[[#This Row],[BB]]+Table1[[#This Row],[SF]]</f>
        <v>2</v>
      </c>
      <c r="AG120">
        <f>Table1[[#This Row],[H]]+Table1[[#This Row],[BB]]</f>
        <v>1</v>
      </c>
      <c r="AH120">
        <f>Table1[[#This Row],[H]]-Table1[[#This Row],[2B]]-Table1[[#This Row],[3B]]-Table1[[#This Row],[HR]]</f>
        <v>0</v>
      </c>
      <c r="AI120" s="3">
        <f>IF(Table1[[#This Row],[Team_Game_Number]] &gt;_xlfn.MAXIFS(Table1[Team_Game_Number],Table1[Team],Table1[[#This Row],[Team]]) - 5,1,0)</f>
        <v>0</v>
      </c>
      <c r="AJ120" cm="1">
        <f t="array" ref="AJ120">MATCH(Table1[[#This Row],[Game_ID]],_xlfn.UNIQUE(_xlfn._xlws.FILTER(Table1[Game_ID],Table1[Team]=Table1[[#This Row],[Team]])),0)</f>
        <v>3</v>
      </c>
      <c r="AK120">
        <f>IF(Table1[[#This Row],[Last5_Flag]]=1,1,0)</f>
        <v>0</v>
      </c>
      <c r="AL120">
        <f>COUNTIFS(
    Table1[Player Name], Table1[[#This Row],[Player Name]],
    Table1[Position], Table1[[#This Row],[Position]]
)</f>
        <v>2</v>
      </c>
      <c r="AM120" t="str" cm="1">
        <f t="array" ref="AM1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21" spans="1:39" x14ac:dyDescent="0.2">
      <c r="A121" t="str">
        <f>TEXT(Table1[[#This Row],[Date]],"yyyymmdd") &amp; "_" &amp; (LEFT(D121,3) &amp; "_" &amp; LEFT(E121,3) &amp; "_" &amp; (Table1[[#This Row],[Game_no.]]))</f>
        <v>20260209_Mar_Con_1</v>
      </c>
      <c r="B121" s="1">
        <v>46062</v>
      </c>
      <c r="C121" s="3">
        <v>1</v>
      </c>
      <c r="D121" t="s">
        <v>109</v>
      </c>
      <c r="E121" t="s">
        <v>97</v>
      </c>
      <c r="F121" t="s">
        <v>97</v>
      </c>
      <c r="G121" t="s">
        <v>109</v>
      </c>
      <c r="H121" t="s">
        <v>108</v>
      </c>
      <c r="I121" t="str">
        <f>TRIM(SUBSTITUTE(Table1[[#This Row],[Player]], " ", ""))</f>
        <v>R.Hintz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f t="shared" si="5"/>
        <v>0</v>
      </c>
      <c r="W121" t="s">
        <v>120</v>
      </c>
      <c r="X121" s="3">
        <v>8</v>
      </c>
      <c r="Y121">
        <v>0</v>
      </c>
      <c r="Z121">
        <v>3</v>
      </c>
      <c r="AA121">
        <v>5</v>
      </c>
      <c r="AB121">
        <v>6</v>
      </c>
      <c r="AC121">
        <v>3</v>
      </c>
      <c r="AD121">
        <v>2</v>
      </c>
      <c r="AE121">
        <v>4</v>
      </c>
      <c r="AF121">
        <f>Table1[[#This Row],[AB]]+Table1[[#This Row],[BB]]+Table1[[#This Row],[SF]]</f>
        <v>2</v>
      </c>
      <c r="AG121">
        <f>Table1[[#This Row],[H]]+Table1[[#This Row],[BB]]</f>
        <v>0</v>
      </c>
      <c r="AH121">
        <f>Table1[[#This Row],[H]]-Table1[[#This Row],[2B]]-Table1[[#This Row],[3B]]-Table1[[#This Row],[HR]]</f>
        <v>0</v>
      </c>
      <c r="AI121" s="3">
        <f>IF(Table1[[#This Row],[Team_Game_Number]] &gt;_xlfn.MAXIFS(Table1[Team_Game_Number],Table1[Team],Table1[[#This Row],[Team]]) - 5,1,0)</f>
        <v>0</v>
      </c>
      <c r="AJ121" cm="1">
        <f t="array" ref="AJ121">MATCH(Table1[[#This Row],[Game_ID]],_xlfn.UNIQUE(_xlfn._xlws.FILTER(Table1[Game_ID],Table1[Team]=Table1[[#This Row],[Team]])),0)</f>
        <v>3</v>
      </c>
      <c r="AK121">
        <f>IF(Table1[[#This Row],[Last5_Flag]]=1,1,0)</f>
        <v>0</v>
      </c>
      <c r="AL121">
        <f>COUNTIFS(
    Table1[Player Name], Table1[[#This Row],[Player Name]],
    Table1[Position], Table1[[#This Row],[Position]]
)</f>
        <v>2</v>
      </c>
      <c r="AM121" t="str" cm="1">
        <f t="array" ref="AM1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2" spans="1:39" x14ac:dyDescent="0.2">
      <c r="A122" t="str">
        <f>TEXT(Table1[[#This Row],[Date]],"yyyymmdd") &amp; "_" &amp; (LEFT(D122,3) &amp; "_" &amp; LEFT(E122,3) &amp; "_" &amp; (Table1[[#This Row],[Game_no.]]))</f>
        <v>20260209_Mar_Con_1</v>
      </c>
      <c r="B122" s="1">
        <v>46062</v>
      </c>
      <c r="C122" s="3">
        <v>1</v>
      </c>
      <c r="D122" t="s">
        <v>109</v>
      </c>
      <c r="E122" t="s">
        <v>97</v>
      </c>
      <c r="F122" t="s">
        <v>97</v>
      </c>
      <c r="G122" t="s">
        <v>109</v>
      </c>
      <c r="H122" t="s">
        <v>107</v>
      </c>
      <c r="I122" t="str">
        <f>TRIM(SUBSTITUTE(Table1[[#This Row],[Player]], " ", ""))</f>
        <v>G.Dodson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f t="shared" si="5"/>
        <v>0</v>
      </c>
      <c r="W122" t="s">
        <v>54</v>
      </c>
      <c r="X122" s="3">
        <v>9</v>
      </c>
      <c r="Y122">
        <v>0</v>
      </c>
      <c r="AF122">
        <f>Table1[[#This Row],[AB]]+Table1[[#This Row],[BB]]+Table1[[#This Row],[SF]]</f>
        <v>1</v>
      </c>
      <c r="AG122">
        <f>Table1[[#This Row],[H]]+Table1[[#This Row],[BB]]</f>
        <v>0</v>
      </c>
      <c r="AH122">
        <f>Table1[[#This Row],[H]]-Table1[[#This Row],[2B]]-Table1[[#This Row],[3B]]-Table1[[#This Row],[HR]]</f>
        <v>0</v>
      </c>
      <c r="AI122" s="3">
        <f>IF(Table1[[#This Row],[Team_Game_Number]] &gt;_xlfn.MAXIFS(Table1[Team_Game_Number],Table1[Team],Table1[[#This Row],[Team]]) - 5,1,0)</f>
        <v>0</v>
      </c>
      <c r="AJ122" cm="1">
        <f t="array" ref="AJ122">MATCH(Table1[[#This Row],[Game_ID]],_xlfn.UNIQUE(_xlfn._xlws.FILTER(Table1[Game_ID],Table1[Team]=Table1[[#This Row],[Team]])),0)</f>
        <v>3</v>
      </c>
      <c r="AK122">
        <f>IF(Table1[[#This Row],[Last5_Flag]]=1,1,0)</f>
        <v>0</v>
      </c>
      <c r="AL122">
        <f>COUNTIFS(
    Table1[Player Name], Table1[[#This Row],[Player Name]],
    Table1[Position], Table1[[#This Row],[Position]]
)</f>
        <v>16</v>
      </c>
      <c r="AM122" t="str" cm="1">
        <f t="array" ref="AM1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23" spans="1:39" x14ac:dyDescent="0.2">
      <c r="A123" t="str">
        <f>TEXT(Table1[[#This Row],[Date]],"yyyymmdd") &amp; "_" &amp; (LEFT(D123,3) &amp; "_" &amp; LEFT(E123,3) &amp; "_" &amp; (Table1[[#This Row],[Game_no.]]))</f>
        <v>20260209_Mar_Con_1</v>
      </c>
      <c r="B123" s="1">
        <v>46062</v>
      </c>
      <c r="C123" s="3">
        <v>1</v>
      </c>
      <c r="D123" t="s">
        <v>109</v>
      </c>
      <c r="E123" t="s">
        <v>97</v>
      </c>
      <c r="F123" t="s">
        <v>97</v>
      </c>
      <c r="G123" t="s">
        <v>109</v>
      </c>
      <c r="H123" t="s">
        <v>100</v>
      </c>
      <c r="I123" t="str">
        <f>TRIM(SUBSTITUTE(Table1[[#This Row],[Player]], " ", ""))</f>
        <v>M.Hollis</v>
      </c>
      <c r="J123">
        <v>1</v>
      </c>
      <c r="K123">
        <v>0</v>
      </c>
      <c r="L123">
        <v>0</v>
      </c>
      <c r="M123">
        <v>0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f t="shared" si="5"/>
        <v>0</v>
      </c>
      <c r="W123" t="s">
        <v>58</v>
      </c>
      <c r="X123" s="3">
        <v>9</v>
      </c>
      <c r="Y123">
        <v>1</v>
      </c>
      <c r="Z123">
        <v>4</v>
      </c>
      <c r="AA123">
        <v>9</v>
      </c>
      <c r="AB123">
        <v>8</v>
      </c>
      <c r="AC123">
        <v>4</v>
      </c>
      <c r="AD123">
        <v>2</v>
      </c>
      <c r="AE123">
        <v>2</v>
      </c>
      <c r="AF123">
        <f>Table1[[#This Row],[AB]]+Table1[[#This Row],[BB]]+Table1[[#This Row],[SF]]</f>
        <v>3</v>
      </c>
      <c r="AG123">
        <f>Table1[[#This Row],[H]]+Table1[[#This Row],[BB]]</f>
        <v>2</v>
      </c>
      <c r="AH123">
        <f>Table1[[#This Row],[H]]-Table1[[#This Row],[2B]]-Table1[[#This Row],[3B]]-Table1[[#This Row],[HR]]</f>
        <v>0</v>
      </c>
      <c r="AI123" s="3">
        <f>IF(Table1[[#This Row],[Team_Game_Number]] &gt;_xlfn.MAXIFS(Table1[Team_Game_Number],Table1[Team],Table1[[#This Row],[Team]]) - 5,1,0)</f>
        <v>0</v>
      </c>
      <c r="AJ123" cm="1">
        <f t="array" ref="AJ123">MATCH(Table1[[#This Row],[Game_ID]],_xlfn.UNIQUE(_xlfn._xlws.FILTER(Table1[Game_ID],Table1[Team]=Table1[[#This Row],[Team]])),0)</f>
        <v>3</v>
      </c>
      <c r="AK123">
        <f>IF(Table1[[#This Row],[Last5_Flag]]=1,1,0)</f>
        <v>0</v>
      </c>
      <c r="AL123">
        <f>COUNTIFS(
    Table1[Player Name], Table1[[#This Row],[Player Name]],
    Table1[Position], Table1[[#This Row],[Position]]
)</f>
        <v>10</v>
      </c>
      <c r="AM123" t="str" cm="1">
        <f t="array" ref="AM1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4" spans="1:39" x14ac:dyDescent="0.2">
      <c r="A124" t="str">
        <f>TEXT(Table1[[#This Row],[Date]],"yyyymmdd") &amp; "_" &amp; (LEFT(D124,3) &amp; "_" &amp; LEFT(E124,3) &amp; "_" &amp; (Table1[[#This Row],[Game_no.]]))</f>
        <v>20260209_Car_D&amp;E_1</v>
      </c>
      <c r="B124" s="1">
        <v>46062</v>
      </c>
      <c r="C124" s="3">
        <v>1</v>
      </c>
      <c r="D124" t="s">
        <v>92</v>
      </c>
      <c r="E124" t="s">
        <v>42</v>
      </c>
      <c r="F124" t="s">
        <v>42</v>
      </c>
      <c r="G124" t="s">
        <v>92</v>
      </c>
      <c r="H124" t="s">
        <v>67</v>
      </c>
      <c r="I124" t="str">
        <f>TRIM(SUBSTITUTE(Table1[[#This Row],[Player]], " ", ""))</f>
        <v>A.Haynes</v>
      </c>
      <c r="J124">
        <v>3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2</v>
      </c>
      <c r="U124">
        <v>0</v>
      </c>
      <c r="V124">
        <f t="shared" si="5"/>
        <v>2</v>
      </c>
      <c r="W124" t="s">
        <v>53</v>
      </c>
      <c r="X124" s="3">
        <v>1</v>
      </c>
      <c r="Y124">
        <v>0</v>
      </c>
      <c r="AF124">
        <f>Table1[[#This Row],[AB]]+Table1[[#This Row],[BB]]+Table1[[#This Row],[SF]]</f>
        <v>3</v>
      </c>
      <c r="AG124">
        <f>Table1[[#This Row],[H]]+Table1[[#This Row],[BB]]</f>
        <v>2</v>
      </c>
      <c r="AH124">
        <f>Table1[[#This Row],[H]]-Table1[[#This Row],[2B]]-Table1[[#This Row],[3B]]-Table1[[#This Row],[HR]]</f>
        <v>2</v>
      </c>
      <c r="AI124" s="3">
        <f>IF(Table1[[#This Row],[Team_Game_Number]] &gt;_xlfn.MAXIFS(Table1[Team_Game_Number],Table1[Team],Table1[[#This Row],[Team]]) - 5,1,0)</f>
        <v>0</v>
      </c>
      <c r="AJ124" cm="1">
        <f t="array" ref="AJ124">MATCH(Table1[[#This Row],[Game_ID]],_xlfn.UNIQUE(_xlfn._xlws.FILTER(Table1[Game_ID],Table1[Team]=Table1[[#This Row],[Team]])),0)</f>
        <v>5</v>
      </c>
      <c r="AK124">
        <f>IF(Table1[[#This Row],[Last5_Flag]]=1,1,0)</f>
        <v>0</v>
      </c>
      <c r="AL124">
        <f>COUNTIFS(
    Table1[Player Name], Table1[[#This Row],[Player Name]],
    Table1[Position], Table1[[#This Row],[Position]]
)</f>
        <v>17</v>
      </c>
      <c r="AM124" t="str" cm="1">
        <f t="array" ref="AM1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25" spans="1:39" x14ac:dyDescent="0.2">
      <c r="A125" t="str">
        <f>TEXT(Table1[[#This Row],[Date]],"yyyymmdd") &amp; "_" &amp; (LEFT(D125,3) &amp; "_" &amp; LEFT(E125,3) &amp; "_" &amp; (Table1[[#This Row],[Game_no.]]))</f>
        <v>20260209_Car_D&amp;E_1</v>
      </c>
      <c r="B125" s="1">
        <v>46062</v>
      </c>
      <c r="C125" s="3">
        <v>1</v>
      </c>
      <c r="D125" t="s">
        <v>92</v>
      </c>
      <c r="E125" t="s">
        <v>42</v>
      </c>
      <c r="F125" t="s">
        <v>42</v>
      </c>
      <c r="G125" t="s">
        <v>92</v>
      </c>
      <c r="H125" t="s">
        <v>56</v>
      </c>
      <c r="I125" t="str">
        <f>TRIM(SUBSTITUTE(Table1[[#This Row],[Player]], " ", ""))</f>
        <v>C.Warfield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f t="shared" si="5"/>
        <v>0</v>
      </c>
      <c r="W125" t="s">
        <v>53</v>
      </c>
      <c r="X125" s="3">
        <v>1</v>
      </c>
      <c r="Y125">
        <v>0</v>
      </c>
      <c r="AF125">
        <f>Table1[[#This Row],[AB]]+Table1[[#This Row],[BB]]+Table1[[#This Row],[SF]]</f>
        <v>1</v>
      </c>
      <c r="AG125">
        <f>Table1[[#This Row],[H]]+Table1[[#This Row],[BB]]</f>
        <v>0</v>
      </c>
      <c r="AH125">
        <f>Table1[[#This Row],[H]]-Table1[[#This Row],[2B]]-Table1[[#This Row],[3B]]-Table1[[#This Row],[HR]]</f>
        <v>0</v>
      </c>
      <c r="AI125" s="3">
        <f>IF(Table1[[#This Row],[Team_Game_Number]] &gt;_xlfn.MAXIFS(Table1[Team_Game_Number],Table1[Team],Table1[[#This Row],[Team]]) - 5,1,0)</f>
        <v>0</v>
      </c>
      <c r="AJ125" cm="1">
        <f t="array" ref="AJ125">MATCH(Table1[[#This Row],[Game_ID]],_xlfn.UNIQUE(_xlfn._xlws.FILTER(Table1[Game_ID],Table1[Team]=Table1[[#This Row],[Team]])),0)</f>
        <v>5</v>
      </c>
      <c r="AK125">
        <f>IF(Table1[[#This Row],[Last5_Flag]]=1,1,0)</f>
        <v>0</v>
      </c>
      <c r="AL125">
        <f>COUNTIFS(
    Table1[Player Name], Table1[[#This Row],[Player Name]],
    Table1[Position], Table1[[#This Row],[Position]]
)</f>
        <v>3</v>
      </c>
      <c r="AM125" t="str" cm="1">
        <f t="array" ref="AM1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26" spans="1:39" x14ac:dyDescent="0.2">
      <c r="A126" t="str">
        <f>TEXT(Table1[[#This Row],[Date]],"yyyymmdd") &amp; "_" &amp; (LEFT(D126,3) &amp; "_" &amp; LEFT(E126,3) &amp; "_" &amp; (Table1[[#This Row],[Game_no.]]))</f>
        <v>20260209_Car_D&amp;E_1</v>
      </c>
      <c r="B126" s="1">
        <v>46062</v>
      </c>
      <c r="C126" s="3">
        <v>1</v>
      </c>
      <c r="D126" t="s">
        <v>92</v>
      </c>
      <c r="E126" t="s">
        <v>42</v>
      </c>
      <c r="F126" t="s">
        <v>42</v>
      </c>
      <c r="G126" t="s">
        <v>92</v>
      </c>
      <c r="H126" t="s">
        <v>51</v>
      </c>
      <c r="I126" t="str">
        <f>TRIM(SUBSTITUTE(Table1[[#This Row],[Player]], " ", ""))</f>
        <v>G.Wessling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f t="shared" si="5"/>
        <v>0</v>
      </c>
      <c r="W126" t="s">
        <v>52</v>
      </c>
      <c r="X126" s="3">
        <v>2</v>
      </c>
      <c r="Y126">
        <v>0</v>
      </c>
      <c r="AF126">
        <f>Table1[[#This Row],[AB]]+Table1[[#This Row],[BB]]+Table1[[#This Row],[SF]]</f>
        <v>3</v>
      </c>
      <c r="AG126">
        <f>Table1[[#This Row],[H]]+Table1[[#This Row],[BB]]</f>
        <v>0</v>
      </c>
      <c r="AH126">
        <f>Table1[[#This Row],[H]]-Table1[[#This Row],[2B]]-Table1[[#This Row],[3B]]-Table1[[#This Row],[HR]]</f>
        <v>0</v>
      </c>
      <c r="AI126" s="3">
        <f>IF(Table1[[#This Row],[Team_Game_Number]] &gt;_xlfn.MAXIFS(Table1[Team_Game_Number],Table1[Team],Table1[[#This Row],[Team]]) - 5,1,0)</f>
        <v>0</v>
      </c>
      <c r="AJ126" cm="1">
        <f t="array" ref="AJ126">MATCH(Table1[[#This Row],[Game_ID]],_xlfn.UNIQUE(_xlfn._xlws.FILTER(Table1[Game_ID],Table1[Team]=Table1[[#This Row],[Team]])),0)</f>
        <v>5</v>
      </c>
      <c r="AK126">
        <f>IF(Table1[[#This Row],[Last5_Flag]]=1,1,0)</f>
        <v>0</v>
      </c>
      <c r="AL126">
        <f>COUNTIFS(
    Table1[Player Name], Table1[[#This Row],[Player Name]],
    Table1[Position], Table1[[#This Row],[Position]]
)</f>
        <v>26</v>
      </c>
      <c r="AM126" t="str" cm="1">
        <f t="array" ref="AM1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7" spans="1:39" x14ac:dyDescent="0.2">
      <c r="A127" t="str">
        <f>TEXT(Table1[[#This Row],[Date]],"yyyymmdd") &amp; "_" &amp; (LEFT(D127,3) &amp; "_" &amp; LEFT(E127,3) &amp; "_" &amp; (Table1[[#This Row],[Game_no.]]))</f>
        <v>20260209_Car_D&amp;E_1</v>
      </c>
      <c r="B127" s="1">
        <v>46062</v>
      </c>
      <c r="C127" s="3">
        <v>1</v>
      </c>
      <c r="D127" t="s">
        <v>92</v>
      </c>
      <c r="E127" t="s">
        <v>42</v>
      </c>
      <c r="F127" t="s">
        <v>42</v>
      </c>
      <c r="G127" t="s">
        <v>92</v>
      </c>
      <c r="H127" t="s">
        <v>47</v>
      </c>
      <c r="I127" t="str">
        <f>TRIM(SUBSTITUTE(Table1[[#This Row],[Player]], " ", ""))</f>
        <v>A.Zapach</v>
      </c>
      <c r="J127">
        <v>3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f t="shared" si="5"/>
        <v>4</v>
      </c>
      <c r="W127" t="s">
        <v>43</v>
      </c>
      <c r="X127" s="3">
        <v>3</v>
      </c>
      <c r="Y127">
        <v>0</v>
      </c>
      <c r="AF127">
        <f>Table1[[#This Row],[AB]]+Table1[[#This Row],[BB]]+Table1[[#This Row],[SF]]</f>
        <v>3</v>
      </c>
      <c r="AG127">
        <f>Table1[[#This Row],[H]]+Table1[[#This Row],[BB]]</f>
        <v>2</v>
      </c>
      <c r="AH127">
        <f>Table1[[#This Row],[H]]-Table1[[#This Row],[2B]]-Table1[[#This Row],[3B]]-Table1[[#This Row],[HR]]</f>
        <v>1</v>
      </c>
      <c r="AI127" s="3">
        <f>IF(Table1[[#This Row],[Team_Game_Number]] &gt;_xlfn.MAXIFS(Table1[Team_Game_Number],Table1[Team],Table1[[#This Row],[Team]]) - 5,1,0)</f>
        <v>0</v>
      </c>
      <c r="AJ127" cm="1">
        <f t="array" ref="AJ127">MATCH(Table1[[#This Row],[Game_ID]],_xlfn.UNIQUE(_xlfn._xlws.FILTER(Table1[Game_ID],Table1[Team]=Table1[[#This Row],[Team]])),0)</f>
        <v>5</v>
      </c>
      <c r="AK127">
        <f>IF(Table1[[#This Row],[Last5_Flag]]=1,1,0)</f>
        <v>0</v>
      </c>
      <c r="AL127">
        <f>COUNTIFS(
    Table1[Player Name], Table1[[#This Row],[Player Name]],
    Table1[Position], Table1[[#This Row],[Position]]
)</f>
        <v>27</v>
      </c>
      <c r="AM127" t="str" cm="1">
        <f t="array" ref="AM1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8" spans="1:39" x14ac:dyDescent="0.2">
      <c r="A128" t="str">
        <f>TEXT(Table1[[#This Row],[Date]],"yyyymmdd") &amp; "_" &amp; (LEFT(D128,3) &amp; "_" &amp; LEFT(E128,3) &amp; "_" &amp; (Table1[[#This Row],[Game_no.]]))</f>
        <v>20260209_Car_D&amp;E_1</v>
      </c>
      <c r="B128" s="1">
        <v>46062</v>
      </c>
      <c r="C128" s="3">
        <v>1</v>
      </c>
      <c r="D128" t="s">
        <v>92</v>
      </c>
      <c r="E128" t="s">
        <v>42</v>
      </c>
      <c r="F128" t="s">
        <v>42</v>
      </c>
      <c r="G128" t="s">
        <v>92</v>
      </c>
      <c r="H128" t="s">
        <v>121</v>
      </c>
      <c r="I128" t="str">
        <f>TRIM(SUBSTITUTE(Table1[[#This Row],[Player]], " ", ""))</f>
        <v>I.Thomas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f t="shared" ref="V128:V138" si="6">L128*1+P128*2+Q128*3+R128*4</f>
        <v>0</v>
      </c>
      <c r="W128" t="s">
        <v>73</v>
      </c>
      <c r="X128" s="3"/>
      <c r="Y128">
        <v>0</v>
      </c>
      <c r="AF128">
        <f>Table1[[#This Row],[AB]]+Table1[[#This Row],[BB]]+Table1[[#This Row],[SF]]</f>
        <v>0</v>
      </c>
      <c r="AG128">
        <f>Table1[[#This Row],[H]]+Table1[[#This Row],[BB]]</f>
        <v>0</v>
      </c>
      <c r="AH128">
        <f>Table1[[#This Row],[H]]-Table1[[#This Row],[2B]]-Table1[[#This Row],[3B]]-Table1[[#This Row],[HR]]</f>
        <v>0</v>
      </c>
      <c r="AI128" s="3">
        <f>IF(Table1[[#This Row],[Team_Game_Number]] &gt;_xlfn.MAXIFS(Table1[Team_Game_Number],Table1[Team],Table1[[#This Row],[Team]]) - 5,1,0)</f>
        <v>0</v>
      </c>
      <c r="AJ128" cm="1">
        <f t="array" ref="AJ128">MATCH(Table1[[#This Row],[Game_ID]],_xlfn.UNIQUE(_xlfn._xlws.FILTER(Table1[Game_ID],Table1[Team]=Table1[[#This Row],[Team]])),0)</f>
        <v>5</v>
      </c>
      <c r="AK128">
        <f>IF(Table1[[#This Row],[Last5_Flag]]=1,1,0)</f>
        <v>0</v>
      </c>
      <c r="AL128">
        <f>COUNTIFS(
    Table1[Player Name], Table1[[#This Row],[Player Name]],
    Table1[Position], Table1[[#This Row],[Position]]
)</f>
        <v>7</v>
      </c>
      <c r="AM128" t="str" cm="1">
        <f t="array" ref="AM1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29" spans="1:39" x14ac:dyDescent="0.2">
      <c r="A129" t="str">
        <f>TEXT(Table1[[#This Row],[Date]],"yyyymmdd") &amp; "_" &amp; (LEFT(D129,3) &amp; "_" &amp; LEFT(E129,3) &amp; "_" &amp; (Table1[[#This Row],[Game_no.]]))</f>
        <v>20260209_Car_D&amp;E_1</v>
      </c>
      <c r="B129" s="1">
        <v>46062</v>
      </c>
      <c r="C129" s="3">
        <v>1</v>
      </c>
      <c r="D129" t="s">
        <v>92</v>
      </c>
      <c r="E129" t="s">
        <v>42</v>
      </c>
      <c r="F129" t="s">
        <v>42</v>
      </c>
      <c r="G129" t="s">
        <v>92</v>
      </c>
      <c r="H129" t="s">
        <v>45</v>
      </c>
      <c r="I129" t="str">
        <f>TRIM(SUBSTITUTE(Table1[[#This Row],[Player]], " ", ""))</f>
        <v>C.Dobbs</v>
      </c>
      <c r="J129">
        <v>2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f t="shared" si="6"/>
        <v>0</v>
      </c>
      <c r="W129" t="s">
        <v>48</v>
      </c>
      <c r="X129" s="3">
        <v>4</v>
      </c>
      <c r="Y129">
        <v>0</v>
      </c>
      <c r="AF129">
        <f>Table1[[#This Row],[AB]]+Table1[[#This Row],[BB]]+Table1[[#This Row],[SF]]</f>
        <v>3</v>
      </c>
      <c r="AG129">
        <f>Table1[[#This Row],[H]]+Table1[[#This Row],[BB]]</f>
        <v>1</v>
      </c>
      <c r="AH129">
        <f>Table1[[#This Row],[H]]-Table1[[#This Row],[2B]]-Table1[[#This Row],[3B]]-Table1[[#This Row],[HR]]</f>
        <v>0</v>
      </c>
      <c r="AI129" s="3">
        <f>IF(Table1[[#This Row],[Team_Game_Number]] &gt;_xlfn.MAXIFS(Table1[Team_Game_Number],Table1[Team],Table1[[#This Row],[Team]]) - 5,1,0)</f>
        <v>0</v>
      </c>
      <c r="AJ129" cm="1">
        <f t="array" ref="AJ129">MATCH(Table1[[#This Row],[Game_ID]],_xlfn.UNIQUE(_xlfn._xlws.FILTER(Table1[Game_ID],Table1[Team]=Table1[[#This Row],[Team]])),0)</f>
        <v>5</v>
      </c>
      <c r="AK129">
        <f>IF(Table1[[#This Row],[Last5_Flag]]=1,1,0)</f>
        <v>0</v>
      </c>
      <c r="AL129">
        <f>COUNTIFS(
    Table1[Player Name], Table1[[#This Row],[Player Name]],
    Table1[Position], Table1[[#This Row],[Position]]
)</f>
        <v>4</v>
      </c>
      <c r="AM129" t="str" cm="1">
        <f t="array" ref="AM1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0" spans="1:39" x14ac:dyDescent="0.2">
      <c r="A130" t="str">
        <f>TEXT(Table1[[#This Row],[Date]],"yyyymmdd") &amp; "_" &amp; (LEFT(D130,3) &amp; "_" &amp; LEFT(E130,3) &amp; "_" &amp; (Table1[[#This Row],[Game_no.]]))</f>
        <v>20260209_Car_D&amp;E_1</v>
      </c>
      <c r="B130" s="1">
        <v>46062</v>
      </c>
      <c r="C130" s="3">
        <v>1</v>
      </c>
      <c r="D130" t="s">
        <v>92</v>
      </c>
      <c r="E130" t="s">
        <v>42</v>
      </c>
      <c r="F130" t="s">
        <v>42</v>
      </c>
      <c r="G130" t="s">
        <v>92</v>
      </c>
      <c r="H130" t="s">
        <v>49</v>
      </c>
      <c r="I130" t="str">
        <f>TRIM(SUBSTITUTE(Table1[[#This Row],[Player]], " ", ""))</f>
        <v>T.Fleming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f t="shared" si="6"/>
        <v>0</v>
      </c>
      <c r="W130" t="s">
        <v>50</v>
      </c>
      <c r="X130" s="3">
        <v>5</v>
      </c>
      <c r="Y130">
        <v>0</v>
      </c>
      <c r="AF130">
        <f>Table1[[#This Row],[AB]]+Table1[[#This Row],[BB]]+Table1[[#This Row],[SF]]</f>
        <v>3</v>
      </c>
      <c r="AG130">
        <f>Table1[[#This Row],[H]]+Table1[[#This Row],[BB]]</f>
        <v>0</v>
      </c>
      <c r="AH130">
        <f>Table1[[#This Row],[H]]-Table1[[#This Row],[2B]]-Table1[[#This Row],[3B]]-Table1[[#This Row],[HR]]</f>
        <v>0</v>
      </c>
      <c r="AI130" s="3">
        <f>IF(Table1[[#This Row],[Team_Game_Number]] &gt;_xlfn.MAXIFS(Table1[Team_Game_Number],Table1[Team],Table1[[#This Row],[Team]]) - 5,1,0)</f>
        <v>0</v>
      </c>
      <c r="AJ130" cm="1">
        <f t="array" ref="AJ130">MATCH(Table1[[#This Row],[Game_ID]],_xlfn.UNIQUE(_xlfn._xlws.FILTER(Table1[Game_ID],Table1[Team]=Table1[[#This Row],[Team]])),0)</f>
        <v>5</v>
      </c>
      <c r="AK130">
        <f>IF(Table1[[#This Row],[Last5_Flag]]=1,1,0)</f>
        <v>0</v>
      </c>
      <c r="AL130">
        <f>COUNTIFS(
    Table1[Player Name], Table1[[#This Row],[Player Name]],
    Table1[Position], Table1[[#This Row],[Position]]
)</f>
        <v>11</v>
      </c>
      <c r="AM130" t="str" cm="1">
        <f t="array" ref="AM1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31" spans="1:39" x14ac:dyDescent="0.2">
      <c r="A131" t="str">
        <f>TEXT(Table1[[#This Row],[Date]],"yyyymmdd") &amp; "_" &amp; (LEFT(D131,3) &amp; "_" &amp; LEFT(E131,3) &amp; "_" &amp; (Table1[[#This Row],[Game_no.]]))</f>
        <v>20260209_Car_D&amp;E_1</v>
      </c>
      <c r="B131" s="1">
        <v>46062</v>
      </c>
      <c r="C131" s="3">
        <v>1</v>
      </c>
      <c r="D131" t="s">
        <v>92</v>
      </c>
      <c r="E131" t="s">
        <v>42</v>
      </c>
      <c r="F131" t="s">
        <v>42</v>
      </c>
      <c r="G131" t="s">
        <v>92</v>
      </c>
      <c r="H131" t="s">
        <v>46</v>
      </c>
      <c r="I131" t="str">
        <f>TRIM(SUBSTITUTE(Table1[[#This Row],[Player]], " ", ""))</f>
        <v>M.Henkle</v>
      </c>
      <c r="J131">
        <v>3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f t="shared" si="6"/>
        <v>1</v>
      </c>
      <c r="W131" t="s">
        <v>8</v>
      </c>
      <c r="X131" s="3">
        <v>6</v>
      </c>
      <c r="Y131">
        <v>1</v>
      </c>
      <c r="AF131">
        <f>Table1[[#This Row],[AB]]+Table1[[#This Row],[BB]]+Table1[[#This Row],[SF]]</f>
        <v>3</v>
      </c>
      <c r="AG131">
        <f>Table1[[#This Row],[H]]+Table1[[#This Row],[BB]]</f>
        <v>1</v>
      </c>
      <c r="AH131">
        <f>Table1[[#This Row],[H]]-Table1[[#This Row],[2B]]-Table1[[#This Row],[3B]]-Table1[[#This Row],[HR]]</f>
        <v>1</v>
      </c>
      <c r="AI131" s="3">
        <f>IF(Table1[[#This Row],[Team_Game_Number]] &gt;_xlfn.MAXIFS(Table1[Team_Game_Number],Table1[Team],Table1[[#This Row],[Team]]) - 5,1,0)</f>
        <v>0</v>
      </c>
      <c r="AJ131" cm="1">
        <f t="array" ref="AJ131">MATCH(Table1[[#This Row],[Game_ID]],_xlfn.UNIQUE(_xlfn._xlws.FILTER(Table1[Game_ID],Table1[Team]=Table1[[#This Row],[Team]])),0)</f>
        <v>5</v>
      </c>
      <c r="AK131">
        <f>IF(Table1[[#This Row],[Last5_Flag]]=1,1,0)</f>
        <v>0</v>
      </c>
      <c r="AL131">
        <f>COUNTIFS(
    Table1[Player Name], Table1[[#This Row],[Player Name]],
    Table1[Position], Table1[[#This Row],[Position]]
)</f>
        <v>13</v>
      </c>
      <c r="AM131" t="str" cm="1">
        <f t="array" ref="AM1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32" spans="1:39" x14ac:dyDescent="0.2">
      <c r="A132" t="str">
        <f>TEXT(Table1[[#This Row],[Date]],"yyyymmdd") &amp; "_" &amp; (LEFT(D132,3) &amp; "_" &amp; LEFT(E132,3) &amp; "_" &amp; (Table1[[#This Row],[Game_no.]]))</f>
        <v>20260209_Car_D&amp;E_1</v>
      </c>
      <c r="B132" s="1">
        <v>46062</v>
      </c>
      <c r="C132" s="3">
        <v>1</v>
      </c>
      <c r="D132" t="s">
        <v>92</v>
      </c>
      <c r="E132" t="s">
        <v>42</v>
      </c>
      <c r="F132" t="s">
        <v>42</v>
      </c>
      <c r="G132" t="s">
        <v>92</v>
      </c>
      <c r="H132" t="s">
        <v>55</v>
      </c>
      <c r="I132" t="str">
        <f>TRIM(SUBSTITUTE(Table1[[#This Row],[Player]], " ", ""))</f>
        <v>M.Smith</v>
      </c>
      <c r="J132">
        <v>2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f t="shared" si="6"/>
        <v>0</v>
      </c>
      <c r="W132" t="s">
        <v>54</v>
      </c>
      <c r="X132" s="3">
        <v>7</v>
      </c>
      <c r="Y132">
        <v>0</v>
      </c>
      <c r="AF132">
        <f>Table1[[#This Row],[AB]]+Table1[[#This Row],[BB]]+Table1[[#This Row],[SF]]</f>
        <v>3</v>
      </c>
      <c r="AG132">
        <f>Table1[[#This Row],[H]]+Table1[[#This Row],[BB]]</f>
        <v>1</v>
      </c>
      <c r="AH132">
        <f>Table1[[#This Row],[H]]-Table1[[#This Row],[2B]]-Table1[[#This Row],[3B]]-Table1[[#This Row],[HR]]</f>
        <v>0</v>
      </c>
      <c r="AI132" s="3">
        <f>IF(Table1[[#This Row],[Team_Game_Number]] &gt;_xlfn.MAXIFS(Table1[Team_Game_Number],Table1[Team],Table1[[#This Row],[Team]]) - 5,1,0)</f>
        <v>0</v>
      </c>
      <c r="AJ132" cm="1">
        <f t="array" ref="AJ132">MATCH(Table1[[#This Row],[Game_ID]],_xlfn.UNIQUE(_xlfn._xlws.FILTER(Table1[Game_ID],Table1[Team]=Table1[[#This Row],[Team]])),0)</f>
        <v>5</v>
      </c>
      <c r="AK132">
        <f>IF(Table1[[#This Row],[Last5_Flag]]=1,1,0)</f>
        <v>0</v>
      </c>
      <c r="AL132">
        <f>COUNTIFS(
    Table1[Player Name], Table1[[#This Row],[Player Name]],
    Table1[Position], Table1[[#This Row],[Position]]
)</f>
        <v>21</v>
      </c>
      <c r="AM132" t="str" cm="1">
        <f t="array" ref="AM1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33" spans="1:39" x14ac:dyDescent="0.2">
      <c r="A133" t="str">
        <f>TEXT(Table1[[#This Row],[Date]],"yyyymmdd") &amp; "_" &amp; (LEFT(D133,3) &amp; "_" &amp; LEFT(E133,3) &amp; "_" &amp; (Table1[[#This Row],[Game_no.]]))</f>
        <v>20260209_Car_D&amp;E_1</v>
      </c>
      <c r="B133" s="1">
        <v>46062</v>
      </c>
      <c r="C133" s="3">
        <v>1</v>
      </c>
      <c r="D133" t="s">
        <v>92</v>
      </c>
      <c r="E133" t="s">
        <v>42</v>
      </c>
      <c r="F133" t="s">
        <v>42</v>
      </c>
      <c r="G133" t="s">
        <v>92</v>
      </c>
      <c r="H133" t="s">
        <v>110</v>
      </c>
      <c r="I133" t="str">
        <f>TRIM(SUBSTITUTE(Table1[[#This Row],[Player]], " ", ""))</f>
        <v>M.Ledesma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f t="shared" si="6"/>
        <v>0</v>
      </c>
      <c r="W133" t="s">
        <v>7</v>
      </c>
      <c r="X133" s="3">
        <v>8</v>
      </c>
      <c r="Y133">
        <v>0</v>
      </c>
      <c r="AF133">
        <f>Table1[[#This Row],[AB]]+Table1[[#This Row],[BB]]+Table1[[#This Row],[SF]]</f>
        <v>2</v>
      </c>
      <c r="AG133">
        <f>Table1[[#This Row],[H]]+Table1[[#This Row],[BB]]</f>
        <v>1</v>
      </c>
      <c r="AH133">
        <f>Table1[[#This Row],[H]]-Table1[[#This Row],[2B]]-Table1[[#This Row],[3B]]-Table1[[#This Row],[HR]]</f>
        <v>0</v>
      </c>
      <c r="AI133" s="3">
        <f>IF(Table1[[#This Row],[Team_Game_Number]] &gt;_xlfn.MAXIFS(Table1[Team_Game_Number],Table1[Team],Table1[[#This Row],[Team]]) - 5,1,0)</f>
        <v>0</v>
      </c>
      <c r="AJ133" cm="1">
        <f t="array" ref="AJ133">MATCH(Table1[[#This Row],[Game_ID]],_xlfn.UNIQUE(_xlfn._xlws.FILTER(Table1[Game_ID],Table1[Team]=Table1[[#This Row],[Team]])),0)</f>
        <v>5</v>
      </c>
      <c r="AK133">
        <f>IF(Table1[[#This Row],[Last5_Flag]]=1,1,0)</f>
        <v>0</v>
      </c>
      <c r="AL133">
        <f>COUNTIFS(
    Table1[Player Name], Table1[[#This Row],[Player Name]],
    Table1[Position], Table1[[#This Row],[Position]]
)</f>
        <v>9</v>
      </c>
      <c r="AM133" t="str" cm="1">
        <f t="array" ref="AM1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34" spans="1:39" x14ac:dyDescent="0.2">
      <c r="A134" t="str">
        <f>TEXT(Table1[[#This Row],[Date]],"yyyymmdd") &amp; "_" &amp; (LEFT(D134,3) &amp; "_" &amp; LEFT(E134,3) &amp; "_" &amp; (Table1[[#This Row],[Game_no.]]))</f>
        <v>20260209_Car_D&amp;E_1</v>
      </c>
      <c r="B134" s="1">
        <v>46062</v>
      </c>
      <c r="C134" s="3">
        <v>1</v>
      </c>
      <c r="D134" t="s">
        <v>92</v>
      </c>
      <c r="E134" t="s">
        <v>42</v>
      </c>
      <c r="F134" t="s">
        <v>42</v>
      </c>
      <c r="G134" t="s">
        <v>92</v>
      </c>
      <c r="H134" t="s">
        <v>44</v>
      </c>
      <c r="I134" t="str">
        <f>TRIM(SUBSTITUTE(Table1[[#This Row],[Player]], " ", ""))</f>
        <v>A.Higgins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f t="shared" si="6"/>
        <v>1</v>
      </c>
      <c r="W134" t="s">
        <v>74</v>
      </c>
      <c r="X134" s="3">
        <v>8</v>
      </c>
      <c r="Y134">
        <v>0</v>
      </c>
      <c r="AF134">
        <f>Table1[[#This Row],[AB]]+Table1[[#This Row],[BB]]+Table1[[#This Row],[SF]]</f>
        <v>1</v>
      </c>
      <c r="AG134">
        <f>Table1[[#This Row],[H]]+Table1[[#This Row],[BB]]</f>
        <v>1</v>
      </c>
      <c r="AH134">
        <f>Table1[[#This Row],[H]]-Table1[[#This Row],[2B]]-Table1[[#This Row],[3B]]-Table1[[#This Row],[HR]]</f>
        <v>1</v>
      </c>
      <c r="AI134" s="3">
        <f>IF(Table1[[#This Row],[Team_Game_Number]] &gt;_xlfn.MAXIFS(Table1[Team_Game_Number],Table1[Team],Table1[[#This Row],[Team]]) - 5,1,0)</f>
        <v>0</v>
      </c>
      <c r="AJ134" cm="1">
        <f t="array" ref="AJ134">MATCH(Table1[[#This Row],[Game_ID]],_xlfn.UNIQUE(_xlfn._xlws.FILTER(Table1[Game_ID],Table1[Team]=Table1[[#This Row],[Team]])),0)</f>
        <v>5</v>
      </c>
      <c r="AK134">
        <f>IF(Table1[[#This Row],[Last5_Flag]]=1,1,0)</f>
        <v>0</v>
      </c>
      <c r="AL134">
        <f>COUNTIFS(
    Table1[Player Name], Table1[[#This Row],[Player Name]],
    Table1[Position], Table1[[#This Row],[Position]]
)</f>
        <v>1</v>
      </c>
      <c r="AM134" t="str" cm="1">
        <f t="array" ref="AM1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5" spans="1:39" x14ac:dyDescent="0.2">
      <c r="A135" t="str">
        <f>TEXT(Table1[[#This Row],[Date]],"yyyymmdd") &amp; "_" &amp; (LEFT(D135,3) &amp; "_" &amp; LEFT(E135,3) &amp; "_" &amp; (Table1[[#This Row],[Game_no.]]))</f>
        <v>20260209_Car_D&amp;E_1</v>
      </c>
      <c r="B135" s="1">
        <v>46062</v>
      </c>
      <c r="C135" s="3">
        <v>1</v>
      </c>
      <c r="D135" t="s">
        <v>92</v>
      </c>
      <c r="E135" t="s">
        <v>42</v>
      </c>
      <c r="F135" t="s">
        <v>42</v>
      </c>
      <c r="G135" t="s">
        <v>92</v>
      </c>
      <c r="H135" t="s">
        <v>96</v>
      </c>
      <c r="I135" t="str">
        <f>TRIM(SUBSTITUTE(Table1[[#This Row],[Player]], " ", ""))</f>
        <v>A.Belcher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f t="shared" si="6"/>
        <v>0</v>
      </c>
      <c r="W135" t="s">
        <v>57</v>
      </c>
      <c r="X135" s="3">
        <v>9</v>
      </c>
      <c r="Y135">
        <v>0</v>
      </c>
      <c r="AF135">
        <f>Table1[[#This Row],[AB]]+Table1[[#This Row],[BB]]+Table1[[#This Row],[SF]]</f>
        <v>2</v>
      </c>
      <c r="AG135">
        <f>Table1[[#This Row],[H]]+Table1[[#This Row],[BB]]</f>
        <v>0</v>
      </c>
      <c r="AH135">
        <f>Table1[[#This Row],[H]]-Table1[[#This Row],[2B]]-Table1[[#This Row],[3B]]-Table1[[#This Row],[HR]]</f>
        <v>0</v>
      </c>
      <c r="AI135" s="3">
        <f>IF(Table1[[#This Row],[Team_Game_Number]] &gt;_xlfn.MAXIFS(Table1[Team_Game_Number],Table1[Team],Table1[[#This Row],[Team]]) - 5,1,0)</f>
        <v>0</v>
      </c>
      <c r="AJ135" cm="1">
        <f t="array" ref="AJ135">MATCH(Table1[[#This Row],[Game_ID]],_xlfn.UNIQUE(_xlfn._xlws.FILTER(Table1[Game_ID],Table1[Team]=Table1[[#This Row],[Team]])),0)</f>
        <v>5</v>
      </c>
      <c r="AK135">
        <f>IF(Table1[[#This Row],[Last5_Flag]]=1,1,0)</f>
        <v>0</v>
      </c>
      <c r="AL135">
        <f>COUNTIFS(
    Table1[Player Name], Table1[[#This Row],[Player Name]],
    Table1[Position], Table1[[#This Row],[Position]]
)</f>
        <v>19</v>
      </c>
      <c r="AM135" t="str" cm="1">
        <f t="array" ref="AM1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36" spans="1:39" x14ac:dyDescent="0.2">
      <c r="A136" t="str">
        <f>TEXT(Table1[[#This Row],[Date]],"yyyymmdd") &amp; "_" &amp; (LEFT(D136,3) &amp; "_" &amp; LEFT(E136,3) &amp; "_" &amp; (Table1[[#This Row],[Game_no.]]))</f>
        <v>20260209_Car_D&amp;E_1</v>
      </c>
      <c r="B136" s="1">
        <v>46062</v>
      </c>
      <c r="C136" s="3">
        <v>1</v>
      </c>
      <c r="D136" t="s">
        <v>92</v>
      </c>
      <c r="E136" t="s">
        <v>42</v>
      </c>
      <c r="F136" t="s">
        <v>42</v>
      </c>
      <c r="G136" t="s">
        <v>92</v>
      </c>
      <c r="H136" t="s">
        <v>60</v>
      </c>
      <c r="I136" t="str">
        <f>TRIM(SUBSTITUTE(Table1[[#This Row],[Player]], " ", ""))</f>
        <v>A.Munoz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f t="shared" si="6"/>
        <v>0</v>
      </c>
      <c r="W136" t="s">
        <v>74</v>
      </c>
      <c r="X136" s="3">
        <v>9</v>
      </c>
      <c r="Y136">
        <v>0</v>
      </c>
      <c r="AF136">
        <f>Table1[[#This Row],[AB]]+Table1[[#This Row],[BB]]+Table1[[#This Row],[SF]]</f>
        <v>1</v>
      </c>
      <c r="AG136">
        <f>Table1[[#This Row],[H]]+Table1[[#This Row],[BB]]</f>
        <v>0</v>
      </c>
      <c r="AH136">
        <f>Table1[[#This Row],[H]]-Table1[[#This Row],[2B]]-Table1[[#This Row],[3B]]-Table1[[#This Row],[HR]]</f>
        <v>0</v>
      </c>
      <c r="AI136" s="3">
        <f>IF(Table1[[#This Row],[Team_Game_Number]] &gt;_xlfn.MAXIFS(Table1[Team_Game_Number],Table1[Team],Table1[[#This Row],[Team]]) - 5,1,0)</f>
        <v>0</v>
      </c>
      <c r="AJ136" cm="1">
        <f t="array" ref="AJ136">MATCH(Table1[[#This Row],[Game_ID]],_xlfn.UNIQUE(_xlfn._xlws.FILTER(Table1[Game_ID],Table1[Team]=Table1[[#This Row],[Team]])),0)</f>
        <v>5</v>
      </c>
      <c r="AK136">
        <f>IF(Table1[[#This Row],[Last5_Flag]]=1,1,0)</f>
        <v>0</v>
      </c>
      <c r="AL136">
        <f>COUNTIFS(
    Table1[Player Name], Table1[[#This Row],[Player Name]],
    Table1[Position], Table1[[#This Row],[Position]]
)</f>
        <v>1</v>
      </c>
      <c r="AM136" t="str" cm="1">
        <f t="array" ref="AM1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7" spans="1:39" x14ac:dyDescent="0.2">
      <c r="A137" t="str">
        <f>TEXT(Table1[[#This Row],[Date]],"yyyymmdd") &amp; "_" &amp; (LEFT(D137,3) &amp; "_" &amp; LEFT(E137,3) &amp; "_" &amp; (Table1[[#This Row],[Game_no.]]))</f>
        <v>20260209_Car_D&amp;E_1</v>
      </c>
      <c r="B137" s="1">
        <v>46062</v>
      </c>
      <c r="C137" s="3">
        <v>1</v>
      </c>
      <c r="D137" t="s">
        <v>92</v>
      </c>
      <c r="E137" t="s">
        <v>42</v>
      </c>
      <c r="F137" t="s">
        <v>42</v>
      </c>
      <c r="G137" t="s">
        <v>92</v>
      </c>
      <c r="H137" t="s">
        <v>59</v>
      </c>
      <c r="I137" t="str">
        <f>TRIM(SUBSTITUTE(Table1[[#This Row],[Player]], " ", ""))</f>
        <v>S.Kneeland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f t="shared" si="6"/>
        <v>0</v>
      </c>
      <c r="W137" t="s">
        <v>58</v>
      </c>
      <c r="X137" s="3"/>
      <c r="Y137">
        <v>0</v>
      </c>
      <c r="Z137">
        <v>6</v>
      </c>
      <c r="AA137">
        <v>7</v>
      </c>
      <c r="AB137">
        <v>5</v>
      </c>
      <c r="AC137">
        <v>4</v>
      </c>
      <c r="AD137">
        <v>3</v>
      </c>
      <c r="AE137">
        <v>1</v>
      </c>
      <c r="AF137">
        <f>Table1[[#This Row],[AB]]+Table1[[#This Row],[BB]]+Table1[[#This Row],[SF]]</f>
        <v>0</v>
      </c>
      <c r="AG137">
        <f>Table1[[#This Row],[H]]+Table1[[#This Row],[BB]]</f>
        <v>0</v>
      </c>
      <c r="AH137">
        <f>Table1[[#This Row],[H]]-Table1[[#This Row],[2B]]-Table1[[#This Row],[3B]]-Table1[[#This Row],[HR]]</f>
        <v>0</v>
      </c>
      <c r="AI137" s="3">
        <f>IF(Table1[[#This Row],[Team_Game_Number]] &gt;_xlfn.MAXIFS(Table1[Team_Game_Number],Table1[Team],Table1[[#This Row],[Team]]) - 5,1,0)</f>
        <v>0</v>
      </c>
      <c r="AJ137" cm="1">
        <f t="array" ref="AJ137">MATCH(Table1[[#This Row],[Game_ID]],_xlfn.UNIQUE(_xlfn._xlws.FILTER(Table1[Game_ID],Table1[Team]=Table1[[#This Row],[Team]])),0)</f>
        <v>5</v>
      </c>
      <c r="AK137">
        <f>IF(Table1[[#This Row],[Last5_Flag]]=1,1,0)</f>
        <v>0</v>
      </c>
      <c r="AL137">
        <f>COUNTIFS(
    Table1[Player Name], Table1[[#This Row],[Player Name]],
    Table1[Position], Table1[[#This Row],[Position]]
)</f>
        <v>17</v>
      </c>
      <c r="AM137" t="str" cm="1">
        <f t="array" ref="AM1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8" spans="1:39" x14ac:dyDescent="0.2">
      <c r="A138" t="str">
        <f>TEXT(Table1[[#This Row],[Date]],"yyyymmdd") &amp; "_" &amp; (LEFT(D138,3) &amp; "_" &amp; LEFT(E138,3) &amp; "_" &amp; (Table1[[#This Row],[Game_no.]]))</f>
        <v>20260209_Tus_Gle_1</v>
      </c>
      <c r="B138" s="1">
        <v>46062</v>
      </c>
      <c r="C138" s="3">
        <v>1</v>
      </c>
      <c r="D138" t="s">
        <v>122</v>
      </c>
      <c r="E138" t="s">
        <v>71</v>
      </c>
      <c r="F138" t="s">
        <v>71</v>
      </c>
      <c r="G138" t="s">
        <v>122</v>
      </c>
      <c r="H138" t="s">
        <v>80</v>
      </c>
      <c r="I138" t="str">
        <f>TRIM(SUBSTITUTE(Table1[[#This Row],[Player]], " ", ""))</f>
        <v>Z.Seda</v>
      </c>
      <c r="J138">
        <v>4</v>
      </c>
      <c r="K138">
        <v>2</v>
      </c>
      <c r="L138">
        <v>3</v>
      </c>
      <c r="M138">
        <v>3</v>
      </c>
      <c r="N138">
        <v>0</v>
      </c>
      <c r="O138">
        <v>0</v>
      </c>
      <c r="P138">
        <v>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f t="shared" si="6"/>
        <v>7</v>
      </c>
      <c r="W138" t="s">
        <v>7</v>
      </c>
      <c r="X138" s="3">
        <v>1</v>
      </c>
      <c r="Y138">
        <v>0</v>
      </c>
      <c r="AF138">
        <f>Table1[[#This Row],[AB]]+Table1[[#This Row],[BB]]+Table1[[#This Row],[SF]]</f>
        <v>4</v>
      </c>
      <c r="AG138">
        <f>Table1[[#This Row],[H]]+Table1[[#This Row],[BB]]</f>
        <v>3</v>
      </c>
      <c r="AH138">
        <f>Table1[[#This Row],[H]]-Table1[[#This Row],[2B]]-Table1[[#This Row],[3B]]-Table1[[#This Row],[HR]]</f>
        <v>1</v>
      </c>
      <c r="AI138" s="3">
        <f>IF(Table1[[#This Row],[Team_Game_Number]] &gt;_xlfn.MAXIFS(Table1[Team_Game_Number],Table1[Team],Table1[[#This Row],[Team]]) - 5,1,0)</f>
        <v>0</v>
      </c>
      <c r="AJ138" cm="1">
        <f t="array" ref="AJ138">MATCH(Table1[[#This Row],[Game_ID]],_xlfn.UNIQUE(_xlfn._xlws.FILTER(Table1[Game_ID],Table1[Team]=Table1[[#This Row],[Team]])),0)</f>
        <v>4</v>
      </c>
      <c r="AK138">
        <f>IF(Table1[[#This Row],[Last5_Flag]]=1,1,0)</f>
        <v>0</v>
      </c>
      <c r="AL138">
        <f>COUNTIFS(
    Table1[Player Name], Table1[[#This Row],[Player Name]],
    Table1[Position], Table1[[#This Row],[Position]]
)</f>
        <v>30</v>
      </c>
      <c r="AM138" t="str" cm="1">
        <f t="array" ref="AM1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39" spans="1:39" x14ac:dyDescent="0.2">
      <c r="A139" t="str">
        <f>TEXT(Table1[[#This Row],[Date]],"yyyymmdd") &amp; "_" &amp; (LEFT(D139,3) &amp; "_" &amp; LEFT(E139,3) &amp; "_" &amp; (Table1[[#This Row],[Game_no.]]))</f>
        <v>20260209_Tus_Gle_1</v>
      </c>
      <c r="B139" s="1">
        <v>46062</v>
      </c>
      <c r="C139" s="3">
        <v>1</v>
      </c>
      <c r="D139" t="s">
        <v>122</v>
      </c>
      <c r="E139" t="s">
        <v>71</v>
      </c>
      <c r="F139" t="s">
        <v>71</v>
      </c>
      <c r="G139" t="s">
        <v>122</v>
      </c>
      <c r="H139" t="s">
        <v>88</v>
      </c>
      <c r="I139" t="str">
        <f>TRIM(SUBSTITUTE(Table1[[#This Row],[Player]], " ", ""))</f>
        <v>M.Duvall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f t="shared" ref="V139:V158" si="7">L139*1+P139*2+Q139*3+R139*4</f>
        <v>0</v>
      </c>
      <c r="W139" t="s">
        <v>73</v>
      </c>
      <c r="X139" s="3"/>
      <c r="Y139">
        <v>0</v>
      </c>
      <c r="AF139">
        <f>Table1[[#This Row],[AB]]+Table1[[#This Row],[BB]]+Table1[[#This Row],[SF]]</f>
        <v>0</v>
      </c>
      <c r="AG139">
        <f>Table1[[#This Row],[H]]+Table1[[#This Row],[BB]]</f>
        <v>0</v>
      </c>
      <c r="AH139">
        <f>Table1[[#This Row],[H]]-Table1[[#This Row],[2B]]-Table1[[#This Row],[3B]]-Table1[[#This Row],[HR]]</f>
        <v>0</v>
      </c>
      <c r="AI139" s="3">
        <f>IF(Table1[[#This Row],[Team_Game_Number]] &gt;_xlfn.MAXIFS(Table1[Team_Game_Number],Table1[Team],Table1[[#This Row],[Team]]) - 5,1,0)</f>
        <v>0</v>
      </c>
      <c r="AJ139" cm="1">
        <f t="array" ref="AJ139">MATCH(Table1[[#This Row],[Game_ID]],_xlfn.UNIQUE(_xlfn._xlws.FILTER(Table1[Game_ID],Table1[Team]=Table1[[#This Row],[Team]])),0)</f>
        <v>4</v>
      </c>
      <c r="AK139">
        <f>IF(Table1[[#This Row],[Last5_Flag]]=1,1,0)</f>
        <v>0</v>
      </c>
      <c r="AL139">
        <f>COUNTIFS(
    Table1[Player Name], Table1[[#This Row],[Player Name]],
    Table1[Position], Table1[[#This Row],[Position]]
)</f>
        <v>9</v>
      </c>
      <c r="AM139" t="str" cm="1">
        <f t="array" ref="AM1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40" spans="1:39" x14ac:dyDescent="0.2">
      <c r="A140" t="str">
        <f>TEXT(Table1[[#This Row],[Date]],"yyyymmdd") &amp; "_" &amp; (LEFT(D140,3) &amp; "_" &amp; LEFT(E140,3) &amp; "_" &amp; (Table1[[#This Row],[Game_no.]]))</f>
        <v>20260209_Tus_Gle_1</v>
      </c>
      <c r="B140" s="1">
        <v>46062</v>
      </c>
      <c r="C140" s="3">
        <v>1</v>
      </c>
      <c r="D140" t="s">
        <v>122</v>
      </c>
      <c r="E140" t="s">
        <v>71</v>
      </c>
      <c r="F140" t="s">
        <v>71</v>
      </c>
      <c r="G140" t="s">
        <v>122</v>
      </c>
      <c r="H140" t="s">
        <v>78</v>
      </c>
      <c r="I140" t="str">
        <f>TRIM(SUBSTITUTE(Table1[[#This Row],[Player]], " ", ""))</f>
        <v>S.McDaniels</v>
      </c>
      <c r="J140">
        <v>2</v>
      </c>
      <c r="K140">
        <v>2</v>
      </c>
      <c r="L140">
        <v>1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f t="shared" si="7"/>
        <v>3</v>
      </c>
      <c r="W140" t="s">
        <v>53</v>
      </c>
      <c r="X140" s="3">
        <v>2</v>
      </c>
      <c r="Y140">
        <v>0</v>
      </c>
      <c r="AF140">
        <f>Table1[[#This Row],[AB]]+Table1[[#This Row],[BB]]+Table1[[#This Row],[SF]]</f>
        <v>2</v>
      </c>
      <c r="AG140">
        <f>Table1[[#This Row],[H]]+Table1[[#This Row],[BB]]</f>
        <v>1</v>
      </c>
      <c r="AH140">
        <f>Table1[[#This Row],[H]]-Table1[[#This Row],[2B]]-Table1[[#This Row],[3B]]-Table1[[#This Row],[HR]]</f>
        <v>0</v>
      </c>
      <c r="AI140" s="3">
        <f>IF(Table1[[#This Row],[Team_Game_Number]] &gt;_xlfn.MAXIFS(Table1[Team_Game_Number],Table1[Team],Table1[[#This Row],[Team]]) - 5,1,0)</f>
        <v>0</v>
      </c>
      <c r="AJ140" cm="1">
        <f t="array" ref="AJ140">MATCH(Table1[[#This Row],[Game_ID]],_xlfn.UNIQUE(_xlfn._xlws.FILTER(Table1[Game_ID],Table1[Team]=Table1[[#This Row],[Team]])),0)</f>
        <v>4</v>
      </c>
      <c r="AK140">
        <f>IF(Table1[[#This Row],[Last5_Flag]]=1,1,0)</f>
        <v>0</v>
      </c>
      <c r="AL140">
        <f>COUNTIFS(
    Table1[Player Name], Table1[[#This Row],[Player Name]],
    Table1[Position], Table1[[#This Row],[Position]]
)</f>
        <v>30</v>
      </c>
      <c r="AM140" t="str" cm="1">
        <f t="array" ref="AM1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41" spans="1:39" x14ac:dyDescent="0.2">
      <c r="A141" t="str">
        <f>TEXT(Table1[[#This Row],[Date]],"yyyymmdd") &amp; "_" &amp; (LEFT(D141,3) &amp; "_" &amp; LEFT(E141,3) &amp; "_" &amp; (Table1[[#This Row],[Game_no.]]))</f>
        <v>20260209_Tus_Gle_1</v>
      </c>
      <c r="B141" s="1">
        <v>46062</v>
      </c>
      <c r="C141" s="3">
        <v>1</v>
      </c>
      <c r="D141" t="s">
        <v>122</v>
      </c>
      <c r="E141" t="s">
        <v>71</v>
      </c>
      <c r="F141" t="s">
        <v>71</v>
      </c>
      <c r="G141" t="s">
        <v>122</v>
      </c>
      <c r="H141" t="s">
        <v>90</v>
      </c>
      <c r="I141" t="str">
        <f>TRIM(SUBSTITUTE(Table1[[#This Row],[Player]], " ", ""))</f>
        <v>A.Harward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f t="shared" si="7"/>
        <v>0</v>
      </c>
      <c r="W141" t="s">
        <v>74</v>
      </c>
      <c r="X141" s="3">
        <v>2</v>
      </c>
      <c r="Y141">
        <v>0</v>
      </c>
      <c r="AF141">
        <f>Table1[[#This Row],[AB]]+Table1[[#This Row],[BB]]+Table1[[#This Row],[SF]]</f>
        <v>1</v>
      </c>
      <c r="AG141">
        <f>Table1[[#This Row],[H]]+Table1[[#This Row],[BB]]</f>
        <v>1</v>
      </c>
      <c r="AH141">
        <f>Table1[[#This Row],[H]]-Table1[[#This Row],[2B]]-Table1[[#This Row],[3B]]-Table1[[#This Row],[HR]]</f>
        <v>0</v>
      </c>
      <c r="AI141" s="3">
        <f>IF(Table1[[#This Row],[Team_Game_Number]] &gt;_xlfn.MAXIFS(Table1[Team_Game_Number],Table1[Team],Table1[[#This Row],[Team]]) - 5,1,0)</f>
        <v>0</v>
      </c>
      <c r="AJ141" cm="1">
        <f t="array" ref="AJ141">MATCH(Table1[[#This Row],[Game_ID]],_xlfn.UNIQUE(_xlfn._xlws.FILTER(Table1[Game_ID],Table1[Team]=Table1[[#This Row],[Team]])),0)</f>
        <v>4</v>
      </c>
      <c r="AK141">
        <f>IF(Table1[[#This Row],[Last5_Flag]]=1,1,0)</f>
        <v>0</v>
      </c>
      <c r="AL141">
        <f>COUNTIFS(
    Table1[Player Name], Table1[[#This Row],[Player Name]],
    Table1[Position], Table1[[#This Row],[Position]]
)</f>
        <v>2</v>
      </c>
      <c r="AM141" t="str" cm="1">
        <f t="array" ref="AM1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42" spans="1:39" x14ac:dyDescent="0.2">
      <c r="A142" t="str">
        <f>TEXT(Table1[[#This Row],[Date]],"yyyymmdd") &amp; "_" &amp; (LEFT(D142,3) &amp; "_" &amp; LEFT(E142,3) &amp; "_" &amp; (Table1[[#This Row],[Game_no.]]))</f>
        <v>20260209_Tus_Gle_1</v>
      </c>
      <c r="B142" s="1">
        <v>46062</v>
      </c>
      <c r="C142" s="3">
        <v>1</v>
      </c>
      <c r="D142" t="s">
        <v>122</v>
      </c>
      <c r="E142" t="s">
        <v>71</v>
      </c>
      <c r="F142" t="s">
        <v>71</v>
      </c>
      <c r="G142" t="s">
        <v>122</v>
      </c>
      <c r="H142" t="s">
        <v>79</v>
      </c>
      <c r="I142" t="str">
        <f>TRIM(SUBSTITUTE(Table1[[#This Row],[Player]], " ", ""))</f>
        <v>D.Warnick</v>
      </c>
      <c r="J142">
        <v>3</v>
      </c>
      <c r="K142">
        <v>1</v>
      </c>
      <c r="L142">
        <v>2</v>
      </c>
      <c r="M142">
        <v>2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f t="shared" si="7"/>
        <v>5</v>
      </c>
      <c r="W142" t="s">
        <v>48</v>
      </c>
      <c r="X142" s="3">
        <v>3</v>
      </c>
      <c r="Y142">
        <v>0</v>
      </c>
      <c r="AF142">
        <f>Table1[[#This Row],[AB]]+Table1[[#This Row],[BB]]+Table1[[#This Row],[SF]]</f>
        <v>3</v>
      </c>
      <c r="AG142">
        <f>Table1[[#This Row],[H]]+Table1[[#This Row],[BB]]</f>
        <v>2</v>
      </c>
      <c r="AH142">
        <f>Table1[[#This Row],[H]]-Table1[[#This Row],[2B]]-Table1[[#This Row],[3B]]-Table1[[#This Row],[HR]]</f>
        <v>1</v>
      </c>
      <c r="AI142" s="3">
        <f>IF(Table1[[#This Row],[Team_Game_Number]] &gt;_xlfn.MAXIFS(Table1[Team_Game_Number],Table1[Team],Table1[[#This Row],[Team]]) - 5,1,0)</f>
        <v>0</v>
      </c>
      <c r="AJ142" cm="1">
        <f t="array" ref="AJ142">MATCH(Table1[[#This Row],[Game_ID]],_xlfn.UNIQUE(_xlfn._xlws.FILTER(Table1[Game_ID],Table1[Team]=Table1[[#This Row],[Team]])),0)</f>
        <v>4</v>
      </c>
      <c r="AK142">
        <f>IF(Table1[[#This Row],[Last5_Flag]]=1,1,0)</f>
        <v>0</v>
      </c>
      <c r="AL142">
        <f>COUNTIFS(
    Table1[Player Name], Table1[[#This Row],[Player Name]],
    Table1[Position], Table1[[#This Row],[Position]]
)</f>
        <v>30</v>
      </c>
      <c r="AM142" t="str" cm="1">
        <f t="array" ref="AM1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43" spans="1:39" x14ac:dyDescent="0.2">
      <c r="A143" t="str">
        <f>TEXT(Table1[[#This Row],[Date]],"yyyymmdd") &amp; "_" &amp; (LEFT(D143,3) &amp; "_" &amp; LEFT(E143,3) &amp; "_" &amp; (Table1[[#This Row],[Game_no.]]))</f>
        <v>20260209_Tus_Gle_1</v>
      </c>
      <c r="B143" s="1">
        <v>46062</v>
      </c>
      <c r="C143" s="3">
        <v>1</v>
      </c>
      <c r="D143" t="s">
        <v>122</v>
      </c>
      <c r="E143" t="s">
        <v>71</v>
      </c>
      <c r="F143" t="s">
        <v>71</v>
      </c>
      <c r="G143" t="s">
        <v>122</v>
      </c>
      <c r="H143" t="s">
        <v>123</v>
      </c>
      <c r="I143" t="str">
        <f>TRIM(SUBSTITUTE(Table1[[#This Row],[Player]], " ", ""))</f>
        <v>R.Hensel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f t="shared" si="7"/>
        <v>0</v>
      </c>
      <c r="W143" t="s">
        <v>74</v>
      </c>
      <c r="X143" s="3">
        <v>3</v>
      </c>
      <c r="Y143">
        <v>0</v>
      </c>
      <c r="AF143">
        <f>Table1[[#This Row],[AB]]+Table1[[#This Row],[BB]]+Table1[[#This Row],[SF]]</f>
        <v>1</v>
      </c>
      <c r="AG143">
        <f>Table1[[#This Row],[H]]+Table1[[#This Row],[BB]]</f>
        <v>0</v>
      </c>
      <c r="AH143">
        <f>Table1[[#This Row],[H]]-Table1[[#This Row],[2B]]-Table1[[#This Row],[3B]]-Table1[[#This Row],[HR]]</f>
        <v>0</v>
      </c>
      <c r="AI143" s="3">
        <f>IF(Table1[[#This Row],[Team_Game_Number]] &gt;_xlfn.MAXIFS(Table1[Team_Game_Number],Table1[Team],Table1[[#This Row],[Team]]) - 5,1,0)</f>
        <v>0</v>
      </c>
      <c r="AJ143" cm="1">
        <f t="array" ref="AJ143">MATCH(Table1[[#This Row],[Game_ID]],_xlfn.UNIQUE(_xlfn._xlws.FILTER(Table1[Game_ID],Table1[Team]=Table1[[#This Row],[Team]])),0)</f>
        <v>4</v>
      </c>
      <c r="AK143">
        <f>IF(Table1[[#This Row],[Last5_Flag]]=1,1,0)</f>
        <v>0</v>
      </c>
      <c r="AL143">
        <f>COUNTIFS(
    Table1[Player Name], Table1[[#This Row],[Player Name]],
    Table1[Position], Table1[[#This Row],[Position]]
)</f>
        <v>5</v>
      </c>
      <c r="AM143" t="str" cm="1">
        <f t="array" ref="AM1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44" spans="1:39" x14ac:dyDescent="0.2">
      <c r="A144" t="str">
        <f>TEXT(Table1[[#This Row],[Date]],"yyyymmdd") &amp; "_" &amp; (LEFT(D144,3) &amp; "_" &amp; LEFT(E144,3) &amp; "_" &amp; (Table1[[#This Row],[Game_no.]]))</f>
        <v>20260209_Tus_Gle_1</v>
      </c>
      <c r="B144" s="1">
        <v>46062</v>
      </c>
      <c r="C144" s="3">
        <v>1</v>
      </c>
      <c r="D144" t="s">
        <v>122</v>
      </c>
      <c r="E144" t="s">
        <v>71</v>
      </c>
      <c r="F144" t="s">
        <v>71</v>
      </c>
      <c r="G144" t="s">
        <v>122</v>
      </c>
      <c r="H144" t="s">
        <v>83</v>
      </c>
      <c r="I144" t="str">
        <f>TRIM(SUBSTITUTE(Table1[[#This Row],[Player]], " ", ""))</f>
        <v>K.Bradbury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f t="shared" si="7"/>
        <v>0</v>
      </c>
      <c r="W144" t="s">
        <v>48</v>
      </c>
      <c r="X144" s="3"/>
      <c r="Y144">
        <v>0</v>
      </c>
      <c r="AF144">
        <f>Table1[[#This Row],[AB]]+Table1[[#This Row],[BB]]+Table1[[#This Row],[SF]]</f>
        <v>0</v>
      </c>
      <c r="AG144">
        <f>Table1[[#This Row],[H]]+Table1[[#This Row],[BB]]</f>
        <v>0</v>
      </c>
      <c r="AH144">
        <f>Table1[[#This Row],[H]]-Table1[[#This Row],[2B]]-Table1[[#This Row],[3B]]-Table1[[#This Row],[HR]]</f>
        <v>0</v>
      </c>
      <c r="AI144" s="3">
        <f>IF(Table1[[#This Row],[Team_Game_Number]] &gt;_xlfn.MAXIFS(Table1[Team_Game_Number],Table1[Team],Table1[[#This Row],[Team]]) - 5,1,0)</f>
        <v>0</v>
      </c>
      <c r="AJ144" cm="1">
        <f t="array" ref="AJ144">MATCH(Table1[[#This Row],[Game_ID]],_xlfn.UNIQUE(_xlfn._xlws.FILTER(Table1[Game_ID],Table1[Team]=Table1[[#This Row],[Team]])),0)</f>
        <v>4</v>
      </c>
      <c r="AK144">
        <f>IF(Table1[[#This Row],[Last5_Flag]]=1,1,0)</f>
        <v>0</v>
      </c>
      <c r="AL144">
        <f>COUNTIFS(
    Table1[Player Name], Table1[[#This Row],[Player Name]],
    Table1[Position], Table1[[#This Row],[Position]]
)</f>
        <v>2</v>
      </c>
      <c r="AM144" t="str" cm="1">
        <f t="array" ref="AM1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45" spans="1:39" x14ac:dyDescent="0.2">
      <c r="A145" t="str">
        <f>TEXT(Table1[[#This Row],[Date]],"yyyymmdd") &amp; "_" &amp; (LEFT(D145,3) &amp; "_" &amp; LEFT(E145,3) &amp; "_" &amp; (Table1[[#This Row],[Game_no.]]))</f>
        <v>20260209_Tus_Gle_1</v>
      </c>
      <c r="B145" s="1">
        <v>46062</v>
      </c>
      <c r="C145" s="3">
        <v>1</v>
      </c>
      <c r="D145" t="s">
        <v>122</v>
      </c>
      <c r="E145" t="s">
        <v>71</v>
      </c>
      <c r="F145" t="s">
        <v>71</v>
      </c>
      <c r="G145" t="s">
        <v>122</v>
      </c>
      <c r="H145" t="s">
        <v>81</v>
      </c>
      <c r="I145" t="str">
        <f>TRIM(SUBSTITUTE(Table1[[#This Row],[Player]], " ", ""))</f>
        <v>H.Howe</v>
      </c>
      <c r="J145">
        <v>3</v>
      </c>
      <c r="K145">
        <v>2</v>
      </c>
      <c r="L145">
        <v>3</v>
      </c>
      <c r="M145">
        <v>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f t="shared" si="7"/>
        <v>3</v>
      </c>
      <c r="W145" t="s">
        <v>43</v>
      </c>
      <c r="X145" s="3">
        <v>4</v>
      </c>
      <c r="Y145">
        <v>0</v>
      </c>
      <c r="AF145">
        <f>Table1[[#This Row],[AB]]+Table1[[#This Row],[BB]]+Table1[[#This Row],[SF]]</f>
        <v>4</v>
      </c>
      <c r="AG145">
        <f>Table1[[#This Row],[H]]+Table1[[#This Row],[BB]]</f>
        <v>3</v>
      </c>
      <c r="AH145">
        <f>Table1[[#This Row],[H]]-Table1[[#This Row],[2B]]-Table1[[#This Row],[3B]]-Table1[[#This Row],[HR]]</f>
        <v>3</v>
      </c>
      <c r="AI145" s="3">
        <f>IF(Table1[[#This Row],[Team_Game_Number]] &gt;_xlfn.MAXIFS(Table1[Team_Game_Number],Table1[Team],Table1[[#This Row],[Team]]) - 5,1,0)</f>
        <v>0</v>
      </c>
      <c r="AJ145" cm="1">
        <f t="array" ref="AJ145">MATCH(Table1[[#This Row],[Game_ID]],_xlfn.UNIQUE(_xlfn._xlws.FILTER(Table1[Game_ID],Table1[Team]=Table1[[#This Row],[Team]])),0)</f>
        <v>4</v>
      </c>
      <c r="AK145">
        <f>IF(Table1[[#This Row],[Last5_Flag]]=1,1,0)</f>
        <v>0</v>
      </c>
      <c r="AL145">
        <f>COUNTIFS(
    Table1[Player Name], Table1[[#This Row],[Player Name]],
    Table1[Position], Table1[[#This Row],[Position]]
)</f>
        <v>19</v>
      </c>
      <c r="AM145" t="str" cm="1">
        <f t="array" ref="AM1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46" spans="1:39" x14ac:dyDescent="0.2">
      <c r="A146" t="str">
        <f>TEXT(Table1[[#This Row],[Date]],"yyyymmdd") &amp; "_" &amp; (LEFT(D146,3) &amp; "_" &amp; LEFT(E146,3) &amp; "_" &amp; (Table1[[#This Row],[Game_no.]]))</f>
        <v>20260209_Tus_Gle_1</v>
      </c>
      <c r="B146" s="1">
        <v>46062</v>
      </c>
      <c r="C146" s="3">
        <v>1</v>
      </c>
      <c r="D146" t="s">
        <v>122</v>
      </c>
      <c r="E146" t="s">
        <v>71</v>
      </c>
      <c r="F146" t="s">
        <v>71</v>
      </c>
      <c r="G146" t="s">
        <v>122</v>
      </c>
      <c r="H146" t="s">
        <v>124</v>
      </c>
      <c r="I146" t="str">
        <f>TRIM(SUBSTITUTE(Table1[[#This Row],[Player]], " ", ""))</f>
        <v>L.Smith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f t="shared" si="7"/>
        <v>0</v>
      </c>
      <c r="W146" t="s">
        <v>43</v>
      </c>
      <c r="X146" s="3"/>
      <c r="Y146">
        <v>0</v>
      </c>
      <c r="AF146">
        <f>Table1[[#This Row],[AB]]+Table1[[#This Row],[BB]]+Table1[[#This Row],[SF]]</f>
        <v>0</v>
      </c>
      <c r="AG146">
        <f>Table1[[#This Row],[H]]+Table1[[#This Row],[BB]]</f>
        <v>0</v>
      </c>
      <c r="AH146">
        <f>Table1[[#This Row],[H]]-Table1[[#This Row],[2B]]-Table1[[#This Row],[3B]]-Table1[[#This Row],[HR]]</f>
        <v>0</v>
      </c>
      <c r="AI146" s="3">
        <f>IF(Table1[[#This Row],[Team_Game_Number]] &gt;_xlfn.MAXIFS(Table1[Team_Game_Number],Table1[Team],Table1[[#This Row],[Team]]) - 5,1,0)</f>
        <v>0</v>
      </c>
      <c r="AJ146" cm="1">
        <f t="array" ref="AJ146">MATCH(Table1[[#This Row],[Game_ID]],_xlfn.UNIQUE(_xlfn._xlws.FILTER(Table1[Game_ID],Table1[Team]=Table1[[#This Row],[Team]])),0)</f>
        <v>4</v>
      </c>
      <c r="AK146">
        <f>IF(Table1[[#This Row],[Last5_Flag]]=1,1,0)</f>
        <v>0</v>
      </c>
      <c r="AL146">
        <f>COUNTIFS(
    Table1[Player Name], Table1[[#This Row],[Player Name]],
    Table1[Position], Table1[[#This Row],[Position]]
)</f>
        <v>1</v>
      </c>
      <c r="AM146" t="str" cm="1">
        <f t="array" ref="AM1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47" spans="1:39" x14ac:dyDescent="0.2">
      <c r="A147" t="str">
        <f>TEXT(Table1[[#This Row],[Date]],"yyyymmdd") &amp; "_" &amp; (LEFT(D147,3) &amp; "_" &amp; LEFT(E147,3) &amp; "_" &amp; (Table1[[#This Row],[Game_no.]]))</f>
        <v>20260209_Tus_Gle_1</v>
      </c>
      <c r="B147" s="1">
        <v>46062</v>
      </c>
      <c r="C147" s="3">
        <v>1</v>
      </c>
      <c r="D147" t="s">
        <v>122</v>
      </c>
      <c r="E147" t="s">
        <v>71</v>
      </c>
      <c r="F147" t="s">
        <v>71</v>
      </c>
      <c r="G147" t="s">
        <v>122</v>
      </c>
      <c r="H147" t="s">
        <v>85</v>
      </c>
      <c r="I147" t="str">
        <f>TRIM(SUBSTITUTE(Table1[[#This Row],[Player]], " ", ""))</f>
        <v>A.Howard</v>
      </c>
      <c r="J147">
        <v>4</v>
      </c>
      <c r="K147">
        <v>0</v>
      </c>
      <c r="L147">
        <v>2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f t="shared" si="7"/>
        <v>2</v>
      </c>
      <c r="W147" t="s">
        <v>128</v>
      </c>
      <c r="X147" s="3">
        <v>5</v>
      </c>
      <c r="Y147">
        <v>0</v>
      </c>
      <c r="AF147">
        <f>Table1[[#This Row],[AB]]+Table1[[#This Row],[BB]]+Table1[[#This Row],[SF]]</f>
        <v>4</v>
      </c>
      <c r="AG147">
        <f>Table1[[#This Row],[H]]+Table1[[#This Row],[BB]]</f>
        <v>2</v>
      </c>
      <c r="AH147">
        <f>Table1[[#This Row],[H]]-Table1[[#This Row],[2B]]-Table1[[#This Row],[3B]]-Table1[[#This Row],[HR]]</f>
        <v>2</v>
      </c>
      <c r="AI147" s="3">
        <f>IF(Table1[[#This Row],[Team_Game_Number]] &gt;_xlfn.MAXIFS(Table1[Team_Game_Number],Table1[Team],Table1[[#This Row],[Team]]) - 5,1,0)</f>
        <v>0</v>
      </c>
      <c r="AJ147" cm="1">
        <f t="array" ref="AJ147">MATCH(Table1[[#This Row],[Game_ID]],_xlfn.UNIQUE(_xlfn._xlws.FILTER(Table1[Game_ID],Table1[Team]=Table1[[#This Row],[Team]])),0)</f>
        <v>4</v>
      </c>
      <c r="AK147">
        <f>IF(Table1[[#This Row],[Last5_Flag]]=1,1,0)</f>
        <v>0</v>
      </c>
      <c r="AL147">
        <f>COUNTIFS(
    Table1[Player Name], Table1[[#This Row],[Player Name]],
    Table1[Position], Table1[[#This Row],[Position]]
)</f>
        <v>6</v>
      </c>
      <c r="AM147" t="str" cm="1">
        <f t="array" ref="AM1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148" spans="1:39" x14ac:dyDescent="0.2">
      <c r="A148" t="str">
        <f>TEXT(Table1[[#This Row],[Date]],"yyyymmdd") &amp; "_" &amp; (LEFT(D148,3) &amp; "_" &amp; LEFT(E148,3) &amp; "_" &amp; (Table1[[#This Row],[Game_no.]]))</f>
        <v>20260209_Tus_Gle_1</v>
      </c>
      <c r="B148" s="1">
        <v>46062</v>
      </c>
      <c r="C148" s="3">
        <v>1</v>
      </c>
      <c r="D148" t="s">
        <v>122</v>
      </c>
      <c r="E148" t="s">
        <v>71</v>
      </c>
      <c r="F148" t="s">
        <v>71</v>
      </c>
      <c r="G148" t="s">
        <v>122</v>
      </c>
      <c r="H148" t="s">
        <v>86</v>
      </c>
      <c r="I148" t="str">
        <f>TRIM(SUBSTITUTE(Table1[[#This Row],[Player]], " ", ""))</f>
        <v>A.Hicks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f t="shared" si="7"/>
        <v>0</v>
      </c>
      <c r="W148" t="s">
        <v>73</v>
      </c>
      <c r="X148" s="3"/>
      <c r="Y148">
        <v>0</v>
      </c>
      <c r="AF148">
        <f>Table1[[#This Row],[AB]]+Table1[[#This Row],[BB]]+Table1[[#This Row],[SF]]</f>
        <v>0</v>
      </c>
      <c r="AG148">
        <f>Table1[[#This Row],[H]]+Table1[[#This Row],[BB]]</f>
        <v>0</v>
      </c>
      <c r="AH148">
        <f>Table1[[#This Row],[H]]-Table1[[#This Row],[2B]]-Table1[[#This Row],[3B]]-Table1[[#This Row],[HR]]</f>
        <v>0</v>
      </c>
      <c r="AI148" s="3">
        <f>IF(Table1[[#This Row],[Team_Game_Number]] &gt;_xlfn.MAXIFS(Table1[Team_Game_Number],Table1[Team],Table1[[#This Row],[Team]]) - 5,1,0)</f>
        <v>0</v>
      </c>
      <c r="AJ148" cm="1">
        <f t="array" ref="AJ148">MATCH(Table1[[#This Row],[Game_ID]],_xlfn.UNIQUE(_xlfn._xlws.FILTER(Table1[Game_ID],Table1[Team]=Table1[[#This Row],[Team]])),0)</f>
        <v>4</v>
      </c>
      <c r="AK148">
        <f>IF(Table1[[#This Row],[Last5_Flag]]=1,1,0)</f>
        <v>0</v>
      </c>
      <c r="AL148">
        <f>COUNTIFS(
    Table1[Player Name], Table1[[#This Row],[Player Name]],
    Table1[Position], Table1[[#This Row],[Position]]
)</f>
        <v>20</v>
      </c>
      <c r="AM148" t="str" cm="1">
        <f t="array" ref="AM1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49" spans="1:39" x14ac:dyDescent="0.2">
      <c r="A149" t="str">
        <f>TEXT(Table1[[#This Row],[Date]],"yyyymmdd") &amp; "_" &amp; (LEFT(D149,3) &amp; "_" &amp; LEFT(E149,3) &amp; "_" &amp; (Table1[[#This Row],[Game_no.]]))</f>
        <v>20260209_Tus_Gle_1</v>
      </c>
      <c r="B149" s="1">
        <v>46062</v>
      </c>
      <c r="C149" s="3">
        <v>1</v>
      </c>
      <c r="D149" t="s">
        <v>122</v>
      </c>
      <c r="E149" t="s">
        <v>71</v>
      </c>
      <c r="F149" t="s">
        <v>71</v>
      </c>
      <c r="G149" t="s">
        <v>122</v>
      </c>
      <c r="H149" t="s">
        <v>82</v>
      </c>
      <c r="I149" t="str">
        <f>TRIM(SUBSTITUTE(Table1[[#This Row],[Player]], " ", ""))</f>
        <v>E.Nolan</v>
      </c>
      <c r="J149">
        <v>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f t="shared" si="7"/>
        <v>0</v>
      </c>
      <c r="W149" t="s">
        <v>52</v>
      </c>
      <c r="X149" s="3">
        <v>6</v>
      </c>
      <c r="Y149">
        <v>0</v>
      </c>
      <c r="AF149">
        <f>Table1[[#This Row],[AB]]+Table1[[#This Row],[BB]]+Table1[[#This Row],[SF]]</f>
        <v>3</v>
      </c>
      <c r="AG149">
        <f>Table1[[#This Row],[H]]+Table1[[#This Row],[BB]]</f>
        <v>0</v>
      </c>
      <c r="AH149">
        <f>Table1[[#This Row],[H]]-Table1[[#This Row],[2B]]-Table1[[#This Row],[3B]]-Table1[[#This Row],[HR]]</f>
        <v>0</v>
      </c>
      <c r="AI149" s="3">
        <f>IF(Table1[[#This Row],[Team_Game_Number]] &gt;_xlfn.MAXIFS(Table1[Team_Game_Number],Table1[Team],Table1[[#This Row],[Team]]) - 5,1,0)</f>
        <v>0</v>
      </c>
      <c r="AJ149" cm="1">
        <f t="array" ref="AJ149">MATCH(Table1[[#This Row],[Game_ID]],_xlfn.UNIQUE(_xlfn._xlws.FILTER(Table1[Game_ID],Table1[Team]=Table1[[#This Row],[Team]])),0)</f>
        <v>4</v>
      </c>
      <c r="AK149">
        <f>IF(Table1[[#This Row],[Last5_Flag]]=1,1,0)</f>
        <v>0</v>
      </c>
      <c r="AL149">
        <f>COUNTIFS(
    Table1[Player Name], Table1[[#This Row],[Player Name]],
    Table1[Position], Table1[[#This Row],[Position]]
)</f>
        <v>25</v>
      </c>
      <c r="AM149" t="str" cm="1">
        <f t="array" ref="AM1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0" spans="1:39" x14ac:dyDescent="0.2">
      <c r="A150" t="str">
        <f>TEXT(Table1[[#This Row],[Date]],"yyyymmdd") &amp; "_" &amp; (LEFT(D150,3) &amp; "_" &amp; LEFT(E150,3) &amp; "_" &amp; (Table1[[#This Row],[Game_no.]]))</f>
        <v>20260209_Tus_Gle_1</v>
      </c>
      <c r="B150" s="1">
        <v>46062</v>
      </c>
      <c r="C150" s="3">
        <v>1</v>
      </c>
      <c r="D150" t="s">
        <v>122</v>
      </c>
      <c r="E150" t="s">
        <v>71</v>
      </c>
      <c r="F150" t="s">
        <v>71</v>
      </c>
      <c r="G150" t="s">
        <v>122</v>
      </c>
      <c r="H150" t="s">
        <v>125</v>
      </c>
      <c r="I150" t="str">
        <f>TRIM(SUBSTITUTE(Table1[[#This Row],[Player]], " ", ""))</f>
        <v>K.Burdick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f t="shared" si="7"/>
        <v>0</v>
      </c>
      <c r="W150" t="s">
        <v>73</v>
      </c>
      <c r="X150" s="3"/>
      <c r="Y150">
        <v>0</v>
      </c>
      <c r="AF150">
        <f>Table1[[#This Row],[AB]]+Table1[[#This Row],[BB]]+Table1[[#This Row],[SF]]</f>
        <v>0</v>
      </c>
      <c r="AG150">
        <f>Table1[[#This Row],[H]]+Table1[[#This Row],[BB]]</f>
        <v>0</v>
      </c>
      <c r="AH150">
        <f>Table1[[#This Row],[H]]-Table1[[#This Row],[2B]]-Table1[[#This Row],[3B]]-Table1[[#This Row],[HR]]</f>
        <v>0</v>
      </c>
      <c r="AI150" s="3">
        <f>IF(Table1[[#This Row],[Team_Game_Number]] &gt;_xlfn.MAXIFS(Table1[Team_Game_Number],Table1[Team],Table1[[#This Row],[Team]]) - 5,1,0)</f>
        <v>0</v>
      </c>
      <c r="AJ150" cm="1">
        <f t="array" ref="AJ150">MATCH(Table1[[#This Row],[Game_ID]],_xlfn.UNIQUE(_xlfn._xlws.FILTER(Table1[Game_ID],Table1[Team]=Table1[[#This Row],[Team]])),0)</f>
        <v>4</v>
      </c>
      <c r="AK150">
        <f>IF(Table1[[#This Row],[Last5_Flag]]=1,1,0)</f>
        <v>0</v>
      </c>
      <c r="AL150">
        <f>COUNTIFS(
    Table1[Player Name], Table1[[#This Row],[Player Name]],
    Table1[Position], Table1[[#This Row],[Position]]
)</f>
        <v>6</v>
      </c>
      <c r="AM150" t="str" cm="1">
        <f t="array" ref="AM1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51" spans="1:39" x14ac:dyDescent="0.2">
      <c r="A151" t="str">
        <f>TEXT(Table1[[#This Row],[Date]],"yyyymmdd") &amp; "_" &amp; (LEFT(D151,3) &amp; "_" &amp; LEFT(E151,3) &amp; "_" &amp; (Table1[[#This Row],[Game_no.]]))</f>
        <v>20260209_Tus_Gle_1</v>
      </c>
      <c r="B151" s="1">
        <v>46062</v>
      </c>
      <c r="C151" s="3">
        <v>1</v>
      </c>
      <c r="D151" t="s">
        <v>122</v>
      </c>
      <c r="E151" t="s">
        <v>71</v>
      </c>
      <c r="F151" t="s">
        <v>71</v>
      </c>
      <c r="G151" t="s">
        <v>122</v>
      </c>
      <c r="H151" t="s">
        <v>84</v>
      </c>
      <c r="I151" t="str">
        <f>TRIM(SUBSTITUTE(Table1[[#This Row],[Player]], " ", ""))</f>
        <v>E.McLean</v>
      </c>
      <c r="J151">
        <v>2</v>
      </c>
      <c r="K151">
        <v>2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f t="shared" si="7"/>
        <v>1</v>
      </c>
      <c r="W151" t="s">
        <v>57</v>
      </c>
      <c r="X151" s="3">
        <v>7</v>
      </c>
      <c r="Y151">
        <v>0</v>
      </c>
      <c r="AF151">
        <f>Table1[[#This Row],[AB]]+Table1[[#This Row],[BB]]+Table1[[#This Row],[SF]]</f>
        <v>2</v>
      </c>
      <c r="AG151">
        <f>Table1[[#This Row],[H]]+Table1[[#This Row],[BB]]</f>
        <v>1</v>
      </c>
      <c r="AH151">
        <f>Table1[[#This Row],[H]]-Table1[[#This Row],[2B]]-Table1[[#This Row],[3B]]-Table1[[#This Row],[HR]]</f>
        <v>1</v>
      </c>
      <c r="AI151" s="3">
        <f>IF(Table1[[#This Row],[Team_Game_Number]] &gt;_xlfn.MAXIFS(Table1[Team_Game_Number],Table1[Team],Table1[[#This Row],[Team]]) - 5,1,0)</f>
        <v>0</v>
      </c>
      <c r="AJ151" cm="1">
        <f t="array" ref="AJ151">MATCH(Table1[[#This Row],[Game_ID]],_xlfn.UNIQUE(_xlfn._xlws.FILTER(Table1[Game_ID],Table1[Team]=Table1[[#This Row],[Team]])),0)</f>
        <v>4</v>
      </c>
      <c r="AK151">
        <f>IF(Table1[[#This Row],[Last5_Flag]]=1,1,0)</f>
        <v>0</v>
      </c>
      <c r="AL151">
        <f>COUNTIFS(
    Table1[Player Name], Table1[[#This Row],[Player Name]],
    Table1[Position], Table1[[#This Row],[Position]]
)</f>
        <v>30</v>
      </c>
      <c r="AM151" t="str" cm="1">
        <f t="array" ref="AM1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52" spans="1:39" x14ac:dyDescent="0.2">
      <c r="A152" t="str">
        <f>TEXT(Table1[[#This Row],[Date]],"yyyymmdd") &amp; "_" &amp; (LEFT(D152,3) &amp; "_" &amp; LEFT(E152,3) &amp; "_" &amp; (Table1[[#This Row],[Game_no.]]))</f>
        <v>20260209_Tus_Gle_1</v>
      </c>
      <c r="B152" s="1">
        <v>46062</v>
      </c>
      <c r="C152" s="3">
        <v>1</v>
      </c>
      <c r="D152" t="s">
        <v>122</v>
      </c>
      <c r="E152" t="s">
        <v>71</v>
      </c>
      <c r="F152" t="s">
        <v>71</v>
      </c>
      <c r="G152" t="s">
        <v>122</v>
      </c>
      <c r="H152" t="s">
        <v>87</v>
      </c>
      <c r="I152" t="str">
        <f>TRIM(SUBSTITUTE(Table1[[#This Row],[Player]], " ", ""))</f>
        <v>L.Burns</v>
      </c>
      <c r="J152">
        <v>2</v>
      </c>
      <c r="K152">
        <v>1</v>
      </c>
      <c r="L152">
        <v>1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f t="shared" si="7"/>
        <v>1</v>
      </c>
      <c r="W152" t="s">
        <v>54</v>
      </c>
      <c r="X152" s="3">
        <v>8</v>
      </c>
      <c r="Y152">
        <v>0</v>
      </c>
      <c r="AF152">
        <f>Table1[[#This Row],[AB]]+Table1[[#This Row],[BB]]+Table1[[#This Row],[SF]]</f>
        <v>3</v>
      </c>
      <c r="AG152">
        <f>Table1[[#This Row],[H]]+Table1[[#This Row],[BB]]</f>
        <v>1</v>
      </c>
      <c r="AH152">
        <f>Table1[[#This Row],[H]]-Table1[[#This Row],[2B]]-Table1[[#This Row],[3B]]-Table1[[#This Row],[HR]]</f>
        <v>1</v>
      </c>
      <c r="AI152" s="3">
        <f>IF(Table1[[#This Row],[Team_Game_Number]] &gt;_xlfn.MAXIFS(Table1[Team_Game_Number],Table1[Team],Table1[[#This Row],[Team]]) - 5,1,0)</f>
        <v>0</v>
      </c>
      <c r="AJ152" cm="1">
        <f t="array" ref="AJ152">MATCH(Table1[[#This Row],[Game_ID]],_xlfn.UNIQUE(_xlfn._xlws.FILTER(Table1[Game_ID],Table1[Team]=Table1[[#This Row],[Team]])),0)</f>
        <v>4</v>
      </c>
      <c r="AK152">
        <f>IF(Table1[[#This Row],[Last5_Flag]]=1,1,0)</f>
        <v>0</v>
      </c>
      <c r="AL152">
        <f>COUNTIFS(
    Table1[Player Name], Table1[[#This Row],[Player Name]],
    Table1[Position], Table1[[#This Row],[Position]]
)</f>
        <v>23</v>
      </c>
      <c r="AM152" t="str" cm="1">
        <f t="array" ref="AM1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53" spans="1:39" x14ac:dyDescent="0.2">
      <c r="A153" t="str">
        <f>TEXT(Table1[[#This Row],[Date]],"yyyymmdd") &amp; "_" &amp; (LEFT(D153,3) &amp; "_" &amp; LEFT(E153,3) &amp; "_" &amp; (Table1[[#This Row],[Game_no.]]))</f>
        <v>20260209_Tus_Gle_1</v>
      </c>
      <c r="B153" s="1">
        <v>46062</v>
      </c>
      <c r="C153" s="3">
        <v>1</v>
      </c>
      <c r="D153" t="s">
        <v>122</v>
      </c>
      <c r="E153" t="s">
        <v>71</v>
      </c>
      <c r="F153" t="s">
        <v>71</v>
      </c>
      <c r="G153" t="s">
        <v>122</v>
      </c>
      <c r="H153" t="s">
        <v>93</v>
      </c>
      <c r="I153" t="str">
        <f>TRIM(SUBSTITUTE(Table1[[#This Row],[Player]], " ", ""))</f>
        <v>H.Smith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f t="shared" si="7"/>
        <v>0</v>
      </c>
      <c r="W153" t="s">
        <v>8</v>
      </c>
      <c r="X153" s="3">
        <v>9</v>
      </c>
      <c r="Y153">
        <v>0</v>
      </c>
      <c r="AF153">
        <f>Table1[[#This Row],[AB]]+Table1[[#This Row],[BB]]+Table1[[#This Row],[SF]]</f>
        <v>1</v>
      </c>
      <c r="AG153">
        <f>Table1[[#This Row],[H]]+Table1[[#This Row],[BB]]</f>
        <v>0</v>
      </c>
      <c r="AH153">
        <f>Table1[[#This Row],[H]]-Table1[[#This Row],[2B]]-Table1[[#This Row],[3B]]-Table1[[#This Row],[HR]]</f>
        <v>0</v>
      </c>
      <c r="AI153" s="3">
        <f>IF(Table1[[#This Row],[Team_Game_Number]] &gt;_xlfn.MAXIFS(Table1[Team_Game_Number],Table1[Team],Table1[[#This Row],[Team]]) - 5,1,0)</f>
        <v>0</v>
      </c>
      <c r="AJ153" cm="1">
        <f t="array" ref="AJ153">MATCH(Table1[[#This Row],[Game_ID]],_xlfn.UNIQUE(_xlfn._xlws.FILTER(Table1[Game_ID],Table1[Team]=Table1[[#This Row],[Team]])),0)</f>
        <v>4</v>
      </c>
      <c r="AK153">
        <f>IF(Table1[[#This Row],[Last5_Flag]]=1,1,0)</f>
        <v>0</v>
      </c>
      <c r="AL153">
        <f>COUNTIFS(
    Table1[Player Name], Table1[[#This Row],[Player Name]],
    Table1[Position], Table1[[#This Row],[Position]]
)</f>
        <v>4</v>
      </c>
      <c r="AM153" t="str" cm="1">
        <f t="array" ref="AM1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4" spans="1:39" x14ac:dyDescent="0.2">
      <c r="A154" t="str">
        <f>TEXT(Table1[[#This Row],[Date]],"yyyymmdd") &amp; "_" &amp; (LEFT(D154,3) &amp; "_" &amp; LEFT(E154,3) &amp; "_" &amp; (Table1[[#This Row],[Game_no.]]))</f>
        <v>20260209_Tus_Gle_1</v>
      </c>
      <c r="B154" s="1">
        <v>46062</v>
      </c>
      <c r="C154" s="3">
        <v>1</v>
      </c>
      <c r="D154" t="s">
        <v>122</v>
      </c>
      <c r="E154" t="s">
        <v>71</v>
      </c>
      <c r="F154" t="s">
        <v>71</v>
      </c>
      <c r="G154" t="s">
        <v>122</v>
      </c>
      <c r="H154" t="s">
        <v>126</v>
      </c>
      <c r="I154" t="str">
        <f>TRIM(SUBSTITUTE(Table1[[#This Row],[Player]], " ", ""))</f>
        <v>A.Hypes</v>
      </c>
      <c r="J154">
        <v>1</v>
      </c>
      <c r="K154">
        <v>1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f t="shared" si="7"/>
        <v>1</v>
      </c>
      <c r="W154" t="s">
        <v>74</v>
      </c>
      <c r="X154" s="3">
        <v>9</v>
      </c>
      <c r="Y154">
        <v>0</v>
      </c>
      <c r="AF154">
        <f>Table1[[#This Row],[AB]]+Table1[[#This Row],[BB]]+Table1[[#This Row],[SF]]</f>
        <v>1</v>
      </c>
      <c r="AG154">
        <f>Table1[[#This Row],[H]]+Table1[[#This Row],[BB]]</f>
        <v>1</v>
      </c>
      <c r="AH154">
        <f>Table1[[#This Row],[H]]-Table1[[#This Row],[2B]]-Table1[[#This Row],[3B]]-Table1[[#This Row],[HR]]</f>
        <v>1</v>
      </c>
      <c r="AI154" s="3">
        <f>IF(Table1[[#This Row],[Team_Game_Number]] &gt;_xlfn.MAXIFS(Table1[Team_Game_Number],Table1[Team],Table1[[#This Row],[Team]]) - 5,1,0)</f>
        <v>0</v>
      </c>
      <c r="AJ154" cm="1">
        <f t="array" ref="AJ154">MATCH(Table1[[#This Row],[Game_ID]],_xlfn.UNIQUE(_xlfn._xlws.FILTER(Table1[Game_ID],Table1[Team]=Table1[[#This Row],[Team]])),0)</f>
        <v>4</v>
      </c>
      <c r="AK154">
        <f>IF(Table1[[#This Row],[Last5_Flag]]=1,1,0)</f>
        <v>0</v>
      </c>
      <c r="AL154">
        <f>COUNTIFS(
    Table1[Player Name], Table1[[#This Row],[Player Name]],
    Table1[Position], Table1[[#This Row],[Position]]
)</f>
        <v>4</v>
      </c>
      <c r="AM154" t="str" cm="1">
        <f t="array" ref="AM1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55" spans="1:39" x14ac:dyDescent="0.2">
      <c r="A155" t="str">
        <f>TEXT(Table1[[#This Row],[Date]],"yyyymmdd") &amp; "_" &amp; (LEFT(D155,3) &amp; "_" &amp; LEFT(E155,3) &amp; "_" &amp; (Table1[[#This Row],[Game_no.]]))</f>
        <v>20260209_Tus_Gle_1</v>
      </c>
      <c r="B155" s="1">
        <v>46062</v>
      </c>
      <c r="C155" s="3">
        <v>1</v>
      </c>
      <c r="D155" t="s">
        <v>122</v>
      </c>
      <c r="E155" t="s">
        <v>71</v>
      </c>
      <c r="F155" t="s">
        <v>71</v>
      </c>
      <c r="G155" t="s">
        <v>122</v>
      </c>
      <c r="H155" t="s">
        <v>113</v>
      </c>
      <c r="I155" t="str">
        <f>TRIM(SUBSTITUTE(Table1[[#This Row],[Player]], " ", ""))</f>
        <v>C.Drousias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f t="shared" si="7"/>
        <v>0</v>
      </c>
      <c r="W155" t="s">
        <v>129</v>
      </c>
      <c r="X155" s="3">
        <v>9</v>
      </c>
      <c r="Y155">
        <v>0</v>
      </c>
      <c r="AF155">
        <f>Table1[[#This Row],[AB]]+Table1[[#This Row],[BB]]+Table1[[#This Row],[SF]]</f>
        <v>1</v>
      </c>
      <c r="AG155">
        <f>Table1[[#This Row],[H]]+Table1[[#This Row],[BB]]</f>
        <v>0</v>
      </c>
      <c r="AH155">
        <f>Table1[[#This Row],[H]]-Table1[[#This Row],[2B]]-Table1[[#This Row],[3B]]-Table1[[#This Row],[HR]]</f>
        <v>0</v>
      </c>
      <c r="AI155" s="3">
        <f>IF(Table1[[#This Row],[Team_Game_Number]] &gt;_xlfn.MAXIFS(Table1[Team_Game_Number],Table1[Team],Table1[[#This Row],[Team]]) - 5,1,0)</f>
        <v>0</v>
      </c>
      <c r="AJ155" cm="1">
        <f t="array" ref="AJ155">MATCH(Table1[[#This Row],[Game_ID]],_xlfn.UNIQUE(_xlfn._xlws.FILTER(Table1[Game_ID],Table1[Team]=Table1[[#This Row],[Team]])),0)</f>
        <v>4</v>
      </c>
      <c r="AK155">
        <f>IF(Table1[[#This Row],[Last5_Flag]]=1,1,0)</f>
        <v>0</v>
      </c>
      <c r="AL155">
        <f>COUNTIFS(
    Table1[Player Name], Table1[[#This Row],[Player Name]],
    Table1[Position], Table1[[#This Row],[Position]]
)</f>
        <v>1</v>
      </c>
      <c r="AM155" t="str" cm="1">
        <f t="array" ref="AM1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56" spans="1:39" x14ac:dyDescent="0.2">
      <c r="A156" t="str">
        <f>TEXT(Table1[[#This Row],[Date]],"yyyymmdd") &amp; "_" &amp; (LEFT(D156,3) &amp; "_" &amp; LEFT(E156,3) &amp; "_" &amp; (Table1[[#This Row],[Game_no.]]))</f>
        <v>20260209_Tus_Gle_1</v>
      </c>
      <c r="B156" s="1">
        <v>46062</v>
      </c>
      <c r="C156" s="3">
        <v>1</v>
      </c>
      <c r="D156" t="s">
        <v>122</v>
      </c>
      <c r="E156" t="s">
        <v>71</v>
      </c>
      <c r="F156" t="s">
        <v>71</v>
      </c>
      <c r="G156" t="s">
        <v>122</v>
      </c>
      <c r="H156" t="s">
        <v>127</v>
      </c>
      <c r="I156" t="str">
        <f>TRIM(SUBSTITUTE(Table1[[#This Row],[Player]], " ", ""))</f>
        <v>M.Boggess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f t="shared" si="7"/>
        <v>0</v>
      </c>
      <c r="W156" t="s">
        <v>58</v>
      </c>
      <c r="X156" s="3"/>
      <c r="Z156">
        <v>2</v>
      </c>
      <c r="AA156">
        <v>4</v>
      </c>
      <c r="AB156">
        <v>1</v>
      </c>
      <c r="AC156">
        <v>1</v>
      </c>
      <c r="AD156">
        <v>2</v>
      </c>
      <c r="AE156">
        <v>1</v>
      </c>
      <c r="AF156">
        <f>Table1[[#This Row],[AB]]+Table1[[#This Row],[BB]]+Table1[[#This Row],[SF]]</f>
        <v>0</v>
      </c>
      <c r="AG156">
        <f>Table1[[#This Row],[H]]+Table1[[#This Row],[BB]]</f>
        <v>0</v>
      </c>
      <c r="AH156">
        <f>Table1[[#This Row],[H]]-Table1[[#This Row],[2B]]-Table1[[#This Row],[3B]]-Table1[[#This Row],[HR]]</f>
        <v>0</v>
      </c>
      <c r="AI156" s="3">
        <f>IF(Table1[[#This Row],[Team_Game_Number]] &gt;_xlfn.MAXIFS(Table1[Team_Game_Number],Table1[Team],Table1[[#This Row],[Team]]) - 5,1,0)</f>
        <v>0</v>
      </c>
      <c r="AJ156" cm="1">
        <f t="array" ref="AJ156">MATCH(Table1[[#This Row],[Game_ID]],_xlfn.UNIQUE(_xlfn._xlws.FILTER(Table1[Game_ID],Table1[Team]=Table1[[#This Row],[Team]])),0)</f>
        <v>4</v>
      </c>
      <c r="AK156">
        <f>IF(Table1[[#This Row],[Last5_Flag]]=1,1,0)</f>
        <v>0</v>
      </c>
      <c r="AL156">
        <f>COUNTIFS(
    Table1[Player Name], Table1[[#This Row],[Player Name]],
    Table1[Position], Table1[[#This Row],[Position]]
)</f>
        <v>13</v>
      </c>
      <c r="AM156" t="str" cm="1">
        <f t="array" ref="AM1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7" spans="1:39" x14ac:dyDescent="0.2">
      <c r="A157" t="str">
        <f>TEXT(Table1[[#This Row],[Date]],"yyyymmdd") &amp; "_" &amp; (LEFT(D157,3) &amp; "_" &amp; LEFT(E157,3) &amp; "_" &amp; (Table1[[#This Row],[Game_no.]]))</f>
        <v>20260209_Tus_Gle_1</v>
      </c>
      <c r="B157" s="1">
        <v>46062</v>
      </c>
      <c r="C157" s="3">
        <v>1</v>
      </c>
      <c r="D157" t="s">
        <v>122</v>
      </c>
      <c r="E157" t="s">
        <v>71</v>
      </c>
      <c r="F157" t="s">
        <v>71</v>
      </c>
      <c r="G157" t="s">
        <v>122</v>
      </c>
      <c r="H157" t="s">
        <v>94</v>
      </c>
      <c r="I157" t="str">
        <f>TRIM(SUBSTITUTE(Table1[[#This Row],[Player]], " ", ""))</f>
        <v>M.Stump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f t="shared" si="7"/>
        <v>0</v>
      </c>
      <c r="W157" t="s">
        <v>58</v>
      </c>
      <c r="X157" s="3"/>
      <c r="Z157">
        <v>3</v>
      </c>
      <c r="AA157">
        <v>1</v>
      </c>
      <c r="AB157">
        <v>0</v>
      </c>
      <c r="AC157">
        <v>0</v>
      </c>
      <c r="AD157">
        <v>0</v>
      </c>
      <c r="AE157">
        <v>2</v>
      </c>
      <c r="AF157">
        <f>Table1[[#This Row],[AB]]+Table1[[#This Row],[BB]]+Table1[[#This Row],[SF]]</f>
        <v>0</v>
      </c>
      <c r="AG157">
        <f>Table1[[#This Row],[H]]+Table1[[#This Row],[BB]]</f>
        <v>0</v>
      </c>
      <c r="AH157">
        <f>Table1[[#This Row],[H]]-Table1[[#This Row],[2B]]-Table1[[#This Row],[3B]]-Table1[[#This Row],[HR]]</f>
        <v>0</v>
      </c>
      <c r="AI157" s="3">
        <f>IF(Table1[[#This Row],[Team_Game_Number]] &gt;_xlfn.MAXIFS(Table1[Team_Game_Number],Table1[Team],Table1[[#This Row],[Team]]) - 5,1,0)</f>
        <v>0</v>
      </c>
      <c r="AJ157" cm="1">
        <f t="array" ref="AJ157">MATCH(Table1[[#This Row],[Game_ID]],_xlfn.UNIQUE(_xlfn._xlws.FILTER(Table1[Game_ID],Table1[Team]=Table1[[#This Row],[Team]])),0)</f>
        <v>4</v>
      </c>
      <c r="AK157">
        <f>IF(Table1[[#This Row],[Last5_Flag]]=1,1,0)</f>
        <v>0</v>
      </c>
      <c r="AL157">
        <f>COUNTIFS(
    Table1[Player Name], Table1[[#This Row],[Player Name]],
    Table1[Position], Table1[[#This Row],[Position]]
)</f>
        <v>11</v>
      </c>
      <c r="AM157" t="str" cm="1">
        <f t="array" ref="AM1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8" spans="1:39" x14ac:dyDescent="0.2">
      <c r="A158" t="str">
        <f>TEXT(Table1[[#This Row],[Date]],"yyyymmdd") &amp; "_" &amp; (LEFT(D158,3) &amp; "_" &amp; LEFT(E158,3) &amp; "_" &amp; (Table1[[#This Row],[Game_no.]]))</f>
        <v>20260209_Lin_Con_1</v>
      </c>
      <c r="B158" s="1">
        <v>46062</v>
      </c>
      <c r="C158" s="3">
        <v>1</v>
      </c>
      <c r="D158" t="s">
        <v>95</v>
      </c>
      <c r="E158" t="s">
        <v>97</v>
      </c>
      <c r="F158" t="s">
        <v>97</v>
      </c>
      <c r="G158" t="s">
        <v>95</v>
      </c>
      <c r="H158" t="s">
        <v>98</v>
      </c>
      <c r="I158" t="str">
        <f>TRIM(SUBSTITUTE(Table1[[#This Row],[Player]], " ", ""))</f>
        <v>K.Morgan</v>
      </c>
      <c r="J158">
        <v>3</v>
      </c>
      <c r="K158">
        <v>0</v>
      </c>
      <c r="L158">
        <v>1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f t="shared" si="7"/>
        <v>1</v>
      </c>
      <c r="W158" t="s">
        <v>8</v>
      </c>
      <c r="X158" s="3">
        <v>1</v>
      </c>
      <c r="Y158">
        <v>0</v>
      </c>
      <c r="AF158">
        <f>Table1[[#This Row],[AB]]+Table1[[#This Row],[BB]]+Table1[[#This Row],[SF]]</f>
        <v>4</v>
      </c>
      <c r="AG158">
        <f>Table1[[#This Row],[H]]+Table1[[#This Row],[BB]]</f>
        <v>2</v>
      </c>
      <c r="AH158">
        <f>Table1[[#This Row],[H]]-Table1[[#This Row],[2B]]-Table1[[#This Row],[3B]]-Table1[[#This Row],[HR]]</f>
        <v>1</v>
      </c>
      <c r="AI158" s="3">
        <f>IF(Table1[[#This Row],[Team_Game_Number]] &gt;_xlfn.MAXIFS(Table1[Team_Game_Number],Table1[Team],Table1[[#This Row],[Team]]) - 5,1,0)</f>
        <v>0</v>
      </c>
      <c r="AJ158" cm="1">
        <f t="array" ref="AJ158">MATCH(Table1[[#This Row],[Game_ID]],_xlfn.UNIQUE(_xlfn._xlws.FILTER(Table1[Game_ID],Table1[Team]=Table1[[#This Row],[Team]])),0)</f>
        <v>4</v>
      </c>
      <c r="AK158">
        <f>IF(Table1[[#This Row],[Last5_Flag]]=1,1,0)</f>
        <v>0</v>
      </c>
      <c r="AL158">
        <f>COUNTIFS(
    Table1[Player Name], Table1[[#This Row],[Player Name]],
    Table1[Position], Table1[[#This Row],[Position]]
)</f>
        <v>28</v>
      </c>
      <c r="AM158" t="str" cm="1">
        <f t="array" ref="AM1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59" spans="1:39" x14ac:dyDescent="0.2">
      <c r="A159" t="str">
        <f>TEXT(Table1[[#This Row],[Date]],"yyyymmdd") &amp; "_" &amp; (LEFT(D159,3) &amp; "_" &amp; LEFT(E159,3) &amp; "_" &amp; (Table1[[#This Row],[Game_no.]]))</f>
        <v>20260209_Lin_Con_1</v>
      </c>
      <c r="B159" s="1">
        <v>46062</v>
      </c>
      <c r="C159" s="3">
        <v>1</v>
      </c>
      <c r="D159" t="s">
        <v>95</v>
      </c>
      <c r="E159" t="s">
        <v>97</v>
      </c>
      <c r="F159" t="s">
        <v>97</v>
      </c>
      <c r="G159" t="s">
        <v>95</v>
      </c>
      <c r="H159" t="s">
        <v>99</v>
      </c>
      <c r="I159" t="str">
        <f>TRIM(SUBSTITUTE(Table1[[#This Row],[Player]], " ", ""))</f>
        <v>B.Jamerson</v>
      </c>
      <c r="J159">
        <v>2</v>
      </c>
      <c r="K159">
        <v>0</v>
      </c>
      <c r="L159">
        <v>0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f t="shared" ref="V159:V169" si="8">L159*1+P159*2+Q159*3+R159*4</f>
        <v>0</v>
      </c>
      <c r="W159" t="s">
        <v>43</v>
      </c>
      <c r="X159" s="3">
        <v>2</v>
      </c>
      <c r="Y159">
        <v>0</v>
      </c>
      <c r="AF159">
        <f>Table1[[#This Row],[AB]]+Table1[[#This Row],[BB]]+Table1[[#This Row],[SF]]</f>
        <v>4</v>
      </c>
      <c r="AG159">
        <f>Table1[[#This Row],[H]]+Table1[[#This Row],[BB]]</f>
        <v>1</v>
      </c>
      <c r="AH159">
        <f>Table1[[#This Row],[H]]-Table1[[#This Row],[2B]]-Table1[[#This Row],[3B]]-Table1[[#This Row],[HR]]</f>
        <v>0</v>
      </c>
      <c r="AI159" s="3">
        <f>IF(Table1[[#This Row],[Team_Game_Number]] &gt;_xlfn.MAXIFS(Table1[Team_Game_Number],Table1[Team],Table1[[#This Row],[Team]]) - 5,1,0)</f>
        <v>0</v>
      </c>
      <c r="AJ159" cm="1">
        <f t="array" ref="AJ159">MATCH(Table1[[#This Row],[Game_ID]],_xlfn.UNIQUE(_xlfn._xlws.FILTER(Table1[Game_ID],Table1[Team]=Table1[[#This Row],[Team]])),0)</f>
        <v>4</v>
      </c>
      <c r="AK159">
        <f>IF(Table1[[#This Row],[Last5_Flag]]=1,1,0)</f>
        <v>0</v>
      </c>
      <c r="AL159">
        <f>COUNTIFS(
    Table1[Player Name], Table1[[#This Row],[Player Name]],
    Table1[Position], Table1[[#This Row],[Position]]
)</f>
        <v>12</v>
      </c>
      <c r="AM159" t="str" cm="1">
        <f t="array" ref="AM1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0" spans="1:39" x14ac:dyDescent="0.2">
      <c r="A160" t="str">
        <f>TEXT(Table1[[#This Row],[Date]],"yyyymmdd") &amp; "_" &amp; (LEFT(D160,3) &amp; "_" &amp; LEFT(E160,3) &amp; "_" &amp; (Table1[[#This Row],[Game_no.]]))</f>
        <v>20260209_Lin_Con_1</v>
      </c>
      <c r="B160" s="1">
        <v>46062</v>
      </c>
      <c r="C160" s="3">
        <v>1</v>
      </c>
      <c r="D160" t="s">
        <v>95</v>
      </c>
      <c r="E160" t="s">
        <v>97</v>
      </c>
      <c r="F160" t="s">
        <v>97</v>
      </c>
      <c r="G160" t="s">
        <v>95</v>
      </c>
      <c r="H160" t="s">
        <v>102</v>
      </c>
      <c r="I160" t="str">
        <f>TRIM(SUBSTITUTE(Table1[[#This Row],[Player]], " ", ""))</f>
        <v>A.Giles</v>
      </c>
      <c r="J160">
        <v>4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f t="shared" si="8"/>
        <v>0</v>
      </c>
      <c r="W160" t="s">
        <v>57</v>
      </c>
      <c r="X160" s="3">
        <v>3</v>
      </c>
      <c r="Y160">
        <v>0</v>
      </c>
      <c r="AF160">
        <f>Table1[[#This Row],[AB]]+Table1[[#This Row],[BB]]+Table1[[#This Row],[SF]]</f>
        <v>4</v>
      </c>
      <c r="AG160">
        <f>Table1[[#This Row],[H]]+Table1[[#This Row],[BB]]</f>
        <v>0</v>
      </c>
      <c r="AH160">
        <f>Table1[[#This Row],[H]]-Table1[[#This Row],[2B]]-Table1[[#This Row],[3B]]-Table1[[#This Row],[HR]]</f>
        <v>0</v>
      </c>
      <c r="AI160" s="3">
        <f>IF(Table1[[#This Row],[Team_Game_Number]] &gt;_xlfn.MAXIFS(Table1[Team_Game_Number],Table1[Team],Table1[[#This Row],[Team]]) - 5,1,0)</f>
        <v>0</v>
      </c>
      <c r="AJ160" cm="1">
        <f t="array" ref="AJ160">MATCH(Table1[[#This Row],[Game_ID]],_xlfn.UNIQUE(_xlfn._xlws.FILTER(Table1[Game_ID],Table1[Team]=Table1[[#This Row],[Team]])),0)</f>
        <v>4</v>
      </c>
      <c r="AK160">
        <f>IF(Table1[[#This Row],[Last5_Flag]]=1,1,0)</f>
        <v>0</v>
      </c>
      <c r="AL160">
        <f>COUNTIFS(
    Table1[Player Name], Table1[[#This Row],[Player Name]],
    Table1[Position], Table1[[#This Row],[Position]]
)</f>
        <v>27</v>
      </c>
      <c r="AM160" t="str" cm="1">
        <f t="array" ref="AM1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61" spans="1:39" x14ac:dyDescent="0.2">
      <c r="A161" t="str">
        <f>TEXT(Table1[[#This Row],[Date]],"yyyymmdd") &amp; "_" &amp; (LEFT(D161,3) &amp; "_" &amp; LEFT(E161,3) &amp; "_" &amp; (Table1[[#This Row],[Game_no.]]))</f>
        <v>20260209_Lin_Con_1</v>
      </c>
      <c r="B161" s="1">
        <v>46062</v>
      </c>
      <c r="C161" s="3">
        <v>1</v>
      </c>
      <c r="D161" t="s">
        <v>95</v>
      </c>
      <c r="E161" t="s">
        <v>97</v>
      </c>
      <c r="F161" t="s">
        <v>97</v>
      </c>
      <c r="G161" t="s">
        <v>95</v>
      </c>
      <c r="H161" t="s">
        <v>100</v>
      </c>
      <c r="I161" t="str">
        <f>TRIM(SUBSTITUTE(Table1[[#This Row],[Player]], " ", ""))</f>
        <v>M.Hollis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f t="shared" si="8"/>
        <v>0</v>
      </c>
      <c r="W161" t="s">
        <v>58</v>
      </c>
      <c r="X161" s="3">
        <v>4</v>
      </c>
      <c r="Y161">
        <v>0</v>
      </c>
      <c r="Z161">
        <v>6</v>
      </c>
      <c r="AA161">
        <v>13</v>
      </c>
      <c r="AB161">
        <v>6</v>
      </c>
      <c r="AC161">
        <v>6</v>
      </c>
      <c r="AD161">
        <v>2</v>
      </c>
      <c r="AE161">
        <v>3</v>
      </c>
      <c r="AF161">
        <f>Table1[[#This Row],[AB]]+Table1[[#This Row],[BB]]+Table1[[#This Row],[SF]]</f>
        <v>3</v>
      </c>
      <c r="AG161">
        <f>Table1[[#This Row],[H]]+Table1[[#This Row],[BB]]</f>
        <v>0</v>
      </c>
      <c r="AH161">
        <f>Table1[[#This Row],[H]]-Table1[[#This Row],[2B]]-Table1[[#This Row],[3B]]-Table1[[#This Row],[HR]]</f>
        <v>0</v>
      </c>
      <c r="AI161" s="3">
        <f>IF(Table1[[#This Row],[Team_Game_Number]] &gt;_xlfn.MAXIFS(Table1[Team_Game_Number],Table1[Team],Table1[[#This Row],[Team]]) - 5,1,0)</f>
        <v>0</v>
      </c>
      <c r="AJ161" cm="1">
        <f t="array" ref="AJ161">MATCH(Table1[[#This Row],[Game_ID]],_xlfn.UNIQUE(_xlfn._xlws.FILTER(Table1[Game_ID],Table1[Team]=Table1[[#This Row],[Team]])),0)</f>
        <v>4</v>
      </c>
      <c r="AK161">
        <f>IF(Table1[[#This Row],[Last5_Flag]]=1,1,0)</f>
        <v>0</v>
      </c>
      <c r="AL161">
        <f>COUNTIFS(
    Table1[Player Name], Table1[[#This Row],[Player Name]],
    Table1[Position], Table1[[#This Row],[Position]]
)</f>
        <v>10</v>
      </c>
      <c r="AM161" t="str" cm="1">
        <f t="array" ref="AM1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2" spans="1:39" x14ac:dyDescent="0.2">
      <c r="A162" t="str">
        <f>TEXT(Table1[[#This Row],[Date]],"yyyymmdd") &amp; "_" &amp; (LEFT(D162,3) &amp; "_" &amp; LEFT(E162,3) &amp; "_" &amp; (Table1[[#This Row],[Game_no.]]))</f>
        <v>20260209_Lin_Con_1</v>
      </c>
      <c r="B162" s="1">
        <v>46062</v>
      </c>
      <c r="C162" s="3">
        <v>1</v>
      </c>
      <c r="D162" t="s">
        <v>95</v>
      </c>
      <c r="E162" t="s">
        <v>97</v>
      </c>
      <c r="F162" t="s">
        <v>97</v>
      </c>
      <c r="G162" t="s">
        <v>95</v>
      </c>
      <c r="H162" t="s">
        <v>101</v>
      </c>
      <c r="I162" t="str">
        <f>TRIM(SUBSTITUTE(Table1[[#This Row],[Player]], " ", ""))</f>
        <v>L.Lewis</v>
      </c>
      <c r="J162">
        <v>3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f t="shared" si="8"/>
        <v>3</v>
      </c>
      <c r="W162" t="s">
        <v>48</v>
      </c>
      <c r="X162" s="3">
        <v>5</v>
      </c>
      <c r="Y162">
        <v>0</v>
      </c>
      <c r="AF162">
        <f>Table1[[#This Row],[AB]]+Table1[[#This Row],[BB]]+Table1[[#This Row],[SF]]</f>
        <v>3</v>
      </c>
      <c r="AG162">
        <f>Table1[[#This Row],[H]]+Table1[[#This Row],[BB]]</f>
        <v>1</v>
      </c>
      <c r="AH162">
        <f>Table1[[#This Row],[H]]-Table1[[#This Row],[2B]]-Table1[[#This Row],[3B]]-Table1[[#This Row],[HR]]</f>
        <v>0</v>
      </c>
      <c r="AI162" s="3">
        <f>IF(Table1[[#This Row],[Team_Game_Number]] &gt;_xlfn.MAXIFS(Table1[Team_Game_Number],Table1[Team],Table1[[#This Row],[Team]]) - 5,1,0)</f>
        <v>0</v>
      </c>
      <c r="AJ162" cm="1">
        <f t="array" ref="AJ162">MATCH(Table1[[#This Row],[Game_ID]],_xlfn.UNIQUE(_xlfn._xlws.FILTER(Table1[Game_ID],Table1[Team]=Table1[[#This Row],[Team]])),0)</f>
        <v>4</v>
      </c>
      <c r="AK162">
        <f>IF(Table1[[#This Row],[Last5_Flag]]=1,1,0)</f>
        <v>0</v>
      </c>
      <c r="AL162">
        <f>COUNTIFS(
    Table1[Player Name], Table1[[#This Row],[Player Name]],
    Table1[Position], Table1[[#This Row],[Position]]
)</f>
        <v>28</v>
      </c>
      <c r="AM162" t="str" cm="1">
        <f t="array" ref="AM1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63" spans="1:39" x14ac:dyDescent="0.2">
      <c r="A163" t="str">
        <f>TEXT(Table1[[#This Row],[Date]],"yyyymmdd") &amp; "_" &amp; (LEFT(D163,3) &amp; "_" &amp; LEFT(E163,3) &amp; "_" &amp; (Table1[[#This Row],[Game_no.]]))</f>
        <v>20260209_Lin_Con_1</v>
      </c>
      <c r="B163" s="1">
        <v>46062</v>
      </c>
      <c r="C163" s="3">
        <v>1</v>
      </c>
      <c r="D163" t="s">
        <v>95</v>
      </c>
      <c r="E163" t="s">
        <v>97</v>
      </c>
      <c r="F163" t="s">
        <v>97</v>
      </c>
      <c r="G163" t="s">
        <v>95</v>
      </c>
      <c r="H163" t="s">
        <v>103</v>
      </c>
      <c r="I163" t="str">
        <f>TRIM(SUBSTITUTE(Table1[[#This Row],[Player]], " ", ""))</f>
        <v>M.Gleason</v>
      </c>
      <c r="J163">
        <v>3</v>
      </c>
      <c r="K163">
        <v>1</v>
      </c>
      <c r="L163">
        <v>1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f t="shared" si="8"/>
        <v>1</v>
      </c>
      <c r="W163" t="s">
        <v>53</v>
      </c>
      <c r="X163" s="3">
        <v>6</v>
      </c>
      <c r="Y163">
        <v>0</v>
      </c>
      <c r="AF163">
        <f>Table1[[#This Row],[AB]]+Table1[[#This Row],[BB]]+Table1[[#This Row],[SF]]</f>
        <v>3</v>
      </c>
      <c r="AG163">
        <f>Table1[[#This Row],[H]]+Table1[[#This Row],[BB]]</f>
        <v>1</v>
      </c>
      <c r="AH163">
        <f>Table1[[#This Row],[H]]-Table1[[#This Row],[2B]]-Table1[[#This Row],[3B]]-Table1[[#This Row],[HR]]</f>
        <v>1</v>
      </c>
      <c r="AI163" s="3">
        <f>IF(Table1[[#This Row],[Team_Game_Number]] &gt;_xlfn.MAXIFS(Table1[Team_Game_Number],Table1[Team],Table1[[#This Row],[Team]]) - 5,1,0)</f>
        <v>0</v>
      </c>
      <c r="AJ163" cm="1">
        <f t="array" ref="AJ163">MATCH(Table1[[#This Row],[Game_ID]],_xlfn.UNIQUE(_xlfn._xlws.FILTER(Table1[Game_ID],Table1[Team]=Table1[[#This Row],[Team]])),0)</f>
        <v>4</v>
      </c>
      <c r="AK163">
        <f>IF(Table1[[#This Row],[Last5_Flag]]=1,1,0)</f>
        <v>0</v>
      </c>
      <c r="AL163">
        <f>COUNTIFS(
    Table1[Player Name], Table1[[#This Row],[Player Name]],
    Table1[Position], Table1[[#This Row],[Position]]
)</f>
        <v>21</v>
      </c>
      <c r="AM163" t="str" cm="1">
        <f t="array" ref="AM1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64" spans="1:39" x14ac:dyDescent="0.2">
      <c r="A164" t="str">
        <f>TEXT(Table1[[#This Row],[Date]],"yyyymmdd") &amp; "_" &amp; (LEFT(D164,3) &amp; "_" &amp; LEFT(E164,3) &amp; "_" &amp; (Table1[[#This Row],[Game_no.]]))</f>
        <v>20260209_Lin_Con_1</v>
      </c>
      <c r="B164" s="1">
        <v>46062</v>
      </c>
      <c r="C164" s="3">
        <v>1</v>
      </c>
      <c r="D164" t="s">
        <v>95</v>
      </c>
      <c r="E164" t="s">
        <v>97</v>
      </c>
      <c r="F164" t="s">
        <v>97</v>
      </c>
      <c r="G164" t="s">
        <v>95</v>
      </c>
      <c r="H164" t="s">
        <v>105</v>
      </c>
      <c r="I164" t="str">
        <f>TRIM(SUBSTITUTE(Table1[[#This Row],[Player]], " ", ""))</f>
        <v>K.Sholter</v>
      </c>
      <c r="J164">
        <v>3</v>
      </c>
      <c r="K164">
        <v>0</v>
      </c>
      <c r="L164">
        <v>1</v>
      </c>
      <c r="M164">
        <v>0</v>
      </c>
      <c r="N164">
        <v>0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f t="shared" si="8"/>
        <v>1</v>
      </c>
      <c r="W164" t="s">
        <v>52</v>
      </c>
      <c r="X164" s="3">
        <v>7</v>
      </c>
      <c r="Y164">
        <v>0</v>
      </c>
      <c r="AF164">
        <f>Table1[[#This Row],[AB]]+Table1[[#This Row],[BB]]+Table1[[#This Row],[SF]]</f>
        <v>3</v>
      </c>
      <c r="AG164">
        <f>Table1[[#This Row],[H]]+Table1[[#This Row],[BB]]</f>
        <v>1</v>
      </c>
      <c r="AH164">
        <f>Table1[[#This Row],[H]]-Table1[[#This Row],[2B]]-Table1[[#This Row],[3B]]-Table1[[#This Row],[HR]]</f>
        <v>1</v>
      </c>
      <c r="AI164" s="3">
        <f>IF(Table1[[#This Row],[Team_Game_Number]] &gt;_xlfn.MAXIFS(Table1[Team_Game_Number],Table1[Team],Table1[[#This Row],[Team]]) - 5,1,0)</f>
        <v>0</v>
      </c>
      <c r="AJ164" cm="1">
        <f t="array" ref="AJ164">MATCH(Table1[[#This Row],[Game_ID]],_xlfn.UNIQUE(_xlfn._xlws.FILTER(Table1[Game_ID],Table1[Team]=Table1[[#This Row],[Team]])),0)</f>
        <v>4</v>
      </c>
      <c r="AK164">
        <f>IF(Table1[[#This Row],[Last5_Flag]]=1,1,0)</f>
        <v>0</v>
      </c>
      <c r="AL164">
        <f>COUNTIFS(
    Table1[Player Name], Table1[[#This Row],[Player Name]],
    Table1[Position], Table1[[#This Row],[Position]]
)</f>
        <v>16</v>
      </c>
      <c r="AM164" t="str" cm="1">
        <f t="array" ref="AM1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65" spans="1:39" x14ac:dyDescent="0.2">
      <c r="A165" t="str">
        <f>TEXT(Table1[[#This Row],[Date]],"yyyymmdd") &amp; "_" &amp; (LEFT(D165,3) &amp; "_" &amp; LEFT(E165,3) &amp; "_" &amp; (Table1[[#This Row],[Game_no.]]))</f>
        <v>20260209_Lin_Con_1</v>
      </c>
      <c r="B165" s="1">
        <v>46062</v>
      </c>
      <c r="C165" s="3">
        <v>1</v>
      </c>
      <c r="D165" t="s">
        <v>95</v>
      </c>
      <c r="E165" t="s">
        <v>97</v>
      </c>
      <c r="F165" t="s">
        <v>97</v>
      </c>
      <c r="G165" t="s">
        <v>95</v>
      </c>
      <c r="H165" t="s">
        <v>106</v>
      </c>
      <c r="I165" t="str">
        <f>TRIM(SUBSTITUTE(Table1[[#This Row],[Player]], " ", ""))</f>
        <v>S.Brehm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f t="shared" si="8"/>
        <v>0</v>
      </c>
      <c r="W165" t="s">
        <v>73</v>
      </c>
      <c r="X165" s="3"/>
      <c r="Y165">
        <v>0</v>
      </c>
      <c r="AF165">
        <f>Table1[[#This Row],[AB]]+Table1[[#This Row],[BB]]+Table1[[#This Row],[SF]]</f>
        <v>0</v>
      </c>
      <c r="AG165">
        <f>Table1[[#This Row],[H]]+Table1[[#This Row],[BB]]</f>
        <v>0</v>
      </c>
      <c r="AH165">
        <f>Table1[[#This Row],[H]]-Table1[[#This Row],[2B]]-Table1[[#This Row],[3B]]-Table1[[#This Row],[HR]]</f>
        <v>0</v>
      </c>
      <c r="AI165" s="3">
        <f>IF(Table1[[#This Row],[Team_Game_Number]] &gt;_xlfn.MAXIFS(Table1[Team_Game_Number],Table1[Team],Table1[[#This Row],[Team]]) - 5,1,0)</f>
        <v>0</v>
      </c>
      <c r="AJ165" cm="1">
        <f t="array" ref="AJ165">MATCH(Table1[[#This Row],[Game_ID]],_xlfn.UNIQUE(_xlfn._xlws.FILTER(Table1[Game_ID],Table1[Team]=Table1[[#This Row],[Team]])),0)</f>
        <v>4</v>
      </c>
      <c r="AK165">
        <f>IF(Table1[[#This Row],[Last5_Flag]]=1,1,0)</f>
        <v>0</v>
      </c>
      <c r="AL165">
        <f>COUNTIFS(
    Table1[Player Name], Table1[[#This Row],[Player Name]],
    Table1[Position], Table1[[#This Row],[Position]]
)</f>
        <v>11</v>
      </c>
      <c r="AM165" t="str" cm="1">
        <f t="array" ref="AM1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66" spans="1:39" x14ac:dyDescent="0.2">
      <c r="A166" t="str">
        <f>TEXT(Table1[[#This Row],[Date]],"yyyymmdd") &amp; "_" &amp; (LEFT(D166,3) &amp; "_" &amp; LEFT(E166,3) &amp; "_" &amp; (Table1[[#This Row],[Game_no.]]))</f>
        <v>20260209_Lin_Con_1</v>
      </c>
      <c r="B166" s="1">
        <v>46062</v>
      </c>
      <c r="C166" s="3">
        <v>1</v>
      </c>
      <c r="D166" t="s">
        <v>95</v>
      </c>
      <c r="E166" t="s">
        <v>97</v>
      </c>
      <c r="F166" t="s">
        <v>97</v>
      </c>
      <c r="G166" t="s">
        <v>95</v>
      </c>
      <c r="H166" t="s">
        <v>104</v>
      </c>
      <c r="I166" t="str">
        <f>TRIM(SUBSTITUTE(Table1[[#This Row],[Player]], " ", ""))</f>
        <v>K.McCord</v>
      </c>
      <c r="J166">
        <v>2</v>
      </c>
      <c r="K166">
        <v>2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f t="shared" si="8"/>
        <v>1</v>
      </c>
      <c r="W166" t="s">
        <v>7</v>
      </c>
      <c r="X166" s="3">
        <v>8</v>
      </c>
      <c r="Y166">
        <v>0</v>
      </c>
      <c r="AF166">
        <f>Table1[[#This Row],[AB]]+Table1[[#This Row],[BB]]+Table1[[#This Row],[SF]]</f>
        <v>3</v>
      </c>
      <c r="AG166">
        <f>Table1[[#This Row],[H]]+Table1[[#This Row],[BB]]</f>
        <v>2</v>
      </c>
      <c r="AH166">
        <f>Table1[[#This Row],[H]]-Table1[[#This Row],[2B]]-Table1[[#This Row],[3B]]-Table1[[#This Row],[HR]]</f>
        <v>1</v>
      </c>
      <c r="AI166" s="3">
        <f>IF(Table1[[#This Row],[Team_Game_Number]] &gt;_xlfn.MAXIFS(Table1[Team_Game_Number],Table1[Team],Table1[[#This Row],[Team]]) - 5,1,0)</f>
        <v>0</v>
      </c>
      <c r="AJ166" cm="1">
        <f t="array" ref="AJ166">MATCH(Table1[[#This Row],[Game_ID]],_xlfn.UNIQUE(_xlfn._xlws.FILTER(Table1[Game_ID],Table1[Team]=Table1[[#This Row],[Team]])),0)</f>
        <v>4</v>
      </c>
      <c r="AK166">
        <f>IF(Table1[[#This Row],[Last5_Flag]]=1,1,0)</f>
        <v>0</v>
      </c>
      <c r="AL166">
        <f>COUNTIFS(
    Table1[Player Name], Table1[[#This Row],[Player Name]],
    Table1[Position], Table1[[#This Row],[Position]]
)</f>
        <v>22</v>
      </c>
      <c r="AM166" t="str" cm="1">
        <f t="array" ref="AM1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67" spans="1:39" x14ac:dyDescent="0.2">
      <c r="A167" t="str">
        <f>TEXT(Table1[[#This Row],[Date]],"yyyymmdd") &amp; "_" &amp; (LEFT(D167,3) &amp; "_" &amp; LEFT(E167,3) &amp; "_" &amp; (Table1[[#This Row],[Game_no.]]))</f>
        <v>20260209_Lin_Con_1</v>
      </c>
      <c r="B167" s="1">
        <v>46062</v>
      </c>
      <c r="C167" s="3">
        <v>1</v>
      </c>
      <c r="D167" t="s">
        <v>95</v>
      </c>
      <c r="E167" t="s">
        <v>97</v>
      </c>
      <c r="F167" t="s">
        <v>97</v>
      </c>
      <c r="G167" t="s">
        <v>95</v>
      </c>
      <c r="H167" t="s">
        <v>107</v>
      </c>
      <c r="I167" t="str">
        <f>TRIM(SUBSTITUTE(Table1[[#This Row],[Player]], " ", ""))</f>
        <v>G.Dodson</v>
      </c>
      <c r="J167">
        <v>2</v>
      </c>
      <c r="K167">
        <v>0</v>
      </c>
      <c r="L167">
        <v>1</v>
      </c>
      <c r="M167">
        <v>2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f t="shared" si="8"/>
        <v>3</v>
      </c>
      <c r="W167" t="s">
        <v>54</v>
      </c>
      <c r="X167" s="3">
        <v>9</v>
      </c>
      <c r="Y167">
        <v>1</v>
      </c>
      <c r="AF167">
        <f>Table1[[#This Row],[AB]]+Table1[[#This Row],[BB]]+Table1[[#This Row],[SF]]</f>
        <v>2</v>
      </c>
      <c r="AG167">
        <f>Table1[[#This Row],[H]]+Table1[[#This Row],[BB]]</f>
        <v>1</v>
      </c>
      <c r="AH167">
        <f>Table1[[#This Row],[H]]-Table1[[#This Row],[2B]]-Table1[[#This Row],[3B]]-Table1[[#This Row],[HR]]</f>
        <v>0</v>
      </c>
      <c r="AI167" s="3">
        <f>IF(Table1[[#This Row],[Team_Game_Number]] &gt;_xlfn.MAXIFS(Table1[Team_Game_Number],Table1[Team],Table1[[#This Row],[Team]]) - 5,1,0)</f>
        <v>0</v>
      </c>
      <c r="AJ167" cm="1">
        <f t="array" ref="AJ167">MATCH(Table1[[#This Row],[Game_ID]],_xlfn.UNIQUE(_xlfn._xlws.FILTER(Table1[Game_ID],Table1[Team]=Table1[[#This Row],[Team]])),0)</f>
        <v>4</v>
      </c>
      <c r="AK167">
        <f>IF(Table1[[#This Row],[Last5_Flag]]=1,1,0)</f>
        <v>0</v>
      </c>
      <c r="AL167">
        <f>COUNTIFS(
    Table1[Player Name], Table1[[#This Row],[Player Name]],
    Table1[Position], Table1[[#This Row],[Position]]
)</f>
        <v>16</v>
      </c>
      <c r="AM167" t="str" cm="1">
        <f t="array" ref="AM1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68" spans="1:39" x14ac:dyDescent="0.2">
      <c r="A168" t="str">
        <f>TEXT(Table1[[#This Row],[Date]],"yyyymmdd") &amp; "_" &amp; (LEFT(D168,3) &amp; "_" &amp; LEFT(E168,3) &amp; "_" &amp; (Table1[[#This Row],[Game_no.]]))</f>
        <v>20260209_Tus_D&amp;E_1</v>
      </c>
      <c r="B168" s="1">
        <v>46062</v>
      </c>
      <c r="C168" s="3">
        <v>1</v>
      </c>
      <c r="D168" t="s">
        <v>122</v>
      </c>
      <c r="E168" t="s">
        <v>42</v>
      </c>
      <c r="F168" t="s">
        <v>42</v>
      </c>
      <c r="G168" t="s">
        <v>122</v>
      </c>
      <c r="H168" t="s">
        <v>67</v>
      </c>
      <c r="I168" t="str">
        <f>TRIM(SUBSTITUTE(Table1[[#This Row],[Player]], " ", ""))</f>
        <v>A.Haynes</v>
      </c>
      <c r="J168">
        <v>4</v>
      </c>
      <c r="K168">
        <v>1</v>
      </c>
      <c r="L168">
        <v>1</v>
      </c>
      <c r="M168">
        <v>1</v>
      </c>
      <c r="N168">
        <v>1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f t="shared" si="8"/>
        <v>1</v>
      </c>
      <c r="W168" t="s">
        <v>57</v>
      </c>
      <c r="X168" s="3">
        <v>1</v>
      </c>
      <c r="Y168">
        <v>0</v>
      </c>
      <c r="AF168">
        <f>Table1[[#This Row],[AB]]+Table1[[#This Row],[BB]]+Table1[[#This Row],[SF]]</f>
        <v>5</v>
      </c>
      <c r="AG168">
        <f>Table1[[#This Row],[H]]+Table1[[#This Row],[BB]]</f>
        <v>2</v>
      </c>
      <c r="AH168">
        <f>Table1[[#This Row],[H]]-Table1[[#This Row],[2B]]-Table1[[#This Row],[3B]]-Table1[[#This Row],[HR]]</f>
        <v>1</v>
      </c>
      <c r="AI168" s="3">
        <f>IF(Table1[[#This Row],[Team_Game_Number]] &gt;_xlfn.MAXIFS(Table1[Team_Game_Number],Table1[Team],Table1[[#This Row],[Team]]) - 5,1,0)</f>
        <v>0</v>
      </c>
      <c r="AJ168" cm="1">
        <f t="array" ref="AJ168">MATCH(Table1[[#This Row],[Game_ID]],_xlfn.UNIQUE(_xlfn._xlws.FILTER(Table1[Game_ID],Table1[Team]=Table1[[#This Row],[Team]])),0)</f>
        <v>6</v>
      </c>
      <c r="AK168">
        <f>IF(Table1[[#This Row],[Last5_Flag]]=1,1,0)</f>
        <v>0</v>
      </c>
      <c r="AL168">
        <f>COUNTIFS(
    Table1[Player Name], Table1[[#This Row],[Player Name]],
    Table1[Position], Table1[[#This Row],[Position]]
)</f>
        <v>3</v>
      </c>
      <c r="AM168" t="str" cm="1">
        <f t="array" ref="AM1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69" spans="1:39" x14ac:dyDescent="0.2">
      <c r="A169" t="str">
        <f>TEXT(Table1[[#This Row],[Date]],"yyyymmdd") &amp; "_" &amp; (LEFT(D169,3) &amp; "_" &amp; LEFT(E169,3) &amp; "_" &amp; (Table1[[#This Row],[Game_no.]]))</f>
        <v>20260209_Tus_D&amp;E_1</v>
      </c>
      <c r="B169" s="1">
        <v>46062</v>
      </c>
      <c r="C169" s="3">
        <v>1</v>
      </c>
      <c r="D169" t="s">
        <v>122</v>
      </c>
      <c r="E169" t="s">
        <v>42</v>
      </c>
      <c r="F169" t="s">
        <v>42</v>
      </c>
      <c r="G169" t="s">
        <v>122</v>
      </c>
      <c r="H169" t="s">
        <v>45</v>
      </c>
      <c r="I169" t="str">
        <f>TRIM(SUBSTITUTE(Table1[[#This Row],[Player]], " ", ""))</f>
        <v>C.Dobbs</v>
      </c>
      <c r="J169">
        <v>4</v>
      </c>
      <c r="K169">
        <v>1</v>
      </c>
      <c r="L169">
        <v>0</v>
      </c>
      <c r="M169">
        <v>0</v>
      </c>
      <c r="N169">
        <v>1</v>
      </c>
      <c r="O169">
        <v>3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0</v>
      </c>
      <c r="V169">
        <f t="shared" si="8"/>
        <v>0</v>
      </c>
      <c r="W169" t="s">
        <v>48</v>
      </c>
      <c r="X169" s="3">
        <v>2</v>
      </c>
      <c r="Y169">
        <v>1</v>
      </c>
      <c r="AF169">
        <f>Table1[[#This Row],[AB]]+Table1[[#This Row],[BB]]+Table1[[#This Row],[SF]]</f>
        <v>5</v>
      </c>
      <c r="AG169">
        <f>Table1[[#This Row],[H]]+Table1[[#This Row],[BB]]</f>
        <v>1</v>
      </c>
      <c r="AH169">
        <f>Table1[[#This Row],[H]]-Table1[[#This Row],[2B]]-Table1[[#This Row],[3B]]-Table1[[#This Row],[HR]]</f>
        <v>0</v>
      </c>
      <c r="AI169" s="3">
        <f>IF(Table1[[#This Row],[Team_Game_Number]] &gt;_xlfn.MAXIFS(Table1[Team_Game_Number],Table1[Team],Table1[[#This Row],[Team]]) - 5,1,0)</f>
        <v>0</v>
      </c>
      <c r="AJ169" cm="1">
        <f t="array" ref="AJ169">MATCH(Table1[[#This Row],[Game_ID]],_xlfn.UNIQUE(_xlfn._xlws.FILTER(Table1[Game_ID],Table1[Team]=Table1[[#This Row],[Team]])),0)</f>
        <v>6</v>
      </c>
      <c r="AK169">
        <f>IF(Table1[[#This Row],[Last5_Flag]]=1,1,0)</f>
        <v>0</v>
      </c>
      <c r="AL169">
        <f>COUNTIFS(
    Table1[Player Name], Table1[[#This Row],[Player Name]],
    Table1[Position], Table1[[#This Row],[Position]]
)</f>
        <v>4</v>
      </c>
      <c r="AM169" t="str" cm="1">
        <f t="array" ref="AM1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70" spans="1:39" x14ac:dyDescent="0.2">
      <c r="A170" t="str">
        <f>TEXT(Table1[[#This Row],[Date]],"yyyymmdd") &amp; "_" &amp; (LEFT(D170,3) &amp; "_" &amp; LEFT(E170,3) &amp; "_" &amp; (Table1[[#This Row],[Game_no.]]))</f>
        <v>20260209_Tus_D&amp;E_1</v>
      </c>
      <c r="B170" s="1">
        <v>46062</v>
      </c>
      <c r="C170" s="3">
        <v>1</v>
      </c>
      <c r="D170" t="s">
        <v>122</v>
      </c>
      <c r="E170" t="s">
        <v>42</v>
      </c>
      <c r="F170" t="s">
        <v>42</v>
      </c>
      <c r="G170" t="s">
        <v>122</v>
      </c>
      <c r="H170" t="s">
        <v>47</v>
      </c>
      <c r="I170" t="str">
        <f>TRIM(SUBSTITUTE(Table1[[#This Row],[Player]], " ", ""))</f>
        <v>A.Zapach</v>
      </c>
      <c r="J170">
        <v>5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f t="shared" ref="V170:V184" si="9">L170*1+P170*2+Q170*3+R170*4</f>
        <v>1</v>
      </c>
      <c r="W170" t="s">
        <v>43</v>
      </c>
      <c r="X170" s="3">
        <v>3</v>
      </c>
      <c r="Y170">
        <v>0</v>
      </c>
      <c r="AF170">
        <f>Table1[[#This Row],[AB]]+Table1[[#This Row],[BB]]+Table1[[#This Row],[SF]]</f>
        <v>5</v>
      </c>
      <c r="AG170">
        <f>Table1[[#This Row],[H]]+Table1[[#This Row],[BB]]</f>
        <v>1</v>
      </c>
      <c r="AH170">
        <f>Table1[[#This Row],[H]]-Table1[[#This Row],[2B]]-Table1[[#This Row],[3B]]-Table1[[#This Row],[HR]]</f>
        <v>1</v>
      </c>
      <c r="AI170" s="3">
        <f>IF(Table1[[#This Row],[Team_Game_Number]] &gt;_xlfn.MAXIFS(Table1[Team_Game_Number],Table1[Team],Table1[[#This Row],[Team]]) - 5,1,0)</f>
        <v>0</v>
      </c>
      <c r="AJ170" cm="1">
        <f t="array" ref="AJ170">MATCH(Table1[[#This Row],[Game_ID]],_xlfn.UNIQUE(_xlfn._xlws.FILTER(Table1[Game_ID],Table1[Team]=Table1[[#This Row],[Team]])),0)</f>
        <v>6</v>
      </c>
      <c r="AK170">
        <f>IF(Table1[[#This Row],[Last5_Flag]]=1,1,0)</f>
        <v>0</v>
      </c>
      <c r="AL170">
        <f>COUNTIFS(
    Table1[Player Name], Table1[[#This Row],[Player Name]],
    Table1[Position], Table1[[#This Row],[Position]]
)</f>
        <v>27</v>
      </c>
      <c r="AM170" t="str" cm="1">
        <f t="array" ref="AM1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1" spans="1:39" x14ac:dyDescent="0.2">
      <c r="A171" t="str">
        <f>TEXT(Table1[[#This Row],[Date]],"yyyymmdd") &amp; "_" &amp; (LEFT(D171,3) &amp; "_" &amp; LEFT(E171,3) &amp; "_" &amp; (Table1[[#This Row],[Game_no.]]))</f>
        <v>20260209_Tus_D&amp;E_1</v>
      </c>
      <c r="B171" s="1">
        <v>46062</v>
      </c>
      <c r="C171" s="3">
        <v>1</v>
      </c>
      <c r="D171" t="s">
        <v>122</v>
      </c>
      <c r="E171" t="s">
        <v>42</v>
      </c>
      <c r="F171" t="s">
        <v>42</v>
      </c>
      <c r="G171" t="s">
        <v>122</v>
      </c>
      <c r="H171" t="s">
        <v>44</v>
      </c>
      <c r="I171" t="str">
        <f>TRIM(SUBSTITUTE(Table1[[#This Row],[Player]], " ", ""))</f>
        <v>A.Higgins</v>
      </c>
      <c r="J171">
        <v>3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f t="shared" si="9"/>
        <v>0</v>
      </c>
      <c r="W171" t="s">
        <v>7</v>
      </c>
      <c r="X171" s="3">
        <v>4</v>
      </c>
      <c r="Y171">
        <v>0</v>
      </c>
      <c r="AF171">
        <f>Table1[[#This Row],[AB]]+Table1[[#This Row],[BB]]+Table1[[#This Row],[SF]]</f>
        <v>4</v>
      </c>
      <c r="AG171">
        <f>Table1[[#This Row],[H]]+Table1[[#This Row],[BB]]</f>
        <v>1</v>
      </c>
      <c r="AH171">
        <f>Table1[[#This Row],[H]]-Table1[[#This Row],[2B]]-Table1[[#This Row],[3B]]-Table1[[#This Row],[HR]]</f>
        <v>0</v>
      </c>
      <c r="AI171" s="3">
        <f>IF(Table1[[#This Row],[Team_Game_Number]] &gt;_xlfn.MAXIFS(Table1[Team_Game_Number],Table1[Team],Table1[[#This Row],[Team]]) - 5,1,0)</f>
        <v>0</v>
      </c>
      <c r="AJ171" cm="1">
        <f t="array" ref="AJ171">MATCH(Table1[[#This Row],[Game_ID]],_xlfn.UNIQUE(_xlfn._xlws.FILTER(Table1[Game_ID],Table1[Team]=Table1[[#This Row],[Team]])),0)</f>
        <v>6</v>
      </c>
      <c r="AK171">
        <f>IF(Table1[[#This Row],[Last5_Flag]]=1,1,0)</f>
        <v>0</v>
      </c>
      <c r="AL171">
        <f>COUNTIFS(
    Table1[Player Name], Table1[[#This Row],[Player Name]],
    Table1[Position], Table1[[#This Row],[Position]]
)</f>
        <v>1</v>
      </c>
      <c r="AM171" t="str" cm="1">
        <f t="array" ref="AM1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72" spans="1:39" x14ac:dyDescent="0.2">
      <c r="A172" t="str">
        <f>TEXT(Table1[[#This Row],[Date]],"yyyymmdd") &amp; "_" &amp; (LEFT(D172,3) &amp; "_" &amp; LEFT(E172,3) &amp; "_" &amp; (Table1[[#This Row],[Game_no.]]))</f>
        <v>20260209_Tus_D&amp;E_1</v>
      </c>
      <c r="B172" s="1">
        <v>46062</v>
      </c>
      <c r="C172" s="3">
        <v>1</v>
      </c>
      <c r="D172" t="s">
        <v>122</v>
      </c>
      <c r="E172" t="s">
        <v>42</v>
      </c>
      <c r="F172" t="s">
        <v>42</v>
      </c>
      <c r="G172" t="s">
        <v>122</v>
      </c>
      <c r="H172" t="s">
        <v>110</v>
      </c>
      <c r="I172" t="str">
        <f>TRIM(SUBSTITUTE(Table1[[#This Row],[Player]], " ", ""))</f>
        <v>M.Ledesma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f t="shared" si="9"/>
        <v>0</v>
      </c>
      <c r="W172" t="s">
        <v>73</v>
      </c>
      <c r="X172" s="3"/>
      <c r="Y172">
        <v>0</v>
      </c>
      <c r="AF172">
        <f>Table1[[#This Row],[AB]]+Table1[[#This Row],[BB]]+Table1[[#This Row],[SF]]</f>
        <v>0</v>
      </c>
      <c r="AG172">
        <f>Table1[[#This Row],[H]]+Table1[[#This Row],[BB]]</f>
        <v>0</v>
      </c>
      <c r="AH172">
        <f>Table1[[#This Row],[H]]-Table1[[#This Row],[2B]]-Table1[[#This Row],[3B]]-Table1[[#This Row],[HR]]</f>
        <v>0</v>
      </c>
      <c r="AI172" s="3">
        <f>IF(Table1[[#This Row],[Team_Game_Number]] &gt;_xlfn.MAXIFS(Table1[Team_Game_Number],Table1[Team],Table1[[#This Row],[Team]]) - 5,1,0)</f>
        <v>0</v>
      </c>
      <c r="AJ172" cm="1">
        <f t="array" ref="AJ172">MATCH(Table1[[#This Row],[Game_ID]],_xlfn.UNIQUE(_xlfn._xlws.FILTER(Table1[Game_ID],Table1[Team]=Table1[[#This Row],[Team]])),0)</f>
        <v>6</v>
      </c>
      <c r="AK172">
        <f>IF(Table1[[#This Row],[Last5_Flag]]=1,1,0)</f>
        <v>0</v>
      </c>
      <c r="AL172">
        <f>COUNTIFS(
    Table1[Player Name], Table1[[#This Row],[Player Name]],
    Table1[Position], Table1[[#This Row],[Position]]
)</f>
        <v>2</v>
      </c>
      <c r="AM172" t="str" cm="1">
        <f t="array" ref="AM1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73" spans="1:39" x14ac:dyDescent="0.2">
      <c r="A173" t="str">
        <f>TEXT(Table1[[#This Row],[Date]],"yyyymmdd") &amp; "_" &amp; (LEFT(D173,3) &amp; "_" &amp; LEFT(E173,3) &amp; "_" &amp; (Table1[[#This Row],[Game_no.]]))</f>
        <v>20260209_Tus_D&amp;E_1</v>
      </c>
      <c r="B173" s="1">
        <v>46062</v>
      </c>
      <c r="C173" s="3">
        <v>1</v>
      </c>
      <c r="D173" t="s">
        <v>122</v>
      </c>
      <c r="E173" t="s">
        <v>42</v>
      </c>
      <c r="F173" t="s">
        <v>42</v>
      </c>
      <c r="G173" t="s">
        <v>122</v>
      </c>
      <c r="H173" t="s">
        <v>49</v>
      </c>
      <c r="I173" t="str">
        <f>TRIM(SUBSTITUTE(Table1[[#This Row],[Player]], " ", ""))</f>
        <v>T.Fleming</v>
      </c>
      <c r="J173">
        <v>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f t="shared" si="9"/>
        <v>0</v>
      </c>
      <c r="W173" t="s">
        <v>50</v>
      </c>
      <c r="X173" s="3">
        <v>5</v>
      </c>
      <c r="Y173">
        <v>0</v>
      </c>
      <c r="AF173">
        <f>Table1[[#This Row],[AB]]+Table1[[#This Row],[BB]]+Table1[[#This Row],[SF]]</f>
        <v>4</v>
      </c>
      <c r="AG173">
        <f>Table1[[#This Row],[H]]+Table1[[#This Row],[BB]]</f>
        <v>0</v>
      </c>
      <c r="AH173">
        <f>Table1[[#This Row],[H]]-Table1[[#This Row],[2B]]-Table1[[#This Row],[3B]]-Table1[[#This Row],[HR]]</f>
        <v>0</v>
      </c>
      <c r="AI173" s="3">
        <f>IF(Table1[[#This Row],[Team_Game_Number]] &gt;_xlfn.MAXIFS(Table1[Team_Game_Number],Table1[Team],Table1[[#This Row],[Team]]) - 5,1,0)</f>
        <v>0</v>
      </c>
      <c r="AJ173" cm="1">
        <f t="array" ref="AJ173">MATCH(Table1[[#This Row],[Game_ID]],_xlfn.UNIQUE(_xlfn._xlws.FILTER(Table1[Game_ID],Table1[Team]=Table1[[#This Row],[Team]])),0)</f>
        <v>6</v>
      </c>
      <c r="AK173">
        <f>IF(Table1[[#This Row],[Last5_Flag]]=1,1,0)</f>
        <v>0</v>
      </c>
      <c r="AL173">
        <f>COUNTIFS(
    Table1[Player Name], Table1[[#This Row],[Player Name]],
    Table1[Position], Table1[[#This Row],[Position]]
)</f>
        <v>11</v>
      </c>
      <c r="AM173" t="str" cm="1">
        <f t="array" ref="AM1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74" spans="1:39" x14ac:dyDescent="0.2">
      <c r="A174" t="str">
        <f>TEXT(Table1[[#This Row],[Date]],"yyyymmdd") &amp; "_" &amp; (LEFT(D174,3) &amp; "_" &amp; LEFT(E174,3) &amp; "_" &amp; (Table1[[#This Row],[Game_no.]]))</f>
        <v>20260209_Tus_D&amp;E_1</v>
      </c>
      <c r="B174" s="1">
        <v>46062</v>
      </c>
      <c r="C174" s="3">
        <v>1</v>
      </c>
      <c r="D174" t="s">
        <v>122</v>
      </c>
      <c r="E174" t="s">
        <v>42</v>
      </c>
      <c r="F174" t="s">
        <v>42</v>
      </c>
      <c r="G174" t="s">
        <v>122</v>
      </c>
      <c r="H174" t="s">
        <v>46</v>
      </c>
      <c r="I174" t="str">
        <f>TRIM(SUBSTITUTE(Table1[[#This Row],[Player]], " ", ""))</f>
        <v>M.Henkle</v>
      </c>
      <c r="J174">
        <v>3</v>
      </c>
      <c r="K174">
        <v>1</v>
      </c>
      <c r="L174">
        <v>0</v>
      </c>
      <c r="M174">
        <v>0</v>
      </c>
      <c r="N174">
        <v>1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f t="shared" si="9"/>
        <v>0</v>
      </c>
      <c r="W174" t="s">
        <v>8</v>
      </c>
      <c r="X174" s="3">
        <v>6</v>
      </c>
      <c r="Y174">
        <v>0</v>
      </c>
      <c r="AF174">
        <f>Table1[[#This Row],[AB]]+Table1[[#This Row],[BB]]+Table1[[#This Row],[SF]]</f>
        <v>4</v>
      </c>
      <c r="AG174">
        <f>Table1[[#This Row],[H]]+Table1[[#This Row],[BB]]</f>
        <v>1</v>
      </c>
      <c r="AH174">
        <f>Table1[[#This Row],[H]]-Table1[[#This Row],[2B]]-Table1[[#This Row],[3B]]-Table1[[#This Row],[HR]]</f>
        <v>0</v>
      </c>
      <c r="AI174" s="3">
        <f>IF(Table1[[#This Row],[Team_Game_Number]] &gt;_xlfn.MAXIFS(Table1[Team_Game_Number],Table1[Team],Table1[[#This Row],[Team]]) - 5,1,0)</f>
        <v>0</v>
      </c>
      <c r="AJ174" cm="1">
        <f t="array" ref="AJ174">MATCH(Table1[[#This Row],[Game_ID]],_xlfn.UNIQUE(_xlfn._xlws.FILTER(Table1[Game_ID],Table1[Team]=Table1[[#This Row],[Team]])),0)</f>
        <v>6</v>
      </c>
      <c r="AK174">
        <f>IF(Table1[[#This Row],[Last5_Flag]]=1,1,0)</f>
        <v>0</v>
      </c>
      <c r="AL174">
        <f>COUNTIFS(
    Table1[Player Name], Table1[[#This Row],[Player Name]],
    Table1[Position], Table1[[#This Row],[Position]]
)</f>
        <v>13</v>
      </c>
      <c r="AM174" t="str" cm="1">
        <f t="array" ref="AM1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75" spans="1:39" x14ac:dyDescent="0.2">
      <c r="A175" t="str">
        <f>TEXT(Table1[[#This Row],[Date]],"yyyymmdd") &amp; "_" &amp; (LEFT(D175,3) &amp; "_" &amp; LEFT(E175,3) &amp; "_" &amp; (Table1[[#This Row],[Game_no.]]))</f>
        <v>20260209_Tus_D&amp;E_1</v>
      </c>
      <c r="B175" s="1">
        <v>46062</v>
      </c>
      <c r="C175" s="3">
        <v>1</v>
      </c>
      <c r="D175" t="s">
        <v>122</v>
      </c>
      <c r="E175" t="s">
        <v>42</v>
      </c>
      <c r="F175" t="s">
        <v>42</v>
      </c>
      <c r="G175" t="s">
        <v>122</v>
      </c>
      <c r="H175" t="s">
        <v>68</v>
      </c>
      <c r="I175" t="str">
        <f>TRIM(SUBSTITUTE(Table1[[#This Row],[Player]], " ", ""))</f>
        <v>S.Jarvis</v>
      </c>
      <c r="J175">
        <v>3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f t="shared" si="9"/>
        <v>0</v>
      </c>
      <c r="W175" t="s">
        <v>58</v>
      </c>
      <c r="X175" s="3">
        <v>7</v>
      </c>
      <c r="Y175">
        <v>0</v>
      </c>
      <c r="Z175">
        <v>8</v>
      </c>
      <c r="AA175">
        <v>8</v>
      </c>
      <c r="AB175">
        <v>3</v>
      </c>
      <c r="AC175">
        <v>3</v>
      </c>
      <c r="AD175">
        <v>3</v>
      </c>
      <c r="AE175">
        <v>2</v>
      </c>
      <c r="AF175">
        <f>Table1[[#This Row],[AB]]+Table1[[#This Row],[BB]]+Table1[[#This Row],[SF]]</f>
        <v>4</v>
      </c>
      <c r="AG175">
        <f>Table1[[#This Row],[H]]+Table1[[#This Row],[BB]]</f>
        <v>1</v>
      </c>
      <c r="AH175">
        <f>Table1[[#This Row],[H]]-Table1[[#This Row],[2B]]-Table1[[#This Row],[3B]]-Table1[[#This Row],[HR]]</f>
        <v>0</v>
      </c>
      <c r="AI175" s="3">
        <f>IF(Table1[[#This Row],[Team_Game_Number]] &gt;_xlfn.MAXIFS(Table1[Team_Game_Number],Table1[Team],Table1[[#This Row],[Team]]) - 5,1,0)</f>
        <v>0</v>
      </c>
      <c r="AJ175" cm="1">
        <f t="array" ref="AJ175">MATCH(Table1[[#This Row],[Game_ID]],_xlfn.UNIQUE(_xlfn._xlws.FILTER(Table1[Game_ID],Table1[Team]=Table1[[#This Row],[Team]])),0)</f>
        <v>6</v>
      </c>
      <c r="AK175">
        <f>IF(Table1[[#This Row],[Last5_Flag]]=1,1,0)</f>
        <v>0</v>
      </c>
      <c r="AL175">
        <f>COUNTIFS(
    Table1[Player Name], Table1[[#This Row],[Player Name]],
    Table1[Position], Table1[[#This Row],[Position]]
)</f>
        <v>11</v>
      </c>
      <c r="AM175" t="str" cm="1">
        <f t="array" ref="AM1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6" spans="1:39" x14ac:dyDescent="0.2">
      <c r="A176" t="str">
        <f>TEXT(Table1[[#This Row],[Date]],"yyyymmdd") &amp; "_" &amp; (LEFT(D176,3) &amp; "_" &amp; LEFT(E176,3) &amp; "_" &amp; (Table1[[#This Row],[Game_no.]]))</f>
        <v>20260209_Tus_D&amp;E_1</v>
      </c>
      <c r="B176" s="1">
        <v>46062</v>
      </c>
      <c r="C176" s="3">
        <v>1</v>
      </c>
      <c r="D176" t="s">
        <v>122</v>
      </c>
      <c r="E176" t="s">
        <v>42</v>
      </c>
      <c r="F176" t="s">
        <v>42</v>
      </c>
      <c r="G176" t="s">
        <v>122</v>
      </c>
      <c r="H176" t="s">
        <v>55</v>
      </c>
      <c r="I176" t="str">
        <f>TRIM(SUBSTITUTE(Table1[[#This Row],[Player]], " ", ""))</f>
        <v>M.Smith</v>
      </c>
      <c r="J176">
        <v>4</v>
      </c>
      <c r="K176">
        <v>1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f t="shared" si="9"/>
        <v>1</v>
      </c>
      <c r="W176" t="s">
        <v>52</v>
      </c>
      <c r="X176" s="3">
        <v>8</v>
      </c>
      <c r="Y176">
        <v>0</v>
      </c>
      <c r="AF176">
        <f>Table1[[#This Row],[AB]]+Table1[[#This Row],[BB]]+Table1[[#This Row],[SF]]</f>
        <v>4</v>
      </c>
      <c r="AG176">
        <f>Table1[[#This Row],[H]]+Table1[[#This Row],[BB]]</f>
        <v>1</v>
      </c>
      <c r="AH176">
        <f>Table1[[#This Row],[H]]-Table1[[#This Row],[2B]]-Table1[[#This Row],[3B]]-Table1[[#This Row],[HR]]</f>
        <v>1</v>
      </c>
      <c r="AI176" s="3">
        <f>IF(Table1[[#This Row],[Team_Game_Number]] &gt;_xlfn.MAXIFS(Table1[Team_Game_Number],Table1[Team],Table1[[#This Row],[Team]]) - 5,1,0)</f>
        <v>0</v>
      </c>
      <c r="AJ176" cm="1">
        <f t="array" ref="AJ176">MATCH(Table1[[#This Row],[Game_ID]],_xlfn.UNIQUE(_xlfn._xlws.FILTER(Table1[Game_ID],Table1[Team]=Table1[[#This Row],[Team]])),0)</f>
        <v>6</v>
      </c>
      <c r="AK176">
        <f>IF(Table1[[#This Row],[Last5_Flag]]=1,1,0)</f>
        <v>0</v>
      </c>
      <c r="AL176">
        <f>COUNTIFS(
    Table1[Player Name], Table1[[#This Row],[Player Name]],
    Table1[Position], Table1[[#This Row],[Position]]
)</f>
        <v>2</v>
      </c>
      <c r="AM176" t="str" cm="1">
        <f t="array" ref="AM1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77" spans="1:39" x14ac:dyDescent="0.2">
      <c r="A177" t="str">
        <f>TEXT(Table1[[#This Row],[Date]],"yyyymmdd") &amp; "_" &amp; (LEFT(D177,3) &amp; "_" &amp; LEFT(E177,3) &amp; "_" &amp; (Table1[[#This Row],[Game_no.]]))</f>
        <v>20260209_Tus_D&amp;E_1</v>
      </c>
      <c r="B177" s="1">
        <v>46062</v>
      </c>
      <c r="C177" s="3">
        <v>1</v>
      </c>
      <c r="D177" t="s">
        <v>122</v>
      </c>
      <c r="E177" t="s">
        <v>42</v>
      </c>
      <c r="F177" t="s">
        <v>42</v>
      </c>
      <c r="G177" t="s">
        <v>122</v>
      </c>
      <c r="H177" t="s">
        <v>51</v>
      </c>
      <c r="I177" t="str">
        <f>TRIM(SUBSTITUTE(Table1[[#This Row],[Player]], " ", ""))</f>
        <v>G.Wessling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f t="shared" si="9"/>
        <v>0</v>
      </c>
      <c r="W177" t="s">
        <v>52</v>
      </c>
      <c r="X177" s="3">
        <v>8</v>
      </c>
      <c r="Y177">
        <v>0</v>
      </c>
      <c r="AF177">
        <f>Table1[[#This Row],[AB]]+Table1[[#This Row],[BB]]+Table1[[#This Row],[SF]]</f>
        <v>0</v>
      </c>
      <c r="AG177">
        <f>Table1[[#This Row],[H]]+Table1[[#This Row],[BB]]</f>
        <v>0</v>
      </c>
      <c r="AH177">
        <f>Table1[[#This Row],[H]]-Table1[[#This Row],[2B]]-Table1[[#This Row],[3B]]-Table1[[#This Row],[HR]]</f>
        <v>0</v>
      </c>
      <c r="AI177" s="3">
        <f>IF(Table1[[#This Row],[Team_Game_Number]] &gt;_xlfn.MAXIFS(Table1[Team_Game_Number],Table1[Team],Table1[[#This Row],[Team]]) - 5,1,0)</f>
        <v>0</v>
      </c>
      <c r="AJ177" cm="1">
        <f t="array" ref="AJ177">MATCH(Table1[[#This Row],[Game_ID]],_xlfn.UNIQUE(_xlfn._xlws.FILTER(Table1[Game_ID],Table1[Team]=Table1[[#This Row],[Team]])),0)</f>
        <v>6</v>
      </c>
      <c r="AK177">
        <f>IF(Table1[[#This Row],[Last5_Flag]]=1,1,0)</f>
        <v>0</v>
      </c>
      <c r="AL177">
        <f>COUNTIFS(
    Table1[Player Name], Table1[[#This Row],[Player Name]],
    Table1[Position], Table1[[#This Row],[Position]]
)</f>
        <v>26</v>
      </c>
      <c r="AM177" t="str" cm="1">
        <f t="array" ref="AM1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78" spans="1:39" x14ac:dyDescent="0.2">
      <c r="A178" t="str">
        <f>TEXT(Table1[[#This Row],[Date]],"yyyymmdd") &amp; "_" &amp; (LEFT(D178,3) &amp; "_" &amp; LEFT(E178,3) &amp; "_" &amp; (Table1[[#This Row],[Game_no.]]))</f>
        <v>20260209_Tus_D&amp;E_1</v>
      </c>
      <c r="B178" s="1">
        <v>46062</v>
      </c>
      <c r="C178" s="3">
        <v>1</v>
      </c>
      <c r="D178" t="s">
        <v>122</v>
      </c>
      <c r="E178" t="s">
        <v>42</v>
      </c>
      <c r="F178" t="s">
        <v>42</v>
      </c>
      <c r="G178" t="s">
        <v>122</v>
      </c>
      <c r="H178" t="s">
        <v>56</v>
      </c>
      <c r="I178" t="str">
        <f>TRIM(SUBSTITUTE(Table1[[#This Row],[Player]], " ", ""))</f>
        <v>C.Warfield</v>
      </c>
      <c r="J178">
        <v>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f t="shared" si="9"/>
        <v>0</v>
      </c>
      <c r="W178" t="s">
        <v>53</v>
      </c>
      <c r="X178" s="3">
        <v>9</v>
      </c>
      <c r="Y178">
        <v>0</v>
      </c>
      <c r="AF178">
        <f>Table1[[#This Row],[AB]]+Table1[[#This Row],[BB]]+Table1[[#This Row],[SF]]</f>
        <v>3</v>
      </c>
      <c r="AG178">
        <f>Table1[[#This Row],[H]]+Table1[[#This Row],[BB]]</f>
        <v>0</v>
      </c>
      <c r="AH178">
        <f>Table1[[#This Row],[H]]-Table1[[#This Row],[2B]]-Table1[[#This Row],[3B]]-Table1[[#This Row],[HR]]</f>
        <v>0</v>
      </c>
      <c r="AI178" s="3">
        <f>IF(Table1[[#This Row],[Team_Game_Number]] &gt;_xlfn.MAXIFS(Table1[Team_Game_Number],Table1[Team],Table1[[#This Row],[Team]]) - 5,1,0)</f>
        <v>0</v>
      </c>
      <c r="AJ178" cm="1">
        <f t="array" ref="AJ178">MATCH(Table1[[#This Row],[Game_ID]],_xlfn.UNIQUE(_xlfn._xlws.FILTER(Table1[Game_ID],Table1[Team]=Table1[[#This Row],[Team]])),0)</f>
        <v>6</v>
      </c>
      <c r="AK178">
        <f>IF(Table1[[#This Row],[Last5_Flag]]=1,1,0)</f>
        <v>0</v>
      </c>
      <c r="AL178">
        <f>COUNTIFS(
    Table1[Player Name], Table1[[#This Row],[Player Name]],
    Table1[Position], Table1[[#This Row],[Position]]
)</f>
        <v>3</v>
      </c>
      <c r="AM178" t="str" cm="1">
        <f t="array" ref="AM1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79" spans="1:39" x14ac:dyDescent="0.2">
      <c r="A179" t="str">
        <f>TEXT(Table1[[#This Row],[Date]],"yyyymmdd") &amp; "_" &amp; (LEFT(D179,3) &amp; "_" &amp; LEFT(E179,3) &amp; "_" &amp; (Table1[[#This Row],[Game_no.]]))</f>
        <v>20260209_Tus_D&amp;E_1</v>
      </c>
      <c r="B179" s="1">
        <v>46062</v>
      </c>
      <c r="C179" s="3">
        <v>1</v>
      </c>
      <c r="D179" t="s">
        <v>122</v>
      </c>
      <c r="E179" t="s">
        <v>42</v>
      </c>
      <c r="F179" t="s">
        <v>42</v>
      </c>
      <c r="G179" t="s">
        <v>122</v>
      </c>
      <c r="H179" t="s">
        <v>461</v>
      </c>
      <c r="I179" t="str">
        <f>TRIM(SUBSTITUTE(Table1[[#This Row],[Player]], " ", ""))</f>
        <v>L.Ruiz-Rubio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f t="shared" si="9"/>
        <v>0</v>
      </c>
      <c r="W179" t="s">
        <v>74</v>
      </c>
      <c r="X179" s="3"/>
      <c r="Y179">
        <v>0</v>
      </c>
      <c r="AF179">
        <f>Table1[[#This Row],[AB]]+Table1[[#This Row],[BB]]+Table1[[#This Row],[SF]]</f>
        <v>0</v>
      </c>
      <c r="AG179">
        <f>Table1[[#This Row],[H]]+Table1[[#This Row],[BB]]</f>
        <v>0</v>
      </c>
      <c r="AH179">
        <f>Table1[[#This Row],[H]]-Table1[[#This Row],[2B]]-Table1[[#This Row],[3B]]-Table1[[#This Row],[HR]]</f>
        <v>0</v>
      </c>
      <c r="AI179" s="3">
        <f>IF(Table1[[#This Row],[Team_Game_Number]] &gt;_xlfn.MAXIFS(Table1[Team_Game_Number],Table1[Team],Table1[[#This Row],[Team]]) - 5,1,0)</f>
        <v>0</v>
      </c>
      <c r="AJ179" cm="1">
        <f t="array" ref="AJ179">MATCH(Table1[[#This Row],[Game_ID]],_xlfn.UNIQUE(_xlfn._xlws.FILTER(Table1[Game_ID],Table1[Team]=Table1[[#This Row],[Team]])),0)</f>
        <v>6</v>
      </c>
      <c r="AK179">
        <f>IF(Table1[[#This Row],[Last5_Flag]]=1,1,0)</f>
        <v>0</v>
      </c>
      <c r="AL179">
        <f>COUNTIFS(
    Table1[Player Name], Table1[[#This Row],[Player Name]],
    Table1[Position], Table1[[#This Row],[Position]]
)</f>
        <v>3</v>
      </c>
      <c r="AM179" t="str" cm="1">
        <f t="array" ref="AM1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80" spans="1:39" x14ac:dyDescent="0.2">
      <c r="A180" t="str">
        <f>TEXT(Table1[[#This Row],[Date]],"yyyymmdd") &amp; "_" &amp; (LEFT(D180,3) &amp; "_" &amp; LEFT(E180,3) &amp; "_" &amp; (Table1[[#This Row],[Game_no.]]))</f>
        <v>20260209_Tus_D&amp;E_1</v>
      </c>
      <c r="B180" s="1">
        <v>46062</v>
      </c>
      <c r="C180" s="3">
        <v>1</v>
      </c>
      <c r="D180" t="s">
        <v>122</v>
      </c>
      <c r="E180" t="s">
        <v>42</v>
      </c>
      <c r="F180" t="s">
        <v>42</v>
      </c>
      <c r="G180" t="s">
        <v>122</v>
      </c>
      <c r="H180" t="s">
        <v>96</v>
      </c>
      <c r="I180" t="str">
        <f>TRIM(SUBSTITUTE(Table1[[#This Row],[Player]], " ", ""))</f>
        <v>A.Belcher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f t="shared" si="9"/>
        <v>0</v>
      </c>
      <c r="W180" t="s">
        <v>54</v>
      </c>
      <c r="X180" s="3"/>
      <c r="Y180">
        <v>0</v>
      </c>
      <c r="AF180">
        <f>Table1[[#This Row],[AB]]+Table1[[#This Row],[BB]]+Table1[[#This Row],[SF]]</f>
        <v>0</v>
      </c>
      <c r="AG180">
        <f>Table1[[#This Row],[H]]+Table1[[#This Row],[BB]]</f>
        <v>0</v>
      </c>
      <c r="AH180">
        <f>Table1[[#This Row],[H]]-Table1[[#This Row],[2B]]-Table1[[#This Row],[3B]]-Table1[[#This Row],[HR]]</f>
        <v>0</v>
      </c>
      <c r="AI180" s="3">
        <f>IF(Table1[[#This Row],[Team_Game_Number]] &gt;_xlfn.MAXIFS(Table1[Team_Game_Number],Table1[Team],Table1[[#This Row],[Team]]) - 5,1,0)</f>
        <v>0</v>
      </c>
      <c r="AJ180" cm="1">
        <f t="array" ref="AJ180">MATCH(Table1[[#This Row],[Game_ID]],_xlfn.UNIQUE(_xlfn._xlws.FILTER(Table1[Game_ID],Table1[Team]=Table1[[#This Row],[Team]])),0)</f>
        <v>6</v>
      </c>
      <c r="AK180">
        <f>IF(Table1[[#This Row],[Last5_Flag]]=1,1,0)</f>
        <v>0</v>
      </c>
      <c r="AL180">
        <f>COUNTIFS(
    Table1[Player Name], Table1[[#This Row],[Player Name]],
    Table1[Position], Table1[[#This Row],[Position]]
)</f>
        <v>2</v>
      </c>
      <c r="AM180" t="str" cm="1">
        <f t="array" ref="AM1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81" spans="1:39" x14ac:dyDescent="0.2">
      <c r="A181" t="str">
        <f>TEXT(Table1[[#This Row],[Date]],"yyyymmdd") &amp; "_" &amp; (LEFT(D181,3) &amp; "_" &amp; LEFT(E181,3) &amp; "_" &amp; (Table1[[#This Row],[Game_no.]]))</f>
        <v>20260211_Lin_WVS_1</v>
      </c>
      <c r="B181" s="1">
        <v>46064</v>
      </c>
      <c r="C181" s="3">
        <v>1</v>
      </c>
      <c r="D181" t="s">
        <v>95</v>
      </c>
      <c r="E181" t="s">
        <v>130</v>
      </c>
      <c r="F181" t="s">
        <v>130</v>
      </c>
      <c r="G181" t="s">
        <v>95</v>
      </c>
      <c r="H181" t="s">
        <v>515</v>
      </c>
      <c r="I181" t="str">
        <f>TRIM(SUBSTITUTE(Table1[[#This Row],[Player]], " ", ""))</f>
        <v>G.Sloan-Lebron</v>
      </c>
      <c r="J181">
        <v>3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f t="shared" si="9"/>
        <v>1</v>
      </c>
      <c r="W181" t="s">
        <v>52</v>
      </c>
      <c r="X181" s="3">
        <v>1</v>
      </c>
      <c r="Y181">
        <v>0</v>
      </c>
      <c r="AF181">
        <f>Table1[[#This Row],[AB]]+Table1[[#This Row],[BB]]+Table1[[#This Row],[SF]]</f>
        <v>3</v>
      </c>
      <c r="AG181">
        <f>Table1[[#This Row],[H]]+Table1[[#This Row],[BB]]</f>
        <v>1</v>
      </c>
      <c r="AH181">
        <f>Table1[[#This Row],[H]]-Table1[[#This Row],[2B]]-Table1[[#This Row],[3B]]-Table1[[#This Row],[HR]]</f>
        <v>1</v>
      </c>
      <c r="AI181" s="3">
        <f>IF(Table1[[#This Row],[Team_Game_Number]] &gt;_xlfn.MAXIFS(Table1[Team_Game_Number],Table1[Team],Table1[[#This Row],[Team]]) - 5,1,0)</f>
        <v>0</v>
      </c>
      <c r="AJ181" cm="1">
        <f t="array" ref="AJ181">MATCH(Table1[[#This Row],[Game_ID]],_xlfn.UNIQUE(_xlfn._xlws.FILTER(Table1[Game_ID],Table1[Team]=Table1[[#This Row],[Team]])),0)</f>
        <v>1</v>
      </c>
      <c r="AK181">
        <f>IF(Table1[[#This Row],[Last5_Flag]]=1,1,0)</f>
        <v>0</v>
      </c>
      <c r="AL181">
        <f>COUNTIFS(
    Table1[Player Name], Table1[[#This Row],[Player Name]],
    Table1[Position], Table1[[#This Row],[Position]]
)</f>
        <v>7</v>
      </c>
      <c r="AM181" t="str" cm="1">
        <f t="array" ref="AM1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2" spans="1:39" x14ac:dyDescent="0.2">
      <c r="A182" t="str">
        <f>TEXT(Table1[[#This Row],[Date]],"yyyymmdd") &amp; "_" &amp; (LEFT(D182,3) &amp; "_" &amp; LEFT(E182,3) &amp; "_" &amp; (Table1[[#This Row],[Game_no.]]))</f>
        <v>20260211_Lin_WVS_1</v>
      </c>
      <c r="B182" s="1">
        <v>46064</v>
      </c>
      <c r="C182" s="3">
        <v>1</v>
      </c>
      <c r="D182" t="s">
        <v>95</v>
      </c>
      <c r="E182" t="s">
        <v>130</v>
      </c>
      <c r="F182" t="s">
        <v>130</v>
      </c>
      <c r="G182" t="s">
        <v>95</v>
      </c>
      <c r="H182" t="s">
        <v>131</v>
      </c>
      <c r="I182" t="str">
        <f>TRIM(SUBSTITUTE(Table1[[#This Row],[Player]], " ", ""))</f>
        <v>E.Sigmon</v>
      </c>
      <c r="J182">
        <v>3</v>
      </c>
      <c r="K182">
        <v>0</v>
      </c>
      <c r="L182">
        <v>1</v>
      </c>
      <c r="M182">
        <v>1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f t="shared" si="9"/>
        <v>1</v>
      </c>
      <c r="W182" t="s">
        <v>48</v>
      </c>
      <c r="X182" s="3">
        <v>2</v>
      </c>
      <c r="Y182">
        <v>0</v>
      </c>
      <c r="AF182">
        <f>Table1[[#This Row],[AB]]+Table1[[#This Row],[BB]]+Table1[[#This Row],[SF]]</f>
        <v>3</v>
      </c>
      <c r="AG182">
        <f>Table1[[#This Row],[H]]+Table1[[#This Row],[BB]]</f>
        <v>1</v>
      </c>
      <c r="AH182">
        <f>Table1[[#This Row],[H]]-Table1[[#This Row],[2B]]-Table1[[#This Row],[3B]]-Table1[[#This Row],[HR]]</f>
        <v>1</v>
      </c>
      <c r="AI182" s="3">
        <f>IF(Table1[[#This Row],[Team_Game_Number]] &gt;_xlfn.MAXIFS(Table1[Team_Game_Number],Table1[Team],Table1[[#This Row],[Team]]) - 5,1,0)</f>
        <v>0</v>
      </c>
      <c r="AJ182" cm="1">
        <f t="array" ref="AJ182">MATCH(Table1[[#This Row],[Game_ID]],_xlfn.UNIQUE(_xlfn._xlws.FILTER(Table1[Game_ID],Table1[Team]=Table1[[#This Row],[Team]])),0)</f>
        <v>1</v>
      </c>
      <c r="AK182">
        <f>IF(Table1[[#This Row],[Last5_Flag]]=1,1,0)</f>
        <v>0</v>
      </c>
      <c r="AL182">
        <f>COUNTIFS(
    Table1[Player Name], Table1[[#This Row],[Player Name]],
    Table1[Position], Table1[[#This Row],[Position]]
)</f>
        <v>18</v>
      </c>
      <c r="AM182" t="str" cm="1">
        <f t="array" ref="AM1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83" spans="1:39" x14ac:dyDescent="0.2">
      <c r="A183" t="str">
        <f>TEXT(Table1[[#This Row],[Date]],"yyyymmdd") &amp; "_" &amp; (LEFT(D183,3) &amp; "_" &amp; LEFT(E183,3) &amp; "_" &amp; (Table1[[#This Row],[Game_no.]]))</f>
        <v>20260211_Lin_WVS_1</v>
      </c>
      <c r="B183" s="1">
        <v>46064</v>
      </c>
      <c r="C183" s="3">
        <v>1</v>
      </c>
      <c r="D183" t="s">
        <v>95</v>
      </c>
      <c r="E183" t="s">
        <v>130</v>
      </c>
      <c r="F183" t="s">
        <v>130</v>
      </c>
      <c r="G183" t="s">
        <v>95</v>
      </c>
      <c r="H183" t="s">
        <v>132</v>
      </c>
      <c r="I183" t="str">
        <f>TRIM(SUBSTITUTE(Table1[[#This Row],[Player]], " ", ""))</f>
        <v>C.Cummings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f t="shared" si="9"/>
        <v>0</v>
      </c>
      <c r="W183" t="s">
        <v>43</v>
      </c>
      <c r="X183" s="3">
        <v>3</v>
      </c>
      <c r="Y183">
        <v>1</v>
      </c>
      <c r="AF183">
        <f>Table1[[#This Row],[AB]]+Table1[[#This Row],[BB]]+Table1[[#This Row],[SF]]</f>
        <v>2</v>
      </c>
      <c r="AG183">
        <f>Table1[[#This Row],[H]]+Table1[[#This Row],[BB]]</f>
        <v>0</v>
      </c>
      <c r="AH183">
        <f>Table1[[#This Row],[H]]-Table1[[#This Row],[2B]]-Table1[[#This Row],[3B]]-Table1[[#This Row],[HR]]</f>
        <v>0</v>
      </c>
      <c r="AI183" s="3">
        <f>IF(Table1[[#This Row],[Team_Game_Number]] &gt;_xlfn.MAXIFS(Table1[Team_Game_Number],Table1[Team],Table1[[#This Row],[Team]]) - 5,1,0)</f>
        <v>0</v>
      </c>
      <c r="AJ183" cm="1">
        <f t="array" ref="AJ183">MATCH(Table1[[#This Row],[Game_ID]],_xlfn.UNIQUE(_xlfn._xlws.FILTER(Table1[Game_ID],Table1[Team]=Table1[[#This Row],[Team]])),0)</f>
        <v>1</v>
      </c>
      <c r="AK183">
        <f>IF(Table1[[#This Row],[Last5_Flag]]=1,1,0)</f>
        <v>0</v>
      </c>
      <c r="AL183">
        <f>COUNTIFS(
    Table1[Player Name], Table1[[#This Row],[Player Name]],
    Table1[Position], Table1[[#This Row],[Position]]
)</f>
        <v>10</v>
      </c>
      <c r="AM183" t="str" cm="1">
        <f t="array" ref="AM1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4" spans="1:39" x14ac:dyDescent="0.2">
      <c r="A184" t="str">
        <f>TEXT(Table1[[#This Row],[Date]],"yyyymmdd") &amp; "_" &amp; (LEFT(D184,3) &amp; "_" &amp; LEFT(E184,3) &amp; "_" &amp; (Table1[[#This Row],[Game_no.]]))</f>
        <v>20260211_Lin_WVS_1</v>
      </c>
      <c r="B184" s="1">
        <v>46064</v>
      </c>
      <c r="C184" s="3">
        <v>1</v>
      </c>
      <c r="D184" t="s">
        <v>95</v>
      </c>
      <c r="E184" t="s">
        <v>130</v>
      </c>
      <c r="F184" t="s">
        <v>130</v>
      </c>
      <c r="G184" t="s">
        <v>95</v>
      </c>
      <c r="H184" t="s">
        <v>133</v>
      </c>
      <c r="I184" t="str">
        <f>TRIM(SUBSTITUTE(Table1[[#This Row],[Player]], " ", ""))</f>
        <v>A.Hall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f t="shared" si="9"/>
        <v>0</v>
      </c>
      <c r="W184" t="s">
        <v>53</v>
      </c>
      <c r="X184" s="3">
        <v>3</v>
      </c>
      <c r="Y184">
        <v>0</v>
      </c>
      <c r="AF184">
        <f>Table1[[#This Row],[AB]]+Table1[[#This Row],[BB]]+Table1[[#This Row],[SF]]</f>
        <v>1</v>
      </c>
      <c r="AG184">
        <f>Table1[[#This Row],[H]]+Table1[[#This Row],[BB]]</f>
        <v>0</v>
      </c>
      <c r="AH184">
        <f>Table1[[#This Row],[H]]-Table1[[#This Row],[2B]]-Table1[[#This Row],[3B]]-Table1[[#This Row],[HR]]</f>
        <v>0</v>
      </c>
      <c r="AI184" s="3">
        <f>IF(Table1[[#This Row],[Team_Game_Number]] &gt;_xlfn.MAXIFS(Table1[Team_Game_Number],Table1[Team],Table1[[#This Row],[Team]]) - 5,1,0)</f>
        <v>0</v>
      </c>
      <c r="AJ184" cm="1">
        <f t="array" ref="AJ184">MATCH(Table1[[#This Row],[Game_ID]],_xlfn.UNIQUE(_xlfn._xlws.FILTER(Table1[Game_ID],Table1[Team]=Table1[[#This Row],[Team]])),0)</f>
        <v>1</v>
      </c>
      <c r="AK184">
        <f>IF(Table1[[#This Row],[Last5_Flag]]=1,1,0)</f>
        <v>0</v>
      </c>
      <c r="AL184">
        <f>COUNTIFS(
    Table1[Player Name], Table1[[#This Row],[Player Name]],
    Table1[Position], Table1[[#This Row],[Position]]
)</f>
        <v>14</v>
      </c>
      <c r="AM184" t="str" cm="1">
        <f t="array" ref="AM1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85" spans="1:39" x14ac:dyDescent="0.2">
      <c r="A185" t="str">
        <f>TEXT(Table1[[#This Row],[Date]],"yyyymmdd") &amp; "_" &amp; (LEFT(D185,3) &amp; "_" &amp; LEFT(E185,3) &amp; "_" &amp; (Table1[[#This Row],[Game_no.]]))</f>
        <v>20260211_Lin_WVS_1</v>
      </c>
      <c r="B185" s="1">
        <v>46064</v>
      </c>
      <c r="C185" s="3">
        <v>1</v>
      </c>
      <c r="D185" t="s">
        <v>95</v>
      </c>
      <c r="E185" t="s">
        <v>130</v>
      </c>
      <c r="F185" t="s">
        <v>130</v>
      </c>
      <c r="G185" t="s">
        <v>95</v>
      </c>
      <c r="H185" t="s">
        <v>134</v>
      </c>
      <c r="I185" t="str">
        <f>TRIM(SUBSTITUTE(Table1[[#This Row],[Player]], " ", ""))</f>
        <v>K.Price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f t="shared" ref="V185:V194" si="10">L185*1+P185*2+Q185*3+R185*4</f>
        <v>0</v>
      </c>
      <c r="W185" t="s">
        <v>50</v>
      </c>
      <c r="X185" s="3">
        <v>4</v>
      </c>
      <c r="Y185">
        <v>0</v>
      </c>
      <c r="AF185">
        <f>Table1[[#This Row],[AB]]+Table1[[#This Row],[BB]]+Table1[[#This Row],[SF]]</f>
        <v>2</v>
      </c>
      <c r="AG185">
        <f>Table1[[#This Row],[H]]+Table1[[#This Row],[BB]]</f>
        <v>1</v>
      </c>
      <c r="AH185">
        <f>Table1[[#This Row],[H]]-Table1[[#This Row],[2B]]-Table1[[#This Row],[3B]]-Table1[[#This Row],[HR]]</f>
        <v>0</v>
      </c>
      <c r="AI185" s="3">
        <f>IF(Table1[[#This Row],[Team_Game_Number]] &gt;_xlfn.MAXIFS(Table1[Team_Game_Number],Table1[Team],Table1[[#This Row],[Team]]) - 5,1,0)</f>
        <v>0</v>
      </c>
      <c r="AJ185" cm="1">
        <f t="array" ref="AJ185">MATCH(Table1[[#This Row],[Game_ID]],_xlfn.UNIQUE(_xlfn._xlws.FILTER(Table1[Game_ID],Table1[Team]=Table1[[#This Row],[Team]])),0)</f>
        <v>1</v>
      </c>
      <c r="AK185">
        <f>IF(Table1[[#This Row],[Last5_Flag]]=1,1,0)</f>
        <v>0</v>
      </c>
      <c r="AL185">
        <f>COUNTIFS(
    Table1[Player Name], Table1[[#This Row],[Player Name]],
    Table1[Position], Table1[[#This Row],[Position]]
)</f>
        <v>4</v>
      </c>
      <c r="AM185" t="str" cm="1">
        <f t="array" ref="AM1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6" spans="1:39" x14ac:dyDescent="0.2">
      <c r="A186" t="str">
        <f>TEXT(Table1[[#This Row],[Date]],"yyyymmdd") &amp; "_" &amp; (LEFT(D186,3) &amp; "_" &amp; LEFT(E186,3) &amp; "_" &amp; (Table1[[#This Row],[Game_no.]]))</f>
        <v>20260211_Lin_WVS_1</v>
      </c>
      <c r="B186" s="1">
        <v>46064</v>
      </c>
      <c r="C186" s="3">
        <v>1</v>
      </c>
      <c r="D186" t="s">
        <v>95</v>
      </c>
      <c r="E186" t="s">
        <v>130</v>
      </c>
      <c r="F186" t="s">
        <v>130</v>
      </c>
      <c r="G186" t="s">
        <v>95</v>
      </c>
      <c r="H186" t="s">
        <v>135</v>
      </c>
      <c r="I186" t="str">
        <f>TRIM(SUBSTITUTE(Table1[[#This Row],[Player]], " ", ""))</f>
        <v>B.Smith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f t="shared" si="10"/>
        <v>0</v>
      </c>
      <c r="W186" t="s">
        <v>50</v>
      </c>
      <c r="X186" s="3">
        <v>4</v>
      </c>
      <c r="Y186">
        <v>0</v>
      </c>
      <c r="AF186">
        <f>Table1[[#This Row],[AB]]+Table1[[#This Row],[BB]]+Table1[[#This Row],[SF]]</f>
        <v>1</v>
      </c>
      <c r="AG186">
        <f>Table1[[#This Row],[H]]+Table1[[#This Row],[BB]]</f>
        <v>0</v>
      </c>
      <c r="AH186">
        <f>Table1[[#This Row],[H]]-Table1[[#This Row],[2B]]-Table1[[#This Row],[3B]]-Table1[[#This Row],[HR]]</f>
        <v>0</v>
      </c>
      <c r="AI186" s="3">
        <f>IF(Table1[[#This Row],[Team_Game_Number]] &gt;_xlfn.MAXIFS(Table1[Team_Game_Number],Table1[Team],Table1[[#This Row],[Team]]) - 5,1,0)</f>
        <v>0</v>
      </c>
      <c r="AJ186" cm="1">
        <f t="array" ref="AJ186">MATCH(Table1[[#This Row],[Game_ID]],_xlfn.UNIQUE(_xlfn._xlws.FILTER(Table1[Game_ID],Table1[Team]=Table1[[#This Row],[Team]])),0)</f>
        <v>1</v>
      </c>
      <c r="AK186">
        <f>IF(Table1[[#This Row],[Last5_Flag]]=1,1,0)</f>
        <v>0</v>
      </c>
      <c r="AL186">
        <f>COUNTIFS(
    Table1[Player Name], Table1[[#This Row],[Player Name]],
    Table1[Position], Table1[[#This Row],[Position]]
)</f>
        <v>1</v>
      </c>
      <c r="AM186" t="str" cm="1">
        <f t="array" ref="AM1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87" spans="1:39" x14ac:dyDescent="0.2">
      <c r="A187" t="str">
        <f>TEXT(Table1[[#This Row],[Date]],"yyyymmdd") &amp; "_" &amp; (LEFT(D187,3) &amp; "_" &amp; LEFT(E187,3) &amp; "_" &amp; (Table1[[#This Row],[Game_no.]]))</f>
        <v>20260211_Lin_WVS_1</v>
      </c>
      <c r="B187" s="1">
        <v>46064</v>
      </c>
      <c r="C187" s="3">
        <v>1</v>
      </c>
      <c r="D187" t="s">
        <v>95</v>
      </c>
      <c r="E187" t="s">
        <v>130</v>
      </c>
      <c r="F187" t="s">
        <v>130</v>
      </c>
      <c r="G187" t="s">
        <v>95</v>
      </c>
      <c r="H187" t="s">
        <v>136</v>
      </c>
      <c r="I187" t="str">
        <f>TRIM(SUBSTITUTE(Table1[[#This Row],[Player]], " ", ""))</f>
        <v>E.Bechtel</v>
      </c>
      <c r="J187">
        <v>1</v>
      </c>
      <c r="K187">
        <v>1</v>
      </c>
      <c r="L187">
        <v>0</v>
      </c>
      <c r="M187">
        <v>0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f t="shared" si="10"/>
        <v>0</v>
      </c>
      <c r="W187" t="s">
        <v>54</v>
      </c>
      <c r="X187" s="3">
        <v>5</v>
      </c>
      <c r="Y187">
        <v>0</v>
      </c>
      <c r="AF187">
        <f>Table1[[#This Row],[AB]]+Table1[[#This Row],[BB]]+Table1[[#This Row],[SF]]</f>
        <v>3</v>
      </c>
      <c r="AG187">
        <f>Table1[[#This Row],[H]]+Table1[[#This Row],[BB]]</f>
        <v>2</v>
      </c>
      <c r="AH187">
        <f>Table1[[#This Row],[H]]-Table1[[#This Row],[2B]]-Table1[[#This Row],[3B]]-Table1[[#This Row],[HR]]</f>
        <v>0</v>
      </c>
      <c r="AI187" s="3">
        <f>IF(Table1[[#This Row],[Team_Game_Number]] &gt;_xlfn.MAXIFS(Table1[Team_Game_Number],Table1[Team],Table1[[#This Row],[Team]]) - 5,1,0)</f>
        <v>0</v>
      </c>
      <c r="AJ187" cm="1">
        <f t="array" ref="AJ187">MATCH(Table1[[#This Row],[Game_ID]],_xlfn.UNIQUE(_xlfn._xlws.FILTER(Table1[Game_ID],Table1[Team]=Table1[[#This Row],[Team]])),0)</f>
        <v>1</v>
      </c>
      <c r="AK187">
        <f>IF(Table1[[#This Row],[Last5_Flag]]=1,1,0)</f>
        <v>0</v>
      </c>
      <c r="AL187">
        <f>COUNTIFS(
    Table1[Player Name], Table1[[#This Row],[Player Name]],
    Table1[Position], Table1[[#This Row],[Position]]
)</f>
        <v>22</v>
      </c>
      <c r="AM187" t="str" cm="1">
        <f t="array" ref="AM1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88" spans="1:39" x14ac:dyDescent="0.2">
      <c r="A188" t="str">
        <f>TEXT(Table1[[#This Row],[Date]],"yyyymmdd") &amp; "_" &amp; (LEFT(D188,3) &amp; "_" &amp; LEFT(E188,3) &amp; "_" &amp; (Table1[[#This Row],[Game_no.]]))</f>
        <v>20260211_Lin_WVS_1</v>
      </c>
      <c r="B188" s="1">
        <v>46064</v>
      </c>
      <c r="C188" s="3">
        <v>1</v>
      </c>
      <c r="D188" t="s">
        <v>95</v>
      </c>
      <c r="E188" t="s">
        <v>130</v>
      </c>
      <c r="F188" t="s">
        <v>130</v>
      </c>
      <c r="G188" t="s">
        <v>95</v>
      </c>
      <c r="H188" t="s">
        <v>137</v>
      </c>
      <c r="I188" t="str">
        <f>TRIM(SUBSTITUTE(Table1[[#This Row],[Player]], " ", ""))</f>
        <v>A.Contreras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f t="shared" si="10"/>
        <v>0</v>
      </c>
      <c r="W188" t="s">
        <v>8</v>
      </c>
      <c r="X188" s="3">
        <v>6</v>
      </c>
      <c r="Y188">
        <v>0</v>
      </c>
      <c r="AF188">
        <f>Table1[[#This Row],[AB]]+Table1[[#This Row],[BB]]+Table1[[#This Row],[SF]]</f>
        <v>1</v>
      </c>
      <c r="AG188">
        <f>Table1[[#This Row],[H]]+Table1[[#This Row],[BB]]</f>
        <v>1</v>
      </c>
      <c r="AH188">
        <f>Table1[[#This Row],[H]]-Table1[[#This Row],[2B]]-Table1[[#This Row],[3B]]-Table1[[#This Row],[HR]]</f>
        <v>0</v>
      </c>
      <c r="AI188" s="3">
        <f>IF(Table1[[#This Row],[Team_Game_Number]] &gt;_xlfn.MAXIFS(Table1[Team_Game_Number],Table1[Team],Table1[[#This Row],[Team]]) - 5,1,0)</f>
        <v>0</v>
      </c>
      <c r="AJ188" cm="1">
        <f t="array" ref="AJ188">MATCH(Table1[[#This Row],[Game_ID]],_xlfn.UNIQUE(_xlfn._xlws.FILTER(Table1[Game_ID],Table1[Team]=Table1[[#This Row],[Team]])),0)</f>
        <v>1</v>
      </c>
      <c r="AK188">
        <f>IF(Table1[[#This Row],[Last5_Flag]]=1,1,0)</f>
        <v>0</v>
      </c>
      <c r="AL188">
        <f>COUNTIFS(
    Table1[Player Name], Table1[[#This Row],[Player Name]],
    Table1[Position], Table1[[#This Row],[Position]]
)</f>
        <v>15</v>
      </c>
      <c r="AM188" t="str" cm="1">
        <f t="array" ref="AM1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89" spans="1:39" x14ac:dyDescent="0.2">
      <c r="A189" t="str">
        <f>TEXT(Table1[[#This Row],[Date]],"yyyymmdd") &amp; "_" &amp; (LEFT(D189,3) &amp; "_" &amp; LEFT(E189,3) &amp; "_" &amp; (Table1[[#This Row],[Game_no.]]))</f>
        <v>20260211_Lin_WVS_1</v>
      </c>
      <c r="B189" s="1">
        <v>46064</v>
      </c>
      <c r="C189" s="3">
        <v>1</v>
      </c>
      <c r="D189" t="s">
        <v>95</v>
      </c>
      <c r="E189" t="s">
        <v>130</v>
      </c>
      <c r="F189" t="s">
        <v>130</v>
      </c>
      <c r="G189" t="s">
        <v>95</v>
      </c>
      <c r="H189" t="s">
        <v>139</v>
      </c>
      <c r="I189" t="str">
        <f>TRIM(SUBSTITUTE(Table1[[#This Row],[Player]], " ", ""))</f>
        <v>C.Treadway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f t="shared" si="10"/>
        <v>0</v>
      </c>
      <c r="W189" t="s">
        <v>53</v>
      </c>
      <c r="X189" s="3">
        <v>6</v>
      </c>
      <c r="Y189">
        <v>0</v>
      </c>
      <c r="AF189">
        <f>Table1[[#This Row],[AB]]+Table1[[#This Row],[BB]]+Table1[[#This Row],[SF]]</f>
        <v>1</v>
      </c>
      <c r="AG189">
        <f>Table1[[#This Row],[H]]+Table1[[#This Row],[BB]]</f>
        <v>0</v>
      </c>
      <c r="AH189">
        <f>Table1[[#This Row],[H]]-Table1[[#This Row],[2B]]-Table1[[#This Row],[3B]]-Table1[[#This Row],[HR]]</f>
        <v>0</v>
      </c>
      <c r="AI189" s="3">
        <f>IF(Table1[[#This Row],[Team_Game_Number]] &gt;_xlfn.MAXIFS(Table1[Team_Game_Number],Table1[Team],Table1[[#This Row],[Team]]) - 5,1,0)</f>
        <v>0</v>
      </c>
      <c r="AJ189" cm="1">
        <f t="array" ref="AJ189">MATCH(Table1[[#This Row],[Game_ID]],_xlfn.UNIQUE(_xlfn._xlws.FILTER(Table1[Game_ID],Table1[Team]=Table1[[#This Row],[Team]])),0)</f>
        <v>1</v>
      </c>
      <c r="AK189">
        <f>IF(Table1[[#This Row],[Last5_Flag]]=1,1,0)</f>
        <v>0</v>
      </c>
      <c r="AL189">
        <f>COUNTIFS(
    Table1[Player Name], Table1[[#This Row],[Player Name]],
    Table1[Position], Table1[[#This Row],[Position]]
)</f>
        <v>1</v>
      </c>
      <c r="AM189" t="str" cm="1">
        <f t="array" ref="AM1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90" spans="1:39" x14ac:dyDescent="0.2">
      <c r="A190" t="str">
        <f>TEXT(Table1[[#This Row],[Date]],"yyyymmdd") &amp; "_" &amp; (LEFT(D190,3) &amp; "_" &amp; LEFT(E190,3) &amp; "_" &amp; (Table1[[#This Row],[Game_no.]]))</f>
        <v>20260211_Lin_WVS_1</v>
      </c>
      <c r="B190" s="1">
        <v>46064</v>
      </c>
      <c r="C190" s="3">
        <v>1</v>
      </c>
      <c r="D190" t="s">
        <v>95</v>
      </c>
      <c r="E190" t="s">
        <v>130</v>
      </c>
      <c r="F190" t="s">
        <v>130</v>
      </c>
      <c r="G190" t="s">
        <v>95</v>
      </c>
      <c r="H190" t="s">
        <v>138</v>
      </c>
      <c r="I190" t="str">
        <f>TRIM(SUBSTITUTE(Table1[[#This Row],[Player]], " ", ""))</f>
        <v>C.Moore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f t="shared" si="10"/>
        <v>0</v>
      </c>
      <c r="W190" t="s">
        <v>7</v>
      </c>
      <c r="X190" s="3">
        <v>7</v>
      </c>
      <c r="Y190">
        <v>0</v>
      </c>
      <c r="AF190">
        <f>Table1[[#This Row],[AB]]+Table1[[#This Row],[BB]]+Table1[[#This Row],[SF]]</f>
        <v>1</v>
      </c>
      <c r="AG190">
        <f>Table1[[#This Row],[H]]+Table1[[#This Row],[BB]]</f>
        <v>0</v>
      </c>
      <c r="AH190">
        <f>Table1[[#This Row],[H]]-Table1[[#This Row],[2B]]-Table1[[#This Row],[3B]]-Table1[[#This Row],[HR]]</f>
        <v>0</v>
      </c>
      <c r="AI190" s="3">
        <f>IF(Table1[[#This Row],[Team_Game_Number]] &gt;_xlfn.MAXIFS(Table1[Team_Game_Number],Table1[Team],Table1[[#This Row],[Team]]) - 5,1,0)</f>
        <v>0</v>
      </c>
      <c r="AJ190" cm="1">
        <f t="array" ref="AJ190">MATCH(Table1[[#This Row],[Game_ID]],_xlfn.UNIQUE(_xlfn._xlws.FILTER(Table1[Game_ID],Table1[Team]=Table1[[#This Row],[Team]])),0)</f>
        <v>1</v>
      </c>
      <c r="AK190">
        <f>IF(Table1[[#This Row],[Last5_Flag]]=1,1,0)</f>
        <v>0</v>
      </c>
      <c r="AL190">
        <f>COUNTIFS(
    Table1[Player Name], Table1[[#This Row],[Player Name]],
    Table1[Position], Table1[[#This Row],[Position]]
)</f>
        <v>20</v>
      </c>
      <c r="AM190" t="str" cm="1">
        <f t="array" ref="AM1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91" spans="1:39" x14ac:dyDescent="0.2">
      <c r="A191" t="str">
        <f>TEXT(Table1[[#This Row],[Date]],"yyyymmdd") &amp; "_" &amp; (LEFT(D191,3) &amp; "_" &amp; LEFT(E191,3) &amp; "_" &amp; (Table1[[#This Row],[Game_no.]]))</f>
        <v>20260211_Lin_WVS_1</v>
      </c>
      <c r="B191" s="1">
        <v>46064</v>
      </c>
      <c r="C191" s="3">
        <v>1</v>
      </c>
      <c r="D191" t="s">
        <v>95</v>
      </c>
      <c r="E191" t="s">
        <v>130</v>
      </c>
      <c r="F191" t="s">
        <v>130</v>
      </c>
      <c r="G191" t="s">
        <v>95</v>
      </c>
      <c r="H191" t="s">
        <v>140</v>
      </c>
      <c r="I191" t="str">
        <f>TRIM(SUBSTITUTE(Table1[[#This Row],[Player]], " ", ""))</f>
        <v>O.Bell</v>
      </c>
      <c r="J191">
        <v>2</v>
      </c>
      <c r="K191">
        <v>0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f t="shared" si="10"/>
        <v>3</v>
      </c>
      <c r="W191" t="s">
        <v>7</v>
      </c>
      <c r="X191" s="3">
        <v>7</v>
      </c>
      <c r="Y191">
        <v>0</v>
      </c>
      <c r="AF191">
        <f>Table1[[#This Row],[AB]]+Table1[[#This Row],[BB]]+Table1[[#This Row],[SF]]</f>
        <v>2</v>
      </c>
      <c r="AG191">
        <f>Table1[[#This Row],[H]]+Table1[[#This Row],[BB]]</f>
        <v>1</v>
      </c>
      <c r="AH191">
        <f>Table1[[#This Row],[H]]-Table1[[#This Row],[2B]]-Table1[[#This Row],[3B]]-Table1[[#This Row],[HR]]</f>
        <v>0</v>
      </c>
      <c r="AI191" s="3">
        <f>IF(Table1[[#This Row],[Team_Game_Number]] &gt;_xlfn.MAXIFS(Table1[Team_Game_Number],Table1[Team],Table1[[#This Row],[Team]]) - 5,1,0)</f>
        <v>0</v>
      </c>
      <c r="AJ191" cm="1">
        <f t="array" ref="AJ191">MATCH(Table1[[#This Row],[Game_ID]],_xlfn.UNIQUE(_xlfn._xlws.FILTER(Table1[Game_ID],Table1[Team]=Table1[[#This Row],[Team]])),0)</f>
        <v>1</v>
      </c>
      <c r="AK191">
        <f>IF(Table1[[#This Row],[Last5_Flag]]=1,1,0)</f>
        <v>0</v>
      </c>
      <c r="AL191">
        <f>COUNTIFS(
    Table1[Player Name], Table1[[#This Row],[Player Name]],
    Table1[Position], Table1[[#This Row],[Position]]
)</f>
        <v>2</v>
      </c>
      <c r="AM191" t="str" cm="1">
        <f t="array" ref="AM1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92" spans="1:39" x14ac:dyDescent="0.2">
      <c r="A192" t="str">
        <f>TEXT(Table1[[#This Row],[Date]],"yyyymmdd") &amp; "_" &amp; (LEFT(D192,3) &amp; "_" &amp; LEFT(E192,3) &amp; "_" &amp; (Table1[[#This Row],[Game_no.]]))</f>
        <v>20260211_Lin_WVS_1</v>
      </c>
      <c r="B192" s="1">
        <v>46064</v>
      </c>
      <c r="C192" s="3">
        <v>1</v>
      </c>
      <c r="D192" t="s">
        <v>95</v>
      </c>
      <c r="E192" t="s">
        <v>130</v>
      </c>
      <c r="F192" t="s">
        <v>130</v>
      </c>
      <c r="G192" t="s">
        <v>95</v>
      </c>
      <c r="H192" t="s">
        <v>141</v>
      </c>
      <c r="I192" t="str">
        <f>TRIM(SUBSTITUTE(Table1[[#This Row],[Player]], " ", ""))</f>
        <v>E.Hoffman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f t="shared" si="10"/>
        <v>0</v>
      </c>
      <c r="W192" t="s">
        <v>57</v>
      </c>
      <c r="X192" s="3">
        <v>8</v>
      </c>
      <c r="Y192">
        <v>0</v>
      </c>
      <c r="AF192">
        <f>Table1[[#This Row],[AB]]+Table1[[#This Row],[BB]]+Table1[[#This Row],[SF]]</f>
        <v>1</v>
      </c>
      <c r="AG192">
        <f>Table1[[#This Row],[H]]+Table1[[#This Row],[BB]]</f>
        <v>0</v>
      </c>
      <c r="AH192">
        <f>Table1[[#This Row],[H]]-Table1[[#This Row],[2B]]-Table1[[#This Row],[3B]]-Table1[[#This Row],[HR]]</f>
        <v>0</v>
      </c>
      <c r="AI192" s="3">
        <f>IF(Table1[[#This Row],[Team_Game_Number]] &gt;_xlfn.MAXIFS(Table1[Team_Game_Number],Table1[Team],Table1[[#This Row],[Team]]) - 5,1,0)</f>
        <v>0</v>
      </c>
      <c r="AJ192" cm="1">
        <f t="array" ref="AJ192">MATCH(Table1[[#This Row],[Game_ID]],_xlfn.UNIQUE(_xlfn._xlws.FILTER(Table1[Game_ID],Table1[Team]=Table1[[#This Row],[Team]])),0)</f>
        <v>1</v>
      </c>
      <c r="AK192">
        <f>IF(Table1[[#This Row],[Last5_Flag]]=1,1,0)</f>
        <v>0</v>
      </c>
      <c r="AL192">
        <f>COUNTIFS(
    Table1[Player Name], Table1[[#This Row],[Player Name]],
    Table1[Position], Table1[[#This Row],[Position]]
)</f>
        <v>5</v>
      </c>
      <c r="AM192" t="str" cm="1">
        <f t="array" ref="AM1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93" spans="1:39" x14ac:dyDescent="0.2">
      <c r="A193" t="str">
        <f>TEXT(Table1[[#This Row],[Date]],"yyyymmdd") &amp; "_" &amp; (LEFT(D193,3) &amp; "_" &amp; LEFT(E193,3) &amp; "_" &amp; (Table1[[#This Row],[Game_no.]]))</f>
        <v>20260211_Lin_WVS_1</v>
      </c>
      <c r="B193" s="1">
        <v>46064</v>
      </c>
      <c r="C193" s="3">
        <v>1</v>
      </c>
      <c r="D193" t="s">
        <v>95</v>
      </c>
      <c r="E193" t="s">
        <v>130</v>
      </c>
      <c r="F193" t="s">
        <v>130</v>
      </c>
      <c r="G193" t="s">
        <v>95</v>
      </c>
      <c r="H193" t="s">
        <v>142</v>
      </c>
      <c r="I193" t="str">
        <f>TRIM(SUBSTITUTE(Table1[[#This Row],[Player]], " ", ""))</f>
        <v>B.Christian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f t="shared" si="10"/>
        <v>0</v>
      </c>
      <c r="W193" t="s">
        <v>43</v>
      </c>
      <c r="X193" s="3">
        <v>8</v>
      </c>
      <c r="Y193">
        <v>0</v>
      </c>
      <c r="AF193">
        <f>Table1[[#This Row],[AB]]+Table1[[#This Row],[BB]]+Table1[[#This Row],[SF]]</f>
        <v>2</v>
      </c>
      <c r="AG193">
        <f>Table1[[#This Row],[H]]+Table1[[#This Row],[BB]]</f>
        <v>1</v>
      </c>
      <c r="AH193">
        <f>Table1[[#This Row],[H]]-Table1[[#This Row],[2B]]-Table1[[#This Row],[3B]]-Table1[[#This Row],[HR]]</f>
        <v>0</v>
      </c>
      <c r="AI193" s="3">
        <f>IF(Table1[[#This Row],[Team_Game_Number]] &gt;_xlfn.MAXIFS(Table1[Team_Game_Number],Table1[Team],Table1[[#This Row],[Team]]) - 5,1,0)</f>
        <v>0</v>
      </c>
      <c r="AJ193" cm="1">
        <f t="array" ref="AJ193">MATCH(Table1[[#This Row],[Game_ID]],_xlfn.UNIQUE(_xlfn._xlws.FILTER(Table1[Game_ID],Table1[Team]=Table1[[#This Row],[Team]])),0)</f>
        <v>1</v>
      </c>
      <c r="AK193">
        <f>IF(Table1[[#This Row],[Last5_Flag]]=1,1,0)</f>
        <v>0</v>
      </c>
      <c r="AL193">
        <f>COUNTIFS(
    Table1[Player Name], Table1[[#This Row],[Player Name]],
    Table1[Position], Table1[[#This Row],[Position]]
)</f>
        <v>5</v>
      </c>
      <c r="AM193" t="str" cm="1">
        <f t="array" ref="AM1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94" spans="1:39" x14ac:dyDescent="0.2">
      <c r="A194" t="str">
        <f>TEXT(Table1[[#This Row],[Date]],"yyyymmdd") &amp; "_" &amp; (LEFT(D194,3) &amp; "_" &amp; LEFT(E194,3) &amp; "_" &amp; (Table1[[#This Row],[Game_no.]]))</f>
        <v>20260211_Lin_WVS_1</v>
      </c>
      <c r="B194" s="1">
        <v>46064</v>
      </c>
      <c r="C194" s="3">
        <v>1</v>
      </c>
      <c r="D194" t="s">
        <v>95</v>
      </c>
      <c r="E194" t="s">
        <v>130</v>
      </c>
      <c r="F194" t="s">
        <v>130</v>
      </c>
      <c r="G194" t="s">
        <v>95</v>
      </c>
      <c r="H194" t="s">
        <v>143</v>
      </c>
      <c r="I194" t="str">
        <f>TRIM(SUBSTITUTE(Table1[[#This Row],[Player]], " ", ""))</f>
        <v>S.Shamblin</v>
      </c>
      <c r="J194">
        <v>2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f t="shared" si="10"/>
        <v>1</v>
      </c>
      <c r="W194" t="s">
        <v>147</v>
      </c>
      <c r="X194" s="3">
        <v>9</v>
      </c>
      <c r="Y194">
        <v>0</v>
      </c>
      <c r="AF194">
        <f>Table1[[#This Row],[AB]]+Table1[[#This Row],[BB]]+Table1[[#This Row],[SF]]</f>
        <v>2</v>
      </c>
      <c r="AG194">
        <f>Table1[[#This Row],[H]]+Table1[[#This Row],[BB]]</f>
        <v>1</v>
      </c>
      <c r="AH194">
        <f>Table1[[#This Row],[H]]-Table1[[#This Row],[2B]]-Table1[[#This Row],[3B]]-Table1[[#This Row],[HR]]</f>
        <v>1</v>
      </c>
      <c r="AI194" s="3">
        <f>IF(Table1[[#This Row],[Team_Game_Number]] &gt;_xlfn.MAXIFS(Table1[Team_Game_Number],Table1[Team],Table1[[#This Row],[Team]]) - 5,1,0)</f>
        <v>0</v>
      </c>
      <c r="AJ194" cm="1">
        <f t="array" ref="AJ194">MATCH(Table1[[#This Row],[Game_ID]],_xlfn.UNIQUE(_xlfn._xlws.FILTER(Table1[Game_ID],Table1[Team]=Table1[[#This Row],[Team]])),0)</f>
        <v>1</v>
      </c>
      <c r="AK194">
        <f>IF(Table1[[#This Row],[Last5_Flag]]=1,1,0)</f>
        <v>0</v>
      </c>
      <c r="AL194">
        <f>COUNTIFS(
    Table1[Player Name], Table1[[#This Row],[Player Name]],
    Table1[Position], Table1[[#This Row],[Position]]
)</f>
        <v>1</v>
      </c>
      <c r="AM194" t="str" cm="1">
        <f t="array" ref="AM1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95" spans="1:39" x14ac:dyDescent="0.2">
      <c r="A195" t="str">
        <f>TEXT(Table1[[#This Row],[Date]],"yyyymmdd") &amp; "_" &amp; (LEFT(D195,3) &amp; "_" &amp; LEFT(E195,3) &amp; "_" &amp; (Table1[[#This Row],[Game_no.]]))</f>
        <v>20260211_Lin_WVS_1</v>
      </c>
      <c r="B195" s="1">
        <v>46064</v>
      </c>
      <c r="C195" s="3">
        <v>1</v>
      </c>
      <c r="D195" t="s">
        <v>95</v>
      </c>
      <c r="E195" t="s">
        <v>130</v>
      </c>
      <c r="F195" t="s">
        <v>130</v>
      </c>
      <c r="G195" t="s">
        <v>95</v>
      </c>
      <c r="H195" t="s">
        <v>144</v>
      </c>
      <c r="I195" t="str">
        <f>TRIM(SUBSTITUTE(Table1[[#This Row],[Player]], " ", ""))</f>
        <v>A.Green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f>L195*1+P195*2+Q195*3+R195*4</f>
        <v>0</v>
      </c>
      <c r="W195" t="s">
        <v>58</v>
      </c>
      <c r="X195" s="3"/>
      <c r="Y195">
        <v>0</v>
      </c>
      <c r="Z195">
        <v>1.333</v>
      </c>
      <c r="AA195">
        <v>4</v>
      </c>
      <c r="AB195">
        <v>5</v>
      </c>
      <c r="AC195">
        <v>5</v>
      </c>
      <c r="AD195">
        <v>3</v>
      </c>
      <c r="AE195">
        <v>0</v>
      </c>
      <c r="AF195">
        <f>Table1[[#This Row],[AB]]+Table1[[#This Row],[BB]]+Table1[[#This Row],[SF]]</f>
        <v>0</v>
      </c>
      <c r="AG195">
        <f>Table1[[#This Row],[H]]+Table1[[#This Row],[BB]]</f>
        <v>0</v>
      </c>
      <c r="AH195">
        <f>Table1[[#This Row],[H]]-Table1[[#This Row],[2B]]-Table1[[#This Row],[3B]]-Table1[[#This Row],[HR]]</f>
        <v>0</v>
      </c>
      <c r="AI195" s="3">
        <f>IF(Table1[[#This Row],[Team_Game_Number]] &gt;_xlfn.MAXIFS(Table1[Team_Game_Number],Table1[Team],Table1[[#This Row],[Team]]) - 5,1,0)</f>
        <v>0</v>
      </c>
      <c r="AJ195" cm="1">
        <f t="array" ref="AJ195">MATCH(Table1[[#This Row],[Game_ID]],_xlfn.UNIQUE(_xlfn._xlws.FILTER(Table1[Game_ID],Table1[Team]=Table1[[#This Row],[Team]])),0)</f>
        <v>1</v>
      </c>
      <c r="AK195">
        <f>IF(Table1[[#This Row],[Last5_Flag]]=1,1,0)</f>
        <v>0</v>
      </c>
      <c r="AL195">
        <f>COUNTIFS(
    Table1[Player Name], Table1[[#This Row],[Player Name]],
    Table1[Position], Table1[[#This Row],[Position]]
)</f>
        <v>9</v>
      </c>
      <c r="AM195" t="str" cm="1">
        <f t="array" ref="AM1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6" spans="1:39" x14ac:dyDescent="0.2">
      <c r="A196" t="str">
        <f>TEXT(Table1[[#This Row],[Date]],"yyyymmdd") &amp; "_" &amp; (LEFT(D196,3) &amp; "_" &amp; LEFT(E196,3) &amp; "_" &amp; (Table1[[#This Row],[Game_no.]]))</f>
        <v>20260211_Lin_WVS_1</v>
      </c>
      <c r="B196" s="1">
        <v>46064</v>
      </c>
      <c r="C196" s="3">
        <v>1</v>
      </c>
      <c r="D196" t="s">
        <v>95</v>
      </c>
      <c r="E196" t="s">
        <v>130</v>
      </c>
      <c r="F196" t="s">
        <v>130</v>
      </c>
      <c r="G196" t="s">
        <v>95</v>
      </c>
      <c r="H196" t="s">
        <v>145</v>
      </c>
      <c r="I196" t="str">
        <f>TRIM(SUBSTITUTE(Table1[[#This Row],[Player]], " ", ""))</f>
        <v>H.Sizemore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f>L196*1+P196*2+Q196*3+R196*4</f>
        <v>0</v>
      </c>
      <c r="W196" t="s">
        <v>58</v>
      </c>
      <c r="X196" s="3"/>
      <c r="Y196">
        <v>1</v>
      </c>
      <c r="Z196">
        <v>1.667</v>
      </c>
      <c r="AA196">
        <v>4</v>
      </c>
      <c r="AB196">
        <v>3</v>
      </c>
      <c r="AC196">
        <v>2</v>
      </c>
      <c r="AD196">
        <v>0</v>
      </c>
      <c r="AE196">
        <v>2</v>
      </c>
      <c r="AF196">
        <f>Table1[[#This Row],[AB]]+Table1[[#This Row],[BB]]+Table1[[#This Row],[SF]]</f>
        <v>0</v>
      </c>
      <c r="AG196">
        <f>Table1[[#This Row],[H]]+Table1[[#This Row],[BB]]</f>
        <v>0</v>
      </c>
      <c r="AH196">
        <f>Table1[[#This Row],[H]]-Table1[[#This Row],[2B]]-Table1[[#This Row],[3B]]-Table1[[#This Row],[HR]]</f>
        <v>0</v>
      </c>
      <c r="AI196" s="3">
        <f>IF(Table1[[#This Row],[Team_Game_Number]] &gt;_xlfn.MAXIFS(Table1[Team_Game_Number],Table1[Team],Table1[[#This Row],[Team]]) - 5,1,0)</f>
        <v>0</v>
      </c>
      <c r="AJ196" cm="1">
        <f t="array" ref="AJ196">MATCH(Table1[[#This Row],[Game_ID]],_xlfn.UNIQUE(_xlfn._xlws.FILTER(Table1[Game_ID],Table1[Team]=Table1[[#This Row],[Team]])),0)</f>
        <v>1</v>
      </c>
      <c r="AK196">
        <f>IF(Table1[[#This Row],[Last5_Flag]]=1,1,0)</f>
        <v>0</v>
      </c>
      <c r="AL196">
        <f>COUNTIFS(
    Table1[Player Name], Table1[[#This Row],[Player Name]],
    Table1[Position], Table1[[#This Row],[Position]]
)</f>
        <v>7</v>
      </c>
      <c r="AM196" t="str" cm="1">
        <f t="array" ref="AM1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7" spans="1:39" x14ac:dyDescent="0.2">
      <c r="A197" t="str">
        <f>TEXT(Table1[[#This Row],[Date]],"yyyymmdd") &amp; "_" &amp; (LEFT(D197,3) &amp; "_" &amp; LEFT(E197,3) &amp; "_" &amp; (Table1[[#This Row],[Game_no.]]))</f>
        <v>20260211_Lin_WVS_1</v>
      </c>
      <c r="B197" s="1">
        <v>46064</v>
      </c>
      <c r="C197" s="3">
        <v>1</v>
      </c>
      <c r="D197" t="s">
        <v>95</v>
      </c>
      <c r="E197" t="s">
        <v>130</v>
      </c>
      <c r="F197" t="s">
        <v>130</v>
      </c>
      <c r="G197" t="s">
        <v>95</v>
      </c>
      <c r="H197" t="s">
        <v>146</v>
      </c>
      <c r="I197" t="str">
        <f>TRIM(SUBSTITUTE(Table1[[#This Row],[Player]], " ", ""))</f>
        <v>K.Murphy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f>L197*1+P197*2+Q197*3+R197*4</f>
        <v>0</v>
      </c>
      <c r="W197" t="s">
        <v>58</v>
      </c>
      <c r="X197" s="3"/>
      <c r="Y197">
        <v>0</v>
      </c>
      <c r="Z197">
        <v>2</v>
      </c>
      <c r="AA197">
        <v>2</v>
      </c>
      <c r="AB197">
        <v>2</v>
      </c>
      <c r="AC197">
        <v>2</v>
      </c>
      <c r="AD197">
        <v>3</v>
      </c>
      <c r="AE197">
        <v>3</v>
      </c>
      <c r="AF197">
        <f>Table1[[#This Row],[AB]]+Table1[[#This Row],[BB]]+Table1[[#This Row],[SF]]</f>
        <v>0</v>
      </c>
      <c r="AG197">
        <f>Table1[[#This Row],[H]]+Table1[[#This Row],[BB]]</f>
        <v>0</v>
      </c>
      <c r="AH197">
        <f>Table1[[#This Row],[H]]-Table1[[#This Row],[2B]]-Table1[[#This Row],[3B]]-Table1[[#This Row],[HR]]</f>
        <v>0</v>
      </c>
      <c r="AI197" s="3">
        <f>IF(Table1[[#This Row],[Team_Game_Number]] &gt;_xlfn.MAXIFS(Table1[Team_Game_Number],Table1[Team],Table1[[#This Row],[Team]]) - 5,1,0)</f>
        <v>0</v>
      </c>
      <c r="AJ197" cm="1">
        <f t="array" ref="AJ197">MATCH(Table1[[#This Row],[Game_ID]],_xlfn.UNIQUE(_xlfn._xlws.FILTER(Table1[Game_ID],Table1[Team]=Table1[[#This Row],[Team]])),0)</f>
        <v>1</v>
      </c>
      <c r="AK197">
        <f>IF(Table1[[#This Row],[Last5_Flag]]=1,1,0)</f>
        <v>0</v>
      </c>
      <c r="AL197">
        <f>COUNTIFS(
    Table1[Player Name], Table1[[#This Row],[Player Name]],
    Table1[Position], Table1[[#This Row],[Position]]
)</f>
        <v>9</v>
      </c>
      <c r="AM197" t="str" cm="1">
        <f t="array" ref="AM1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8" spans="1:39" x14ac:dyDescent="0.2">
      <c r="A198" t="str">
        <f>TEXT(Table1[[#This Row],[Date]],"yyyymmdd") &amp; "_" &amp; (LEFT(D198,3) &amp; "_" &amp; LEFT(E198,3) &amp; "_" &amp; (Table1[[#This Row],[Game_no.]]))</f>
        <v>20260211_Lin_WVS_2</v>
      </c>
      <c r="B198" s="1">
        <v>46064</v>
      </c>
      <c r="C198" s="3">
        <v>2</v>
      </c>
      <c r="D198" t="s">
        <v>95</v>
      </c>
      <c r="E198" t="s">
        <v>130</v>
      </c>
      <c r="F198" t="s">
        <v>130</v>
      </c>
      <c r="G198" t="s">
        <v>95</v>
      </c>
      <c r="H198" t="s">
        <v>134</v>
      </c>
      <c r="I198" t="str">
        <f>TRIM(SUBSTITUTE(Table1[[#This Row],[Player]], " ", ""))</f>
        <v>K.Price</v>
      </c>
      <c r="J198">
        <v>3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f t="shared" ref="V198:V211" si="11">L198*1+P198*2+Q198*3+R198*4</f>
        <v>1</v>
      </c>
      <c r="W198" t="s">
        <v>52</v>
      </c>
      <c r="X198" s="3">
        <v>1</v>
      </c>
      <c r="Y198">
        <v>3</v>
      </c>
      <c r="AF198">
        <f>Table1[[#This Row],[AB]]+Table1[[#This Row],[BB]]+Table1[[#This Row],[SF]]</f>
        <v>3</v>
      </c>
      <c r="AG198">
        <f>Table1[[#This Row],[H]]+Table1[[#This Row],[BB]]</f>
        <v>1</v>
      </c>
      <c r="AH198">
        <f>Table1[[#This Row],[H]]-Table1[[#This Row],[2B]]-Table1[[#This Row],[3B]]-Table1[[#This Row],[HR]]</f>
        <v>1</v>
      </c>
      <c r="AI198" s="3">
        <f>IF(Table1[[#This Row],[Team_Game_Number]] &gt;_xlfn.MAXIFS(Table1[Team_Game_Number],Table1[Team],Table1[[#This Row],[Team]]) - 5,1,0)</f>
        <v>0</v>
      </c>
      <c r="AJ198" cm="1">
        <f t="array" ref="AJ198">MATCH(Table1[[#This Row],[Game_ID]],_xlfn.UNIQUE(_xlfn._xlws.FILTER(Table1[Game_ID],Table1[Team]=Table1[[#This Row],[Team]])),0)</f>
        <v>2</v>
      </c>
      <c r="AK198">
        <f>IF(Table1[[#This Row],[Last5_Flag]]=1,1,0)</f>
        <v>0</v>
      </c>
      <c r="AL198">
        <f>COUNTIFS(
    Table1[Player Name], Table1[[#This Row],[Player Name]],
    Table1[Position], Table1[[#This Row],[Position]]
)</f>
        <v>13</v>
      </c>
      <c r="AM198" t="str" cm="1">
        <f t="array" ref="AM1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99" spans="1:39" x14ac:dyDescent="0.2">
      <c r="A199" t="str">
        <f>TEXT(Table1[[#This Row],[Date]],"yyyymmdd") &amp; "_" &amp; (LEFT(D199,3) &amp; "_" &amp; LEFT(E199,3) &amp; "_" &amp; (Table1[[#This Row],[Game_no.]]))</f>
        <v>20260211_Lin_WVS_2</v>
      </c>
      <c r="B199" s="1">
        <v>46064</v>
      </c>
      <c r="C199" s="3">
        <v>2</v>
      </c>
      <c r="D199" t="s">
        <v>95</v>
      </c>
      <c r="E199" t="s">
        <v>130</v>
      </c>
      <c r="F199" t="s">
        <v>130</v>
      </c>
      <c r="G199" t="s">
        <v>95</v>
      </c>
      <c r="H199" t="s">
        <v>139</v>
      </c>
      <c r="I199" t="str">
        <f>TRIM(SUBSTITUTE(Table1[[#This Row],[Player]], " ", ""))</f>
        <v>C.Treadway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f t="shared" si="11"/>
        <v>0</v>
      </c>
      <c r="W199" t="s">
        <v>8</v>
      </c>
      <c r="X199" s="3">
        <v>2</v>
      </c>
      <c r="Y199">
        <v>0</v>
      </c>
      <c r="AF199">
        <f>Table1[[#This Row],[AB]]+Table1[[#This Row],[BB]]+Table1[[#This Row],[SF]]</f>
        <v>2</v>
      </c>
      <c r="AG199">
        <f>Table1[[#This Row],[H]]+Table1[[#This Row],[BB]]</f>
        <v>0</v>
      </c>
      <c r="AH199">
        <f>Table1[[#This Row],[H]]-Table1[[#This Row],[2B]]-Table1[[#This Row],[3B]]-Table1[[#This Row],[HR]]</f>
        <v>0</v>
      </c>
      <c r="AI199" s="3">
        <f>IF(Table1[[#This Row],[Team_Game_Number]] &gt;_xlfn.MAXIFS(Table1[Team_Game_Number],Table1[Team],Table1[[#This Row],[Team]]) - 5,1,0)</f>
        <v>0</v>
      </c>
      <c r="AJ199" cm="1">
        <f t="array" ref="AJ199">MATCH(Table1[[#This Row],[Game_ID]],_xlfn.UNIQUE(_xlfn._xlws.FILTER(Table1[Game_ID],Table1[Team]=Table1[[#This Row],[Team]])),0)</f>
        <v>2</v>
      </c>
      <c r="AK199">
        <f>IF(Table1[[#This Row],[Last5_Flag]]=1,1,0)</f>
        <v>0</v>
      </c>
      <c r="AL199">
        <f>COUNTIFS(
    Table1[Player Name], Table1[[#This Row],[Player Name]],
    Table1[Position], Table1[[#This Row],[Position]]
)</f>
        <v>4</v>
      </c>
      <c r="AM199" t="str" cm="1">
        <f t="array" ref="AM1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00" spans="1:39" x14ac:dyDescent="0.2">
      <c r="A200" t="str">
        <f>TEXT(Table1[[#This Row],[Date]],"yyyymmdd") &amp; "_" &amp; (LEFT(D200,3) &amp; "_" &amp; LEFT(E200,3) &amp; "_" &amp; (Table1[[#This Row],[Game_no.]]))</f>
        <v>20260211_Lin_WVS_2</v>
      </c>
      <c r="B200" s="1">
        <v>46064</v>
      </c>
      <c r="C200" s="3">
        <v>2</v>
      </c>
      <c r="D200" t="s">
        <v>95</v>
      </c>
      <c r="E200" t="s">
        <v>130</v>
      </c>
      <c r="F200" t="s">
        <v>130</v>
      </c>
      <c r="G200" t="s">
        <v>95</v>
      </c>
      <c r="H200" t="s">
        <v>135</v>
      </c>
      <c r="I200" t="str">
        <f>TRIM(SUBSTITUTE(Table1[[#This Row],[Player]], " ", ""))</f>
        <v>B.Smith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f t="shared" si="11"/>
        <v>0</v>
      </c>
      <c r="W200" t="s">
        <v>8</v>
      </c>
      <c r="X200" s="3">
        <v>2</v>
      </c>
      <c r="Y200">
        <v>0</v>
      </c>
      <c r="AF200">
        <f>Table1[[#This Row],[AB]]+Table1[[#This Row],[BB]]+Table1[[#This Row],[SF]]</f>
        <v>1</v>
      </c>
      <c r="AG200">
        <f>Table1[[#This Row],[H]]+Table1[[#This Row],[BB]]</f>
        <v>0</v>
      </c>
      <c r="AH200">
        <f>Table1[[#This Row],[H]]-Table1[[#This Row],[2B]]-Table1[[#This Row],[3B]]-Table1[[#This Row],[HR]]</f>
        <v>0</v>
      </c>
      <c r="AI200" s="3">
        <f>IF(Table1[[#This Row],[Team_Game_Number]] &gt;_xlfn.MAXIFS(Table1[Team_Game_Number],Table1[Team],Table1[[#This Row],[Team]]) - 5,1,0)</f>
        <v>0</v>
      </c>
      <c r="AJ200" cm="1">
        <f t="array" ref="AJ200">MATCH(Table1[[#This Row],[Game_ID]],_xlfn.UNIQUE(_xlfn._xlws.FILTER(Table1[Game_ID],Table1[Team]=Table1[[#This Row],[Team]])),0)</f>
        <v>2</v>
      </c>
      <c r="AK200">
        <f>IF(Table1[[#This Row],[Last5_Flag]]=1,1,0)</f>
        <v>0</v>
      </c>
      <c r="AL200">
        <f>COUNTIFS(
    Table1[Player Name], Table1[[#This Row],[Player Name]],
    Table1[Position], Table1[[#This Row],[Position]]
)</f>
        <v>1</v>
      </c>
      <c r="AM200" t="str" cm="1">
        <f t="array" ref="AM2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01" spans="1:39" x14ac:dyDescent="0.2">
      <c r="A201" t="str">
        <f>TEXT(Table1[[#This Row],[Date]],"yyyymmdd") &amp; "_" &amp; (LEFT(D201,3) &amp; "_" &amp; LEFT(E201,3) &amp; "_" &amp; (Table1[[#This Row],[Game_no.]]))</f>
        <v>20260211_Lin_WVS_2</v>
      </c>
      <c r="B201" s="1">
        <v>46064</v>
      </c>
      <c r="C201" s="3">
        <v>2</v>
      </c>
      <c r="D201" t="s">
        <v>95</v>
      </c>
      <c r="E201" t="s">
        <v>130</v>
      </c>
      <c r="F201" t="s">
        <v>130</v>
      </c>
      <c r="G201" t="s">
        <v>95</v>
      </c>
      <c r="H201" t="s">
        <v>133</v>
      </c>
      <c r="I201" t="str">
        <f>TRIM(SUBSTITUTE(Table1[[#This Row],[Player]], " ", ""))</f>
        <v>A.Hall</v>
      </c>
      <c r="J201">
        <v>2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f t="shared" si="11"/>
        <v>0</v>
      </c>
      <c r="W201" t="s">
        <v>58</v>
      </c>
      <c r="X201" s="3">
        <v>3</v>
      </c>
      <c r="Y201">
        <v>0</v>
      </c>
      <c r="Z201">
        <v>3</v>
      </c>
      <c r="AA201">
        <v>11</v>
      </c>
      <c r="AB201">
        <v>10</v>
      </c>
      <c r="AC201">
        <v>8</v>
      </c>
      <c r="AD201">
        <v>4</v>
      </c>
      <c r="AE201">
        <v>0</v>
      </c>
      <c r="AF201">
        <f>Table1[[#This Row],[AB]]+Table1[[#This Row],[BB]]+Table1[[#This Row],[SF]]</f>
        <v>2</v>
      </c>
      <c r="AG201">
        <f>Table1[[#This Row],[H]]+Table1[[#This Row],[BB]]</f>
        <v>0</v>
      </c>
      <c r="AH201">
        <f>Table1[[#This Row],[H]]-Table1[[#This Row],[2B]]-Table1[[#This Row],[3B]]-Table1[[#This Row],[HR]]</f>
        <v>0</v>
      </c>
      <c r="AI201" s="3">
        <f>IF(Table1[[#This Row],[Team_Game_Number]] &gt;_xlfn.MAXIFS(Table1[Team_Game_Number],Table1[Team],Table1[[#This Row],[Team]]) - 5,1,0)</f>
        <v>0</v>
      </c>
      <c r="AJ201" cm="1">
        <f t="array" ref="AJ201">MATCH(Table1[[#This Row],[Game_ID]],_xlfn.UNIQUE(_xlfn._xlws.FILTER(Table1[Game_ID],Table1[Team]=Table1[[#This Row],[Team]])),0)</f>
        <v>2</v>
      </c>
      <c r="AK201">
        <f>IF(Table1[[#This Row],[Last5_Flag]]=1,1,0)</f>
        <v>0</v>
      </c>
      <c r="AL201">
        <f>COUNTIFS(
    Table1[Player Name], Table1[[#This Row],[Player Name]],
    Table1[Position], Table1[[#This Row],[Position]]
)</f>
        <v>3</v>
      </c>
      <c r="AM201" t="str" cm="1">
        <f t="array" ref="AM2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2" spans="1:39" x14ac:dyDescent="0.2">
      <c r="A202" t="str">
        <f>TEXT(Table1[[#This Row],[Date]],"yyyymmdd") &amp; "_" &amp; (LEFT(D202,3) &amp; "_" &amp; LEFT(E202,3) &amp; "_" &amp; (Table1[[#This Row],[Game_no.]]))</f>
        <v>20260211_Lin_WVS_2</v>
      </c>
      <c r="B202" s="1">
        <v>46064</v>
      </c>
      <c r="C202" s="3">
        <v>2</v>
      </c>
      <c r="D202" t="s">
        <v>95</v>
      </c>
      <c r="E202" t="s">
        <v>130</v>
      </c>
      <c r="F202" t="s">
        <v>130</v>
      </c>
      <c r="G202" t="s">
        <v>95</v>
      </c>
      <c r="H202" t="s">
        <v>148</v>
      </c>
      <c r="I202" t="str">
        <f>TRIM(SUBSTITUTE(Table1[[#This Row],[Player]], " ", ""))</f>
        <v>A.Bourgeois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f t="shared" si="11"/>
        <v>0</v>
      </c>
      <c r="W202" t="s">
        <v>58</v>
      </c>
      <c r="X202" s="3"/>
      <c r="Y202">
        <v>0</v>
      </c>
      <c r="Z202">
        <v>1.667</v>
      </c>
      <c r="AA202">
        <v>3</v>
      </c>
      <c r="AB202">
        <v>2</v>
      </c>
      <c r="AC202">
        <v>2</v>
      </c>
      <c r="AD202">
        <v>3</v>
      </c>
      <c r="AE202">
        <v>0</v>
      </c>
      <c r="AF202">
        <f>Table1[[#This Row],[AB]]+Table1[[#This Row],[BB]]+Table1[[#This Row],[SF]]</f>
        <v>0</v>
      </c>
      <c r="AG202">
        <f>Table1[[#This Row],[H]]+Table1[[#This Row],[BB]]</f>
        <v>0</v>
      </c>
      <c r="AH202">
        <f>Table1[[#This Row],[H]]-Table1[[#This Row],[2B]]-Table1[[#This Row],[3B]]-Table1[[#This Row],[HR]]</f>
        <v>0</v>
      </c>
      <c r="AI202" s="3">
        <f>IF(Table1[[#This Row],[Team_Game_Number]] &gt;_xlfn.MAXIFS(Table1[Team_Game_Number],Table1[Team],Table1[[#This Row],[Team]]) - 5,1,0)</f>
        <v>0</v>
      </c>
      <c r="AJ202" cm="1">
        <f t="array" ref="AJ202">MATCH(Table1[[#This Row],[Game_ID]],_xlfn.UNIQUE(_xlfn._xlws.FILTER(Table1[Game_ID],Table1[Team]=Table1[[#This Row],[Team]])),0)</f>
        <v>2</v>
      </c>
      <c r="AK202">
        <f>IF(Table1[[#This Row],[Last5_Flag]]=1,1,0)</f>
        <v>0</v>
      </c>
      <c r="AL202">
        <f>COUNTIFS(
    Table1[Player Name], Table1[[#This Row],[Player Name]],
    Table1[Position], Table1[[#This Row],[Position]]
)</f>
        <v>7</v>
      </c>
      <c r="AM202" t="str" cm="1">
        <f t="array" ref="AM2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03" spans="1:39" x14ac:dyDescent="0.2">
      <c r="A203" t="str">
        <f>TEXT(Table1[[#This Row],[Date]],"yyyymmdd") &amp; "_" &amp; (LEFT(D203,3) &amp; "_" &amp; LEFT(E203,3) &amp; "_" &amp; (Table1[[#This Row],[Game_no.]]))</f>
        <v>20260211_Lin_WVS_2</v>
      </c>
      <c r="B203" s="1">
        <v>46064</v>
      </c>
      <c r="C203" s="3">
        <v>2</v>
      </c>
      <c r="D203" t="s">
        <v>95</v>
      </c>
      <c r="E203" t="s">
        <v>130</v>
      </c>
      <c r="F203" t="s">
        <v>130</v>
      </c>
      <c r="G203" t="s">
        <v>95</v>
      </c>
      <c r="H203" t="s">
        <v>140</v>
      </c>
      <c r="I203" t="str">
        <f>TRIM(SUBSTITUTE(Table1[[#This Row],[Player]], " ", ""))</f>
        <v>O.Bell</v>
      </c>
      <c r="J203">
        <v>2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f t="shared" si="11"/>
        <v>1</v>
      </c>
      <c r="W203" t="s">
        <v>50</v>
      </c>
      <c r="X203" s="3">
        <v>4</v>
      </c>
      <c r="Y203">
        <v>0</v>
      </c>
      <c r="AF203">
        <f>Table1[[#This Row],[AB]]+Table1[[#This Row],[BB]]+Table1[[#This Row],[SF]]</f>
        <v>2</v>
      </c>
      <c r="AG203">
        <f>Table1[[#This Row],[H]]+Table1[[#This Row],[BB]]</f>
        <v>1</v>
      </c>
      <c r="AH203">
        <f>Table1[[#This Row],[H]]-Table1[[#This Row],[2B]]-Table1[[#This Row],[3B]]-Table1[[#This Row],[HR]]</f>
        <v>1</v>
      </c>
      <c r="AI203" s="3">
        <f>IF(Table1[[#This Row],[Team_Game_Number]] &gt;_xlfn.MAXIFS(Table1[Team_Game_Number],Table1[Team],Table1[[#This Row],[Team]]) - 5,1,0)</f>
        <v>0</v>
      </c>
      <c r="AJ203" cm="1">
        <f t="array" ref="AJ203">MATCH(Table1[[#This Row],[Game_ID]],_xlfn.UNIQUE(_xlfn._xlws.FILTER(Table1[Game_ID],Table1[Team]=Table1[[#This Row],[Team]])),0)</f>
        <v>2</v>
      </c>
      <c r="AK203">
        <f>IF(Table1[[#This Row],[Last5_Flag]]=1,1,0)</f>
        <v>0</v>
      </c>
      <c r="AL203">
        <f>COUNTIFS(
    Table1[Player Name], Table1[[#This Row],[Player Name]],
    Table1[Position], Table1[[#This Row],[Position]]
)</f>
        <v>4</v>
      </c>
      <c r="AM203" t="str" cm="1">
        <f t="array" ref="AM2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04" spans="1:39" x14ac:dyDescent="0.2">
      <c r="A204" t="str">
        <f>TEXT(Table1[[#This Row],[Date]],"yyyymmdd") &amp; "_" &amp; (LEFT(D204,3) &amp; "_" &amp; LEFT(E204,3) &amp; "_" &amp; (Table1[[#This Row],[Game_no.]]))</f>
        <v>20260211_Lin_WVS_2</v>
      </c>
      <c r="B204" s="1">
        <v>46064</v>
      </c>
      <c r="C204" s="3">
        <v>2</v>
      </c>
      <c r="D204" t="s">
        <v>95</v>
      </c>
      <c r="E204" t="s">
        <v>130</v>
      </c>
      <c r="F204" t="s">
        <v>130</v>
      </c>
      <c r="G204" t="s">
        <v>95</v>
      </c>
      <c r="H204" t="s">
        <v>136</v>
      </c>
      <c r="I204" t="str">
        <f>TRIM(SUBSTITUTE(Table1[[#This Row],[Player]], " ", ""))</f>
        <v>E.Bechtel</v>
      </c>
      <c r="J204">
        <v>2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f t="shared" si="11"/>
        <v>1</v>
      </c>
      <c r="W204" t="s">
        <v>54</v>
      </c>
      <c r="X204" s="3">
        <v>5</v>
      </c>
      <c r="Y204">
        <v>0</v>
      </c>
      <c r="AF204">
        <f>Table1[[#This Row],[AB]]+Table1[[#This Row],[BB]]+Table1[[#This Row],[SF]]</f>
        <v>2</v>
      </c>
      <c r="AG204">
        <f>Table1[[#This Row],[H]]+Table1[[#This Row],[BB]]</f>
        <v>1</v>
      </c>
      <c r="AH204">
        <f>Table1[[#This Row],[H]]-Table1[[#This Row],[2B]]-Table1[[#This Row],[3B]]-Table1[[#This Row],[HR]]</f>
        <v>1</v>
      </c>
      <c r="AI204" s="3">
        <f>IF(Table1[[#This Row],[Team_Game_Number]] &gt;_xlfn.MAXIFS(Table1[Team_Game_Number],Table1[Team],Table1[[#This Row],[Team]]) - 5,1,0)</f>
        <v>0</v>
      </c>
      <c r="AJ204" cm="1">
        <f t="array" ref="AJ204">MATCH(Table1[[#This Row],[Game_ID]],_xlfn.UNIQUE(_xlfn._xlws.FILTER(Table1[Game_ID],Table1[Team]=Table1[[#This Row],[Team]])),0)</f>
        <v>2</v>
      </c>
      <c r="AK204">
        <f>IF(Table1[[#This Row],[Last5_Flag]]=1,1,0)</f>
        <v>0</v>
      </c>
      <c r="AL204">
        <f>COUNTIFS(
    Table1[Player Name], Table1[[#This Row],[Player Name]],
    Table1[Position], Table1[[#This Row],[Position]]
)</f>
        <v>22</v>
      </c>
      <c r="AM204" t="str" cm="1">
        <f t="array" ref="AM2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05" spans="1:39" x14ac:dyDescent="0.2">
      <c r="A205" t="str">
        <f>TEXT(Table1[[#This Row],[Date]],"yyyymmdd") &amp; "_" &amp; (LEFT(D205,3) &amp; "_" &amp; LEFT(E205,3) &amp; "_" &amp; (Table1[[#This Row],[Game_no.]]))</f>
        <v>20260211_Lin_WVS_2</v>
      </c>
      <c r="B205" s="1">
        <v>46064</v>
      </c>
      <c r="C205" s="3">
        <v>2</v>
      </c>
      <c r="D205" t="s">
        <v>95</v>
      </c>
      <c r="E205" t="s">
        <v>130</v>
      </c>
      <c r="F205" t="s">
        <v>130</v>
      </c>
      <c r="G205" t="s">
        <v>95</v>
      </c>
      <c r="H205" t="s">
        <v>138</v>
      </c>
      <c r="I205" t="str">
        <f>TRIM(SUBSTITUTE(Table1[[#This Row],[Player]], " ", ""))</f>
        <v>C.Moore</v>
      </c>
      <c r="J205">
        <v>2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f t="shared" si="11"/>
        <v>1</v>
      </c>
      <c r="W205" t="s">
        <v>7</v>
      </c>
      <c r="X205" s="3">
        <v>6</v>
      </c>
      <c r="Y205">
        <v>0</v>
      </c>
      <c r="AF205">
        <f>Table1[[#This Row],[AB]]+Table1[[#This Row],[BB]]+Table1[[#This Row],[SF]]</f>
        <v>2</v>
      </c>
      <c r="AG205">
        <f>Table1[[#This Row],[H]]+Table1[[#This Row],[BB]]</f>
        <v>1</v>
      </c>
      <c r="AH205">
        <f>Table1[[#This Row],[H]]-Table1[[#This Row],[2B]]-Table1[[#This Row],[3B]]-Table1[[#This Row],[HR]]</f>
        <v>1</v>
      </c>
      <c r="AI205" s="3">
        <f>IF(Table1[[#This Row],[Team_Game_Number]] &gt;_xlfn.MAXIFS(Table1[Team_Game_Number],Table1[Team],Table1[[#This Row],[Team]]) - 5,1,0)</f>
        <v>0</v>
      </c>
      <c r="AJ205" cm="1">
        <f t="array" ref="AJ205">MATCH(Table1[[#This Row],[Game_ID]],_xlfn.UNIQUE(_xlfn._xlws.FILTER(Table1[Game_ID],Table1[Team]=Table1[[#This Row],[Team]])),0)</f>
        <v>2</v>
      </c>
      <c r="AK205">
        <f>IF(Table1[[#This Row],[Last5_Flag]]=1,1,0)</f>
        <v>0</v>
      </c>
      <c r="AL205">
        <f>COUNTIFS(
    Table1[Player Name], Table1[[#This Row],[Player Name]],
    Table1[Position], Table1[[#This Row],[Position]]
)</f>
        <v>20</v>
      </c>
      <c r="AM205" t="str" cm="1">
        <f t="array" ref="AM2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06" spans="1:39" x14ac:dyDescent="0.2">
      <c r="A206" t="str">
        <f>TEXT(Table1[[#This Row],[Date]],"yyyymmdd") &amp; "_" &amp; (LEFT(D206,3) &amp; "_" &amp; LEFT(E206,3) &amp; "_" &amp; (Table1[[#This Row],[Game_no.]]))</f>
        <v>20260211_Lin_WVS_2</v>
      </c>
      <c r="B206" s="1">
        <v>46064</v>
      </c>
      <c r="C206" s="3">
        <v>2</v>
      </c>
      <c r="D206" t="s">
        <v>95</v>
      </c>
      <c r="E206" t="s">
        <v>130</v>
      </c>
      <c r="F206" t="s">
        <v>130</v>
      </c>
      <c r="G206" t="s">
        <v>95</v>
      </c>
      <c r="H206" t="s">
        <v>142</v>
      </c>
      <c r="I206" t="str">
        <f>TRIM(SUBSTITUTE(Table1[[#This Row],[Player]], " ", ""))</f>
        <v>B.Christian</v>
      </c>
      <c r="J206">
        <v>2</v>
      </c>
      <c r="K206">
        <v>1</v>
      </c>
      <c r="L206">
        <v>2</v>
      </c>
      <c r="M206">
        <v>2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f t="shared" si="11"/>
        <v>5</v>
      </c>
      <c r="W206" t="s">
        <v>43</v>
      </c>
      <c r="X206" s="3">
        <v>7</v>
      </c>
      <c r="Y206">
        <v>0</v>
      </c>
      <c r="AF206">
        <f>Table1[[#This Row],[AB]]+Table1[[#This Row],[BB]]+Table1[[#This Row],[SF]]</f>
        <v>2</v>
      </c>
      <c r="AG206">
        <f>Table1[[#This Row],[H]]+Table1[[#This Row],[BB]]</f>
        <v>2</v>
      </c>
      <c r="AH206">
        <f>Table1[[#This Row],[H]]-Table1[[#This Row],[2B]]-Table1[[#This Row],[3B]]-Table1[[#This Row],[HR]]</f>
        <v>1</v>
      </c>
      <c r="AI206" s="3">
        <f>IF(Table1[[#This Row],[Team_Game_Number]] &gt;_xlfn.MAXIFS(Table1[Team_Game_Number],Table1[Team],Table1[[#This Row],[Team]]) - 5,1,0)</f>
        <v>0</v>
      </c>
      <c r="AJ206" cm="1">
        <f t="array" ref="AJ206">MATCH(Table1[[#This Row],[Game_ID]],_xlfn.UNIQUE(_xlfn._xlws.FILTER(Table1[Game_ID],Table1[Team]=Table1[[#This Row],[Team]])),0)</f>
        <v>2</v>
      </c>
      <c r="AK206">
        <f>IF(Table1[[#This Row],[Last5_Flag]]=1,1,0)</f>
        <v>0</v>
      </c>
      <c r="AL206">
        <f>COUNTIFS(
    Table1[Player Name], Table1[[#This Row],[Player Name]],
    Table1[Position], Table1[[#This Row],[Position]]
)</f>
        <v>5</v>
      </c>
      <c r="AM206" t="str" cm="1">
        <f t="array" ref="AM2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07" spans="1:39" x14ac:dyDescent="0.2">
      <c r="A207" t="str">
        <f>TEXT(Table1[[#This Row],[Date]],"yyyymmdd") &amp; "_" &amp; (LEFT(D207,3) &amp; "_" &amp; LEFT(E207,3) &amp; "_" &amp; (Table1[[#This Row],[Game_no.]]))</f>
        <v>20260211_Lin_WVS_2</v>
      </c>
      <c r="B207" s="1">
        <v>46064</v>
      </c>
      <c r="C207" s="3">
        <v>2</v>
      </c>
      <c r="D207" t="s">
        <v>95</v>
      </c>
      <c r="E207" t="s">
        <v>130</v>
      </c>
      <c r="F207" t="s">
        <v>130</v>
      </c>
      <c r="G207" t="s">
        <v>95</v>
      </c>
      <c r="H207" t="s">
        <v>141</v>
      </c>
      <c r="I207" t="str">
        <f>TRIM(SUBSTITUTE(Table1[[#This Row],[Player]], " ", ""))</f>
        <v>E.Hoffman</v>
      </c>
      <c r="J207">
        <v>2</v>
      </c>
      <c r="K207">
        <v>0</v>
      </c>
      <c r="L207">
        <v>2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f t="shared" si="11"/>
        <v>2</v>
      </c>
      <c r="W207" t="s">
        <v>53</v>
      </c>
      <c r="X207" s="3">
        <v>8</v>
      </c>
      <c r="Y207">
        <v>0</v>
      </c>
      <c r="AF207">
        <f>Table1[[#This Row],[AB]]+Table1[[#This Row],[BB]]+Table1[[#This Row],[SF]]</f>
        <v>2</v>
      </c>
      <c r="AG207">
        <f>Table1[[#This Row],[H]]+Table1[[#This Row],[BB]]</f>
        <v>2</v>
      </c>
      <c r="AH207">
        <f>Table1[[#This Row],[H]]-Table1[[#This Row],[2B]]-Table1[[#This Row],[3B]]-Table1[[#This Row],[HR]]</f>
        <v>2</v>
      </c>
      <c r="AI207" s="3">
        <f>IF(Table1[[#This Row],[Team_Game_Number]] &gt;_xlfn.MAXIFS(Table1[Team_Game_Number],Table1[Team],Table1[[#This Row],[Team]]) - 5,1,0)</f>
        <v>0</v>
      </c>
      <c r="AJ207" cm="1">
        <f t="array" ref="AJ207">MATCH(Table1[[#This Row],[Game_ID]],_xlfn.UNIQUE(_xlfn._xlws.FILTER(Table1[Game_ID],Table1[Team]=Table1[[#This Row],[Team]])),0)</f>
        <v>2</v>
      </c>
      <c r="AK207">
        <f>IF(Table1[[#This Row],[Last5_Flag]]=1,1,0)</f>
        <v>0</v>
      </c>
      <c r="AL207">
        <f>COUNTIFS(
    Table1[Player Name], Table1[[#This Row],[Player Name]],
    Table1[Position], Table1[[#This Row],[Position]]
)</f>
        <v>3</v>
      </c>
      <c r="AM207" t="str" cm="1">
        <f t="array" ref="AM2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08" spans="1:39" x14ac:dyDescent="0.2">
      <c r="A208" t="str">
        <f>TEXT(Table1[[#This Row],[Date]],"yyyymmdd") &amp; "_" &amp; (LEFT(D208,3) &amp; "_" &amp; LEFT(E208,3) &amp; "_" &amp; (Table1[[#This Row],[Game_no.]]))</f>
        <v>20260211_Lin_WVS_2</v>
      </c>
      <c r="B208" s="1">
        <v>46064</v>
      </c>
      <c r="C208" s="3">
        <v>2</v>
      </c>
      <c r="D208" t="s">
        <v>95</v>
      </c>
      <c r="E208" t="s">
        <v>130</v>
      </c>
      <c r="F208" t="s">
        <v>130</v>
      </c>
      <c r="G208" t="s">
        <v>95</v>
      </c>
      <c r="H208" t="s">
        <v>143</v>
      </c>
      <c r="I208" t="str">
        <f>TRIM(SUBSTITUTE(Table1[[#This Row],[Player]], " ", ""))</f>
        <v>S.Shamblin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f t="shared" si="11"/>
        <v>0</v>
      </c>
      <c r="W208" t="s">
        <v>57</v>
      </c>
      <c r="X208" s="3">
        <v>9</v>
      </c>
      <c r="Y208">
        <v>0</v>
      </c>
      <c r="AF208">
        <f>Table1[[#This Row],[AB]]+Table1[[#This Row],[BB]]+Table1[[#This Row],[SF]]</f>
        <v>2</v>
      </c>
      <c r="AG208">
        <f>Table1[[#This Row],[H]]+Table1[[#This Row],[BB]]</f>
        <v>0</v>
      </c>
      <c r="AH208">
        <f>Table1[[#This Row],[H]]-Table1[[#This Row],[2B]]-Table1[[#This Row],[3B]]-Table1[[#This Row],[HR]]</f>
        <v>0</v>
      </c>
      <c r="AI208" s="3">
        <f>IF(Table1[[#This Row],[Team_Game_Number]] &gt;_xlfn.MAXIFS(Table1[Team_Game_Number],Table1[Team],Table1[[#This Row],[Team]]) - 5,1,0)</f>
        <v>0</v>
      </c>
      <c r="AJ208" cm="1">
        <f t="array" ref="AJ208">MATCH(Table1[[#This Row],[Game_ID]],_xlfn.UNIQUE(_xlfn._xlws.FILTER(Table1[Game_ID],Table1[Team]=Table1[[#This Row],[Team]])),0)</f>
        <v>2</v>
      </c>
      <c r="AK208">
        <f>IF(Table1[[#This Row],[Last5_Flag]]=1,1,0)</f>
        <v>0</v>
      </c>
      <c r="AL208">
        <f>COUNTIFS(
    Table1[Player Name], Table1[[#This Row],[Player Name]],
    Table1[Position], Table1[[#This Row],[Position]]
)</f>
        <v>17</v>
      </c>
      <c r="AM208" t="str" cm="1">
        <f t="array" ref="AM2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09" spans="1:39" x14ac:dyDescent="0.2">
      <c r="A209" t="str">
        <f>TEXT(Table1[[#This Row],[Date]],"yyyymmdd") &amp; "_" &amp; (LEFT(D209,3) &amp; "_" &amp; LEFT(E209,3) &amp; "_" &amp; (Table1[[#This Row],[Game_no.]]))</f>
        <v>20260211_Lin_WVS_2</v>
      </c>
      <c r="B209" s="1">
        <v>46064</v>
      </c>
      <c r="C209" s="3">
        <v>2</v>
      </c>
      <c r="D209" t="s">
        <v>95</v>
      </c>
      <c r="E209" t="s">
        <v>130</v>
      </c>
      <c r="F209" t="s">
        <v>130</v>
      </c>
      <c r="G209" t="s">
        <v>95</v>
      </c>
      <c r="H209" t="s">
        <v>131</v>
      </c>
      <c r="I209" t="str">
        <f>TRIM(SUBSTITUTE(Table1[[#This Row],[Player]], " ", ""))</f>
        <v>E.Sigmon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f t="shared" si="11"/>
        <v>0</v>
      </c>
      <c r="W209" t="s">
        <v>48</v>
      </c>
      <c r="X209" s="3"/>
      <c r="Y209">
        <v>0</v>
      </c>
      <c r="AF209">
        <f>Table1[[#This Row],[AB]]+Table1[[#This Row],[BB]]+Table1[[#This Row],[SF]]</f>
        <v>0</v>
      </c>
      <c r="AG209">
        <f>Table1[[#This Row],[H]]+Table1[[#This Row],[BB]]</f>
        <v>0</v>
      </c>
      <c r="AH209">
        <f>Table1[[#This Row],[H]]-Table1[[#This Row],[2B]]-Table1[[#This Row],[3B]]-Table1[[#This Row],[HR]]</f>
        <v>0</v>
      </c>
      <c r="AI209" s="3">
        <f>IF(Table1[[#This Row],[Team_Game_Number]] &gt;_xlfn.MAXIFS(Table1[Team_Game_Number],Table1[Team],Table1[[#This Row],[Team]]) - 5,1,0)</f>
        <v>0</v>
      </c>
      <c r="AJ209" cm="1">
        <f t="array" ref="AJ209">MATCH(Table1[[#This Row],[Game_ID]],_xlfn.UNIQUE(_xlfn._xlws.FILTER(Table1[Game_ID],Table1[Team]=Table1[[#This Row],[Team]])),0)</f>
        <v>2</v>
      </c>
      <c r="AK209">
        <f>IF(Table1[[#This Row],[Last5_Flag]]=1,1,0)</f>
        <v>0</v>
      </c>
      <c r="AL209">
        <f>COUNTIFS(
    Table1[Player Name], Table1[[#This Row],[Player Name]],
    Table1[Position], Table1[[#This Row],[Position]]
)</f>
        <v>18</v>
      </c>
      <c r="AM209" t="str" cm="1">
        <f t="array" ref="AM2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10" spans="1:39" x14ac:dyDescent="0.2">
      <c r="A210" t="str">
        <f>TEXT(Table1[[#This Row],[Date]],"yyyymmdd") &amp; "_" &amp; (LEFT(D210,3) &amp; "_" &amp; LEFT(E210,3) &amp; "_" &amp; (Table1[[#This Row],[Game_no.]]))</f>
        <v>20260213_Cat_D&amp;E_1</v>
      </c>
      <c r="B210" s="1">
        <v>46066</v>
      </c>
      <c r="C210" s="3">
        <v>1</v>
      </c>
      <c r="D210" t="s">
        <v>149</v>
      </c>
      <c r="E210" t="s">
        <v>42</v>
      </c>
      <c r="F210" t="s">
        <v>42</v>
      </c>
      <c r="G210" t="s">
        <v>149</v>
      </c>
      <c r="H210" t="s">
        <v>67</v>
      </c>
      <c r="I210" t="str">
        <f>TRIM(SUBSTITUTE(Table1[[#This Row],[Player]], " ", ""))</f>
        <v>A.Haynes</v>
      </c>
      <c r="J210">
        <v>3</v>
      </c>
      <c r="K210">
        <v>0</v>
      </c>
      <c r="L210">
        <v>1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f t="shared" si="11"/>
        <v>1</v>
      </c>
      <c r="W210" t="s">
        <v>57</v>
      </c>
      <c r="X210" s="3">
        <v>1</v>
      </c>
      <c r="Y210">
        <v>0</v>
      </c>
      <c r="AF210">
        <f>Table1[[#This Row],[AB]]+Table1[[#This Row],[BB]]+Table1[[#This Row],[SF]]</f>
        <v>3</v>
      </c>
      <c r="AG210">
        <f>Table1[[#This Row],[H]]+Table1[[#This Row],[BB]]</f>
        <v>1</v>
      </c>
      <c r="AH210">
        <f>Table1[[#This Row],[H]]-Table1[[#This Row],[2B]]-Table1[[#This Row],[3B]]-Table1[[#This Row],[HR]]</f>
        <v>1</v>
      </c>
      <c r="AI210" s="3">
        <f>IF(Table1[[#This Row],[Team_Game_Number]] &gt;_xlfn.MAXIFS(Table1[Team_Game_Number],Table1[Team],Table1[[#This Row],[Team]]) - 5,1,0)</f>
        <v>0</v>
      </c>
      <c r="AJ210" cm="1">
        <f t="array" ref="AJ210">MATCH(Table1[[#This Row],[Game_ID]],_xlfn.UNIQUE(_xlfn._xlws.FILTER(Table1[Game_ID],Table1[Team]=Table1[[#This Row],[Team]])),0)</f>
        <v>7</v>
      </c>
      <c r="AK210">
        <f>IF(Table1[[#This Row],[Last5_Flag]]=1,1,0)</f>
        <v>0</v>
      </c>
      <c r="AL210">
        <f>COUNTIFS(
    Table1[Player Name], Table1[[#This Row],[Player Name]],
    Table1[Position], Table1[[#This Row],[Position]]
)</f>
        <v>3</v>
      </c>
      <c r="AM210" t="str" cm="1">
        <f t="array" ref="AM2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11" spans="1:39" x14ac:dyDescent="0.2">
      <c r="A211" t="str">
        <f>TEXT(Table1[[#This Row],[Date]],"yyyymmdd") &amp; "_" &amp; (LEFT(D211,3) &amp; "_" &amp; LEFT(E211,3) &amp; "_" &amp; (Table1[[#This Row],[Game_no.]]))</f>
        <v>20260213_Cat_D&amp;E_1</v>
      </c>
      <c r="B211" s="1">
        <v>46066</v>
      </c>
      <c r="C211" s="3">
        <v>1</v>
      </c>
      <c r="D211" t="s">
        <v>149</v>
      </c>
      <c r="E211" t="s">
        <v>42</v>
      </c>
      <c r="F211" t="s">
        <v>42</v>
      </c>
      <c r="G211" t="s">
        <v>149</v>
      </c>
      <c r="H211" t="s">
        <v>45</v>
      </c>
      <c r="I211" t="str">
        <f>TRIM(SUBSTITUTE(Table1[[#This Row],[Player]], " ", ""))</f>
        <v>C.Dobbs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f t="shared" si="11"/>
        <v>0</v>
      </c>
      <c r="W211" t="s">
        <v>48</v>
      </c>
      <c r="X211" s="3">
        <v>2</v>
      </c>
      <c r="Y211">
        <v>0</v>
      </c>
      <c r="AF211">
        <f>Table1[[#This Row],[AB]]+Table1[[#This Row],[BB]]+Table1[[#This Row],[SF]]</f>
        <v>1</v>
      </c>
      <c r="AG211">
        <f>Table1[[#This Row],[H]]+Table1[[#This Row],[BB]]</f>
        <v>0</v>
      </c>
      <c r="AH211">
        <f>Table1[[#This Row],[H]]-Table1[[#This Row],[2B]]-Table1[[#This Row],[3B]]-Table1[[#This Row],[HR]]</f>
        <v>0</v>
      </c>
      <c r="AI211" s="3">
        <f>IF(Table1[[#This Row],[Team_Game_Number]] &gt;_xlfn.MAXIFS(Table1[Team_Game_Number],Table1[Team],Table1[[#This Row],[Team]]) - 5,1,0)</f>
        <v>0</v>
      </c>
      <c r="AJ211" cm="1">
        <f t="array" ref="AJ211">MATCH(Table1[[#This Row],[Game_ID]],_xlfn.UNIQUE(_xlfn._xlws.FILTER(Table1[Game_ID],Table1[Team]=Table1[[#This Row],[Team]])),0)</f>
        <v>7</v>
      </c>
      <c r="AK211">
        <f>IF(Table1[[#This Row],[Last5_Flag]]=1,1,0)</f>
        <v>0</v>
      </c>
      <c r="AL211">
        <f>COUNTIFS(
    Table1[Player Name], Table1[[#This Row],[Player Name]],
    Table1[Position], Table1[[#This Row],[Position]]
)</f>
        <v>4</v>
      </c>
      <c r="AM211" t="str" cm="1">
        <f t="array" ref="AM2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12" spans="1:39" x14ac:dyDescent="0.2">
      <c r="A212" t="str">
        <f>TEXT(Table1[[#This Row],[Date]],"yyyymmdd") &amp; "_" &amp; (LEFT(D212,3) &amp; "_" &amp; LEFT(E212,3) &amp; "_" &amp; (Table1[[#This Row],[Game_no.]]))</f>
        <v>20260213_Cat_D&amp;E_1</v>
      </c>
      <c r="B212" s="1">
        <v>46066</v>
      </c>
      <c r="C212" s="3">
        <v>1</v>
      </c>
      <c r="D212" t="s">
        <v>149</v>
      </c>
      <c r="E212" t="s">
        <v>42</v>
      </c>
      <c r="F212" t="s">
        <v>42</v>
      </c>
      <c r="G212" t="s">
        <v>149</v>
      </c>
      <c r="H212" t="s">
        <v>110</v>
      </c>
      <c r="I212" t="str">
        <f>TRIM(SUBSTITUTE(Table1[[#This Row],[Player]], " ", ""))</f>
        <v>M.Ledesma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f t="shared" ref="V212:V243" si="12">L212*1+P212*2+Q212*3+R212*4</f>
        <v>0</v>
      </c>
      <c r="W212" t="s">
        <v>7</v>
      </c>
      <c r="X212" s="3">
        <v>2</v>
      </c>
      <c r="Y212">
        <v>0</v>
      </c>
      <c r="AF212">
        <f>Table1[[#This Row],[AB]]+Table1[[#This Row],[BB]]+Table1[[#This Row],[SF]]</f>
        <v>1</v>
      </c>
      <c r="AG212">
        <f>Table1[[#This Row],[H]]+Table1[[#This Row],[BB]]</f>
        <v>0</v>
      </c>
      <c r="AH212">
        <f>Table1[[#This Row],[H]]-Table1[[#This Row],[2B]]-Table1[[#This Row],[3B]]-Table1[[#This Row],[HR]]</f>
        <v>0</v>
      </c>
      <c r="AI212" s="3">
        <f>IF(Table1[[#This Row],[Team_Game_Number]] &gt;_xlfn.MAXIFS(Table1[Team_Game_Number],Table1[Team],Table1[[#This Row],[Team]]) - 5,1,0)</f>
        <v>0</v>
      </c>
      <c r="AJ212" cm="1">
        <f t="array" ref="AJ212">MATCH(Table1[[#This Row],[Game_ID]],_xlfn.UNIQUE(_xlfn._xlws.FILTER(Table1[Game_ID],Table1[Team]=Table1[[#This Row],[Team]])),0)</f>
        <v>7</v>
      </c>
      <c r="AK212">
        <f>IF(Table1[[#This Row],[Last5_Flag]]=1,1,0)</f>
        <v>0</v>
      </c>
      <c r="AL212">
        <f>COUNTIFS(
    Table1[Player Name], Table1[[#This Row],[Player Name]],
    Table1[Position], Table1[[#This Row],[Position]]
)</f>
        <v>9</v>
      </c>
      <c r="AM212" t="str" cm="1">
        <f t="array" ref="AM2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13" spans="1:39" x14ac:dyDescent="0.2">
      <c r="A213" t="str">
        <f>TEXT(Table1[[#This Row],[Date]],"yyyymmdd") &amp; "_" &amp; (LEFT(D213,3) &amp; "_" &amp; LEFT(E213,3) &amp; "_" &amp; (Table1[[#This Row],[Game_no.]]))</f>
        <v>20260213_Cat_D&amp;E_1</v>
      </c>
      <c r="B213" s="1">
        <v>46066</v>
      </c>
      <c r="C213" s="3">
        <v>1</v>
      </c>
      <c r="D213" t="s">
        <v>149</v>
      </c>
      <c r="E213" t="s">
        <v>42</v>
      </c>
      <c r="F213" t="s">
        <v>42</v>
      </c>
      <c r="G213" t="s">
        <v>149</v>
      </c>
      <c r="H213" t="s">
        <v>47</v>
      </c>
      <c r="I213" t="str">
        <f>TRIM(SUBSTITUTE(Table1[[#This Row],[Player]], " ", ""))</f>
        <v>A.Zapach</v>
      </c>
      <c r="J213">
        <v>3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f t="shared" si="12"/>
        <v>0</v>
      </c>
      <c r="W213" t="s">
        <v>43</v>
      </c>
      <c r="X213" s="3">
        <v>3</v>
      </c>
      <c r="Y213">
        <v>0</v>
      </c>
      <c r="AF213">
        <f>Table1[[#This Row],[AB]]+Table1[[#This Row],[BB]]+Table1[[#This Row],[SF]]</f>
        <v>3</v>
      </c>
      <c r="AG213">
        <f>Table1[[#This Row],[H]]+Table1[[#This Row],[BB]]</f>
        <v>0</v>
      </c>
      <c r="AH213">
        <f>Table1[[#This Row],[H]]-Table1[[#This Row],[2B]]-Table1[[#This Row],[3B]]-Table1[[#This Row],[HR]]</f>
        <v>0</v>
      </c>
      <c r="AI213" s="3">
        <f>IF(Table1[[#This Row],[Team_Game_Number]] &gt;_xlfn.MAXIFS(Table1[Team_Game_Number],Table1[Team],Table1[[#This Row],[Team]]) - 5,1,0)</f>
        <v>0</v>
      </c>
      <c r="AJ213" cm="1">
        <f t="array" ref="AJ213">MATCH(Table1[[#This Row],[Game_ID]],_xlfn.UNIQUE(_xlfn._xlws.FILTER(Table1[Game_ID],Table1[Team]=Table1[[#This Row],[Team]])),0)</f>
        <v>7</v>
      </c>
      <c r="AK213">
        <f>IF(Table1[[#This Row],[Last5_Flag]]=1,1,0)</f>
        <v>0</v>
      </c>
      <c r="AL213">
        <f>COUNTIFS(
    Table1[Player Name], Table1[[#This Row],[Player Name]],
    Table1[Position], Table1[[#This Row],[Position]]
)</f>
        <v>27</v>
      </c>
      <c r="AM213" t="str" cm="1">
        <f t="array" ref="AM2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4" spans="1:39" x14ac:dyDescent="0.2">
      <c r="A214" t="str">
        <f>TEXT(Table1[[#This Row],[Date]],"yyyymmdd") &amp; "_" &amp; (LEFT(D214,3) &amp; "_" &amp; LEFT(E214,3) &amp; "_" &amp; (Table1[[#This Row],[Game_no.]]))</f>
        <v>20260213_Cat_D&amp;E_1</v>
      </c>
      <c r="B214" s="1">
        <v>46066</v>
      </c>
      <c r="C214" s="3">
        <v>1</v>
      </c>
      <c r="D214" t="s">
        <v>149</v>
      </c>
      <c r="E214" t="s">
        <v>42</v>
      </c>
      <c r="F214" t="s">
        <v>42</v>
      </c>
      <c r="G214" t="s">
        <v>149</v>
      </c>
      <c r="H214" t="s">
        <v>44</v>
      </c>
      <c r="I214" t="str">
        <f>TRIM(SUBSTITUTE(Table1[[#This Row],[Player]], " ", ""))</f>
        <v>A.Higgins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f t="shared" si="12"/>
        <v>0</v>
      </c>
      <c r="W214" t="s">
        <v>150</v>
      </c>
      <c r="X214" s="3">
        <v>4</v>
      </c>
      <c r="Y214">
        <v>0</v>
      </c>
      <c r="AF214">
        <f>Table1[[#This Row],[AB]]+Table1[[#This Row],[BB]]+Table1[[#This Row],[SF]]</f>
        <v>2</v>
      </c>
      <c r="AG214">
        <f>Table1[[#This Row],[H]]+Table1[[#This Row],[BB]]</f>
        <v>0</v>
      </c>
      <c r="AH214">
        <f>Table1[[#This Row],[H]]-Table1[[#This Row],[2B]]-Table1[[#This Row],[3B]]-Table1[[#This Row],[HR]]</f>
        <v>0</v>
      </c>
      <c r="AI214" s="3">
        <f>IF(Table1[[#This Row],[Team_Game_Number]] &gt;_xlfn.MAXIFS(Table1[Team_Game_Number],Table1[Team],Table1[[#This Row],[Team]]) - 5,1,0)</f>
        <v>0</v>
      </c>
      <c r="AJ214" cm="1">
        <f t="array" ref="AJ214">MATCH(Table1[[#This Row],[Game_ID]],_xlfn.UNIQUE(_xlfn._xlws.FILTER(Table1[Game_ID],Table1[Team]=Table1[[#This Row],[Team]])),0)</f>
        <v>7</v>
      </c>
      <c r="AK214">
        <f>IF(Table1[[#This Row],[Last5_Flag]]=1,1,0)</f>
        <v>0</v>
      </c>
      <c r="AL214">
        <f>COUNTIFS(
    Table1[Player Name], Table1[[#This Row],[Player Name]],
    Table1[Position], Table1[[#This Row],[Position]]
)</f>
        <v>1</v>
      </c>
      <c r="AM214" t="str" cm="1">
        <f t="array" ref="AM2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15" spans="1:39" x14ac:dyDescent="0.2">
      <c r="A215" t="str">
        <f>TEXT(Table1[[#This Row],[Date]],"yyyymmdd") &amp; "_" &amp; (LEFT(D215,3) &amp; "_" &amp; LEFT(E215,3) &amp; "_" &amp; (Table1[[#This Row],[Game_no.]]))</f>
        <v>20260213_Cat_D&amp;E_1</v>
      </c>
      <c r="B215" s="1">
        <v>46066</v>
      </c>
      <c r="C215" s="3">
        <v>1</v>
      </c>
      <c r="D215" t="s">
        <v>149</v>
      </c>
      <c r="E215" t="s">
        <v>42</v>
      </c>
      <c r="F215" t="s">
        <v>42</v>
      </c>
      <c r="G215" t="s">
        <v>149</v>
      </c>
      <c r="H215" t="s">
        <v>461</v>
      </c>
      <c r="I215" t="str">
        <f>TRIM(SUBSTITUTE(Table1[[#This Row],[Player]], " ", ""))</f>
        <v>L.Ruiz-Rubio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f t="shared" si="12"/>
        <v>0</v>
      </c>
      <c r="W215" t="s">
        <v>128</v>
      </c>
      <c r="X215" s="3">
        <v>5</v>
      </c>
      <c r="Y215">
        <v>0</v>
      </c>
      <c r="AF215">
        <f>Table1[[#This Row],[AB]]+Table1[[#This Row],[BB]]+Table1[[#This Row],[SF]]</f>
        <v>1</v>
      </c>
      <c r="AG215">
        <f>Table1[[#This Row],[H]]+Table1[[#This Row],[BB]]</f>
        <v>0</v>
      </c>
      <c r="AH215">
        <f>Table1[[#This Row],[H]]-Table1[[#This Row],[2B]]-Table1[[#This Row],[3B]]-Table1[[#This Row],[HR]]</f>
        <v>0</v>
      </c>
      <c r="AI215" s="3">
        <f>IF(Table1[[#This Row],[Team_Game_Number]] &gt;_xlfn.MAXIFS(Table1[Team_Game_Number],Table1[Team],Table1[[#This Row],[Team]]) - 5,1,0)</f>
        <v>0</v>
      </c>
      <c r="AJ215" cm="1">
        <f t="array" ref="AJ215">MATCH(Table1[[#This Row],[Game_ID]],_xlfn.UNIQUE(_xlfn._xlws.FILTER(Table1[Game_ID],Table1[Team]=Table1[[#This Row],[Team]])),0)</f>
        <v>7</v>
      </c>
      <c r="AK215">
        <f>IF(Table1[[#This Row],[Last5_Flag]]=1,1,0)</f>
        <v>0</v>
      </c>
      <c r="AL215">
        <f>COUNTIFS(
    Table1[Player Name], Table1[[#This Row],[Player Name]],
    Table1[Position], Table1[[#This Row],[Position]]
)</f>
        <v>2</v>
      </c>
      <c r="AM215" t="str" cm="1">
        <f t="array" ref="AM2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16" spans="1:39" x14ac:dyDescent="0.2">
      <c r="A216" t="str">
        <f>TEXT(Table1[[#This Row],[Date]],"yyyymmdd") &amp; "_" &amp; (LEFT(D216,3) &amp; "_" &amp; LEFT(E216,3) &amp; "_" &amp; (Table1[[#This Row],[Game_no.]]))</f>
        <v>20260213_Cat_D&amp;E_1</v>
      </c>
      <c r="B216" s="1">
        <v>46066</v>
      </c>
      <c r="C216" s="3">
        <v>1</v>
      </c>
      <c r="D216" t="s">
        <v>149</v>
      </c>
      <c r="E216" t="s">
        <v>42</v>
      </c>
      <c r="F216" t="s">
        <v>42</v>
      </c>
      <c r="G216" t="s">
        <v>149</v>
      </c>
      <c r="H216" t="s">
        <v>51</v>
      </c>
      <c r="I216" t="str">
        <f>TRIM(SUBSTITUTE(Table1[[#This Row],[Player]], " ", ""))</f>
        <v>G.Wessling</v>
      </c>
      <c r="J216">
        <v>2</v>
      </c>
      <c r="K216">
        <v>0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f t="shared" si="12"/>
        <v>1</v>
      </c>
      <c r="W216" t="s">
        <v>52</v>
      </c>
      <c r="X216" s="3">
        <v>6</v>
      </c>
      <c r="Y216">
        <v>0</v>
      </c>
      <c r="AF216">
        <f>Table1[[#This Row],[AB]]+Table1[[#This Row],[BB]]+Table1[[#This Row],[SF]]</f>
        <v>2</v>
      </c>
      <c r="AG216">
        <f>Table1[[#This Row],[H]]+Table1[[#This Row],[BB]]</f>
        <v>1</v>
      </c>
      <c r="AH216">
        <f>Table1[[#This Row],[H]]-Table1[[#This Row],[2B]]-Table1[[#This Row],[3B]]-Table1[[#This Row],[HR]]</f>
        <v>1</v>
      </c>
      <c r="AI216" s="3">
        <f>IF(Table1[[#This Row],[Team_Game_Number]] &gt;_xlfn.MAXIFS(Table1[Team_Game_Number],Table1[Team],Table1[[#This Row],[Team]]) - 5,1,0)</f>
        <v>0</v>
      </c>
      <c r="AJ216" cm="1">
        <f t="array" ref="AJ216">MATCH(Table1[[#This Row],[Game_ID]],_xlfn.UNIQUE(_xlfn._xlws.FILTER(Table1[Game_ID],Table1[Team]=Table1[[#This Row],[Team]])),0)</f>
        <v>7</v>
      </c>
      <c r="AK216">
        <f>IF(Table1[[#This Row],[Last5_Flag]]=1,1,0)</f>
        <v>0</v>
      </c>
      <c r="AL216">
        <f>COUNTIFS(
    Table1[Player Name], Table1[[#This Row],[Player Name]],
    Table1[Position], Table1[[#This Row],[Position]]
)</f>
        <v>26</v>
      </c>
      <c r="AM216" t="str" cm="1">
        <f t="array" ref="AM2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7" spans="1:39" x14ac:dyDescent="0.2">
      <c r="A217" t="str">
        <f>TEXT(Table1[[#This Row],[Date]],"yyyymmdd") &amp; "_" &amp; (LEFT(D217,3) &amp; "_" &amp; LEFT(E217,3) &amp; "_" &amp; (Table1[[#This Row],[Game_no.]]))</f>
        <v>20260213_Cat_D&amp;E_1</v>
      </c>
      <c r="B217" s="1">
        <v>46066</v>
      </c>
      <c r="C217" s="3">
        <v>1</v>
      </c>
      <c r="D217" t="s">
        <v>149</v>
      </c>
      <c r="E217" t="s">
        <v>42</v>
      </c>
      <c r="F217" t="s">
        <v>42</v>
      </c>
      <c r="G217" t="s">
        <v>149</v>
      </c>
      <c r="H217" t="s">
        <v>46</v>
      </c>
      <c r="I217" t="str">
        <f>TRIM(SUBSTITUTE(Table1[[#This Row],[Player]], " ", ""))</f>
        <v>M.Henkle</v>
      </c>
      <c r="J217">
        <v>1</v>
      </c>
      <c r="K217">
        <v>1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f t="shared" si="12"/>
        <v>0</v>
      </c>
      <c r="W217" t="s">
        <v>8</v>
      </c>
      <c r="X217" s="3">
        <v>7</v>
      </c>
      <c r="Y217">
        <v>0</v>
      </c>
      <c r="AF217">
        <f>Table1[[#This Row],[AB]]+Table1[[#This Row],[BB]]+Table1[[#This Row],[SF]]</f>
        <v>2</v>
      </c>
      <c r="AG217">
        <f>Table1[[#This Row],[H]]+Table1[[#This Row],[BB]]</f>
        <v>1</v>
      </c>
      <c r="AH217">
        <f>Table1[[#This Row],[H]]-Table1[[#This Row],[2B]]-Table1[[#This Row],[3B]]-Table1[[#This Row],[HR]]</f>
        <v>0</v>
      </c>
      <c r="AI217" s="3">
        <f>IF(Table1[[#This Row],[Team_Game_Number]] &gt;_xlfn.MAXIFS(Table1[Team_Game_Number],Table1[Team],Table1[[#This Row],[Team]]) - 5,1,0)</f>
        <v>0</v>
      </c>
      <c r="AJ217" cm="1">
        <f t="array" ref="AJ217">MATCH(Table1[[#This Row],[Game_ID]],_xlfn.UNIQUE(_xlfn._xlws.FILTER(Table1[Game_ID],Table1[Team]=Table1[[#This Row],[Team]])),0)</f>
        <v>7</v>
      </c>
      <c r="AK217">
        <f>IF(Table1[[#This Row],[Last5_Flag]]=1,1,0)</f>
        <v>0</v>
      </c>
      <c r="AL217">
        <f>COUNTIFS(
    Table1[Player Name], Table1[[#This Row],[Player Name]],
    Table1[Position], Table1[[#This Row],[Position]]
)</f>
        <v>13</v>
      </c>
      <c r="AM217" t="str" cm="1">
        <f t="array" ref="AM2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18" spans="1:39" x14ac:dyDescent="0.2">
      <c r="A218" t="str">
        <f>TEXT(Table1[[#This Row],[Date]],"yyyymmdd") &amp; "_" &amp; (LEFT(D218,3) &amp; "_" &amp; LEFT(E218,3) &amp; "_" &amp; (Table1[[#This Row],[Game_no.]]))</f>
        <v>20260213_Cat_D&amp;E_1</v>
      </c>
      <c r="B218" s="1">
        <v>46066</v>
      </c>
      <c r="C218" s="3">
        <v>1</v>
      </c>
      <c r="D218" t="s">
        <v>149</v>
      </c>
      <c r="E218" t="s">
        <v>42</v>
      </c>
      <c r="F218" t="s">
        <v>42</v>
      </c>
      <c r="G218" t="s">
        <v>149</v>
      </c>
      <c r="H218" t="s">
        <v>55</v>
      </c>
      <c r="I218" t="str">
        <f>TRIM(SUBSTITUTE(Table1[[#This Row],[Player]], " ", ""))</f>
        <v>M.Smith</v>
      </c>
      <c r="J218">
        <v>2</v>
      </c>
      <c r="K218">
        <v>0</v>
      </c>
      <c r="L218">
        <v>1</v>
      </c>
      <c r="M218">
        <v>2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f t="shared" si="12"/>
        <v>3</v>
      </c>
      <c r="W218" t="s">
        <v>54</v>
      </c>
      <c r="X218" s="3">
        <v>8</v>
      </c>
      <c r="Y218">
        <v>1</v>
      </c>
      <c r="AF218">
        <f>Table1[[#This Row],[AB]]+Table1[[#This Row],[BB]]+Table1[[#This Row],[SF]]</f>
        <v>2</v>
      </c>
      <c r="AG218">
        <f>Table1[[#This Row],[H]]+Table1[[#This Row],[BB]]</f>
        <v>1</v>
      </c>
      <c r="AH218">
        <f>Table1[[#This Row],[H]]-Table1[[#This Row],[2B]]-Table1[[#This Row],[3B]]-Table1[[#This Row],[HR]]</f>
        <v>0</v>
      </c>
      <c r="AI218" s="3">
        <f>IF(Table1[[#This Row],[Team_Game_Number]] &gt;_xlfn.MAXIFS(Table1[Team_Game_Number],Table1[Team],Table1[[#This Row],[Team]]) - 5,1,0)</f>
        <v>0</v>
      </c>
      <c r="AJ218" cm="1">
        <f t="array" ref="AJ218">MATCH(Table1[[#This Row],[Game_ID]],_xlfn.UNIQUE(_xlfn._xlws.FILTER(Table1[Game_ID],Table1[Team]=Table1[[#This Row],[Team]])),0)</f>
        <v>7</v>
      </c>
      <c r="AK218">
        <f>IF(Table1[[#This Row],[Last5_Flag]]=1,1,0)</f>
        <v>0</v>
      </c>
      <c r="AL218">
        <f>COUNTIFS(
    Table1[Player Name], Table1[[#This Row],[Player Name]],
    Table1[Position], Table1[[#This Row],[Position]]
)</f>
        <v>21</v>
      </c>
      <c r="AM218" t="str" cm="1">
        <f t="array" ref="AM2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19" spans="1:39" x14ac:dyDescent="0.2">
      <c r="A219" t="str">
        <f>TEXT(Table1[[#This Row],[Date]],"yyyymmdd") &amp; "_" &amp; (LEFT(D219,3) &amp; "_" &amp; LEFT(E219,3) &amp; "_" &amp; (Table1[[#This Row],[Game_no.]]))</f>
        <v>20260213_Cat_D&amp;E_1</v>
      </c>
      <c r="B219" s="1">
        <v>46066</v>
      </c>
      <c r="C219" s="3">
        <v>1</v>
      </c>
      <c r="D219" t="s">
        <v>149</v>
      </c>
      <c r="E219" t="s">
        <v>42</v>
      </c>
      <c r="F219" t="s">
        <v>42</v>
      </c>
      <c r="G219" t="s">
        <v>149</v>
      </c>
      <c r="H219" t="s">
        <v>96</v>
      </c>
      <c r="I219" t="str">
        <f>TRIM(SUBSTITUTE(Table1[[#This Row],[Player]], " ", ""))</f>
        <v>A.Belcher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f t="shared" si="12"/>
        <v>0</v>
      </c>
      <c r="W219" t="s">
        <v>53</v>
      </c>
      <c r="X219" s="3">
        <v>9</v>
      </c>
      <c r="Y219">
        <v>0</v>
      </c>
      <c r="AF219">
        <f>Table1[[#This Row],[AB]]+Table1[[#This Row],[BB]]+Table1[[#This Row],[SF]]</f>
        <v>2</v>
      </c>
      <c r="AG219">
        <f>Table1[[#This Row],[H]]+Table1[[#This Row],[BB]]</f>
        <v>0</v>
      </c>
      <c r="AH219">
        <f>Table1[[#This Row],[H]]-Table1[[#This Row],[2B]]-Table1[[#This Row],[3B]]-Table1[[#This Row],[HR]]</f>
        <v>0</v>
      </c>
      <c r="AI219" s="3">
        <f>IF(Table1[[#This Row],[Team_Game_Number]] &gt;_xlfn.MAXIFS(Table1[Team_Game_Number],Table1[Team],Table1[[#This Row],[Team]]) - 5,1,0)</f>
        <v>0</v>
      </c>
      <c r="AJ219" cm="1">
        <f t="array" ref="AJ219">MATCH(Table1[[#This Row],[Game_ID]],_xlfn.UNIQUE(_xlfn._xlws.FILTER(Table1[Game_ID],Table1[Team]=Table1[[#This Row],[Team]])),0)</f>
        <v>7</v>
      </c>
      <c r="AK219">
        <f>IF(Table1[[#This Row],[Last5_Flag]]=1,1,0)</f>
        <v>0</v>
      </c>
      <c r="AL219">
        <f>COUNTIFS(
    Table1[Player Name], Table1[[#This Row],[Player Name]],
    Table1[Position], Table1[[#This Row],[Position]]
)</f>
        <v>1</v>
      </c>
      <c r="AM219" t="str" cm="1">
        <f t="array" ref="AM2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20" spans="1:39" x14ac:dyDescent="0.2">
      <c r="A220" t="str">
        <f>TEXT(Table1[[#This Row],[Date]],"yyyymmdd") &amp; "_" &amp; (LEFT(D220,3) &amp; "_" &amp; LEFT(E220,3) &amp; "_" &amp; (Table1[[#This Row],[Game_no.]]))</f>
        <v>20260213_Cat_D&amp;E_1</v>
      </c>
      <c r="B220" s="1">
        <v>46066</v>
      </c>
      <c r="C220" s="3">
        <v>1</v>
      </c>
      <c r="D220" t="s">
        <v>149</v>
      </c>
      <c r="E220" t="s">
        <v>42</v>
      </c>
      <c r="F220" t="s">
        <v>42</v>
      </c>
      <c r="G220" t="s">
        <v>149</v>
      </c>
      <c r="H220" t="s">
        <v>59</v>
      </c>
      <c r="I220" t="str">
        <f>TRIM(SUBSTITUTE(Table1[[#This Row],[Player]], " ", ""))</f>
        <v>S.Kneeland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f t="shared" si="12"/>
        <v>0</v>
      </c>
      <c r="W220" t="s">
        <v>58</v>
      </c>
      <c r="X220" s="3"/>
      <c r="Y220">
        <v>0</v>
      </c>
      <c r="Z220">
        <v>3.3330000000000002</v>
      </c>
      <c r="AA220">
        <v>7</v>
      </c>
      <c r="AB220">
        <v>5</v>
      </c>
      <c r="AC220">
        <v>4</v>
      </c>
      <c r="AD220">
        <v>2</v>
      </c>
      <c r="AE220">
        <v>2</v>
      </c>
      <c r="AF220">
        <f>Table1[[#This Row],[AB]]+Table1[[#This Row],[BB]]+Table1[[#This Row],[SF]]</f>
        <v>0</v>
      </c>
      <c r="AG220">
        <f>Table1[[#This Row],[H]]+Table1[[#This Row],[BB]]</f>
        <v>0</v>
      </c>
      <c r="AH220">
        <f>Table1[[#This Row],[H]]-Table1[[#This Row],[2B]]-Table1[[#This Row],[3B]]-Table1[[#This Row],[HR]]</f>
        <v>0</v>
      </c>
      <c r="AI220" s="3">
        <f>IF(Table1[[#This Row],[Team_Game_Number]] &gt;_xlfn.MAXIFS(Table1[Team_Game_Number],Table1[Team],Table1[[#This Row],[Team]]) - 5,1,0)</f>
        <v>0</v>
      </c>
      <c r="AJ220" cm="1">
        <f t="array" ref="AJ220">MATCH(Table1[[#This Row],[Game_ID]],_xlfn.UNIQUE(_xlfn._xlws.FILTER(Table1[Game_ID],Table1[Team]=Table1[[#This Row],[Team]])),0)</f>
        <v>7</v>
      </c>
      <c r="AK220">
        <f>IF(Table1[[#This Row],[Last5_Flag]]=1,1,0)</f>
        <v>0</v>
      </c>
      <c r="AL220">
        <f>COUNTIFS(
    Table1[Player Name], Table1[[#This Row],[Player Name]],
    Table1[Position], Table1[[#This Row],[Position]]
)</f>
        <v>17</v>
      </c>
      <c r="AM220" t="str" cm="1">
        <f t="array" ref="AM2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1" spans="1:39" x14ac:dyDescent="0.2">
      <c r="A221" t="str">
        <f>TEXT(Table1[[#This Row],[Date]],"yyyymmdd") &amp; "_" &amp; (LEFT(D221,3) &amp; "_" &amp; LEFT(E221,3) &amp; "_" &amp; (Table1[[#This Row],[Game_no.]]))</f>
        <v>20260213_Cat_D&amp;E_1</v>
      </c>
      <c r="B221" s="1">
        <v>46066</v>
      </c>
      <c r="C221" s="3">
        <v>1</v>
      </c>
      <c r="D221" t="s">
        <v>149</v>
      </c>
      <c r="E221" t="s">
        <v>42</v>
      </c>
      <c r="F221" t="s">
        <v>42</v>
      </c>
      <c r="G221" t="s">
        <v>149</v>
      </c>
      <c r="H221" t="s">
        <v>60</v>
      </c>
      <c r="I221" t="str">
        <f>TRIM(SUBSTITUTE(Table1[[#This Row],[Player]], " ", ""))</f>
        <v>A.Munoz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f t="shared" si="12"/>
        <v>0</v>
      </c>
      <c r="W221" t="s">
        <v>58</v>
      </c>
      <c r="X221" s="3"/>
      <c r="Y221">
        <v>0</v>
      </c>
      <c r="Z221">
        <v>1.333</v>
      </c>
      <c r="AA221">
        <v>5</v>
      </c>
      <c r="AB221">
        <v>5</v>
      </c>
      <c r="AC221">
        <v>5</v>
      </c>
      <c r="AD221">
        <v>1</v>
      </c>
      <c r="AE221">
        <v>0</v>
      </c>
      <c r="AF221">
        <f>Table1[[#This Row],[AB]]+Table1[[#This Row],[BB]]+Table1[[#This Row],[SF]]</f>
        <v>0</v>
      </c>
      <c r="AG221">
        <f>Table1[[#This Row],[H]]+Table1[[#This Row],[BB]]</f>
        <v>0</v>
      </c>
      <c r="AH221">
        <f>Table1[[#This Row],[H]]-Table1[[#This Row],[2B]]-Table1[[#This Row],[3B]]-Table1[[#This Row],[HR]]</f>
        <v>0</v>
      </c>
      <c r="AI221" s="3">
        <f>IF(Table1[[#This Row],[Team_Game_Number]] &gt;_xlfn.MAXIFS(Table1[Team_Game_Number],Table1[Team],Table1[[#This Row],[Team]]) - 5,1,0)</f>
        <v>0</v>
      </c>
      <c r="AJ221" cm="1">
        <f t="array" ref="AJ221">MATCH(Table1[[#This Row],[Game_ID]],_xlfn.UNIQUE(_xlfn._xlws.FILTER(Table1[Game_ID],Table1[Team]=Table1[[#This Row],[Team]])),0)</f>
        <v>7</v>
      </c>
      <c r="AK221">
        <f>IF(Table1[[#This Row],[Last5_Flag]]=1,1,0)</f>
        <v>0</v>
      </c>
      <c r="AL221">
        <f>COUNTIFS(
    Table1[Player Name], Table1[[#This Row],[Player Name]],
    Table1[Position], Table1[[#This Row],[Position]]
)</f>
        <v>10</v>
      </c>
      <c r="AM221" t="str" cm="1">
        <f t="array" ref="AM2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2" spans="1:39" x14ac:dyDescent="0.2">
      <c r="A222" t="str">
        <f>TEXT(Table1[[#This Row],[Date]],"yyyymmdd") &amp; "_" &amp; (LEFT(D222,3) &amp; "_" &amp; LEFT(E222,3) &amp; "_" &amp; (Table1[[#This Row],[Game_no.]]))</f>
        <v>20260213_Kin_Wes_1</v>
      </c>
      <c r="B222" s="1">
        <v>46066</v>
      </c>
      <c r="C222" s="3">
        <v>1</v>
      </c>
      <c r="D222" t="s">
        <v>151</v>
      </c>
      <c r="E222" t="s">
        <v>152</v>
      </c>
      <c r="F222" t="s">
        <v>152</v>
      </c>
      <c r="G222" t="s">
        <v>151</v>
      </c>
      <c r="H222" t="s">
        <v>153</v>
      </c>
      <c r="I222" t="str">
        <f>TRIM(SUBSTITUTE(Table1[[#This Row],[Player]], " ", ""))</f>
        <v>J.Morr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f t="shared" si="12"/>
        <v>0</v>
      </c>
      <c r="W222" t="s">
        <v>52</v>
      </c>
      <c r="X222" s="3">
        <v>1</v>
      </c>
      <c r="Y222">
        <v>0</v>
      </c>
      <c r="AF222">
        <f>Table1[[#This Row],[AB]]+Table1[[#This Row],[BB]]+Table1[[#This Row],[SF]]</f>
        <v>3</v>
      </c>
      <c r="AG222">
        <f>Table1[[#This Row],[H]]+Table1[[#This Row],[BB]]</f>
        <v>0</v>
      </c>
      <c r="AH222">
        <f>Table1[[#This Row],[H]]-Table1[[#This Row],[2B]]-Table1[[#This Row],[3B]]-Table1[[#This Row],[HR]]</f>
        <v>0</v>
      </c>
      <c r="AI222" s="3">
        <f>IF(Table1[[#This Row],[Team_Game_Number]] &gt;_xlfn.MAXIFS(Table1[Team_Game_Number],Table1[Team],Table1[[#This Row],[Team]]) - 5,1,0)</f>
        <v>0</v>
      </c>
      <c r="AJ222" cm="1">
        <f t="array" ref="AJ222">MATCH(Table1[[#This Row],[Game_ID]],_xlfn.UNIQUE(_xlfn._xlws.FILTER(Table1[Game_ID],Table1[Team]=Table1[[#This Row],[Team]])),0)</f>
        <v>1</v>
      </c>
      <c r="AK222">
        <f>IF(Table1[[#This Row],[Last5_Flag]]=1,1,0)</f>
        <v>0</v>
      </c>
      <c r="AL222">
        <f>COUNTIFS(
    Table1[Player Name], Table1[[#This Row],[Player Name]],
    Table1[Position], Table1[[#This Row],[Position]]
)</f>
        <v>14</v>
      </c>
      <c r="AM222" t="str" cm="1">
        <f t="array" ref="AM2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3" spans="1:39" x14ac:dyDescent="0.2">
      <c r="A223" t="str">
        <f>TEXT(Table1[[#This Row],[Date]],"yyyymmdd") &amp; "_" &amp; (LEFT(D223,3) &amp; "_" &amp; LEFT(E223,3) &amp; "_" &amp; (Table1[[#This Row],[Game_no.]]))</f>
        <v>20260213_Kin_Wes_1</v>
      </c>
      <c r="B223" s="1">
        <v>46066</v>
      </c>
      <c r="C223" s="3">
        <v>1</v>
      </c>
      <c r="D223" t="s">
        <v>151</v>
      </c>
      <c r="E223" t="s">
        <v>152</v>
      </c>
      <c r="F223" t="s">
        <v>152</v>
      </c>
      <c r="G223" t="s">
        <v>151</v>
      </c>
      <c r="H223" t="s">
        <v>154</v>
      </c>
      <c r="I223" t="str">
        <f>TRIM(SUBSTITUTE(Table1[[#This Row],[Player]], " ", ""))</f>
        <v>A.Cook</v>
      </c>
      <c r="J223">
        <v>3</v>
      </c>
      <c r="K223">
        <v>0</v>
      </c>
      <c r="L223">
        <v>1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f t="shared" si="12"/>
        <v>1</v>
      </c>
      <c r="W223" t="s">
        <v>54</v>
      </c>
      <c r="X223" s="3">
        <v>2</v>
      </c>
      <c r="Y223">
        <v>1</v>
      </c>
      <c r="AF223">
        <f>Table1[[#This Row],[AB]]+Table1[[#This Row],[BB]]+Table1[[#This Row],[SF]]</f>
        <v>3</v>
      </c>
      <c r="AG223">
        <f>Table1[[#This Row],[H]]+Table1[[#This Row],[BB]]</f>
        <v>1</v>
      </c>
      <c r="AH223">
        <f>Table1[[#This Row],[H]]-Table1[[#This Row],[2B]]-Table1[[#This Row],[3B]]-Table1[[#This Row],[HR]]</f>
        <v>1</v>
      </c>
      <c r="AI223" s="3">
        <f>IF(Table1[[#This Row],[Team_Game_Number]] &gt;_xlfn.MAXIFS(Table1[Team_Game_Number],Table1[Team],Table1[[#This Row],[Team]]) - 5,1,0)</f>
        <v>0</v>
      </c>
      <c r="AJ223" cm="1">
        <f t="array" ref="AJ223">MATCH(Table1[[#This Row],[Game_ID]],_xlfn.UNIQUE(_xlfn._xlws.FILTER(Table1[Game_ID],Table1[Team]=Table1[[#This Row],[Team]])),0)</f>
        <v>1</v>
      </c>
      <c r="AK223">
        <f>IF(Table1[[#This Row],[Last5_Flag]]=1,1,0)</f>
        <v>0</v>
      </c>
      <c r="AL223">
        <f>COUNTIFS(
    Table1[Player Name], Table1[[#This Row],[Player Name]],
    Table1[Position], Table1[[#This Row],[Position]]
)</f>
        <v>5</v>
      </c>
      <c r="AM223" t="str" cm="1">
        <f t="array" ref="AM2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24" spans="1:39" x14ac:dyDescent="0.2">
      <c r="A224" t="str">
        <f>TEXT(Table1[[#This Row],[Date]],"yyyymmdd") &amp; "_" &amp; (LEFT(D224,3) &amp; "_" &amp; LEFT(E224,3) &amp; "_" &amp; (Table1[[#This Row],[Game_no.]]))</f>
        <v>20260213_Kin_Wes_1</v>
      </c>
      <c r="B224" s="1">
        <v>46066</v>
      </c>
      <c r="C224" s="3">
        <v>1</v>
      </c>
      <c r="D224" t="s">
        <v>151</v>
      </c>
      <c r="E224" t="s">
        <v>152</v>
      </c>
      <c r="F224" t="s">
        <v>152</v>
      </c>
      <c r="G224" t="s">
        <v>151</v>
      </c>
      <c r="H224" t="s">
        <v>155</v>
      </c>
      <c r="I224" t="str">
        <f>TRIM(SUBSTITUTE(Table1[[#This Row],[Player]], " ", ""))</f>
        <v>S.Harris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f t="shared" si="12"/>
        <v>0</v>
      </c>
      <c r="W224" t="s">
        <v>8</v>
      </c>
      <c r="X224" s="3">
        <v>3</v>
      </c>
      <c r="Y224">
        <v>0</v>
      </c>
      <c r="AF224">
        <f>Table1[[#This Row],[AB]]+Table1[[#This Row],[BB]]+Table1[[#This Row],[SF]]</f>
        <v>2</v>
      </c>
      <c r="AG224">
        <f>Table1[[#This Row],[H]]+Table1[[#This Row],[BB]]</f>
        <v>0</v>
      </c>
      <c r="AH224">
        <f>Table1[[#This Row],[H]]-Table1[[#This Row],[2B]]-Table1[[#This Row],[3B]]-Table1[[#This Row],[HR]]</f>
        <v>0</v>
      </c>
      <c r="AI224" s="3">
        <f>IF(Table1[[#This Row],[Team_Game_Number]] &gt;_xlfn.MAXIFS(Table1[Team_Game_Number],Table1[Team],Table1[[#This Row],[Team]]) - 5,1,0)</f>
        <v>0</v>
      </c>
      <c r="AJ224" cm="1">
        <f t="array" ref="AJ224">MATCH(Table1[[#This Row],[Game_ID]],_xlfn.UNIQUE(_xlfn._xlws.FILTER(Table1[Game_ID],Table1[Team]=Table1[[#This Row],[Team]])),0)</f>
        <v>1</v>
      </c>
      <c r="AK224">
        <f>IF(Table1[[#This Row],[Last5_Flag]]=1,1,0)</f>
        <v>0</v>
      </c>
      <c r="AL224">
        <f>COUNTIFS(
    Table1[Player Name], Table1[[#This Row],[Player Name]],
    Table1[Position], Table1[[#This Row],[Position]]
)</f>
        <v>5</v>
      </c>
      <c r="AM224" t="str" cm="1">
        <f t="array" ref="AM2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25" spans="1:39" x14ac:dyDescent="0.2">
      <c r="A225" t="str">
        <f>TEXT(Table1[[#This Row],[Date]],"yyyymmdd") &amp; "_" &amp; (LEFT(D225,3) &amp; "_" &amp; LEFT(E225,3) &amp; "_" &amp; (Table1[[#This Row],[Game_no.]]))</f>
        <v>20260213_Kin_Wes_1</v>
      </c>
      <c r="B225" s="1">
        <v>46066</v>
      </c>
      <c r="C225" s="3">
        <v>1</v>
      </c>
      <c r="D225" t="s">
        <v>151</v>
      </c>
      <c r="E225" t="s">
        <v>152</v>
      </c>
      <c r="F225" t="s">
        <v>152</v>
      </c>
      <c r="G225" t="s">
        <v>151</v>
      </c>
      <c r="H225" t="s">
        <v>156</v>
      </c>
      <c r="I225" t="str">
        <f>TRIM(SUBSTITUTE(Table1[[#This Row],[Player]], " ", ""))</f>
        <v>S.Simon</v>
      </c>
      <c r="J225">
        <v>3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f t="shared" si="12"/>
        <v>0</v>
      </c>
      <c r="W225" t="s">
        <v>48</v>
      </c>
      <c r="X225" s="3">
        <v>4</v>
      </c>
      <c r="Y225">
        <v>0</v>
      </c>
      <c r="AF225">
        <f>Table1[[#This Row],[AB]]+Table1[[#This Row],[BB]]+Table1[[#This Row],[SF]]</f>
        <v>3</v>
      </c>
      <c r="AG225">
        <f>Table1[[#This Row],[H]]+Table1[[#This Row],[BB]]</f>
        <v>0</v>
      </c>
      <c r="AH225">
        <f>Table1[[#This Row],[H]]-Table1[[#This Row],[2B]]-Table1[[#This Row],[3B]]-Table1[[#This Row],[HR]]</f>
        <v>0</v>
      </c>
      <c r="AI225" s="3">
        <f>IF(Table1[[#This Row],[Team_Game_Number]] &gt;_xlfn.MAXIFS(Table1[Team_Game_Number],Table1[Team],Table1[[#This Row],[Team]]) - 5,1,0)</f>
        <v>0</v>
      </c>
      <c r="AJ225" cm="1">
        <f t="array" ref="AJ225">MATCH(Table1[[#This Row],[Game_ID]],_xlfn.UNIQUE(_xlfn._xlws.FILTER(Table1[Game_ID],Table1[Team]=Table1[[#This Row],[Team]])),0)</f>
        <v>1</v>
      </c>
      <c r="AK225">
        <f>IF(Table1[[#This Row],[Last5_Flag]]=1,1,0)</f>
        <v>0</v>
      </c>
      <c r="AL225">
        <f>COUNTIFS(
    Table1[Player Name], Table1[[#This Row],[Player Name]],
    Table1[Position], Table1[[#This Row],[Position]]
)</f>
        <v>17</v>
      </c>
      <c r="AM225" t="str" cm="1">
        <f t="array" ref="AM2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26" spans="1:39" x14ac:dyDescent="0.2">
      <c r="A226" t="str">
        <f>TEXT(Table1[[#This Row],[Date]],"yyyymmdd") &amp; "_" &amp; (LEFT(D226,3) &amp; "_" &amp; LEFT(E226,3) &amp; "_" &amp; (Table1[[#This Row],[Game_no.]]))</f>
        <v>20260213_Kin_Wes_1</v>
      </c>
      <c r="B226" s="1">
        <v>46066</v>
      </c>
      <c r="C226" s="3">
        <v>1</v>
      </c>
      <c r="D226" t="s">
        <v>151</v>
      </c>
      <c r="E226" t="s">
        <v>152</v>
      </c>
      <c r="F226" t="s">
        <v>152</v>
      </c>
      <c r="G226" t="s">
        <v>151</v>
      </c>
      <c r="H226" t="s">
        <v>157</v>
      </c>
      <c r="I226" t="str">
        <f>TRIM(SUBSTITUTE(Table1[[#This Row],[Player]], " ", ""))</f>
        <v>J.Conrad</v>
      </c>
      <c r="J226">
        <v>3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f t="shared" si="12"/>
        <v>1</v>
      </c>
      <c r="W226" t="s">
        <v>7</v>
      </c>
      <c r="X226" s="3">
        <v>5</v>
      </c>
      <c r="Y226">
        <v>0</v>
      </c>
      <c r="AF226">
        <f>Table1[[#This Row],[AB]]+Table1[[#This Row],[BB]]+Table1[[#This Row],[SF]]</f>
        <v>3</v>
      </c>
      <c r="AG226">
        <f>Table1[[#This Row],[H]]+Table1[[#This Row],[BB]]</f>
        <v>1</v>
      </c>
      <c r="AH226">
        <f>Table1[[#This Row],[H]]-Table1[[#This Row],[2B]]-Table1[[#This Row],[3B]]-Table1[[#This Row],[HR]]</f>
        <v>1</v>
      </c>
      <c r="AI226" s="3">
        <f>IF(Table1[[#This Row],[Team_Game_Number]] &gt;_xlfn.MAXIFS(Table1[Team_Game_Number],Table1[Team],Table1[[#This Row],[Team]]) - 5,1,0)</f>
        <v>0</v>
      </c>
      <c r="AJ226" cm="1">
        <f t="array" ref="AJ226">MATCH(Table1[[#This Row],[Game_ID]],_xlfn.UNIQUE(_xlfn._xlws.FILTER(Table1[Game_ID],Table1[Team]=Table1[[#This Row],[Team]])),0)</f>
        <v>1</v>
      </c>
      <c r="AK226">
        <f>IF(Table1[[#This Row],[Last5_Flag]]=1,1,0)</f>
        <v>0</v>
      </c>
      <c r="AL226">
        <f>COUNTIFS(
    Table1[Player Name], Table1[[#This Row],[Player Name]],
    Table1[Position], Table1[[#This Row],[Position]]
)</f>
        <v>26</v>
      </c>
      <c r="AM226" t="str" cm="1">
        <f t="array" ref="AM2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27" spans="1:39" x14ac:dyDescent="0.2">
      <c r="A227" t="str">
        <f>TEXT(Table1[[#This Row],[Date]],"yyyymmdd") &amp; "_" &amp; (LEFT(D227,3) &amp; "_" &amp; LEFT(E227,3) &amp; "_" &amp; (Table1[[#This Row],[Game_no.]]))</f>
        <v>20260213_Kin_Wes_1</v>
      </c>
      <c r="B227" s="1">
        <v>46066</v>
      </c>
      <c r="C227" s="3">
        <v>1</v>
      </c>
      <c r="D227" t="s">
        <v>151</v>
      </c>
      <c r="E227" t="s">
        <v>152</v>
      </c>
      <c r="F227" t="s">
        <v>152</v>
      </c>
      <c r="G227" t="s">
        <v>151</v>
      </c>
      <c r="H227" t="s">
        <v>158</v>
      </c>
      <c r="I227" t="str">
        <f>TRIM(SUBSTITUTE(Table1[[#This Row],[Player]], " ", ""))</f>
        <v>A.Davis</v>
      </c>
      <c r="J227">
        <v>3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f t="shared" si="12"/>
        <v>1</v>
      </c>
      <c r="W227" t="s">
        <v>164</v>
      </c>
      <c r="X227" s="3">
        <v>6</v>
      </c>
      <c r="Y227">
        <v>0</v>
      </c>
      <c r="Z227">
        <v>4</v>
      </c>
      <c r="AA227">
        <v>3</v>
      </c>
      <c r="AB227">
        <v>1</v>
      </c>
      <c r="AC227">
        <v>0</v>
      </c>
      <c r="AD227">
        <v>0</v>
      </c>
      <c r="AE227">
        <v>3</v>
      </c>
      <c r="AF227">
        <f>Table1[[#This Row],[AB]]+Table1[[#This Row],[BB]]+Table1[[#This Row],[SF]]</f>
        <v>3</v>
      </c>
      <c r="AG227">
        <f>Table1[[#This Row],[H]]+Table1[[#This Row],[BB]]</f>
        <v>1</v>
      </c>
      <c r="AH227">
        <f>Table1[[#This Row],[H]]-Table1[[#This Row],[2B]]-Table1[[#This Row],[3B]]-Table1[[#This Row],[HR]]</f>
        <v>1</v>
      </c>
      <c r="AI227" s="3">
        <f>IF(Table1[[#This Row],[Team_Game_Number]] &gt;_xlfn.MAXIFS(Table1[Team_Game_Number],Table1[Team],Table1[[#This Row],[Team]]) - 5,1,0)</f>
        <v>0</v>
      </c>
      <c r="AJ227" cm="1">
        <f t="array" ref="AJ227">MATCH(Table1[[#This Row],[Game_ID]],_xlfn.UNIQUE(_xlfn._xlws.FILTER(Table1[Game_ID],Table1[Team]=Table1[[#This Row],[Team]])),0)</f>
        <v>1</v>
      </c>
      <c r="AK227">
        <f>IF(Table1[[#This Row],[Last5_Flag]]=1,1,0)</f>
        <v>0</v>
      </c>
      <c r="AL227">
        <f>COUNTIFS(
    Table1[Player Name], Table1[[#This Row],[Player Name]],
    Table1[Position], Table1[[#This Row],[Position]]
)</f>
        <v>4</v>
      </c>
      <c r="AM227" t="str" cm="1">
        <f t="array" ref="AM2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228" spans="1:39" x14ac:dyDescent="0.2">
      <c r="A228" t="str">
        <f>TEXT(Table1[[#This Row],[Date]],"yyyymmdd") &amp; "_" &amp; (LEFT(D228,3) &amp; "_" &amp; LEFT(E228,3) &amp; "_" &amp; (Table1[[#This Row],[Game_no.]]))</f>
        <v>20260213_Kin_Wes_1</v>
      </c>
      <c r="B228" s="1">
        <v>46066</v>
      </c>
      <c r="C228" s="3">
        <v>1</v>
      </c>
      <c r="D228" t="s">
        <v>151</v>
      </c>
      <c r="E228" t="s">
        <v>152</v>
      </c>
      <c r="F228" t="s">
        <v>152</v>
      </c>
      <c r="G228" t="s">
        <v>151</v>
      </c>
      <c r="H228" t="s">
        <v>159</v>
      </c>
      <c r="I228" t="str">
        <f>TRIM(SUBSTITUTE(Table1[[#This Row],[Player]], " ", ""))</f>
        <v>R.Mangold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f t="shared" si="12"/>
        <v>0</v>
      </c>
      <c r="W228" t="s">
        <v>165</v>
      </c>
      <c r="X228" s="3">
        <v>7</v>
      </c>
      <c r="Y228">
        <v>0</v>
      </c>
      <c r="AF228">
        <f>Table1[[#This Row],[AB]]+Table1[[#This Row],[BB]]+Table1[[#This Row],[SF]]</f>
        <v>1</v>
      </c>
      <c r="AG228">
        <f>Table1[[#This Row],[H]]+Table1[[#This Row],[BB]]</f>
        <v>0</v>
      </c>
      <c r="AH228">
        <f>Table1[[#This Row],[H]]-Table1[[#This Row],[2B]]-Table1[[#This Row],[3B]]-Table1[[#This Row],[HR]]</f>
        <v>0</v>
      </c>
      <c r="AI228" s="3">
        <f>IF(Table1[[#This Row],[Team_Game_Number]] &gt;_xlfn.MAXIFS(Table1[Team_Game_Number],Table1[Team],Table1[[#This Row],[Team]]) - 5,1,0)</f>
        <v>0</v>
      </c>
      <c r="AJ228" cm="1">
        <f t="array" ref="AJ228">MATCH(Table1[[#This Row],[Game_ID]],_xlfn.UNIQUE(_xlfn._xlws.FILTER(Table1[Game_ID],Table1[Team]=Table1[[#This Row],[Team]])),0)</f>
        <v>1</v>
      </c>
      <c r="AK228">
        <f>IF(Table1[[#This Row],[Last5_Flag]]=1,1,0)</f>
        <v>0</v>
      </c>
      <c r="AL228">
        <f>COUNTIFS(
    Table1[Player Name], Table1[[#This Row],[Player Name]],
    Table1[Position], Table1[[#This Row],[Position]]
)</f>
        <v>1</v>
      </c>
      <c r="AM228" t="str" cm="1">
        <f t="array" ref="AM2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29" spans="1:39" x14ac:dyDescent="0.2">
      <c r="A229" t="str">
        <f>TEXT(Table1[[#This Row],[Date]],"yyyymmdd") &amp; "_" &amp; (LEFT(D229,3) &amp; "_" &amp; LEFT(E229,3) &amp; "_" &amp; (Table1[[#This Row],[Game_no.]]))</f>
        <v>20260213_Kin_Wes_1</v>
      </c>
      <c r="B229" s="1">
        <v>46066</v>
      </c>
      <c r="C229" s="3">
        <v>1</v>
      </c>
      <c r="D229" t="s">
        <v>151</v>
      </c>
      <c r="E229" t="s">
        <v>152</v>
      </c>
      <c r="F229" t="s">
        <v>152</v>
      </c>
      <c r="G229" t="s">
        <v>151</v>
      </c>
      <c r="H229" t="s">
        <v>160</v>
      </c>
      <c r="I229" t="str">
        <f>TRIM(SUBSTITUTE(Table1[[#This Row],[Player]], " ", ""))</f>
        <v>M.Johnson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f t="shared" si="12"/>
        <v>0</v>
      </c>
      <c r="W229" t="s">
        <v>57</v>
      </c>
      <c r="X229" s="3">
        <v>0</v>
      </c>
      <c r="Y229">
        <v>1</v>
      </c>
      <c r="AF229">
        <f>Table1[[#This Row],[AB]]+Table1[[#This Row],[BB]]+Table1[[#This Row],[SF]]</f>
        <v>0</v>
      </c>
      <c r="AG229">
        <f>Table1[[#This Row],[H]]+Table1[[#This Row],[BB]]</f>
        <v>0</v>
      </c>
      <c r="AH229">
        <f>Table1[[#This Row],[H]]-Table1[[#This Row],[2B]]-Table1[[#This Row],[3B]]-Table1[[#This Row],[HR]]</f>
        <v>0</v>
      </c>
      <c r="AI229" s="3">
        <f>IF(Table1[[#This Row],[Team_Game_Number]] &gt;_xlfn.MAXIFS(Table1[Team_Game_Number],Table1[Team],Table1[[#This Row],[Team]]) - 5,1,0)</f>
        <v>0</v>
      </c>
      <c r="AJ229" cm="1">
        <f t="array" ref="AJ229">MATCH(Table1[[#This Row],[Game_ID]],_xlfn.UNIQUE(_xlfn._xlws.FILTER(Table1[Game_ID],Table1[Team]=Table1[[#This Row],[Team]])),0)</f>
        <v>1</v>
      </c>
      <c r="AK229">
        <f>IF(Table1[[#This Row],[Last5_Flag]]=1,1,0)</f>
        <v>0</v>
      </c>
      <c r="AL229">
        <f>COUNTIFS(
    Table1[Player Name], Table1[[#This Row],[Player Name]],
    Table1[Position], Table1[[#This Row],[Position]]
)</f>
        <v>7</v>
      </c>
      <c r="AM229" t="str" cm="1">
        <f t="array" ref="AM2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30" spans="1:39" x14ac:dyDescent="0.2">
      <c r="A230" t="str">
        <f>TEXT(Table1[[#This Row],[Date]],"yyyymmdd") &amp; "_" &amp; (LEFT(D230,3) &amp; "_" &amp; LEFT(E230,3) &amp; "_" &amp; (Table1[[#This Row],[Game_no.]]))</f>
        <v>20260213_Kin_Wes_1</v>
      </c>
      <c r="B230" s="1">
        <v>46066</v>
      </c>
      <c r="C230" s="3">
        <v>1</v>
      </c>
      <c r="D230" t="s">
        <v>151</v>
      </c>
      <c r="E230" t="s">
        <v>152</v>
      </c>
      <c r="F230" t="s">
        <v>152</v>
      </c>
      <c r="G230" t="s">
        <v>151</v>
      </c>
      <c r="H230" t="s">
        <v>161</v>
      </c>
      <c r="I230" t="str">
        <f>TRIM(SUBSTITUTE(Table1[[#This Row],[Player]], " ", ""))</f>
        <v>K.Pettit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f t="shared" si="12"/>
        <v>0</v>
      </c>
      <c r="W230" t="s">
        <v>166</v>
      </c>
      <c r="X230" s="3">
        <v>8</v>
      </c>
      <c r="Y230">
        <v>0</v>
      </c>
      <c r="Z230">
        <v>2</v>
      </c>
      <c r="AA230">
        <v>3</v>
      </c>
      <c r="AB230">
        <v>3</v>
      </c>
      <c r="AC230">
        <v>0</v>
      </c>
      <c r="AD230">
        <v>2</v>
      </c>
      <c r="AE230">
        <v>2</v>
      </c>
      <c r="AF230">
        <f>Table1[[#This Row],[AB]]+Table1[[#This Row],[BB]]+Table1[[#This Row],[SF]]</f>
        <v>1</v>
      </c>
      <c r="AG230">
        <f>Table1[[#This Row],[H]]+Table1[[#This Row],[BB]]</f>
        <v>0</v>
      </c>
      <c r="AH230">
        <f>Table1[[#This Row],[H]]-Table1[[#This Row],[2B]]-Table1[[#This Row],[3B]]-Table1[[#This Row],[HR]]</f>
        <v>0</v>
      </c>
      <c r="AI230" s="3">
        <f>IF(Table1[[#This Row],[Team_Game_Number]] &gt;_xlfn.MAXIFS(Table1[Team_Game_Number],Table1[Team],Table1[[#This Row],[Team]]) - 5,1,0)</f>
        <v>0</v>
      </c>
      <c r="AJ230" cm="1">
        <f t="array" ref="AJ230">MATCH(Table1[[#This Row],[Game_ID]],_xlfn.UNIQUE(_xlfn._xlws.FILTER(Table1[Game_ID],Table1[Team]=Table1[[#This Row],[Team]])),0)</f>
        <v>1</v>
      </c>
      <c r="AK230">
        <f>IF(Table1[[#This Row],[Last5_Flag]]=1,1,0)</f>
        <v>0</v>
      </c>
      <c r="AL230">
        <f>COUNTIFS(
    Table1[Player Name], Table1[[#This Row],[Player Name]],
    Table1[Position], Table1[[#This Row],[Position]]
)</f>
        <v>1</v>
      </c>
      <c r="AM230" t="str" cm="1">
        <f t="array" ref="AM2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31" spans="1:39" x14ac:dyDescent="0.2">
      <c r="A231" t="str">
        <f>TEXT(Table1[[#This Row],[Date]],"yyyymmdd") &amp; "_" &amp; (LEFT(D231,3) &amp; "_" &amp; LEFT(E231,3) &amp; "_" &amp; (Table1[[#This Row],[Game_no.]]))</f>
        <v>20260213_Kin_Wes_1</v>
      </c>
      <c r="B231" s="1">
        <v>46066</v>
      </c>
      <c r="C231" s="3">
        <v>1</v>
      </c>
      <c r="D231" t="s">
        <v>151</v>
      </c>
      <c r="E231" t="s">
        <v>152</v>
      </c>
      <c r="F231" t="s">
        <v>152</v>
      </c>
      <c r="G231" t="s">
        <v>151</v>
      </c>
      <c r="H231" t="s">
        <v>162</v>
      </c>
      <c r="I231" t="str">
        <f>TRIM(SUBSTITUTE(Table1[[#This Row],[Player]], " ", ""))</f>
        <v>P.Tucker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f t="shared" si="12"/>
        <v>0</v>
      </c>
      <c r="W231" t="s">
        <v>53</v>
      </c>
      <c r="X231" s="3">
        <v>9</v>
      </c>
      <c r="Y231">
        <v>0</v>
      </c>
      <c r="AF231">
        <f>Table1[[#This Row],[AB]]+Table1[[#This Row],[BB]]+Table1[[#This Row],[SF]]</f>
        <v>1</v>
      </c>
      <c r="AG231">
        <f>Table1[[#This Row],[H]]+Table1[[#This Row],[BB]]</f>
        <v>0</v>
      </c>
      <c r="AH231">
        <f>Table1[[#This Row],[H]]-Table1[[#This Row],[2B]]-Table1[[#This Row],[3B]]-Table1[[#This Row],[HR]]</f>
        <v>0</v>
      </c>
      <c r="AI231" s="3">
        <f>IF(Table1[[#This Row],[Team_Game_Number]] &gt;_xlfn.MAXIFS(Table1[Team_Game_Number],Table1[Team],Table1[[#This Row],[Team]]) - 5,1,0)</f>
        <v>0</v>
      </c>
      <c r="AJ231" cm="1">
        <f t="array" ref="AJ231">MATCH(Table1[[#This Row],[Game_ID]],_xlfn.UNIQUE(_xlfn._xlws.FILTER(Table1[Game_ID],Table1[Team]=Table1[[#This Row],[Team]])),0)</f>
        <v>1</v>
      </c>
      <c r="AK231">
        <f>IF(Table1[[#This Row],[Last5_Flag]]=1,1,0)</f>
        <v>0</v>
      </c>
      <c r="AL231">
        <f>COUNTIFS(
    Table1[Player Name], Table1[[#This Row],[Player Name]],
    Table1[Position], Table1[[#This Row],[Position]]
)</f>
        <v>5</v>
      </c>
      <c r="AM231" t="str" cm="1">
        <f t="array" ref="AM2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32" spans="1:39" x14ac:dyDescent="0.2">
      <c r="A232" t="str">
        <f>TEXT(Table1[[#This Row],[Date]],"yyyymmdd") &amp; "_" &amp; (LEFT(D232,3) &amp; "_" &amp; LEFT(E232,3) &amp; "_" &amp; (Table1[[#This Row],[Game_no.]]))</f>
        <v>20260213_Kin_Wes_1</v>
      </c>
      <c r="B232" s="1">
        <v>46066</v>
      </c>
      <c r="C232" s="3">
        <v>1</v>
      </c>
      <c r="D232" t="s">
        <v>151</v>
      </c>
      <c r="E232" t="s">
        <v>152</v>
      </c>
      <c r="F232" t="s">
        <v>152</v>
      </c>
      <c r="G232" t="s">
        <v>151</v>
      </c>
      <c r="H232" t="s">
        <v>163</v>
      </c>
      <c r="I232" t="str">
        <f>TRIM(SUBSTITUTE(Table1[[#This Row],[Player]], " ", ""))</f>
        <v>F.Randolph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f t="shared" si="12"/>
        <v>0</v>
      </c>
      <c r="W232" t="s">
        <v>74</v>
      </c>
      <c r="X232" s="3">
        <v>9</v>
      </c>
      <c r="Y232">
        <v>0</v>
      </c>
      <c r="AF232">
        <f>Table1[[#This Row],[AB]]+Table1[[#This Row],[BB]]+Table1[[#This Row],[SF]]</f>
        <v>1</v>
      </c>
      <c r="AG232">
        <f>Table1[[#This Row],[H]]+Table1[[#This Row],[BB]]</f>
        <v>0</v>
      </c>
      <c r="AH232">
        <f>Table1[[#This Row],[H]]-Table1[[#This Row],[2B]]-Table1[[#This Row],[3B]]-Table1[[#This Row],[HR]]</f>
        <v>0</v>
      </c>
      <c r="AI232" s="3">
        <f>IF(Table1[[#This Row],[Team_Game_Number]] &gt;_xlfn.MAXIFS(Table1[Team_Game_Number],Table1[Team],Table1[[#This Row],[Team]]) - 5,1,0)</f>
        <v>0</v>
      </c>
      <c r="AJ232" cm="1">
        <f t="array" ref="AJ232">MATCH(Table1[[#This Row],[Game_ID]],_xlfn.UNIQUE(_xlfn._xlws.FILTER(Table1[Game_ID],Table1[Team]=Table1[[#This Row],[Team]])),0)</f>
        <v>1</v>
      </c>
      <c r="AK232">
        <f>IF(Table1[[#This Row],[Last5_Flag]]=1,1,0)</f>
        <v>0</v>
      </c>
      <c r="AL232">
        <f>COUNTIFS(
    Table1[Player Name], Table1[[#This Row],[Player Name]],
    Table1[Position], Table1[[#This Row],[Position]]
)</f>
        <v>1</v>
      </c>
      <c r="AM232" t="str" cm="1">
        <f t="array" ref="AM2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33" spans="1:39" x14ac:dyDescent="0.2">
      <c r="A233" t="str">
        <f>TEXT(Table1[[#This Row],[Date]],"yyyymmdd") &amp; "_" &amp; (LEFT(D233,3) &amp; "_" &amp; LEFT(E233,3) &amp; "_" &amp; (Table1[[#This Row],[Game_no.]]))</f>
        <v>20260213_Bar_Fai_1</v>
      </c>
      <c r="B233" s="1">
        <v>46066</v>
      </c>
      <c r="C233" s="3">
        <v>1</v>
      </c>
      <c r="D233" t="s">
        <v>167</v>
      </c>
      <c r="E233" t="s">
        <v>168</v>
      </c>
      <c r="F233" t="s">
        <v>168</v>
      </c>
      <c r="G233" t="s">
        <v>167</v>
      </c>
      <c r="H233" t="s">
        <v>169</v>
      </c>
      <c r="I233" t="str">
        <f>TRIM(SUBSTITUTE(Table1[[#This Row],[Player]], " ", ""))</f>
        <v>B.Hess</v>
      </c>
      <c r="J233">
        <v>2</v>
      </c>
      <c r="K233">
        <v>0</v>
      </c>
      <c r="L233">
        <v>0</v>
      </c>
      <c r="M233">
        <v>0</v>
      </c>
      <c r="N233">
        <v>2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f t="shared" si="12"/>
        <v>0</v>
      </c>
      <c r="W233" t="s">
        <v>54</v>
      </c>
      <c r="X233" s="3">
        <v>1</v>
      </c>
      <c r="Y233">
        <v>0</v>
      </c>
      <c r="AF233">
        <f>Table1[[#This Row],[AB]]+Table1[[#This Row],[BB]]+Table1[[#This Row],[SF]]</f>
        <v>4</v>
      </c>
      <c r="AG233">
        <f>Table1[[#This Row],[H]]+Table1[[#This Row],[BB]]</f>
        <v>2</v>
      </c>
      <c r="AH233">
        <f>Table1[[#This Row],[H]]-Table1[[#This Row],[2B]]-Table1[[#This Row],[3B]]-Table1[[#This Row],[HR]]</f>
        <v>0</v>
      </c>
      <c r="AI233" s="3">
        <f>IF(Table1[[#This Row],[Team_Game_Number]] &gt;_xlfn.MAXIFS(Table1[Team_Game_Number],Table1[Team],Table1[[#This Row],[Team]]) - 5,1,0)</f>
        <v>0</v>
      </c>
      <c r="AJ233" cm="1">
        <f t="array" ref="AJ233">MATCH(Table1[[#This Row],[Game_ID]],_xlfn.UNIQUE(_xlfn._xlws.FILTER(Table1[Game_ID],Table1[Team]=Table1[[#This Row],[Team]])),0)</f>
        <v>1</v>
      </c>
      <c r="AK233">
        <f>IF(Table1[[#This Row],[Last5_Flag]]=1,1,0)</f>
        <v>0</v>
      </c>
      <c r="AL233">
        <f>COUNTIFS(
    Table1[Player Name], Table1[[#This Row],[Player Name]],
    Table1[Position], Table1[[#This Row],[Position]]
)</f>
        <v>24</v>
      </c>
      <c r="AM233" t="str" cm="1">
        <f t="array" ref="AM2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34" spans="1:39" x14ac:dyDescent="0.2">
      <c r="A234" t="str">
        <f>TEXT(Table1[[#This Row],[Date]],"yyyymmdd") &amp; "_" &amp; (LEFT(D234,3) &amp; "_" &amp; LEFT(E234,3) &amp; "_" &amp; (Table1[[#This Row],[Game_no.]]))</f>
        <v>20260213_Bar_Fai_1</v>
      </c>
      <c r="B234" s="1">
        <v>46066</v>
      </c>
      <c r="C234" s="3">
        <v>1</v>
      </c>
      <c r="D234" t="s">
        <v>167</v>
      </c>
      <c r="E234" t="s">
        <v>168</v>
      </c>
      <c r="F234" t="s">
        <v>168</v>
      </c>
      <c r="G234" t="s">
        <v>167</v>
      </c>
      <c r="H234" t="s">
        <v>170</v>
      </c>
      <c r="I234" t="str">
        <f>TRIM(SUBSTITUTE(Table1[[#This Row],[Player]], " ", ""))</f>
        <v>G.Bibb</v>
      </c>
      <c r="J234">
        <v>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f t="shared" si="12"/>
        <v>0</v>
      </c>
      <c r="W234" t="s">
        <v>50</v>
      </c>
      <c r="X234" s="3">
        <v>2</v>
      </c>
      <c r="Y234">
        <v>0</v>
      </c>
      <c r="AF234">
        <f>Table1[[#This Row],[AB]]+Table1[[#This Row],[BB]]+Table1[[#This Row],[SF]]</f>
        <v>3</v>
      </c>
      <c r="AG234">
        <f>Table1[[#This Row],[H]]+Table1[[#This Row],[BB]]</f>
        <v>0</v>
      </c>
      <c r="AH234">
        <f>Table1[[#This Row],[H]]-Table1[[#This Row],[2B]]-Table1[[#This Row],[3B]]-Table1[[#This Row],[HR]]</f>
        <v>0</v>
      </c>
      <c r="AI234" s="3">
        <f>IF(Table1[[#This Row],[Team_Game_Number]] &gt;_xlfn.MAXIFS(Table1[Team_Game_Number],Table1[Team],Table1[[#This Row],[Team]]) - 5,1,0)</f>
        <v>0</v>
      </c>
      <c r="AJ234" cm="1">
        <f t="array" ref="AJ234">MATCH(Table1[[#This Row],[Game_ID]],_xlfn.UNIQUE(_xlfn._xlws.FILTER(Table1[Game_ID],Table1[Team]=Table1[[#This Row],[Team]])),0)</f>
        <v>1</v>
      </c>
      <c r="AK234">
        <f>IF(Table1[[#This Row],[Last5_Flag]]=1,1,0)</f>
        <v>0</v>
      </c>
      <c r="AL234">
        <f>COUNTIFS(
    Table1[Player Name], Table1[[#This Row],[Player Name]],
    Table1[Position], Table1[[#This Row],[Position]]
)</f>
        <v>1</v>
      </c>
      <c r="AM234" t="str" cm="1">
        <f t="array" ref="AM2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35" spans="1:39" x14ac:dyDescent="0.2">
      <c r="A235" t="str">
        <f>TEXT(Table1[[#This Row],[Date]],"yyyymmdd") &amp; "_" &amp; (LEFT(D235,3) &amp; "_" &amp; LEFT(E235,3) &amp; "_" &amp; (Table1[[#This Row],[Game_no.]]))</f>
        <v>20260213_Bar_Fai_1</v>
      </c>
      <c r="B235" s="1">
        <v>46066</v>
      </c>
      <c r="C235" s="3">
        <v>1</v>
      </c>
      <c r="D235" t="s">
        <v>167</v>
      </c>
      <c r="E235" t="s">
        <v>168</v>
      </c>
      <c r="F235" t="s">
        <v>168</v>
      </c>
      <c r="G235" t="s">
        <v>167</v>
      </c>
      <c r="H235" t="s">
        <v>171</v>
      </c>
      <c r="I235" t="str">
        <f>TRIM(SUBSTITUTE(Table1[[#This Row],[Player]], " ", ""))</f>
        <v>B.Marietta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f t="shared" si="12"/>
        <v>0</v>
      </c>
      <c r="W235" t="s">
        <v>74</v>
      </c>
      <c r="X235" s="3">
        <v>2</v>
      </c>
      <c r="Y235">
        <v>0</v>
      </c>
      <c r="AF235">
        <f>Table1[[#This Row],[AB]]+Table1[[#This Row],[BB]]+Table1[[#This Row],[SF]]</f>
        <v>1</v>
      </c>
      <c r="AG235">
        <f>Table1[[#This Row],[H]]+Table1[[#This Row],[BB]]</f>
        <v>0</v>
      </c>
      <c r="AH235">
        <f>Table1[[#This Row],[H]]-Table1[[#This Row],[2B]]-Table1[[#This Row],[3B]]-Table1[[#This Row],[HR]]</f>
        <v>0</v>
      </c>
      <c r="AI235" s="3">
        <f>IF(Table1[[#This Row],[Team_Game_Number]] &gt;_xlfn.MAXIFS(Table1[Team_Game_Number],Table1[Team],Table1[[#This Row],[Team]]) - 5,1,0)</f>
        <v>0</v>
      </c>
      <c r="AJ235" cm="1">
        <f t="array" ref="AJ235">MATCH(Table1[[#This Row],[Game_ID]],_xlfn.UNIQUE(_xlfn._xlws.FILTER(Table1[Game_ID],Table1[Team]=Table1[[#This Row],[Team]])),0)</f>
        <v>1</v>
      </c>
      <c r="AK235">
        <f>IF(Table1[[#This Row],[Last5_Flag]]=1,1,0)</f>
        <v>0</v>
      </c>
      <c r="AL235">
        <f>COUNTIFS(
    Table1[Player Name], Table1[[#This Row],[Player Name]],
    Table1[Position], Table1[[#This Row],[Position]]
)</f>
        <v>1</v>
      </c>
      <c r="AM235" t="str" cm="1">
        <f t="array" ref="AM2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36" spans="1:39" x14ac:dyDescent="0.2">
      <c r="A236" t="str">
        <f>TEXT(Table1[[#This Row],[Date]],"yyyymmdd") &amp; "_" &amp; (LEFT(D236,3) &amp; "_" &amp; LEFT(E236,3) &amp; "_" &amp; (Table1[[#This Row],[Game_no.]]))</f>
        <v>20260213_Bar_Fai_1</v>
      </c>
      <c r="B236" s="1">
        <v>46066</v>
      </c>
      <c r="C236" s="3">
        <v>1</v>
      </c>
      <c r="D236" t="s">
        <v>167</v>
      </c>
      <c r="E236" t="s">
        <v>168</v>
      </c>
      <c r="F236" t="s">
        <v>168</v>
      </c>
      <c r="G236" t="s">
        <v>167</v>
      </c>
      <c r="H236" t="s">
        <v>172</v>
      </c>
      <c r="I236" t="str">
        <f>TRIM(SUBSTITUTE(Table1[[#This Row],[Player]], " ", ""))</f>
        <v>E.Paul</v>
      </c>
      <c r="J236">
        <v>4</v>
      </c>
      <c r="K236">
        <v>0</v>
      </c>
      <c r="L236">
        <v>0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f t="shared" si="12"/>
        <v>0</v>
      </c>
      <c r="W236" t="s">
        <v>48</v>
      </c>
      <c r="X236" s="3">
        <v>3</v>
      </c>
      <c r="Y236">
        <v>1</v>
      </c>
      <c r="AF236">
        <f>Table1[[#This Row],[AB]]+Table1[[#This Row],[BB]]+Table1[[#This Row],[SF]]</f>
        <v>4</v>
      </c>
      <c r="AG236">
        <f>Table1[[#This Row],[H]]+Table1[[#This Row],[BB]]</f>
        <v>0</v>
      </c>
      <c r="AH236">
        <f>Table1[[#This Row],[H]]-Table1[[#This Row],[2B]]-Table1[[#This Row],[3B]]-Table1[[#This Row],[HR]]</f>
        <v>0</v>
      </c>
      <c r="AI236" s="3">
        <f>IF(Table1[[#This Row],[Team_Game_Number]] &gt;_xlfn.MAXIFS(Table1[Team_Game_Number],Table1[Team],Table1[[#This Row],[Team]]) - 5,1,0)</f>
        <v>0</v>
      </c>
      <c r="AJ236" cm="1">
        <f t="array" ref="AJ236">MATCH(Table1[[#This Row],[Game_ID]],_xlfn.UNIQUE(_xlfn._xlws.FILTER(Table1[Game_ID],Table1[Team]=Table1[[#This Row],[Team]])),0)</f>
        <v>1</v>
      </c>
      <c r="AK236">
        <f>IF(Table1[[#This Row],[Last5_Flag]]=1,1,0)</f>
        <v>0</v>
      </c>
      <c r="AL236">
        <f>COUNTIFS(
    Table1[Player Name], Table1[[#This Row],[Player Name]],
    Table1[Position], Table1[[#This Row],[Position]]
)</f>
        <v>24</v>
      </c>
      <c r="AM236" t="str" cm="1">
        <f t="array" ref="AM2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37" spans="1:39" x14ac:dyDescent="0.2">
      <c r="A237" t="str">
        <f>TEXT(Table1[[#This Row],[Date]],"yyyymmdd") &amp; "_" &amp; (LEFT(D237,3) &amp; "_" &amp; LEFT(E237,3) &amp; "_" &amp; (Table1[[#This Row],[Game_no.]]))</f>
        <v>20260213_Bar_Fai_1</v>
      </c>
      <c r="B237" s="1">
        <v>46066</v>
      </c>
      <c r="C237" s="3">
        <v>1</v>
      </c>
      <c r="D237" t="s">
        <v>167</v>
      </c>
      <c r="E237" t="s">
        <v>168</v>
      </c>
      <c r="F237" t="s">
        <v>168</v>
      </c>
      <c r="G237" t="s">
        <v>167</v>
      </c>
      <c r="H237" t="s">
        <v>173</v>
      </c>
      <c r="I237" t="str">
        <f>TRIM(SUBSTITUTE(Table1[[#This Row],[Player]], " ", ""))</f>
        <v>A.Townsend</v>
      </c>
      <c r="J237">
        <v>3</v>
      </c>
      <c r="K237">
        <v>0</v>
      </c>
      <c r="L237">
        <v>1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f t="shared" si="12"/>
        <v>1</v>
      </c>
      <c r="W237" t="s">
        <v>57</v>
      </c>
      <c r="X237" s="3">
        <v>4</v>
      </c>
      <c r="Y237">
        <v>0</v>
      </c>
      <c r="AF237">
        <f>Table1[[#This Row],[AB]]+Table1[[#This Row],[BB]]+Table1[[#This Row],[SF]]</f>
        <v>4</v>
      </c>
      <c r="AG237">
        <f>Table1[[#This Row],[H]]+Table1[[#This Row],[BB]]</f>
        <v>2</v>
      </c>
      <c r="AH237">
        <f>Table1[[#This Row],[H]]-Table1[[#This Row],[2B]]-Table1[[#This Row],[3B]]-Table1[[#This Row],[HR]]</f>
        <v>1</v>
      </c>
      <c r="AI237" s="3">
        <f>IF(Table1[[#This Row],[Team_Game_Number]] &gt;_xlfn.MAXIFS(Table1[Team_Game_Number],Table1[Team],Table1[[#This Row],[Team]]) - 5,1,0)</f>
        <v>0</v>
      </c>
      <c r="AJ237" cm="1">
        <f t="array" ref="AJ237">MATCH(Table1[[#This Row],[Game_ID]],_xlfn.UNIQUE(_xlfn._xlws.FILTER(Table1[Game_ID],Table1[Team]=Table1[[#This Row],[Team]])),0)</f>
        <v>1</v>
      </c>
      <c r="AK237">
        <f>IF(Table1[[#This Row],[Last5_Flag]]=1,1,0)</f>
        <v>0</v>
      </c>
      <c r="AL237">
        <f>COUNTIFS(
    Table1[Player Name], Table1[[#This Row],[Player Name]],
    Table1[Position], Table1[[#This Row],[Position]]
)</f>
        <v>18</v>
      </c>
      <c r="AM237" t="str" cm="1">
        <f t="array" ref="AM2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38" spans="1:39" x14ac:dyDescent="0.2">
      <c r="A238" t="str">
        <f>TEXT(Table1[[#This Row],[Date]],"yyyymmdd") &amp; "_" &amp; (LEFT(D238,3) &amp; "_" &amp; LEFT(E238,3) &amp; "_" &amp; (Table1[[#This Row],[Game_no.]]))</f>
        <v>20260213_Bar_Fai_1</v>
      </c>
      <c r="B238" s="1">
        <v>46066</v>
      </c>
      <c r="C238" s="3">
        <v>1</v>
      </c>
      <c r="D238" t="s">
        <v>167</v>
      </c>
      <c r="E238" t="s">
        <v>168</v>
      </c>
      <c r="F238" t="s">
        <v>168</v>
      </c>
      <c r="G238" t="s">
        <v>167</v>
      </c>
      <c r="H238" t="s">
        <v>174</v>
      </c>
      <c r="I238" t="str">
        <f>TRIM(SUBSTITUTE(Table1[[#This Row],[Player]], " ", ""))</f>
        <v>A.Foresha</v>
      </c>
      <c r="J238">
        <v>3</v>
      </c>
      <c r="K238">
        <v>0</v>
      </c>
      <c r="L238">
        <v>1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f t="shared" si="12"/>
        <v>1</v>
      </c>
      <c r="W238" t="s">
        <v>43</v>
      </c>
      <c r="X238" s="3">
        <v>5</v>
      </c>
      <c r="Y238">
        <v>0</v>
      </c>
      <c r="AF238">
        <f>Table1[[#This Row],[AB]]+Table1[[#This Row],[BB]]+Table1[[#This Row],[SF]]</f>
        <v>4</v>
      </c>
      <c r="AG238">
        <f>Table1[[#This Row],[H]]+Table1[[#This Row],[BB]]</f>
        <v>2</v>
      </c>
      <c r="AH238">
        <f>Table1[[#This Row],[H]]-Table1[[#This Row],[2B]]-Table1[[#This Row],[3B]]-Table1[[#This Row],[HR]]</f>
        <v>1</v>
      </c>
      <c r="AI238" s="3">
        <f>IF(Table1[[#This Row],[Team_Game_Number]] &gt;_xlfn.MAXIFS(Table1[Team_Game_Number],Table1[Team],Table1[[#This Row],[Team]]) - 5,1,0)</f>
        <v>0</v>
      </c>
      <c r="AJ238" cm="1">
        <f t="array" ref="AJ238">MATCH(Table1[[#This Row],[Game_ID]],_xlfn.UNIQUE(_xlfn._xlws.FILTER(Table1[Game_ID],Table1[Team]=Table1[[#This Row],[Team]])),0)</f>
        <v>1</v>
      </c>
      <c r="AK238">
        <f>IF(Table1[[#This Row],[Last5_Flag]]=1,1,0)</f>
        <v>0</v>
      </c>
      <c r="AL238">
        <f>COUNTIFS(
    Table1[Player Name], Table1[[#This Row],[Player Name]],
    Table1[Position], Table1[[#This Row],[Position]]
)</f>
        <v>23</v>
      </c>
      <c r="AM238" t="str" cm="1">
        <f t="array" ref="AM2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39" spans="1:39" x14ac:dyDescent="0.2">
      <c r="A239" t="str">
        <f>TEXT(Table1[[#This Row],[Date]],"yyyymmdd") &amp; "_" &amp; (LEFT(D239,3) &amp; "_" &amp; LEFT(E239,3) &amp; "_" &amp; (Table1[[#This Row],[Game_no.]]))</f>
        <v>20260213_Bar_Fai_1</v>
      </c>
      <c r="B239" s="1">
        <v>46066</v>
      </c>
      <c r="C239" s="3">
        <v>1</v>
      </c>
      <c r="D239" t="s">
        <v>167</v>
      </c>
      <c r="E239" t="s">
        <v>168</v>
      </c>
      <c r="F239" t="s">
        <v>168</v>
      </c>
      <c r="G239" t="s">
        <v>167</v>
      </c>
      <c r="H239" t="s">
        <v>175</v>
      </c>
      <c r="I239" t="str">
        <f>TRIM(SUBSTITUTE(Table1[[#This Row],[Player]], " ", ""))</f>
        <v>K.Thomas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f t="shared" si="12"/>
        <v>0</v>
      </c>
      <c r="W239" t="s">
        <v>73</v>
      </c>
      <c r="X239" s="3"/>
      <c r="Y239">
        <v>0</v>
      </c>
      <c r="AF239">
        <f>Table1[[#This Row],[AB]]+Table1[[#This Row],[BB]]+Table1[[#This Row],[SF]]</f>
        <v>0</v>
      </c>
      <c r="AG239">
        <f>Table1[[#This Row],[H]]+Table1[[#This Row],[BB]]</f>
        <v>0</v>
      </c>
      <c r="AH239">
        <f>Table1[[#This Row],[H]]-Table1[[#This Row],[2B]]-Table1[[#This Row],[3B]]-Table1[[#This Row],[HR]]</f>
        <v>0</v>
      </c>
      <c r="AI239" s="3">
        <f>IF(Table1[[#This Row],[Team_Game_Number]] &gt;_xlfn.MAXIFS(Table1[Team_Game_Number],Table1[Team],Table1[[#This Row],[Team]]) - 5,1,0)</f>
        <v>0</v>
      </c>
      <c r="AJ239" cm="1">
        <f t="array" ref="AJ239">MATCH(Table1[[#This Row],[Game_ID]],_xlfn.UNIQUE(_xlfn._xlws.FILTER(Table1[Game_ID],Table1[Team]=Table1[[#This Row],[Team]])),0)</f>
        <v>1</v>
      </c>
      <c r="AK239">
        <f>IF(Table1[[#This Row],[Last5_Flag]]=1,1,0)</f>
        <v>0</v>
      </c>
      <c r="AL239">
        <f>COUNTIFS(
    Table1[Player Name], Table1[[#This Row],[Player Name]],
    Table1[Position], Table1[[#This Row],[Position]]
)</f>
        <v>10</v>
      </c>
      <c r="AM239" t="str" cm="1">
        <f t="array" ref="AM2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40" spans="1:39" x14ac:dyDescent="0.2">
      <c r="A240" t="str">
        <f>TEXT(Table1[[#This Row],[Date]],"yyyymmdd") &amp; "_" &amp; (LEFT(D240,3) &amp; "_" &amp; LEFT(E240,3) &amp; "_" &amp; (Table1[[#This Row],[Game_no.]]))</f>
        <v>20260213_Bar_Fai_1</v>
      </c>
      <c r="B240" s="1">
        <v>46066</v>
      </c>
      <c r="C240" s="3">
        <v>1</v>
      </c>
      <c r="D240" t="s">
        <v>167</v>
      </c>
      <c r="E240" t="s">
        <v>168</v>
      </c>
      <c r="F240" t="s">
        <v>168</v>
      </c>
      <c r="G240" t="s">
        <v>167</v>
      </c>
      <c r="H240" t="s">
        <v>176</v>
      </c>
      <c r="I240" t="str">
        <f>TRIM(SUBSTITUTE(Table1[[#This Row],[Player]], " ", ""))</f>
        <v>S.Emanuel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f t="shared" si="12"/>
        <v>0</v>
      </c>
      <c r="W240" t="s">
        <v>53</v>
      </c>
      <c r="X240" s="3">
        <v>6</v>
      </c>
      <c r="Y240">
        <v>0</v>
      </c>
      <c r="AF240">
        <f>Table1[[#This Row],[AB]]+Table1[[#This Row],[BB]]+Table1[[#This Row],[SF]]</f>
        <v>2</v>
      </c>
      <c r="AG240">
        <f>Table1[[#This Row],[H]]+Table1[[#This Row],[BB]]</f>
        <v>0</v>
      </c>
      <c r="AH240">
        <f>Table1[[#This Row],[H]]-Table1[[#This Row],[2B]]-Table1[[#This Row],[3B]]-Table1[[#This Row],[HR]]</f>
        <v>0</v>
      </c>
      <c r="AI240" s="3">
        <f>IF(Table1[[#This Row],[Team_Game_Number]] &gt;_xlfn.MAXIFS(Table1[Team_Game_Number],Table1[Team],Table1[[#This Row],[Team]]) - 5,1,0)</f>
        <v>0</v>
      </c>
      <c r="AJ240" cm="1">
        <f t="array" ref="AJ240">MATCH(Table1[[#This Row],[Game_ID]],_xlfn.UNIQUE(_xlfn._xlws.FILTER(Table1[Game_ID],Table1[Team]=Table1[[#This Row],[Team]])),0)</f>
        <v>1</v>
      </c>
      <c r="AK240">
        <f>IF(Table1[[#This Row],[Last5_Flag]]=1,1,0)</f>
        <v>0</v>
      </c>
      <c r="AL240">
        <f>COUNTIFS(
    Table1[Player Name], Table1[[#This Row],[Player Name]],
    Table1[Position], Table1[[#This Row],[Position]]
)</f>
        <v>6</v>
      </c>
      <c r="AM240" t="str" cm="1">
        <f t="array" ref="AM2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41" spans="1:39" x14ac:dyDescent="0.2">
      <c r="A241" t="str">
        <f>TEXT(Table1[[#This Row],[Date]],"yyyymmdd") &amp; "_" &amp; (LEFT(D241,3) &amp; "_" &amp; LEFT(E241,3) &amp; "_" &amp; (Table1[[#This Row],[Game_no.]]))</f>
        <v>20260213_Bar_Fai_1</v>
      </c>
      <c r="B241" s="1">
        <v>46066</v>
      </c>
      <c r="C241" s="3">
        <v>1</v>
      </c>
      <c r="D241" t="s">
        <v>167</v>
      </c>
      <c r="E241" t="s">
        <v>168</v>
      </c>
      <c r="F241" t="s">
        <v>168</v>
      </c>
      <c r="G241" t="s">
        <v>167</v>
      </c>
      <c r="H241" t="s">
        <v>177</v>
      </c>
      <c r="I241" t="str">
        <f>TRIM(SUBSTITUTE(Table1[[#This Row],[Player]], " ", ""))</f>
        <v>A.Nordling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f t="shared" si="12"/>
        <v>0</v>
      </c>
      <c r="W241" t="s">
        <v>74</v>
      </c>
      <c r="X241" s="3">
        <v>6</v>
      </c>
      <c r="Y241">
        <v>0</v>
      </c>
      <c r="AF241">
        <f>Table1[[#This Row],[AB]]+Table1[[#This Row],[BB]]+Table1[[#This Row],[SF]]</f>
        <v>1</v>
      </c>
      <c r="AG241">
        <f>Table1[[#This Row],[H]]+Table1[[#This Row],[BB]]</f>
        <v>0</v>
      </c>
      <c r="AH241">
        <f>Table1[[#This Row],[H]]-Table1[[#This Row],[2B]]-Table1[[#This Row],[3B]]-Table1[[#This Row],[HR]]</f>
        <v>0</v>
      </c>
      <c r="AI241" s="3">
        <f>IF(Table1[[#This Row],[Team_Game_Number]] &gt;_xlfn.MAXIFS(Table1[Team_Game_Number],Table1[Team],Table1[[#This Row],[Team]]) - 5,1,0)</f>
        <v>0</v>
      </c>
      <c r="AJ241" cm="1">
        <f t="array" ref="AJ241">MATCH(Table1[[#This Row],[Game_ID]],_xlfn.UNIQUE(_xlfn._xlws.FILTER(Table1[Game_ID],Table1[Team]=Table1[[#This Row],[Team]])),0)</f>
        <v>1</v>
      </c>
      <c r="AK241">
        <f>IF(Table1[[#This Row],[Last5_Flag]]=1,1,0)</f>
        <v>0</v>
      </c>
      <c r="AL241">
        <f>COUNTIFS(
    Table1[Player Name], Table1[[#This Row],[Player Name]],
    Table1[Position], Table1[[#This Row],[Position]]
)</f>
        <v>16</v>
      </c>
      <c r="AM241" t="str" cm="1">
        <f t="array" ref="AM2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42" spans="1:39" x14ac:dyDescent="0.2">
      <c r="A242" t="str">
        <f>TEXT(Table1[[#This Row],[Date]],"yyyymmdd") &amp; "_" &amp; (LEFT(D242,3) &amp; "_" &amp; LEFT(E242,3) &amp; "_" &amp; (Table1[[#This Row],[Game_no.]]))</f>
        <v>20260213_Bar_Fai_1</v>
      </c>
      <c r="B242" s="1">
        <v>46066</v>
      </c>
      <c r="C242" s="3">
        <v>1</v>
      </c>
      <c r="D242" t="s">
        <v>167</v>
      </c>
      <c r="E242" t="s">
        <v>168</v>
      </c>
      <c r="F242" t="s">
        <v>168</v>
      </c>
      <c r="G242" t="s">
        <v>167</v>
      </c>
      <c r="H242" t="s">
        <v>178</v>
      </c>
      <c r="I242" t="str">
        <f>TRIM(SUBSTITUTE(Table1[[#This Row],[Player]], " ", ""))</f>
        <v>P.Matteson</v>
      </c>
      <c r="J242">
        <v>2</v>
      </c>
      <c r="K242">
        <v>0</v>
      </c>
      <c r="L242">
        <v>0</v>
      </c>
      <c r="M242">
        <v>0</v>
      </c>
      <c r="N242">
        <v>2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f t="shared" si="12"/>
        <v>0</v>
      </c>
      <c r="W242" t="s">
        <v>7</v>
      </c>
      <c r="X242" s="3">
        <v>7</v>
      </c>
      <c r="Y242">
        <v>0</v>
      </c>
      <c r="AF242">
        <f>Table1[[#This Row],[AB]]+Table1[[#This Row],[BB]]+Table1[[#This Row],[SF]]</f>
        <v>4</v>
      </c>
      <c r="AG242">
        <f>Table1[[#This Row],[H]]+Table1[[#This Row],[BB]]</f>
        <v>2</v>
      </c>
      <c r="AH242">
        <f>Table1[[#This Row],[H]]-Table1[[#This Row],[2B]]-Table1[[#This Row],[3B]]-Table1[[#This Row],[HR]]</f>
        <v>0</v>
      </c>
      <c r="AI242" s="3">
        <f>IF(Table1[[#This Row],[Team_Game_Number]] &gt;_xlfn.MAXIFS(Table1[Team_Game_Number],Table1[Team],Table1[[#This Row],[Team]]) - 5,1,0)</f>
        <v>0</v>
      </c>
      <c r="AJ242" cm="1">
        <f t="array" ref="AJ242">MATCH(Table1[[#This Row],[Game_ID]],_xlfn.UNIQUE(_xlfn._xlws.FILTER(Table1[Game_ID],Table1[Team]=Table1[[#This Row],[Team]])),0)</f>
        <v>1</v>
      </c>
      <c r="AK242">
        <f>IF(Table1[[#This Row],[Last5_Flag]]=1,1,0)</f>
        <v>0</v>
      </c>
      <c r="AL242">
        <f>COUNTIFS(
    Table1[Player Name], Table1[[#This Row],[Player Name]],
    Table1[Position], Table1[[#This Row],[Position]]
)</f>
        <v>23</v>
      </c>
      <c r="AM242" t="str" cm="1">
        <f t="array" ref="AM2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43" spans="1:39" x14ac:dyDescent="0.2">
      <c r="A243" t="str">
        <f>TEXT(Table1[[#This Row],[Date]],"yyyymmdd") &amp; "_" &amp; (LEFT(D243,3) &amp; "_" &amp; LEFT(E243,3) &amp; "_" &amp; (Table1[[#This Row],[Game_no.]]))</f>
        <v>20260213_Bar_Fai_1</v>
      </c>
      <c r="B243" s="1">
        <v>46066</v>
      </c>
      <c r="C243" s="3">
        <v>1</v>
      </c>
      <c r="D243" t="s">
        <v>167</v>
      </c>
      <c r="E243" t="s">
        <v>168</v>
      </c>
      <c r="F243" t="s">
        <v>168</v>
      </c>
      <c r="G243" t="s">
        <v>167</v>
      </c>
      <c r="H243" t="s">
        <v>179</v>
      </c>
      <c r="I243" t="str">
        <f>TRIM(SUBSTITUTE(Table1[[#This Row],[Player]], " ", ""))</f>
        <v>J.McGill</v>
      </c>
      <c r="J243">
        <v>3</v>
      </c>
      <c r="K243">
        <v>1</v>
      </c>
      <c r="L243">
        <v>1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f t="shared" si="12"/>
        <v>1</v>
      </c>
      <c r="W243" t="s">
        <v>8</v>
      </c>
      <c r="X243" s="3">
        <v>8</v>
      </c>
      <c r="Y243">
        <v>0</v>
      </c>
      <c r="AF243">
        <f>Table1[[#This Row],[AB]]+Table1[[#This Row],[BB]]+Table1[[#This Row],[SF]]</f>
        <v>3</v>
      </c>
      <c r="AG243">
        <f>Table1[[#This Row],[H]]+Table1[[#This Row],[BB]]</f>
        <v>1</v>
      </c>
      <c r="AH243">
        <f>Table1[[#This Row],[H]]-Table1[[#This Row],[2B]]-Table1[[#This Row],[3B]]-Table1[[#This Row],[HR]]</f>
        <v>1</v>
      </c>
      <c r="AI243" s="3">
        <f>IF(Table1[[#This Row],[Team_Game_Number]] &gt;_xlfn.MAXIFS(Table1[Team_Game_Number],Table1[Team],Table1[[#This Row],[Team]]) - 5,1,0)</f>
        <v>0</v>
      </c>
      <c r="AJ243" cm="1">
        <f t="array" ref="AJ243">MATCH(Table1[[#This Row],[Game_ID]],_xlfn.UNIQUE(_xlfn._xlws.FILTER(Table1[Game_ID],Table1[Team]=Table1[[#This Row],[Team]])),0)</f>
        <v>1</v>
      </c>
      <c r="AK243">
        <f>IF(Table1[[#This Row],[Last5_Flag]]=1,1,0)</f>
        <v>0</v>
      </c>
      <c r="AL243">
        <f>COUNTIFS(
    Table1[Player Name], Table1[[#This Row],[Player Name]],
    Table1[Position], Table1[[#This Row],[Position]]
)</f>
        <v>22</v>
      </c>
      <c r="AM243" t="str" cm="1">
        <f t="array" ref="AM2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44" spans="1:39" x14ac:dyDescent="0.2">
      <c r="A244" t="str">
        <f>TEXT(Table1[[#This Row],[Date]],"yyyymmdd") &amp; "_" &amp; (LEFT(D244,3) &amp; "_" &amp; LEFT(E244,3) &amp; "_" &amp; (Table1[[#This Row],[Game_no.]]))</f>
        <v>20260213_Bar_Fai_1</v>
      </c>
      <c r="B244" s="1">
        <v>46066</v>
      </c>
      <c r="C244" s="3">
        <v>1</v>
      </c>
      <c r="D244" t="s">
        <v>167</v>
      </c>
      <c r="E244" t="s">
        <v>168</v>
      </c>
      <c r="F244" t="s">
        <v>168</v>
      </c>
      <c r="G244" t="s">
        <v>167</v>
      </c>
      <c r="H244" t="s">
        <v>180</v>
      </c>
      <c r="I244" t="str">
        <f>TRIM(SUBSTITUTE(Table1[[#This Row],[Player]], " ", ""))</f>
        <v>A.Keilholz</v>
      </c>
      <c r="J244">
        <v>3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f t="shared" ref="V244:V275" si="13">L244*1+P244*2+Q244*3+R244*4</f>
        <v>1</v>
      </c>
      <c r="W244" t="s">
        <v>52</v>
      </c>
      <c r="X244" s="3">
        <v>9</v>
      </c>
      <c r="Y244">
        <v>0</v>
      </c>
      <c r="AF244">
        <f>Table1[[#This Row],[AB]]+Table1[[#This Row],[BB]]+Table1[[#This Row],[SF]]</f>
        <v>3</v>
      </c>
      <c r="AG244">
        <f>Table1[[#This Row],[H]]+Table1[[#This Row],[BB]]</f>
        <v>1</v>
      </c>
      <c r="AH244">
        <f>Table1[[#This Row],[H]]-Table1[[#This Row],[2B]]-Table1[[#This Row],[3B]]-Table1[[#This Row],[HR]]</f>
        <v>1</v>
      </c>
      <c r="AI244" s="3">
        <f>IF(Table1[[#This Row],[Team_Game_Number]] &gt;_xlfn.MAXIFS(Table1[Team_Game_Number],Table1[Team],Table1[[#This Row],[Team]]) - 5,1,0)</f>
        <v>0</v>
      </c>
      <c r="AJ244" cm="1">
        <f t="array" ref="AJ244">MATCH(Table1[[#This Row],[Game_ID]],_xlfn.UNIQUE(_xlfn._xlws.FILTER(Table1[Game_ID],Table1[Team]=Table1[[#This Row],[Team]])),0)</f>
        <v>1</v>
      </c>
      <c r="AK244">
        <f>IF(Table1[[#This Row],[Last5_Flag]]=1,1,0)</f>
        <v>0</v>
      </c>
      <c r="AL244">
        <f>COUNTIFS(
    Table1[Player Name], Table1[[#This Row],[Player Name]],
    Table1[Position], Table1[[#This Row],[Position]]
)</f>
        <v>24</v>
      </c>
      <c r="AM244" t="str" cm="1">
        <f t="array" ref="AM2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45" spans="1:39" x14ac:dyDescent="0.2">
      <c r="A245" t="str">
        <f>TEXT(Table1[[#This Row],[Date]],"yyyymmdd") &amp; "_" &amp; (LEFT(D245,3) &amp; "_" &amp; LEFT(E245,3) &amp; "_" &amp; (Table1[[#This Row],[Game_no.]]))</f>
        <v>20260213_Bar_Fai_1</v>
      </c>
      <c r="B245" s="1">
        <v>46066</v>
      </c>
      <c r="C245" s="3">
        <v>1</v>
      </c>
      <c r="D245" t="s">
        <v>167</v>
      </c>
      <c r="E245" t="s">
        <v>168</v>
      </c>
      <c r="F245" t="s">
        <v>168</v>
      </c>
      <c r="G245" t="s">
        <v>167</v>
      </c>
      <c r="H245" t="s">
        <v>181</v>
      </c>
      <c r="I245" t="str">
        <f>TRIM(SUBSTITUTE(Table1[[#This Row],[Player]], " ", ""))</f>
        <v>A.Thompson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f t="shared" si="13"/>
        <v>0</v>
      </c>
      <c r="W245" t="s">
        <v>73</v>
      </c>
      <c r="X245" s="3"/>
      <c r="Y245">
        <v>0</v>
      </c>
      <c r="AF245">
        <f>Table1[[#This Row],[AB]]+Table1[[#This Row],[BB]]+Table1[[#This Row],[SF]]</f>
        <v>0</v>
      </c>
      <c r="AG245">
        <f>Table1[[#This Row],[H]]+Table1[[#This Row],[BB]]</f>
        <v>0</v>
      </c>
      <c r="AH245">
        <f>Table1[[#This Row],[H]]-Table1[[#This Row],[2B]]-Table1[[#This Row],[3B]]-Table1[[#This Row],[HR]]</f>
        <v>0</v>
      </c>
      <c r="AI245" s="3">
        <f>IF(Table1[[#This Row],[Team_Game_Number]] &gt;_xlfn.MAXIFS(Table1[Team_Game_Number],Table1[Team],Table1[[#This Row],[Team]]) - 5,1,0)</f>
        <v>0</v>
      </c>
      <c r="AJ245" cm="1">
        <f t="array" ref="AJ245">MATCH(Table1[[#This Row],[Game_ID]],_xlfn.UNIQUE(_xlfn._xlws.FILTER(Table1[Game_ID],Table1[Team]=Table1[[#This Row],[Team]])),0)</f>
        <v>1</v>
      </c>
      <c r="AK245">
        <f>IF(Table1[[#This Row],[Last5_Flag]]=1,1,0)</f>
        <v>0</v>
      </c>
      <c r="AL245">
        <f>COUNTIFS(
    Table1[Player Name], Table1[[#This Row],[Player Name]],
    Table1[Position], Table1[[#This Row],[Position]]
)</f>
        <v>4</v>
      </c>
      <c r="AM245" t="str" cm="1">
        <f t="array" ref="AM2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46" spans="1:39" x14ac:dyDescent="0.2">
      <c r="A246" t="str">
        <f>TEXT(Table1[[#This Row],[Date]],"yyyymmdd") &amp; "_" &amp; (LEFT(D246,3) &amp; "_" &amp; LEFT(E246,3) &amp; "_" &amp; (Table1[[#This Row],[Game_no.]]))</f>
        <v>20260213_Bar_Fai_1</v>
      </c>
      <c r="B246" s="1">
        <v>46066</v>
      </c>
      <c r="C246" s="3">
        <v>1</v>
      </c>
      <c r="D246" t="s">
        <v>167</v>
      </c>
      <c r="E246" t="s">
        <v>168</v>
      </c>
      <c r="F246" t="s">
        <v>168</v>
      </c>
      <c r="G246" t="s">
        <v>167</v>
      </c>
      <c r="H246" t="s">
        <v>182</v>
      </c>
      <c r="I246" t="str">
        <f>TRIM(SUBSTITUTE(Table1[[#This Row],[Player]], " ", ""))</f>
        <v>D.Haller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f t="shared" si="13"/>
        <v>0</v>
      </c>
      <c r="W246" t="s">
        <v>58</v>
      </c>
      <c r="X246" s="3"/>
      <c r="Y246">
        <v>0</v>
      </c>
      <c r="Z246">
        <v>7</v>
      </c>
      <c r="AA246">
        <v>3</v>
      </c>
      <c r="AB246">
        <v>1</v>
      </c>
      <c r="AC246">
        <v>1</v>
      </c>
      <c r="AD246">
        <v>2</v>
      </c>
      <c r="AE246">
        <v>4</v>
      </c>
      <c r="AF246">
        <f>Table1[[#This Row],[AB]]+Table1[[#This Row],[BB]]+Table1[[#This Row],[SF]]</f>
        <v>0</v>
      </c>
      <c r="AG246">
        <f>Table1[[#This Row],[H]]+Table1[[#This Row],[BB]]</f>
        <v>0</v>
      </c>
      <c r="AH246">
        <f>Table1[[#This Row],[H]]-Table1[[#This Row],[2B]]-Table1[[#This Row],[3B]]-Table1[[#This Row],[HR]]</f>
        <v>0</v>
      </c>
      <c r="AI246" s="3">
        <f>IF(Table1[[#This Row],[Team_Game_Number]] &gt;_xlfn.MAXIFS(Table1[Team_Game_Number],Table1[Team],Table1[[#This Row],[Team]]) - 5,1,0)</f>
        <v>0</v>
      </c>
      <c r="AJ246" cm="1">
        <f t="array" ref="AJ246">MATCH(Table1[[#This Row],[Game_ID]],_xlfn.UNIQUE(_xlfn._xlws.FILTER(Table1[Game_ID],Table1[Team]=Table1[[#This Row],[Team]])),0)</f>
        <v>1</v>
      </c>
      <c r="AK246">
        <f>IF(Table1[[#This Row],[Last5_Flag]]=1,1,0)</f>
        <v>0</v>
      </c>
      <c r="AL246">
        <f>COUNTIFS(
    Table1[Player Name], Table1[[#This Row],[Player Name]],
    Table1[Position], Table1[[#This Row],[Position]]
)</f>
        <v>11</v>
      </c>
      <c r="AM246" t="str" cm="1">
        <f t="array" ref="AM2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7" spans="1:39" x14ac:dyDescent="0.2">
      <c r="A247" t="str">
        <f>TEXT(Table1[[#This Row],[Date]],"yyyymmdd") &amp; "_" &amp; (LEFT(D247,3) &amp; "_" &amp; LEFT(E247,3) &amp; "_" &amp; (Table1[[#This Row],[Game_no.]]))</f>
        <v>20260213_Mol_D&amp;E_1</v>
      </c>
      <c r="B247" s="1">
        <v>46066</v>
      </c>
      <c r="C247" s="3">
        <v>1</v>
      </c>
      <c r="D247" t="s">
        <v>183</v>
      </c>
      <c r="E247" t="s">
        <v>42</v>
      </c>
      <c r="F247" t="s">
        <v>42</v>
      </c>
      <c r="G247" t="s">
        <v>183</v>
      </c>
      <c r="H247" t="s">
        <v>67</v>
      </c>
      <c r="I247" t="str">
        <f>TRIM(SUBSTITUTE(Table1[[#This Row],[Player]], " ", ""))</f>
        <v>A.Haynes</v>
      </c>
      <c r="J247">
        <v>5</v>
      </c>
      <c r="K247">
        <v>1</v>
      </c>
      <c r="L247">
        <v>2</v>
      </c>
      <c r="M247">
        <v>0</v>
      </c>
      <c r="N247">
        <v>0</v>
      </c>
      <c r="O247">
        <v>2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f t="shared" si="13"/>
        <v>4</v>
      </c>
      <c r="W247" t="s">
        <v>147</v>
      </c>
      <c r="X247" s="3">
        <v>1</v>
      </c>
      <c r="Y247">
        <v>0</v>
      </c>
      <c r="AF247">
        <f>Table1[[#This Row],[AB]]+Table1[[#This Row],[BB]]+Table1[[#This Row],[SF]]</f>
        <v>5</v>
      </c>
      <c r="AG247">
        <f>Table1[[#This Row],[H]]+Table1[[#This Row],[BB]]</f>
        <v>2</v>
      </c>
      <c r="AH247">
        <f>Table1[[#This Row],[H]]-Table1[[#This Row],[2B]]-Table1[[#This Row],[3B]]-Table1[[#This Row],[HR]]</f>
        <v>1</v>
      </c>
      <c r="AI247" s="3">
        <f>IF(Table1[[#This Row],[Team_Game_Number]] &gt;_xlfn.MAXIFS(Table1[Team_Game_Number],Table1[Team],Table1[[#This Row],[Team]]) - 5,1,0)</f>
        <v>0</v>
      </c>
      <c r="AJ247" cm="1">
        <f t="array" ref="AJ247">MATCH(Table1[[#This Row],[Game_ID]],_xlfn.UNIQUE(_xlfn._xlws.FILTER(Table1[Game_ID],Table1[Team]=Table1[[#This Row],[Team]])),0)</f>
        <v>8</v>
      </c>
      <c r="AK247">
        <f>IF(Table1[[#This Row],[Last5_Flag]]=1,1,0)</f>
        <v>0</v>
      </c>
      <c r="AL247">
        <f>COUNTIFS(
    Table1[Player Name], Table1[[#This Row],[Player Name]],
    Table1[Position], Table1[[#This Row],[Position]]
)</f>
        <v>1</v>
      </c>
      <c r="AM247" t="str" cm="1">
        <f t="array" ref="AM2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48" spans="1:39" x14ac:dyDescent="0.2">
      <c r="A248" t="str">
        <f>TEXT(Table1[[#This Row],[Date]],"yyyymmdd") &amp; "_" &amp; (LEFT(D248,3) &amp; "_" &amp; LEFT(E248,3) &amp; "_" &amp; (Table1[[#This Row],[Game_no.]]))</f>
        <v>20260213_Mol_D&amp;E_1</v>
      </c>
      <c r="B248" s="1">
        <v>46066</v>
      </c>
      <c r="C248" s="3">
        <v>1</v>
      </c>
      <c r="D248" t="s">
        <v>183</v>
      </c>
      <c r="E248" t="s">
        <v>42</v>
      </c>
      <c r="F248" t="s">
        <v>42</v>
      </c>
      <c r="G248" t="s">
        <v>183</v>
      </c>
      <c r="H248" t="s">
        <v>51</v>
      </c>
      <c r="I248" t="str">
        <f>TRIM(SUBSTITUTE(Table1[[#This Row],[Player]], " ", ""))</f>
        <v>G.Wessling</v>
      </c>
      <c r="J248">
        <v>3</v>
      </c>
      <c r="K248">
        <v>1</v>
      </c>
      <c r="L248">
        <v>2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f t="shared" si="13"/>
        <v>2</v>
      </c>
      <c r="W248" t="s">
        <v>52</v>
      </c>
      <c r="X248" s="3">
        <v>2</v>
      </c>
      <c r="Y248">
        <v>0</v>
      </c>
      <c r="AF248">
        <f>Table1[[#This Row],[AB]]+Table1[[#This Row],[BB]]+Table1[[#This Row],[SF]]</f>
        <v>3</v>
      </c>
      <c r="AG248">
        <f>Table1[[#This Row],[H]]+Table1[[#This Row],[BB]]</f>
        <v>2</v>
      </c>
      <c r="AH248">
        <f>Table1[[#This Row],[H]]-Table1[[#This Row],[2B]]-Table1[[#This Row],[3B]]-Table1[[#This Row],[HR]]</f>
        <v>2</v>
      </c>
      <c r="AI248" s="3">
        <f>IF(Table1[[#This Row],[Team_Game_Number]] &gt;_xlfn.MAXIFS(Table1[Team_Game_Number],Table1[Team],Table1[[#This Row],[Team]]) - 5,1,0)</f>
        <v>0</v>
      </c>
      <c r="AJ248" cm="1">
        <f t="array" ref="AJ248">MATCH(Table1[[#This Row],[Game_ID]],_xlfn.UNIQUE(_xlfn._xlws.FILTER(Table1[Game_ID],Table1[Team]=Table1[[#This Row],[Team]])),0)</f>
        <v>8</v>
      </c>
      <c r="AK248">
        <f>IF(Table1[[#This Row],[Last5_Flag]]=1,1,0)</f>
        <v>0</v>
      </c>
      <c r="AL248">
        <f>COUNTIFS(
    Table1[Player Name], Table1[[#This Row],[Player Name]],
    Table1[Position], Table1[[#This Row],[Position]]
)</f>
        <v>26</v>
      </c>
      <c r="AM248" t="str" cm="1">
        <f t="array" ref="AM2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49" spans="1:39" x14ac:dyDescent="0.2">
      <c r="A249" t="str">
        <f>TEXT(Table1[[#This Row],[Date]],"yyyymmdd") &amp; "_" &amp; (LEFT(D249,3) &amp; "_" &amp; LEFT(E249,3) &amp; "_" &amp; (Table1[[#This Row],[Game_no.]]))</f>
        <v>20260213_Mol_D&amp;E_1</v>
      </c>
      <c r="B249" s="1">
        <v>46066</v>
      </c>
      <c r="C249" s="3">
        <v>1</v>
      </c>
      <c r="D249" t="s">
        <v>183</v>
      </c>
      <c r="E249" t="s">
        <v>42</v>
      </c>
      <c r="F249" t="s">
        <v>42</v>
      </c>
      <c r="G249" t="s">
        <v>183</v>
      </c>
      <c r="H249" t="s">
        <v>46</v>
      </c>
      <c r="I249" t="str">
        <f>TRIM(SUBSTITUTE(Table1[[#This Row],[Player]], " ", ""))</f>
        <v>M.Henkle</v>
      </c>
      <c r="J249">
        <v>3</v>
      </c>
      <c r="K249">
        <v>1</v>
      </c>
      <c r="L249">
        <v>0</v>
      </c>
      <c r="M249">
        <v>0</v>
      </c>
      <c r="N249">
        <v>2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f t="shared" si="13"/>
        <v>0</v>
      </c>
      <c r="W249" t="s">
        <v>8</v>
      </c>
      <c r="X249" s="3">
        <v>3</v>
      </c>
      <c r="Y249">
        <v>0</v>
      </c>
      <c r="AF249">
        <f>Table1[[#This Row],[AB]]+Table1[[#This Row],[BB]]+Table1[[#This Row],[SF]]</f>
        <v>5</v>
      </c>
      <c r="AG249">
        <f>Table1[[#This Row],[H]]+Table1[[#This Row],[BB]]</f>
        <v>2</v>
      </c>
      <c r="AH249">
        <f>Table1[[#This Row],[H]]-Table1[[#This Row],[2B]]-Table1[[#This Row],[3B]]-Table1[[#This Row],[HR]]</f>
        <v>0</v>
      </c>
      <c r="AI249" s="3">
        <f>IF(Table1[[#This Row],[Team_Game_Number]] &gt;_xlfn.MAXIFS(Table1[Team_Game_Number],Table1[Team],Table1[[#This Row],[Team]]) - 5,1,0)</f>
        <v>0</v>
      </c>
      <c r="AJ249" cm="1">
        <f t="array" ref="AJ249">MATCH(Table1[[#This Row],[Game_ID]],_xlfn.UNIQUE(_xlfn._xlws.FILTER(Table1[Game_ID],Table1[Team]=Table1[[#This Row],[Team]])),0)</f>
        <v>8</v>
      </c>
      <c r="AK249">
        <f>IF(Table1[[#This Row],[Last5_Flag]]=1,1,0)</f>
        <v>0</v>
      </c>
      <c r="AL249">
        <f>COUNTIFS(
    Table1[Player Name], Table1[[#This Row],[Player Name]],
    Table1[Position], Table1[[#This Row],[Position]]
)</f>
        <v>13</v>
      </c>
      <c r="AM249" t="str" cm="1">
        <f t="array" ref="AM2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50" spans="1:39" x14ac:dyDescent="0.2">
      <c r="A250" t="str">
        <f>TEXT(Table1[[#This Row],[Date]],"yyyymmdd") &amp; "_" &amp; (LEFT(D250,3) &amp; "_" &amp; LEFT(E250,3) &amp; "_" &amp; (Table1[[#This Row],[Game_no.]]))</f>
        <v>20260213_Mol_D&amp;E_1</v>
      </c>
      <c r="B250" s="1">
        <v>46066</v>
      </c>
      <c r="C250" s="3">
        <v>1</v>
      </c>
      <c r="D250" t="s">
        <v>183</v>
      </c>
      <c r="E250" t="s">
        <v>42</v>
      </c>
      <c r="F250" t="s">
        <v>42</v>
      </c>
      <c r="G250" t="s">
        <v>183</v>
      </c>
      <c r="H250" t="s">
        <v>461</v>
      </c>
      <c r="I250" t="str">
        <f>TRIM(SUBSTITUTE(Table1[[#This Row],[Player]], " ", ""))</f>
        <v>L.Ruiz-Rubio</v>
      </c>
      <c r="J250">
        <v>5</v>
      </c>
      <c r="K250">
        <v>1</v>
      </c>
      <c r="L250">
        <v>2</v>
      </c>
      <c r="M250">
        <v>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f t="shared" si="13"/>
        <v>2</v>
      </c>
      <c r="W250" t="s">
        <v>128</v>
      </c>
      <c r="X250" s="3">
        <v>4</v>
      </c>
      <c r="Y250">
        <v>0</v>
      </c>
      <c r="AF250">
        <f>Table1[[#This Row],[AB]]+Table1[[#This Row],[BB]]+Table1[[#This Row],[SF]]</f>
        <v>5</v>
      </c>
      <c r="AG250">
        <f>Table1[[#This Row],[H]]+Table1[[#This Row],[BB]]</f>
        <v>2</v>
      </c>
      <c r="AH250">
        <f>Table1[[#This Row],[H]]-Table1[[#This Row],[2B]]-Table1[[#This Row],[3B]]-Table1[[#This Row],[HR]]</f>
        <v>2</v>
      </c>
      <c r="AI250" s="3">
        <f>IF(Table1[[#This Row],[Team_Game_Number]] &gt;_xlfn.MAXIFS(Table1[Team_Game_Number],Table1[Team],Table1[[#This Row],[Team]]) - 5,1,0)</f>
        <v>0</v>
      </c>
      <c r="AJ250" cm="1">
        <f t="array" ref="AJ250">MATCH(Table1[[#This Row],[Game_ID]],_xlfn.UNIQUE(_xlfn._xlws.FILTER(Table1[Game_ID],Table1[Team]=Table1[[#This Row],[Team]])),0)</f>
        <v>8</v>
      </c>
      <c r="AK250">
        <f>IF(Table1[[#This Row],[Last5_Flag]]=1,1,0)</f>
        <v>0</v>
      </c>
      <c r="AL250">
        <f>COUNTIFS(
    Table1[Player Name], Table1[[#This Row],[Player Name]],
    Table1[Position], Table1[[#This Row],[Position]]
)</f>
        <v>2</v>
      </c>
      <c r="AM250" t="str" cm="1">
        <f t="array" ref="AM2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51" spans="1:39" x14ac:dyDescent="0.2">
      <c r="A251" t="str">
        <f>TEXT(Table1[[#This Row],[Date]],"yyyymmdd") &amp; "_" &amp; (LEFT(D251,3) &amp; "_" &amp; LEFT(E251,3) &amp; "_" &amp; (Table1[[#This Row],[Game_no.]]))</f>
        <v>20260213_Mol_D&amp;E_1</v>
      </c>
      <c r="B251" s="1">
        <v>46066</v>
      </c>
      <c r="C251" s="3">
        <v>1</v>
      </c>
      <c r="D251" t="s">
        <v>183</v>
      </c>
      <c r="E251" t="s">
        <v>42</v>
      </c>
      <c r="F251" t="s">
        <v>42</v>
      </c>
      <c r="G251" t="s">
        <v>183</v>
      </c>
      <c r="H251" t="s">
        <v>121</v>
      </c>
      <c r="I251" t="str">
        <f>TRIM(SUBSTITUTE(Table1[[#This Row],[Player]], " ", ""))</f>
        <v>I.Thomas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f t="shared" si="13"/>
        <v>0</v>
      </c>
      <c r="W251" t="s">
        <v>128</v>
      </c>
      <c r="X251" s="3">
        <v>4</v>
      </c>
      <c r="Y251">
        <v>0</v>
      </c>
      <c r="AF251">
        <f>Table1[[#This Row],[AB]]+Table1[[#This Row],[BB]]+Table1[[#This Row],[SF]]</f>
        <v>0</v>
      </c>
      <c r="AG251">
        <f>Table1[[#This Row],[H]]+Table1[[#This Row],[BB]]</f>
        <v>0</v>
      </c>
      <c r="AH251">
        <f>Table1[[#This Row],[H]]-Table1[[#This Row],[2B]]-Table1[[#This Row],[3B]]-Table1[[#This Row],[HR]]</f>
        <v>0</v>
      </c>
      <c r="AI251" s="3">
        <f>IF(Table1[[#This Row],[Team_Game_Number]] &gt;_xlfn.MAXIFS(Table1[Team_Game_Number],Table1[Team],Table1[[#This Row],[Team]]) - 5,1,0)</f>
        <v>0</v>
      </c>
      <c r="AJ251" cm="1">
        <f t="array" ref="AJ251">MATCH(Table1[[#This Row],[Game_ID]],_xlfn.UNIQUE(_xlfn._xlws.FILTER(Table1[Game_ID],Table1[Team]=Table1[[#This Row],[Team]])),0)</f>
        <v>8</v>
      </c>
      <c r="AK251">
        <f>IF(Table1[[#This Row],[Last5_Flag]]=1,1,0)</f>
        <v>0</v>
      </c>
      <c r="AL251">
        <f>COUNTIFS(
    Table1[Player Name], Table1[[#This Row],[Player Name]],
    Table1[Position], Table1[[#This Row],[Position]]
)</f>
        <v>1</v>
      </c>
      <c r="AM251" t="str" cm="1">
        <f t="array" ref="AM2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52" spans="1:39" x14ac:dyDescent="0.2">
      <c r="A252" t="str">
        <f>TEXT(Table1[[#This Row],[Date]],"yyyymmdd") &amp; "_" &amp; (LEFT(D252,3) &amp; "_" &amp; LEFT(E252,3) &amp; "_" &amp; (Table1[[#This Row],[Game_no.]]))</f>
        <v>20260213_Mol_D&amp;E_1</v>
      </c>
      <c r="B252" s="1">
        <v>46066</v>
      </c>
      <c r="C252" s="3">
        <v>1</v>
      </c>
      <c r="D252" t="s">
        <v>183</v>
      </c>
      <c r="E252" t="s">
        <v>42</v>
      </c>
      <c r="F252" t="s">
        <v>42</v>
      </c>
      <c r="G252" t="s">
        <v>183</v>
      </c>
      <c r="H252" t="s">
        <v>44</v>
      </c>
      <c r="I252" t="str">
        <f>TRIM(SUBSTITUTE(Table1[[#This Row],[Player]], " ", ""))</f>
        <v>A.Higgins</v>
      </c>
      <c r="J252">
        <v>2</v>
      </c>
      <c r="K252">
        <v>0</v>
      </c>
      <c r="L252">
        <v>0</v>
      </c>
      <c r="M252">
        <v>0</v>
      </c>
      <c r="N252">
        <v>3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f t="shared" si="13"/>
        <v>0</v>
      </c>
      <c r="W252" t="s">
        <v>48</v>
      </c>
      <c r="X252" s="3">
        <v>5</v>
      </c>
      <c r="Y252">
        <v>1</v>
      </c>
      <c r="AF252">
        <f>Table1[[#This Row],[AB]]+Table1[[#This Row],[BB]]+Table1[[#This Row],[SF]]</f>
        <v>5</v>
      </c>
      <c r="AG252">
        <f>Table1[[#This Row],[H]]+Table1[[#This Row],[BB]]</f>
        <v>3</v>
      </c>
      <c r="AH252">
        <f>Table1[[#This Row],[H]]-Table1[[#This Row],[2B]]-Table1[[#This Row],[3B]]-Table1[[#This Row],[HR]]</f>
        <v>0</v>
      </c>
      <c r="AI252" s="3">
        <f>IF(Table1[[#This Row],[Team_Game_Number]] &gt;_xlfn.MAXIFS(Table1[Team_Game_Number],Table1[Team],Table1[[#This Row],[Team]]) - 5,1,0)</f>
        <v>0</v>
      </c>
      <c r="AJ252" cm="1">
        <f t="array" ref="AJ252">MATCH(Table1[[#This Row],[Game_ID]],_xlfn.UNIQUE(_xlfn._xlws.FILTER(Table1[Game_ID],Table1[Team]=Table1[[#This Row],[Team]])),0)</f>
        <v>8</v>
      </c>
      <c r="AK252">
        <f>IF(Table1[[#This Row],[Last5_Flag]]=1,1,0)</f>
        <v>0</v>
      </c>
      <c r="AL252">
        <f>COUNTIFS(
    Table1[Player Name], Table1[[#This Row],[Player Name]],
    Table1[Position], Table1[[#This Row],[Position]]
)</f>
        <v>22</v>
      </c>
      <c r="AM252" t="str" cm="1">
        <f t="array" ref="AM2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53" spans="1:39" x14ac:dyDescent="0.2">
      <c r="A253" t="str">
        <f>TEXT(Table1[[#This Row],[Date]],"yyyymmdd") &amp; "_" &amp; (LEFT(D253,3) &amp; "_" &amp; LEFT(E253,3) &amp; "_" &amp; (Table1[[#This Row],[Game_no.]]))</f>
        <v>20260213_Mol_D&amp;E_1</v>
      </c>
      <c r="B253" s="1">
        <v>46066</v>
      </c>
      <c r="C253" s="3">
        <v>1</v>
      </c>
      <c r="D253" t="s">
        <v>183</v>
      </c>
      <c r="E253" t="s">
        <v>42</v>
      </c>
      <c r="F253" t="s">
        <v>42</v>
      </c>
      <c r="G253" t="s">
        <v>183</v>
      </c>
      <c r="H253" t="s">
        <v>69</v>
      </c>
      <c r="I253" t="str">
        <f>TRIM(SUBSTITUTE(Table1[[#This Row],[Player]], " ", ""))</f>
        <v>K.Tellings</v>
      </c>
      <c r="J253">
        <v>4</v>
      </c>
      <c r="K253">
        <v>1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f t="shared" si="13"/>
        <v>0</v>
      </c>
      <c r="W253" t="s">
        <v>43</v>
      </c>
      <c r="X253" s="3">
        <v>6</v>
      </c>
      <c r="Y253">
        <v>0</v>
      </c>
      <c r="AF253">
        <f>Table1[[#This Row],[AB]]+Table1[[#This Row],[BB]]+Table1[[#This Row],[SF]]</f>
        <v>5</v>
      </c>
      <c r="AG253">
        <f>Table1[[#This Row],[H]]+Table1[[#This Row],[BB]]</f>
        <v>1</v>
      </c>
      <c r="AH253">
        <f>Table1[[#This Row],[H]]-Table1[[#This Row],[2B]]-Table1[[#This Row],[3B]]-Table1[[#This Row],[HR]]</f>
        <v>0</v>
      </c>
      <c r="AI253" s="3">
        <f>IF(Table1[[#This Row],[Team_Game_Number]] &gt;_xlfn.MAXIFS(Table1[Team_Game_Number],Table1[Team],Table1[[#This Row],[Team]]) - 5,1,0)</f>
        <v>0</v>
      </c>
      <c r="AJ253" cm="1">
        <f t="array" ref="AJ253">MATCH(Table1[[#This Row],[Game_ID]],_xlfn.UNIQUE(_xlfn._xlws.FILTER(Table1[Game_ID],Table1[Team]=Table1[[#This Row],[Team]])),0)</f>
        <v>8</v>
      </c>
      <c r="AK253">
        <f>IF(Table1[[#This Row],[Last5_Flag]]=1,1,0)</f>
        <v>0</v>
      </c>
      <c r="AL253">
        <f>COUNTIFS(
    Table1[Player Name], Table1[[#This Row],[Player Name]],
    Table1[Position], Table1[[#This Row],[Position]]
)</f>
        <v>1</v>
      </c>
      <c r="AM253" t="str" cm="1">
        <f t="array" ref="AM2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54" spans="1:39" x14ac:dyDescent="0.2">
      <c r="A254" t="str">
        <f>TEXT(Table1[[#This Row],[Date]],"yyyymmdd") &amp; "_" &amp; (LEFT(D254,3) &amp; "_" &amp; LEFT(E254,3) &amp; "_" &amp; (Table1[[#This Row],[Game_no.]]))</f>
        <v>20260213_Mol_D&amp;E_1</v>
      </c>
      <c r="B254" s="1">
        <v>46066</v>
      </c>
      <c r="C254" s="3">
        <v>1</v>
      </c>
      <c r="D254" t="s">
        <v>183</v>
      </c>
      <c r="E254" t="s">
        <v>42</v>
      </c>
      <c r="F254" t="s">
        <v>42</v>
      </c>
      <c r="G254" t="s">
        <v>183</v>
      </c>
      <c r="H254" t="s">
        <v>56</v>
      </c>
      <c r="I254" t="str">
        <f>TRIM(SUBSTITUTE(Table1[[#This Row],[Player]], " ", ""))</f>
        <v>C.Warfield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f t="shared" si="13"/>
        <v>0</v>
      </c>
      <c r="W254" t="s">
        <v>57</v>
      </c>
      <c r="X254" s="3">
        <v>7</v>
      </c>
      <c r="Y254">
        <v>0</v>
      </c>
      <c r="AF254">
        <f>Table1[[#This Row],[AB]]+Table1[[#This Row],[BB]]+Table1[[#This Row],[SF]]</f>
        <v>2</v>
      </c>
      <c r="AG254">
        <f>Table1[[#This Row],[H]]+Table1[[#This Row],[BB]]</f>
        <v>0</v>
      </c>
      <c r="AH254">
        <f>Table1[[#This Row],[H]]-Table1[[#This Row],[2B]]-Table1[[#This Row],[3B]]-Table1[[#This Row],[HR]]</f>
        <v>0</v>
      </c>
      <c r="AI254" s="3">
        <f>IF(Table1[[#This Row],[Team_Game_Number]] &gt;_xlfn.MAXIFS(Table1[Team_Game_Number],Table1[Team],Table1[[#This Row],[Team]]) - 5,1,0)</f>
        <v>0</v>
      </c>
      <c r="AJ254" cm="1">
        <f t="array" ref="AJ254">MATCH(Table1[[#This Row],[Game_ID]],_xlfn.UNIQUE(_xlfn._xlws.FILTER(Table1[Game_ID],Table1[Team]=Table1[[#This Row],[Team]])),0)</f>
        <v>8</v>
      </c>
      <c r="AK254">
        <f>IF(Table1[[#This Row],[Last5_Flag]]=1,1,0)</f>
        <v>0</v>
      </c>
      <c r="AL254">
        <f>COUNTIFS(
    Table1[Player Name], Table1[[#This Row],[Player Name]],
    Table1[Position], Table1[[#This Row],[Position]]
)</f>
        <v>6</v>
      </c>
      <c r="AM254" t="str" cm="1">
        <f t="array" ref="AM2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55" spans="1:39" x14ac:dyDescent="0.2">
      <c r="A255" t="str">
        <f>TEXT(Table1[[#This Row],[Date]],"yyyymmdd") &amp; "_" &amp; (LEFT(D255,3) &amp; "_" &amp; LEFT(E255,3) &amp; "_" &amp; (Table1[[#This Row],[Game_no.]]))</f>
        <v>20260213_Mol_D&amp;E_1</v>
      </c>
      <c r="B255" s="1">
        <v>46066</v>
      </c>
      <c r="C255" s="3">
        <v>1</v>
      </c>
      <c r="D255" t="s">
        <v>183</v>
      </c>
      <c r="E255" t="s">
        <v>42</v>
      </c>
      <c r="F255" t="s">
        <v>42</v>
      </c>
      <c r="G255" t="s">
        <v>183</v>
      </c>
      <c r="H255" t="s">
        <v>184</v>
      </c>
      <c r="I255" t="str">
        <f>TRIM(SUBSTITUTE(Table1[[#This Row],[Player]], " ", ""))</f>
        <v>M.McDaniel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f t="shared" si="13"/>
        <v>0</v>
      </c>
      <c r="W255" t="s">
        <v>74</v>
      </c>
      <c r="X255" s="3">
        <v>7</v>
      </c>
      <c r="Y255">
        <v>0</v>
      </c>
      <c r="AF255">
        <f>Table1[[#This Row],[AB]]+Table1[[#This Row],[BB]]+Table1[[#This Row],[SF]]</f>
        <v>1</v>
      </c>
      <c r="AG255">
        <f>Table1[[#This Row],[H]]+Table1[[#This Row],[BB]]</f>
        <v>0</v>
      </c>
      <c r="AH255">
        <f>Table1[[#This Row],[H]]-Table1[[#This Row],[2B]]-Table1[[#This Row],[3B]]-Table1[[#This Row],[HR]]</f>
        <v>0</v>
      </c>
      <c r="AI255" s="3">
        <f>IF(Table1[[#This Row],[Team_Game_Number]] &gt;_xlfn.MAXIFS(Table1[Team_Game_Number],Table1[Team],Table1[[#This Row],[Team]]) - 5,1,0)</f>
        <v>0</v>
      </c>
      <c r="AJ255" cm="1">
        <f t="array" ref="AJ255">MATCH(Table1[[#This Row],[Game_ID]],_xlfn.UNIQUE(_xlfn._xlws.FILTER(Table1[Game_ID],Table1[Team]=Table1[[#This Row],[Team]])),0)</f>
        <v>8</v>
      </c>
      <c r="AK255">
        <f>IF(Table1[[#This Row],[Last5_Flag]]=1,1,0)</f>
        <v>0</v>
      </c>
      <c r="AL255">
        <f>COUNTIFS(
    Table1[Player Name], Table1[[#This Row],[Player Name]],
    Table1[Position], Table1[[#This Row],[Position]]
)</f>
        <v>6</v>
      </c>
      <c r="AM255" t="str" cm="1">
        <f t="array" ref="AM2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56" spans="1:39" x14ac:dyDescent="0.2">
      <c r="A256" t="str">
        <f>TEXT(Table1[[#This Row],[Date]],"yyyymmdd") &amp; "_" &amp; (LEFT(D256,3) &amp; "_" &amp; LEFT(E256,3) &amp; "_" &amp; (Table1[[#This Row],[Game_no.]]))</f>
        <v>20260213_Mol_D&amp;E_1</v>
      </c>
      <c r="B256" s="1">
        <v>46066</v>
      </c>
      <c r="C256" s="3">
        <v>1</v>
      </c>
      <c r="D256" t="s">
        <v>183</v>
      </c>
      <c r="E256" t="s">
        <v>42</v>
      </c>
      <c r="F256" t="s">
        <v>42</v>
      </c>
      <c r="G256" t="s">
        <v>183</v>
      </c>
      <c r="H256" t="s">
        <v>60</v>
      </c>
      <c r="I256" t="str">
        <f>TRIM(SUBSTITUTE(Table1[[#This Row],[Player]], " ", ""))</f>
        <v>A.Munoz</v>
      </c>
      <c r="J256">
        <v>2</v>
      </c>
      <c r="K256">
        <v>0</v>
      </c>
      <c r="L256">
        <v>1</v>
      </c>
      <c r="M256">
        <v>1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f t="shared" si="13"/>
        <v>1</v>
      </c>
      <c r="W256" t="s">
        <v>187</v>
      </c>
      <c r="X256" s="3">
        <v>7</v>
      </c>
      <c r="Y256">
        <v>0</v>
      </c>
      <c r="AF256">
        <f>Table1[[#This Row],[AB]]+Table1[[#This Row],[BB]]+Table1[[#This Row],[SF]]</f>
        <v>2</v>
      </c>
      <c r="AG256">
        <f>Table1[[#This Row],[H]]+Table1[[#This Row],[BB]]</f>
        <v>1</v>
      </c>
      <c r="AH256">
        <f>Table1[[#This Row],[H]]-Table1[[#This Row],[2B]]-Table1[[#This Row],[3B]]-Table1[[#This Row],[HR]]</f>
        <v>1</v>
      </c>
      <c r="AI256" s="3">
        <f>IF(Table1[[#This Row],[Team_Game_Number]] &gt;_xlfn.MAXIFS(Table1[Team_Game_Number],Table1[Team],Table1[[#This Row],[Team]]) - 5,1,0)</f>
        <v>0</v>
      </c>
      <c r="AJ256" cm="1">
        <f t="array" ref="AJ256">MATCH(Table1[[#This Row],[Game_ID]],_xlfn.UNIQUE(_xlfn._xlws.FILTER(Table1[Game_ID],Table1[Team]=Table1[[#This Row],[Team]])),0)</f>
        <v>8</v>
      </c>
      <c r="AK256">
        <f>IF(Table1[[#This Row],[Last5_Flag]]=1,1,0)</f>
        <v>0</v>
      </c>
      <c r="AL256">
        <f>COUNTIFS(
    Table1[Player Name], Table1[[#This Row],[Player Name]],
    Table1[Position], Table1[[#This Row],[Position]]
)</f>
        <v>1</v>
      </c>
      <c r="AM256" t="str" cm="1">
        <f t="array" ref="AM2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57" spans="1:39" x14ac:dyDescent="0.2">
      <c r="A257" t="str">
        <f>TEXT(Table1[[#This Row],[Date]],"yyyymmdd") &amp; "_" &amp; (LEFT(D257,3) &amp; "_" &amp; LEFT(E257,3) &amp; "_" &amp; (Table1[[#This Row],[Game_no.]]))</f>
        <v>20260213_Mol_D&amp;E_1</v>
      </c>
      <c r="B257" s="1">
        <v>46066</v>
      </c>
      <c r="C257" s="3">
        <v>1</v>
      </c>
      <c r="D257" t="s">
        <v>183</v>
      </c>
      <c r="E257" t="s">
        <v>42</v>
      </c>
      <c r="F257" t="s">
        <v>42</v>
      </c>
      <c r="G257" t="s">
        <v>183</v>
      </c>
      <c r="H257" t="s">
        <v>110</v>
      </c>
      <c r="I257" t="str">
        <f>TRIM(SUBSTITUTE(Table1[[#This Row],[Player]], " ", ""))</f>
        <v>M.Ledesma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f t="shared" si="13"/>
        <v>0</v>
      </c>
      <c r="W257" t="s">
        <v>7</v>
      </c>
      <c r="X257" s="3">
        <v>8</v>
      </c>
      <c r="Y257">
        <v>1</v>
      </c>
      <c r="AF257">
        <f>Table1[[#This Row],[AB]]+Table1[[#This Row],[BB]]+Table1[[#This Row],[SF]]</f>
        <v>2</v>
      </c>
      <c r="AG257">
        <f>Table1[[#This Row],[H]]+Table1[[#This Row],[BB]]</f>
        <v>0</v>
      </c>
      <c r="AH257">
        <f>Table1[[#This Row],[H]]-Table1[[#This Row],[2B]]-Table1[[#This Row],[3B]]-Table1[[#This Row],[HR]]</f>
        <v>0</v>
      </c>
      <c r="AI257" s="3">
        <f>IF(Table1[[#This Row],[Team_Game_Number]] &gt;_xlfn.MAXIFS(Table1[Team_Game_Number],Table1[Team],Table1[[#This Row],[Team]]) - 5,1,0)</f>
        <v>0</v>
      </c>
      <c r="AJ257" cm="1">
        <f t="array" ref="AJ257">MATCH(Table1[[#This Row],[Game_ID]],_xlfn.UNIQUE(_xlfn._xlws.FILTER(Table1[Game_ID],Table1[Team]=Table1[[#This Row],[Team]])),0)</f>
        <v>8</v>
      </c>
      <c r="AK257">
        <f>IF(Table1[[#This Row],[Last5_Flag]]=1,1,0)</f>
        <v>0</v>
      </c>
      <c r="AL257">
        <f>COUNTIFS(
    Table1[Player Name], Table1[[#This Row],[Player Name]],
    Table1[Position], Table1[[#This Row],[Position]]
)</f>
        <v>9</v>
      </c>
      <c r="AM257" t="str" cm="1">
        <f t="array" ref="AM2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58" spans="1:39" x14ac:dyDescent="0.2">
      <c r="A258" t="str">
        <f>TEXT(Table1[[#This Row],[Date]],"yyyymmdd") &amp; "_" &amp; (LEFT(D258,3) &amp; "_" &amp; LEFT(E258,3) &amp; "_" &amp; (Table1[[#This Row],[Game_no.]]))</f>
        <v>20260213_Mol_D&amp;E_1</v>
      </c>
      <c r="B258" s="1">
        <v>46066</v>
      </c>
      <c r="C258" s="3">
        <v>1</v>
      </c>
      <c r="D258" t="s">
        <v>183</v>
      </c>
      <c r="E258" t="s">
        <v>42</v>
      </c>
      <c r="F258" t="s">
        <v>42</v>
      </c>
      <c r="G258" t="s">
        <v>183</v>
      </c>
      <c r="H258" t="s">
        <v>47</v>
      </c>
      <c r="I258" t="str">
        <f>TRIM(SUBSTITUTE(Table1[[#This Row],[Player]], " ", ""))</f>
        <v>A.Zapach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f t="shared" si="13"/>
        <v>0</v>
      </c>
      <c r="W258" t="s">
        <v>74</v>
      </c>
      <c r="X258" s="3">
        <v>8</v>
      </c>
      <c r="Y258">
        <v>0</v>
      </c>
      <c r="AF258">
        <f>Table1[[#This Row],[AB]]+Table1[[#This Row],[BB]]+Table1[[#This Row],[SF]]</f>
        <v>1</v>
      </c>
      <c r="AG258">
        <f>Table1[[#This Row],[H]]+Table1[[#This Row],[BB]]</f>
        <v>0</v>
      </c>
      <c r="AH258">
        <f>Table1[[#This Row],[H]]-Table1[[#This Row],[2B]]-Table1[[#This Row],[3B]]-Table1[[#This Row],[HR]]</f>
        <v>0</v>
      </c>
      <c r="AI258" s="3">
        <f>IF(Table1[[#This Row],[Team_Game_Number]] &gt;_xlfn.MAXIFS(Table1[Team_Game_Number],Table1[Team],Table1[[#This Row],[Team]]) - 5,1,0)</f>
        <v>0</v>
      </c>
      <c r="AJ258" cm="1">
        <f t="array" ref="AJ258">MATCH(Table1[[#This Row],[Game_ID]],_xlfn.UNIQUE(_xlfn._xlws.FILTER(Table1[Game_ID],Table1[Team]=Table1[[#This Row],[Team]])),0)</f>
        <v>8</v>
      </c>
      <c r="AK258">
        <f>IF(Table1[[#This Row],[Last5_Flag]]=1,1,0)</f>
        <v>0</v>
      </c>
      <c r="AL258">
        <f>COUNTIFS(
    Table1[Player Name], Table1[[#This Row],[Player Name]],
    Table1[Position], Table1[[#This Row],[Position]]
)</f>
        <v>1</v>
      </c>
      <c r="AM258" t="str" cm="1">
        <f t="array" ref="AM2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9" spans="1:39" x14ac:dyDescent="0.2">
      <c r="A259" t="str">
        <f>TEXT(Table1[[#This Row],[Date]],"yyyymmdd") &amp; "_" &amp; (LEFT(D259,3) &amp; "_" &amp; LEFT(E259,3) &amp; "_" &amp; (Table1[[#This Row],[Game_no.]]))</f>
        <v>20260213_Mol_D&amp;E_1</v>
      </c>
      <c r="B259" s="1">
        <v>46066</v>
      </c>
      <c r="C259" s="3">
        <v>1</v>
      </c>
      <c r="D259" t="s">
        <v>183</v>
      </c>
      <c r="E259" t="s">
        <v>42</v>
      </c>
      <c r="F259" t="s">
        <v>42</v>
      </c>
      <c r="G259" t="s">
        <v>183</v>
      </c>
      <c r="H259" t="s">
        <v>185</v>
      </c>
      <c r="I259" t="str">
        <f>TRIM(SUBSTITUTE(Table1[[#This Row],[Player]], " ", ""))</f>
        <v>L.Musick</v>
      </c>
      <c r="J259">
        <v>2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f t="shared" si="13"/>
        <v>0</v>
      </c>
      <c r="W259" t="s">
        <v>188</v>
      </c>
      <c r="X259" s="3">
        <v>8</v>
      </c>
      <c r="Y259">
        <v>0</v>
      </c>
      <c r="AF259">
        <f>Table1[[#This Row],[AB]]+Table1[[#This Row],[BB]]+Table1[[#This Row],[SF]]</f>
        <v>2</v>
      </c>
      <c r="AG259">
        <f>Table1[[#This Row],[H]]+Table1[[#This Row],[BB]]</f>
        <v>0</v>
      </c>
      <c r="AH259">
        <f>Table1[[#This Row],[H]]-Table1[[#This Row],[2B]]-Table1[[#This Row],[3B]]-Table1[[#This Row],[HR]]</f>
        <v>0</v>
      </c>
      <c r="AI259" s="3">
        <f>IF(Table1[[#This Row],[Team_Game_Number]] &gt;_xlfn.MAXIFS(Table1[Team_Game_Number],Table1[Team],Table1[[#This Row],[Team]]) - 5,1,0)</f>
        <v>0</v>
      </c>
      <c r="AJ259" cm="1">
        <f t="array" ref="AJ259">MATCH(Table1[[#This Row],[Game_ID]],_xlfn.UNIQUE(_xlfn._xlws.FILTER(Table1[Game_ID],Table1[Team]=Table1[[#This Row],[Team]])),0)</f>
        <v>8</v>
      </c>
      <c r="AK259">
        <f>IF(Table1[[#This Row],[Last5_Flag]]=1,1,0)</f>
        <v>0</v>
      </c>
      <c r="AL259">
        <f>COUNTIFS(
    Table1[Player Name], Table1[[#This Row],[Player Name]],
    Table1[Position], Table1[[#This Row],[Position]]
)</f>
        <v>1</v>
      </c>
      <c r="AM259" t="str" cm="1">
        <f t="array" ref="AM2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PH/2B</v>
      </c>
    </row>
    <row r="260" spans="1:39" x14ac:dyDescent="0.2">
      <c r="A260" t="str">
        <f>TEXT(Table1[[#This Row],[Date]],"yyyymmdd") &amp; "_" &amp; (LEFT(D260,3) &amp; "_" &amp; LEFT(E260,3) &amp; "_" &amp; (Table1[[#This Row],[Game_no.]]))</f>
        <v>20260213_Mol_D&amp;E_1</v>
      </c>
      <c r="B260" s="1">
        <v>46066</v>
      </c>
      <c r="C260" s="3">
        <v>1</v>
      </c>
      <c r="D260" t="s">
        <v>183</v>
      </c>
      <c r="E260" t="s">
        <v>42</v>
      </c>
      <c r="F260" t="s">
        <v>42</v>
      </c>
      <c r="G260" t="s">
        <v>183</v>
      </c>
      <c r="H260" t="s">
        <v>55</v>
      </c>
      <c r="I260" t="str">
        <f>TRIM(SUBSTITUTE(Table1[[#This Row],[Player]], " ", ""))</f>
        <v>M.Smith</v>
      </c>
      <c r="J260">
        <v>1</v>
      </c>
      <c r="K260">
        <v>1</v>
      </c>
      <c r="L260">
        <v>0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f t="shared" si="13"/>
        <v>0</v>
      </c>
      <c r="W260" t="s">
        <v>54</v>
      </c>
      <c r="X260" s="3">
        <v>9</v>
      </c>
      <c r="Y260">
        <v>0</v>
      </c>
      <c r="AF260">
        <f>Table1[[#This Row],[AB]]+Table1[[#This Row],[BB]]+Table1[[#This Row],[SF]]</f>
        <v>2</v>
      </c>
      <c r="AG260">
        <f>Table1[[#This Row],[H]]+Table1[[#This Row],[BB]]</f>
        <v>1</v>
      </c>
      <c r="AH260">
        <f>Table1[[#This Row],[H]]-Table1[[#This Row],[2B]]-Table1[[#This Row],[3B]]-Table1[[#This Row],[HR]]</f>
        <v>0</v>
      </c>
      <c r="AI260" s="3">
        <f>IF(Table1[[#This Row],[Team_Game_Number]] &gt;_xlfn.MAXIFS(Table1[Team_Game_Number],Table1[Team],Table1[[#This Row],[Team]]) - 5,1,0)</f>
        <v>0</v>
      </c>
      <c r="AJ260" cm="1">
        <f t="array" ref="AJ260">MATCH(Table1[[#This Row],[Game_ID]],_xlfn.UNIQUE(_xlfn._xlws.FILTER(Table1[Game_ID],Table1[Team]=Table1[[#This Row],[Team]])),0)</f>
        <v>8</v>
      </c>
      <c r="AK260">
        <f>IF(Table1[[#This Row],[Last5_Flag]]=1,1,0)</f>
        <v>0</v>
      </c>
      <c r="AL260">
        <f>COUNTIFS(
    Table1[Player Name], Table1[[#This Row],[Player Name]],
    Table1[Position], Table1[[#This Row],[Position]]
)</f>
        <v>21</v>
      </c>
      <c r="AM260" t="str" cm="1">
        <f t="array" ref="AM2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61" spans="1:39" x14ac:dyDescent="0.2">
      <c r="A261" t="str">
        <f>TEXT(Table1[[#This Row],[Date]],"yyyymmdd") &amp; "_" &amp; (LEFT(D261,3) &amp; "_" &amp; LEFT(E261,3) &amp; "_" &amp; (Table1[[#This Row],[Game_no.]]))</f>
        <v>20260213_Mol_D&amp;E_1</v>
      </c>
      <c r="B261" s="1">
        <v>46066</v>
      </c>
      <c r="C261" s="3">
        <v>1</v>
      </c>
      <c r="D261" t="s">
        <v>183</v>
      </c>
      <c r="E261" t="s">
        <v>42</v>
      </c>
      <c r="F261" t="s">
        <v>42</v>
      </c>
      <c r="G261" t="s">
        <v>183</v>
      </c>
      <c r="H261" t="s">
        <v>186</v>
      </c>
      <c r="I261" t="str">
        <f>TRIM(SUBSTITUTE(Table1[[#This Row],[Player]], " ", ""))</f>
        <v>F.Heater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f t="shared" si="13"/>
        <v>0</v>
      </c>
      <c r="W261" t="s">
        <v>74</v>
      </c>
      <c r="X261" s="3">
        <v>9</v>
      </c>
      <c r="Y261">
        <v>0</v>
      </c>
      <c r="AF261">
        <f>Table1[[#This Row],[AB]]+Table1[[#This Row],[BB]]+Table1[[#This Row],[SF]]</f>
        <v>1</v>
      </c>
      <c r="AG261">
        <f>Table1[[#This Row],[H]]+Table1[[#This Row],[BB]]</f>
        <v>1</v>
      </c>
      <c r="AH261">
        <f>Table1[[#This Row],[H]]-Table1[[#This Row],[2B]]-Table1[[#This Row],[3B]]-Table1[[#This Row],[HR]]</f>
        <v>0</v>
      </c>
      <c r="AI261" s="3">
        <f>IF(Table1[[#This Row],[Team_Game_Number]] &gt;_xlfn.MAXIFS(Table1[Team_Game_Number],Table1[Team],Table1[[#This Row],[Team]]) - 5,1,0)</f>
        <v>0</v>
      </c>
      <c r="AJ261" cm="1">
        <f t="array" ref="AJ261">MATCH(Table1[[#This Row],[Game_ID]],_xlfn.UNIQUE(_xlfn._xlws.FILTER(Table1[Game_ID],Table1[Team]=Table1[[#This Row],[Team]])),0)</f>
        <v>8</v>
      </c>
      <c r="AK261">
        <f>IF(Table1[[#This Row],[Last5_Flag]]=1,1,0)</f>
        <v>0</v>
      </c>
      <c r="AL261">
        <f>COUNTIFS(
    Table1[Player Name], Table1[[#This Row],[Player Name]],
    Table1[Position], Table1[[#This Row],[Position]]
)</f>
        <v>1</v>
      </c>
      <c r="AM261" t="str" cm="1">
        <f t="array" ref="AM2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62" spans="1:39" x14ac:dyDescent="0.2">
      <c r="A262" t="str">
        <f>TEXT(Table1[[#This Row],[Date]],"yyyymmdd") &amp; "_" &amp; (LEFT(D262,3) &amp; "_" &amp; LEFT(E262,3) &amp; "_" &amp; (Table1[[#This Row],[Game_no.]]))</f>
        <v>20260213_Mol_D&amp;E_1</v>
      </c>
      <c r="B262" s="1">
        <v>46066</v>
      </c>
      <c r="C262" s="3">
        <v>1</v>
      </c>
      <c r="D262" t="s">
        <v>183</v>
      </c>
      <c r="E262" t="s">
        <v>42</v>
      </c>
      <c r="F262" t="s">
        <v>42</v>
      </c>
      <c r="G262" t="s">
        <v>183</v>
      </c>
      <c r="H262" t="s">
        <v>68</v>
      </c>
      <c r="I262" t="str">
        <f>TRIM(SUBSTITUTE(Table1[[#This Row],[Player]], " ", ""))</f>
        <v>S.Jarvis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f t="shared" si="13"/>
        <v>0</v>
      </c>
      <c r="W262" t="s">
        <v>58</v>
      </c>
      <c r="X262" s="3"/>
      <c r="Y262">
        <v>0</v>
      </c>
      <c r="Z262">
        <v>8.3330000000000002</v>
      </c>
      <c r="AA262">
        <v>13</v>
      </c>
      <c r="AB262">
        <v>9</v>
      </c>
      <c r="AC262">
        <v>6</v>
      </c>
      <c r="AD262">
        <v>4</v>
      </c>
      <c r="AE262">
        <v>12</v>
      </c>
      <c r="AF262">
        <f>Table1[[#This Row],[AB]]+Table1[[#This Row],[BB]]+Table1[[#This Row],[SF]]</f>
        <v>0</v>
      </c>
      <c r="AG262">
        <f>Table1[[#This Row],[H]]+Table1[[#This Row],[BB]]</f>
        <v>0</v>
      </c>
      <c r="AH262">
        <f>Table1[[#This Row],[H]]-Table1[[#This Row],[2B]]-Table1[[#This Row],[3B]]-Table1[[#This Row],[HR]]</f>
        <v>0</v>
      </c>
      <c r="AI262" s="3">
        <f>IF(Table1[[#This Row],[Team_Game_Number]] &gt;_xlfn.MAXIFS(Table1[Team_Game_Number],Table1[Team],Table1[[#This Row],[Team]]) - 5,1,0)</f>
        <v>0</v>
      </c>
      <c r="AJ262" cm="1">
        <f t="array" ref="AJ262">MATCH(Table1[[#This Row],[Game_ID]],_xlfn.UNIQUE(_xlfn._xlws.FILTER(Table1[Game_ID],Table1[Team]=Table1[[#This Row],[Team]])),0)</f>
        <v>8</v>
      </c>
      <c r="AK262">
        <f>IF(Table1[[#This Row],[Last5_Flag]]=1,1,0)</f>
        <v>0</v>
      </c>
      <c r="AL262">
        <f>COUNTIFS(
    Table1[Player Name], Table1[[#This Row],[Player Name]],
    Table1[Position], Table1[[#This Row],[Position]]
)</f>
        <v>11</v>
      </c>
      <c r="AM262" t="str" cm="1">
        <f t="array" ref="AM2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3" spans="1:39" x14ac:dyDescent="0.2">
      <c r="A263" t="str">
        <f>TEXT(Table1[[#This Row],[Date]],"yyyymmdd") &amp; "_" &amp; (LEFT(D263,3) &amp; "_" &amp; LEFT(E263,3) &amp; "_" &amp; (Table1[[#This Row],[Game_no.]]))</f>
        <v>20260213_Mol_D&amp;E_1</v>
      </c>
      <c r="B263" s="1">
        <v>46066</v>
      </c>
      <c r="C263" s="3">
        <v>1</v>
      </c>
      <c r="D263" t="s">
        <v>183</v>
      </c>
      <c r="E263" t="s">
        <v>42</v>
      </c>
      <c r="F263" t="s">
        <v>42</v>
      </c>
      <c r="G263" t="s">
        <v>183</v>
      </c>
      <c r="H263" t="s">
        <v>59</v>
      </c>
      <c r="I263" t="str">
        <f>TRIM(SUBSTITUTE(Table1[[#This Row],[Player]], " ", ""))</f>
        <v>S.Kneeland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f t="shared" si="13"/>
        <v>0</v>
      </c>
      <c r="W263" t="s">
        <v>58</v>
      </c>
      <c r="X263" s="3"/>
      <c r="Y263">
        <v>0</v>
      </c>
      <c r="Z263">
        <v>0.66700000000000004</v>
      </c>
      <c r="AA263">
        <v>3</v>
      </c>
      <c r="AB263">
        <v>2</v>
      </c>
      <c r="AC263">
        <v>2</v>
      </c>
      <c r="AD263">
        <v>0</v>
      </c>
      <c r="AE263">
        <v>2</v>
      </c>
      <c r="AF263">
        <f>Table1[[#This Row],[AB]]+Table1[[#This Row],[BB]]+Table1[[#This Row],[SF]]</f>
        <v>0</v>
      </c>
      <c r="AG263">
        <f>Table1[[#This Row],[H]]+Table1[[#This Row],[BB]]</f>
        <v>0</v>
      </c>
      <c r="AH263">
        <f>Table1[[#This Row],[H]]-Table1[[#This Row],[2B]]-Table1[[#This Row],[3B]]-Table1[[#This Row],[HR]]</f>
        <v>0</v>
      </c>
      <c r="AI263" s="3">
        <f>IF(Table1[[#This Row],[Team_Game_Number]] &gt;_xlfn.MAXIFS(Table1[Team_Game_Number],Table1[Team],Table1[[#This Row],[Team]]) - 5,1,0)</f>
        <v>0</v>
      </c>
      <c r="AJ263" cm="1">
        <f t="array" ref="AJ263">MATCH(Table1[[#This Row],[Game_ID]],_xlfn.UNIQUE(_xlfn._xlws.FILTER(Table1[Game_ID],Table1[Team]=Table1[[#This Row],[Team]])),0)</f>
        <v>8</v>
      </c>
      <c r="AK263">
        <f>IF(Table1[[#This Row],[Last5_Flag]]=1,1,0)</f>
        <v>0</v>
      </c>
      <c r="AL263">
        <f>COUNTIFS(
    Table1[Player Name], Table1[[#This Row],[Player Name]],
    Table1[Position], Table1[[#This Row],[Position]]
)</f>
        <v>17</v>
      </c>
      <c r="AM263" t="str" cm="1">
        <f t="array" ref="AM2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4" spans="1:39" x14ac:dyDescent="0.2">
      <c r="A264" t="str">
        <f>TEXT(Table1[[#This Row],[Date]],"yyyymmdd") &amp; "_" &amp; (LEFT(D264,3) &amp; "_" &amp; LEFT(E264,3) &amp; "_" &amp; (Table1[[#This Row],[Game_no.]]))</f>
        <v>20260213_Mal_Wes_1</v>
      </c>
      <c r="B264" s="1">
        <v>46066</v>
      </c>
      <c r="C264" s="3">
        <v>1</v>
      </c>
      <c r="D264" t="s">
        <v>189</v>
      </c>
      <c r="E264" t="s">
        <v>152</v>
      </c>
      <c r="F264" t="s">
        <v>152</v>
      </c>
      <c r="G264" t="s">
        <v>189</v>
      </c>
      <c r="H264" t="s">
        <v>157</v>
      </c>
      <c r="I264" t="str">
        <f>TRIM(SUBSTITUTE(Table1[[#This Row],[Player]], " ", ""))</f>
        <v>J.Conrad</v>
      </c>
      <c r="J264">
        <v>3</v>
      </c>
      <c r="K264">
        <v>0</v>
      </c>
      <c r="L264">
        <v>2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f t="shared" si="13"/>
        <v>4</v>
      </c>
      <c r="W264" t="s">
        <v>7</v>
      </c>
      <c r="X264" s="3">
        <v>1</v>
      </c>
      <c r="Y264">
        <v>1</v>
      </c>
      <c r="AF264">
        <f>Table1[[#This Row],[AB]]+Table1[[#This Row],[BB]]+Table1[[#This Row],[SF]]</f>
        <v>3</v>
      </c>
      <c r="AG264">
        <f>Table1[[#This Row],[H]]+Table1[[#This Row],[BB]]</f>
        <v>2</v>
      </c>
      <c r="AH264">
        <f>Table1[[#This Row],[H]]-Table1[[#This Row],[2B]]-Table1[[#This Row],[3B]]-Table1[[#This Row],[HR]]</f>
        <v>1</v>
      </c>
      <c r="AI264" s="3">
        <f>IF(Table1[[#This Row],[Team_Game_Number]] &gt;_xlfn.MAXIFS(Table1[Team_Game_Number],Table1[Team],Table1[[#This Row],[Team]]) - 5,1,0)</f>
        <v>0</v>
      </c>
      <c r="AJ264" cm="1">
        <f t="array" ref="AJ264">MATCH(Table1[[#This Row],[Game_ID]],_xlfn.UNIQUE(_xlfn._xlws.FILTER(Table1[Game_ID],Table1[Team]=Table1[[#This Row],[Team]])),0)</f>
        <v>2</v>
      </c>
      <c r="AK264">
        <f>IF(Table1[[#This Row],[Last5_Flag]]=1,1,0)</f>
        <v>0</v>
      </c>
      <c r="AL264">
        <f>COUNTIFS(
    Table1[Player Name], Table1[[#This Row],[Player Name]],
    Table1[Position], Table1[[#This Row],[Position]]
)</f>
        <v>26</v>
      </c>
      <c r="AM264" t="str" cm="1">
        <f t="array" ref="AM2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65" spans="1:39" x14ac:dyDescent="0.2">
      <c r="A265" t="str">
        <f>TEXT(Table1[[#This Row],[Date]],"yyyymmdd") &amp; "_" &amp; (LEFT(D265,3) &amp; "_" &amp; LEFT(E265,3) &amp; "_" &amp; (Table1[[#This Row],[Game_no.]]))</f>
        <v>20260213_Mal_Wes_1</v>
      </c>
      <c r="B265" s="1">
        <v>46066</v>
      </c>
      <c r="C265" s="3">
        <v>1</v>
      </c>
      <c r="D265" t="s">
        <v>189</v>
      </c>
      <c r="E265" t="s">
        <v>152</v>
      </c>
      <c r="F265" t="s">
        <v>152</v>
      </c>
      <c r="G265" t="s">
        <v>189</v>
      </c>
      <c r="H265" t="s">
        <v>154</v>
      </c>
      <c r="I265" t="str">
        <f>TRIM(SUBSTITUTE(Table1[[#This Row],[Player]], " ", ""))</f>
        <v>A.Cook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f t="shared" si="13"/>
        <v>0</v>
      </c>
      <c r="W265" t="s">
        <v>52</v>
      </c>
      <c r="X265" s="3">
        <v>2</v>
      </c>
      <c r="Y265">
        <v>0</v>
      </c>
      <c r="AF265">
        <f>Table1[[#This Row],[AB]]+Table1[[#This Row],[BB]]+Table1[[#This Row],[SF]]</f>
        <v>3</v>
      </c>
      <c r="AG265">
        <f>Table1[[#This Row],[H]]+Table1[[#This Row],[BB]]</f>
        <v>0</v>
      </c>
      <c r="AH265">
        <f>Table1[[#This Row],[H]]-Table1[[#This Row],[2B]]-Table1[[#This Row],[3B]]-Table1[[#This Row],[HR]]</f>
        <v>0</v>
      </c>
      <c r="AI265" s="3">
        <f>IF(Table1[[#This Row],[Team_Game_Number]] &gt;_xlfn.MAXIFS(Table1[Team_Game_Number],Table1[Team],Table1[[#This Row],[Team]]) - 5,1,0)</f>
        <v>0</v>
      </c>
      <c r="AJ265" cm="1">
        <f t="array" ref="AJ265">MATCH(Table1[[#This Row],[Game_ID]],_xlfn.UNIQUE(_xlfn._xlws.FILTER(Table1[Game_ID],Table1[Team]=Table1[[#This Row],[Team]])),0)</f>
        <v>2</v>
      </c>
      <c r="AK265">
        <f>IF(Table1[[#This Row],[Last5_Flag]]=1,1,0)</f>
        <v>0</v>
      </c>
      <c r="AL265">
        <f>COUNTIFS(
    Table1[Player Name], Table1[[#This Row],[Player Name]],
    Table1[Position], Table1[[#This Row],[Position]]
)</f>
        <v>3</v>
      </c>
      <c r="AM265" t="str" cm="1">
        <f t="array" ref="AM2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66" spans="1:39" x14ac:dyDescent="0.2">
      <c r="A266" t="str">
        <f>TEXT(Table1[[#This Row],[Date]],"yyyymmdd") &amp; "_" &amp; (LEFT(D266,3) &amp; "_" &amp; LEFT(E266,3) &amp; "_" &amp; (Table1[[#This Row],[Game_no.]]))</f>
        <v>20260213_Mal_Wes_1</v>
      </c>
      <c r="B266" s="1">
        <v>46066</v>
      </c>
      <c r="C266" s="3">
        <v>1</v>
      </c>
      <c r="D266" t="s">
        <v>189</v>
      </c>
      <c r="E266" t="s">
        <v>152</v>
      </c>
      <c r="F266" t="s">
        <v>152</v>
      </c>
      <c r="G266" t="s">
        <v>189</v>
      </c>
      <c r="H266" t="s">
        <v>156</v>
      </c>
      <c r="I266" t="str">
        <f>TRIM(SUBSTITUTE(Table1[[#This Row],[Player]], " ", ""))</f>
        <v>S.Simon</v>
      </c>
      <c r="J266">
        <v>3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f t="shared" si="13"/>
        <v>1</v>
      </c>
      <c r="W266" t="s">
        <v>48</v>
      </c>
      <c r="X266" s="3">
        <v>3</v>
      </c>
      <c r="Y266">
        <v>0</v>
      </c>
      <c r="AF266">
        <f>Table1[[#This Row],[AB]]+Table1[[#This Row],[BB]]+Table1[[#This Row],[SF]]</f>
        <v>3</v>
      </c>
      <c r="AG266">
        <f>Table1[[#This Row],[H]]+Table1[[#This Row],[BB]]</f>
        <v>1</v>
      </c>
      <c r="AH266">
        <f>Table1[[#This Row],[H]]-Table1[[#This Row],[2B]]-Table1[[#This Row],[3B]]-Table1[[#This Row],[HR]]</f>
        <v>1</v>
      </c>
      <c r="AI266" s="3">
        <f>IF(Table1[[#This Row],[Team_Game_Number]] &gt;_xlfn.MAXIFS(Table1[Team_Game_Number],Table1[Team],Table1[[#This Row],[Team]]) - 5,1,0)</f>
        <v>0</v>
      </c>
      <c r="AJ266" cm="1">
        <f t="array" ref="AJ266">MATCH(Table1[[#This Row],[Game_ID]],_xlfn.UNIQUE(_xlfn._xlws.FILTER(Table1[Game_ID],Table1[Team]=Table1[[#This Row],[Team]])),0)</f>
        <v>2</v>
      </c>
      <c r="AK266">
        <f>IF(Table1[[#This Row],[Last5_Flag]]=1,1,0)</f>
        <v>0</v>
      </c>
      <c r="AL266">
        <f>COUNTIFS(
    Table1[Player Name], Table1[[#This Row],[Player Name]],
    Table1[Position], Table1[[#This Row],[Position]]
)</f>
        <v>17</v>
      </c>
      <c r="AM266" t="str" cm="1">
        <f t="array" ref="AM2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67" spans="1:39" x14ac:dyDescent="0.2">
      <c r="A267" t="str">
        <f>TEXT(Table1[[#This Row],[Date]],"yyyymmdd") &amp; "_" &amp; (LEFT(D267,3) &amp; "_" &amp; LEFT(E267,3) &amp; "_" &amp; (Table1[[#This Row],[Game_no.]]))</f>
        <v>20260213_Mal_Wes_1</v>
      </c>
      <c r="B267" s="1">
        <v>46066</v>
      </c>
      <c r="C267" s="3">
        <v>1</v>
      </c>
      <c r="D267" t="s">
        <v>189</v>
      </c>
      <c r="E267" t="s">
        <v>152</v>
      </c>
      <c r="F267" t="s">
        <v>152</v>
      </c>
      <c r="G267" t="s">
        <v>189</v>
      </c>
      <c r="H267" t="s">
        <v>159</v>
      </c>
      <c r="I267" t="str">
        <f>TRIM(SUBSTITUTE(Table1[[#This Row],[Player]], " ", ""))</f>
        <v>R.Mangold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f t="shared" si="13"/>
        <v>1</v>
      </c>
      <c r="W267" t="s">
        <v>58</v>
      </c>
      <c r="X267" s="3">
        <v>4</v>
      </c>
      <c r="Y267">
        <v>0</v>
      </c>
      <c r="Z267">
        <v>3</v>
      </c>
      <c r="AA267">
        <v>4</v>
      </c>
      <c r="AB267">
        <v>4</v>
      </c>
      <c r="AC267">
        <v>4</v>
      </c>
      <c r="AD267">
        <v>1</v>
      </c>
      <c r="AE267">
        <v>3</v>
      </c>
      <c r="AF267">
        <f>Table1[[#This Row],[AB]]+Table1[[#This Row],[BB]]+Table1[[#This Row],[SF]]</f>
        <v>1</v>
      </c>
      <c r="AG267">
        <f>Table1[[#This Row],[H]]+Table1[[#This Row],[BB]]</f>
        <v>1</v>
      </c>
      <c r="AH267">
        <f>Table1[[#This Row],[H]]-Table1[[#This Row],[2B]]-Table1[[#This Row],[3B]]-Table1[[#This Row],[HR]]</f>
        <v>1</v>
      </c>
      <c r="AI267" s="3">
        <f>IF(Table1[[#This Row],[Team_Game_Number]] &gt;_xlfn.MAXIFS(Table1[Team_Game_Number],Table1[Team],Table1[[#This Row],[Team]]) - 5,1,0)</f>
        <v>0</v>
      </c>
      <c r="AJ267" cm="1">
        <f t="array" ref="AJ267">MATCH(Table1[[#This Row],[Game_ID]],_xlfn.UNIQUE(_xlfn._xlws.FILTER(Table1[Game_ID],Table1[Team]=Table1[[#This Row],[Team]])),0)</f>
        <v>2</v>
      </c>
      <c r="AK267">
        <f>IF(Table1[[#This Row],[Last5_Flag]]=1,1,0)</f>
        <v>0</v>
      </c>
      <c r="AL267">
        <f>COUNTIFS(
    Table1[Player Name], Table1[[#This Row],[Player Name]],
    Table1[Position], Table1[[#This Row],[Position]]
)</f>
        <v>6</v>
      </c>
      <c r="AM267" t="str" cm="1">
        <f t="array" ref="AM2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68" spans="1:39" x14ac:dyDescent="0.2">
      <c r="A268" t="str">
        <f>TEXT(Table1[[#This Row],[Date]],"yyyymmdd") &amp; "_" &amp; (LEFT(D268,3) &amp; "_" &amp; LEFT(E268,3) &amp; "_" &amp; (Table1[[#This Row],[Game_no.]]))</f>
        <v>20260213_Mal_Wes_1</v>
      </c>
      <c r="B268" s="1">
        <v>46066</v>
      </c>
      <c r="C268" s="3">
        <v>1</v>
      </c>
      <c r="D268" t="s">
        <v>189</v>
      </c>
      <c r="E268" t="s">
        <v>152</v>
      </c>
      <c r="F268" t="s">
        <v>152</v>
      </c>
      <c r="G268" t="s">
        <v>189</v>
      </c>
      <c r="H268" t="s">
        <v>190</v>
      </c>
      <c r="I268" t="str">
        <f>TRIM(SUBSTITUTE(Table1[[#This Row],[Player]], " ", ""))</f>
        <v>A.Heidersch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f t="shared" si="13"/>
        <v>1</v>
      </c>
      <c r="W268" t="s">
        <v>58</v>
      </c>
      <c r="X268" s="3">
        <v>4</v>
      </c>
      <c r="Y268">
        <v>0</v>
      </c>
      <c r="Z268">
        <v>1</v>
      </c>
      <c r="AA268">
        <v>3</v>
      </c>
      <c r="AB268">
        <v>5</v>
      </c>
      <c r="AC268">
        <v>0</v>
      </c>
      <c r="AD268">
        <v>1</v>
      </c>
      <c r="AE268">
        <v>1</v>
      </c>
      <c r="AF268">
        <f>Table1[[#This Row],[AB]]+Table1[[#This Row],[BB]]+Table1[[#This Row],[SF]]</f>
        <v>1</v>
      </c>
      <c r="AG268">
        <f>Table1[[#This Row],[H]]+Table1[[#This Row],[BB]]</f>
        <v>1</v>
      </c>
      <c r="AH268">
        <f>Table1[[#This Row],[H]]-Table1[[#This Row],[2B]]-Table1[[#This Row],[3B]]-Table1[[#This Row],[HR]]</f>
        <v>1</v>
      </c>
      <c r="AI268" s="3">
        <f>IF(Table1[[#This Row],[Team_Game_Number]] &gt;_xlfn.MAXIFS(Table1[Team_Game_Number],Table1[Team],Table1[[#This Row],[Team]]) - 5,1,0)</f>
        <v>0</v>
      </c>
      <c r="AJ268" cm="1">
        <f t="array" ref="AJ268">MATCH(Table1[[#This Row],[Game_ID]],_xlfn.UNIQUE(_xlfn._xlws.FILTER(Table1[Game_ID],Table1[Team]=Table1[[#This Row],[Team]])),0)</f>
        <v>2</v>
      </c>
      <c r="AK268">
        <f>IF(Table1[[#This Row],[Last5_Flag]]=1,1,0)</f>
        <v>0</v>
      </c>
      <c r="AL268">
        <f>COUNTIFS(
    Table1[Player Name], Table1[[#This Row],[Player Name]],
    Table1[Position], Table1[[#This Row],[Position]]
)</f>
        <v>3</v>
      </c>
      <c r="AM268" t="str" cm="1">
        <f t="array" ref="AM2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9" spans="1:39" x14ac:dyDescent="0.2">
      <c r="A269" t="str">
        <f>TEXT(Table1[[#This Row],[Date]],"yyyymmdd") &amp; "_" &amp; (LEFT(D269,3) &amp; "_" &amp; LEFT(E269,3) &amp; "_" &amp; (Table1[[#This Row],[Game_no.]]))</f>
        <v>20260213_Mal_Wes_1</v>
      </c>
      <c r="B269" s="1">
        <v>46066</v>
      </c>
      <c r="C269" s="3">
        <v>1</v>
      </c>
      <c r="D269" t="s">
        <v>189</v>
      </c>
      <c r="E269" t="s">
        <v>152</v>
      </c>
      <c r="F269" t="s">
        <v>152</v>
      </c>
      <c r="G269" t="s">
        <v>189</v>
      </c>
      <c r="H269" t="s">
        <v>191</v>
      </c>
      <c r="I269" t="str">
        <f>TRIM(SUBSTITUTE(Table1[[#This Row],[Player]], " ", ""))</f>
        <v>R.Ward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f t="shared" si="13"/>
        <v>0</v>
      </c>
      <c r="W269" t="s">
        <v>73</v>
      </c>
      <c r="X269" s="3"/>
      <c r="Y269">
        <v>0</v>
      </c>
      <c r="AF269">
        <f>Table1[[#This Row],[AB]]+Table1[[#This Row],[BB]]+Table1[[#This Row],[SF]]</f>
        <v>0</v>
      </c>
      <c r="AG269">
        <f>Table1[[#This Row],[H]]+Table1[[#This Row],[BB]]</f>
        <v>0</v>
      </c>
      <c r="AH269">
        <f>Table1[[#This Row],[H]]-Table1[[#This Row],[2B]]-Table1[[#This Row],[3B]]-Table1[[#This Row],[HR]]</f>
        <v>0</v>
      </c>
      <c r="AI269" s="3">
        <f>IF(Table1[[#This Row],[Team_Game_Number]] &gt;_xlfn.MAXIFS(Table1[Team_Game_Number],Table1[Team],Table1[[#This Row],[Team]]) - 5,1,0)</f>
        <v>0</v>
      </c>
      <c r="AJ269" cm="1">
        <f t="array" ref="AJ269">MATCH(Table1[[#This Row],[Game_ID]],_xlfn.UNIQUE(_xlfn._xlws.FILTER(Table1[Game_ID],Table1[Team]=Table1[[#This Row],[Team]])),0)</f>
        <v>2</v>
      </c>
      <c r="AK269">
        <f>IF(Table1[[#This Row],[Last5_Flag]]=1,1,0)</f>
        <v>0</v>
      </c>
      <c r="AL269">
        <f>COUNTIFS(
    Table1[Player Name], Table1[[#This Row],[Player Name]],
    Table1[Position], Table1[[#This Row],[Position]]
)</f>
        <v>20</v>
      </c>
      <c r="AM269" t="str" cm="1">
        <f t="array" ref="AM2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70" spans="1:39" x14ac:dyDescent="0.2">
      <c r="A270" t="str">
        <f>TEXT(Table1[[#This Row],[Date]],"yyyymmdd") &amp; "_" &amp; (LEFT(D270,3) &amp; "_" &amp; LEFT(E270,3) &amp; "_" &amp; (Table1[[#This Row],[Game_no.]]))</f>
        <v>20260213_Mal_Wes_1</v>
      </c>
      <c r="B270" s="1">
        <v>46066</v>
      </c>
      <c r="C270" s="3">
        <v>1</v>
      </c>
      <c r="D270" t="s">
        <v>189</v>
      </c>
      <c r="E270" t="s">
        <v>152</v>
      </c>
      <c r="F270" t="s">
        <v>152</v>
      </c>
      <c r="G270" t="s">
        <v>189</v>
      </c>
      <c r="H270" t="s">
        <v>192</v>
      </c>
      <c r="I270" t="str">
        <f>TRIM(SUBSTITUTE(Table1[[#This Row],[Player]], " ", ""))</f>
        <v>B.Perri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f t="shared" si="13"/>
        <v>0</v>
      </c>
      <c r="W270" t="s">
        <v>58</v>
      </c>
      <c r="X270" s="3">
        <v>4</v>
      </c>
      <c r="Y270">
        <v>0</v>
      </c>
      <c r="Z270">
        <v>1</v>
      </c>
      <c r="AA270">
        <v>3</v>
      </c>
      <c r="AB270">
        <v>2</v>
      </c>
      <c r="AC270">
        <v>2</v>
      </c>
      <c r="AD270">
        <v>0</v>
      </c>
      <c r="AE270">
        <v>1</v>
      </c>
      <c r="AF270">
        <f>Table1[[#This Row],[AB]]+Table1[[#This Row],[BB]]+Table1[[#This Row],[SF]]</f>
        <v>1</v>
      </c>
      <c r="AG270">
        <f>Table1[[#This Row],[H]]+Table1[[#This Row],[BB]]</f>
        <v>0</v>
      </c>
      <c r="AH270">
        <f>Table1[[#This Row],[H]]-Table1[[#This Row],[2B]]-Table1[[#This Row],[3B]]-Table1[[#This Row],[HR]]</f>
        <v>0</v>
      </c>
      <c r="AI270" s="3">
        <f>IF(Table1[[#This Row],[Team_Game_Number]] &gt;_xlfn.MAXIFS(Table1[Team_Game_Number],Table1[Team],Table1[[#This Row],[Team]]) - 5,1,0)</f>
        <v>0</v>
      </c>
      <c r="AJ270" cm="1">
        <f t="array" ref="AJ270">MATCH(Table1[[#This Row],[Game_ID]],_xlfn.UNIQUE(_xlfn._xlws.FILTER(Table1[Game_ID],Table1[Team]=Table1[[#This Row],[Team]])),0)</f>
        <v>2</v>
      </c>
      <c r="AK270">
        <f>IF(Table1[[#This Row],[Last5_Flag]]=1,1,0)</f>
        <v>0</v>
      </c>
      <c r="AL270">
        <f>COUNTIFS(
    Table1[Player Name], Table1[[#This Row],[Player Name]],
    Table1[Position], Table1[[#This Row],[Position]]
)</f>
        <v>1</v>
      </c>
      <c r="AM270" t="str" cm="1">
        <f t="array" ref="AM2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71" spans="1:39" x14ac:dyDescent="0.2">
      <c r="A271" t="str">
        <f>TEXT(Table1[[#This Row],[Date]],"yyyymmdd") &amp; "_" &amp; (LEFT(D271,3) &amp; "_" &amp; LEFT(E271,3) &amp; "_" &amp; (Table1[[#This Row],[Game_no.]]))</f>
        <v>20260213_Mal_Wes_1</v>
      </c>
      <c r="B271" s="1">
        <v>46066</v>
      </c>
      <c r="C271" s="3">
        <v>1</v>
      </c>
      <c r="D271" t="s">
        <v>189</v>
      </c>
      <c r="E271" t="s">
        <v>152</v>
      </c>
      <c r="F271" t="s">
        <v>152</v>
      </c>
      <c r="G271" t="s">
        <v>189</v>
      </c>
      <c r="H271" t="s">
        <v>158</v>
      </c>
      <c r="I271" t="str">
        <f>TRIM(SUBSTITUTE(Table1[[#This Row],[Player]], " ", ""))</f>
        <v>A.Davis</v>
      </c>
      <c r="J271">
        <v>2</v>
      </c>
      <c r="K271">
        <v>1</v>
      </c>
      <c r="L271">
        <v>1</v>
      </c>
      <c r="M271">
        <v>1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f t="shared" si="13"/>
        <v>3</v>
      </c>
      <c r="W271" t="s">
        <v>43</v>
      </c>
      <c r="X271" s="3">
        <v>5</v>
      </c>
      <c r="Y271">
        <v>1</v>
      </c>
      <c r="AF271">
        <f>Table1[[#This Row],[AB]]+Table1[[#This Row],[BB]]+Table1[[#This Row],[SF]]</f>
        <v>2</v>
      </c>
      <c r="AG271">
        <f>Table1[[#This Row],[H]]+Table1[[#This Row],[BB]]</f>
        <v>1</v>
      </c>
      <c r="AH271">
        <f>Table1[[#This Row],[H]]-Table1[[#This Row],[2B]]-Table1[[#This Row],[3B]]-Table1[[#This Row],[HR]]</f>
        <v>0</v>
      </c>
      <c r="AI271" s="3">
        <f>IF(Table1[[#This Row],[Team_Game_Number]] &gt;_xlfn.MAXIFS(Table1[Team_Game_Number],Table1[Team],Table1[[#This Row],[Team]]) - 5,1,0)</f>
        <v>0</v>
      </c>
      <c r="AJ271" cm="1">
        <f t="array" ref="AJ271">MATCH(Table1[[#This Row],[Game_ID]],_xlfn.UNIQUE(_xlfn._xlws.FILTER(Table1[Game_ID],Table1[Team]=Table1[[#This Row],[Team]])),0)</f>
        <v>2</v>
      </c>
      <c r="AK271">
        <f>IF(Table1[[#This Row],[Last5_Flag]]=1,1,0)</f>
        <v>0</v>
      </c>
      <c r="AL271">
        <f>COUNTIFS(
    Table1[Player Name], Table1[[#This Row],[Player Name]],
    Table1[Position], Table1[[#This Row],[Position]]
)</f>
        <v>2</v>
      </c>
      <c r="AM271" t="str" cm="1">
        <f t="array" ref="AM2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272" spans="1:39" x14ac:dyDescent="0.2">
      <c r="A272" t="str">
        <f>TEXT(Table1[[#This Row],[Date]],"yyyymmdd") &amp; "_" &amp; (LEFT(D272,3) &amp; "_" &amp; LEFT(E272,3) &amp; "_" &amp; (Table1[[#This Row],[Game_no.]]))</f>
        <v>20260213_Mal_Wes_1</v>
      </c>
      <c r="B272" s="1">
        <v>46066</v>
      </c>
      <c r="C272" s="3">
        <v>1</v>
      </c>
      <c r="D272" t="s">
        <v>189</v>
      </c>
      <c r="E272" t="s">
        <v>152</v>
      </c>
      <c r="F272" t="s">
        <v>152</v>
      </c>
      <c r="G272" t="s">
        <v>189</v>
      </c>
      <c r="H272" t="s">
        <v>161</v>
      </c>
      <c r="I272" t="str">
        <f>TRIM(SUBSTITUTE(Table1[[#This Row],[Player]], " ", ""))</f>
        <v>K.Pettit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f t="shared" si="13"/>
        <v>0</v>
      </c>
      <c r="W272" t="s">
        <v>43</v>
      </c>
      <c r="X272" s="3"/>
      <c r="Y272">
        <v>0</v>
      </c>
      <c r="AF272">
        <f>Table1[[#This Row],[AB]]+Table1[[#This Row],[BB]]+Table1[[#This Row],[SF]]</f>
        <v>0</v>
      </c>
      <c r="AG272">
        <f>Table1[[#This Row],[H]]+Table1[[#This Row],[BB]]</f>
        <v>0</v>
      </c>
      <c r="AH272">
        <f>Table1[[#This Row],[H]]-Table1[[#This Row],[2B]]-Table1[[#This Row],[3B]]-Table1[[#This Row],[HR]]</f>
        <v>0</v>
      </c>
      <c r="AI272" s="3">
        <f>IF(Table1[[#This Row],[Team_Game_Number]] &gt;_xlfn.MAXIFS(Table1[Team_Game_Number],Table1[Team],Table1[[#This Row],[Team]]) - 5,1,0)</f>
        <v>0</v>
      </c>
      <c r="AJ272" cm="1">
        <f t="array" ref="AJ272">MATCH(Table1[[#This Row],[Game_ID]],_xlfn.UNIQUE(_xlfn._xlws.FILTER(Table1[Game_ID],Table1[Team]=Table1[[#This Row],[Team]])),0)</f>
        <v>2</v>
      </c>
      <c r="AK272">
        <f>IF(Table1[[#This Row],[Last5_Flag]]=1,1,0)</f>
        <v>0</v>
      </c>
      <c r="AL272">
        <f>COUNTIFS(
    Table1[Player Name], Table1[[#This Row],[Player Name]],
    Table1[Position], Table1[[#This Row],[Position]]
)</f>
        <v>4</v>
      </c>
      <c r="AM272" t="str" cm="1">
        <f t="array" ref="AM2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3" spans="1:39" x14ac:dyDescent="0.2">
      <c r="A273" t="str">
        <f>TEXT(Table1[[#This Row],[Date]],"yyyymmdd") &amp; "_" &amp; (LEFT(D273,3) &amp; "_" &amp; LEFT(E273,3) &amp; "_" &amp; (Table1[[#This Row],[Game_no.]]))</f>
        <v>20260213_Mal_Wes_1</v>
      </c>
      <c r="B273" s="1">
        <v>46066</v>
      </c>
      <c r="C273" s="3">
        <v>1</v>
      </c>
      <c r="D273" t="s">
        <v>189</v>
      </c>
      <c r="E273" t="s">
        <v>152</v>
      </c>
      <c r="F273" t="s">
        <v>152</v>
      </c>
      <c r="G273" t="s">
        <v>189</v>
      </c>
      <c r="H273" t="s">
        <v>163</v>
      </c>
      <c r="I273" t="str">
        <f>TRIM(SUBSTITUTE(Table1[[#This Row],[Player]], " ", ""))</f>
        <v>F.Randolph</v>
      </c>
      <c r="J273">
        <v>2</v>
      </c>
      <c r="K273">
        <v>0</v>
      </c>
      <c r="L273">
        <v>2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f t="shared" si="13"/>
        <v>2</v>
      </c>
      <c r="W273" t="s">
        <v>50</v>
      </c>
      <c r="X273" s="3">
        <v>6</v>
      </c>
      <c r="Y273">
        <v>0</v>
      </c>
      <c r="AF273">
        <f>Table1[[#This Row],[AB]]+Table1[[#This Row],[BB]]+Table1[[#This Row],[SF]]</f>
        <v>2</v>
      </c>
      <c r="AG273">
        <f>Table1[[#This Row],[H]]+Table1[[#This Row],[BB]]</f>
        <v>2</v>
      </c>
      <c r="AH273">
        <f>Table1[[#This Row],[H]]-Table1[[#This Row],[2B]]-Table1[[#This Row],[3B]]-Table1[[#This Row],[HR]]</f>
        <v>2</v>
      </c>
      <c r="AI273" s="3">
        <f>IF(Table1[[#This Row],[Team_Game_Number]] &gt;_xlfn.MAXIFS(Table1[Team_Game_Number],Table1[Team],Table1[[#This Row],[Team]]) - 5,1,0)</f>
        <v>0</v>
      </c>
      <c r="AJ273" cm="1">
        <f t="array" ref="AJ273">MATCH(Table1[[#This Row],[Game_ID]],_xlfn.UNIQUE(_xlfn._xlws.FILTER(Table1[Game_ID],Table1[Team]=Table1[[#This Row],[Team]])),0)</f>
        <v>2</v>
      </c>
      <c r="AK273">
        <f>IF(Table1[[#This Row],[Last5_Flag]]=1,1,0)</f>
        <v>0</v>
      </c>
      <c r="AL273">
        <f>COUNTIFS(
    Table1[Player Name], Table1[[#This Row],[Player Name]],
    Table1[Position], Table1[[#This Row],[Position]]
)</f>
        <v>1</v>
      </c>
      <c r="AM273" t="str" cm="1">
        <f t="array" ref="AM2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74" spans="1:39" x14ac:dyDescent="0.2">
      <c r="A274" t="str">
        <f>TEXT(Table1[[#This Row],[Date]],"yyyymmdd") &amp; "_" &amp; (LEFT(D274,3) &amp; "_" &amp; LEFT(E274,3) &amp; "_" &amp; (Table1[[#This Row],[Game_no.]]))</f>
        <v>20260213_Mal_Wes_1</v>
      </c>
      <c r="B274" s="1">
        <v>46066</v>
      </c>
      <c r="C274" s="3">
        <v>1</v>
      </c>
      <c r="D274" t="s">
        <v>189</v>
      </c>
      <c r="E274" t="s">
        <v>152</v>
      </c>
      <c r="F274" t="s">
        <v>152</v>
      </c>
      <c r="G274" t="s">
        <v>189</v>
      </c>
      <c r="H274" t="s">
        <v>193</v>
      </c>
      <c r="I274" t="str">
        <f>TRIM(SUBSTITUTE(Table1[[#This Row],[Player]], " ", ""))</f>
        <v>O.Munoz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f t="shared" si="13"/>
        <v>0</v>
      </c>
      <c r="W274" t="s">
        <v>8</v>
      </c>
      <c r="X274" s="3">
        <v>7</v>
      </c>
      <c r="Y274">
        <v>1</v>
      </c>
      <c r="AF274">
        <f>Table1[[#This Row],[AB]]+Table1[[#This Row],[BB]]+Table1[[#This Row],[SF]]</f>
        <v>1</v>
      </c>
      <c r="AG274">
        <f>Table1[[#This Row],[H]]+Table1[[#This Row],[BB]]</f>
        <v>0</v>
      </c>
      <c r="AH274">
        <f>Table1[[#This Row],[H]]-Table1[[#This Row],[2B]]-Table1[[#This Row],[3B]]-Table1[[#This Row],[HR]]</f>
        <v>0</v>
      </c>
      <c r="AI274" s="3">
        <f>IF(Table1[[#This Row],[Team_Game_Number]] &gt;_xlfn.MAXIFS(Table1[Team_Game_Number],Table1[Team],Table1[[#This Row],[Team]]) - 5,1,0)</f>
        <v>0</v>
      </c>
      <c r="AJ274" cm="1">
        <f t="array" ref="AJ274">MATCH(Table1[[#This Row],[Game_ID]],_xlfn.UNIQUE(_xlfn._xlws.FILTER(Table1[Game_ID],Table1[Team]=Table1[[#This Row],[Team]])),0)</f>
        <v>2</v>
      </c>
      <c r="AK274">
        <f>IF(Table1[[#This Row],[Last5_Flag]]=1,1,0)</f>
        <v>0</v>
      </c>
      <c r="AL274">
        <f>COUNTIFS(
    Table1[Player Name], Table1[[#This Row],[Player Name]],
    Table1[Position], Table1[[#This Row],[Position]]
)</f>
        <v>1</v>
      </c>
      <c r="AM274" t="str" cm="1">
        <f t="array" ref="AM2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75" spans="1:39" x14ac:dyDescent="0.2">
      <c r="A275" t="str">
        <f>TEXT(Table1[[#This Row],[Date]],"yyyymmdd") &amp; "_" &amp; (LEFT(D275,3) &amp; "_" &amp; LEFT(E275,3) &amp; "_" &amp; (Table1[[#This Row],[Game_no.]]))</f>
        <v>20260213_Mal_Wes_1</v>
      </c>
      <c r="B275" s="1">
        <v>46066</v>
      </c>
      <c r="C275" s="3">
        <v>1</v>
      </c>
      <c r="D275" t="s">
        <v>189</v>
      </c>
      <c r="E275" t="s">
        <v>152</v>
      </c>
      <c r="F275" t="s">
        <v>152</v>
      </c>
      <c r="G275" t="s">
        <v>189</v>
      </c>
      <c r="H275" t="s">
        <v>194</v>
      </c>
      <c r="I275" t="str">
        <f>TRIM(SUBSTITUTE(Table1[[#This Row],[Player]], " ", ""))</f>
        <v>C.Woody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f t="shared" si="13"/>
        <v>0</v>
      </c>
      <c r="W275" t="s">
        <v>74</v>
      </c>
      <c r="X275" s="3">
        <v>7</v>
      </c>
      <c r="Y275">
        <v>0</v>
      </c>
      <c r="AF275">
        <f>Table1[[#This Row],[AB]]+Table1[[#This Row],[BB]]+Table1[[#This Row],[SF]]</f>
        <v>1</v>
      </c>
      <c r="AG275">
        <f>Table1[[#This Row],[H]]+Table1[[#This Row],[BB]]</f>
        <v>0</v>
      </c>
      <c r="AH275">
        <f>Table1[[#This Row],[H]]-Table1[[#This Row],[2B]]-Table1[[#This Row],[3B]]-Table1[[#This Row],[HR]]</f>
        <v>0</v>
      </c>
      <c r="AI275" s="3">
        <f>IF(Table1[[#This Row],[Team_Game_Number]] &gt;_xlfn.MAXIFS(Table1[Team_Game_Number],Table1[Team],Table1[[#This Row],[Team]]) - 5,1,0)</f>
        <v>0</v>
      </c>
      <c r="AJ275" cm="1">
        <f t="array" ref="AJ275">MATCH(Table1[[#This Row],[Game_ID]],_xlfn.UNIQUE(_xlfn._xlws.FILTER(Table1[Game_ID],Table1[Team]=Table1[[#This Row],[Team]])),0)</f>
        <v>2</v>
      </c>
      <c r="AK275">
        <f>IF(Table1[[#This Row],[Last5_Flag]]=1,1,0)</f>
        <v>0</v>
      </c>
      <c r="AL275">
        <f>COUNTIFS(
    Table1[Player Name], Table1[[#This Row],[Player Name]],
    Table1[Position], Table1[[#This Row],[Position]]
)</f>
        <v>2</v>
      </c>
      <c r="AM275" t="str" cm="1">
        <f t="array" ref="AM2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76" spans="1:39" x14ac:dyDescent="0.2">
      <c r="A276" t="str">
        <f>TEXT(Table1[[#This Row],[Date]],"yyyymmdd") &amp; "_" &amp; (LEFT(D276,3) &amp; "_" &amp; LEFT(E276,3) &amp; "_" &amp; (Table1[[#This Row],[Game_no.]]))</f>
        <v>20260213_Mal_Wes_1</v>
      </c>
      <c r="B276" s="1">
        <v>46066</v>
      </c>
      <c r="C276" s="3">
        <v>1</v>
      </c>
      <c r="D276" t="s">
        <v>189</v>
      </c>
      <c r="E276" t="s">
        <v>152</v>
      </c>
      <c r="F276" t="s">
        <v>152</v>
      </c>
      <c r="G276" t="s">
        <v>189</v>
      </c>
      <c r="H276" t="s">
        <v>155</v>
      </c>
      <c r="I276" t="str">
        <f>TRIM(SUBSTITUTE(Table1[[#This Row],[Player]], " ", ""))</f>
        <v>S.Harris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f t="shared" ref="V276:V287" si="14">L276*1+P276*2+Q276*3+R276*4</f>
        <v>0</v>
      </c>
      <c r="W276" t="s">
        <v>8</v>
      </c>
      <c r="X276" s="3"/>
      <c r="Y276">
        <v>0</v>
      </c>
      <c r="AF276">
        <f>Table1[[#This Row],[AB]]+Table1[[#This Row],[BB]]+Table1[[#This Row],[SF]]</f>
        <v>0</v>
      </c>
      <c r="AG276">
        <f>Table1[[#This Row],[H]]+Table1[[#This Row],[BB]]</f>
        <v>0</v>
      </c>
      <c r="AH276">
        <f>Table1[[#This Row],[H]]-Table1[[#This Row],[2B]]-Table1[[#This Row],[3B]]-Table1[[#This Row],[HR]]</f>
        <v>0</v>
      </c>
      <c r="AI276" s="3">
        <f>IF(Table1[[#This Row],[Team_Game_Number]] &gt;_xlfn.MAXIFS(Table1[Team_Game_Number],Table1[Team],Table1[[#This Row],[Team]]) - 5,1,0)</f>
        <v>0</v>
      </c>
      <c r="AJ276" cm="1">
        <f t="array" ref="AJ276">MATCH(Table1[[#This Row],[Game_ID]],_xlfn.UNIQUE(_xlfn._xlws.FILTER(Table1[Game_ID],Table1[Team]=Table1[[#This Row],[Team]])),0)</f>
        <v>2</v>
      </c>
      <c r="AK276">
        <f>IF(Table1[[#This Row],[Last5_Flag]]=1,1,0)</f>
        <v>0</v>
      </c>
      <c r="AL276">
        <f>COUNTIFS(
    Table1[Player Name], Table1[[#This Row],[Player Name]],
    Table1[Position], Table1[[#This Row],[Position]]
)</f>
        <v>5</v>
      </c>
      <c r="AM276" t="str" cm="1">
        <f t="array" ref="AM2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77" spans="1:39" x14ac:dyDescent="0.2">
      <c r="A277" t="str">
        <f>TEXT(Table1[[#This Row],[Date]],"yyyymmdd") &amp; "_" &amp; (LEFT(D277,3) &amp; "_" &amp; LEFT(E277,3) &amp; "_" &amp; (Table1[[#This Row],[Game_no.]]))</f>
        <v>20260213_Mal_Wes_1</v>
      </c>
      <c r="B277" s="1">
        <v>46066</v>
      </c>
      <c r="C277" s="3">
        <v>1</v>
      </c>
      <c r="D277" t="s">
        <v>189</v>
      </c>
      <c r="E277" t="s">
        <v>152</v>
      </c>
      <c r="F277" t="s">
        <v>152</v>
      </c>
      <c r="G277" t="s">
        <v>189</v>
      </c>
      <c r="H277" t="s">
        <v>195</v>
      </c>
      <c r="I277" t="str">
        <f>TRIM(SUBSTITUTE(Table1[[#This Row],[Player]], " ", ""))</f>
        <v>K.Harris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f t="shared" si="14"/>
        <v>0</v>
      </c>
      <c r="W277" t="s">
        <v>53</v>
      </c>
      <c r="X277" s="3">
        <v>8</v>
      </c>
      <c r="Y277">
        <v>0</v>
      </c>
      <c r="AF277">
        <f>Table1[[#This Row],[AB]]+Table1[[#This Row],[BB]]+Table1[[#This Row],[SF]]</f>
        <v>1</v>
      </c>
      <c r="AG277">
        <f>Table1[[#This Row],[H]]+Table1[[#This Row],[BB]]</f>
        <v>0</v>
      </c>
      <c r="AH277">
        <f>Table1[[#This Row],[H]]-Table1[[#This Row],[2B]]-Table1[[#This Row],[3B]]-Table1[[#This Row],[HR]]</f>
        <v>0</v>
      </c>
      <c r="AI277" s="3">
        <f>IF(Table1[[#This Row],[Team_Game_Number]] &gt;_xlfn.MAXIFS(Table1[Team_Game_Number],Table1[Team],Table1[[#This Row],[Team]]) - 5,1,0)</f>
        <v>0</v>
      </c>
      <c r="AJ277" cm="1">
        <f t="array" ref="AJ277">MATCH(Table1[[#This Row],[Game_ID]],_xlfn.UNIQUE(_xlfn._xlws.FILTER(Table1[Game_ID],Table1[Team]=Table1[[#This Row],[Team]])),0)</f>
        <v>2</v>
      </c>
      <c r="AK277">
        <f>IF(Table1[[#This Row],[Last5_Flag]]=1,1,0)</f>
        <v>0</v>
      </c>
      <c r="AL277">
        <f>COUNTIFS(
    Table1[Player Name], Table1[[#This Row],[Player Name]],
    Table1[Position], Table1[[#This Row],[Position]]
)</f>
        <v>1</v>
      </c>
      <c r="AM277" t="str" cm="1">
        <f t="array" ref="AM2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78" spans="1:39" x14ac:dyDescent="0.2">
      <c r="A278" t="str">
        <f>TEXT(Table1[[#This Row],[Date]],"yyyymmdd") &amp; "_" &amp; (LEFT(D278,3) &amp; "_" &amp; LEFT(E278,3) &amp; "_" &amp; (Table1[[#This Row],[Game_no.]]))</f>
        <v>20260213_Mal_Wes_1</v>
      </c>
      <c r="B278" s="1">
        <v>46066</v>
      </c>
      <c r="C278" s="3">
        <v>1</v>
      </c>
      <c r="D278" t="s">
        <v>189</v>
      </c>
      <c r="E278" t="s">
        <v>152</v>
      </c>
      <c r="F278" t="s">
        <v>152</v>
      </c>
      <c r="G278" t="s">
        <v>189</v>
      </c>
      <c r="H278" t="s">
        <v>196</v>
      </c>
      <c r="I278" t="str">
        <f>TRIM(SUBSTITUTE(Table1[[#This Row],[Player]], " ", ""))</f>
        <v>D.Homer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f t="shared" si="14"/>
        <v>0</v>
      </c>
      <c r="W278" t="s">
        <v>74</v>
      </c>
      <c r="X278" s="3">
        <v>8</v>
      </c>
      <c r="Y278">
        <v>0</v>
      </c>
      <c r="AF278">
        <f>Table1[[#This Row],[AB]]+Table1[[#This Row],[BB]]+Table1[[#This Row],[SF]]</f>
        <v>1</v>
      </c>
      <c r="AG278">
        <f>Table1[[#This Row],[H]]+Table1[[#This Row],[BB]]</f>
        <v>0</v>
      </c>
      <c r="AH278">
        <f>Table1[[#This Row],[H]]-Table1[[#This Row],[2B]]-Table1[[#This Row],[3B]]-Table1[[#This Row],[HR]]</f>
        <v>0</v>
      </c>
      <c r="AI278" s="3">
        <f>IF(Table1[[#This Row],[Team_Game_Number]] &gt;_xlfn.MAXIFS(Table1[Team_Game_Number],Table1[Team],Table1[[#This Row],[Team]]) - 5,1,0)</f>
        <v>0</v>
      </c>
      <c r="AJ278" cm="1">
        <f t="array" ref="AJ278">MATCH(Table1[[#This Row],[Game_ID]],_xlfn.UNIQUE(_xlfn._xlws.FILTER(Table1[Game_ID],Table1[Team]=Table1[[#This Row],[Team]])),0)</f>
        <v>2</v>
      </c>
      <c r="AK278">
        <f>IF(Table1[[#This Row],[Last5_Flag]]=1,1,0)</f>
        <v>0</v>
      </c>
      <c r="AL278">
        <f>COUNTIFS(
    Table1[Player Name], Table1[[#This Row],[Player Name]],
    Table1[Position], Table1[[#This Row],[Position]]
)</f>
        <v>5</v>
      </c>
      <c r="AM278" t="str" cm="1">
        <f t="array" ref="AM2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79" spans="1:39" x14ac:dyDescent="0.2">
      <c r="A279" t="str">
        <f>TEXT(Table1[[#This Row],[Date]],"yyyymmdd") &amp; "_" &amp; (LEFT(D279,3) &amp; "_" &amp; LEFT(E279,3) &amp; "_" &amp; (Table1[[#This Row],[Game_no.]]))</f>
        <v>20260213_Mal_Wes_1</v>
      </c>
      <c r="B279" s="1">
        <v>46066</v>
      </c>
      <c r="C279" s="3">
        <v>1</v>
      </c>
      <c r="D279" t="s">
        <v>189</v>
      </c>
      <c r="E279" t="s">
        <v>152</v>
      </c>
      <c r="F279" t="s">
        <v>152</v>
      </c>
      <c r="G279" t="s">
        <v>189</v>
      </c>
      <c r="H279" t="s">
        <v>197</v>
      </c>
      <c r="I279" t="str">
        <f>TRIM(SUBSTITUTE(Table1[[#This Row],[Player]], " ", ""))</f>
        <v>D.Deitrick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f t="shared" si="14"/>
        <v>0</v>
      </c>
      <c r="W279" t="s">
        <v>53</v>
      </c>
      <c r="X279" s="3"/>
      <c r="Y279">
        <v>0</v>
      </c>
      <c r="AF279">
        <f>Table1[[#This Row],[AB]]+Table1[[#This Row],[BB]]+Table1[[#This Row],[SF]]</f>
        <v>0</v>
      </c>
      <c r="AG279">
        <f>Table1[[#This Row],[H]]+Table1[[#This Row],[BB]]</f>
        <v>0</v>
      </c>
      <c r="AH279">
        <f>Table1[[#This Row],[H]]-Table1[[#This Row],[2B]]-Table1[[#This Row],[3B]]-Table1[[#This Row],[HR]]</f>
        <v>0</v>
      </c>
      <c r="AI279" s="3">
        <f>IF(Table1[[#This Row],[Team_Game_Number]] &gt;_xlfn.MAXIFS(Table1[Team_Game_Number],Table1[Team],Table1[[#This Row],[Team]]) - 5,1,0)</f>
        <v>0</v>
      </c>
      <c r="AJ279" cm="1">
        <f t="array" ref="AJ279">MATCH(Table1[[#This Row],[Game_ID]],_xlfn.UNIQUE(_xlfn._xlws.FILTER(Table1[Game_ID],Table1[Team]=Table1[[#This Row],[Team]])),0)</f>
        <v>2</v>
      </c>
      <c r="AK279">
        <f>IF(Table1[[#This Row],[Last5_Flag]]=1,1,0)</f>
        <v>0</v>
      </c>
      <c r="AL279">
        <f>COUNTIFS(
    Table1[Player Name], Table1[[#This Row],[Player Name]],
    Table1[Position], Table1[[#This Row],[Position]]
)</f>
        <v>9</v>
      </c>
      <c r="AM279" t="str" cm="1">
        <f t="array" ref="AM2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80" spans="1:39" x14ac:dyDescent="0.2">
      <c r="A280" t="str">
        <f>TEXT(Table1[[#This Row],[Date]],"yyyymmdd") &amp; "_" &amp; (LEFT(D280,3) &amp; "_" &amp; LEFT(E280,3) &amp; "_" &amp; (Table1[[#This Row],[Game_no.]]))</f>
        <v>20260213_Mal_Wes_1</v>
      </c>
      <c r="B280" s="1">
        <v>46066</v>
      </c>
      <c r="C280" s="3">
        <v>1</v>
      </c>
      <c r="D280" t="s">
        <v>189</v>
      </c>
      <c r="E280" t="s">
        <v>152</v>
      </c>
      <c r="F280" t="s">
        <v>152</v>
      </c>
      <c r="G280" t="s">
        <v>189</v>
      </c>
      <c r="H280" t="s">
        <v>198</v>
      </c>
      <c r="I280" t="str">
        <f>TRIM(SUBSTITUTE(Table1[[#This Row],[Player]], " ", ""))</f>
        <v>A.Pass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f t="shared" si="14"/>
        <v>0</v>
      </c>
      <c r="W280" t="s">
        <v>54</v>
      </c>
      <c r="X280" s="3">
        <v>9</v>
      </c>
      <c r="Y280">
        <v>0</v>
      </c>
      <c r="AF280">
        <f>Table1[[#This Row],[AB]]+Table1[[#This Row],[BB]]+Table1[[#This Row],[SF]]</f>
        <v>1</v>
      </c>
      <c r="AG280">
        <f>Table1[[#This Row],[H]]+Table1[[#This Row],[BB]]</f>
        <v>0</v>
      </c>
      <c r="AH280">
        <f>Table1[[#This Row],[H]]-Table1[[#This Row],[2B]]-Table1[[#This Row],[3B]]-Table1[[#This Row],[HR]]</f>
        <v>0</v>
      </c>
      <c r="AI280" s="3">
        <f>IF(Table1[[#This Row],[Team_Game_Number]] &gt;_xlfn.MAXIFS(Table1[Team_Game_Number],Table1[Team],Table1[[#This Row],[Team]]) - 5,1,0)</f>
        <v>0</v>
      </c>
      <c r="AJ280" cm="1">
        <f t="array" ref="AJ280">MATCH(Table1[[#This Row],[Game_ID]],_xlfn.UNIQUE(_xlfn._xlws.FILTER(Table1[Game_ID],Table1[Team]=Table1[[#This Row],[Team]])),0)</f>
        <v>2</v>
      </c>
      <c r="AK280">
        <f>IF(Table1[[#This Row],[Last5_Flag]]=1,1,0)</f>
        <v>0</v>
      </c>
      <c r="AL280">
        <f>COUNTIFS(
    Table1[Player Name], Table1[[#This Row],[Player Name]],
    Table1[Position], Table1[[#This Row],[Position]]
)</f>
        <v>2</v>
      </c>
      <c r="AM280" t="str" cm="1">
        <f t="array" ref="AM2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81" spans="1:39" x14ac:dyDescent="0.2">
      <c r="A281" t="str">
        <f>TEXT(Table1[[#This Row],[Date]],"yyyymmdd") &amp; "_" &amp; (LEFT(D281,3) &amp; "_" &amp; LEFT(E281,3) &amp; "_" &amp; (Table1[[#This Row],[Game_no.]]))</f>
        <v>20260213_Mal_Wes_1</v>
      </c>
      <c r="B281" s="1">
        <v>46066</v>
      </c>
      <c r="C281" s="3">
        <v>1</v>
      </c>
      <c r="D281" t="s">
        <v>189</v>
      </c>
      <c r="E281" t="s">
        <v>152</v>
      </c>
      <c r="F281" t="s">
        <v>152</v>
      </c>
      <c r="G281" t="s">
        <v>189</v>
      </c>
      <c r="H281" t="s">
        <v>199</v>
      </c>
      <c r="I281" t="str">
        <f>TRIM(SUBSTITUTE(Table1[[#This Row],[Player]], " ", ""))</f>
        <v>H.Ball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f t="shared" si="14"/>
        <v>0</v>
      </c>
      <c r="W281" t="s">
        <v>54</v>
      </c>
      <c r="X281" s="3">
        <v>9</v>
      </c>
      <c r="Y281">
        <v>0</v>
      </c>
      <c r="AF281">
        <f>Table1[[#This Row],[AB]]+Table1[[#This Row],[BB]]+Table1[[#This Row],[SF]]</f>
        <v>1</v>
      </c>
      <c r="AG281">
        <f>Table1[[#This Row],[H]]+Table1[[#This Row],[BB]]</f>
        <v>0</v>
      </c>
      <c r="AH281">
        <f>Table1[[#This Row],[H]]-Table1[[#This Row],[2B]]-Table1[[#This Row],[3B]]-Table1[[#This Row],[HR]]</f>
        <v>0</v>
      </c>
      <c r="AI281" s="3">
        <f>IF(Table1[[#This Row],[Team_Game_Number]] &gt;_xlfn.MAXIFS(Table1[Team_Game_Number],Table1[Team],Table1[[#This Row],[Team]]) - 5,1,0)</f>
        <v>0</v>
      </c>
      <c r="AJ281" cm="1">
        <f t="array" ref="AJ281">MATCH(Table1[[#This Row],[Game_ID]],_xlfn.UNIQUE(_xlfn._xlws.FILTER(Table1[Game_ID],Table1[Team]=Table1[[#This Row],[Team]])),0)</f>
        <v>2</v>
      </c>
      <c r="AK281">
        <f>IF(Table1[[#This Row],[Last5_Flag]]=1,1,0)</f>
        <v>0</v>
      </c>
      <c r="AL281">
        <f>COUNTIFS(
    Table1[Player Name], Table1[[#This Row],[Player Name]],
    Table1[Position], Table1[[#This Row],[Position]]
)</f>
        <v>7</v>
      </c>
      <c r="AM281" t="str" cm="1">
        <f t="array" ref="AM2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82" spans="1:39" x14ac:dyDescent="0.2">
      <c r="A282" t="str">
        <f>TEXT(Table1[[#This Row],[Date]],"yyyymmdd") &amp; "_" &amp; (LEFT(D282,3) &amp; "_" &amp; LEFT(E282,3) &amp; "_" &amp; (Table1[[#This Row],[Game_no.]]))</f>
        <v>20260213_Mal_Wes_1</v>
      </c>
      <c r="B282" s="1">
        <v>46066</v>
      </c>
      <c r="C282" s="3">
        <v>1</v>
      </c>
      <c r="D282" t="s">
        <v>189</v>
      </c>
      <c r="E282" t="s">
        <v>152</v>
      </c>
      <c r="F282" t="s">
        <v>152</v>
      </c>
      <c r="G282" t="s">
        <v>189</v>
      </c>
      <c r="H282" t="s">
        <v>160</v>
      </c>
      <c r="I282" t="str">
        <f>TRIM(SUBSTITUTE(Table1[[#This Row],[Player]], " ", ""))</f>
        <v>M.Johnson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f t="shared" si="14"/>
        <v>0</v>
      </c>
      <c r="W282" t="s">
        <v>57</v>
      </c>
      <c r="X282" s="3"/>
      <c r="Y282">
        <v>0</v>
      </c>
      <c r="AF282">
        <f>Table1[[#This Row],[AB]]+Table1[[#This Row],[BB]]+Table1[[#This Row],[SF]]</f>
        <v>0</v>
      </c>
      <c r="AG282">
        <f>Table1[[#This Row],[H]]+Table1[[#This Row],[BB]]</f>
        <v>0</v>
      </c>
      <c r="AH282">
        <f>Table1[[#This Row],[H]]-Table1[[#This Row],[2B]]-Table1[[#This Row],[3B]]-Table1[[#This Row],[HR]]</f>
        <v>0</v>
      </c>
      <c r="AI282" s="3">
        <f>IF(Table1[[#This Row],[Team_Game_Number]] &gt;_xlfn.MAXIFS(Table1[Team_Game_Number],Table1[Team],Table1[[#This Row],[Team]]) - 5,1,0)</f>
        <v>0</v>
      </c>
      <c r="AJ282" cm="1">
        <f t="array" ref="AJ282">MATCH(Table1[[#This Row],[Game_ID]],_xlfn.UNIQUE(_xlfn._xlws.FILTER(Table1[Game_ID],Table1[Team]=Table1[[#This Row],[Team]])),0)</f>
        <v>2</v>
      </c>
      <c r="AK282">
        <f>IF(Table1[[#This Row],[Last5_Flag]]=1,1,0)</f>
        <v>0</v>
      </c>
      <c r="AL282">
        <f>COUNTIFS(
    Table1[Player Name], Table1[[#This Row],[Player Name]],
    Table1[Position], Table1[[#This Row],[Position]]
)</f>
        <v>7</v>
      </c>
      <c r="AM282" t="str" cm="1">
        <f t="array" ref="AM2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83" spans="1:39" x14ac:dyDescent="0.2">
      <c r="A283" t="str">
        <f>TEXT(Table1[[#This Row],[Date]],"yyyymmdd") &amp; "_" &amp; (LEFT(D283,3) &amp; "_" &amp; LEFT(E283,3) &amp; "_" &amp; (Table1[[#This Row],[Game_no.]]))</f>
        <v>20260213_UVA_UC_1</v>
      </c>
      <c r="B283" s="1">
        <v>46066</v>
      </c>
      <c r="C283" s="3">
        <v>1</v>
      </c>
      <c r="D283" t="s">
        <v>200</v>
      </c>
      <c r="E283" t="s">
        <v>201</v>
      </c>
      <c r="F283" t="s">
        <v>201</v>
      </c>
      <c r="G283" t="s">
        <v>200</v>
      </c>
      <c r="H283" t="s">
        <v>202</v>
      </c>
      <c r="I283" t="str">
        <f>TRIM(SUBSTITUTE(Table1[[#This Row],[Player]], " ", ""))</f>
        <v>E.Zucchero</v>
      </c>
      <c r="J283">
        <v>4</v>
      </c>
      <c r="K283">
        <v>1</v>
      </c>
      <c r="L283">
        <v>2</v>
      </c>
      <c r="M283">
        <v>2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f t="shared" si="14"/>
        <v>2</v>
      </c>
      <c r="W283" t="s">
        <v>48</v>
      </c>
      <c r="X283" s="3">
        <v>1</v>
      </c>
      <c r="Y283">
        <v>0</v>
      </c>
      <c r="AF283">
        <f>Table1[[#This Row],[AB]]+Table1[[#This Row],[BB]]+Table1[[#This Row],[SF]]</f>
        <v>5</v>
      </c>
      <c r="AG283">
        <f>Table1[[#This Row],[H]]+Table1[[#This Row],[BB]]</f>
        <v>3</v>
      </c>
      <c r="AH283">
        <f>Table1[[#This Row],[H]]-Table1[[#This Row],[2B]]-Table1[[#This Row],[3B]]-Table1[[#This Row],[HR]]</f>
        <v>2</v>
      </c>
      <c r="AI283" s="3">
        <f>IF(Table1[[#This Row],[Team_Game_Number]] &gt;_xlfn.MAXIFS(Table1[Team_Game_Number],Table1[Team],Table1[[#This Row],[Team]]) - 5,1,0)</f>
        <v>0</v>
      </c>
      <c r="AJ283" cm="1">
        <f t="array" ref="AJ283">MATCH(Table1[[#This Row],[Game_ID]],_xlfn.UNIQUE(_xlfn._xlws.FILTER(Table1[Game_ID],Table1[Team]=Table1[[#This Row],[Team]])),0)</f>
        <v>1</v>
      </c>
      <c r="AK283">
        <f>IF(Table1[[#This Row],[Last5_Flag]]=1,1,0)</f>
        <v>0</v>
      </c>
      <c r="AL283">
        <f>COUNTIFS(
    Table1[Player Name], Table1[[#This Row],[Player Name]],
    Table1[Position], Table1[[#This Row],[Position]]
)</f>
        <v>33</v>
      </c>
      <c r="AM283" t="str" cm="1">
        <f t="array" ref="AM2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84" spans="1:39" x14ac:dyDescent="0.2">
      <c r="A284" t="str">
        <f>TEXT(Table1[[#This Row],[Date]],"yyyymmdd") &amp; "_" &amp; (LEFT(D284,3) &amp; "_" &amp; LEFT(E284,3) &amp; "_" &amp; (Table1[[#This Row],[Game_no.]]))</f>
        <v>20260213_UVA_UC_1</v>
      </c>
      <c r="B284" s="1">
        <v>46066</v>
      </c>
      <c r="C284" s="3">
        <v>1</v>
      </c>
      <c r="D284" t="s">
        <v>200</v>
      </c>
      <c r="E284" t="s">
        <v>201</v>
      </c>
      <c r="F284" t="s">
        <v>201</v>
      </c>
      <c r="G284" t="s">
        <v>200</v>
      </c>
      <c r="H284" t="s">
        <v>203</v>
      </c>
      <c r="I284" t="str">
        <f>TRIM(SUBSTITUTE(Table1[[#This Row],[Player]], " ", ""))</f>
        <v>B.Polistina</v>
      </c>
      <c r="J284">
        <v>4</v>
      </c>
      <c r="K284">
        <v>2</v>
      </c>
      <c r="L284">
        <v>2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f t="shared" si="14"/>
        <v>2</v>
      </c>
      <c r="W284" t="s">
        <v>53</v>
      </c>
      <c r="X284" s="3">
        <v>2</v>
      </c>
      <c r="Y284">
        <v>0</v>
      </c>
      <c r="AF284">
        <f>Table1[[#This Row],[AB]]+Table1[[#This Row],[BB]]+Table1[[#This Row],[SF]]</f>
        <v>5</v>
      </c>
      <c r="AG284">
        <f>Table1[[#This Row],[H]]+Table1[[#This Row],[BB]]</f>
        <v>3</v>
      </c>
      <c r="AH284">
        <f>Table1[[#This Row],[H]]-Table1[[#This Row],[2B]]-Table1[[#This Row],[3B]]-Table1[[#This Row],[HR]]</f>
        <v>2</v>
      </c>
      <c r="AI284" s="3">
        <f>IF(Table1[[#This Row],[Team_Game_Number]] &gt;_xlfn.MAXIFS(Table1[Team_Game_Number],Table1[Team],Table1[[#This Row],[Team]]) - 5,1,0)</f>
        <v>0</v>
      </c>
      <c r="AJ284" cm="1">
        <f t="array" ref="AJ284">MATCH(Table1[[#This Row],[Game_ID]],_xlfn.UNIQUE(_xlfn._xlws.FILTER(Table1[Game_ID],Table1[Team]=Table1[[#This Row],[Team]])),0)</f>
        <v>1</v>
      </c>
      <c r="AK284">
        <f>IF(Table1[[#This Row],[Last5_Flag]]=1,1,0)</f>
        <v>0</v>
      </c>
      <c r="AL284">
        <f>COUNTIFS(
    Table1[Player Name], Table1[[#This Row],[Player Name]],
    Table1[Position], Table1[[#This Row],[Position]]
)</f>
        <v>18</v>
      </c>
      <c r="AM284" t="str" cm="1">
        <f t="array" ref="AM2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85" spans="1:39" x14ac:dyDescent="0.2">
      <c r="A285" t="str">
        <f>TEXT(Table1[[#This Row],[Date]],"yyyymmdd") &amp; "_" &amp; (LEFT(D285,3) &amp; "_" &amp; LEFT(E285,3) &amp; "_" &amp; (Table1[[#This Row],[Game_no.]]))</f>
        <v>20260213_UVA_UC_1</v>
      </c>
      <c r="B285" s="1">
        <v>46066</v>
      </c>
      <c r="C285" s="3">
        <v>1</v>
      </c>
      <c r="D285" t="s">
        <v>200</v>
      </c>
      <c r="E285" t="s">
        <v>201</v>
      </c>
      <c r="F285" t="s">
        <v>201</v>
      </c>
      <c r="G285" t="s">
        <v>200</v>
      </c>
      <c r="H285" t="s">
        <v>204</v>
      </c>
      <c r="I285" t="str">
        <f>TRIM(SUBSTITUTE(Table1[[#This Row],[Player]], " ", ""))</f>
        <v>K.Moran</v>
      </c>
      <c r="J285">
        <v>3</v>
      </c>
      <c r="K285">
        <v>2</v>
      </c>
      <c r="L285">
        <v>2</v>
      </c>
      <c r="M285">
        <v>2</v>
      </c>
      <c r="N285">
        <v>2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f t="shared" si="14"/>
        <v>4</v>
      </c>
      <c r="W285" t="s">
        <v>43</v>
      </c>
      <c r="X285" s="3">
        <v>3</v>
      </c>
      <c r="Y285">
        <v>0</v>
      </c>
      <c r="AF285">
        <f>Table1[[#This Row],[AB]]+Table1[[#This Row],[BB]]+Table1[[#This Row],[SF]]</f>
        <v>5</v>
      </c>
      <c r="AG285">
        <f>Table1[[#This Row],[H]]+Table1[[#This Row],[BB]]</f>
        <v>4</v>
      </c>
      <c r="AH285">
        <f>Table1[[#This Row],[H]]-Table1[[#This Row],[2B]]-Table1[[#This Row],[3B]]-Table1[[#This Row],[HR]]</f>
        <v>1</v>
      </c>
      <c r="AI285" s="3">
        <f>IF(Table1[[#This Row],[Team_Game_Number]] &gt;_xlfn.MAXIFS(Table1[Team_Game_Number],Table1[Team],Table1[[#This Row],[Team]]) - 5,1,0)</f>
        <v>0</v>
      </c>
      <c r="AJ285" cm="1">
        <f t="array" ref="AJ285">MATCH(Table1[[#This Row],[Game_ID]],_xlfn.UNIQUE(_xlfn._xlws.FILTER(Table1[Game_ID],Table1[Team]=Table1[[#This Row],[Team]])),0)</f>
        <v>1</v>
      </c>
      <c r="AK285">
        <f>IF(Table1[[#This Row],[Last5_Flag]]=1,1,0)</f>
        <v>0</v>
      </c>
      <c r="AL285">
        <f>COUNTIFS(
    Table1[Player Name], Table1[[#This Row],[Player Name]],
    Table1[Position], Table1[[#This Row],[Position]]
)</f>
        <v>18</v>
      </c>
      <c r="AM285" t="str" cm="1">
        <f t="array" ref="AM2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6" spans="1:39" x14ac:dyDescent="0.2">
      <c r="A286" t="str">
        <f>TEXT(Table1[[#This Row],[Date]],"yyyymmdd") &amp; "_" &amp; (LEFT(D286,3) &amp; "_" &amp; LEFT(E286,3) &amp; "_" &amp; (Table1[[#This Row],[Game_no.]]))</f>
        <v>20260213_UVA_UC_1</v>
      </c>
      <c r="B286" s="1">
        <v>46066</v>
      </c>
      <c r="C286" s="3">
        <v>1</v>
      </c>
      <c r="D286" t="s">
        <v>200</v>
      </c>
      <c r="E286" t="s">
        <v>201</v>
      </c>
      <c r="F286" t="s">
        <v>201</v>
      </c>
      <c r="G286" t="s">
        <v>200</v>
      </c>
      <c r="H286" t="s">
        <v>205</v>
      </c>
      <c r="I286" t="str">
        <f>TRIM(SUBSTITUTE(Table1[[#This Row],[Player]], " ", ""))</f>
        <v>T.Hodson</v>
      </c>
      <c r="J286">
        <v>3</v>
      </c>
      <c r="K286">
        <v>1</v>
      </c>
      <c r="L286">
        <v>1</v>
      </c>
      <c r="M286">
        <v>1</v>
      </c>
      <c r="N286">
        <v>2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f t="shared" si="14"/>
        <v>1</v>
      </c>
      <c r="W286" t="s">
        <v>8</v>
      </c>
      <c r="X286" s="3">
        <v>4</v>
      </c>
      <c r="Y286">
        <v>0</v>
      </c>
      <c r="AF286">
        <f>Table1[[#This Row],[AB]]+Table1[[#This Row],[BB]]+Table1[[#This Row],[SF]]</f>
        <v>5</v>
      </c>
      <c r="AG286">
        <f>Table1[[#This Row],[H]]+Table1[[#This Row],[BB]]</f>
        <v>3</v>
      </c>
      <c r="AH286">
        <f>Table1[[#This Row],[H]]-Table1[[#This Row],[2B]]-Table1[[#This Row],[3B]]-Table1[[#This Row],[HR]]</f>
        <v>1</v>
      </c>
      <c r="AI286" s="3">
        <f>IF(Table1[[#This Row],[Team_Game_Number]] &gt;_xlfn.MAXIFS(Table1[Team_Game_Number],Table1[Team],Table1[[#This Row],[Team]]) - 5,1,0)</f>
        <v>0</v>
      </c>
      <c r="AJ286" cm="1">
        <f t="array" ref="AJ286">MATCH(Table1[[#This Row],[Game_ID]],_xlfn.UNIQUE(_xlfn._xlws.FILTER(Table1[Game_ID],Table1[Team]=Table1[[#This Row],[Team]])),0)</f>
        <v>1</v>
      </c>
      <c r="AK286">
        <f>IF(Table1[[#This Row],[Last5_Flag]]=1,1,0)</f>
        <v>0</v>
      </c>
      <c r="AL286">
        <f>COUNTIFS(
    Table1[Player Name], Table1[[#This Row],[Player Name]],
    Table1[Position], Table1[[#This Row],[Position]]
)</f>
        <v>33</v>
      </c>
      <c r="AM286" t="str" cm="1">
        <f t="array" ref="AM2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87" spans="1:39" x14ac:dyDescent="0.2">
      <c r="A287" t="str">
        <f>TEXT(Table1[[#This Row],[Date]],"yyyymmdd") &amp; "_" &amp; (LEFT(D287,3) &amp; "_" &amp; LEFT(E287,3) &amp; "_" &amp; (Table1[[#This Row],[Game_no.]]))</f>
        <v>20260213_UVA_UC_1</v>
      </c>
      <c r="B287" s="1">
        <v>46066</v>
      </c>
      <c r="C287" s="3">
        <v>1</v>
      </c>
      <c r="D287" t="s">
        <v>200</v>
      </c>
      <c r="E287" t="s">
        <v>201</v>
      </c>
      <c r="F287" t="s">
        <v>201</v>
      </c>
      <c r="G287" t="s">
        <v>200</v>
      </c>
      <c r="H287" t="s">
        <v>206</v>
      </c>
      <c r="I287" t="str">
        <f>TRIM(SUBSTITUTE(Table1[[#This Row],[Player]], " ", ""))</f>
        <v>D.Pici</v>
      </c>
      <c r="J287">
        <v>2</v>
      </c>
      <c r="K287">
        <v>0</v>
      </c>
      <c r="L287">
        <v>0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f t="shared" si="14"/>
        <v>0</v>
      </c>
      <c r="W287" t="s">
        <v>54</v>
      </c>
      <c r="X287" s="3">
        <v>5</v>
      </c>
      <c r="Y287">
        <v>0</v>
      </c>
      <c r="AF287">
        <f>Table1[[#This Row],[AB]]+Table1[[#This Row],[BB]]+Table1[[#This Row],[SF]]</f>
        <v>3</v>
      </c>
      <c r="AG287">
        <f>Table1[[#This Row],[H]]+Table1[[#This Row],[BB]]</f>
        <v>1</v>
      </c>
      <c r="AH287">
        <f>Table1[[#This Row],[H]]-Table1[[#This Row],[2B]]-Table1[[#This Row],[3B]]-Table1[[#This Row],[HR]]</f>
        <v>0</v>
      </c>
      <c r="AI287" s="3">
        <f>IF(Table1[[#This Row],[Team_Game_Number]] &gt;_xlfn.MAXIFS(Table1[Team_Game_Number],Table1[Team],Table1[[#This Row],[Team]]) - 5,1,0)</f>
        <v>0</v>
      </c>
      <c r="AJ287" cm="1">
        <f t="array" ref="AJ287">MATCH(Table1[[#This Row],[Game_ID]],_xlfn.UNIQUE(_xlfn._xlws.FILTER(Table1[Game_ID],Table1[Team]=Table1[[#This Row],[Team]])),0)</f>
        <v>1</v>
      </c>
      <c r="AK287">
        <f>IF(Table1[[#This Row],[Last5_Flag]]=1,1,0)</f>
        <v>0</v>
      </c>
      <c r="AL287">
        <f>COUNTIFS(
    Table1[Player Name], Table1[[#This Row],[Player Name]],
    Table1[Position], Table1[[#This Row],[Position]]
)</f>
        <v>6</v>
      </c>
      <c r="AM287" t="str" cm="1">
        <f t="array" ref="AM2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8" spans="1:39" x14ac:dyDescent="0.2">
      <c r="A288" t="str">
        <f>TEXT(Table1[[#This Row],[Date]],"yyyymmdd") &amp; "_" &amp; (LEFT(D288,3) &amp; "_" &amp; LEFT(E288,3) &amp; "_" &amp; (Table1[[#This Row],[Game_no.]]))</f>
        <v>20260213_UVA_UC_1</v>
      </c>
      <c r="B288" s="1">
        <v>46066</v>
      </c>
      <c r="C288" s="3">
        <v>1</v>
      </c>
      <c r="D288" t="s">
        <v>200</v>
      </c>
      <c r="E288" t="s">
        <v>201</v>
      </c>
      <c r="F288" t="s">
        <v>201</v>
      </c>
      <c r="G288" t="s">
        <v>200</v>
      </c>
      <c r="H288" t="s">
        <v>207</v>
      </c>
      <c r="I288" t="str">
        <f>TRIM(SUBSTITUTE(Table1[[#This Row],[Player]], " ", ""))</f>
        <v>A.Hurley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f t="shared" ref="V288:V294" si="15">L288*1+P288*2+Q288*3+R288*4</f>
        <v>0</v>
      </c>
      <c r="W288" t="s">
        <v>73</v>
      </c>
      <c r="X288" s="3"/>
      <c r="Y288">
        <v>0</v>
      </c>
      <c r="AF288">
        <f>Table1[[#This Row],[AB]]+Table1[[#This Row],[BB]]+Table1[[#This Row],[SF]]</f>
        <v>0</v>
      </c>
      <c r="AG288">
        <f>Table1[[#This Row],[H]]+Table1[[#This Row],[BB]]</f>
        <v>0</v>
      </c>
      <c r="AH288">
        <f>Table1[[#This Row],[H]]-Table1[[#This Row],[2B]]-Table1[[#This Row],[3B]]-Table1[[#This Row],[HR]]</f>
        <v>0</v>
      </c>
      <c r="AI288" s="3">
        <f>IF(Table1[[#This Row],[Team_Game_Number]] &gt;_xlfn.MAXIFS(Table1[Team_Game_Number],Table1[Team],Table1[[#This Row],[Team]]) - 5,1,0)</f>
        <v>0</v>
      </c>
      <c r="AJ288" cm="1">
        <f t="array" ref="AJ288">MATCH(Table1[[#This Row],[Game_ID]],_xlfn.UNIQUE(_xlfn._xlws.FILTER(Table1[Game_ID],Table1[Team]=Table1[[#This Row],[Team]])),0)</f>
        <v>1</v>
      </c>
      <c r="AK288">
        <f>IF(Table1[[#This Row],[Last5_Flag]]=1,1,0)</f>
        <v>0</v>
      </c>
      <c r="AL288">
        <f>COUNTIFS(
    Table1[Player Name], Table1[[#This Row],[Player Name]],
    Table1[Position], Table1[[#This Row],[Position]]
)</f>
        <v>16</v>
      </c>
      <c r="AM288" t="str" cm="1">
        <f t="array" ref="AM2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89" spans="1:39" x14ac:dyDescent="0.2">
      <c r="A289" t="str">
        <f>TEXT(Table1[[#This Row],[Date]],"yyyymmdd") &amp; "_" &amp; (LEFT(D289,3) &amp; "_" &amp; LEFT(E289,3) &amp; "_" &amp; (Table1[[#This Row],[Game_no.]]))</f>
        <v>20260213_UVA_UC_1</v>
      </c>
      <c r="B289" s="1">
        <v>46066</v>
      </c>
      <c r="C289" s="3">
        <v>1</v>
      </c>
      <c r="D289" t="s">
        <v>200</v>
      </c>
      <c r="E289" t="s">
        <v>201</v>
      </c>
      <c r="F289" t="s">
        <v>201</v>
      </c>
      <c r="G289" t="s">
        <v>200</v>
      </c>
      <c r="H289" t="s">
        <v>208</v>
      </c>
      <c r="I289" t="str">
        <f>TRIM(SUBSTITUTE(Table1[[#This Row],[Player]], " ", ""))</f>
        <v>A.Espinoza</v>
      </c>
      <c r="J289">
        <v>5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f t="shared" si="15"/>
        <v>1</v>
      </c>
      <c r="W289" t="s">
        <v>57</v>
      </c>
      <c r="X289" s="3">
        <v>6</v>
      </c>
      <c r="Y289">
        <v>0</v>
      </c>
      <c r="AF289">
        <f>Table1[[#This Row],[AB]]+Table1[[#This Row],[BB]]+Table1[[#This Row],[SF]]</f>
        <v>5</v>
      </c>
      <c r="AG289">
        <f>Table1[[#This Row],[H]]+Table1[[#This Row],[BB]]</f>
        <v>1</v>
      </c>
      <c r="AH289">
        <f>Table1[[#This Row],[H]]-Table1[[#This Row],[2B]]-Table1[[#This Row],[3B]]-Table1[[#This Row],[HR]]</f>
        <v>1</v>
      </c>
      <c r="AI289" s="3">
        <f>IF(Table1[[#This Row],[Team_Game_Number]] &gt;_xlfn.MAXIFS(Table1[Team_Game_Number],Table1[Team],Table1[[#This Row],[Team]]) - 5,1,0)</f>
        <v>0</v>
      </c>
      <c r="AJ289" cm="1">
        <f t="array" ref="AJ289">MATCH(Table1[[#This Row],[Game_ID]],_xlfn.UNIQUE(_xlfn._xlws.FILTER(Table1[Game_ID],Table1[Team]=Table1[[#This Row],[Team]])),0)</f>
        <v>1</v>
      </c>
      <c r="AK289">
        <f>IF(Table1[[#This Row],[Last5_Flag]]=1,1,0)</f>
        <v>0</v>
      </c>
      <c r="AL289">
        <f>COUNTIFS(
    Table1[Player Name], Table1[[#This Row],[Player Name]],
    Table1[Position], Table1[[#This Row],[Position]]
)</f>
        <v>31</v>
      </c>
      <c r="AM289" t="str" cm="1">
        <f t="array" ref="AM2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90" spans="1:39" x14ac:dyDescent="0.2">
      <c r="A290" t="str">
        <f>TEXT(Table1[[#This Row],[Date]],"yyyymmdd") &amp; "_" &amp; (LEFT(D290,3) &amp; "_" &amp; LEFT(E290,3) &amp; "_" &amp; (Table1[[#This Row],[Game_no.]]))</f>
        <v>20260213_UVA_UC_1</v>
      </c>
      <c r="B290" s="1">
        <v>46066</v>
      </c>
      <c r="C290" s="3">
        <v>1</v>
      </c>
      <c r="D290" t="s">
        <v>200</v>
      </c>
      <c r="E290" t="s">
        <v>201</v>
      </c>
      <c r="F290" t="s">
        <v>201</v>
      </c>
      <c r="G290" t="s">
        <v>200</v>
      </c>
      <c r="H290" t="s">
        <v>209</v>
      </c>
      <c r="I290" t="str">
        <f>TRIM(SUBSTITUTE(Table1[[#This Row],[Player]], " ", ""))</f>
        <v>K.Sullins</v>
      </c>
      <c r="J290">
        <v>4</v>
      </c>
      <c r="K290">
        <v>0</v>
      </c>
      <c r="L290">
        <v>1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f t="shared" si="15"/>
        <v>1</v>
      </c>
      <c r="W290" t="s">
        <v>50</v>
      </c>
      <c r="X290" s="3">
        <v>7</v>
      </c>
      <c r="Y290">
        <v>0</v>
      </c>
      <c r="AF290">
        <f>Table1[[#This Row],[AB]]+Table1[[#This Row],[BB]]+Table1[[#This Row],[SF]]</f>
        <v>4</v>
      </c>
      <c r="AG290">
        <f>Table1[[#This Row],[H]]+Table1[[#This Row],[BB]]</f>
        <v>1</v>
      </c>
      <c r="AH290">
        <f>Table1[[#This Row],[H]]-Table1[[#This Row],[2B]]-Table1[[#This Row],[3B]]-Table1[[#This Row],[HR]]</f>
        <v>1</v>
      </c>
      <c r="AI290" s="3">
        <f>IF(Table1[[#This Row],[Team_Game_Number]] &gt;_xlfn.MAXIFS(Table1[Team_Game_Number],Table1[Team],Table1[[#This Row],[Team]]) - 5,1,0)</f>
        <v>0</v>
      </c>
      <c r="AJ290" cm="1">
        <f t="array" ref="AJ290">MATCH(Table1[[#This Row],[Game_ID]],_xlfn.UNIQUE(_xlfn._xlws.FILTER(Table1[Game_ID],Table1[Team]=Table1[[#This Row],[Team]])),0)</f>
        <v>1</v>
      </c>
      <c r="AK290">
        <f>IF(Table1[[#This Row],[Last5_Flag]]=1,1,0)</f>
        <v>0</v>
      </c>
      <c r="AL290">
        <f>COUNTIFS(
    Table1[Player Name], Table1[[#This Row],[Player Name]],
    Table1[Position], Table1[[#This Row],[Position]]
)</f>
        <v>3</v>
      </c>
      <c r="AM290" t="str" cm="1">
        <f t="array" ref="AM2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91" spans="1:39" x14ac:dyDescent="0.2">
      <c r="A291" t="str">
        <f>TEXT(Table1[[#This Row],[Date]],"yyyymmdd") &amp; "_" &amp; (LEFT(D291,3) &amp; "_" &amp; LEFT(E291,3) &amp; "_" &amp; (Table1[[#This Row],[Game_no.]]))</f>
        <v>20260213_UVA_UC_1</v>
      </c>
      <c r="B291" s="1">
        <v>46066</v>
      </c>
      <c r="C291" s="3">
        <v>1</v>
      </c>
      <c r="D291" t="s">
        <v>200</v>
      </c>
      <c r="E291" t="s">
        <v>201</v>
      </c>
      <c r="F291" t="s">
        <v>201</v>
      </c>
      <c r="G291" t="s">
        <v>200</v>
      </c>
      <c r="H291" t="s">
        <v>210</v>
      </c>
      <c r="I291" t="str">
        <f>TRIM(SUBSTITUTE(Table1[[#This Row],[Player]], " ", ""))</f>
        <v>E.Smith</v>
      </c>
      <c r="J291">
        <v>3</v>
      </c>
      <c r="K291">
        <v>1</v>
      </c>
      <c r="L291">
        <v>1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f t="shared" si="15"/>
        <v>1</v>
      </c>
      <c r="W291" t="s">
        <v>7</v>
      </c>
      <c r="X291" s="3">
        <v>8</v>
      </c>
      <c r="Y291">
        <v>1</v>
      </c>
      <c r="AF291">
        <f>Table1[[#This Row],[AB]]+Table1[[#This Row],[BB]]+Table1[[#This Row],[SF]]</f>
        <v>4</v>
      </c>
      <c r="AG291">
        <f>Table1[[#This Row],[H]]+Table1[[#This Row],[BB]]</f>
        <v>2</v>
      </c>
      <c r="AH291">
        <f>Table1[[#This Row],[H]]-Table1[[#This Row],[2B]]-Table1[[#This Row],[3B]]-Table1[[#This Row],[HR]]</f>
        <v>1</v>
      </c>
      <c r="AI291" s="3">
        <f>IF(Table1[[#This Row],[Team_Game_Number]] &gt;_xlfn.MAXIFS(Table1[Team_Game_Number],Table1[Team],Table1[[#This Row],[Team]]) - 5,1,0)</f>
        <v>0</v>
      </c>
      <c r="AJ291" cm="1">
        <f t="array" ref="AJ291">MATCH(Table1[[#This Row],[Game_ID]],_xlfn.UNIQUE(_xlfn._xlws.FILTER(Table1[Game_ID],Table1[Team]=Table1[[#This Row],[Team]])),0)</f>
        <v>1</v>
      </c>
      <c r="AK291">
        <f>IF(Table1[[#This Row],[Last5_Flag]]=1,1,0)</f>
        <v>0</v>
      </c>
      <c r="AL291">
        <f>COUNTIFS(
    Table1[Player Name], Table1[[#This Row],[Player Name]],
    Table1[Position], Table1[[#This Row],[Position]]
)</f>
        <v>28</v>
      </c>
      <c r="AM291" t="str" cm="1">
        <f t="array" ref="AM2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92" spans="1:39" x14ac:dyDescent="0.2">
      <c r="A292" t="str">
        <f>TEXT(Table1[[#This Row],[Date]],"yyyymmdd") &amp; "_" &amp; (LEFT(D292,3) &amp; "_" &amp; LEFT(E292,3) &amp; "_" &amp; (Table1[[#This Row],[Game_no.]]))</f>
        <v>20260213_UVA_UC_1</v>
      </c>
      <c r="B292" s="1">
        <v>46066</v>
      </c>
      <c r="C292" s="3">
        <v>1</v>
      </c>
      <c r="D292" t="s">
        <v>200</v>
      </c>
      <c r="E292" t="s">
        <v>201</v>
      </c>
      <c r="F292" t="s">
        <v>201</v>
      </c>
      <c r="G292" t="s">
        <v>200</v>
      </c>
      <c r="H292" t="s">
        <v>211</v>
      </c>
      <c r="I292" t="str">
        <f>TRIM(SUBSTITUTE(Table1[[#This Row],[Player]], " ", ""))</f>
        <v>K.Serra</v>
      </c>
      <c r="J292">
        <v>4</v>
      </c>
      <c r="K292">
        <v>1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f t="shared" si="15"/>
        <v>2</v>
      </c>
      <c r="W292" t="s">
        <v>52</v>
      </c>
      <c r="X292" s="3">
        <v>9</v>
      </c>
      <c r="Y292">
        <v>0</v>
      </c>
      <c r="AF292">
        <f>Table1[[#This Row],[AB]]+Table1[[#This Row],[BB]]+Table1[[#This Row],[SF]]</f>
        <v>4</v>
      </c>
      <c r="AG292">
        <f>Table1[[#This Row],[H]]+Table1[[#This Row],[BB]]</f>
        <v>2</v>
      </c>
      <c r="AH292">
        <f>Table1[[#This Row],[H]]-Table1[[#This Row],[2B]]-Table1[[#This Row],[3B]]-Table1[[#This Row],[HR]]</f>
        <v>2</v>
      </c>
      <c r="AI292" s="3">
        <f>IF(Table1[[#This Row],[Team_Game_Number]] &gt;_xlfn.MAXIFS(Table1[Team_Game_Number],Table1[Team],Table1[[#This Row],[Team]]) - 5,1,0)</f>
        <v>0</v>
      </c>
      <c r="AJ292" cm="1">
        <f t="array" ref="AJ292">MATCH(Table1[[#This Row],[Game_ID]],_xlfn.UNIQUE(_xlfn._xlws.FILTER(Table1[Game_ID],Table1[Team]=Table1[[#This Row],[Team]])),0)</f>
        <v>1</v>
      </c>
      <c r="AK292">
        <f>IF(Table1[[#This Row],[Last5_Flag]]=1,1,0)</f>
        <v>0</v>
      </c>
      <c r="AL292">
        <f>COUNTIFS(
    Table1[Player Name], Table1[[#This Row],[Player Name]],
    Table1[Position], Table1[[#This Row],[Position]]
)</f>
        <v>24</v>
      </c>
      <c r="AM292" t="str" cm="1">
        <f t="array" ref="AM2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93" spans="1:39" x14ac:dyDescent="0.2">
      <c r="A293" t="str">
        <f>TEXT(Table1[[#This Row],[Date]],"yyyymmdd") &amp; "_" &amp; (LEFT(D293,3) &amp; "_" &amp; LEFT(E293,3) &amp; "_" &amp; (Table1[[#This Row],[Game_no.]]))</f>
        <v>20260213_UVA_UC_1</v>
      </c>
      <c r="B293" s="1">
        <v>46066</v>
      </c>
      <c r="C293" s="3">
        <v>1</v>
      </c>
      <c r="D293" t="s">
        <v>200</v>
      </c>
      <c r="E293" t="s">
        <v>201</v>
      </c>
      <c r="F293" t="s">
        <v>201</v>
      </c>
      <c r="G293" t="s">
        <v>200</v>
      </c>
      <c r="H293" t="s">
        <v>212</v>
      </c>
      <c r="I293" t="str">
        <f>TRIM(SUBSTITUTE(Table1[[#This Row],[Player]], " ", ""))</f>
        <v>A.Mass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f t="shared" si="15"/>
        <v>0</v>
      </c>
      <c r="W293" t="s">
        <v>58</v>
      </c>
      <c r="X293" s="3"/>
      <c r="Y293">
        <v>0</v>
      </c>
      <c r="Z293">
        <v>4</v>
      </c>
      <c r="AA293">
        <v>6</v>
      </c>
      <c r="AB293">
        <v>8</v>
      </c>
      <c r="AC293">
        <v>4</v>
      </c>
      <c r="AD293">
        <v>5</v>
      </c>
      <c r="AE293">
        <v>1</v>
      </c>
      <c r="AF293">
        <f>Table1[[#This Row],[AB]]+Table1[[#This Row],[BB]]+Table1[[#This Row],[SF]]</f>
        <v>0</v>
      </c>
      <c r="AG293">
        <f>Table1[[#This Row],[H]]+Table1[[#This Row],[BB]]</f>
        <v>0</v>
      </c>
      <c r="AH293">
        <f>Table1[[#This Row],[H]]-Table1[[#This Row],[2B]]-Table1[[#This Row],[3B]]-Table1[[#This Row],[HR]]</f>
        <v>0</v>
      </c>
      <c r="AI293" s="3">
        <f>IF(Table1[[#This Row],[Team_Game_Number]] &gt;_xlfn.MAXIFS(Table1[Team_Game_Number],Table1[Team],Table1[[#This Row],[Team]]) - 5,1,0)</f>
        <v>0</v>
      </c>
      <c r="AJ293" cm="1">
        <f t="array" ref="AJ293">MATCH(Table1[[#This Row],[Game_ID]],_xlfn.UNIQUE(_xlfn._xlws.FILTER(Table1[Game_ID],Table1[Team]=Table1[[#This Row],[Team]])),0)</f>
        <v>1</v>
      </c>
      <c r="AK293">
        <f>IF(Table1[[#This Row],[Last5_Flag]]=1,1,0)</f>
        <v>0</v>
      </c>
      <c r="AL293">
        <f>COUNTIFS(
    Table1[Player Name], Table1[[#This Row],[Player Name]],
    Table1[Position], Table1[[#This Row],[Position]]
)</f>
        <v>17</v>
      </c>
      <c r="AM293" t="str" cm="1">
        <f t="array" ref="AM2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4" spans="1:39" x14ac:dyDescent="0.2">
      <c r="A294" t="str">
        <f>TEXT(Table1[[#This Row],[Date]],"yyyymmdd") &amp; "_" &amp; (LEFT(D294,3) &amp; "_" &amp; LEFT(E294,3) &amp; "_" &amp; (Table1[[#This Row],[Game_no.]]))</f>
        <v>20260213_UVA_UC_1</v>
      </c>
      <c r="B294" s="1">
        <v>46066</v>
      </c>
      <c r="C294" s="3">
        <v>1</v>
      </c>
      <c r="D294" t="s">
        <v>200</v>
      </c>
      <c r="E294" t="s">
        <v>201</v>
      </c>
      <c r="F294" t="s">
        <v>201</v>
      </c>
      <c r="G294" t="s">
        <v>200</v>
      </c>
      <c r="H294" t="s">
        <v>213</v>
      </c>
      <c r="I294" t="str">
        <f>TRIM(SUBSTITUTE(Table1[[#This Row],[Player]], " ", ""))</f>
        <v>L.Varney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f t="shared" si="15"/>
        <v>0</v>
      </c>
      <c r="W294" t="s">
        <v>58</v>
      </c>
      <c r="X294" s="3"/>
      <c r="Y294">
        <v>0</v>
      </c>
      <c r="Z294">
        <v>2</v>
      </c>
      <c r="AA294">
        <v>4</v>
      </c>
      <c r="AB294">
        <v>3</v>
      </c>
      <c r="AC294">
        <v>3</v>
      </c>
      <c r="AD294">
        <v>2</v>
      </c>
      <c r="AE294">
        <v>1</v>
      </c>
      <c r="AF294">
        <f>Table1[[#This Row],[AB]]+Table1[[#This Row],[BB]]+Table1[[#This Row],[SF]]</f>
        <v>0</v>
      </c>
      <c r="AG294">
        <f>Table1[[#This Row],[H]]+Table1[[#This Row],[BB]]</f>
        <v>0</v>
      </c>
      <c r="AH294">
        <f>Table1[[#This Row],[H]]-Table1[[#This Row],[2B]]-Table1[[#This Row],[3B]]-Table1[[#This Row],[HR]]</f>
        <v>0</v>
      </c>
      <c r="AI294" s="3">
        <f>IF(Table1[[#This Row],[Team_Game_Number]] &gt;_xlfn.MAXIFS(Table1[Team_Game_Number],Table1[Team],Table1[[#This Row],[Team]]) - 5,1,0)</f>
        <v>0</v>
      </c>
      <c r="AJ294" cm="1">
        <f t="array" ref="AJ294">MATCH(Table1[[#This Row],[Game_ID]],_xlfn.UNIQUE(_xlfn._xlws.FILTER(Table1[Game_ID],Table1[Team]=Table1[[#This Row],[Team]])),0)</f>
        <v>1</v>
      </c>
      <c r="AK294">
        <f>IF(Table1[[#This Row],[Last5_Flag]]=1,1,0)</f>
        <v>0</v>
      </c>
      <c r="AL294">
        <f>COUNTIFS(
    Table1[Player Name], Table1[[#This Row],[Player Name]],
    Table1[Position], Table1[[#This Row],[Position]]
)</f>
        <v>10</v>
      </c>
      <c r="AM294" t="str" cm="1">
        <f t="array" ref="AM2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5" spans="1:39" x14ac:dyDescent="0.2">
      <c r="A295" t="str">
        <f>TEXT(Table1[[#This Row],[Date]],"yyyymmdd") &amp; "_" &amp; (LEFT(D295,3) &amp; "_" &amp; LEFT(E295,3) &amp; "_" &amp; (Table1[[#This Row],[Game_no.]]))</f>
        <v>20260213_Wes_Fai_1</v>
      </c>
      <c r="B295" s="1">
        <v>46066</v>
      </c>
      <c r="C295" s="3">
        <v>1</v>
      </c>
      <c r="D295" t="s">
        <v>214</v>
      </c>
      <c r="E295" t="s">
        <v>168</v>
      </c>
      <c r="F295" t="s">
        <v>168</v>
      </c>
      <c r="G295" t="s">
        <v>214</v>
      </c>
      <c r="H295" t="s">
        <v>169</v>
      </c>
      <c r="I295" t="str">
        <f>TRIM(SUBSTITUTE(Table1[[#This Row],[Player]], " ", ""))</f>
        <v>B.Hess</v>
      </c>
      <c r="J295">
        <v>4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f t="shared" ref="V295:V296" si="16">L295*1+P295*2+Q295*3+R295*4</f>
        <v>1</v>
      </c>
      <c r="W295" t="s">
        <v>54</v>
      </c>
      <c r="X295" s="3">
        <v>1</v>
      </c>
      <c r="Y295">
        <v>0</v>
      </c>
      <c r="AF295">
        <f>Table1[[#This Row],[AB]]+Table1[[#This Row],[BB]]+Table1[[#This Row],[SF]]</f>
        <v>4</v>
      </c>
      <c r="AG295">
        <f>Table1[[#This Row],[H]]+Table1[[#This Row],[BB]]</f>
        <v>1</v>
      </c>
      <c r="AH295">
        <f>Table1[[#This Row],[H]]-Table1[[#This Row],[2B]]-Table1[[#This Row],[3B]]-Table1[[#This Row],[HR]]</f>
        <v>1</v>
      </c>
      <c r="AI295" s="3">
        <f>IF(Table1[[#This Row],[Team_Game_Number]] &gt;_xlfn.MAXIFS(Table1[Team_Game_Number],Table1[Team],Table1[[#This Row],[Team]]) - 5,1,0)</f>
        <v>0</v>
      </c>
      <c r="AJ295" cm="1">
        <f t="array" ref="AJ295">MATCH(Table1[[#This Row],[Game_ID]],_xlfn.UNIQUE(_xlfn._xlws.FILTER(Table1[Game_ID],Table1[Team]=Table1[[#This Row],[Team]])),0)</f>
        <v>2</v>
      </c>
      <c r="AK295">
        <f>IF(Table1[[#This Row],[Last5_Flag]]=1,1,0)</f>
        <v>0</v>
      </c>
      <c r="AL295">
        <f>COUNTIFS(
    Table1[Player Name], Table1[[#This Row],[Player Name]],
    Table1[Position], Table1[[#This Row],[Position]]
)</f>
        <v>24</v>
      </c>
      <c r="AM295" t="str" cm="1">
        <f t="array" ref="AM2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96" spans="1:39" x14ac:dyDescent="0.2">
      <c r="A296" t="str">
        <f>TEXT(Table1[[#This Row],[Date]],"yyyymmdd") &amp; "_" &amp; (LEFT(D296,3) &amp; "_" &amp; LEFT(E296,3) &amp; "_" &amp; (Table1[[#This Row],[Game_no.]]))</f>
        <v>20260213_Wes_Fai_1</v>
      </c>
      <c r="B296" s="1">
        <v>46066</v>
      </c>
      <c r="C296" s="3">
        <v>1</v>
      </c>
      <c r="D296" t="s">
        <v>214</v>
      </c>
      <c r="E296" t="s">
        <v>168</v>
      </c>
      <c r="F296" t="s">
        <v>168</v>
      </c>
      <c r="G296" t="s">
        <v>214</v>
      </c>
      <c r="H296" t="s">
        <v>215</v>
      </c>
      <c r="I296" t="str">
        <f>TRIM(SUBSTITUTE(Table1[[#This Row],[Player]], " ", ""))</f>
        <v>T.Bernard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f t="shared" si="16"/>
        <v>0</v>
      </c>
      <c r="W296" t="s">
        <v>74</v>
      </c>
      <c r="X296" s="3">
        <v>1</v>
      </c>
      <c r="Y296">
        <v>0</v>
      </c>
      <c r="AF296">
        <f>Table1[[#This Row],[AB]]+Table1[[#This Row],[BB]]+Table1[[#This Row],[SF]]</f>
        <v>1</v>
      </c>
      <c r="AG296">
        <f>Table1[[#This Row],[H]]+Table1[[#This Row],[BB]]</f>
        <v>0</v>
      </c>
      <c r="AH296">
        <f>Table1[[#This Row],[H]]-Table1[[#This Row],[2B]]-Table1[[#This Row],[3B]]-Table1[[#This Row],[HR]]</f>
        <v>0</v>
      </c>
      <c r="AI296" s="3">
        <f>IF(Table1[[#This Row],[Team_Game_Number]] &gt;_xlfn.MAXIFS(Table1[Team_Game_Number],Table1[Team],Table1[[#This Row],[Team]]) - 5,1,0)</f>
        <v>0</v>
      </c>
      <c r="AJ296" cm="1">
        <f t="array" ref="AJ296">MATCH(Table1[[#This Row],[Game_ID]],_xlfn.UNIQUE(_xlfn._xlws.FILTER(Table1[Game_ID],Table1[Team]=Table1[[#This Row],[Team]])),0)</f>
        <v>2</v>
      </c>
      <c r="AK296">
        <f>IF(Table1[[#This Row],[Last5_Flag]]=1,1,0)</f>
        <v>0</v>
      </c>
      <c r="AL296">
        <f>COUNTIFS(
    Table1[Player Name], Table1[[#This Row],[Player Name]],
    Table1[Position], Table1[[#This Row],[Position]]
)</f>
        <v>3</v>
      </c>
      <c r="AM296" t="str" cm="1">
        <f t="array" ref="AM2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97" spans="1:39" x14ac:dyDescent="0.2">
      <c r="A297" t="str">
        <f>TEXT(Table1[[#This Row],[Date]],"yyyymmdd") &amp; "_" &amp; (LEFT(D297,3) &amp; "_" &amp; LEFT(E297,3) &amp; "_" &amp; (Table1[[#This Row],[Game_no.]]))</f>
        <v>20260213_Wes_Fai_1</v>
      </c>
      <c r="B297" s="1">
        <v>46066</v>
      </c>
      <c r="C297" s="3">
        <v>1</v>
      </c>
      <c r="D297" t="s">
        <v>214</v>
      </c>
      <c r="E297" t="s">
        <v>168</v>
      </c>
      <c r="F297" t="s">
        <v>168</v>
      </c>
      <c r="G297" t="s">
        <v>214</v>
      </c>
      <c r="H297" t="s">
        <v>170</v>
      </c>
      <c r="I297" t="str">
        <f>TRIM(SUBSTITUTE(Table1[[#This Row],[Player]], " ", ""))</f>
        <v>G.Bibb</v>
      </c>
      <c r="J297">
        <v>3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f t="shared" ref="V297:V308" si="17">L297*1+P297*2+Q297*3+R297*4</f>
        <v>1</v>
      </c>
      <c r="W297" t="s">
        <v>53</v>
      </c>
      <c r="X297" s="3">
        <v>2</v>
      </c>
      <c r="Y297">
        <v>0</v>
      </c>
      <c r="AF297">
        <f>Table1[[#This Row],[AB]]+Table1[[#This Row],[BB]]+Table1[[#This Row],[SF]]</f>
        <v>3</v>
      </c>
      <c r="AG297">
        <f>Table1[[#This Row],[H]]+Table1[[#This Row],[BB]]</f>
        <v>1</v>
      </c>
      <c r="AH297">
        <f>Table1[[#This Row],[H]]-Table1[[#This Row],[2B]]-Table1[[#This Row],[3B]]-Table1[[#This Row],[HR]]</f>
        <v>1</v>
      </c>
      <c r="AI297" s="3">
        <f>IF(Table1[[#This Row],[Team_Game_Number]] &gt;_xlfn.MAXIFS(Table1[Team_Game_Number],Table1[Team],Table1[[#This Row],[Team]]) - 5,1,0)</f>
        <v>0</v>
      </c>
      <c r="AJ297" cm="1">
        <f t="array" ref="AJ297">MATCH(Table1[[#This Row],[Game_ID]],_xlfn.UNIQUE(_xlfn._xlws.FILTER(Table1[Game_ID],Table1[Team]=Table1[[#This Row],[Team]])),0)</f>
        <v>2</v>
      </c>
      <c r="AK297">
        <f>IF(Table1[[#This Row],[Last5_Flag]]=1,1,0)</f>
        <v>0</v>
      </c>
      <c r="AL297">
        <f>COUNTIFS(
    Table1[Player Name], Table1[[#This Row],[Player Name]],
    Table1[Position], Table1[[#This Row],[Position]]
)</f>
        <v>20</v>
      </c>
      <c r="AM297" t="str" cm="1">
        <f t="array" ref="AM2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98" spans="1:39" x14ac:dyDescent="0.2">
      <c r="A298" t="str">
        <f>TEXT(Table1[[#This Row],[Date]],"yyyymmdd") &amp; "_" &amp; (LEFT(D298,3) &amp; "_" &amp; LEFT(E298,3) &amp; "_" &amp; (Table1[[#This Row],[Game_no.]]))</f>
        <v>20260213_Wes_Fai_1</v>
      </c>
      <c r="B298" s="1">
        <v>46066</v>
      </c>
      <c r="C298" s="3">
        <v>1</v>
      </c>
      <c r="D298" t="s">
        <v>214</v>
      </c>
      <c r="E298" t="s">
        <v>168</v>
      </c>
      <c r="F298" t="s">
        <v>168</v>
      </c>
      <c r="G298" t="s">
        <v>214</v>
      </c>
      <c r="H298" t="s">
        <v>177</v>
      </c>
      <c r="I298" t="str">
        <f>TRIM(SUBSTITUTE(Table1[[#This Row],[Player]], " ", ""))</f>
        <v>A.Nordling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f t="shared" si="17"/>
        <v>0</v>
      </c>
      <c r="W298" t="s">
        <v>74</v>
      </c>
      <c r="X298" s="3">
        <v>2</v>
      </c>
      <c r="Y298">
        <v>0</v>
      </c>
      <c r="AF298">
        <f>Table1[[#This Row],[AB]]+Table1[[#This Row],[BB]]+Table1[[#This Row],[SF]]</f>
        <v>1</v>
      </c>
      <c r="AG298">
        <f>Table1[[#This Row],[H]]+Table1[[#This Row],[BB]]</f>
        <v>0</v>
      </c>
      <c r="AH298">
        <f>Table1[[#This Row],[H]]-Table1[[#This Row],[2B]]-Table1[[#This Row],[3B]]-Table1[[#This Row],[HR]]</f>
        <v>0</v>
      </c>
      <c r="AI298" s="3">
        <f>IF(Table1[[#This Row],[Team_Game_Number]] &gt;_xlfn.MAXIFS(Table1[Team_Game_Number],Table1[Team],Table1[[#This Row],[Team]]) - 5,1,0)</f>
        <v>0</v>
      </c>
      <c r="AJ298" cm="1">
        <f t="array" ref="AJ298">MATCH(Table1[[#This Row],[Game_ID]],_xlfn.UNIQUE(_xlfn._xlws.FILTER(Table1[Game_ID],Table1[Team]=Table1[[#This Row],[Team]])),0)</f>
        <v>2</v>
      </c>
      <c r="AK298">
        <f>IF(Table1[[#This Row],[Last5_Flag]]=1,1,0)</f>
        <v>0</v>
      </c>
      <c r="AL298">
        <f>COUNTIFS(
    Table1[Player Name], Table1[[#This Row],[Player Name]],
    Table1[Position], Table1[[#This Row],[Position]]
)</f>
        <v>16</v>
      </c>
      <c r="AM298" t="str" cm="1">
        <f t="array" ref="AM2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99" spans="1:39" x14ac:dyDescent="0.2">
      <c r="A299" t="str">
        <f>TEXT(Table1[[#This Row],[Date]],"yyyymmdd") &amp; "_" &amp; (LEFT(D299,3) &amp; "_" &amp; LEFT(E299,3) &amp; "_" &amp; (Table1[[#This Row],[Game_no.]]))</f>
        <v>20260213_Wes_Fai_1</v>
      </c>
      <c r="B299" s="1">
        <v>46066</v>
      </c>
      <c r="C299" s="3">
        <v>1</v>
      </c>
      <c r="D299" t="s">
        <v>214</v>
      </c>
      <c r="E299" t="s">
        <v>168</v>
      </c>
      <c r="F299" t="s">
        <v>168</v>
      </c>
      <c r="G299" t="s">
        <v>214</v>
      </c>
      <c r="H299" t="s">
        <v>172</v>
      </c>
      <c r="I299" t="str">
        <f>TRIM(SUBSTITUTE(Table1[[#This Row],[Player]], " ", ""))</f>
        <v>E.Paul</v>
      </c>
      <c r="J299">
        <v>3</v>
      </c>
      <c r="K299">
        <v>1</v>
      </c>
      <c r="L299">
        <v>3</v>
      </c>
      <c r="M299">
        <v>1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f t="shared" si="17"/>
        <v>5</v>
      </c>
      <c r="W299" t="s">
        <v>48</v>
      </c>
      <c r="X299" s="3">
        <v>3</v>
      </c>
      <c r="Y299">
        <v>0</v>
      </c>
      <c r="AF299">
        <f>Table1[[#This Row],[AB]]+Table1[[#This Row],[BB]]+Table1[[#This Row],[SF]]</f>
        <v>4</v>
      </c>
      <c r="AG299">
        <f>Table1[[#This Row],[H]]+Table1[[#This Row],[BB]]</f>
        <v>4</v>
      </c>
      <c r="AH299">
        <f>Table1[[#This Row],[H]]-Table1[[#This Row],[2B]]-Table1[[#This Row],[3B]]-Table1[[#This Row],[HR]]</f>
        <v>2</v>
      </c>
      <c r="AI299" s="3">
        <f>IF(Table1[[#This Row],[Team_Game_Number]] &gt;_xlfn.MAXIFS(Table1[Team_Game_Number],Table1[Team],Table1[[#This Row],[Team]]) - 5,1,0)</f>
        <v>0</v>
      </c>
      <c r="AJ299" cm="1">
        <f t="array" ref="AJ299">MATCH(Table1[[#This Row],[Game_ID]],_xlfn.UNIQUE(_xlfn._xlws.FILTER(Table1[Game_ID],Table1[Team]=Table1[[#This Row],[Team]])),0)</f>
        <v>2</v>
      </c>
      <c r="AK299">
        <f>IF(Table1[[#This Row],[Last5_Flag]]=1,1,0)</f>
        <v>0</v>
      </c>
      <c r="AL299">
        <f>COUNTIFS(
    Table1[Player Name], Table1[[#This Row],[Player Name]],
    Table1[Position], Table1[[#This Row],[Position]]
)</f>
        <v>24</v>
      </c>
      <c r="AM299" t="str" cm="1">
        <f t="array" ref="AM2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00" spans="1:39" x14ac:dyDescent="0.2">
      <c r="A300" t="str">
        <f>TEXT(Table1[[#This Row],[Date]],"yyyymmdd") &amp; "_" &amp; (LEFT(D300,3) &amp; "_" &amp; LEFT(E300,3) &amp; "_" &amp; (Table1[[#This Row],[Game_no.]]))</f>
        <v>20260213_Wes_Fai_1</v>
      </c>
      <c r="B300" s="1">
        <v>46066</v>
      </c>
      <c r="C300" s="3">
        <v>1</v>
      </c>
      <c r="D300" t="s">
        <v>214</v>
      </c>
      <c r="E300" t="s">
        <v>168</v>
      </c>
      <c r="F300" t="s">
        <v>168</v>
      </c>
      <c r="G300" t="s">
        <v>214</v>
      </c>
      <c r="H300" t="s">
        <v>173</v>
      </c>
      <c r="I300" t="str">
        <f>TRIM(SUBSTITUTE(Table1[[#This Row],[Player]], " ", ""))</f>
        <v>A.Townsend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f t="shared" si="17"/>
        <v>0</v>
      </c>
      <c r="W300" t="s">
        <v>57</v>
      </c>
      <c r="X300" s="3">
        <v>4</v>
      </c>
      <c r="Y300">
        <v>0</v>
      </c>
      <c r="AF300">
        <f>Table1[[#This Row],[AB]]+Table1[[#This Row],[BB]]+Table1[[#This Row],[SF]]</f>
        <v>3</v>
      </c>
      <c r="AG300">
        <f>Table1[[#This Row],[H]]+Table1[[#This Row],[BB]]</f>
        <v>0</v>
      </c>
      <c r="AH300">
        <f>Table1[[#This Row],[H]]-Table1[[#This Row],[2B]]-Table1[[#This Row],[3B]]-Table1[[#This Row],[HR]]</f>
        <v>0</v>
      </c>
      <c r="AI300" s="3">
        <f>IF(Table1[[#This Row],[Team_Game_Number]] &gt;_xlfn.MAXIFS(Table1[Team_Game_Number],Table1[Team],Table1[[#This Row],[Team]]) - 5,1,0)</f>
        <v>0</v>
      </c>
      <c r="AJ300" cm="1">
        <f t="array" ref="AJ300">MATCH(Table1[[#This Row],[Game_ID]],_xlfn.UNIQUE(_xlfn._xlws.FILTER(Table1[Game_ID],Table1[Team]=Table1[[#This Row],[Team]])),0)</f>
        <v>2</v>
      </c>
      <c r="AK300">
        <f>IF(Table1[[#This Row],[Last5_Flag]]=1,1,0)</f>
        <v>0</v>
      </c>
      <c r="AL300">
        <f>COUNTIFS(
    Table1[Player Name], Table1[[#This Row],[Player Name]],
    Table1[Position], Table1[[#This Row],[Position]]
)</f>
        <v>18</v>
      </c>
      <c r="AM300" t="str" cm="1">
        <f t="array" ref="AM3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01" spans="1:39" x14ac:dyDescent="0.2">
      <c r="A301" t="str">
        <f>TEXT(Table1[[#This Row],[Date]],"yyyymmdd") &amp; "_" &amp; (LEFT(D301,3) &amp; "_" &amp; LEFT(E301,3) &amp; "_" &amp; (Table1[[#This Row],[Game_no.]]))</f>
        <v>20260213_Wes_Fai_1</v>
      </c>
      <c r="B301" s="1">
        <v>46066</v>
      </c>
      <c r="C301" s="3">
        <v>1</v>
      </c>
      <c r="D301" t="s">
        <v>214</v>
      </c>
      <c r="E301" t="s">
        <v>168</v>
      </c>
      <c r="F301" t="s">
        <v>168</v>
      </c>
      <c r="G301" t="s">
        <v>214</v>
      </c>
      <c r="H301" t="s">
        <v>174</v>
      </c>
      <c r="I301" t="str">
        <f>TRIM(SUBSTITUTE(Table1[[#This Row],[Player]], " ", ""))</f>
        <v>A.Foresha</v>
      </c>
      <c r="J301">
        <v>4</v>
      </c>
      <c r="K301">
        <v>1</v>
      </c>
      <c r="L301">
        <v>3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f t="shared" si="17"/>
        <v>5</v>
      </c>
      <c r="W301" t="s">
        <v>43</v>
      </c>
      <c r="X301" s="3">
        <v>5</v>
      </c>
      <c r="Y301">
        <v>0</v>
      </c>
      <c r="AF301">
        <f>Table1[[#This Row],[AB]]+Table1[[#This Row],[BB]]+Table1[[#This Row],[SF]]</f>
        <v>4</v>
      </c>
      <c r="AG301">
        <f>Table1[[#This Row],[H]]+Table1[[#This Row],[BB]]</f>
        <v>3</v>
      </c>
      <c r="AH301">
        <f>Table1[[#This Row],[H]]-Table1[[#This Row],[2B]]-Table1[[#This Row],[3B]]-Table1[[#This Row],[HR]]</f>
        <v>2</v>
      </c>
      <c r="AI301" s="3">
        <f>IF(Table1[[#This Row],[Team_Game_Number]] &gt;_xlfn.MAXIFS(Table1[Team_Game_Number],Table1[Team],Table1[[#This Row],[Team]]) - 5,1,0)</f>
        <v>0</v>
      </c>
      <c r="AJ301" cm="1">
        <f t="array" ref="AJ301">MATCH(Table1[[#This Row],[Game_ID]],_xlfn.UNIQUE(_xlfn._xlws.FILTER(Table1[Game_ID],Table1[Team]=Table1[[#This Row],[Team]])),0)</f>
        <v>2</v>
      </c>
      <c r="AK301">
        <f>IF(Table1[[#This Row],[Last5_Flag]]=1,1,0)</f>
        <v>0</v>
      </c>
      <c r="AL301">
        <f>COUNTIFS(
    Table1[Player Name], Table1[[#This Row],[Player Name]],
    Table1[Position], Table1[[#This Row],[Position]]
)</f>
        <v>23</v>
      </c>
      <c r="AM301" t="str" cm="1">
        <f t="array" ref="AM3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02" spans="1:39" x14ac:dyDescent="0.2">
      <c r="A302" t="str">
        <f>TEXT(Table1[[#This Row],[Date]],"yyyymmdd") &amp; "_" &amp; (LEFT(D302,3) &amp; "_" &amp; LEFT(E302,3) &amp; "_" &amp; (Table1[[#This Row],[Game_no.]]))</f>
        <v>20260213_Wes_Fai_1</v>
      </c>
      <c r="B302" s="1">
        <v>46066</v>
      </c>
      <c r="C302" s="3">
        <v>1</v>
      </c>
      <c r="D302" t="s">
        <v>214</v>
      </c>
      <c r="E302" t="s">
        <v>168</v>
      </c>
      <c r="F302" t="s">
        <v>168</v>
      </c>
      <c r="G302" t="s">
        <v>214</v>
      </c>
      <c r="H302" t="s">
        <v>175</v>
      </c>
      <c r="I302" t="str">
        <f>TRIM(SUBSTITUTE(Table1[[#This Row],[Player]], " ", ""))</f>
        <v>K.Thomas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f t="shared" si="17"/>
        <v>0</v>
      </c>
      <c r="W302" t="s">
        <v>73</v>
      </c>
      <c r="X302" s="3"/>
      <c r="Y302">
        <v>0</v>
      </c>
      <c r="AF302">
        <f>Table1[[#This Row],[AB]]+Table1[[#This Row],[BB]]+Table1[[#This Row],[SF]]</f>
        <v>0</v>
      </c>
      <c r="AG302">
        <f>Table1[[#This Row],[H]]+Table1[[#This Row],[BB]]</f>
        <v>0</v>
      </c>
      <c r="AH302">
        <f>Table1[[#This Row],[H]]-Table1[[#This Row],[2B]]-Table1[[#This Row],[3B]]-Table1[[#This Row],[HR]]</f>
        <v>0</v>
      </c>
      <c r="AI302" s="3">
        <f>IF(Table1[[#This Row],[Team_Game_Number]] &gt;_xlfn.MAXIFS(Table1[Team_Game_Number],Table1[Team],Table1[[#This Row],[Team]]) - 5,1,0)</f>
        <v>0</v>
      </c>
      <c r="AJ302" cm="1">
        <f t="array" ref="AJ302">MATCH(Table1[[#This Row],[Game_ID]],_xlfn.UNIQUE(_xlfn._xlws.FILTER(Table1[Game_ID],Table1[Team]=Table1[[#This Row],[Team]])),0)</f>
        <v>2</v>
      </c>
      <c r="AK302">
        <f>IF(Table1[[#This Row],[Last5_Flag]]=1,1,0)</f>
        <v>0</v>
      </c>
      <c r="AL302">
        <f>COUNTIFS(
    Table1[Player Name], Table1[[#This Row],[Player Name]],
    Table1[Position], Table1[[#This Row],[Position]]
)</f>
        <v>10</v>
      </c>
      <c r="AM302" t="str" cm="1">
        <f t="array" ref="AM3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03" spans="1:39" x14ac:dyDescent="0.2">
      <c r="A303" t="str">
        <f>TEXT(Table1[[#This Row],[Date]],"yyyymmdd") &amp; "_" &amp; (LEFT(D303,3) &amp; "_" &amp; LEFT(E303,3) &amp; "_" &amp; (Table1[[#This Row],[Game_no.]]))</f>
        <v>20260213_Wes_Fai_1</v>
      </c>
      <c r="B303" s="1">
        <v>46066</v>
      </c>
      <c r="C303" s="3">
        <v>1</v>
      </c>
      <c r="D303" t="s">
        <v>214</v>
      </c>
      <c r="E303" t="s">
        <v>168</v>
      </c>
      <c r="F303" t="s">
        <v>168</v>
      </c>
      <c r="G303" t="s">
        <v>214</v>
      </c>
      <c r="H303" t="s">
        <v>171</v>
      </c>
      <c r="I303" t="str">
        <f>TRIM(SUBSTITUTE(Table1[[#This Row],[Player]], " ", ""))</f>
        <v>B.Marietta</v>
      </c>
      <c r="J303">
        <v>4</v>
      </c>
      <c r="K303">
        <v>1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f t="shared" si="17"/>
        <v>2</v>
      </c>
      <c r="W303" t="s">
        <v>50</v>
      </c>
      <c r="X303" s="3">
        <v>6</v>
      </c>
      <c r="Y303">
        <v>0</v>
      </c>
      <c r="AF303">
        <f>Table1[[#This Row],[AB]]+Table1[[#This Row],[BB]]+Table1[[#This Row],[SF]]</f>
        <v>4</v>
      </c>
      <c r="AG303">
        <f>Table1[[#This Row],[H]]+Table1[[#This Row],[BB]]</f>
        <v>2</v>
      </c>
      <c r="AH303">
        <f>Table1[[#This Row],[H]]-Table1[[#This Row],[2B]]-Table1[[#This Row],[3B]]-Table1[[#This Row],[HR]]</f>
        <v>2</v>
      </c>
      <c r="AI303" s="3">
        <f>IF(Table1[[#This Row],[Team_Game_Number]] &gt;_xlfn.MAXIFS(Table1[Team_Game_Number],Table1[Team],Table1[[#This Row],[Team]]) - 5,1,0)</f>
        <v>0</v>
      </c>
      <c r="AJ303" cm="1">
        <f t="array" ref="AJ303">MATCH(Table1[[#This Row],[Game_ID]],_xlfn.UNIQUE(_xlfn._xlws.FILTER(Table1[Game_ID],Table1[Team]=Table1[[#This Row],[Team]])),0)</f>
        <v>2</v>
      </c>
      <c r="AK303">
        <f>IF(Table1[[#This Row],[Last5_Flag]]=1,1,0)</f>
        <v>0</v>
      </c>
      <c r="AL303">
        <f>COUNTIFS(
    Table1[Player Name], Table1[[#This Row],[Player Name]],
    Table1[Position], Table1[[#This Row],[Position]]
)</f>
        <v>16</v>
      </c>
      <c r="AM303" t="str" cm="1">
        <f t="array" ref="AM3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04" spans="1:39" x14ac:dyDescent="0.2">
      <c r="A304" t="str">
        <f>TEXT(Table1[[#This Row],[Date]],"yyyymmdd") &amp; "_" &amp; (LEFT(D304,3) &amp; "_" &amp; LEFT(E304,3) &amp; "_" &amp; (Table1[[#This Row],[Game_no.]]))</f>
        <v>20260213_Wes_Fai_1</v>
      </c>
      <c r="B304" s="1">
        <v>46066</v>
      </c>
      <c r="C304" s="3">
        <v>1</v>
      </c>
      <c r="D304" t="s">
        <v>214</v>
      </c>
      <c r="E304" t="s">
        <v>168</v>
      </c>
      <c r="F304" t="s">
        <v>168</v>
      </c>
      <c r="G304" t="s">
        <v>214</v>
      </c>
      <c r="H304" t="s">
        <v>179</v>
      </c>
      <c r="I304" t="str">
        <f>TRIM(SUBSTITUTE(Table1[[#This Row],[Player]], " ", ""))</f>
        <v>J.McGill</v>
      </c>
      <c r="J304">
        <v>4</v>
      </c>
      <c r="K304">
        <v>1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f t="shared" si="17"/>
        <v>0</v>
      </c>
      <c r="W304" t="s">
        <v>8</v>
      </c>
      <c r="X304" s="3">
        <v>7</v>
      </c>
      <c r="Y304">
        <v>0</v>
      </c>
      <c r="AF304">
        <f>Table1[[#This Row],[AB]]+Table1[[#This Row],[BB]]+Table1[[#This Row],[SF]]</f>
        <v>4</v>
      </c>
      <c r="AG304">
        <f>Table1[[#This Row],[H]]+Table1[[#This Row],[BB]]</f>
        <v>0</v>
      </c>
      <c r="AH304">
        <f>Table1[[#This Row],[H]]-Table1[[#This Row],[2B]]-Table1[[#This Row],[3B]]-Table1[[#This Row],[HR]]</f>
        <v>0</v>
      </c>
      <c r="AI304" s="3">
        <f>IF(Table1[[#This Row],[Team_Game_Number]] &gt;_xlfn.MAXIFS(Table1[Team_Game_Number],Table1[Team],Table1[[#This Row],[Team]]) - 5,1,0)</f>
        <v>0</v>
      </c>
      <c r="AJ304" cm="1">
        <f t="array" ref="AJ304">MATCH(Table1[[#This Row],[Game_ID]],_xlfn.UNIQUE(_xlfn._xlws.FILTER(Table1[Game_ID],Table1[Team]=Table1[[#This Row],[Team]])),0)</f>
        <v>2</v>
      </c>
      <c r="AK304">
        <f>IF(Table1[[#This Row],[Last5_Flag]]=1,1,0)</f>
        <v>0</v>
      </c>
      <c r="AL304">
        <f>COUNTIFS(
    Table1[Player Name], Table1[[#This Row],[Player Name]],
    Table1[Position], Table1[[#This Row],[Position]]
)</f>
        <v>22</v>
      </c>
      <c r="AM304" t="str" cm="1">
        <f t="array" ref="AM3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05" spans="1:39" x14ac:dyDescent="0.2">
      <c r="A305" t="str">
        <f>TEXT(Table1[[#This Row],[Date]],"yyyymmdd") &amp; "_" &amp; (LEFT(D305,3) &amp; "_" &amp; LEFT(E305,3) &amp; "_" &amp; (Table1[[#This Row],[Game_no.]]))</f>
        <v>20260213_Wes_Fai_1</v>
      </c>
      <c r="B305" s="1">
        <v>46066</v>
      </c>
      <c r="C305" s="3">
        <v>1</v>
      </c>
      <c r="D305" t="s">
        <v>214</v>
      </c>
      <c r="E305" t="s">
        <v>168</v>
      </c>
      <c r="F305" t="s">
        <v>168</v>
      </c>
      <c r="G305" t="s">
        <v>214</v>
      </c>
      <c r="H305" t="s">
        <v>178</v>
      </c>
      <c r="I305" t="str">
        <f>TRIM(SUBSTITUTE(Table1[[#This Row],[Player]], " ", ""))</f>
        <v>P.Matteson</v>
      </c>
      <c r="J305">
        <v>1</v>
      </c>
      <c r="K305">
        <v>0</v>
      </c>
      <c r="L305">
        <v>0</v>
      </c>
      <c r="M305">
        <v>0</v>
      </c>
      <c r="N305">
        <v>2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f t="shared" si="17"/>
        <v>0</v>
      </c>
      <c r="W305" t="s">
        <v>7</v>
      </c>
      <c r="X305" s="3">
        <v>8</v>
      </c>
      <c r="Y305">
        <v>0</v>
      </c>
      <c r="AF305">
        <f>Table1[[#This Row],[AB]]+Table1[[#This Row],[BB]]+Table1[[#This Row],[SF]]</f>
        <v>3</v>
      </c>
      <c r="AG305">
        <f>Table1[[#This Row],[H]]+Table1[[#This Row],[BB]]</f>
        <v>2</v>
      </c>
      <c r="AH305">
        <f>Table1[[#This Row],[H]]-Table1[[#This Row],[2B]]-Table1[[#This Row],[3B]]-Table1[[#This Row],[HR]]</f>
        <v>0</v>
      </c>
      <c r="AI305" s="3">
        <f>IF(Table1[[#This Row],[Team_Game_Number]] &gt;_xlfn.MAXIFS(Table1[Team_Game_Number],Table1[Team],Table1[[#This Row],[Team]]) - 5,1,0)</f>
        <v>0</v>
      </c>
      <c r="AJ305" cm="1">
        <f t="array" ref="AJ305">MATCH(Table1[[#This Row],[Game_ID]],_xlfn.UNIQUE(_xlfn._xlws.FILTER(Table1[Game_ID],Table1[Team]=Table1[[#This Row],[Team]])),0)</f>
        <v>2</v>
      </c>
      <c r="AK305">
        <f>IF(Table1[[#This Row],[Last5_Flag]]=1,1,0)</f>
        <v>0</v>
      </c>
      <c r="AL305">
        <f>COUNTIFS(
    Table1[Player Name], Table1[[#This Row],[Player Name]],
    Table1[Position], Table1[[#This Row],[Position]]
)</f>
        <v>23</v>
      </c>
      <c r="AM305" t="str" cm="1">
        <f t="array" ref="AM3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06" spans="1:39" x14ac:dyDescent="0.2">
      <c r="A306" t="str">
        <f>TEXT(Table1[[#This Row],[Date]],"yyyymmdd") &amp; "_" &amp; (LEFT(D306,3) &amp; "_" &amp; LEFT(E306,3) &amp; "_" &amp; (Table1[[#This Row],[Game_no.]]))</f>
        <v>20260213_Wes_Fai_1</v>
      </c>
      <c r="B306" s="1">
        <v>46066</v>
      </c>
      <c r="C306" s="3">
        <v>1</v>
      </c>
      <c r="D306" t="s">
        <v>214</v>
      </c>
      <c r="E306" t="s">
        <v>168</v>
      </c>
      <c r="F306" t="s">
        <v>168</v>
      </c>
      <c r="G306" t="s">
        <v>214</v>
      </c>
      <c r="H306" t="s">
        <v>216</v>
      </c>
      <c r="I306" t="str">
        <f>TRIM(SUBSTITUTE(Table1[[#This Row],[Player]], " ", ""))</f>
        <v>C.Crowder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f t="shared" si="17"/>
        <v>0</v>
      </c>
      <c r="W306" t="s">
        <v>74</v>
      </c>
      <c r="X306" s="3">
        <v>8</v>
      </c>
      <c r="Y306">
        <v>0</v>
      </c>
      <c r="AF306">
        <f>Table1[[#This Row],[AB]]+Table1[[#This Row],[BB]]+Table1[[#This Row],[SF]]</f>
        <v>1</v>
      </c>
      <c r="AG306">
        <f>Table1[[#This Row],[H]]+Table1[[#This Row],[BB]]</f>
        <v>1</v>
      </c>
      <c r="AH306">
        <f>Table1[[#This Row],[H]]-Table1[[#This Row],[2B]]-Table1[[#This Row],[3B]]-Table1[[#This Row],[HR]]</f>
        <v>0</v>
      </c>
      <c r="AI306" s="3">
        <f>IF(Table1[[#This Row],[Team_Game_Number]] &gt;_xlfn.MAXIFS(Table1[Team_Game_Number],Table1[Team],Table1[[#This Row],[Team]]) - 5,1,0)</f>
        <v>0</v>
      </c>
      <c r="AJ306" cm="1">
        <f t="array" ref="AJ306">MATCH(Table1[[#This Row],[Game_ID]],_xlfn.UNIQUE(_xlfn._xlws.FILTER(Table1[Game_ID],Table1[Team]=Table1[[#This Row],[Team]])),0)</f>
        <v>2</v>
      </c>
      <c r="AK306">
        <f>IF(Table1[[#This Row],[Last5_Flag]]=1,1,0)</f>
        <v>0</v>
      </c>
      <c r="AL306">
        <f>COUNTIFS(
    Table1[Player Name], Table1[[#This Row],[Player Name]],
    Table1[Position], Table1[[#This Row],[Position]]
)</f>
        <v>5</v>
      </c>
      <c r="AM306" t="str" cm="1">
        <f t="array" ref="AM3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07" spans="1:39" x14ac:dyDescent="0.2">
      <c r="A307" t="str">
        <f>TEXT(Table1[[#This Row],[Date]],"yyyymmdd") &amp; "_" &amp; (LEFT(D307,3) &amp; "_" &amp; LEFT(E307,3) &amp; "_" &amp; (Table1[[#This Row],[Game_no.]]))</f>
        <v>20260213_Wes_Fai_1</v>
      </c>
      <c r="B307" s="1">
        <v>46066</v>
      </c>
      <c r="C307" s="3">
        <v>1</v>
      </c>
      <c r="D307" t="s">
        <v>214</v>
      </c>
      <c r="E307" t="s">
        <v>168</v>
      </c>
      <c r="F307" t="s">
        <v>168</v>
      </c>
      <c r="G307" t="s">
        <v>214</v>
      </c>
      <c r="H307" t="s">
        <v>180</v>
      </c>
      <c r="I307" t="str">
        <f>TRIM(SUBSTITUTE(Table1[[#This Row],[Player]], " ", ""))</f>
        <v>A.Keilholz</v>
      </c>
      <c r="J307">
        <v>4</v>
      </c>
      <c r="K307">
        <v>0</v>
      </c>
      <c r="L307">
        <v>3</v>
      </c>
      <c r="M307">
        <v>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f t="shared" si="17"/>
        <v>3</v>
      </c>
      <c r="W307" t="s">
        <v>52</v>
      </c>
      <c r="X307" s="3">
        <v>9</v>
      </c>
      <c r="Y307">
        <v>0</v>
      </c>
      <c r="AF307">
        <f>Table1[[#This Row],[AB]]+Table1[[#This Row],[BB]]+Table1[[#This Row],[SF]]</f>
        <v>4</v>
      </c>
      <c r="AG307">
        <f>Table1[[#This Row],[H]]+Table1[[#This Row],[BB]]</f>
        <v>3</v>
      </c>
      <c r="AH307">
        <f>Table1[[#This Row],[H]]-Table1[[#This Row],[2B]]-Table1[[#This Row],[3B]]-Table1[[#This Row],[HR]]</f>
        <v>3</v>
      </c>
      <c r="AI307" s="3">
        <f>IF(Table1[[#This Row],[Team_Game_Number]] &gt;_xlfn.MAXIFS(Table1[Team_Game_Number],Table1[Team],Table1[[#This Row],[Team]]) - 5,1,0)</f>
        <v>0</v>
      </c>
      <c r="AJ307" cm="1">
        <f t="array" ref="AJ307">MATCH(Table1[[#This Row],[Game_ID]],_xlfn.UNIQUE(_xlfn._xlws.FILTER(Table1[Game_ID],Table1[Team]=Table1[[#This Row],[Team]])),0)</f>
        <v>2</v>
      </c>
      <c r="AK307">
        <f>IF(Table1[[#This Row],[Last5_Flag]]=1,1,0)</f>
        <v>0</v>
      </c>
      <c r="AL307">
        <f>COUNTIFS(
    Table1[Player Name], Table1[[#This Row],[Player Name]],
    Table1[Position], Table1[[#This Row],[Position]]
)</f>
        <v>24</v>
      </c>
      <c r="AM307" t="str" cm="1">
        <f t="array" ref="AM3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8" spans="1:39" x14ac:dyDescent="0.2">
      <c r="A308" t="str">
        <f>TEXT(Table1[[#This Row],[Date]],"yyyymmdd") &amp; "_" &amp; (LEFT(D308,3) &amp; "_" &amp; LEFT(E308,3) &amp; "_" &amp; (Table1[[#This Row],[Game_no.]]))</f>
        <v>20260213_Wes_Fai_1</v>
      </c>
      <c r="B308" s="1">
        <v>46066</v>
      </c>
      <c r="C308" s="3">
        <v>1</v>
      </c>
      <c r="D308" t="s">
        <v>214</v>
      </c>
      <c r="E308" t="s">
        <v>168</v>
      </c>
      <c r="F308" t="s">
        <v>168</v>
      </c>
      <c r="G308" t="s">
        <v>214</v>
      </c>
      <c r="H308" t="s">
        <v>217</v>
      </c>
      <c r="I308" t="str">
        <f>TRIM(SUBSTITUTE(Table1[[#This Row],[Player]], " ", ""))</f>
        <v>C.Morey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f t="shared" si="17"/>
        <v>0</v>
      </c>
      <c r="W308" t="s">
        <v>58</v>
      </c>
      <c r="X308" s="3"/>
      <c r="Y308">
        <v>0</v>
      </c>
      <c r="Z308">
        <v>1.333</v>
      </c>
      <c r="AA308">
        <v>5</v>
      </c>
      <c r="AB308">
        <v>3</v>
      </c>
      <c r="AC308">
        <v>3</v>
      </c>
      <c r="AD308">
        <v>2</v>
      </c>
      <c r="AE308">
        <v>3</v>
      </c>
      <c r="AF308">
        <f>Table1[[#This Row],[AB]]+Table1[[#This Row],[BB]]+Table1[[#This Row],[SF]]</f>
        <v>0</v>
      </c>
      <c r="AG308">
        <f>Table1[[#This Row],[H]]+Table1[[#This Row],[BB]]</f>
        <v>0</v>
      </c>
      <c r="AH308">
        <f>Table1[[#This Row],[H]]-Table1[[#This Row],[2B]]-Table1[[#This Row],[3B]]-Table1[[#This Row],[HR]]</f>
        <v>0</v>
      </c>
      <c r="AI308" s="3">
        <f>IF(Table1[[#This Row],[Team_Game_Number]] &gt;_xlfn.MAXIFS(Table1[Team_Game_Number],Table1[Team],Table1[[#This Row],[Team]]) - 5,1,0)</f>
        <v>0</v>
      </c>
      <c r="AJ308" cm="1">
        <f t="array" ref="AJ308">MATCH(Table1[[#This Row],[Game_ID]],_xlfn.UNIQUE(_xlfn._xlws.FILTER(Table1[Game_ID],Table1[Team]=Table1[[#This Row],[Team]])),0)</f>
        <v>2</v>
      </c>
      <c r="AK308">
        <f>IF(Table1[[#This Row],[Last5_Flag]]=1,1,0)</f>
        <v>0</v>
      </c>
      <c r="AL308">
        <f>COUNTIFS(
    Table1[Player Name], Table1[[#This Row],[Player Name]],
    Table1[Position], Table1[[#This Row],[Position]]
)</f>
        <v>12</v>
      </c>
      <c r="AM308" t="str" cm="1">
        <f t="array" ref="AM3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09" spans="1:39" x14ac:dyDescent="0.2">
      <c r="A309" t="str">
        <f>TEXT(Table1[[#This Row],[Date]],"yyyymmdd") &amp; "_" &amp; (LEFT(D309,3) &amp; "_" &amp; LEFT(E309,3) &amp; "_" &amp; (Table1[[#This Row],[Game_no.]]))</f>
        <v>20260213_Wes_Fai_1</v>
      </c>
      <c r="B309" s="1">
        <v>46066</v>
      </c>
      <c r="C309" s="3">
        <v>1</v>
      </c>
      <c r="D309" t="s">
        <v>214</v>
      </c>
      <c r="E309" t="s">
        <v>168</v>
      </c>
      <c r="F309" t="s">
        <v>168</v>
      </c>
      <c r="G309" t="s">
        <v>214</v>
      </c>
      <c r="H309" t="s">
        <v>218</v>
      </c>
      <c r="I309" t="str">
        <f>TRIM(SUBSTITUTE(Table1[[#This Row],[Player]], " ", ""))</f>
        <v>M.Wilson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f>L309*1+P309*2+Q309*3+R309*4</f>
        <v>0</v>
      </c>
      <c r="W309" t="s">
        <v>58</v>
      </c>
      <c r="X309" s="3"/>
      <c r="Y309">
        <v>0</v>
      </c>
      <c r="Z309">
        <v>3</v>
      </c>
      <c r="AA309">
        <v>2</v>
      </c>
      <c r="AB309">
        <v>0</v>
      </c>
      <c r="AC309">
        <v>0</v>
      </c>
      <c r="AD309">
        <v>0</v>
      </c>
      <c r="AE309">
        <v>1</v>
      </c>
      <c r="AF309">
        <f>Table1[[#This Row],[AB]]+Table1[[#This Row],[BB]]+Table1[[#This Row],[SF]]</f>
        <v>0</v>
      </c>
      <c r="AG309">
        <f>Table1[[#This Row],[H]]+Table1[[#This Row],[BB]]</f>
        <v>0</v>
      </c>
      <c r="AH309">
        <f>Table1[[#This Row],[H]]-Table1[[#This Row],[2B]]-Table1[[#This Row],[3B]]-Table1[[#This Row],[HR]]</f>
        <v>0</v>
      </c>
      <c r="AI309" s="3">
        <f>IF(Table1[[#This Row],[Team_Game_Number]] &gt;_xlfn.MAXIFS(Table1[Team_Game_Number],Table1[Team],Table1[[#This Row],[Team]]) - 5,1,0)</f>
        <v>0</v>
      </c>
      <c r="AJ309" cm="1">
        <f t="array" ref="AJ309">MATCH(Table1[[#This Row],[Game_ID]],_xlfn.UNIQUE(_xlfn._xlws.FILTER(Table1[Game_ID],Table1[Team]=Table1[[#This Row],[Team]])),0)</f>
        <v>2</v>
      </c>
      <c r="AK309">
        <f>IF(Table1[[#This Row],[Last5_Flag]]=1,1,0)</f>
        <v>0</v>
      </c>
      <c r="AL309">
        <f>COUNTIFS(
    Table1[Player Name], Table1[[#This Row],[Player Name]],
    Table1[Position], Table1[[#This Row],[Position]]
)</f>
        <v>11</v>
      </c>
      <c r="AM309" t="str" cm="1">
        <f t="array" ref="AM3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0" spans="1:39" x14ac:dyDescent="0.2">
      <c r="A310" t="str">
        <f>TEXT(Table1[[#This Row],[Date]],"yyyymmdd") &amp; "_" &amp; (LEFT(D310,3) &amp; "_" &amp; LEFT(E310,3) &amp; "_" &amp; (Table1[[#This Row],[Game_no.]]))</f>
        <v>20260213_Wes_Fai_1</v>
      </c>
      <c r="B310" s="1">
        <v>46066</v>
      </c>
      <c r="C310" s="3">
        <v>1</v>
      </c>
      <c r="D310" t="s">
        <v>214</v>
      </c>
      <c r="E310" t="s">
        <v>168</v>
      </c>
      <c r="F310" t="s">
        <v>168</v>
      </c>
      <c r="G310" t="s">
        <v>214</v>
      </c>
      <c r="H310" t="s">
        <v>219</v>
      </c>
      <c r="I310" t="str">
        <f>TRIM(SUBSTITUTE(Table1[[#This Row],[Player]], " ", ""))</f>
        <v>P.Rusnak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f>L310*1+P310*2+Q310*3+R310*4</f>
        <v>0</v>
      </c>
      <c r="W310" t="s">
        <v>58</v>
      </c>
      <c r="X310" s="3"/>
      <c r="Y310">
        <v>0</v>
      </c>
      <c r="Z310">
        <v>2.6669999999999998</v>
      </c>
      <c r="AA310">
        <v>3</v>
      </c>
      <c r="AB310">
        <v>1</v>
      </c>
      <c r="AC310">
        <v>1</v>
      </c>
      <c r="AD310">
        <v>1</v>
      </c>
      <c r="AE310">
        <v>2</v>
      </c>
      <c r="AF310">
        <f>Table1[[#This Row],[AB]]+Table1[[#This Row],[BB]]+Table1[[#This Row],[SF]]</f>
        <v>0</v>
      </c>
      <c r="AG310">
        <f>Table1[[#This Row],[H]]+Table1[[#This Row],[BB]]</f>
        <v>0</v>
      </c>
      <c r="AH310">
        <f>Table1[[#This Row],[H]]-Table1[[#This Row],[2B]]-Table1[[#This Row],[3B]]-Table1[[#This Row],[HR]]</f>
        <v>0</v>
      </c>
      <c r="AI310" s="3">
        <f>IF(Table1[[#This Row],[Team_Game_Number]] &gt;_xlfn.MAXIFS(Table1[Team_Game_Number],Table1[Team],Table1[[#This Row],[Team]]) - 5,1,0)</f>
        <v>0</v>
      </c>
      <c r="AJ310" cm="1">
        <f t="array" ref="AJ310">MATCH(Table1[[#This Row],[Game_ID]],_xlfn.UNIQUE(_xlfn._xlws.FILTER(Table1[Game_ID],Table1[Team]=Table1[[#This Row],[Team]])),0)</f>
        <v>2</v>
      </c>
      <c r="AK310">
        <f>IF(Table1[[#This Row],[Last5_Flag]]=1,1,0)</f>
        <v>0</v>
      </c>
      <c r="AL310">
        <f>COUNTIFS(
    Table1[Player Name], Table1[[#This Row],[Player Name]],
    Table1[Position], Table1[[#This Row],[Position]]
)</f>
        <v>11</v>
      </c>
      <c r="AM310" t="str" cm="1">
        <f t="array" ref="AM3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1" spans="1:39" x14ac:dyDescent="0.2">
      <c r="A311" t="str">
        <f>TEXT(Table1[[#This Row],[Date]],"yyyymmdd") &amp; "_" &amp; (LEFT(D311,3) &amp; "_" &amp; LEFT(E311,3) &amp; "_" &amp; (Table1[[#This Row],[Game_no.]]))</f>
        <v>20260213_Ced_UC_1</v>
      </c>
      <c r="B311" s="1">
        <v>46066</v>
      </c>
      <c r="C311" s="3">
        <v>1</v>
      </c>
      <c r="D311" t="s">
        <v>220</v>
      </c>
      <c r="E311" t="s">
        <v>201</v>
      </c>
      <c r="F311" t="s">
        <v>201</v>
      </c>
      <c r="G311" t="s">
        <v>220</v>
      </c>
      <c r="H311" t="s">
        <v>202</v>
      </c>
      <c r="I311" t="str">
        <f>TRIM(SUBSTITUTE(Table1[[#This Row],[Player]], " ", ""))</f>
        <v>E.Zucchero</v>
      </c>
      <c r="J311">
        <v>3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f t="shared" ref="V311:V322" si="18">L311*1+P311*2+Q311*3+R311*4</f>
        <v>0</v>
      </c>
      <c r="W311" t="s">
        <v>48</v>
      </c>
      <c r="X311" s="3">
        <v>1</v>
      </c>
      <c r="Y311">
        <v>1</v>
      </c>
      <c r="AF311">
        <f>Table1[[#This Row],[AB]]+Table1[[#This Row],[BB]]+Table1[[#This Row],[SF]]</f>
        <v>4</v>
      </c>
      <c r="AG311">
        <f>Table1[[#This Row],[H]]+Table1[[#This Row],[BB]]</f>
        <v>1</v>
      </c>
      <c r="AH311">
        <f>Table1[[#This Row],[H]]-Table1[[#This Row],[2B]]-Table1[[#This Row],[3B]]-Table1[[#This Row],[HR]]</f>
        <v>0</v>
      </c>
      <c r="AI311" s="3">
        <f>IF(Table1[[#This Row],[Team_Game_Number]] &gt;_xlfn.MAXIFS(Table1[Team_Game_Number],Table1[Team],Table1[[#This Row],[Team]]) - 5,1,0)</f>
        <v>0</v>
      </c>
      <c r="AJ311" cm="1">
        <f t="array" ref="AJ311">MATCH(Table1[[#This Row],[Game_ID]],_xlfn.UNIQUE(_xlfn._xlws.FILTER(Table1[Game_ID],Table1[Team]=Table1[[#This Row],[Team]])),0)</f>
        <v>2</v>
      </c>
      <c r="AK311">
        <f>IF(Table1[[#This Row],[Last5_Flag]]=1,1,0)</f>
        <v>0</v>
      </c>
      <c r="AL311">
        <f>COUNTIFS(
    Table1[Player Name], Table1[[#This Row],[Player Name]],
    Table1[Position], Table1[[#This Row],[Position]]
)</f>
        <v>33</v>
      </c>
      <c r="AM311" t="str" cm="1">
        <f t="array" ref="AM3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12" spans="1:39" x14ac:dyDescent="0.2">
      <c r="A312" t="str">
        <f>TEXT(Table1[[#This Row],[Date]],"yyyymmdd") &amp; "_" &amp; (LEFT(D312,3) &amp; "_" &amp; LEFT(E312,3) &amp; "_" &amp; (Table1[[#This Row],[Game_no.]]))</f>
        <v>20260213_Ced_UC_1</v>
      </c>
      <c r="B312" s="1">
        <v>46066</v>
      </c>
      <c r="C312" s="3">
        <v>1</v>
      </c>
      <c r="D312" t="s">
        <v>220</v>
      </c>
      <c r="E312" t="s">
        <v>201</v>
      </c>
      <c r="F312" t="s">
        <v>201</v>
      </c>
      <c r="G312" t="s">
        <v>220</v>
      </c>
      <c r="H312" t="s">
        <v>203</v>
      </c>
      <c r="I312" t="str">
        <f>TRIM(SUBSTITUTE(Table1[[#This Row],[Player]], " ", ""))</f>
        <v>B.Polistina</v>
      </c>
      <c r="J312">
        <v>4</v>
      </c>
      <c r="K312">
        <v>3</v>
      </c>
      <c r="L312">
        <v>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f t="shared" si="18"/>
        <v>3</v>
      </c>
      <c r="W312" t="s">
        <v>223</v>
      </c>
      <c r="X312" s="3">
        <v>2</v>
      </c>
      <c r="Y312">
        <v>0</v>
      </c>
      <c r="AF312">
        <f>Table1[[#This Row],[AB]]+Table1[[#This Row],[BB]]+Table1[[#This Row],[SF]]</f>
        <v>4</v>
      </c>
      <c r="AG312">
        <f>Table1[[#This Row],[H]]+Table1[[#This Row],[BB]]</f>
        <v>3</v>
      </c>
      <c r="AH312">
        <f>Table1[[#This Row],[H]]-Table1[[#This Row],[2B]]-Table1[[#This Row],[3B]]-Table1[[#This Row],[HR]]</f>
        <v>3</v>
      </c>
      <c r="AI312" s="3">
        <f>IF(Table1[[#This Row],[Team_Game_Number]] &gt;_xlfn.MAXIFS(Table1[Team_Game_Number],Table1[Team],Table1[[#This Row],[Team]]) - 5,1,0)</f>
        <v>0</v>
      </c>
      <c r="AJ312" cm="1">
        <f t="array" ref="AJ312">MATCH(Table1[[#This Row],[Game_ID]],_xlfn.UNIQUE(_xlfn._xlws.FILTER(Table1[Game_ID],Table1[Team]=Table1[[#This Row],[Team]])),0)</f>
        <v>2</v>
      </c>
      <c r="AK312">
        <f>IF(Table1[[#This Row],[Last5_Flag]]=1,1,0)</f>
        <v>0</v>
      </c>
      <c r="AL312">
        <f>COUNTIFS(
    Table1[Player Name], Table1[[#This Row],[Player Name]],
    Table1[Position], Table1[[#This Row],[Position]]
)</f>
        <v>1</v>
      </c>
      <c r="AM312" t="str" cm="1">
        <f t="array" ref="AM3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13" spans="1:39" x14ac:dyDescent="0.2">
      <c r="A313" t="str">
        <f>TEXT(Table1[[#This Row],[Date]],"yyyymmdd") &amp; "_" &amp; (LEFT(D313,3) &amp; "_" &amp; LEFT(E313,3) &amp; "_" &amp; (Table1[[#This Row],[Game_no.]]))</f>
        <v>20260213_Ced_UC_1</v>
      </c>
      <c r="B313" s="1">
        <v>46066</v>
      </c>
      <c r="C313" s="3">
        <v>1</v>
      </c>
      <c r="D313" t="s">
        <v>220</v>
      </c>
      <c r="E313" t="s">
        <v>201</v>
      </c>
      <c r="F313" t="s">
        <v>201</v>
      </c>
      <c r="G313" t="s">
        <v>220</v>
      </c>
      <c r="H313" t="s">
        <v>204</v>
      </c>
      <c r="I313" t="str">
        <f>TRIM(SUBSTITUTE(Table1[[#This Row],[Player]], " ", ""))</f>
        <v>K.Moran</v>
      </c>
      <c r="J313">
        <v>4</v>
      </c>
      <c r="K313">
        <v>1</v>
      </c>
      <c r="L313">
        <v>2</v>
      </c>
      <c r="M313">
        <v>3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f t="shared" si="18"/>
        <v>5</v>
      </c>
      <c r="W313" t="s">
        <v>224</v>
      </c>
      <c r="X313" s="3">
        <v>3</v>
      </c>
      <c r="Y313">
        <v>0</v>
      </c>
      <c r="AF313">
        <f>Table1[[#This Row],[AB]]+Table1[[#This Row],[BB]]+Table1[[#This Row],[SF]]</f>
        <v>4</v>
      </c>
      <c r="AG313">
        <f>Table1[[#This Row],[H]]+Table1[[#This Row],[BB]]</f>
        <v>2</v>
      </c>
      <c r="AH313">
        <f>Table1[[#This Row],[H]]-Table1[[#This Row],[2B]]-Table1[[#This Row],[3B]]-Table1[[#This Row],[HR]]</f>
        <v>1</v>
      </c>
      <c r="AI313" s="3">
        <f>IF(Table1[[#This Row],[Team_Game_Number]] &gt;_xlfn.MAXIFS(Table1[Team_Game_Number],Table1[Team],Table1[[#This Row],[Team]]) - 5,1,0)</f>
        <v>0</v>
      </c>
      <c r="AJ313" cm="1">
        <f t="array" ref="AJ313">MATCH(Table1[[#This Row],[Game_ID]],_xlfn.UNIQUE(_xlfn._xlws.FILTER(Table1[Game_ID],Table1[Team]=Table1[[#This Row],[Team]])),0)</f>
        <v>2</v>
      </c>
      <c r="AK313">
        <f>IF(Table1[[#This Row],[Last5_Flag]]=1,1,0)</f>
        <v>0</v>
      </c>
      <c r="AL313">
        <f>COUNTIFS(
    Table1[Player Name], Table1[[#This Row],[Player Name]],
    Table1[Position], Table1[[#This Row],[Position]]
)</f>
        <v>1</v>
      </c>
      <c r="AM313" t="str" cm="1">
        <f t="array" ref="AM3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14" spans="1:39" x14ac:dyDescent="0.2">
      <c r="A314" t="str">
        <f>TEXT(Table1[[#This Row],[Date]],"yyyymmdd") &amp; "_" &amp; (LEFT(D314,3) &amp; "_" &amp; LEFT(E314,3) &amp; "_" &amp; (Table1[[#This Row],[Game_no.]]))</f>
        <v>20260213_Ced_UC_1</v>
      </c>
      <c r="B314" s="1">
        <v>46066</v>
      </c>
      <c r="C314" s="3">
        <v>1</v>
      </c>
      <c r="D314" t="s">
        <v>220</v>
      </c>
      <c r="E314" t="s">
        <v>201</v>
      </c>
      <c r="F314" t="s">
        <v>201</v>
      </c>
      <c r="G314" t="s">
        <v>220</v>
      </c>
      <c r="H314" t="s">
        <v>205</v>
      </c>
      <c r="I314" t="str">
        <f>TRIM(SUBSTITUTE(Table1[[#This Row],[Player]], " ", ""))</f>
        <v>T.Hodson</v>
      </c>
      <c r="J314">
        <v>4</v>
      </c>
      <c r="K314">
        <v>1</v>
      </c>
      <c r="L314">
        <v>2</v>
      </c>
      <c r="M314">
        <v>3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f t="shared" si="18"/>
        <v>4</v>
      </c>
      <c r="W314" t="s">
        <v>8</v>
      </c>
      <c r="X314" s="3">
        <v>4</v>
      </c>
      <c r="Y314">
        <v>0</v>
      </c>
      <c r="AF314">
        <f>Table1[[#This Row],[AB]]+Table1[[#This Row],[BB]]+Table1[[#This Row],[SF]]</f>
        <v>4</v>
      </c>
      <c r="AG314">
        <f>Table1[[#This Row],[H]]+Table1[[#This Row],[BB]]</f>
        <v>2</v>
      </c>
      <c r="AH314">
        <f>Table1[[#This Row],[H]]-Table1[[#This Row],[2B]]-Table1[[#This Row],[3B]]-Table1[[#This Row],[HR]]</f>
        <v>1</v>
      </c>
      <c r="AI314" s="3">
        <f>IF(Table1[[#This Row],[Team_Game_Number]] &gt;_xlfn.MAXIFS(Table1[Team_Game_Number],Table1[Team],Table1[[#This Row],[Team]]) - 5,1,0)</f>
        <v>0</v>
      </c>
      <c r="AJ314" cm="1">
        <f t="array" ref="AJ314">MATCH(Table1[[#This Row],[Game_ID]],_xlfn.UNIQUE(_xlfn._xlws.FILTER(Table1[Game_ID],Table1[Team]=Table1[[#This Row],[Team]])),0)</f>
        <v>2</v>
      </c>
      <c r="AK314">
        <f>IF(Table1[[#This Row],[Last5_Flag]]=1,1,0)</f>
        <v>0</v>
      </c>
      <c r="AL314">
        <f>COUNTIFS(
    Table1[Player Name], Table1[[#This Row],[Player Name]],
    Table1[Position], Table1[[#This Row],[Position]]
)</f>
        <v>33</v>
      </c>
      <c r="AM314" t="str" cm="1">
        <f t="array" ref="AM3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15" spans="1:39" x14ac:dyDescent="0.2">
      <c r="A315" t="str">
        <f>TEXT(Table1[[#This Row],[Date]],"yyyymmdd") &amp; "_" &amp; (LEFT(D315,3) &amp; "_" &amp; LEFT(E315,3) &amp; "_" &amp; (Table1[[#This Row],[Game_no.]]))</f>
        <v>20260213_Ced_UC_1</v>
      </c>
      <c r="B315" s="1">
        <v>46066</v>
      </c>
      <c r="C315" s="3">
        <v>1</v>
      </c>
      <c r="D315" t="s">
        <v>220</v>
      </c>
      <c r="E315" t="s">
        <v>201</v>
      </c>
      <c r="F315" t="s">
        <v>201</v>
      </c>
      <c r="G315" t="s">
        <v>220</v>
      </c>
      <c r="H315" t="s">
        <v>207</v>
      </c>
      <c r="I315" t="str">
        <f>TRIM(SUBSTITUTE(Table1[[#This Row],[Player]], " ", ""))</f>
        <v>A.Hurley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f t="shared" si="18"/>
        <v>0</v>
      </c>
      <c r="W315" t="s">
        <v>73</v>
      </c>
      <c r="X315" s="3"/>
      <c r="Y315">
        <v>0</v>
      </c>
      <c r="AF315">
        <f>Table1[[#This Row],[AB]]+Table1[[#This Row],[BB]]+Table1[[#This Row],[SF]]</f>
        <v>0</v>
      </c>
      <c r="AG315">
        <f>Table1[[#This Row],[H]]+Table1[[#This Row],[BB]]</f>
        <v>0</v>
      </c>
      <c r="AH315">
        <f>Table1[[#This Row],[H]]-Table1[[#This Row],[2B]]-Table1[[#This Row],[3B]]-Table1[[#This Row],[HR]]</f>
        <v>0</v>
      </c>
      <c r="AI315" s="3">
        <f>IF(Table1[[#This Row],[Team_Game_Number]] &gt;_xlfn.MAXIFS(Table1[Team_Game_Number],Table1[Team],Table1[[#This Row],[Team]]) - 5,1,0)</f>
        <v>0</v>
      </c>
      <c r="AJ315" cm="1">
        <f t="array" ref="AJ315">MATCH(Table1[[#This Row],[Game_ID]],_xlfn.UNIQUE(_xlfn._xlws.FILTER(Table1[Game_ID],Table1[Team]=Table1[[#This Row],[Team]])),0)</f>
        <v>2</v>
      </c>
      <c r="AK315">
        <f>IF(Table1[[#This Row],[Last5_Flag]]=1,1,0)</f>
        <v>0</v>
      </c>
      <c r="AL315">
        <f>COUNTIFS(
    Table1[Player Name], Table1[[#This Row],[Player Name]],
    Table1[Position], Table1[[#This Row],[Position]]
)</f>
        <v>16</v>
      </c>
      <c r="AM315" t="str" cm="1">
        <f t="array" ref="AM3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16" spans="1:39" x14ac:dyDescent="0.2">
      <c r="A316" t="str">
        <f>TEXT(Table1[[#This Row],[Date]],"yyyymmdd") &amp; "_" &amp; (LEFT(D316,3) &amp; "_" &amp; LEFT(E316,3) &amp; "_" &amp; (Table1[[#This Row],[Game_no.]]))</f>
        <v>20260213_Ced_UC_1</v>
      </c>
      <c r="B316" s="1">
        <v>46066</v>
      </c>
      <c r="C316" s="3">
        <v>1</v>
      </c>
      <c r="D316" t="s">
        <v>220</v>
      </c>
      <c r="E316" t="s">
        <v>201</v>
      </c>
      <c r="F316" t="s">
        <v>201</v>
      </c>
      <c r="G316" t="s">
        <v>220</v>
      </c>
      <c r="H316" t="s">
        <v>206</v>
      </c>
      <c r="I316" t="str">
        <f>TRIM(SUBSTITUTE(Table1[[#This Row],[Player]], " ", ""))</f>
        <v>D.Pici</v>
      </c>
      <c r="J316">
        <v>4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f t="shared" si="18"/>
        <v>0</v>
      </c>
      <c r="W316" t="s">
        <v>225</v>
      </c>
      <c r="X316" s="3">
        <v>5</v>
      </c>
      <c r="Y316">
        <v>0</v>
      </c>
      <c r="AF316">
        <f>Table1[[#This Row],[AB]]+Table1[[#This Row],[BB]]+Table1[[#This Row],[SF]]</f>
        <v>4</v>
      </c>
      <c r="AG316">
        <f>Table1[[#This Row],[H]]+Table1[[#This Row],[BB]]</f>
        <v>0</v>
      </c>
      <c r="AH316">
        <f>Table1[[#This Row],[H]]-Table1[[#This Row],[2B]]-Table1[[#This Row],[3B]]-Table1[[#This Row],[HR]]</f>
        <v>0</v>
      </c>
      <c r="AI316" s="3">
        <f>IF(Table1[[#This Row],[Team_Game_Number]] &gt;_xlfn.MAXIFS(Table1[Team_Game_Number],Table1[Team],Table1[[#This Row],[Team]]) - 5,1,0)</f>
        <v>0</v>
      </c>
      <c r="AJ316" cm="1">
        <f t="array" ref="AJ316">MATCH(Table1[[#This Row],[Game_ID]],_xlfn.UNIQUE(_xlfn._xlws.FILTER(Table1[Game_ID],Table1[Team]=Table1[[#This Row],[Team]])),0)</f>
        <v>2</v>
      </c>
      <c r="AK316">
        <f>IF(Table1[[#This Row],[Last5_Flag]]=1,1,0)</f>
        <v>0</v>
      </c>
      <c r="AL316">
        <f>COUNTIFS(
    Table1[Player Name], Table1[[#This Row],[Player Name]],
    Table1[Position], Table1[[#This Row],[Position]]
)</f>
        <v>1</v>
      </c>
      <c r="AM316" t="str" cm="1">
        <f t="array" ref="AM3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17" spans="1:39" x14ac:dyDescent="0.2">
      <c r="A317" t="str">
        <f>TEXT(Table1[[#This Row],[Date]],"yyyymmdd") &amp; "_" &amp; (LEFT(D317,3) &amp; "_" &amp; LEFT(E317,3) &amp; "_" &amp; (Table1[[#This Row],[Game_no.]]))</f>
        <v>20260213_Ced_UC_1</v>
      </c>
      <c r="B317" s="1">
        <v>46066</v>
      </c>
      <c r="C317" s="3">
        <v>1</v>
      </c>
      <c r="D317" t="s">
        <v>220</v>
      </c>
      <c r="E317" t="s">
        <v>201</v>
      </c>
      <c r="F317" t="s">
        <v>201</v>
      </c>
      <c r="G317" t="s">
        <v>220</v>
      </c>
      <c r="H317" t="s">
        <v>221</v>
      </c>
      <c r="I317" t="str">
        <f>TRIM(SUBSTITUTE(Table1[[#This Row],[Player]], " ", ""))</f>
        <v>C.Dunn</v>
      </c>
      <c r="J317">
        <v>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f t="shared" si="18"/>
        <v>0</v>
      </c>
      <c r="W317" t="s">
        <v>50</v>
      </c>
      <c r="X317" s="3">
        <v>6</v>
      </c>
      <c r="Y317">
        <v>0</v>
      </c>
      <c r="AF317">
        <f>Table1[[#This Row],[AB]]+Table1[[#This Row],[BB]]+Table1[[#This Row],[SF]]</f>
        <v>4</v>
      </c>
      <c r="AG317">
        <f>Table1[[#This Row],[H]]+Table1[[#This Row],[BB]]</f>
        <v>0</v>
      </c>
      <c r="AH317">
        <f>Table1[[#This Row],[H]]-Table1[[#This Row],[2B]]-Table1[[#This Row],[3B]]-Table1[[#This Row],[HR]]</f>
        <v>0</v>
      </c>
      <c r="AI317" s="3">
        <f>IF(Table1[[#This Row],[Team_Game_Number]] &gt;_xlfn.MAXIFS(Table1[Team_Game_Number],Table1[Team],Table1[[#This Row],[Team]]) - 5,1,0)</f>
        <v>0</v>
      </c>
      <c r="AJ317" cm="1">
        <f t="array" ref="AJ317">MATCH(Table1[[#This Row],[Game_ID]],_xlfn.UNIQUE(_xlfn._xlws.FILTER(Table1[Game_ID],Table1[Team]=Table1[[#This Row],[Team]])),0)</f>
        <v>2</v>
      </c>
      <c r="AK317">
        <f>IF(Table1[[#This Row],[Last5_Flag]]=1,1,0)</f>
        <v>0</v>
      </c>
      <c r="AL317">
        <f>COUNTIFS(
    Table1[Player Name], Table1[[#This Row],[Player Name]],
    Table1[Position], Table1[[#This Row],[Position]]
)</f>
        <v>6</v>
      </c>
      <c r="AM317" t="str" cm="1">
        <f t="array" ref="AM3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18" spans="1:39" x14ac:dyDescent="0.2">
      <c r="A318" t="str">
        <f>TEXT(Table1[[#This Row],[Date]],"yyyymmdd") &amp; "_" &amp; (LEFT(D318,3) &amp; "_" &amp; LEFT(E318,3) &amp; "_" &amp; (Table1[[#This Row],[Game_no.]]))</f>
        <v>20260213_Ced_UC_1</v>
      </c>
      <c r="B318" s="1">
        <v>46066</v>
      </c>
      <c r="C318" s="3">
        <v>1</v>
      </c>
      <c r="D318" t="s">
        <v>220</v>
      </c>
      <c r="E318" t="s">
        <v>201</v>
      </c>
      <c r="F318" t="s">
        <v>201</v>
      </c>
      <c r="G318" t="s">
        <v>220</v>
      </c>
      <c r="H318" t="s">
        <v>208</v>
      </c>
      <c r="I318" t="str">
        <f>TRIM(SUBSTITUTE(Table1[[#This Row],[Player]], " ", ""))</f>
        <v>A.Espinoza</v>
      </c>
      <c r="J318">
        <v>3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f t="shared" si="18"/>
        <v>1</v>
      </c>
      <c r="W318" t="s">
        <v>57</v>
      </c>
      <c r="X318" s="3">
        <v>7</v>
      </c>
      <c r="Y318">
        <v>0</v>
      </c>
      <c r="AF318">
        <f>Table1[[#This Row],[AB]]+Table1[[#This Row],[BB]]+Table1[[#This Row],[SF]]</f>
        <v>3</v>
      </c>
      <c r="AG318">
        <f>Table1[[#This Row],[H]]+Table1[[#This Row],[BB]]</f>
        <v>1</v>
      </c>
      <c r="AH318">
        <f>Table1[[#This Row],[H]]-Table1[[#This Row],[2B]]-Table1[[#This Row],[3B]]-Table1[[#This Row],[HR]]</f>
        <v>1</v>
      </c>
      <c r="AI318" s="3">
        <f>IF(Table1[[#This Row],[Team_Game_Number]] &gt;_xlfn.MAXIFS(Table1[Team_Game_Number],Table1[Team],Table1[[#This Row],[Team]]) - 5,1,0)</f>
        <v>0</v>
      </c>
      <c r="AJ318" cm="1">
        <f t="array" ref="AJ318">MATCH(Table1[[#This Row],[Game_ID]],_xlfn.UNIQUE(_xlfn._xlws.FILTER(Table1[Game_ID],Table1[Team]=Table1[[#This Row],[Team]])),0)</f>
        <v>2</v>
      </c>
      <c r="AK318">
        <f>IF(Table1[[#This Row],[Last5_Flag]]=1,1,0)</f>
        <v>0</v>
      </c>
      <c r="AL318">
        <f>COUNTIFS(
    Table1[Player Name], Table1[[#This Row],[Player Name]],
    Table1[Position], Table1[[#This Row],[Position]]
)</f>
        <v>31</v>
      </c>
      <c r="AM318" t="str" cm="1">
        <f t="array" ref="AM3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19" spans="1:39" x14ac:dyDescent="0.2">
      <c r="A319" t="str">
        <f>TEXT(Table1[[#This Row],[Date]],"yyyymmdd") &amp; "_" &amp; (LEFT(D319,3) &amp; "_" &amp; LEFT(E319,3) &amp; "_" &amp; (Table1[[#This Row],[Game_no.]]))</f>
        <v>20260213_Ced_UC_1</v>
      </c>
      <c r="B319" s="1">
        <v>46066</v>
      </c>
      <c r="C319" s="3">
        <v>1</v>
      </c>
      <c r="D319" t="s">
        <v>220</v>
      </c>
      <c r="E319" t="s">
        <v>201</v>
      </c>
      <c r="F319" t="s">
        <v>201</v>
      </c>
      <c r="G319" t="s">
        <v>220</v>
      </c>
      <c r="H319" t="s">
        <v>210</v>
      </c>
      <c r="I319" t="str">
        <f>TRIM(SUBSTITUTE(Table1[[#This Row],[Player]], " ", ""))</f>
        <v>E.Smith</v>
      </c>
      <c r="J319">
        <v>1</v>
      </c>
      <c r="K319">
        <v>1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f t="shared" si="18"/>
        <v>3</v>
      </c>
      <c r="W319" t="s">
        <v>7</v>
      </c>
      <c r="X319" s="3">
        <v>8</v>
      </c>
      <c r="Y319">
        <v>0</v>
      </c>
      <c r="AF319">
        <f>Table1[[#This Row],[AB]]+Table1[[#This Row],[BB]]+Table1[[#This Row],[SF]]</f>
        <v>2</v>
      </c>
      <c r="AG319">
        <f>Table1[[#This Row],[H]]+Table1[[#This Row],[BB]]</f>
        <v>2</v>
      </c>
      <c r="AH319">
        <f>Table1[[#This Row],[H]]-Table1[[#This Row],[2B]]-Table1[[#This Row],[3B]]-Table1[[#This Row],[HR]]</f>
        <v>0</v>
      </c>
      <c r="AI319" s="3">
        <f>IF(Table1[[#This Row],[Team_Game_Number]] &gt;_xlfn.MAXIFS(Table1[Team_Game_Number],Table1[Team],Table1[[#This Row],[Team]]) - 5,1,0)</f>
        <v>0</v>
      </c>
      <c r="AJ319" cm="1">
        <f t="array" ref="AJ319">MATCH(Table1[[#This Row],[Game_ID]],_xlfn.UNIQUE(_xlfn._xlws.FILTER(Table1[Game_ID],Table1[Team]=Table1[[#This Row],[Team]])),0)</f>
        <v>2</v>
      </c>
      <c r="AK319">
        <f>IF(Table1[[#This Row],[Last5_Flag]]=1,1,0)</f>
        <v>0</v>
      </c>
      <c r="AL319">
        <f>COUNTIFS(
    Table1[Player Name], Table1[[#This Row],[Player Name]],
    Table1[Position], Table1[[#This Row],[Position]]
)</f>
        <v>28</v>
      </c>
      <c r="AM319" t="str" cm="1">
        <f t="array" ref="AM3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20" spans="1:39" x14ac:dyDescent="0.2">
      <c r="A320" t="str">
        <f>TEXT(Table1[[#This Row],[Date]],"yyyymmdd") &amp; "_" &amp; (LEFT(D320,3) &amp; "_" &amp; LEFT(E320,3) &amp; "_" &amp; (Table1[[#This Row],[Game_no.]]))</f>
        <v>20260213_Ced_UC_1</v>
      </c>
      <c r="B320" s="1">
        <v>46066</v>
      </c>
      <c r="C320" s="3">
        <v>1</v>
      </c>
      <c r="D320" t="s">
        <v>220</v>
      </c>
      <c r="E320" t="s">
        <v>201</v>
      </c>
      <c r="F320" t="s">
        <v>201</v>
      </c>
      <c r="G320" t="s">
        <v>220</v>
      </c>
      <c r="H320" t="s">
        <v>211</v>
      </c>
      <c r="I320" t="str">
        <f>TRIM(SUBSTITUTE(Table1[[#This Row],[Player]], " ", ""))</f>
        <v>K.Serra</v>
      </c>
      <c r="J320">
        <v>3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f t="shared" si="18"/>
        <v>1</v>
      </c>
      <c r="W320" t="s">
        <v>52</v>
      </c>
      <c r="X320" s="3">
        <v>9</v>
      </c>
      <c r="Y320">
        <v>0</v>
      </c>
      <c r="AF320">
        <f>Table1[[#This Row],[AB]]+Table1[[#This Row],[BB]]+Table1[[#This Row],[SF]]</f>
        <v>3</v>
      </c>
      <c r="AG320">
        <f>Table1[[#This Row],[H]]+Table1[[#This Row],[BB]]</f>
        <v>1</v>
      </c>
      <c r="AH320">
        <f>Table1[[#This Row],[H]]-Table1[[#This Row],[2B]]-Table1[[#This Row],[3B]]-Table1[[#This Row],[HR]]</f>
        <v>1</v>
      </c>
      <c r="AI320" s="3">
        <f>IF(Table1[[#This Row],[Team_Game_Number]] &gt;_xlfn.MAXIFS(Table1[Team_Game_Number],Table1[Team],Table1[[#This Row],[Team]]) - 5,1,0)</f>
        <v>0</v>
      </c>
      <c r="AJ320" cm="1">
        <f t="array" ref="AJ320">MATCH(Table1[[#This Row],[Game_ID]],_xlfn.UNIQUE(_xlfn._xlws.FILTER(Table1[Game_ID],Table1[Team]=Table1[[#This Row],[Team]])),0)</f>
        <v>2</v>
      </c>
      <c r="AK320">
        <f>IF(Table1[[#This Row],[Last5_Flag]]=1,1,0)</f>
        <v>0</v>
      </c>
      <c r="AL320">
        <f>COUNTIFS(
    Table1[Player Name], Table1[[#This Row],[Player Name]],
    Table1[Position], Table1[[#This Row],[Position]]
)</f>
        <v>24</v>
      </c>
      <c r="AM320" t="str" cm="1">
        <f t="array" ref="AM3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1" spans="1:39" x14ac:dyDescent="0.2">
      <c r="A321" t="str">
        <f>TEXT(Table1[[#This Row],[Date]],"yyyymmdd") &amp; "_" &amp; (LEFT(D321,3) &amp; "_" &amp; LEFT(E321,3) &amp; "_" &amp; (Table1[[#This Row],[Game_no.]]))</f>
        <v>20260213_Ced_UC_1</v>
      </c>
      <c r="B321" s="1">
        <v>46066</v>
      </c>
      <c r="C321" s="3">
        <v>1</v>
      </c>
      <c r="D321" t="s">
        <v>220</v>
      </c>
      <c r="E321" t="s">
        <v>201</v>
      </c>
      <c r="F321" t="s">
        <v>201</v>
      </c>
      <c r="G321" t="s">
        <v>220</v>
      </c>
      <c r="H321" t="s">
        <v>213</v>
      </c>
      <c r="I321" t="str">
        <f>TRIM(SUBSTITUTE(Table1[[#This Row],[Player]], " ", ""))</f>
        <v>L.Varney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f t="shared" si="18"/>
        <v>0</v>
      </c>
      <c r="W321" t="s">
        <v>58</v>
      </c>
      <c r="X321" s="3"/>
      <c r="Y321">
        <v>0</v>
      </c>
      <c r="Z321">
        <v>2.3330000000000002</v>
      </c>
      <c r="AA321">
        <v>6</v>
      </c>
      <c r="AB321">
        <v>4</v>
      </c>
      <c r="AC321">
        <v>3</v>
      </c>
      <c r="AD321">
        <v>1</v>
      </c>
      <c r="AE321" t="s">
        <v>226</v>
      </c>
      <c r="AF321">
        <f>Table1[[#This Row],[AB]]+Table1[[#This Row],[BB]]+Table1[[#This Row],[SF]]</f>
        <v>0</v>
      </c>
      <c r="AG321">
        <f>Table1[[#This Row],[H]]+Table1[[#This Row],[BB]]</f>
        <v>0</v>
      </c>
      <c r="AH321">
        <f>Table1[[#This Row],[H]]-Table1[[#This Row],[2B]]-Table1[[#This Row],[3B]]-Table1[[#This Row],[HR]]</f>
        <v>0</v>
      </c>
      <c r="AI321" s="3">
        <f>IF(Table1[[#This Row],[Team_Game_Number]] &gt;_xlfn.MAXIFS(Table1[Team_Game_Number],Table1[Team],Table1[[#This Row],[Team]]) - 5,1,0)</f>
        <v>0</v>
      </c>
      <c r="AJ321" cm="1">
        <f t="array" ref="AJ321">MATCH(Table1[[#This Row],[Game_ID]],_xlfn.UNIQUE(_xlfn._xlws.FILTER(Table1[Game_ID],Table1[Team]=Table1[[#This Row],[Team]])),0)</f>
        <v>2</v>
      </c>
      <c r="AK321">
        <f>IF(Table1[[#This Row],[Last5_Flag]]=1,1,0)</f>
        <v>0</v>
      </c>
      <c r="AL321">
        <f>COUNTIFS(
    Table1[Player Name], Table1[[#This Row],[Player Name]],
    Table1[Position], Table1[[#This Row],[Position]]
)</f>
        <v>10</v>
      </c>
      <c r="AM321" t="str" cm="1">
        <f t="array" ref="AM3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22" spans="1:39" x14ac:dyDescent="0.2">
      <c r="A322" t="str">
        <f>TEXT(Table1[[#This Row],[Date]],"yyyymmdd") &amp; "_" &amp; (LEFT(D322,3) &amp; "_" &amp; LEFT(E322,3) &amp; "_" &amp; (Table1[[#This Row],[Game_no.]]))</f>
        <v>20260213_Ced_UC_1</v>
      </c>
      <c r="B322" s="1">
        <v>46066</v>
      </c>
      <c r="C322" s="3">
        <v>1</v>
      </c>
      <c r="D322" t="s">
        <v>220</v>
      </c>
      <c r="E322" t="s">
        <v>201</v>
      </c>
      <c r="F322" t="s">
        <v>201</v>
      </c>
      <c r="G322" t="s">
        <v>220</v>
      </c>
      <c r="H322" t="s">
        <v>222</v>
      </c>
      <c r="I322" t="str">
        <f>TRIM(SUBSTITUTE(Table1[[#This Row],[Player]], " ", ""))</f>
        <v>C.Masters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f t="shared" si="18"/>
        <v>0</v>
      </c>
      <c r="W322" t="s">
        <v>58</v>
      </c>
      <c r="X322" s="3"/>
      <c r="Y322">
        <v>0</v>
      </c>
      <c r="Z322">
        <v>4.6669999999999998</v>
      </c>
      <c r="AA322">
        <v>4</v>
      </c>
      <c r="AB322">
        <v>1</v>
      </c>
      <c r="AC322">
        <v>1</v>
      </c>
      <c r="AD322">
        <v>3</v>
      </c>
      <c r="AE322">
        <v>9</v>
      </c>
      <c r="AF322">
        <f>Table1[[#This Row],[AB]]+Table1[[#This Row],[BB]]+Table1[[#This Row],[SF]]</f>
        <v>0</v>
      </c>
      <c r="AG322">
        <f>Table1[[#This Row],[H]]+Table1[[#This Row],[BB]]</f>
        <v>0</v>
      </c>
      <c r="AH322">
        <f>Table1[[#This Row],[H]]-Table1[[#This Row],[2B]]-Table1[[#This Row],[3B]]-Table1[[#This Row],[HR]]</f>
        <v>0</v>
      </c>
      <c r="AI322" s="3">
        <f>IF(Table1[[#This Row],[Team_Game_Number]] &gt;_xlfn.MAXIFS(Table1[Team_Game_Number],Table1[Team],Table1[[#This Row],[Team]]) - 5,1,0)</f>
        <v>0</v>
      </c>
      <c r="AJ322" cm="1">
        <f t="array" ref="AJ322">MATCH(Table1[[#This Row],[Game_ID]],_xlfn.UNIQUE(_xlfn._xlws.FILTER(Table1[Game_ID],Table1[Team]=Table1[[#This Row],[Team]])),0)</f>
        <v>2</v>
      </c>
      <c r="AK322">
        <f>IF(Table1[[#This Row],[Last5_Flag]]=1,1,0)</f>
        <v>0</v>
      </c>
      <c r="AL322">
        <f>COUNTIFS(
    Table1[Player Name], Table1[[#This Row],[Player Name]],
    Table1[Position], Table1[[#This Row],[Position]]
)</f>
        <v>11</v>
      </c>
      <c r="AM322" t="str" cm="1">
        <f t="array" ref="AM3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23" spans="1:39" x14ac:dyDescent="0.2">
      <c r="A323" t="str">
        <f>TEXT(Table1[[#This Row],[Date]],"yyyymmdd") &amp; "_" &amp; (LEFT(D323,3) &amp; "_" &amp; LEFT(E323,3) &amp; "_" &amp; (Table1[[#This Row],[Game_no.]]))</f>
        <v>20260214_Wes_Fai_1</v>
      </c>
      <c r="B323" s="1">
        <v>46067</v>
      </c>
      <c r="C323" s="3">
        <v>1</v>
      </c>
      <c r="D323" t="s">
        <v>214</v>
      </c>
      <c r="E323" t="s">
        <v>168</v>
      </c>
      <c r="F323" t="s">
        <v>168</v>
      </c>
      <c r="G323" t="s">
        <v>214</v>
      </c>
      <c r="H323" t="s">
        <v>169</v>
      </c>
      <c r="I323" t="str">
        <f>TRIM(SUBSTITUTE(Table1[[#This Row],[Player]], " ", ""))</f>
        <v>B.Hess</v>
      </c>
      <c r="J323">
        <v>3</v>
      </c>
      <c r="K323">
        <v>0</v>
      </c>
      <c r="L323">
        <v>2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f>L323*1+P323*2+Q323*3+R323*4</f>
        <v>4</v>
      </c>
      <c r="W323" t="s">
        <v>54</v>
      </c>
      <c r="X323" s="3">
        <v>1</v>
      </c>
      <c r="Y323">
        <v>0</v>
      </c>
      <c r="AF323">
        <f>Table1[[#This Row],[AB]]+Table1[[#This Row],[BB]]+Table1[[#This Row],[SF]]</f>
        <v>3</v>
      </c>
      <c r="AG323">
        <f>Table1[[#This Row],[H]]+Table1[[#This Row],[BB]]</f>
        <v>2</v>
      </c>
      <c r="AH323">
        <f>Table1[[#This Row],[H]]-Table1[[#This Row],[2B]]-Table1[[#This Row],[3B]]-Table1[[#This Row],[HR]]</f>
        <v>1</v>
      </c>
      <c r="AI323" s="3">
        <f>IF(Table1[[#This Row],[Team_Game_Number]] &gt;_xlfn.MAXIFS(Table1[Team_Game_Number],Table1[Team],Table1[[#This Row],[Team]]) - 5,1,0)</f>
        <v>0</v>
      </c>
      <c r="AJ323" cm="1">
        <f t="array" ref="AJ323">MATCH(Table1[[#This Row],[Game_ID]],_xlfn.UNIQUE(_xlfn._xlws.FILTER(Table1[Game_ID],Table1[Team]=Table1[[#This Row],[Team]])),0)</f>
        <v>3</v>
      </c>
      <c r="AK323">
        <f>IF(Table1[[#This Row],[Last5_Flag]]=1,1,0)</f>
        <v>0</v>
      </c>
      <c r="AL323">
        <f>COUNTIFS(
    Table1[Player Name], Table1[[#This Row],[Player Name]],
    Table1[Position], Table1[[#This Row],[Position]]
)</f>
        <v>24</v>
      </c>
      <c r="AM323" t="str" cm="1">
        <f t="array" ref="AM3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24" spans="1:39" x14ac:dyDescent="0.2">
      <c r="A324" t="str">
        <f>TEXT(Table1[[#This Row],[Date]],"yyyymmdd") &amp; "_" &amp; (LEFT(D324,3) &amp; "_" &amp; LEFT(E324,3) &amp; "_" &amp; (Table1[[#This Row],[Game_no.]]))</f>
        <v>20260214_Wes_Fai_1</v>
      </c>
      <c r="B324" s="1">
        <v>46067</v>
      </c>
      <c r="C324" s="3">
        <v>1</v>
      </c>
      <c r="D324" t="s">
        <v>214</v>
      </c>
      <c r="E324" t="s">
        <v>168</v>
      </c>
      <c r="F324" t="s">
        <v>168</v>
      </c>
      <c r="G324" t="s">
        <v>214</v>
      </c>
      <c r="H324" t="s">
        <v>215</v>
      </c>
      <c r="I324" t="str">
        <f>TRIM(SUBSTITUTE(Table1[[#This Row],[Player]], " ", ""))</f>
        <v>T.Bernard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f>L324*1+P324*2+Q324*3+R324*4</f>
        <v>0</v>
      </c>
      <c r="W324" t="s">
        <v>74</v>
      </c>
      <c r="X324" s="3">
        <v>1</v>
      </c>
      <c r="Y324">
        <v>0</v>
      </c>
      <c r="AF324">
        <f>Table1[[#This Row],[AB]]+Table1[[#This Row],[BB]]+Table1[[#This Row],[SF]]</f>
        <v>1</v>
      </c>
      <c r="AG324">
        <f>Table1[[#This Row],[H]]+Table1[[#This Row],[BB]]</f>
        <v>1</v>
      </c>
      <c r="AH324">
        <f>Table1[[#This Row],[H]]-Table1[[#This Row],[2B]]-Table1[[#This Row],[3B]]-Table1[[#This Row],[HR]]</f>
        <v>0</v>
      </c>
      <c r="AI324" s="3">
        <f>IF(Table1[[#This Row],[Team_Game_Number]] &gt;_xlfn.MAXIFS(Table1[Team_Game_Number],Table1[Team],Table1[[#This Row],[Team]]) - 5,1,0)</f>
        <v>0</v>
      </c>
      <c r="AJ324" cm="1">
        <f t="array" ref="AJ324">MATCH(Table1[[#This Row],[Game_ID]],_xlfn.UNIQUE(_xlfn._xlws.FILTER(Table1[Game_ID],Table1[Team]=Table1[[#This Row],[Team]])),0)</f>
        <v>3</v>
      </c>
      <c r="AK324">
        <f>IF(Table1[[#This Row],[Last5_Flag]]=1,1,0)</f>
        <v>0</v>
      </c>
      <c r="AL324">
        <f>COUNTIFS(
    Table1[Player Name], Table1[[#This Row],[Player Name]],
    Table1[Position], Table1[[#This Row],[Position]]
)</f>
        <v>3</v>
      </c>
      <c r="AM324" t="str" cm="1">
        <f t="array" ref="AM3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25" spans="1:39" x14ac:dyDescent="0.2">
      <c r="A325" t="str">
        <f>TEXT(Table1[[#This Row],[Date]],"yyyymmdd") &amp; "_" &amp; (LEFT(D325,3) &amp; "_" &amp; LEFT(E325,3) &amp; "_" &amp; (Table1[[#This Row],[Game_no.]]))</f>
        <v>20260214_Wes_Fai_1</v>
      </c>
      <c r="B325" s="1">
        <v>46067</v>
      </c>
      <c r="C325" s="3">
        <v>1</v>
      </c>
      <c r="D325" t="s">
        <v>214</v>
      </c>
      <c r="E325" t="s">
        <v>168</v>
      </c>
      <c r="F325" t="s">
        <v>168</v>
      </c>
      <c r="G325" t="s">
        <v>214</v>
      </c>
      <c r="H325" t="s">
        <v>170</v>
      </c>
      <c r="I325" t="str">
        <f>TRIM(SUBSTITUTE(Table1[[#This Row],[Player]], " ", ""))</f>
        <v>G.Bibb</v>
      </c>
      <c r="J325">
        <v>2</v>
      </c>
      <c r="K325">
        <v>1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f>L325*1+P325*2+Q325*3+R325*4</f>
        <v>2</v>
      </c>
      <c r="W325" t="s">
        <v>53</v>
      </c>
      <c r="X325" s="3">
        <v>2</v>
      </c>
      <c r="Y325">
        <v>0</v>
      </c>
      <c r="AF325">
        <f>Table1[[#This Row],[AB]]+Table1[[#This Row],[BB]]+Table1[[#This Row],[SF]]</f>
        <v>2</v>
      </c>
      <c r="AG325">
        <f>Table1[[#This Row],[H]]+Table1[[#This Row],[BB]]</f>
        <v>2</v>
      </c>
      <c r="AH325">
        <f>Table1[[#This Row],[H]]-Table1[[#This Row],[2B]]-Table1[[#This Row],[3B]]-Table1[[#This Row],[HR]]</f>
        <v>2</v>
      </c>
      <c r="AI325" s="3">
        <f>IF(Table1[[#This Row],[Team_Game_Number]] &gt;_xlfn.MAXIFS(Table1[Team_Game_Number],Table1[Team],Table1[[#This Row],[Team]]) - 5,1,0)</f>
        <v>0</v>
      </c>
      <c r="AJ325" cm="1">
        <f t="array" ref="AJ325">MATCH(Table1[[#This Row],[Game_ID]],_xlfn.UNIQUE(_xlfn._xlws.FILTER(Table1[Game_ID],Table1[Team]=Table1[[#This Row],[Team]])),0)</f>
        <v>3</v>
      </c>
      <c r="AK325">
        <f>IF(Table1[[#This Row],[Last5_Flag]]=1,1,0)</f>
        <v>0</v>
      </c>
      <c r="AL325">
        <f>COUNTIFS(
    Table1[Player Name], Table1[[#This Row],[Player Name]],
    Table1[Position], Table1[[#This Row],[Position]]
)</f>
        <v>20</v>
      </c>
      <c r="AM325" t="str" cm="1">
        <f t="array" ref="AM3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26" spans="1:39" x14ac:dyDescent="0.2">
      <c r="A326" t="str">
        <f>TEXT(Table1[[#This Row],[Date]],"yyyymmdd") &amp; "_" &amp; (LEFT(D326,3) &amp; "_" &amp; LEFT(E326,3) &amp; "_" &amp; (Table1[[#This Row],[Game_no.]]))</f>
        <v>20260214_Wes_Fai_1</v>
      </c>
      <c r="B326" s="1">
        <v>46067</v>
      </c>
      <c r="C326" s="3">
        <v>1</v>
      </c>
      <c r="D326" t="s">
        <v>214</v>
      </c>
      <c r="E326" t="s">
        <v>168</v>
      </c>
      <c r="F326" t="s">
        <v>168</v>
      </c>
      <c r="G326" t="s">
        <v>214</v>
      </c>
      <c r="H326" t="s">
        <v>177</v>
      </c>
      <c r="I326" t="str">
        <f>TRIM(SUBSTITUTE(Table1[[#This Row],[Player]], " ", ""))</f>
        <v>A.Nordling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f>L326*1+P326*2+Q326*3+R326*4</f>
        <v>0</v>
      </c>
      <c r="W326" t="s">
        <v>74</v>
      </c>
      <c r="X326" s="3">
        <v>2</v>
      </c>
      <c r="Y326">
        <v>0</v>
      </c>
      <c r="AF326">
        <f>Table1[[#This Row],[AB]]+Table1[[#This Row],[BB]]+Table1[[#This Row],[SF]]</f>
        <v>1</v>
      </c>
      <c r="AG326">
        <f>Table1[[#This Row],[H]]+Table1[[#This Row],[BB]]</f>
        <v>0</v>
      </c>
      <c r="AH326">
        <f>Table1[[#This Row],[H]]-Table1[[#This Row],[2B]]-Table1[[#This Row],[3B]]-Table1[[#This Row],[HR]]</f>
        <v>0</v>
      </c>
      <c r="AI326" s="3">
        <f>IF(Table1[[#This Row],[Team_Game_Number]] &gt;_xlfn.MAXIFS(Table1[Team_Game_Number],Table1[Team],Table1[[#This Row],[Team]]) - 5,1,0)</f>
        <v>0</v>
      </c>
      <c r="AJ326" cm="1">
        <f t="array" ref="AJ326">MATCH(Table1[[#This Row],[Game_ID]],_xlfn.UNIQUE(_xlfn._xlws.FILTER(Table1[Game_ID],Table1[Team]=Table1[[#This Row],[Team]])),0)</f>
        <v>3</v>
      </c>
      <c r="AK326">
        <f>IF(Table1[[#This Row],[Last5_Flag]]=1,1,0)</f>
        <v>0</v>
      </c>
      <c r="AL326">
        <f>COUNTIFS(
    Table1[Player Name], Table1[[#This Row],[Player Name]],
    Table1[Position], Table1[[#This Row],[Position]]
)</f>
        <v>16</v>
      </c>
      <c r="AM326" t="str" cm="1">
        <f t="array" ref="AM3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27" spans="1:39" x14ac:dyDescent="0.2">
      <c r="A327" t="str">
        <f>TEXT(Table1[[#This Row],[Date]],"yyyymmdd") &amp; "_" &amp; (LEFT(D327,3) &amp; "_" &amp; LEFT(E327,3) &amp; "_" &amp; (Table1[[#This Row],[Game_no.]]))</f>
        <v>20260214_Wes_Fai_1</v>
      </c>
      <c r="B327" s="1">
        <v>46067</v>
      </c>
      <c r="C327" s="3">
        <v>1</v>
      </c>
      <c r="D327" t="s">
        <v>214</v>
      </c>
      <c r="E327" t="s">
        <v>168</v>
      </c>
      <c r="F327" t="s">
        <v>168</v>
      </c>
      <c r="G327" t="s">
        <v>214</v>
      </c>
      <c r="H327" t="s">
        <v>172</v>
      </c>
      <c r="I327" t="str">
        <f>TRIM(SUBSTITUTE(Table1[[#This Row],[Player]], " ", ""))</f>
        <v>E.Paul</v>
      </c>
      <c r="J327">
        <v>4</v>
      </c>
      <c r="K327">
        <v>0</v>
      </c>
      <c r="L327">
        <v>1</v>
      </c>
      <c r="M327">
        <v>1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f t="shared" ref="V327:V358" si="19">L327*1+P327*2+Q327*3+R327*4</f>
        <v>1</v>
      </c>
      <c r="W327" t="s">
        <v>48</v>
      </c>
      <c r="X327" s="3">
        <v>3</v>
      </c>
      <c r="Y327">
        <v>0</v>
      </c>
      <c r="AF327">
        <f>Table1[[#This Row],[AB]]+Table1[[#This Row],[BB]]+Table1[[#This Row],[SF]]</f>
        <v>4</v>
      </c>
      <c r="AG327">
        <f>Table1[[#This Row],[H]]+Table1[[#This Row],[BB]]</f>
        <v>1</v>
      </c>
      <c r="AH327">
        <f>Table1[[#This Row],[H]]-Table1[[#This Row],[2B]]-Table1[[#This Row],[3B]]-Table1[[#This Row],[HR]]</f>
        <v>1</v>
      </c>
      <c r="AI327" s="3">
        <f>IF(Table1[[#This Row],[Team_Game_Number]] &gt;_xlfn.MAXIFS(Table1[Team_Game_Number],Table1[Team],Table1[[#This Row],[Team]]) - 5,1,0)</f>
        <v>0</v>
      </c>
      <c r="AJ327" cm="1">
        <f t="array" ref="AJ327">MATCH(Table1[[#This Row],[Game_ID]],_xlfn.UNIQUE(_xlfn._xlws.FILTER(Table1[Game_ID],Table1[Team]=Table1[[#This Row],[Team]])),0)</f>
        <v>3</v>
      </c>
      <c r="AK327">
        <f>IF(Table1[[#This Row],[Last5_Flag]]=1,1,0)</f>
        <v>0</v>
      </c>
      <c r="AL327">
        <f>COUNTIFS(
    Table1[Player Name], Table1[[#This Row],[Player Name]],
    Table1[Position], Table1[[#This Row],[Position]]
)</f>
        <v>24</v>
      </c>
      <c r="AM327" t="str" cm="1">
        <f t="array" ref="AM3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28" spans="1:39" x14ac:dyDescent="0.2">
      <c r="A328" t="str">
        <f>TEXT(Table1[[#This Row],[Date]],"yyyymmdd") &amp; "_" &amp; (LEFT(D328,3) &amp; "_" &amp; LEFT(E328,3) &amp; "_" &amp; (Table1[[#This Row],[Game_no.]]))</f>
        <v>20260214_Wes_Fai_1</v>
      </c>
      <c r="B328" s="1">
        <v>46067</v>
      </c>
      <c r="C328" s="3">
        <v>1</v>
      </c>
      <c r="D328" t="s">
        <v>214</v>
      </c>
      <c r="E328" t="s">
        <v>168</v>
      </c>
      <c r="F328" t="s">
        <v>168</v>
      </c>
      <c r="G328" t="s">
        <v>214</v>
      </c>
      <c r="H328" t="s">
        <v>173</v>
      </c>
      <c r="I328" t="str">
        <f>TRIM(SUBSTITUTE(Table1[[#This Row],[Player]], " ", ""))</f>
        <v>A.Townsend</v>
      </c>
      <c r="J328">
        <v>2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f t="shared" si="19"/>
        <v>1</v>
      </c>
      <c r="W328" t="s">
        <v>57</v>
      </c>
      <c r="X328" s="3">
        <v>4</v>
      </c>
      <c r="Y328">
        <v>0</v>
      </c>
      <c r="AF328">
        <f>Table1[[#This Row],[AB]]+Table1[[#This Row],[BB]]+Table1[[#This Row],[SF]]</f>
        <v>2</v>
      </c>
      <c r="AG328">
        <f>Table1[[#This Row],[H]]+Table1[[#This Row],[BB]]</f>
        <v>1</v>
      </c>
      <c r="AH328">
        <f>Table1[[#This Row],[H]]-Table1[[#This Row],[2B]]-Table1[[#This Row],[3B]]-Table1[[#This Row],[HR]]</f>
        <v>1</v>
      </c>
      <c r="AI328" s="3">
        <f>IF(Table1[[#This Row],[Team_Game_Number]] &gt;_xlfn.MAXIFS(Table1[Team_Game_Number],Table1[Team],Table1[[#This Row],[Team]]) - 5,1,0)</f>
        <v>0</v>
      </c>
      <c r="AJ328" cm="1">
        <f t="array" ref="AJ328">MATCH(Table1[[#This Row],[Game_ID]],_xlfn.UNIQUE(_xlfn._xlws.FILTER(Table1[Game_ID],Table1[Team]=Table1[[#This Row],[Team]])),0)</f>
        <v>3</v>
      </c>
      <c r="AK328">
        <f>IF(Table1[[#This Row],[Last5_Flag]]=1,1,0)</f>
        <v>0</v>
      </c>
      <c r="AL328">
        <f>COUNTIFS(
    Table1[Player Name], Table1[[#This Row],[Player Name]],
    Table1[Position], Table1[[#This Row],[Position]]
)</f>
        <v>18</v>
      </c>
      <c r="AM328" t="str" cm="1">
        <f t="array" ref="AM3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29" spans="1:39" x14ac:dyDescent="0.2">
      <c r="A329" t="str">
        <f>TEXT(Table1[[#This Row],[Date]],"yyyymmdd") &amp; "_" &amp; (LEFT(D329,3) &amp; "_" &amp; LEFT(E329,3) &amp; "_" &amp; (Table1[[#This Row],[Game_no.]]))</f>
        <v>20260214_Wes_Fai_1</v>
      </c>
      <c r="B329" s="1">
        <v>46067</v>
      </c>
      <c r="C329" s="3">
        <v>1</v>
      </c>
      <c r="D329" t="s">
        <v>214</v>
      </c>
      <c r="E329" t="s">
        <v>168</v>
      </c>
      <c r="F329" t="s">
        <v>168</v>
      </c>
      <c r="G329" t="s">
        <v>214</v>
      </c>
      <c r="H329" t="s">
        <v>227</v>
      </c>
      <c r="I329" t="str">
        <f>TRIM(SUBSTITUTE(Table1[[#This Row],[Player]], " ", ""))</f>
        <v>S.Frye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f t="shared" si="19"/>
        <v>0</v>
      </c>
      <c r="W329" t="s">
        <v>74</v>
      </c>
      <c r="X329" s="3">
        <v>4</v>
      </c>
      <c r="Y329">
        <v>0</v>
      </c>
      <c r="AF329">
        <f>Table1[[#This Row],[AB]]+Table1[[#This Row],[BB]]+Table1[[#This Row],[SF]]</f>
        <v>1</v>
      </c>
      <c r="AG329">
        <f>Table1[[#This Row],[H]]+Table1[[#This Row],[BB]]</f>
        <v>0</v>
      </c>
      <c r="AH329">
        <f>Table1[[#This Row],[H]]-Table1[[#This Row],[2B]]-Table1[[#This Row],[3B]]-Table1[[#This Row],[HR]]</f>
        <v>0</v>
      </c>
      <c r="AI329" s="3">
        <f>IF(Table1[[#This Row],[Team_Game_Number]] &gt;_xlfn.MAXIFS(Table1[Team_Game_Number],Table1[Team],Table1[[#This Row],[Team]]) - 5,1,0)</f>
        <v>0</v>
      </c>
      <c r="AJ329" cm="1">
        <f t="array" ref="AJ329">MATCH(Table1[[#This Row],[Game_ID]],_xlfn.UNIQUE(_xlfn._xlws.FILTER(Table1[Game_ID],Table1[Team]=Table1[[#This Row],[Team]])),0)</f>
        <v>3</v>
      </c>
      <c r="AK329">
        <f>IF(Table1[[#This Row],[Last5_Flag]]=1,1,0)</f>
        <v>0</v>
      </c>
      <c r="AL329">
        <f>COUNTIFS(
    Table1[Player Name], Table1[[#This Row],[Player Name]],
    Table1[Position], Table1[[#This Row],[Position]]
)</f>
        <v>3</v>
      </c>
      <c r="AM329" t="str" cm="1">
        <f t="array" ref="AM3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30" spans="1:39" x14ac:dyDescent="0.2">
      <c r="A330" t="str">
        <f>TEXT(Table1[[#This Row],[Date]],"yyyymmdd") &amp; "_" &amp; (LEFT(D330,3) &amp; "_" &amp; LEFT(E330,3) &amp; "_" &amp; (Table1[[#This Row],[Game_no.]]))</f>
        <v>20260214_Wes_Fai_1</v>
      </c>
      <c r="B330" s="1">
        <v>46067</v>
      </c>
      <c r="C330" s="3">
        <v>1</v>
      </c>
      <c r="D330" t="s">
        <v>214</v>
      </c>
      <c r="E330" t="s">
        <v>168</v>
      </c>
      <c r="F330" t="s">
        <v>168</v>
      </c>
      <c r="G330" t="s">
        <v>214</v>
      </c>
      <c r="H330" t="s">
        <v>174</v>
      </c>
      <c r="I330" t="str">
        <f>TRIM(SUBSTITUTE(Table1[[#This Row],[Player]], " ", ""))</f>
        <v>A.Foresha</v>
      </c>
      <c r="J330">
        <v>3</v>
      </c>
      <c r="K330">
        <v>0</v>
      </c>
      <c r="L330">
        <v>2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f t="shared" si="19"/>
        <v>2</v>
      </c>
      <c r="W330" t="s">
        <v>43</v>
      </c>
      <c r="X330" s="3">
        <v>5</v>
      </c>
      <c r="Y330">
        <v>0</v>
      </c>
      <c r="AF330">
        <f>Table1[[#This Row],[AB]]+Table1[[#This Row],[BB]]+Table1[[#This Row],[SF]]</f>
        <v>3</v>
      </c>
      <c r="AG330">
        <f>Table1[[#This Row],[H]]+Table1[[#This Row],[BB]]</f>
        <v>2</v>
      </c>
      <c r="AH330">
        <f>Table1[[#This Row],[H]]-Table1[[#This Row],[2B]]-Table1[[#This Row],[3B]]-Table1[[#This Row],[HR]]</f>
        <v>2</v>
      </c>
      <c r="AI330" s="3">
        <f>IF(Table1[[#This Row],[Team_Game_Number]] &gt;_xlfn.MAXIFS(Table1[Team_Game_Number],Table1[Team],Table1[[#This Row],[Team]]) - 5,1,0)</f>
        <v>0</v>
      </c>
      <c r="AJ330" cm="1">
        <f t="array" ref="AJ330">MATCH(Table1[[#This Row],[Game_ID]],_xlfn.UNIQUE(_xlfn._xlws.FILTER(Table1[Game_ID],Table1[Team]=Table1[[#This Row],[Team]])),0)</f>
        <v>3</v>
      </c>
      <c r="AK330">
        <f>IF(Table1[[#This Row],[Last5_Flag]]=1,1,0)</f>
        <v>0</v>
      </c>
      <c r="AL330">
        <f>COUNTIFS(
    Table1[Player Name], Table1[[#This Row],[Player Name]],
    Table1[Position], Table1[[#This Row],[Position]]
)</f>
        <v>23</v>
      </c>
      <c r="AM330" t="str" cm="1">
        <f t="array" ref="AM3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31" spans="1:39" x14ac:dyDescent="0.2">
      <c r="A331" t="str">
        <f>TEXT(Table1[[#This Row],[Date]],"yyyymmdd") &amp; "_" &amp; (LEFT(D331,3) &amp; "_" &amp; LEFT(E331,3) &amp; "_" &amp; (Table1[[#This Row],[Game_no.]]))</f>
        <v>20260214_Wes_Fai_1</v>
      </c>
      <c r="B331" s="1">
        <v>46067</v>
      </c>
      <c r="C331" s="3">
        <v>1</v>
      </c>
      <c r="D331" t="s">
        <v>214</v>
      </c>
      <c r="E331" t="s">
        <v>168</v>
      </c>
      <c r="F331" t="s">
        <v>168</v>
      </c>
      <c r="G331" t="s">
        <v>214</v>
      </c>
      <c r="H331" t="s">
        <v>175</v>
      </c>
      <c r="I331" t="str">
        <f>TRIM(SUBSTITUTE(Table1[[#This Row],[Player]], " ", ""))</f>
        <v>K.Thomas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f t="shared" si="19"/>
        <v>0</v>
      </c>
      <c r="W331" t="s">
        <v>73</v>
      </c>
      <c r="X331" s="3"/>
      <c r="Y331">
        <v>0</v>
      </c>
      <c r="AF331">
        <f>Table1[[#This Row],[AB]]+Table1[[#This Row],[BB]]+Table1[[#This Row],[SF]]</f>
        <v>0</v>
      </c>
      <c r="AG331">
        <f>Table1[[#This Row],[H]]+Table1[[#This Row],[BB]]</f>
        <v>0</v>
      </c>
      <c r="AH331">
        <f>Table1[[#This Row],[H]]-Table1[[#This Row],[2B]]-Table1[[#This Row],[3B]]-Table1[[#This Row],[HR]]</f>
        <v>0</v>
      </c>
      <c r="AI331" s="3">
        <f>IF(Table1[[#This Row],[Team_Game_Number]] &gt;_xlfn.MAXIFS(Table1[Team_Game_Number],Table1[Team],Table1[[#This Row],[Team]]) - 5,1,0)</f>
        <v>0</v>
      </c>
      <c r="AJ331" cm="1">
        <f t="array" ref="AJ331">MATCH(Table1[[#This Row],[Game_ID]],_xlfn.UNIQUE(_xlfn._xlws.FILTER(Table1[Game_ID],Table1[Team]=Table1[[#This Row],[Team]])),0)</f>
        <v>3</v>
      </c>
      <c r="AK331">
        <f>IF(Table1[[#This Row],[Last5_Flag]]=1,1,0)</f>
        <v>0</v>
      </c>
      <c r="AL331">
        <f>COUNTIFS(
    Table1[Player Name], Table1[[#This Row],[Player Name]],
    Table1[Position], Table1[[#This Row],[Position]]
)</f>
        <v>10</v>
      </c>
      <c r="AM331" t="str" cm="1">
        <f t="array" ref="AM3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2" spans="1:39" x14ac:dyDescent="0.2">
      <c r="A332" t="str">
        <f>TEXT(Table1[[#This Row],[Date]],"yyyymmdd") &amp; "_" &amp; (LEFT(D332,3) &amp; "_" &amp; LEFT(E332,3) &amp; "_" &amp; (Table1[[#This Row],[Game_no.]]))</f>
        <v>20260214_Wes_Fai_1</v>
      </c>
      <c r="B332" s="1">
        <v>46067</v>
      </c>
      <c r="C332" s="3">
        <v>1</v>
      </c>
      <c r="D332" t="s">
        <v>214</v>
      </c>
      <c r="E332" t="s">
        <v>168</v>
      </c>
      <c r="F332" t="s">
        <v>168</v>
      </c>
      <c r="G332" t="s">
        <v>214</v>
      </c>
      <c r="H332" t="s">
        <v>171</v>
      </c>
      <c r="I332" t="str">
        <f>TRIM(SUBSTITUTE(Table1[[#This Row],[Player]], " ", ""))</f>
        <v>B.Marietta</v>
      </c>
      <c r="J332">
        <v>2</v>
      </c>
      <c r="K332">
        <v>0</v>
      </c>
      <c r="L332">
        <v>1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f t="shared" si="19"/>
        <v>1</v>
      </c>
      <c r="W332" t="s">
        <v>50</v>
      </c>
      <c r="X332" s="3">
        <v>6</v>
      </c>
      <c r="Y332">
        <v>0</v>
      </c>
      <c r="AF332">
        <f>Table1[[#This Row],[AB]]+Table1[[#This Row],[BB]]+Table1[[#This Row],[SF]]</f>
        <v>2</v>
      </c>
      <c r="AG332">
        <f>Table1[[#This Row],[H]]+Table1[[#This Row],[BB]]</f>
        <v>1</v>
      </c>
      <c r="AH332">
        <f>Table1[[#This Row],[H]]-Table1[[#This Row],[2B]]-Table1[[#This Row],[3B]]-Table1[[#This Row],[HR]]</f>
        <v>1</v>
      </c>
      <c r="AI332" s="3">
        <f>IF(Table1[[#This Row],[Team_Game_Number]] &gt;_xlfn.MAXIFS(Table1[Team_Game_Number],Table1[Team],Table1[[#This Row],[Team]]) - 5,1,0)</f>
        <v>0</v>
      </c>
      <c r="AJ332" cm="1">
        <f t="array" ref="AJ332">MATCH(Table1[[#This Row],[Game_ID]],_xlfn.UNIQUE(_xlfn._xlws.FILTER(Table1[Game_ID],Table1[Team]=Table1[[#This Row],[Team]])),0)</f>
        <v>3</v>
      </c>
      <c r="AK332">
        <f>IF(Table1[[#This Row],[Last5_Flag]]=1,1,0)</f>
        <v>0</v>
      </c>
      <c r="AL332">
        <f>COUNTIFS(
    Table1[Player Name], Table1[[#This Row],[Player Name]],
    Table1[Position], Table1[[#This Row],[Position]]
)</f>
        <v>16</v>
      </c>
      <c r="AM332" t="str" cm="1">
        <f t="array" ref="AM3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33" spans="1:39" x14ac:dyDescent="0.2">
      <c r="A333" t="str">
        <f>TEXT(Table1[[#This Row],[Date]],"yyyymmdd") &amp; "_" &amp; (LEFT(D333,3) &amp; "_" &amp; LEFT(E333,3) &amp; "_" &amp; (Table1[[#This Row],[Game_no.]]))</f>
        <v>20260214_Wes_Fai_1</v>
      </c>
      <c r="B333" s="1">
        <v>46067</v>
      </c>
      <c r="C333" s="3">
        <v>1</v>
      </c>
      <c r="D333" t="s">
        <v>214</v>
      </c>
      <c r="E333" t="s">
        <v>168</v>
      </c>
      <c r="F333" t="s">
        <v>168</v>
      </c>
      <c r="G333" t="s">
        <v>214</v>
      </c>
      <c r="H333" t="s">
        <v>176</v>
      </c>
      <c r="I333" t="str">
        <f>TRIM(SUBSTITUTE(Table1[[#This Row],[Player]], " ", ""))</f>
        <v>S.Emanuel</v>
      </c>
      <c r="J333">
        <v>1</v>
      </c>
      <c r="K333">
        <v>2</v>
      </c>
      <c r="L333">
        <v>1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f t="shared" si="19"/>
        <v>3</v>
      </c>
      <c r="W333" t="s">
        <v>73</v>
      </c>
      <c r="X333" s="3"/>
      <c r="Y333">
        <v>0</v>
      </c>
      <c r="AF333">
        <f>Table1[[#This Row],[AB]]+Table1[[#This Row],[BB]]+Table1[[#This Row],[SF]]</f>
        <v>1</v>
      </c>
      <c r="AG333">
        <f>Table1[[#This Row],[H]]+Table1[[#This Row],[BB]]</f>
        <v>1</v>
      </c>
      <c r="AH333">
        <f>Table1[[#This Row],[H]]-Table1[[#This Row],[2B]]-Table1[[#This Row],[3B]]-Table1[[#This Row],[HR]]</f>
        <v>0</v>
      </c>
      <c r="AI333" s="3">
        <f>IF(Table1[[#This Row],[Team_Game_Number]] &gt;_xlfn.MAXIFS(Table1[Team_Game_Number],Table1[Team],Table1[[#This Row],[Team]]) - 5,1,0)</f>
        <v>0</v>
      </c>
      <c r="AJ333" cm="1">
        <f t="array" ref="AJ333">MATCH(Table1[[#This Row],[Game_ID]],_xlfn.UNIQUE(_xlfn._xlws.FILTER(Table1[Game_ID],Table1[Team]=Table1[[#This Row],[Team]])),0)</f>
        <v>3</v>
      </c>
      <c r="AK333">
        <f>IF(Table1[[#This Row],[Last5_Flag]]=1,1,0)</f>
        <v>0</v>
      </c>
      <c r="AL333">
        <f>COUNTIFS(
    Table1[Player Name], Table1[[#This Row],[Player Name]],
    Table1[Position], Table1[[#This Row],[Position]]
)</f>
        <v>4</v>
      </c>
      <c r="AM333" t="str" cm="1">
        <f t="array" ref="AM3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34" spans="1:39" x14ac:dyDescent="0.2">
      <c r="A334" t="str">
        <f>TEXT(Table1[[#This Row],[Date]],"yyyymmdd") &amp; "_" &amp; (LEFT(D334,3) &amp; "_" &amp; LEFT(E334,3) &amp; "_" &amp; (Table1[[#This Row],[Game_no.]]))</f>
        <v>20260214_Wes_Fai_1</v>
      </c>
      <c r="B334" s="1">
        <v>46067</v>
      </c>
      <c r="C334" s="3">
        <v>1</v>
      </c>
      <c r="D334" t="s">
        <v>214</v>
      </c>
      <c r="E334" t="s">
        <v>168</v>
      </c>
      <c r="F334" t="s">
        <v>168</v>
      </c>
      <c r="G334" t="s">
        <v>214</v>
      </c>
      <c r="H334" t="s">
        <v>179</v>
      </c>
      <c r="I334" t="str">
        <f>TRIM(SUBSTITUTE(Table1[[#This Row],[Player]], " ", ""))</f>
        <v>J.McGill</v>
      </c>
      <c r="J334">
        <v>3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f t="shared" si="19"/>
        <v>3</v>
      </c>
      <c r="W334" t="s">
        <v>8</v>
      </c>
      <c r="X334" s="3">
        <v>7</v>
      </c>
      <c r="Y334">
        <v>0</v>
      </c>
      <c r="AF334">
        <f>Table1[[#This Row],[AB]]+Table1[[#This Row],[BB]]+Table1[[#This Row],[SF]]</f>
        <v>3</v>
      </c>
      <c r="AG334">
        <f>Table1[[#This Row],[H]]+Table1[[#This Row],[BB]]</f>
        <v>1</v>
      </c>
      <c r="AH334">
        <f>Table1[[#This Row],[H]]-Table1[[#This Row],[2B]]-Table1[[#This Row],[3B]]-Table1[[#This Row],[HR]]</f>
        <v>0</v>
      </c>
      <c r="AI334" s="3">
        <f>IF(Table1[[#This Row],[Team_Game_Number]] &gt;_xlfn.MAXIFS(Table1[Team_Game_Number],Table1[Team],Table1[[#This Row],[Team]]) - 5,1,0)</f>
        <v>0</v>
      </c>
      <c r="AJ334" cm="1">
        <f t="array" ref="AJ334">MATCH(Table1[[#This Row],[Game_ID]],_xlfn.UNIQUE(_xlfn._xlws.FILTER(Table1[Game_ID],Table1[Team]=Table1[[#This Row],[Team]])),0)</f>
        <v>3</v>
      </c>
      <c r="AK334">
        <f>IF(Table1[[#This Row],[Last5_Flag]]=1,1,0)</f>
        <v>0</v>
      </c>
      <c r="AL334">
        <f>COUNTIFS(
    Table1[Player Name], Table1[[#This Row],[Player Name]],
    Table1[Position], Table1[[#This Row],[Position]]
)</f>
        <v>22</v>
      </c>
      <c r="AM334" t="str" cm="1">
        <f t="array" ref="AM3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35" spans="1:39" x14ac:dyDescent="0.2">
      <c r="A335" t="str">
        <f>TEXT(Table1[[#This Row],[Date]],"yyyymmdd") &amp; "_" &amp; (LEFT(D335,3) &amp; "_" &amp; LEFT(E335,3) &amp; "_" &amp; (Table1[[#This Row],[Game_no.]]))</f>
        <v>20260214_Wes_Fai_1</v>
      </c>
      <c r="B335" s="1">
        <v>46067</v>
      </c>
      <c r="C335" s="3">
        <v>1</v>
      </c>
      <c r="D335" t="s">
        <v>214</v>
      </c>
      <c r="E335" t="s">
        <v>168</v>
      </c>
      <c r="F335" t="s">
        <v>168</v>
      </c>
      <c r="G335" t="s">
        <v>214</v>
      </c>
      <c r="H335" t="s">
        <v>178</v>
      </c>
      <c r="I335" t="str">
        <f>TRIM(SUBSTITUTE(Table1[[#This Row],[Player]], " ", ""))</f>
        <v>P.Matteson</v>
      </c>
      <c r="J335">
        <v>1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f t="shared" si="19"/>
        <v>1</v>
      </c>
      <c r="W335" t="s">
        <v>7</v>
      </c>
      <c r="X335" s="3">
        <v>8</v>
      </c>
      <c r="Y335">
        <v>0</v>
      </c>
      <c r="AF335">
        <f>Table1[[#This Row],[AB]]+Table1[[#This Row],[BB]]+Table1[[#This Row],[SF]]</f>
        <v>2</v>
      </c>
      <c r="AG335">
        <f>Table1[[#This Row],[H]]+Table1[[#This Row],[BB]]</f>
        <v>1</v>
      </c>
      <c r="AH335">
        <f>Table1[[#This Row],[H]]-Table1[[#This Row],[2B]]-Table1[[#This Row],[3B]]-Table1[[#This Row],[HR]]</f>
        <v>1</v>
      </c>
      <c r="AI335" s="3">
        <f>IF(Table1[[#This Row],[Team_Game_Number]] &gt;_xlfn.MAXIFS(Table1[Team_Game_Number],Table1[Team],Table1[[#This Row],[Team]]) - 5,1,0)</f>
        <v>0</v>
      </c>
      <c r="AJ335" cm="1">
        <f t="array" ref="AJ335">MATCH(Table1[[#This Row],[Game_ID]],_xlfn.UNIQUE(_xlfn._xlws.FILTER(Table1[Game_ID],Table1[Team]=Table1[[#This Row],[Team]])),0)</f>
        <v>3</v>
      </c>
      <c r="AK335">
        <f>IF(Table1[[#This Row],[Last5_Flag]]=1,1,0)</f>
        <v>0</v>
      </c>
      <c r="AL335">
        <f>COUNTIFS(
    Table1[Player Name], Table1[[#This Row],[Player Name]],
    Table1[Position], Table1[[#This Row],[Position]]
)</f>
        <v>23</v>
      </c>
      <c r="AM335" t="str" cm="1">
        <f t="array" ref="AM3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36" spans="1:39" x14ac:dyDescent="0.2">
      <c r="A336" t="str">
        <f>TEXT(Table1[[#This Row],[Date]],"yyyymmdd") &amp; "_" &amp; (LEFT(D336,3) &amp; "_" &amp; LEFT(E336,3) &amp; "_" &amp; (Table1[[#This Row],[Game_no.]]))</f>
        <v>20260214_Wes_Fai_1</v>
      </c>
      <c r="B336" s="1">
        <v>46067</v>
      </c>
      <c r="C336" s="3">
        <v>1</v>
      </c>
      <c r="D336" t="s">
        <v>214</v>
      </c>
      <c r="E336" t="s">
        <v>168</v>
      </c>
      <c r="F336" t="s">
        <v>168</v>
      </c>
      <c r="G336" t="s">
        <v>214</v>
      </c>
      <c r="H336" t="s">
        <v>216</v>
      </c>
      <c r="I336" t="str">
        <f>TRIM(SUBSTITUTE(Table1[[#This Row],[Player]], " ", ""))</f>
        <v>C.Crowder</v>
      </c>
      <c r="J336">
        <v>1</v>
      </c>
      <c r="K336">
        <v>1</v>
      </c>
      <c r="L336">
        <v>1</v>
      </c>
      <c r="M336">
        <v>2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f t="shared" si="19"/>
        <v>5</v>
      </c>
      <c r="W336" t="s">
        <v>74</v>
      </c>
      <c r="X336" s="3">
        <v>8</v>
      </c>
      <c r="Y336">
        <v>0</v>
      </c>
      <c r="AF336">
        <f>Table1[[#This Row],[AB]]+Table1[[#This Row],[BB]]+Table1[[#This Row],[SF]]</f>
        <v>2</v>
      </c>
      <c r="AG336">
        <f>Table1[[#This Row],[H]]+Table1[[#This Row],[BB]]</f>
        <v>2</v>
      </c>
      <c r="AH336">
        <f>Table1[[#This Row],[H]]-Table1[[#This Row],[2B]]-Table1[[#This Row],[3B]]-Table1[[#This Row],[HR]]</f>
        <v>0</v>
      </c>
      <c r="AI336" s="3">
        <f>IF(Table1[[#This Row],[Team_Game_Number]] &gt;_xlfn.MAXIFS(Table1[Team_Game_Number],Table1[Team],Table1[[#This Row],[Team]]) - 5,1,0)</f>
        <v>0</v>
      </c>
      <c r="AJ336" cm="1">
        <f t="array" ref="AJ336">MATCH(Table1[[#This Row],[Game_ID]],_xlfn.UNIQUE(_xlfn._xlws.FILTER(Table1[Game_ID],Table1[Team]=Table1[[#This Row],[Team]])),0)</f>
        <v>3</v>
      </c>
      <c r="AK336">
        <f>IF(Table1[[#This Row],[Last5_Flag]]=1,1,0)</f>
        <v>0</v>
      </c>
      <c r="AL336">
        <f>COUNTIFS(
    Table1[Player Name], Table1[[#This Row],[Player Name]],
    Table1[Position], Table1[[#This Row],[Position]]
)</f>
        <v>5</v>
      </c>
      <c r="AM336" t="str" cm="1">
        <f t="array" ref="AM3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37" spans="1:39" x14ac:dyDescent="0.2">
      <c r="A337" t="str">
        <f>TEXT(Table1[[#This Row],[Date]],"yyyymmdd") &amp; "_" &amp; (LEFT(D337,3) &amp; "_" &amp; LEFT(E337,3) &amp; "_" &amp; (Table1[[#This Row],[Game_no.]]))</f>
        <v>20260214_Wes_Fai_1</v>
      </c>
      <c r="B337" s="1">
        <v>46067</v>
      </c>
      <c r="C337" s="3">
        <v>1</v>
      </c>
      <c r="D337" t="s">
        <v>214</v>
      </c>
      <c r="E337" t="s">
        <v>168</v>
      </c>
      <c r="F337" t="s">
        <v>168</v>
      </c>
      <c r="G337" t="s">
        <v>214</v>
      </c>
      <c r="H337" t="s">
        <v>180</v>
      </c>
      <c r="I337" t="str">
        <f>TRIM(SUBSTITUTE(Table1[[#This Row],[Player]], " ", ""))</f>
        <v>A.Keilholz</v>
      </c>
      <c r="J337">
        <v>2</v>
      </c>
      <c r="K337">
        <v>1</v>
      </c>
      <c r="L337">
        <v>2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f t="shared" si="19"/>
        <v>4</v>
      </c>
      <c r="W337" t="s">
        <v>52</v>
      </c>
      <c r="X337" s="3">
        <v>9</v>
      </c>
      <c r="Y337">
        <v>0</v>
      </c>
      <c r="AF337">
        <f>Table1[[#This Row],[AB]]+Table1[[#This Row],[BB]]+Table1[[#This Row],[SF]]</f>
        <v>2</v>
      </c>
      <c r="AG337">
        <f>Table1[[#This Row],[H]]+Table1[[#This Row],[BB]]</f>
        <v>2</v>
      </c>
      <c r="AH337">
        <f>Table1[[#This Row],[H]]-Table1[[#This Row],[2B]]-Table1[[#This Row],[3B]]-Table1[[#This Row],[HR]]</f>
        <v>1</v>
      </c>
      <c r="AI337" s="3">
        <f>IF(Table1[[#This Row],[Team_Game_Number]] &gt;_xlfn.MAXIFS(Table1[Team_Game_Number],Table1[Team],Table1[[#This Row],[Team]]) - 5,1,0)</f>
        <v>0</v>
      </c>
      <c r="AJ337" cm="1">
        <f t="array" ref="AJ337">MATCH(Table1[[#This Row],[Game_ID]],_xlfn.UNIQUE(_xlfn._xlws.FILTER(Table1[Game_ID],Table1[Team]=Table1[[#This Row],[Team]])),0)</f>
        <v>3</v>
      </c>
      <c r="AK337">
        <f>IF(Table1[[#This Row],[Last5_Flag]]=1,1,0)</f>
        <v>0</v>
      </c>
      <c r="AL337">
        <f>COUNTIFS(
    Table1[Player Name], Table1[[#This Row],[Player Name]],
    Table1[Position], Table1[[#This Row],[Position]]
)</f>
        <v>24</v>
      </c>
      <c r="AM337" t="str" cm="1">
        <f t="array" ref="AM3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38" spans="1:39" x14ac:dyDescent="0.2">
      <c r="A338" t="str">
        <f>TEXT(Table1[[#This Row],[Date]],"yyyymmdd") &amp; "_" &amp; (LEFT(D338,3) &amp; "_" &amp; LEFT(E338,3) &amp; "_" &amp; (Table1[[#This Row],[Game_no.]]))</f>
        <v>20260214_Wes_Fai_1</v>
      </c>
      <c r="B338" s="1">
        <v>46067</v>
      </c>
      <c r="C338" s="3">
        <v>1</v>
      </c>
      <c r="D338" t="s">
        <v>214</v>
      </c>
      <c r="E338" t="s">
        <v>168</v>
      </c>
      <c r="F338" t="s">
        <v>168</v>
      </c>
      <c r="G338" t="s">
        <v>214</v>
      </c>
      <c r="H338" t="s">
        <v>228</v>
      </c>
      <c r="I338" t="str">
        <f>TRIM(SUBSTITUTE(Table1[[#This Row],[Player]], " ", ""))</f>
        <v>A.Nogay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f t="shared" si="19"/>
        <v>0</v>
      </c>
      <c r="W338" t="s">
        <v>73</v>
      </c>
      <c r="X338" s="3"/>
      <c r="Y338">
        <v>0</v>
      </c>
      <c r="AF338">
        <f>Table1[[#This Row],[AB]]+Table1[[#This Row],[BB]]+Table1[[#This Row],[SF]]</f>
        <v>0</v>
      </c>
      <c r="AG338">
        <f>Table1[[#This Row],[H]]+Table1[[#This Row],[BB]]</f>
        <v>0</v>
      </c>
      <c r="AH338">
        <f>Table1[[#This Row],[H]]-Table1[[#This Row],[2B]]-Table1[[#This Row],[3B]]-Table1[[#This Row],[HR]]</f>
        <v>0</v>
      </c>
      <c r="AI338" s="3">
        <f>IF(Table1[[#This Row],[Team_Game_Number]] &gt;_xlfn.MAXIFS(Table1[Team_Game_Number],Table1[Team],Table1[[#This Row],[Team]]) - 5,1,0)</f>
        <v>0</v>
      </c>
      <c r="AJ338" cm="1">
        <f t="array" ref="AJ338">MATCH(Table1[[#This Row],[Game_ID]],_xlfn.UNIQUE(_xlfn._xlws.FILTER(Table1[Game_ID],Table1[Team]=Table1[[#This Row],[Team]])),0)</f>
        <v>3</v>
      </c>
      <c r="AK338">
        <f>IF(Table1[[#This Row],[Last5_Flag]]=1,1,0)</f>
        <v>0</v>
      </c>
      <c r="AL338">
        <f>COUNTIFS(
    Table1[Player Name], Table1[[#This Row],[Player Name]],
    Table1[Position], Table1[[#This Row],[Position]]
)</f>
        <v>3</v>
      </c>
      <c r="AM338" t="str" cm="1">
        <f t="array" ref="AM3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9" spans="1:39" x14ac:dyDescent="0.2">
      <c r="A339" t="str">
        <f>TEXT(Table1[[#This Row],[Date]],"yyyymmdd") &amp; "_" &amp; (LEFT(D339,3) &amp; "_" &amp; LEFT(E339,3) &amp; "_" &amp; (Table1[[#This Row],[Game_no.]]))</f>
        <v>20260214_Wes_Fai_1</v>
      </c>
      <c r="B339" s="1">
        <v>46067</v>
      </c>
      <c r="C339" s="3">
        <v>1</v>
      </c>
      <c r="D339" t="s">
        <v>214</v>
      </c>
      <c r="E339" t="s">
        <v>168</v>
      </c>
      <c r="F339" t="s">
        <v>168</v>
      </c>
      <c r="G339" t="s">
        <v>214</v>
      </c>
      <c r="H339" t="s">
        <v>182</v>
      </c>
      <c r="I339" t="str">
        <f>TRIM(SUBSTITUTE(Table1[[#This Row],[Player]], " ", ""))</f>
        <v>D.Haller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f t="shared" si="19"/>
        <v>0</v>
      </c>
      <c r="W339" t="s">
        <v>58</v>
      </c>
      <c r="X339" s="3"/>
      <c r="Y339">
        <v>0</v>
      </c>
      <c r="Z339">
        <v>3.6669999999999998</v>
      </c>
      <c r="AA339">
        <v>3</v>
      </c>
      <c r="AB339">
        <v>0</v>
      </c>
      <c r="AC339">
        <v>0</v>
      </c>
      <c r="AD339">
        <v>1</v>
      </c>
      <c r="AE339">
        <v>1</v>
      </c>
      <c r="AF339">
        <f>Table1[[#This Row],[AB]]+Table1[[#This Row],[BB]]+Table1[[#This Row],[SF]]</f>
        <v>0</v>
      </c>
      <c r="AG339">
        <f>Table1[[#This Row],[H]]+Table1[[#This Row],[BB]]</f>
        <v>0</v>
      </c>
      <c r="AH339">
        <f>Table1[[#This Row],[H]]-Table1[[#This Row],[2B]]-Table1[[#This Row],[3B]]-Table1[[#This Row],[HR]]</f>
        <v>0</v>
      </c>
      <c r="AI339" s="3">
        <f>IF(Table1[[#This Row],[Team_Game_Number]] &gt;_xlfn.MAXIFS(Table1[Team_Game_Number],Table1[Team],Table1[[#This Row],[Team]]) - 5,1,0)</f>
        <v>0</v>
      </c>
      <c r="AJ339" cm="1">
        <f t="array" ref="AJ339">MATCH(Table1[[#This Row],[Game_ID]],_xlfn.UNIQUE(_xlfn._xlws.FILTER(Table1[Game_ID],Table1[Team]=Table1[[#This Row],[Team]])),0)</f>
        <v>3</v>
      </c>
      <c r="AK339">
        <f>IF(Table1[[#This Row],[Last5_Flag]]=1,1,0)</f>
        <v>0</v>
      </c>
      <c r="AL339">
        <f>COUNTIFS(
    Table1[Player Name], Table1[[#This Row],[Player Name]],
    Table1[Position], Table1[[#This Row],[Position]]
)</f>
        <v>11</v>
      </c>
      <c r="AM339" t="str" cm="1">
        <f t="array" ref="AM3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40" spans="1:39" x14ac:dyDescent="0.2">
      <c r="A340" t="str">
        <f>TEXT(Table1[[#This Row],[Date]],"yyyymmdd") &amp; "_" &amp; (LEFT(D340,3) &amp; "_" &amp; LEFT(E340,3) &amp; "_" &amp; (Table1[[#This Row],[Game_no.]]))</f>
        <v>20260214_Wes_Fai_1</v>
      </c>
      <c r="B340" s="1">
        <v>46067</v>
      </c>
      <c r="C340" s="3">
        <v>1</v>
      </c>
      <c r="D340" t="s">
        <v>214</v>
      </c>
      <c r="E340" t="s">
        <v>168</v>
      </c>
      <c r="F340" t="s">
        <v>168</v>
      </c>
      <c r="G340" t="s">
        <v>214</v>
      </c>
      <c r="H340" t="s">
        <v>229</v>
      </c>
      <c r="I340" t="str">
        <f>TRIM(SUBSTITUTE(Table1[[#This Row],[Player]], " ", ""))</f>
        <v>L.Alsop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f t="shared" si="19"/>
        <v>0</v>
      </c>
      <c r="W340" t="s">
        <v>58</v>
      </c>
      <c r="X340" s="3"/>
      <c r="Y340">
        <v>0</v>
      </c>
      <c r="Z340">
        <v>1.333</v>
      </c>
      <c r="AA340">
        <v>2</v>
      </c>
      <c r="AB340">
        <v>0</v>
      </c>
      <c r="AC340">
        <v>0</v>
      </c>
      <c r="AD340">
        <v>0</v>
      </c>
      <c r="AE340">
        <v>0</v>
      </c>
      <c r="AF340">
        <f>Table1[[#This Row],[AB]]+Table1[[#This Row],[BB]]+Table1[[#This Row],[SF]]</f>
        <v>0</v>
      </c>
      <c r="AG340">
        <f>Table1[[#This Row],[H]]+Table1[[#This Row],[BB]]</f>
        <v>0</v>
      </c>
      <c r="AH340">
        <f>Table1[[#This Row],[H]]-Table1[[#This Row],[2B]]-Table1[[#This Row],[3B]]-Table1[[#This Row],[HR]]</f>
        <v>0</v>
      </c>
      <c r="AI340" s="3">
        <f>IF(Table1[[#This Row],[Team_Game_Number]] &gt;_xlfn.MAXIFS(Table1[Team_Game_Number],Table1[Team],Table1[[#This Row],[Team]]) - 5,1,0)</f>
        <v>0</v>
      </c>
      <c r="AJ340" cm="1">
        <f t="array" ref="AJ340">MATCH(Table1[[#This Row],[Game_ID]],_xlfn.UNIQUE(_xlfn._xlws.FILTER(Table1[Game_ID],Table1[Team]=Table1[[#This Row],[Team]])),0)</f>
        <v>3</v>
      </c>
      <c r="AK340">
        <f>IF(Table1[[#This Row],[Last5_Flag]]=1,1,0)</f>
        <v>0</v>
      </c>
      <c r="AL340">
        <f>COUNTIFS(
    Table1[Player Name], Table1[[#This Row],[Player Name]],
    Table1[Position], Table1[[#This Row],[Position]]
)</f>
        <v>5</v>
      </c>
      <c r="AM340" t="str" cm="1">
        <f t="array" ref="AM3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41" spans="1:39" x14ac:dyDescent="0.2">
      <c r="A341" t="str">
        <f>TEXT(Table1[[#This Row],[Date]],"yyyymmdd") &amp; "_" &amp; (LEFT(D341,3) &amp; "_" &amp; LEFT(E341,3) &amp; "_" &amp; (Table1[[#This Row],[Game_no.]]))</f>
        <v>20260214_Mal_Wes_1</v>
      </c>
      <c r="B341" s="1">
        <v>46067</v>
      </c>
      <c r="C341" s="3">
        <v>1</v>
      </c>
      <c r="D341" t="s">
        <v>189</v>
      </c>
      <c r="E341" t="s">
        <v>152</v>
      </c>
      <c r="F341" t="s">
        <v>152</v>
      </c>
      <c r="G341" t="s">
        <v>189</v>
      </c>
      <c r="H341" t="s">
        <v>153</v>
      </c>
      <c r="I341" t="str">
        <f>TRIM(SUBSTITUTE(Table1[[#This Row],[Player]], " ", ""))</f>
        <v>J.Morr</v>
      </c>
      <c r="J341">
        <v>3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f t="shared" si="19"/>
        <v>0</v>
      </c>
      <c r="W341" t="s">
        <v>52</v>
      </c>
      <c r="X341" s="3">
        <v>1</v>
      </c>
      <c r="Y341">
        <v>0</v>
      </c>
      <c r="AF341">
        <f>Table1[[#This Row],[AB]]+Table1[[#This Row],[BB]]+Table1[[#This Row],[SF]]</f>
        <v>4</v>
      </c>
      <c r="AG341">
        <f>Table1[[#This Row],[H]]+Table1[[#This Row],[BB]]</f>
        <v>1</v>
      </c>
      <c r="AH341">
        <f>Table1[[#This Row],[H]]-Table1[[#This Row],[2B]]-Table1[[#This Row],[3B]]-Table1[[#This Row],[HR]]</f>
        <v>0</v>
      </c>
      <c r="AI341" s="3">
        <f>IF(Table1[[#This Row],[Team_Game_Number]] &gt;_xlfn.MAXIFS(Table1[Team_Game_Number],Table1[Team],Table1[[#This Row],[Team]]) - 5,1,0)</f>
        <v>0</v>
      </c>
      <c r="AJ341" cm="1">
        <f t="array" ref="AJ341">MATCH(Table1[[#This Row],[Game_ID]],_xlfn.UNIQUE(_xlfn._xlws.FILTER(Table1[Game_ID],Table1[Team]=Table1[[#This Row],[Team]])),0)</f>
        <v>3</v>
      </c>
      <c r="AK341">
        <f>IF(Table1[[#This Row],[Last5_Flag]]=1,1,0)</f>
        <v>0</v>
      </c>
      <c r="AL341">
        <f>COUNTIFS(
    Table1[Player Name], Table1[[#This Row],[Player Name]],
    Table1[Position], Table1[[#This Row],[Position]]
)</f>
        <v>14</v>
      </c>
      <c r="AM341" t="str" cm="1">
        <f t="array" ref="AM3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42" spans="1:39" x14ac:dyDescent="0.2">
      <c r="A342" t="str">
        <f>TEXT(Table1[[#This Row],[Date]],"yyyymmdd") &amp; "_" &amp; (LEFT(D342,3) &amp; "_" &amp; LEFT(E342,3) &amp; "_" &amp; (Table1[[#This Row],[Game_no.]]))</f>
        <v>20260214_Mal_Wes_1</v>
      </c>
      <c r="B342" s="1">
        <v>46067</v>
      </c>
      <c r="C342" s="3">
        <v>1</v>
      </c>
      <c r="D342" t="s">
        <v>189</v>
      </c>
      <c r="E342" t="s">
        <v>152</v>
      </c>
      <c r="F342" t="s">
        <v>152</v>
      </c>
      <c r="G342" t="s">
        <v>189</v>
      </c>
      <c r="H342" t="s">
        <v>157</v>
      </c>
      <c r="I342" t="str">
        <f>TRIM(SUBSTITUTE(Table1[[#This Row],[Player]], " ", ""))</f>
        <v>J.Conrad</v>
      </c>
      <c r="J342">
        <v>2</v>
      </c>
      <c r="K342">
        <v>0</v>
      </c>
      <c r="L342">
        <v>0</v>
      </c>
      <c r="M342">
        <v>1</v>
      </c>
      <c r="N342">
        <v>1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f t="shared" si="19"/>
        <v>0</v>
      </c>
      <c r="W342" t="s">
        <v>7</v>
      </c>
      <c r="X342" s="3">
        <v>2</v>
      </c>
      <c r="Y342">
        <v>0</v>
      </c>
      <c r="AF342">
        <f>Table1[[#This Row],[AB]]+Table1[[#This Row],[BB]]+Table1[[#This Row],[SF]]</f>
        <v>4</v>
      </c>
      <c r="AG342">
        <f>Table1[[#This Row],[H]]+Table1[[#This Row],[BB]]</f>
        <v>1</v>
      </c>
      <c r="AH342">
        <f>Table1[[#This Row],[H]]-Table1[[#This Row],[2B]]-Table1[[#This Row],[3B]]-Table1[[#This Row],[HR]]</f>
        <v>0</v>
      </c>
      <c r="AI342" s="3">
        <f>IF(Table1[[#This Row],[Team_Game_Number]] &gt;_xlfn.MAXIFS(Table1[Team_Game_Number],Table1[Team],Table1[[#This Row],[Team]]) - 5,1,0)</f>
        <v>0</v>
      </c>
      <c r="AJ342" cm="1">
        <f t="array" ref="AJ342">MATCH(Table1[[#This Row],[Game_ID]],_xlfn.UNIQUE(_xlfn._xlws.FILTER(Table1[Game_ID],Table1[Team]=Table1[[#This Row],[Team]])),0)</f>
        <v>3</v>
      </c>
      <c r="AK342">
        <f>IF(Table1[[#This Row],[Last5_Flag]]=1,1,0)</f>
        <v>0</v>
      </c>
      <c r="AL342">
        <f>COUNTIFS(
    Table1[Player Name], Table1[[#This Row],[Player Name]],
    Table1[Position], Table1[[#This Row],[Position]]
)</f>
        <v>26</v>
      </c>
      <c r="AM342" t="str" cm="1">
        <f t="array" ref="AM3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43" spans="1:39" x14ac:dyDescent="0.2">
      <c r="A343" t="str">
        <f>TEXT(Table1[[#This Row],[Date]],"yyyymmdd") &amp; "_" &amp; (LEFT(D343,3) &amp; "_" &amp; LEFT(E343,3) &amp; "_" &amp; (Table1[[#This Row],[Game_no.]]))</f>
        <v>20260214_Mal_Wes_1</v>
      </c>
      <c r="B343" s="1">
        <v>46067</v>
      </c>
      <c r="C343" s="3">
        <v>1</v>
      </c>
      <c r="D343" t="s">
        <v>189</v>
      </c>
      <c r="E343" t="s">
        <v>152</v>
      </c>
      <c r="F343" t="s">
        <v>152</v>
      </c>
      <c r="G343" t="s">
        <v>189</v>
      </c>
      <c r="H343" t="s">
        <v>158</v>
      </c>
      <c r="I343" t="str">
        <f>TRIM(SUBSTITUTE(Table1[[#This Row],[Player]], " ", ""))</f>
        <v>A.Davis</v>
      </c>
      <c r="J343">
        <v>4</v>
      </c>
      <c r="K343">
        <v>0</v>
      </c>
      <c r="L343">
        <v>0</v>
      </c>
      <c r="M343">
        <v>0</v>
      </c>
      <c r="N343">
        <v>0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f t="shared" si="19"/>
        <v>0</v>
      </c>
      <c r="W343" t="s">
        <v>164</v>
      </c>
      <c r="X343" s="3">
        <v>3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f>Table1[[#This Row],[AB]]+Table1[[#This Row],[BB]]+Table1[[#This Row],[SF]]</f>
        <v>4</v>
      </c>
      <c r="AG343">
        <f>Table1[[#This Row],[H]]+Table1[[#This Row],[BB]]</f>
        <v>0</v>
      </c>
      <c r="AH343">
        <f>Table1[[#This Row],[H]]-Table1[[#This Row],[2B]]-Table1[[#This Row],[3B]]-Table1[[#This Row],[HR]]</f>
        <v>0</v>
      </c>
      <c r="AI343" s="3">
        <f>IF(Table1[[#This Row],[Team_Game_Number]] &gt;_xlfn.MAXIFS(Table1[Team_Game_Number],Table1[Team],Table1[[#This Row],[Team]]) - 5,1,0)</f>
        <v>0</v>
      </c>
      <c r="AJ343" cm="1">
        <f t="array" ref="AJ343">MATCH(Table1[[#This Row],[Game_ID]],_xlfn.UNIQUE(_xlfn._xlws.FILTER(Table1[Game_ID],Table1[Team]=Table1[[#This Row],[Team]])),0)</f>
        <v>3</v>
      </c>
      <c r="AK343">
        <f>IF(Table1[[#This Row],[Last5_Flag]]=1,1,0)</f>
        <v>0</v>
      </c>
      <c r="AL343">
        <f>COUNTIFS(
    Table1[Player Name], Table1[[#This Row],[Player Name]],
    Table1[Position], Table1[[#This Row],[Position]]
)</f>
        <v>4</v>
      </c>
      <c r="AM343" t="str" cm="1">
        <f t="array" ref="AM3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344" spans="1:39" x14ac:dyDescent="0.2">
      <c r="A344" t="str">
        <f>TEXT(Table1[[#This Row],[Date]],"yyyymmdd") &amp; "_" &amp; (LEFT(D344,3) &amp; "_" &amp; LEFT(E344,3) &amp; "_" &amp; (Table1[[#This Row],[Game_no.]]))</f>
        <v>20260214_Mal_Wes_1</v>
      </c>
      <c r="B344" s="1">
        <v>46067</v>
      </c>
      <c r="C344" s="3">
        <v>1</v>
      </c>
      <c r="D344" t="s">
        <v>189</v>
      </c>
      <c r="E344" t="s">
        <v>152</v>
      </c>
      <c r="F344" t="s">
        <v>152</v>
      </c>
      <c r="G344" t="s">
        <v>189</v>
      </c>
      <c r="H344" t="s">
        <v>156</v>
      </c>
      <c r="I344" t="str">
        <f>TRIM(SUBSTITUTE(Table1[[#This Row],[Player]], " ", ""))</f>
        <v>S.Simon</v>
      </c>
      <c r="J344">
        <v>3</v>
      </c>
      <c r="K344">
        <v>1</v>
      </c>
      <c r="L344">
        <v>1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f t="shared" si="19"/>
        <v>5</v>
      </c>
      <c r="W344" t="s">
        <v>48</v>
      </c>
      <c r="X344" s="3">
        <v>4</v>
      </c>
      <c r="Y344">
        <v>0</v>
      </c>
      <c r="AF344">
        <f>Table1[[#This Row],[AB]]+Table1[[#This Row],[BB]]+Table1[[#This Row],[SF]]</f>
        <v>3</v>
      </c>
      <c r="AG344">
        <f>Table1[[#This Row],[H]]+Table1[[#This Row],[BB]]</f>
        <v>1</v>
      </c>
      <c r="AH344">
        <f>Table1[[#This Row],[H]]-Table1[[#This Row],[2B]]-Table1[[#This Row],[3B]]-Table1[[#This Row],[HR]]</f>
        <v>0</v>
      </c>
      <c r="AI344" s="3">
        <f>IF(Table1[[#This Row],[Team_Game_Number]] &gt;_xlfn.MAXIFS(Table1[Team_Game_Number],Table1[Team],Table1[[#This Row],[Team]]) - 5,1,0)</f>
        <v>0</v>
      </c>
      <c r="AJ344" cm="1">
        <f t="array" ref="AJ344">MATCH(Table1[[#This Row],[Game_ID]],_xlfn.UNIQUE(_xlfn._xlws.FILTER(Table1[Game_ID],Table1[Team]=Table1[[#This Row],[Team]])),0)</f>
        <v>3</v>
      </c>
      <c r="AK344">
        <f>IF(Table1[[#This Row],[Last5_Flag]]=1,1,0)</f>
        <v>0</v>
      </c>
      <c r="AL344">
        <f>COUNTIFS(
    Table1[Player Name], Table1[[#This Row],[Player Name]],
    Table1[Position], Table1[[#This Row],[Position]]
)</f>
        <v>17</v>
      </c>
      <c r="AM344" t="str" cm="1">
        <f t="array" ref="AM3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45" spans="1:39" x14ac:dyDescent="0.2">
      <c r="A345" t="str">
        <f>TEXT(Table1[[#This Row],[Date]],"yyyymmdd") &amp; "_" &amp; (LEFT(D345,3) &amp; "_" &amp; LEFT(E345,3) &amp; "_" &amp; (Table1[[#This Row],[Game_no.]]))</f>
        <v>20260214_Mal_Wes_1</v>
      </c>
      <c r="B345" s="1">
        <v>46067</v>
      </c>
      <c r="C345" s="3">
        <v>1</v>
      </c>
      <c r="D345" t="s">
        <v>189</v>
      </c>
      <c r="E345" t="s">
        <v>152</v>
      </c>
      <c r="F345" t="s">
        <v>152</v>
      </c>
      <c r="G345" t="s">
        <v>189</v>
      </c>
      <c r="H345" t="s">
        <v>163</v>
      </c>
      <c r="I345" t="str">
        <f>TRIM(SUBSTITUTE(Table1[[#This Row],[Player]], " ", ""))</f>
        <v>F.Randolph</v>
      </c>
      <c r="J345">
        <v>2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f t="shared" si="19"/>
        <v>0</v>
      </c>
      <c r="W345" t="s">
        <v>8</v>
      </c>
      <c r="X345" s="3">
        <v>5</v>
      </c>
      <c r="Y345">
        <v>0</v>
      </c>
      <c r="AF345">
        <f>Table1[[#This Row],[AB]]+Table1[[#This Row],[BB]]+Table1[[#This Row],[SF]]</f>
        <v>3</v>
      </c>
      <c r="AG345">
        <f>Table1[[#This Row],[H]]+Table1[[#This Row],[BB]]</f>
        <v>1</v>
      </c>
      <c r="AH345">
        <f>Table1[[#This Row],[H]]-Table1[[#This Row],[2B]]-Table1[[#This Row],[3B]]-Table1[[#This Row],[HR]]</f>
        <v>0</v>
      </c>
      <c r="AI345" s="3">
        <f>IF(Table1[[#This Row],[Team_Game_Number]] &gt;_xlfn.MAXIFS(Table1[Team_Game_Number],Table1[Team],Table1[[#This Row],[Team]]) - 5,1,0)</f>
        <v>0</v>
      </c>
      <c r="AJ345" cm="1">
        <f t="array" ref="AJ345">MATCH(Table1[[#This Row],[Game_ID]],_xlfn.UNIQUE(_xlfn._xlws.FILTER(Table1[Game_ID],Table1[Team]=Table1[[#This Row],[Team]])),0)</f>
        <v>3</v>
      </c>
      <c r="AK345">
        <f>IF(Table1[[#This Row],[Last5_Flag]]=1,1,0)</f>
        <v>0</v>
      </c>
      <c r="AL345">
        <f>COUNTIFS(
    Table1[Player Name], Table1[[#This Row],[Player Name]],
    Table1[Position], Table1[[#This Row],[Position]]
)</f>
        <v>4</v>
      </c>
      <c r="AM345" t="str" cm="1">
        <f t="array" ref="AM3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46" spans="1:39" x14ac:dyDescent="0.2">
      <c r="A346" t="str">
        <f>TEXT(Table1[[#This Row],[Date]],"yyyymmdd") &amp; "_" &amp; (LEFT(D346,3) &amp; "_" &amp; LEFT(E346,3) &amp; "_" &amp; (Table1[[#This Row],[Game_no.]]))</f>
        <v>20260214_Mal_Wes_1</v>
      </c>
      <c r="B346" s="1">
        <v>46067</v>
      </c>
      <c r="C346" s="3">
        <v>1</v>
      </c>
      <c r="D346" t="s">
        <v>189</v>
      </c>
      <c r="E346" t="s">
        <v>152</v>
      </c>
      <c r="F346" t="s">
        <v>152</v>
      </c>
      <c r="G346" t="s">
        <v>189</v>
      </c>
      <c r="H346" t="s">
        <v>154</v>
      </c>
      <c r="I346" t="str">
        <f>TRIM(SUBSTITUTE(Table1[[#This Row],[Player]], " ", ""))</f>
        <v>A.Cook</v>
      </c>
      <c r="J346">
        <v>2</v>
      </c>
      <c r="K346">
        <v>1</v>
      </c>
      <c r="L346">
        <v>0</v>
      </c>
      <c r="M346">
        <v>0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f t="shared" si="19"/>
        <v>0</v>
      </c>
      <c r="W346" t="s">
        <v>54</v>
      </c>
      <c r="X346" s="3">
        <v>6</v>
      </c>
      <c r="Y346">
        <v>0</v>
      </c>
      <c r="AF346">
        <f>Table1[[#This Row],[AB]]+Table1[[#This Row],[BB]]+Table1[[#This Row],[SF]]</f>
        <v>3</v>
      </c>
      <c r="AG346">
        <f>Table1[[#This Row],[H]]+Table1[[#This Row],[BB]]</f>
        <v>1</v>
      </c>
      <c r="AH346">
        <f>Table1[[#This Row],[H]]-Table1[[#This Row],[2B]]-Table1[[#This Row],[3B]]-Table1[[#This Row],[HR]]</f>
        <v>0</v>
      </c>
      <c r="AI346" s="3">
        <f>IF(Table1[[#This Row],[Team_Game_Number]] &gt;_xlfn.MAXIFS(Table1[Team_Game_Number],Table1[Team],Table1[[#This Row],[Team]]) - 5,1,0)</f>
        <v>0</v>
      </c>
      <c r="AJ346" cm="1">
        <f t="array" ref="AJ346">MATCH(Table1[[#This Row],[Game_ID]],_xlfn.UNIQUE(_xlfn._xlws.FILTER(Table1[Game_ID],Table1[Team]=Table1[[#This Row],[Team]])),0)</f>
        <v>3</v>
      </c>
      <c r="AK346">
        <f>IF(Table1[[#This Row],[Last5_Flag]]=1,1,0)</f>
        <v>0</v>
      </c>
      <c r="AL346">
        <f>COUNTIFS(
    Table1[Player Name], Table1[[#This Row],[Player Name]],
    Table1[Position], Table1[[#This Row],[Position]]
)</f>
        <v>5</v>
      </c>
      <c r="AM346" t="str" cm="1">
        <f t="array" ref="AM3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47" spans="1:39" x14ac:dyDescent="0.2">
      <c r="A347" t="str">
        <f>TEXT(Table1[[#This Row],[Date]],"yyyymmdd") &amp; "_" &amp; (LEFT(D347,3) &amp; "_" &amp; LEFT(E347,3) &amp; "_" &amp; (Table1[[#This Row],[Game_no.]]))</f>
        <v>20260214_Mal_Wes_1</v>
      </c>
      <c r="B347" s="1">
        <v>46067</v>
      </c>
      <c r="C347" s="3">
        <v>1</v>
      </c>
      <c r="D347" t="s">
        <v>189</v>
      </c>
      <c r="E347" t="s">
        <v>152</v>
      </c>
      <c r="F347" t="s">
        <v>152</v>
      </c>
      <c r="G347" t="s">
        <v>189</v>
      </c>
      <c r="H347" t="s">
        <v>230</v>
      </c>
      <c r="I347" t="str">
        <f>TRIM(SUBSTITUTE(Table1[[#This Row],[Player]], " ", ""))</f>
        <v>I.McKee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f t="shared" si="19"/>
        <v>0</v>
      </c>
      <c r="W347" t="s">
        <v>43</v>
      </c>
      <c r="X347" s="3">
        <v>7</v>
      </c>
      <c r="Y347">
        <v>0</v>
      </c>
      <c r="AF347">
        <f>Table1[[#This Row],[AB]]+Table1[[#This Row],[BB]]+Table1[[#This Row],[SF]]</f>
        <v>2</v>
      </c>
      <c r="AG347">
        <f>Table1[[#This Row],[H]]+Table1[[#This Row],[BB]]</f>
        <v>0</v>
      </c>
      <c r="AH347">
        <f>Table1[[#This Row],[H]]-Table1[[#This Row],[2B]]-Table1[[#This Row],[3B]]-Table1[[#This Row],[HR]]</f>
        <v>0</v>
      </c>
      <c r="AI347" s="3">
        <f>IF(Table1[[#This Row],[Team_Game_Number]] &gt;_xlfn.MAXIFS(Table1[Team_Game_Number],Table1[Team],Table1[[#This Row],[Team]]) - 5,1,0)</f>
        <v>0</v>
      </c>
      <c r="AJ347" cm="1">
        <f t="array" ref="AJ347">MATCH(Table1[[#This Row],[Game_ID]],_xlfn.UNIQUE(_xlfn._xlws.FILTER(Table1[Game_ID],Table1[Team]=Table1[[#This Row],[Team]])),0)</f>
        <v>3</v>
      </c>
      <c r="AK347">
        <f>IF(Table1[[#This Row],[Last5_Flag]]=1,1,0)</f>
        <v>0</v>
      </c>
      <c r="AL347">
        <f>COUNTIFS(
    Table1[Player Name], Table1[[#This Row],[Player Name]],
    Table1[Position], Table1[[#This Row],[Position]]
)</f>
        <v>16</v>
      </c>
      <c r="AM347" t="str" cm="1">
        <f t="array" ref="AM3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8" spans="1:39" x14ac:dyDescent="0.2">
      <c r="A348" t="str">
        <f>TEXT(Table1[[#This Row],[Date]],"yyyymmdd") &amp; "_" &amp; (LEFT(D348,3) &amp; "_" &amp; LEFT(E348,3) &amp; "_" &amp; (Table1[[#This Row],[Game_no.]]))</f>
        <v>20260214_Mal_Wes_1</v>
      </c>
      <c r="B348" s="1">
        <v>46067</v>
      </c>
      <c r="C348" s="3">
        <v>1</v>
      </c>
      <c r="D348" t="s">
        <v>189</v>
      </c>
      <c r="E348" t="s">
        <v>152</v>
      </c>
      <c r="F348" t="s">
        <v>152</v>
      </c>
      <c r="G348" t="s">
        <v>189</v>
      </c>
      <c r="H348" t="s">
        <v>161</v>
      </c>
      <c r="I348" t="str">
        <f>TRIM(SUBSTITUTE(Table1[[#This Row],[Player]], " ", ""))</f>
        <v>K.Pettit</v>
      </c>
      <c r="J348">
        <v>3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f t="shared" si="19"/>
        <v>3</v>
      </c>
      <c r="W348" t="s">
        <v>231</v>
      </c>
      <c r="X348" s="3">
        <v>8</v>
      </c>
      <c r="Y348">
        <v>0</v>
      </c>
      <c r="Z348">
        <v>6</v>
      </c>
      <c r="AA348">
        <v>3</v>
      </c>
      <c r="AB348">
        <v>1</v>
      </c>
      <c r="AC348">
        <v>1</v>
      </c>
      <c r="AD348">
        <v>3</v>
      </c>
      <c r="AE348">
        <v>6</v>
      </c>
      <c r="AF348">
        <f>Table1[[#This Row],[AB]]+Table1[[#This Row],[BB]]+Table1[[#This Row],[SF]]</f>
        <v>3</v>
      </c>
      <c r="AG348">
        <f>Table1[[#This Row],[H]]+Table1[[#This Row],[BB]]</f>
        <v>1</v>
      </c>
      <c r="AH348">
        <f>Table1[[#This Row],[H]]-Table1[[#This Row],[2B]]-Table1[[#This Row],[3B]]-Table1[[#This Row],[HR]]</f>
        <v>0</v>
      </c>
      <c r="AI348" s="3">
        <f>IF(Table1[[#This Row],[Team_Game_Number]] &gt;_xlfn.MAXIFS(Table1[Team_Game_Number],Table1[Team],Table1[[#This Row],[Team]]) - 5,1,0)</f>
        <v>0</v>
      </c>
      <c r="AJ348" cm="1">
        <f t="array" ref="AJ348">MATCH(Table1[[#This Row],[Game_ID]],_xlfn.UNIQUE(_xlfn._xlws.FILTER(Table1[Game_ID],Table1[Team]=Table1[[#This Row],[Team]])),0)</f>
        <v>3</v>
      </c>
      <c r="AK348">
        <f>IF(Table1[[#This Row],[Last5_Flag]]=1,1,0)</f>
        <v>0</v>
      </c>
      <c r="AL348">
        <f>COUNTIFS(
    Table1[Player Name], Table1[[#This Row],[Player Name]],
    Table1[Position], Table1[[#This Row],[Position]]
)</f>
        <v>3</v>
      </c>
      <c r="AM348" t="str" cm="1">
        <f t="array" ref="AM3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49" spans="1:39" x14ac:dyDescent="0.2">
      <c r="A349" t="str">
        <f>TEXT(Table1[[#This Row],[Date]],"yyyymmdd") &amp; "_" &amp; (LEFT(D349,3) &amp; "_" &amp; LEFT(E349,3) &amp; "_" &amp; (Table1[[#This Row],[Game_no.]]))</f>
        <v>20260214_Mal_Wes_1</v>
      </c>
      <c r="B349" s="1">
        <v>46067</v>
      </c>
      <c r="C349" s="3">
        <v>1</v>
      </c>
      <c r="D349" t="s">
        <v>189</v>
      </c>
      <c r="E349" t="s">
        <v>152</v>
      </c>
      <c r="F349" t="s">
        <v>152</v>
      </c>
      <c r="G349" t="s">
        <v>189</v>
      </c>
      <c r="H349" t="s">
        <v>162</v>
      </c>
      <c r="I349" t="str">
        <f>TRIM(SUBSTITUTE(Table1[[#This Row],[Player]], " ", ""))</f>
        <v>P.Tucker</v>
      </c>
      <c r="J349">
        <v>3</v>
      </c>
      <c r="K349">
        <v>1</v>
      </c>
      <c r="L349">
        <v>3</v>
      </c>
      <c r="M349">
        <v>2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3</v>
      </c>
      <c r="T349">
        <v>0</v>
      </c>
      <c r="U349">
        <v>0</v>
      </c>
      <c r="V349">
        <f t="shared" si="19"/>
        <v>5</v>
      </c>
      <c r="W349" t="s">
        <v>53</v>
      </c>
      <c r="X349" s="3">
        <v>9</v>
      </c>
      <c r="Y349">
        <v>0</v>
      </c>
      <c r="AF349">
        <f>Table1[[#This Row],[AB]]+Table1[[#This Row],[BB]]+Table1[[#This Row],[SF]]</f>
        <v>3</v>
      </c>
      <c r="AG349">
        <f>Table1[[#This Row],[H]]+Table1[[#This Row],[BB]]</f>
        <v>3</v>
      </c>
      <c r="AH349">
        <f>Table1[[#This Row],[H]]-Table1[[#This Row],[2B]]-Table1[[#This Row],[3B]]-Table1[[#This Row],[HR]]</f>
        <v>2</v>
      </c>
      <c r="AI349" s="3">
        <f>IF(Table1[[#This Row],[Team_Game_Number]] &gt;_xlfn.MAXIFS(Table1[Team_Game_Number],Table1[Team],Table1[[#This Row],[Team]]) - 5,1,0)</f>
        <v>0</v>
      </c>
      <c r="AJ349" cm="1">
        <f t="array" ref="AJ349">MATCH(Table1[[#This Row],[Game_ID]],_xlfn.UNIQUE(_xlfn._xlws.FILTER(Table1[Game_ID],Table1[Team]=Table1[[#This Row],[Team]])),0)</f>
        <v>3</v>
      </c>
      <c r="AK349">
        <f>IF(Table1[[#This Row],[Last5_Flag]]=1,1,0)</f>
        <v>0</v>
      </c>
      <c r="AL349">
        <f>COUNTIFS(
    Table1[Player Name], Table1[[#This Row],[Player Name]],
    Table1[Position], Table1[[#This Row],[Position]]
)</f>
        <v>5</v>
      </c>
      <c r="AM349" t="str" cm="1">
        <f t="array" ref="AM3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0" spans="1:39" x14ac:dyDescent="0.2">
      <c r="A350" t="str">
        <f>TEXT(Table1[[#This Row],[Date]],"yyyymmdd") &amp; "_" &amp; (LEFT(D350,3) &amp; "_" &amp; LEFT(E350,3) &amp; "_" &amp; (Table1[[#This Row],[Game_no.]]))</f>
        <v>20260214_Mal_Wes_1</v>
      </c>
      <c r="B350" s="1">
        <v>46067</v>
      </c>
      <c r="C350" s="3">
        <v>1</v>
      </c>
      <c r="D350" t="s">
        <v>189</v>
      </c>
      <c r="E350" t="s">
        <v>152</v>
      </c>
      <c r="F350" t="s">
        <v>152</v>
      </c>
      <c r="G350" t="s">
        <v>189</v>
      </c>
      <c r="H350" t="s">
        <v>160</v>
      </c>
      <c r="I350" t="str">
        <f>TRIM(SUBSTITUTE(Table1[[#This Row],[Player]], " ", ""))</f>
        <v>M.Johnson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f t="shared" si="19"/>
        <v>0</v>
      </c>
      <c r="W350" t="s">
        <v>57</v>
      </c>
      <c r="X350" s="3"/>
      <c r="Y350">
        <v>0</v>
      </c>
      <c r="AF350">
        <f>Table1[[#This Row],[AB]]+Table1[[#This Row],[BB]]+Table1[[#This Row],[SF]]</f>
        <v>0</v>
      </c>
      <c r="AG350">
        <f>Table1[[#This Row],[H]]+Table1[[#This Row],[BB]]</f>
        <v>0</v>
      </c>
      <c r="AH350">
        <f>Table1[[#This Row],[H]]-Table1[[#This Row],[2B]]-Table1[[#This Row],[3B]]-Table1[[#This Row],[HR]]</f>
        <v>0</v>
      </c>
      <c r="AI350" s="3">
        <f>IF(Table1[[#This Row],[Team_Game_Number]] &gt;_xlfn.MAXIFS(Table1[Team_Game_Number],Table1[Team],Table1[[#This Row],[Team]]) - 5,1,0)</f>
        <v>0</v>
      </c>
      <c r="AJ350" cm="1">
        <f t="array" ref="AJ350">MATCH(Table1[[#This Row],[Game_ID]],_xlfn.UNIQUE(_xlfn._xlws.FILTER(Table1[Game_ID],Table1[Team]=Table1[[#This Row],[Team]])),0)</f>
        <v>3</v>
      </c>
      <c r="AK350">
        <f>IF(Table1[[#This Row],[Last5_Flag]]=1,1,0)</f>
        <v>0</v>
      </c>
      <c r="AL350">
        <f>COUNTIFS(
    Table1[Player Name], Table1[[#This Row],[Player Name]],
    Table1[Position], Table1[[#This Row],[Position]]
)</f>
        <v>7</v>
      </c>
      <c r="AM350" t="str" cm="1">
        <f t="array" ref="AM3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1" spans="1:39" x14ac:dyDescent="0.2">
      <c r="A351" t="str">
        <f>TEXT(Table1[[#This Row],[Date]],"yyyymmdd") &amp; "_" &amp; (LEFT(D351,3) &amp; "_" &amp; LEFT(E351,3) &amp; "_" &amp; (Table1[[#This Row],[Game_no.]]))</f>
        <v>20260214_Cat_D&amp;E_1</v>
      </c>
      <c r="B351" s="1">
        <v>46067</v>
      </c>
      <c r="C351" s="3">
        <v>1</v>
      </c>
      <c r="D351" t="s">
        <v>149</v>
      </c>
      <c r="E351" t="s">
        <v>42</v>
      </c>
      <c r="F351" t="s">
        <v>42</v>
      </c>
      <c r="G351" t="s">
        <v>149</v>
      </c>
      <c r="H351" t="s">
        <v>67</v>
      </c>
      <c r="I351" t="str">
        <f>TRIM(SUBSTITUTE(Table1[[#This Row],[Player]], " ", ""))</f>
        <v>A.Haynes</v>
      </c>
      <c r="J351">
        <v>2</v>
      </c>
      <c r="K351">
        <v>0</v>
      </c>
      <c r="L351">
        <v>0</v>
      </c>
      <c r="M351">
        <v>0</v>
      </c>
      <c r="N351">
        <v>2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f t="shared" si="19"/>
        <v>0</v>
      </c>
      <c r="W351" t="s">
        <v>53</v>
      </c>
      <c r="X351" s="3">
        <v>1</v>
      </c>
      <c r="Y351">
        <v>1</v>
      </c>
      <c r="AF351">
        <f>Table1[[#This Row],[AB]]+Table1[[#This Row],[BB]]+Table1[[#This Row],[SF]]</f>
        <v>4</v>
      </c>
      <c r="AG351">
        <f>Table1[[#This Row],[H]]+Table1[[#This Row],[BB]]</f>
        <v>2</v>
      </c>
      <c r="AH351">
        <f>Table1[[#This Row],[H]]-Table1[[#This Row],[2B]]-Table1[[#This Row],[3B]]-Table1[[#This Row],[HR]]</f>
        <v>0</v>
      </c>
      <c r="AI351" s="3">
        <f>IF(Table1[[#This Row],[Team_Game_Number]] &gt;_xlfn.MAXIFS(Table1[Team_Game_Number],Table1[Team],Table1[[#This Row],[Team]]) - 5,1,0)</f>
        <v>0</v>
      </c>
      <c r="AJ351" cm="1">
        <f t="array" ref="AJ351">MATCH(Table1[[#This Row],[Game_ID]],_xlfn.UNIQUE(_xlfn._xlws.FILTER(Table1[Game_ID],Table1[Team]=Table1[[#This Row],[Team]])),0)</f>
        <v>9</v>
      </c>
      <c r="AK351">
        <f>IF(Table1[[#This Row],[Last5_Flag]]=1,1,0)</f>
        <v>0</v>
      </c>
      <c r="AL351">
        <f>COUNTIFS(
    Table1[Player Name], Table1[[#This Row],[Player Name]],
    Table1[Position], Table1[[#This Row],[Position]]
)</f>
        <v>17</v>
      </c>
      <c r="AM351" t="str" cm="1">
        <f t="array" ref="AM3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52" spans="1:39" x14ac:dyDescent="0.2">
      <c r="A352" t="str">
        <f>TEXT(Table1[[#This Row],[Date]],"yyyymmdd") &amp; "_" &amp; (LEFT(D352,3) &amp; "_" &amp; LEFT(E352,3) &amp; "_" &amp; (Table1[[#This Row],[Game_no.]]))</f>
        <v>20260214_Cat_D&amp;E_1</v>
      </c>
      <c r="B352" s="1">
        <v>46067</v>
      </c>
      <c r="C352" s="3">
        <v>1</v>
      </c>
      <c r="D352" t="s">
        <v>149</v>
      </c>
      <c r="E352" t="s">
        <v>42</v>
      </c>
      <c r="F352" t="s">
        <v>42</v>
      </c>
      <c r="G352" t="s">
        <v>149</v>
      </c>
      <c r="H352" t="s">
        <v>51</v>
      </c>
      <c r="I352" t="str">
        <f>TRIM(SUBSTITUTE(Table1[[#This Row],[Player]], " ", ""))</f>
        <v>G.Wessling</v>
      </c>
      <c r="J352">
        <v>4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f t="shared" si="19"/>
        <v>1</v>
      </c>
      <c r="W352" t="s">
        <v>52</v>
      </c>
      <c r="X352" s="3">
        <v>2</v>
      </c>
      <c r="Y352">
        <v>0</v>
      </c>
      <c r="AF352">
        <f>Table1[[#This Row],[AB]]+Table1[[#This Row],[BB]]+Table1[[#This Row],[SF]]</f>
        <v>4</v>
      </c>
      <c r="AG352">
        <f>Table1[[#This Row],[H]]+Table1[[#This Row],[BB]]</f>
        <v>1</v>
      </c>
      <c r="AH352">
        <f>Table1[[#This Row],[H]]-Table1[[#This Row],[2B]]-Table1[[#This Row],[3B]]-Table1[[#This Row],[HR]]</f>
        <v>1</v>
      </c>
      <c r="AI352" s="3">
        <f>IF(Table1[[#This Row],[Team_Game_Number]] &gt;_xlfn.MAXIFS(Table1[Team_Game_Number],Table1[Team],Table1[[#This Row],[Team]]) - 5,1,0)</f>
        <v>0</v>
      </c>
      <c r="AJ352" cm="1">
        <f t="array" ref="AJ352">MATCH(Table1[[#This Row],[Game_ID]],_xlfn.UNIQUE(_xlfn._xlws.FILTER(Table1[Game_ID],Table1[Team]=Table1[[#This Row],[Team]])),0)</f>
        <v>9</v>
      </c>
      <c r="AK352">
        <f>IF(Table1[[#This Row],[Last5_Flag]]=1,1,0)</f>
        <v>0</v>
      </c>
      <c r="AL352">
        <f>COUNTIFS(
    Table1[Player Name], Table1[[#This Row],[Player Name]],
    Table1[Position], Table1[[#This Row],[Position]]
)</f>
        <v>26</v>
      </c>
      <c r="AM352" t="str" cm="1">
        <f t="array" ref="AM3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3" spans="1:39" x14ac:dyDescent="0.2">
      <c r="A353" t="str">
        <f>TEXT(Table1[[#This Row],[Date]],"yyyymmdd") &amp; "_" &amp; (LEFT(D353,3) &amp; "_" &amp; LEFT(E353,3) &amp; "_" &amp; (Table1[[#This Row],[Game_no.]]))</f>
        <v>20260214_Cat_D&amp;E_1</v>
      </c>
      <c r="B353" s="1">
        <v>46067</v>
      </c>
      <c r="C353" s="3">
        <v>1</v>
      </c>
      <c r="D353" t="s">
        <v>149</v>
      </c>
      <c r="E353" t="s">
        <v>42</v>
      </c>
      <c r="F353" t="s">
        <v>42</v>
      </c>
      <c r="G353" t="s">
        <v>149</v>
      </c>
      <c r="H353" t="s">
        <v>461</v>
      </c>
      <c r="I353" t="str">
        <f>TRIM(SUBSTITUTE(Table1[[#This Row],[Player]], " ", ""))</f>
        <v>L.Ruiz-Rubio</v>
      </c>
      <c r="J353">
        <v>3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f t="shared" si="19"/>
        <v>0</v>
      </c>
      <c r="W353" t="s">
        <v>50</v>
      </c>
      <c r="X353" s="3">
        <v>3</v>
      </c>
      <c r="Y353">
        <v>0</v>
      </c>
      <c r="AF353">
        <f>Table1[[#This Row],[AB]]+Table1[[#This Row],[BB]]+Table1[[#This Row],[SF]]</f>
        <v>4</v>
      </c>
      <c r="AG353">
        <f>Table1[[#This Row],[H]]+Table1[[#This Row],[BB]]</f>
        <v>1</v>
      </c>
      <c r="AH353">
        <f>Table1[[#This Row],[H]]-Table1[[#This Row],[2B]]-Table1[[#This Row],[3B]]-Table1[[#This Row],[HR]]</f>
        <v>0</v>
      </c>
      <c r="AI353" s="3">
        <f>IF(Table1[[#This Row],[Team_Game_Number]] &gt;_xlfn.MAXIFS(Table1[Team_Game_Number],Table1[Team],Table1[[#This Row],[Team]]) - 5,1,0)</f>
        <v>0</v>
      </c>
      <c r="AJ353" cm="1">
        <f t="array" ref="AJ353">MATCH(Table1[[#This Row],[Game_ID]],_xlfn.UNIQUE(_xlfn._xlws.FILTER(Table1[Game_ID],Table1[Team]=Table1[[#This Row],[Team]])),0)</f>
        <v>9</v>
      </c>
      <c r="AK353">
        <f>IF(Table1[[#This Row],[Last5_Flag]]=1,1,0)</f>
        <v>0</v>
      </c>
      <c r="AL353">
        <f>COUNTIFS(
    Table1[Player Name], Table1[[#This Row],[Player Name]],
    Table1[Position], Table1[[#This Row],[Position]]
)</f>
        <v>2</v>
      </c>
      <c r="AM353" t="str" cm="1">
        <f t="array" ref="AM3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54" spans="1:39" x14ac:dyDescent="0.2">
      <c r="A354" t="str">
        <f>TEXT(Table1[[#This Row],[Date]],"yyyymmdd") &amp; "_" &amp; (LEFT(D354,3) &amp; "_" &amp; LEFT(E354,3) &amp; "_" &amp; (Table1[[#This Row],[Game_no.]]))</f>
        <v>20260214_Cat_D&amp;E_1</v>
      </c>
      <c r="B354" s="1">
        <v>46067</v>
      </c>
      <c r="C354" s="3">
        <v>1</v>
      </c>
      <c r="D354" t="s">
        <v>149</v>
      </c>
      <c r="E354" t="s">
        <v>42</v>
      </c>
      <c r="F354" t="s">
        <v>42</v>
      </c>
      <c r="G354" t="s">
        <v>149</v>
      </c>
      <c r="H354" t="s">
        <v>44</v>
      </c>
      <c r="I354" t="str">
        <f>TRIM(SUBSTITUTE(Table1[[#This Row],[Player]], " ", ""))</f>
        <v>A.Higgins</v>
      </c>
      <c r="J354">
        <v>4</v>
      </c>
      <c r="K354">
        <v>1</v>
      </c>
      <c r="L354">
        <v>3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f t="shared" si="19"/>
        <v>5</v>
      </c>
      <c r="W354" t="s">
        <v>48</v>
      </c>
      <c r="X354" s="3">
        <v>4</v>
      </c>
      <c r="Y354">
        <v>1</v>
      </c>
      <c r="AF354">
        <f>Table1[[#This Row],[AB]]+Table1[[#This Row],[BB]]+Table1[[#This Row],[SF]]</f>
        <v>4</v>
      </c>
      <c r="AG354">
        <f>Table1[[#This Row],[H]]+Table1[[#This Row],[BB]]</f>
        <v>3</v>
      </c>
      <c r="AH354">
        <f>Table1[[#This Row],[H]]-Table1[[#This Row],[2B]]-Table1[[#This Row],[3B]]-Table1[[#This Row],[HR]]</f>
        <v>2</v>
      </c>
      <c r="AI354" s="3">
        <f>IF(Table1[[#This Row],[Team_Game_Number]] &gt;_xlfn.MAXIFS(Table1[Team_Game_Number],Table1[Team],Table1[[#This Row],[Team]]) - 5,1,0)</f>
        <v>0</v>
      </c>
      <c r="AJ354" cm="1">
        <f t="array" ref="AJ354">MATCH(Table1[[#This Row],[Game_ID]],_xlfn.UNIQUE(_xlfn._xlws.FILTER(Table1[Game_ID],Table1[Team]=Table1[[#This Row],[Team]])),0)</f>
        <v>9</v>
      </c>
      <c r="AK354">
        <f>IF(Table1[[#This Row],[Last5_Flag]]=1,1,0)</f>
        <v>0</v>
      </c>
      <c r="AL354">
        <f>COUNTIFS(
    Table1[Player Name], Table1[[#This Row],[Player Name]],
    Table1[Position], Table1[[#This Row],[Position]]
)</f>
        <v>22</v>
      </c>
      <c r="AM354" t="str" cm="1">
        <f t="array" ref="AM3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55" spans="1:39" x14ac:dyDescent="0.2">
      <c r="A355" t="str">
        <f>TEXT(Table1[[#This Row],[Date]],"yyyymmdd") &amp; "_" &amp; (LEFT(D355,3) &amp; "_" &amp; LEFT(E355,3) &amp; "_" &amp; (Table1[[#This Row],[Game_no.]]))</f>
        <v>20260214_Cat_D&amp;E_1</v>
      </c>
      <c r="B355" s="1">
        <v>46067</v>
      </c>
      <c r="C355" s="3">
        <v>1</v>
      </c>
      <c r="D355" t="s">
        <v>149</v>
      </c>
      <c r="E355" t="s">
        <v>42</v>
      </c>
      <c r="F355" t="s">
        <v>42</v>
      </c>
      <c r="G355" t="s">
        <v>149</v>
      </c>
      <c r="H355" t="s">
        <v>121</v>
      </c>
      <c r="I355" t="str">
        <f>TRIM(SUBSTITUTE(Table1[[#This Row],[Player]], " ", ""))</f>
        <v>I.Thomas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f t="shared" si="19"/>
        <v>0</v>
      </c>
      <c r="W355" t="s">
        <v>73</v>
      </c>
      <c r="X355" s="3"/>
      <c r="Y355">
        <v>0</v>
      </c>
      <c r="AF355">
        <f>Table1[[#This Row],[AB]]+Table1[[#This Row],[BB]]+Table1[[#This Row],[SF]]</f>
        <v>0</v>
      </c>
      <c r="AG355">
        <f>Table1[[#This Row],[H]]+Table1[[#This Row],[BB]]</f>
        <v>0</v>
      </c>
      <c r="AH355">
        <f>Table1[[#This Row],[H]]-Table1[[#This Row],[2B]]-Table1[[#This Row],[3B]]-Table1[[#This Row],[HR]]</f>
        <v>0</v>
      </c>
      <c r="AI355" s="3">
        <f>IF(Table1[[#This Row],[Team_Game_Number]] &gt;_xlfn.MAXIFS(Table1[Team_Game_Number],Table1[Team],Table1[[#This Row],[Team]]) - 5,1,0)</f>
        <v>0</v>
      </c>
      <c r="AJ355" cm="1">
        <f t="array" ref="AJ355">MATCH(Table1[[#This Row],[Game_ID]],_xlfn.UNIQUE(_xlfn._xlws.FILTER(Table1[Game_ID],Table1[Team]=Table1[[#This Row],[Team]])),0)</f>
        <v>9</v>
      </c>
      <c r="AK355">
        <f>IF(Table1[[#This Row],[Last5_Flag]]=1,1,0)</f>
        <v>0</v>
      </c>
      <c r="AL355">
        <f>COUNTIFS(
    Table1[Player Name], Table1[[#This Row],[Player Name]],
    Table1[Position], Table1[[#This Row],[Position]]
)</f>
        <v>7</v>
      </c>
      <c r="AM355" t="str" cm="1">
        <f t="array" ref="AM3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56" spans="1:39" x14ac:dyDescent="0.2">
      <c r="A356" t="str">
        <f>TEXT(Table1[[#This Row],[Date]],"yyyymmdd") &amp; "_" &amp; (LEFT(D356,3) &amp; "_" &amp; LEFT(E356,3) &amp; "_" &amp; (Table1[[#This Row],[Game_no.]]))</f>
        <v>20260214_Cat_D&amp;E_1</v>
      </c>
      <c r="B356" s="1">
        <v>46067</v>
      </c>
      <c r="C356" s="3">
        <v>1</v>
      </c>
      <c r="D356" t="s">
        <v>149</v>
      </c>
      <c r="E356" t="s">
        <v>42</v>
      </c>
      <c r="F356" t="s">
        <v>42</v>
      </c>
      <c r="G356" t="s">
        <v>149</v>
      </c>
      <c r="H356" t="s">
        <v>46</v>
      </c>
      <c r="I356" t="str">
        <f>TRIM(SUBSTITUTE(Table1[[#This Row],[Player]], " ", ""))</f>
        <v>M.Henkle</v>
      </c>
      <c r="J356">
        <v>3</v>
      </c>
      <c r="K356">
        <v>1</v>
      </c>
      <c r="L356">
        <v>2</v>
      </c>
      <c r="M356">
        <v>1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f t="shared" si="19"/>
        <v>4</v>
      </c>
      <c r="W356" t="s">
        <v>8</v>
      </c>
      <c r="X356" s="3">
        <v>5</v>
      </c>
      <c r="Y356">
        <v>0</v>
      </c>
      <c r="AF356">
        <f>Table1[[#This Row],[AB]]+Table1[[#This Row],[BB]]+Table1[[#This Row],[SF]]</f>
        <v>4</v>
      </c>
      <c r="AG356">
        <f>Table1[[#This Row],[H]]+Table1[[#This Row],[BB]]</f>
        <v>3</v>
      </c>
      <c r="AH356">
        <f>Table1[[#This Row],[H]]-Table1[[#This Row],[2B]]-Table1[[#This Row],[3B]]-Table1[[#This Row],[HR]]</f>
        <v>1</v>
      </c>
      <c r="AI356" s="3">
        <f>IF(Table1[[#This Row],[Team_Game_Number]] &gt;_xlfn.MAXIFS(Table1[Team_Game_Number],Table1[Team],Table1[[#This Row],[Team]]) - 5,1,0)</f>
        <v>0</v>
      </c>
      <c r="AJ356" cm="1">
        <f t="array" ref="AJ356">MATCH(Table1[[#This Row],[Game_ID]],_xlfn.UNIQUE(_xlfn._xlws.FILTER(Table1[Game_ID],Table1[Team]=Table1[[#This Row],[Team]])),0)</f>
        <v>9</v>
      </c>
      <c r="AK356">
        <f>IF(Table1[[#This Row],[Last5_Flag]]=1,1,0)</f>
        <v>0</v>
      </c>
      <c r="AL356">
        <f>COUNTIFS(
    Table1[Player Name], Table1[[#This Row],[Player Name]],
    Table1[Position], Table1[[#This Row],[Position]]
)</f>
        <v>13</v>
      </c>
      <c r="AM356" t="str" cm="1">
        <f t="array" ref="AM3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57" spans="1:39" x14ac:dyDescent="0.2">
      <c r="A357" t="str">
        <f>TEXT(Table1[[#This Row],[Date]],"yyyymmdd") &amp; "_" &amp; (LEFT(D357,3) &amp; "_" &amp; LEFT(E357,3) &amp; "_" &amp; (Table1[[#This Row],[Game_no.]]))</f>
        <v>20260214_Cat_D&amp;E_1</v>
      </c>
      <c r="B357" s="1">
        <v>46067</v>
      </c>
      <c r="C357" s="3">
        <v>1</v>
      </c>
      <c r="D357" t="s">
        <v>149</v>
      </c>
      <c r="E357" t="s">
        <v>42</v>
      </c>
      <c r="F357" t="s">
        <v>42</v>
      </c>
      <c r="G357" t="s">
        <v>149</v>
      </c>
      <c r="H357" t="s">
        <v>47</v>
      </c>
      <c r="I357" t="str">
        <f>TRIM(SUBSTITUTE(Table1[[#This Row],[Player]], " ", ""))</f>
        <v>A.Zapach</v>
      </c>
      <c r="J357">
        <v>4</v>
      </c>
      <c r="K357">
        <v>1</v>
      </c>
      <c r="L357">
        <v>2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f t="shared" si="19"/>
        <v>4</v>
      </c>
      <c r="W357" t="s">
        <v>43</v>
      </c>
      <c r="X357" s="3">
        <v>6</v>
      </c>
      <c r="Y357">
        <v>0</v>
      </c>
      <c r="AF357">
        <f>Table1[[#This Row],[AB]]+Table1[[#This Row],[BB]]+Table1[[#This Row],[SF]]</f>
        <v>4</v>
      </c>
      <c r="AG357">
        <f>Table1[[#This Row],[H]]+Table1[[#This Row],[BB]]</f>
        <v>2</v>
      </c>
      <c r="AH357">
        <f>Table1[[#This Row],[H]]-Table1[[#This Row],[2B]]-Table1[[#This Row],[3B]]-Table1[[#This Row],[HR]]</f>
        <v>1</v>
      </c>
      <c r="AI357" s="3">
        <f>IF(Table1[[#This Row],[Team_Game_Number]] &gt;_xlfn.MAXIFS(Table1[Team_Game_Number],Table1[Team],Table1[[#This Row],[Team]]) - 5,1,0)</f>
        <v>0</v>
      </c>
      <c r="AJ357" cm="1">
        <f t="array" ref="AJ357">MATCH(Table1[[#This Row],[Game_ID]],_xlfn.UNIQUE(_xlfn._xlws.FILTER(Table1[Game_ID],Table1[Team]=Table1[[#This Row],[Team]])),0)</f>
        <v>9</v>
      </c>
      <c r="AK357">
        <f>IF(Table1[[#This Row],[Last5_Flag]]=1,1,0)</f>
        <v>0</v>
      </c>
      <c r="AL357">
        <f>COUNTIFS(
    Table1[Player Name], Table1[[#This Row],[Player Name]],
    Table1[Position], Table1[[#This Row],[Position]]
)</f>
        <v>27</v>
      </c>
      <c r="AM357" t="str" cm="1">
        <f t="array" ref="AM3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58" spans="1:39" x14ac:dyDescent="0.2">
      <c r="A358" t="str">
        <f>TEXT(Table1[[#This Row],[Date]],"yyyymmdd") &amp; "_" &amp; (LEFT(D358,3) &amp; "_" &amp; LEFT(E358,3) &amp; "_" &amp; (Table1[[#This Row],[Game_no.]]))</f>
        <v>20260214_Cat_D&amp;E_1</v>
      </c>
      <c r="B358" s="1">
        <v>46067</v>
      </c>
      <c r="C358" s="3">
        <v>1</v>
      </c>
      <c r="D358" t="s">
        <v>149</v>
      </c>
      <c r="E358" t="s">
        <v>42</v>
      </c>
      <c r="F358" t="s">
        <v>42</v>
      </c>
      <c r="G358" t="s">
        <v>149</v>
      </c>
      <c r="H358" t="s">
        <v>96</v>
      </c>
      <c r="I358" t="str">
        <f>TRIM(SUBSTITUTE(Table1[[#This Row],[Player]], " ", ""))</f>
        <v>A.Belcher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f t="shared" si="19"/>
        <v>0</v>
      </c>
      <c r="W358" t="s">
        <v>73</v>
      </c>
      <c r="X358" s="3"/>
      <c r="Y358">
        <v>0</v>
      </c>
      <c r="AF358">
        <f>Table1[[#This Row],[AB]]+Table1[[#This Row],[BB]]+Table1[[#This Row],[SF]]</f>
        <v>0</v>
      </c>
      <c r="AG358">
        <f>Table1[[#This Row],[H]]+Table1[[#This Row],[BB]]</f>
        <v>0</v>
      </c>
      <c r="AH358">
        <f>Table1[[#This Row],[H]]-Table1[[#This Row],[2B]]-Table1[[#This Row],[3B]]-Table1[[#This Row],[HR]]</f>
        <v>0</v>
      </c>
      <c r="AI358" s="3">
        <f>IF(Table1[[#This Row],[Team_Game_Number]] &gt;_xlfn.MAXIFS(Table1[Team_Game_Number],Table1[Team],Table1[[#This Row],[Team]]) - 5,1,0)</f>
        <v>0</v>
      </c>
      <c r="AJ358" cm="1">
        <f t="array" ref="AJ358">MATCH(Table1[[#This Row],[Game_ID]],_xlfn.UNIQUE(_xlfn._xlws.FILTER(Table1[Game_ID],Table1[Team]=Table1[[#This Row],[Team]])),0)</f>
        <v>9</v>
      </c>
      <c r="AK358">
        <f>IF(Table1[[#This Row],[Last5_Flag]]=1,1,0)</f>
        <v>0</v>
      </c>
      <c r="AL358">
        <f>COUNTIFS(
    Table1[Player Name], Table1[[#This Row],[Player Name]],
    Table1[Position], Table1[[#This Row],[Position]]
)</f>
        <v>2</v>
      </c>
      <c r="AM358" t="str" cm="1">
        <f t="array" ref="AM3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9" spans="1:39" x14ac:dyDescent="0.2">
      <c r="A359" t="str">
        <f>TEXT(Table1[[#This Row],[Date]],"yyyymmdd") &amp; "_" &amp; (LEFT(D359,3) &amp; "_" &amp; LEFT(E359,3) &amp; "_" &amp; (Table1[[#This Row],[Game_no.]]))</f>
        <v>20260214_Cat_D&amp;E_1</v>
      </c>
      <c r="B359" s="1">
        <v>46067</v>
      </c>
      <c r="C359" s="3">
        <v>1</v>
      </c>
      <c r="D359" t="s">
        <v>149</v>
      </c>
      <c r="E359" t="s">
        <v>42</v>
      </c>
      <c r="F359" t="s">
        <v>42</v>
      </c>
      <c r="G359" t="s">
        <v>149</v>
      </c>
      <c r="H359" t="s">
        <v>110</v>
      </c>
      <c r="I359" t="str">
        <f>TRIM(SUBSTITUTE(Table1[[#This Row],[Player]], " ", ""))</f>
        <v>M.Ledesma</v>
      </c>
      <c r="J359">
        <v>2</v>
      </c>
      <c r="K359">
        <v>0</v>
      </c>
      <c r="L359">
        <v>1</v>
      </c>
      <c r="M359">
        <v>1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f t="shared" ref="V359:V390" si="20">L359*1+P359*2+Q359*3+R359*4</f>
        <v>1</v>
      </c>
      <c r="W359" t="s">
        <v>7</v>
      </c>
      <c r="X359" s="3">
        <v>7</v>
      </c>
      <c r="Y359">
        <v>0</v>
      </c>
      <c r="AF359">
        <f>Table1[[#This Row],[AB]]+Table1[[#This Row],[BB]]+Table1[[#This Row],[SF]]</f>
        <v>4</v>
      </c>
      <c r="AG359">
        <f>Table1[[#This Row],[H]]+Table1[[#This Row],[BB]]</f>
        <v>3</v>
      </c>
      <c r="AH359">
        <f>Table1[[#This Row],[H]]-Table1[[#This Row],[2B]]-Table1[[#This Row],[3B]]-Table1[[#This Row],[HR]]</f>
        <v>1</v>
      </c>
      <c r="AI359" s="3">
        <f>IF(Table1[[#This Row],[Team_Game_Number]] &gt;_xlfn.MAXIFS(Table1[Team_Game_Number],Table1[Team],Table1[[#This Row],[Team]]) - 5,1,0)</f>
        <v>0</v>
      </c>
      <c r="AJ359" cm="1">
        <f t="array" ref="AJ359">MATCH(Table1[[#This Row],[Game_ID]],_xlfn.UNIQUE(_xlfn._xlws.FILTER(Table1[Game_ID],Table1[Team]=Table1[[#This Row],[Team]])),0)</f>
        <v>9</v>
      </c>
      <c r="AK359">
        <f>IF(Table1[[#This Row],[Last5_Flag]]=1,1,0)</f>
        <v>0</v>
      </c>
      <c r="AL359">
        <f>COUNTIFS(
    Table1[Player Name], Table1[[#This Row],[Player Name]],
    Table1[Position], Table1[[#This Row],[Position]]
)</f>
        <v>9</v>
      </c>
      <c r="AM359" t="str" cm="1">
        <f t="array" ref="AM3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60" spans="1:39" x14ac:dyDescent="0.2">
      <c r="A360" t="str">
        <f>TEXT(Table1[[#This Row],[Date]],"yyyymmdd") &amp; "_" &amp; (LEFT(D360,3) &amp; "_" &amp; LEFT(E360,3) &amp; "_" &amp; (Table1[[#This Row],[Game_no.]]))</f>
        <v>20260214_Cat_D&amp;E_1</v>
      </c>
      <c r="B360" s="1">
        <v>46067</v>
      </c>
      <c r="C360" s="3">
        <v>1</v>
      </c>
      <c r="D360" t="s">
        <v>149</v>
      </c>
      <c r="E360" t="s">
        <v>42</v>
      </c>
      <c r="F360" t="s">
        <v>42</v>
      </c>
      <c r="G360" t="s">
        <v>149</v>
      </c>
      <c r="H360" t="s">
        <v>56</v>
      </c>
      <c r="I360" t="str">
        <f>TRIM(SUBSTITUTE(Table1[[#This Row],[Player]], " ", ""))</f>
        <v>C.Warfield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f t="shared" si="20"/>
        <v>0</v>
      </c>
      <c r="W360" t="s">
        <v>57</v>
      </c>
      <c r="X360" s="3">
        <v>8</v>
      </c>
      <c r="Y360">
        <v>0</v>
      </c>
      <c r="AF360">
        <f>Table1[[#This Row],[AB]]+Table1[[#This Row],[BB]]+Table1[[#This Row],[SF]]</f>
        <v>2</v>
      </c>
      <c r="AG360">
        <f>Table1[[#This Row],[H]]+Table1[[#This Row],[BB]]</f>
        <v>0</v>
      </c>
      <c r="AH360">
        <f>Table1[[#This Row],[H]]-Table1[[#This Row],[2B]]-Table1[[#This Row],[3B]]-Table1[[#This Row],[HR]]</f>
        <v>0</v>
      </c>
      <c r="AI360" s="3">
        <f>IF(Table1[[#This Row],[Team_Game_Number]] &gt;_xlfn.MAXIFS(Table1[Team_Game_Number],Table1[Team],Table1[[#This Row],[Team]]) - 5,1,0)</f>
        <v>0</v>
      </c>
      <c r="AJ360" cm="1">
        <f t="array" ref="AJ360">MATCH(Table1[[#This Row],[Game_ID]],_xlfn.UNIQUE(_xlfn._xlws.FILTER(Table1[Game_ID],Table1[Team]=Table1[[#This Row],[Team]])),0)</f>
        <v>9</v>
      </c>
      <c r="AK360">
        <f>IF(Table1[[#This Row],[Last5_Flag]]=1,1,0)</f>
        <v>0</v>
      </c>
      <c r="AL360">
        <f>COUNTIFS(
    Table1[Player Name], Table1[[#This Row],[Player Name]],
    Table1[Position], Table1[[#This Row],[Position]]
)</f>
        <v>6</v>
      </c>
      <c r="AM360" t="str" cm="1">
        <f t="array" ref="AM3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61" spans="1:39" x14ac:dyDescent="0.2">
      <c r="A361" t="str">
        <f>TEXT(Table1[[#This Row],[Date]],"yyyymmdd") &amp; "_" &amp; (LEFT(D361,3) &amp; "_" &amp; LEFT(E361,3) &amp; "_" &amp; (Table1[[#This Row],[Game_no.]]))</f>
        <v>20260214_Cat_D&amp;E_1</v>
      </c>
      <c r="B361" s="1">
        <v>46067</v>
      </c>
      <c r="C361" s="3">
        <v>1</v>
      </c>
      <c r="D361" t="s">
        <v>149</v>
      </c>
      <c r="E361" t="s">
        <v>42</v>
      </c>
      <c r="F361" t="s">
        <v>42</v>
      </c>
      <c r="G361" t="s">
        <v>149</v>
      </c>
      <c r="H361" t="s">
        <v>232</v>
      </c>
      <c r="I361" t="str">
        <f>TRIM(SUBSTITUTE(Table1[[#This Row],[Player]], " ", ""))</f>
        <v>M.Gregory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f t="shared" si="20"/>
        <v>0</v>
      </c>
      <c r="W361" t="s">
        <v>74</v>
      </c>
      <c r="X361" s="3">
        <v>8</v>
      </c>
      <c r="Y361">
        <v>0</v>
      </c>
      <c r="AF361">
        <f>Table1[[#This Row],[AB]]+Table1[[#This Row],[BB]]+Table1[[#This Row],[SF]]</f>
        <v>1</v>
      </c>
      <c r="AG361">
        <f>Table1[[#This Row],[H]]+Table1[[#This Row],[BB]]</f>
        <v>1</v>
      </c>
      <c r="AH361">
        <f>Table1[[#This Row],[H]]-Table1[[#This Row],[2B]]-Table1[[#This Row],[3B]]-Table1[[#This Row],[HR]]</f>
        <v>0</v>
      </c>
      <c r="AI361" s="3">
        <f>IF(Table1[[#This Row],[Team_Game_Number]] &gt;_xlfn.MAXIFS(Table1[Team_Game_Number],Table1[Team],Table1[[#This Row],[Team]]) - 5,1,0)</f>
        <v>0</v>
      </c>
      <c r="AJ361" cm="1">
        <f t="array" ref="AJ361">MATCH(Table1[[#This Row],[Game_ID]],_xlfn.UNIQUE(_xlfn._xlws.FILTER(Table1[Game_ID],Table1[Team]=Table1[[#This Row],[Team]])),0)</f>
        <v>9</v>
      </c>
      <c r="AK361">
        <f>IF(Table1[[#This Row],[Last5_Flag]]=1,1,0)</f>
        <v>0</v>
      </c>
      <c r="AL361">
        <f>COUNTIFS(
    Table1[Player Name], Table1[[#This Row],[Player Name]],
    Table1[Position], Table1[[#This Row],[Position]]
)</f>
        <v>1</v>
      </c>
      <c r="AM361" t="str" cm="1">
        <f t="array" ref="AM3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62" spans="1:39" x14ac:dyDescent="0.2">
      <c r="A362" t="str">
        <f>TEXT(Table1[[#This Row],[Date]],"yyyymmdd") &amp; "_" &amp; (LEFT(D362,3) &amp; "_" &amp; LEFT(E362,3) &amp; "_" &amp; (Table1[[#This Row],[Game_no.]]))</f>
        <v>20260214_Cat_D&amp;E_1</v>
      </c>
      <c r="B362" s="1">
        <v>46067</v>
      </c>
      <c r="C362" s="3">
        <v>1</v>
      </c>
      <c r="D362" t="s">
        <v>149</v>
      </c>
      <c r="E362" t="s">
        <v>42</v>
      </c>
      <c r="F362" t="s">
        <v>42</v>
      </c>
      <c r="G362" t="s">
        <v>149</v>
      </c>
      <c r="H362" t="s">
        <v>55</v>
      </c>
      <c r="I362" t="str">
        <f>TRIM(SUBSTITUTE(Table1[[#This Row],[Player]], " ", ""))</f>
        <v>M.Smith</v>
      </c>
      <c r="J362">
        <v>3</v>
      </c>
      <c r="K362">
        <v>0</v>
      </c>
      <c r="L362">
        <v>0</v>
      </c>
      <c r="M362">
        <v>0</v>
      </c>
      <c r="N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f t="shared" si="20"/>
        <v>0</v>
      </c>
      <c r="W362" t="s">
        <v>54</v>
      </c>
      <c r="X362" s="3">
        <v>9</v>
      </c>
      <c r="Y362">
        <v>0</v>
      </c>
      <c r="AF362">
        <f>Table1[[#This Row],[AB]]+Table1[[#This Row],[BB]]+Table1[[#This Row],[SF]]</f>
        <v>3</v>
      </c>
      <c r="AG362">
        <f>Table1[[#This Row],[H]]+Table1[[#This Row],[BB]]</f>
        <v>0</v>
      </c>
      <c r="AH362">
        <f>Table1[[#This Row],[H]]-Table1[[#This Row],[2B]]-Table1[[#This Row],[3B]]-Table1[[#This Row],[HR]]</f>
        <v>0</v>
      </c>
      <c r="AI362" s="3">
        <f>IF(Table1[[#This Row],[Team_Game_Number]] &gt;_xlfn.MAXIFS(Table1[Team_Game_Number],Table1[Team],Table1[[#This Row],[Team]]) - 5,1,0)</f>
        <v>0</v>
      </c>
      <c r="AJ362" cm="1">
        <f t="array" ref="AJ362">MATCH(Table1[[#This Row],[Game_ID]],_xlfn.UNIQUE(_xlfn._xlws.FILTER(Table1[Game_ID],Table1[Team]=Table1[[#This Row],[Team]])),0)</f>
        <v>9</v>
      </c>
      <c r="AK362">
        <f>IF(Table1[[#This Row],[Last5_Flag]]=1,1,0)</f>
        <v>0</v>
      </c>
      <c r="AL362">
        <f>COUNTIFS(
    Table1[Player Name], Table1[[#This Row],[Player Name]],
    Table1[Position], Table1[[#This Row],[Position]]
)</f>
        <v>21</v>
      </c>
      <c r="AM362" t="str" cm="1">
        <f t="array" ref="AM3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63" spans="1:39" x14ac:dyDescent="0.2">
      <c r="A363" t="str">
        <f>TEXT(Table1[[#This Row],[Date]],"yyyymmdd") &amp; "_" &amp; (LEFT(D363,3) &amp; "_" &amp; LEFT(E363,3) &amp; "_" &amp; (Table1[[#This Row],[Game_no.]]))</f>
        <v>20260214_Cat_D&amp;E_1</v>
      </c>
      <c r="B363" s="1">
        <v>46067</v>
      </c>
      <c r="C363" s="3">
        <v>1</v>
      </c>
      <c r="D363" t="s">
        <v>149</v>
      </c>
      <c r="E363" t="s">
        <v>42</v>
      </c>
      <c r="F363" t="s">
        <v>42</v>
      </c>
      <c r="G363" t="s">
        <v>149</v>
      </c>
      <c r="H363" t="s">
        <v>69</v>
      </c>
      <c r="I363" t="str">
        <f>TRIM(SUBSTITUTE(Table1[[#This Row],[Player]], " ", ""))</f>
        <v>K.Tellings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f t="shared" si="20"/>
        <v>0</v>
      </c>
      <c r="W363" t="s">
        <v>58</v>
      </c>
      <c r="X363" s="3"/>
      <c r="Y363">
        <v>0</v>
      </c>
      <c r="Z363">
        <v>2</v>
      </c>
      <c r="AA363">
        <v>6</v>
      </c>
      <c r="AB363">
        <v>6</v>
      </c>
      <c r="AC363">
        <v>5</v>
      </c>
      <c r="AD363">
        <v>1</v>
      </c>
      <c r="AE363">
        <v>1</v>
      </c>
      <c r="AF363">
        <f>Table1[[#This Row],[AB]]+Table1[[#This Row],[BB]]+Table1[[#This Row],[SF]]</f>
        <v>0</v>
      </c>
      <c r="AG363">
        <f>Table1[[#This Row],[H]]+Table1[[#This Row],[BB]]</f>
        <v>0</v>
      </c>
      <c r="AH363">
        <f>Table1[[#This Row],[H]]-Table1[[#This Row],[2B]]-Table1[[#This Row],[3B]]-Table1[[#This Row],[HR]]</f>
        <v>0</v>
      </c>
      <c r="AI363" s="3">
        <f>IF(Table1[[#This Row],[Team_Game_Number]] &gt;_xlfn.MAXIFS(Table1[Team_Game_Number],Table1[Team],Table1[[#This Row],[Team]]) - 5,1,0)</f>
        <v>0</v>
      </c>
      <c r="AJ363" cm="1">
        <f t="array" ref="AJ363">MATCH(Table1[[#This Row],[Game_ID]],_xlfn.UNIQUE(_xlfn._xlws.FILTER(Table1[Game_ID],Table1[Team]=Table1[[#This Row],[Team]])),0)</f>
        <v>9</v>
      </c>
      <c r="AK363">
        <f>IF(Table1[[#This Row],[Last5_Flag]]=1,1,0)</f>
        <v>0</v>
      </c>
      <c r="AL363">
        <f>COUNTIFS(
    Table1[Player Name], Table1[[#This Row],[Player Name]],
    Table1[Position], Table1[[#This Row],[Position]]
)</f>
        <v>8</v>
      </c>
      <c r="AM363" t="str" cm="1">
        <f t="array" ref="AM3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4" spans="1:39" x14ac:dyDescent="0.2">
      <c r="A364" t="str">
        <f>TEXT(Table1[[#This Row],[Date]],"yyyymmdd") &amp; "_" &amp; (LEFT(D364,3) &amp; "_" &amp; LEFT(E364,3) &amp; "_" &amp; (Table1[[#This Row],[Game_no.]]))</f>
        <v>20260214_Cat_D&amp;E_1</v>
      </c>
      <c r="B364" s="1">
        <v>46067</v>
      </c>
      <c r="C364" s="3">
        <v>1</v>
      </c>
      <c r="D364" t="s">
        <v>149</v>
      </c>
      <c r="E364" t="s">
        <v>42</v>
      </c>
      <c r="F364" t="s">
        <v>42</v>
      </c>
      <c r="G364" t="s">
        <v>149</v>
      </c>
      <c r="H364" t="s">
        <v>68</v>
      </c>
      <c r="I364" t="str">
        <f>TRIM(SUBSTITUTE(Table1[[#This Row],[Player]], " ", ""))</f>
        <v>S.Jarvis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f t="shared" si="20"/>
        <v>0</v>
      </c>
      <c r="W364" t="s">
        <v>58</v>
      </c>
      <c r="X364" s="3"/>
      <c r="Y364">
        <v>0</v>
      </c>
      <c r="Z364">
        <v>4</v>
      </c>
      <c r="AA364">
        <v>5</v>
      </c>
      <c r="AB364">
        <v>2</v>
      </c>
      <c r="AC364">
        <v>2</v>
      </c>
      <c r="AD364">
        <v>5</v>
      </c>
      <c r="AE364">
        <v>7</v>
      </c>
      <c r="AF364">
        <f>Table1[[#This Row],[AB]]+Table1[[#This Row],[BB]]+Table1[[#This Row],[SF]]</f>
        <v>0</v>
      </c>
      <c r="AG364">
        <f>Table1[[#This Row],[H]]+Table1[[#This Row],[BB]]</f>
        <v>0</v>
      </c>
      <c r="AH364">
        <f>Table1[[#This Row],[H]]-Table1[[#This Row],[2B]]-Table1[[#This Row],[3B]]-Table1[[#This Row],[HR]]</f>
        <v>0</v>
      </c>
      <c r="AI364" s="3">
        <f>IF(Table1[[#This Row],[Team_Game_Number]] &gt;_xlfn.MAXIFS(Table1[Team_Game_Number],Table1[Team],Table1[[#This Row],[Team]]) - 5,1,0)</f>
        <v>0</v>
      </c>
      <c r="AJ364" cm="1">
        <f t="array" ref="AJ364">MATCH(Table1[[#This Row],[Game_ID]],_xlfn.UNIQUE(_xlfn._xlws.FILTER(Table1[Game_ID],Table1[Team]=Table1[[#This Row],[Team]])),0)</f>
        <v>9</v>
      </c>
      <c r="AK364">
        <f>IF(Table1[[#This Row],[Last5_Flag]]=1,1,0)</f>
        <v>0</v>
      </c>
      <c r="AL364">
        <f>COUNTIFS(
    Table1[Player Name], Table1[[#This Row],[Player Name]],
    Table1[Position], Table1[[#This Row],[Position]]
)</f>
        <v>11</v>
      </c>
      <c r="AM364" t="str" cm="1">
        <f t="array" ref="AM3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5" spans="1:39" x14ac:dyDescent="0.2">
      <c r="A365" t="str">
        <f>TEXT(Table1[[#This Row],[Date]],"yyyymmdd") &amp; "_" &amp; (LEFT(D365,3) &amp; "_" &amp; LEFT(E365,3) &amp; "_" &amp; (Table1[[#This Row],[Game_no.]]))</f>
        <v>20260214_Cat_D&amp;E_2</v>
      </c>
      <c r="B365" s="1">
        <v>46067</v>
      </c>
      <c r="C365" s="3">
        <v>2</v>
      </c>
      <c r="D365" t="s">
        <v>149</v>
      </c>
      <c r="E365" t="s">
        <v>42</v>
      </c>
      <c r="F365" t="s">
        <v>42</v>
      </c>
      <c r="G365" t="s">
        <v>149</v>
      </c>
      <c r="H365" t="s">
        <v>67</v>
      </c>
      <c r="I365" t="str">
        <f>TRIM(SUBSTITUTE(Table1[[#This Row],[Player]], " ", ""))</f>
        <v>A.Haynes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f t="shared" si="20"/>
        <v>0</v>
      </c>
      <c r="W365" t="s">
        <v>53</v>
      </c>
      <c r="X365" s="3">
        <v>1</v>
      </c>
      <c r="Y365">
        <v>0</v>
      </c>
      <c r="AF365">
        <f>Table1[[#This Row],[AB]]+Table1[[#This Row],[BB]]+Table1[[#This Row],[SF]]</f>
        <v>3</v>
      </c>
      <c r="AG365">
        <f>Table1[[#This Row],[H]]+Table1[[#This Row],[BB]]</f>
        <v>0</v>
      </c>
      <c r="AH365">
        <f>Table1[[#This Row],[H]]-Table1[[#This Row],[2B]]-Table1[[#This Row],[3B]]-Table1[[#This Row],[HR]]</f>
        <v>0</v>
      </c>
      <c r="AI365" s="3">
        <f>IF(Table1[[#This Row],[Team_Game_Number]] &gt;_xlfn.MAXIFS(Table1[Team_Game_Number],Table1[Team],Table1[[#This Row],[Team]]) - 5,1,0)</f>
        <v>0</v>
      </c>
      <c r="AJ365" cm="1">
        <f t="array" ref="AJ365">MATCH(Table1[[#This Row],[Game_ID]],_xlfn.UNIQUE(_xlfn._xlws.FILTER(Table1[Game_ID],Table1[Team]=Table1[[#This Row],[Team]])),0)</f>
        <v>10</v>
      </c>
      <c r="AK365">
        <f>IF(Table1[[#This Row],[Last5_Flag]]=1,1,0)</f>
        <v>0</v>
      </c>
      <c r="AL365">
        <f>COUNTIFS(
    Table1[Player Name], Table1[[#This Row],[Player Name]],
    Table1[Position], Table1[[#This Row],[Position]]
)</f>
        <v>17</v>
      </c>
      <c r="AM365" t="str" cm="1">
        <f t="array" ref="AM3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66" spans="1:39" x14ac:dyDescent="0.2">
      <c r="A366" t="str">
        <f>TEXT(Table1[[#This Row],[Date]],"yyyymmdd") &amp; "_" &amp; (LEFT(D366,3) &amp; "_" &amp; LEFT(E366,3) &amp; "_" &amp; (Table1[[#This Row],[Game_no.]]))</f>
        <v>20260214_Cat_D&amp;E_2</v>
      </c>
      <c r="B366" s="1">
        <v>46067</v>
      </c>
      <c r="C366" s="3">
        <v>2</v>
      </c>
      <c r="D366" t="s">
        <v>149</v>
      </c>
      <c r="E366" t="s">
        <v>42</v>
      </c>
      <c r="F366" t="s">
        <v>42</v>
      </c>
      <c r="G366" t="s">
        <v>149</v>
      </c>
      <c r="H366" t="s">
        <v>51</v>
      </c>
      <c r="I366" t="str">
        <f>TRIM(SUBSTITUTE(Table1[[#This Row],[Player]], " ", ""))</f>
        <v>G.Wessling</v>
      </c>
      <c r="J366">
        <v>3</v>
      </c>
      <c r="K366">
        <v>2</v>
      </c>
      <c r="L366">
        <v>2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f t="shared" si="20"/>
        <v>4</v>
      </c>
      <c r="W366" t="s">
        <v>52</v>
      </c>
      <c r="X366" s="3">
        <v>2</v>
      </c>
      <c r="Y366">
        <v>0</v>
      </c>
      <c r="AF366">
        <f>Table1[[#This Row],[AB]]+Table1[[#This Row],[BB]]+Table1[[#This Row],[SF]]</f>
        <v>3</v>
      </c>
      <c r="AG366">
        <f>Table1[[#This Row],[H]]+Table1[[#This Row],[BB]]</f>
        <v>2</v>
      </c>
      <c r="AH366">
        <f>Table1[[#This Row],[H]]-Table1[[#This Row],[2B]]-Table1[[#This Row],[3B]]-Table1[[#This Row],[HR]]</f>
        <v>1</v>
      </c>
      <c r="AI366" s="3">
        <f>IF(Table1[[#This Row],[Team_Game_Number]] &gt;_xlfn.MAXIFS(Table1[Team_Game_Number],Table1[Team],Table1[[#This Row],[Team]]) - 5,1,0)</f>
        <v>0</v>
      </c>
      <c r="AJ366" cm="1">
        <f t="array" ref="AJ366">MATCH(Table1[[#This Row],[Game_ID]],_xlfn.UNIQUE(_xlfn._xlws.FILTER(Table1[Game_ID],Table1[Team]=Table1[[#This Row],[Team]])),0)</f>
        <v>10</v>
      </c>
      <c r="AK366">
        <f>IF(Table1[[#This Row],[Last5_Flag]]=1,1,0)</f>
        <v>0</v>
      </c>
      <c r="AL366">
        <f>COUNTIFS(
    Table1[Player Name], Table1[[#This Row],[Player Name]],
    Table1[Position], Table1[[#This Row],[Position]]
)</f>
        <v>26</v>
      </c>
      <c r="AM366" t="str" cm="1">
        <f t="array" ref="AM3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67" spans="1:39" x14ac:dyDescent="0.2">
      <c r="A367" t="str">
        <f>TEXT(Table1[[#This Row],[Date]],"yyyymmdd") &amp; "_" &amp; (LEFT(D367,3) &amp; "_" &amp; LEFT(E367,3) &amp; "_" &amp; (Table1[[#This Row],[Game_no.]]))</f>
        <v>20260214_Cat_D&amp;E_2</v>
      </c>
      <c r="B367" s="1">
        <v>46067</v>
      </c>
      <c r="C367" s="3">
        <v>2</v>
      </c>
      <c r="D367" t="s">
        <v>149</v>
      </c>
      <c r="E367" t="s">
        <v>42</v>
      </c>
      <c r="F367" t="s">
        <v>42</v>
      </c>
      <c r="G367" t="s">
        <v>149</v>
      </c>
      <c r="H367" t="s">
        <v>47</v>
      </c>
      <c r="I367" t="str">
        <f>TRIM(SUBSTITUTE(Table1[[#This Row],[Player]], " ", ""))</f>
        <v>A.Zapach</v>
      </c>
      <c r="J367">
        <v>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f t="shared" si="20"/>
        <v>0</v>
      </c>
      <c r="W367" t="s">
        <v>43</v>
      </c>
      <c r="X367" s="3">
        <v>3</v>
      </c>
      <c r="Y367">
        <v>0</v>
      </c>
      <c r="AF367">
        <f>Table1[[#This Row],[AB]]+Table1[[#This Row],[BB]]+Table1[[#This Row],[SF]]</f>
        <v>3</v>
      </c>
      <c r="AG367">
        <f>Table1[[#This Row],[H]]+Table1[[#This Row],[BB]]</f>
        <v>0</v>
      </c>
      <c r="AH367">
        <f>Table1[[#This Row],[H]]-Table1[[#This Row],[2B]]-Table1[[#This Row],[3B]]-Table1[[#This Row],[HR]]</f>
        <v>0</v>
      </c>
      <c r="AI367" s="3">
        <f>IF(Table1[[#This Row],[Team_Game_Number]] &gt;_xlfn.MAXIFS(Table1[Team_Game_Number],Table1[Team],Table1[[#This Row],[Team]]) - 5,1,0)</f>
        <v>0</v>
      </c>
      <c r="AJ367" cm="1">
        <f t="array" ref="AJ367">MATCH(Table1[[#This Row],[Game_ID]],_xlfn.UNIQUE(_xlfn._xlws.FILTER(Table1[Game_ID],Table1[Team]=Table1[[#This Row],[Team]])),0)</f>
        <v>10</v>
      </c>
      <c r="AK367">
        <f>IF(Table1[[#This Row],[Last5_Flag]]=1,1,0)</f>
        <v>0</v>
      </c>
      <c r="AL367">
        <f>COUNTIFS(
    Table1[Player Name], Table1[[#This Row],[Player Name]],
    Table1[Position], Table1[[#This Row],[Position]]
)</f>
        <v>27</v>
      </c>
      <c r="AM367" t="str" cm="1">
        <f t="array" ref="AM3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8" spans="1:39" x14ac:dyDescent="0.2">
      <c r="A368" t="str">
        <f>TEXT(Table1[[#This Row],[Date]],"yyyymmdd") &amp; "_" &amp; (LEFT(D368,3) &amp; "_" &amp; LEFT(E368,3) &amp; "_" &amp; (Table1[[#This Row],[Game_no.]]))</f>
        <v>20260214_Cat_D&amp;E_2</v>
      </c>
      <c r="B368" s="1">
        <v>46067</v>
      </c>
      <c r="C368" s="3">
        <v>2</v>
      </c>
      <c r="D368" t="s">
        <v>149</v>
      </c>
      <c r="E368" t="s">
        <v>42</v>
      </c>
      <c r="F368" t="s">
        <v>42</v>
      </c>
      <c r="G368" t="s">
        <v>149</v>
      </c>
      <c r="H368" t="s">
        <v>44</v>
      </c>
      <c r="I368" t="str">
        <f>TRIM(SUBSTITUTE(Table1[[#This Row],[Player]], " ", ""))</f>
        <v>A.Higgins</v>
      </c>
      <c r="J368">
        <v>2</v>
      </c>
      <c r="K368">
        <v>2</v>
      </c>
      <c r="L368">
        <v>2</v>
      </c>
      <c r="M368">
        <v>4</v>
      </c>
      <c r="N368">
        <v>1</v>
      </c>
      <c r="O368">
        <v>0</v>
      </c>
      <c r="P368">
        <v>0</v>
      </c>
      <c r="Q368">
        <v>0</v>
      </c>
      <c r="R368">
        <v>2</v>
      </c>
      <c r="S368">
        <v>0</v>
      </c>
      <c r="T368">
        <v>0</v>
      </c>
      <c r="U368">
        <v>0</v>
      </c>
      <c r="V368">
        <f t="shared" si="20"/>
        <v>10</v>
      </c>
      <c r="W368" t="s">
        <v>48</v>
      </c>
      <c r="X368" s="3">
        <v>4</v>
      </c>
      <c r="Y368">
        <v>0</v>
      </c>
      <c r="AF368">
        <f>Table1[[#This Row],[AB]]+Table1[[#This Row],[BB]]+Table1[[#This Row],[SF]]</f>
        <v>3</v>
      </c>
      <c r="AG368">
        <f>Table1[[#This Row],[H]]+Table1[[#This Row],[BB]]</f>
        <v>3</v>
      </c>
      <c r="AH368">
        <f>Table1[[#This Row],[H]]-Table1[[#This Row],[2B]]-Table1[[#This Row],[3B]]-Table1[[#This Row],[HR]]</f>
        <v>0</v>
      </c>
      <c r="AI368" s="3">
        <f>IF(Table1[[#This Row],[Team_Game_Number]] &gt;_xlfn.MAXIFS(Table1[Team_Game_Number],Table1[Team],Table1[[#This Row],[Team]]) - 5,1,0)</f>
        <v>0</v>
      </c>
      <c r="AJ368" cm="1">
        <f t="array" ref="AJ368">MATCH(Table1[[#This Row],[Game_ID]],_xlfn.UNIQUE(_xlfn._xlws.FILTER(Table1[Game_ID],Table1[Team]=Table1[[#This Row],[Team]])),0)</f>
        <v>10</v>
      </c>
      <c r="AK368">
        <f>IF(Table1[[#This Row],[Last5_Flag]]=1,1,0)</f>
        <v>0</v>
      </c>
      <c r="AL368">
        <f>COUNTIFS(
    Table1[Player Name], Table1[[#This Row],[Player Name]],
    Table1[Position], Table1[[#This Row],[Position]]
)</f>
        <v>22</v>
      </c>
      <c r="AM368" t="str" cm="1">
        <f t="array" ref="AM3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69" spans="1:39" x14ac:dyDescent="0.2">
      <c r="A369" t="str">
        <f>TEXT(Table1[[#This Row],[Date]],"yyyymmdd") &amp; "_" &amp; (LEFT(D369,3) &amp; "_" &amp; LEFT(E369,3) &amp; "_" &amp; (Table1[[#This Row],[Game_no.]]))</f>
        <v>20260214_Cat_D&amp;E_2</v>
      </c>
      <c r="B369" s="1">
        <v>46067</v>
      </c>
      <c r="C369" s="3">
        <v>2</v>
      </c>
      <c r="D369" t="s">
        <v>149</v>
      </c>
      <c r="E369" t="s">
        <v>42</v>
      </c>
      <c r="F369" t="s">
        <v>42</v>
      </c>
      <c r="G369" t="s">
        <v>149</v>
      </c>
      <c r="H369" t="s">
        <v>46</v>
      </c>
      <c r="I369" t="str">
        <f>TRIM(SUBSTITUTE(Table1[[#This Row],[Player]], " ", ""))</f>
        <v>M.Henkle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f t="shared" si="20"/>
        <v>0</v>
      </c>
      <c r="W369" t="s">
        <v>8</v>
      </c>
      <c r="X369" s="3">
        <v>5</v>
      </c>
      <c r="Y369">
        <v>1</v>
      </c>
      <c r="AF369">
        <f>Table1[[#This Row],[AB]]+Table1[[#This Row],[BB]]+Table1[[#This Row],[SF]]</f>
        <v>3</v>
      </c>
      <c r="AG369">
        <f>Table1[[#This Row],[H]]+Table1[[#This Row],[BB]]</f>
        <v>0</v>
      </c>
      <c r="AH369">
        <f>Table1[[#This Row],[H]]-Table1[[#This Row],[2B]]-Table1[[#This Row],[3B]]-Table1[[#This Row],[HR]]</f>
        <v>0</v>
      </c>
      <c r="AI369" s="3">
        <f>IF(Table1[[#This Row],[Team_Game_Number]] &gt;_xlfn.MAXIFS(Table1[Team_Game_Number],Table1[Team],Table1[[#This Row],[Team]]) - 5,1,0)</f>
        <v>0</v>
      </c>
      <c r="AJ369" cm="1">
        <f t="array" ref="AJ369">MATCH(Table1[[#This Row],[Game_ID]],_xlfn.UNIQUE(_xlfn._xlws.FILTER(Table1[Game_ID],Table1[Team]=Table1[[#This Row],[Team]])),0)</f>
        <v>10</v>
      </c>
      <c r="AK369">
        <f>IF(Table1[[#This Row],[Last5_Flag]]=1,1,0)</f>
        <v>0</v>
      </c>
      <c r="AL369">
        <f>COUNTIFS(
    Table1[Player Name], Table1[[#This Row],[Player Name]],
    Table1[Position], Table1[[#This Row],[Position]]
)</f>
        <v>13</v>
      </c>
      <c r="AM369" t="str" cm="1">
        <f t="array" ref="AM3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70" spans="1:39" x14ac:dyDescent="0.2">
      <c r="A370" t="str">
        <f>TEXT(Table1[[#This Row],[Date]],"yyyymmdd") &amp; "_" &amp; (LEFT(D370,3) &amp; "_" &amp; LEFT(E370,3) &amp; "_" &amp; (Table1[[#This Row],[Game_no.]]))</f>
        <v>20260214_Cat_D&amp;E_2</v>
      </c>
      <c r="B370" s="1">
        <v>46067</v>
      </c>
      <c r="C370" s="3">
        <v>2</v>
      </c>
      <c r="D370" t="s">
        <v>149</v>
      </c>
      <c r="E370" t="s">
        <v>42</v>
      </c>
      <c r="F370" t="s">
        <v>42</v>
      </c>
      <c r="G370" t="s">
        <v>149</v>
      </c>
      <c r="H370" t="s">
        <v>461</v>
      </c>
      <c r="I370" t="str">
        <f>TRIM(SUBSTITUTE(Table1[[#This Row],[Player]], " ", ""))</f>
        <v>L.Ruiz-Rubio</v>
      </c>
      <c r="J370">
        <v>3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f t="shared" si="20"/>
        <v>0</v>
      </c>
      <c r="W370" t="s">
        <v>50</v>
      </c>
      <c r="X370" s="3">
        <v>6</v>
      </c>
      <c r="Y370">
        <v>0</v>
      </c>
      <c r="AF370">
        <f>Table1[[#This Row],[AB]]+Table1[[#This Row],[BB]]+Table1[[#This Row],[SF]]</f>
        <v>3</v>
      </c>
      <c r="AG370">
        <f>Table1[[#This Row],[H]]+Table1[[#This Row],[BB]]</f>
        <v>0</v>
      </c>
      <c r="AH370">
        <f>Table1[[#This Row],[H]]-Table1[[#This Row],[2B]]-Table1[[#This Row],[3B]]-Table1[[#This Row],[HR]]</f>
        <v>0</v>
      </c>
      <c r="AI370" s="3">
        <f>IF(Table1[[#This Row],[Team_Game_Number]] &gt;_xlfn.MAXIFS(Table1[Team_Game_Number],Table1[Team],Table1[[#This Row],[Team]]) - 5,1,0)</f>
        <v>0</v>
      </c>
      <c r="AJ370" cm="1">
        <f t="array" ref="AJ370">MATCH(Table1[[#This Row],[Game_ID]],_xlfn.UNIQUE(_xlfn._xlws.FILTER(Table1[Game_ID],Table1[Team]=Table1[[#This Row],[Team]])),0)</f>
        <v>10</v>
      </c>
      <c r="AK370">
        <f>IF(Table1[[#This Row],[Last5_Flag]]=1,1,0)</f>
        <v>0</v>
      </c>
      <c r="AL370">
        <f>COUNTIFS(
    Table1[Player Name], Table1[[#This Row],[Player Name]],
    Table1[Position], Table1[[#This Row],[Position]]
)</f>
        <v>2</v>
      </c>
      <c r="AM370" t="str" cm="1">
        <f t="array" ref="AM3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71" spans="1:39" x14ac:dyDescent="0.2">
      <c r="A371" t="str">
        <f>TEXT(Table1[[#This Row],[Date]],"yyyymmdd") &amp; "_" &amp; (LEFT(D371,3) &amp; "_" &amp; LEFT(E371,3) &amp; "_" &amp; (Table1[[#This Row],[Game_no.]]))</f>
        <v>20260214_Cat_D&amp;E_2</v>
      </c>
      <c r="B371" s="1">
        <v>46067</v>
      </c>
      <c r="C371" s="3">
        <v>2</v>
      </c>
      <c r="D371" t="s">
        <v>149</v>
      </c>
      <c r="E371" t="s">
        <v>42</v>
      </c>
      <c r="F371" t="s">
        <v>42</v>
      </c>
      <c r="G371" t="s">
        <v>149</v>
      </c>
      <c r="H371" t="s">
        <v>110</v>
      </c>
      <c r="I371" t="str">
        <f>TRIM(SUBSTITUTE(Table1[[#This Row],[Player]], " ", ""))</f>
        <v>M.Ledesma</v>
      </c>
      <c r="J371">
        <v>3</v>
      </c>
      <c r="K371">
        <v>1</v>
      </c>
      <c r="L371">
        <v>2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f t="shared" si="20"/>
        <v>6</v>
      </c>
      <c r="W371" t="s">
        <v>7</v>
      </c>
      <c r="X371" s="3">
        <v>7</v>
      </c>
      <c r="Y371">
        <v>0</v>
      </c>
      <c r="AF371">
        <f>Table1[[#This Row],[AB]]+Table1[[#This Row],[BB]]+Table1[[#This Row],[SF]]</f>
        <v>3</v>
      </c>
      <c r="AG371">
        <f>Table1[[#This Row],[H]]+Table1[[#This Row],[BB]]</f>
        <v>2</v>
      </c>
      <c r="AH371">
        <f>Table1[[#This Row],[H]]-Table1[[#This Row],[2B]]-Table1[[#This Row],[3B]]-Table1[[#This Row],[HR]]</f>
        <v>1</v>
      </c>
      <c r="AI371" s="3">
        <f>IF(Table1[[#This Row],[Team_Game_Number]] &gt;_xlfn.MAXIFS(Table1[Team_Game_Number],Table1[Team],Table1[[#This Row],[Team]]) - 5,1,0)</f>
        <v>0</v>
      </c>
      <c r="AJ371" cm="1">
        <f t="array" ref="AJ371">MATCH(Table1[[#This Row],[Game_ID]],_xlfn.UNIQUE(_xlfn._xlws.FILTER(Table1[Game_ID],Table1[Team]=Table1[[#This Row],[Team]])),0)</f>
        <v>10</v>
      </c>
      <c r="AK371">
        <f>IF(Table1[[#This Row],[Last5_Flag]]=1,1,0)</f>
        <v>0</v>
      </c>
      <c r="AL371">
        <f>COUNTIFS(
    Table1[Player Name], Table1[[#This Row],[Player Name]],
    Table1[Position], Table1[[#This Row],[Position]]
)</f>
        <v>9</v>
      </c>
      <c r="AM371" t="str" cm="1">
        <f t="array" ref="AM3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72" spans="1:39" x14ac:dyDescent="0.2">
      <c r="A372" t="str">
        <f>TEXT(Table1[[#This Row],[Date]],"yyyymmdd") &amp; "_" &amp; (LEFT(D372,3) &amp; "_" &amp; LEFT(E372,3) &amp; "_" &amp; (Table1[[#This Row],[Game_no.]]))</f>
        <v>20260214_Cat_D&amp;E_2</v>
      </c>
      <c r="B372" s="1">
        <v>46067</v>
      </c>
      <c r="C372" s="3">
        <v>2</v>
      </c>
      <c r="D372" t="s">
        <v>149</v>
      </c>
      <c r="E372" t="s">
        <v>42</v>
      </c>
      <c r="F372" t="s">
        <v>42</v>
      </c>
      <c r="G372" t="s">
        <v>149</v>
      </c>
      <c r="H372" t="s">
        <v>56</v>
      </c>
      <c r="I372" t="str">
        <f>TRIM(SUBSTITUTE(Table1[[#This Row],[Player]], " ", ""))</f>
        <v>C.Warfield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f t="shared" si="20"/>
        <v>0</v>
      </c>
      <c r="W372" t="s">
        <v>57</v>
      </c>
      <c r="X372" s="3">
        <v>8</v>
      </c>
      <c r="Y372">
        <v>0</v>
      </c>
      <c r="AF372">
        <f>Table1[[#This Row],[AB]]+Table1[[#This Row],[BB]]+Table1[[#This Row],[SF]]</f>
        <v>2</v>
      </c>
      <c r="AG372">
        <f>Table1[[#This Row],[H]]+Table1[[#This Row],[BB]]</f>
        <v>0</v>
      </c>
      <c r="AH372">
        <f>Table1[[#This Row],[H]]-Table1[[#This Row],[2B]]-Table1[[#This Row],[3B]]-Table1[[#This Row],[HR]]</f>
        <v>0</v>
      </c>
      <c r="AI372" s="3">
        <f>IF(Table1[[#This Row],[Team_Game_Number]] &gt;_xlfn.MAXIFS(Table1[Team_Game_Number],Table1[Team],Table1[[#This Row],[Team]]) - 5,1,0)</f>
        <v>0</v>
      </c>
      <c r="AJ372" cm="1">
        <f t="array" ref="AJ372">MATCH(Table1[[#This Row],[Game_ID]],_xlfn.UNIQUE(_xlfn._xlws.FILTER(Table1[Game_ID],Table1[Team]=Table1[[#This Row],[Team]])),0)</f>
        <v>10</v>
      </c>
      <c r="AK372">
        <f>IF(Table1[[#This Row],[Last5_Flag]]=1,1,0)</f>
        <v>0</v>
      </c>
      <c r="AL372">
        <f>COUNTIFS(
    Table1[Player Name], Table1[[#This Row],[Player Name]],
    Table1[Position], Table1[[#This Row],[Position]]
)</f>
        <v>6</v>
      </c>
      <c r="AM372" t="str" cm="1">
        <f t="array" ref="AM3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73" spans="1:39" x14ac:dyDescent="0.2">
      <c r="A373" t="str">
        <f>TEXT(Table1[[#This Row],[Date]],"yyyymmdd") &amp; "_" &amp; (LEFT(D373,3) &amp; "_" &amp; LEFT(E373,3) &amp; "_" &amp; (Table1[[#This Row],[Game_no.]]))</f>
        <v>20260214_Cat_D&amp;E_2</v>
      </c>
      <c r="B373" s="1">
        <v>46067</v>
      </c>
      <c r="C373" s="3">
        <v>2</v>
      </c>
      <c r="D373" t="s">
        <v>149</v>
      </c>
      <c r="E373" t="s">
        <v>42</v>
      </c>
      <c r="F373" t="s">
        <v>42</v>
      </c>
      <c r="G373" t="s">
        <v>149</v>
      </c>
      <c r="H373" t="s">
        <v>184</v>
      </c>
      <c r="I373" t="str">
        <f>TRIM(SUBSTITUTE(Table1[[#This Row],[Player]], " ", ""))</f>
        <v>M.McDaniel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f t="shared" si="20"/>
        <v>0</v>
      </c>
      <c r="W373" t="s">
        <v>74</v>
      </c>
      <c r="X373" s="3">
        <v>8</v>
      </c>
      <c r="Y373">
        <v>0</v>
      </c>
      <c r="AF373">
        <f>Table1[[#This Row],[AB]]+Table1[[#This Row],[BB]]+Table1[[#This Row],[SF]]</f>
        <v>1</v>
      </c>
      <c r="AG373">
        <f>Table1[[#This Row],[H]]+Table1[[#This Row],[BB]]</f>
        <v>0</v>
      </c>
      <c r="AH373">
        <f>Table1[[#This Row],[H]]-Table1[[#This Row],[2B]]-Table1[[#This Row],[3B]]-Table1[[#This Row],[HR]]</f>
        <v>0</v>
      </c>
      <c r="AI373" s="3">
        <f>IF(Table1[[#This Row],[Team_Game_Number]] &gt;_xlfn.MAXIFS(Table1[Team_Game_Number],Table1[Team],Table1[[#This Row],[Team]]) - 5,1,0)</f>
        <v>0</v>
      </c>
      <c r="AJ373" cm="1">
        <f t="array" ref="AJ373">MATCH(Table1[[#This Row],[Game_ID]],_xlfn.UNIQUE(_xlfn._xlws.FILTER(Table1[Game_ID],Table1[Team]=Table1[[#This Row],[Team]])),0)</f>
        <v>10</v>
      </c>
      <c r="AK373">
        <f>IF(Table1[[#This Row],[Last5_Flag]]=1,1,0)</f>
        <v>0</v>
      </c>
      <c r="AL373">
        <f>COUNTIFS(
    Table1[Player Name], Table1[[#This Row],[Player Name]],
    Table1[Position], Table1[[#This Row],[Position]]
)</f>
        <v>6</v>
      </c>
      <c r="AM373" t="str" cm="1">
        <f t="array" ref="AM3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74" spans="1:39" x14ac:dyDescent="0.2">
      <c r="A374" t="str">
        <f>TEXT(Table1[[#This Row],[Date]],"yyyymmdd") &amp; "_" &amp; (LEFT(D374,3) &amp; "_" &amp; LEFT(E374,3) &amp; "_" &amp; (Table1[[#This Row],[Game_no.]]))</f>
        <v>20260214_Cat_D&amp;E_2</v>
      </c>
      <c r="B374" s="1">
        <v>46067</v>
      </c>
      <c r="C374" s="3">
        <v>2</v>
      </c>
      <c r="D374" t="s">
        <v>149</v>
      </c>
      <c r="E374" t="s">
        <v>42</v>
      </c>
      <c r="F374" t="s">
        <v>42</v>
      </c>
      <c r="G374" t="s">
        <v>149</v>
      </c>
      <c r="H374" t="s">
        <v>96</v>
      </c>
      <c r="I374" t="str">
        <f>TRIM(SUBSTITUTE(Table1[[#This Row],[Player]], " ", ""))</f>
        <v>A.Belcher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f t="shared" si="20"/>
        <v>0</v>
      </c>
      <c r="W374" t="s">
        <v>54</v>
      </c>
      <c r="X374" s="3">
        <v>9</v>
      </c>
      <c r="Y374">
        <v>0</v>
      </c>
      <c r="AF374">
        <f>Table1[[#This Row],[AB]]+Table1[[#This Row],[BB]]+Table1[[#This Row],[SF]]</f>
        <v>2</v>
      </c>
      <c r="AG374">
        <f>Table1[[#This Row],[H]]+Table1[[#This Row],[BB]]</f>
        <v>0</v>
      </c>
      <c r="AH374">
        <f>Table1[[#This Row],[H]]-Table1[[#This Row],[2B]]-Table1[[#This Row],[3B]]-Table1[[#This Row],[HR]]</f>
        <v>0</v>
      </c>
      <c r="AI374" s="3">
        <f>IF(Table1[[#This Row],[Team_Game_Number]] &gt;_xlfn.MAXIFS(Table1[Team_Game_Number],Table1[Team],Table1[[#This Row],[Team]]) - 5,1,0)</f>
        <v>0</v>
      </c>
      <c r="AJ374" cm="1">
        <f t="array" ref="AJ374">MATCH(Table1[[#This Row],[Game_ID]],_xlfn.UNIQUE(_xlfn._xlws.FILTER(Table1[Game_ID],Table1[Team]=Table1[[#This Row],[Team]])),0)</f>
        <v>10</v>
      </c>
      <c r="AK374">
        <f>IF(Table1[[#This Row],[Last5_Flag]]=1,1,0)</f>
        <v>0</v>
      </c>
      <c r="AL374">
        <f>COUNTIFS(
    Table1[Player Name], Table1[[#This Row],[Player Name]],
    Table1[Position], Table1[[#This Row],[Position]]
)</f>
        <v>2</v>
      </c>
      <c r="AM374" t="str" cm="1">
        <f t="array" ref="AM3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75" spans="1:39" x14ac:dyDescent="0.2">
      <c r="A375" t="str">
        <f>TEXT(Table1[[#This Row],[Date]],"yyyymmdd") &amp; "_" &amp; (LEFT(D375,3) &amp; "_" &amp; LEFT(E375,3) &amp; "_" &amp; (Table1[[#This Row],[Game_no.]]))</f>
        <v>20260214_Cat_D&amp;E_2</v>
      </c>
      <c r="B375" s="1">
        <v>46067</v>
      </c>
      <c r="C375" s="3">
        <v>2</v>
      </c>
      <c r="D375" t="s">
        <v>149</v>
      </c>
      <c r="E375" t="s">
        <v>42</v>
      </c>
      <c r="F375" t="s">
        <v>42</v>
      </c>
      <c r="G375" t="s">
        <v>149</v>
      </c>
      <c r="H375" t="s">
        <v>60</v>
      </c>
      <c r="I375" t="str">
        <f>TRIM(SUBSTITUTE(Table1[[#This Row],[Player]], " ", ""))</f>
        <v>A.Munoz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f t="shared" si="20"/>
        <v>0</v>
      </c>
      <c r="W375" t="s">
        <v>58</v>
      </c>
      <c r="X375" s="3"/>
      <c r="Y375">
        <v>0</v>
      </c>
      <c r="Z375">
        <v>2.6669999999999998</v>
      </c>
      <c r="AA375">
        <v>8</v>
      </c>
      <c r="AB375">
        <v>7</v>
      </c>
      <c r="AC375">
        <v>5</v>
      </c>
      <c r="AD375">
        <v>0</v>
      </c>
      <c r="AE375">
        <v>1</v>
      </c>
      <c r="AF375">
        <f>Table1[[#This Row],[AB]]+Table1[[#This Row],[BB]]+Table1[[#This Row],[SF]]</f>
        <v>0</v>
      </c>
      <c r="AG375">
        <f>Table1[[#This Row],[H]]+Table1[[#This Row],[BB]]</f>
        <v>0</v>
      </c>
      <c r="AH375">
        <f>Table1[[#This Row],[H]]-Table1[[#This Row],[2B]]-Table1[[#This Row],[3B]]-Table1[[#This Row],[HR]]</f>
        <v>0</v>
      </c>
      <c r="AI375" s="3">
        <f>IF(Table1[[#This Row],[Team_Game_Number]] &gt;_xlfn.MAXIFS(Table1[Team_Game_Number],Table1[Team],Table1[[#This Row],[Team]]) - 5,1,0)</f>
        <v>0</v>
      </c>
      <c r="AJ375" cm="1">
        <f t="array" ref="AJ375">MATCH(Table1[[#This Row],[Game_ID]],_xlfn.UNIQUE(_xlfn._xlws.FILTER(Table1[Game_ID],Table1[Team]=Table1[[#This Row],[Team]])),0)</f>
        <v>10</v>
      </c>
      <c r="AK375">
        <f>IF(Table1[[#This Row],[Last5_Flag]]=1,1,0)</f>
        <v>0</v>
      </c>
      <c r="AL375">
        <f>COUNTIFS(
    Table1[Player Name], Table1[[#This Row],[Player Name]],
    Table1[Position], Table1[[#This Row],[Position]]
)</f>
        <v>10</v>
      </c>
      <c r="AM375" t="str" cm="1">
        <f t="array" ref="AM3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76" spans="1:39" x14ac:dyDescent="0.2">
      <c r="A376" t="str">
        <f>TEXT(Table1[[#This Row],[Date]],"yyyymmdd") &amp; "_" &amp; (LEFT(D376,3) &amp; "_" &amp; LEFT(E376,3) &amp; "_" &amp; (Table1[[#This Row],[Game_no.]]))</f>
        <v>20260214_Cat_D&amp;E_2</v>
      </c>
      <c r="B376" s="1">
        <v>46067</v>
      </c>
      <c r="C376" s="3">
        <v>2</v>
      </c>
      <c r="D376" t="s">
        <v>149</v>
      </c>
      <c r="E376" t="s">
        <v>42</v>
      </c>
      <c r="F376" t="s">
        <v>42</v>
      </c>
      <c r="G376" t="s">
        <v>149</v>
      </c>
      <c r="H376" t="s">
        <v>59</v>
      </c>
      <c r="I376" t="str">
        <f>TRIM(SUBSTITUTE(Table1[[#This Row],[Player]], " ", ""))</f>
        <v>S.Kneeland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f t="shared" si="20"/>
        <v>0</v>
      </c>
      <c r="W376" t="s">
        <v>58</v>
      </c>
      <c r="X376" s="3"/>
      <c r="Y376">
        <v>0</v>
      </c>
      <c r="Z376">
        <v>2.6669999999999998</v>
      </c>
      <c r="AA376">
        <v>10</v>
      </c>
      <c r="AB376">
        <v>8</v>
      </c>
      <c r="AC376">
        <v>8</v>
      </c>
      <c r="AD376">
        <v>2</v>
      </c>
      <c r="AE376">
        <v>3</v>
      </c>
      <c r="AF376">
        <f>Table1[[#This Row],[AB]]+Table1[[#This Row],[BB]]+Table1[[#This Row],[SF]]</f>
        <v>0</v>
      </c>
      <c r="AG376">
        <f>Table1[[#This Row],[H]]+Table1[[#This Row],[BB]]</f>
        <v>0</v>
      </c>
      <c r="AH376">
        <f>Table1[[#This Row],[H]]-Table1[[#This Row],[2B]]-Table1[[#This Row],[3B]]-Table1[[#This Row],[HR]]</f>
        <v>0</v>
      </c>
      <c r="AI376" s="3">
        <f>IF(Table1[[#This Row],[Team_Game_Number]] &gt;_xlfn.MAXIFS(Table1[Team_Game_Number],Table1[Team],Table1[[#This Row],[Team]]) - 5,1,0)</f>
        <v>0</v>
      </c>
      <c r="AJ376" cm="1">
        <f t="array" ref="AJ376">MATCH(Table1[[#This Row],[Game_ID]],_xlfn.UNIQUE(_xlfn._xlws.FILTER(Table1[Game_ID],Table1[Team]=Table1[[#This Row],[Team]])),0)</f>
        <v>10</v>
      </c>
      <c r="AK376">
        <f>IF(Table1[[#This Row],[Last5_Flag]]=1,1,0)</f>
        <v>0</v>
      </c>
      <c r="AL376">
        <f>COUNTIFS(
    Table1[Player Name], Table1[[#This Row],[Player Name]],
    Table1[Position], Table1[[#This Row],[Position]]
)</f>
        <v>17</v>
      </c>
      <c r="AM376" t="str" cm="1">
        <f t="array" ref="AM3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77" spans="1:39" x14ac:dyDescent="0.2">
      <c r="A377" t="str">
        <f>TEXT(Table1[[#This Row],[Date]],"yyyymmdd") &amp; "_" &amp; (LEFT(D377,3) &amp; "_" &amp; LEFT(E377,3) &amp; "_" &amp; (Table1[[#This Row],[Game_no.]]))</f>
        <v>20260214_Con_Bel_1</v>
      </c>
      <c r="B377" s="1">
        <v>46067</v>
      </c>
      <c r="C377" s="3">
        <v>1</v>
      </c>
      <c r="D377" t="s">
        <v>97</v>
      </c>
      <c r="E377" t="s">
        <v>233</v>
      </c>
      <c r="F377" t="s">
        <v>97</v>
      </c>
      <c r="G377" t="s">
        <v>233</v>
      </c>
      <c r="H377" t="s">
        <v>98</v>
      </c>
      <c r="I377" t="str">
        <f>TRIM(SUBSTITUTE(Table1[[#This Row],[Player]], " ", ""))</f>
        <v>K.Morgan</v>
      </c>
      <c r="J377">
        <v>3</v>
      </c>
      <c r="K377">
        <v>1</v>
      </c>
      <c r="L377">
        <v>2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f t="shared" si="20"/>
        <v>4</v>
      </c>
      <c r="W377" t="s">
        <v>8</v>
      </c>
      <c r="X377" s="3">
        <v>1</v>
      </c>
      <c r="Y377">
        <v>0</v>
      </c>
      <c r="AF377">
        <f>Table1[[#This Row],[AB]]+Table1[[#This Row],[BB]]+Table1[[#This Row],[SF]]</f>
        <v>3</v>
      </c>
      <c r="AG377">
        <f>Table1[[#This Row],[H]]+Table1[[#This Row],[BB]]</f>
        <v>2</v>
      </c>
      <c r="AH377">
        <f>Table1[[#This Row],[H]]-Table1[[#This Row],[2B]]-Table1[[#This Row],[3B]]-Table1[[#This Row],[HR]]</f>
        <v>1</v>
      </c>
      <c r="AI377" s="3">
        <f>IF(Table1[[#This Row],[Team_Game_Number]] &gt;_xlfn.MAXIFS(Table1[Team_Game_Number],Table1[Team],Table1[[#This Row],[Team]]) - 5,1,0)</f>
        <v>0</v>
      </c>
      <c r="AJ377" cm="1">
        <f t="array" ref="AJ377">MATCH(Table1[[#This Row],[Game_ID]],_xlfn.UNIQUE(_xlfn._xlws.FILTER(Table1[Game_ID],Table1[Team]=Table1[[#This Row],[Team]])),0)</f>
        <v>5</v>
      </c>
      <c r="AK377">
        <f>IF(Table1[[#This Row],[Last5_Flag]]=1,1,0)</f>
        <v>0</v>
      </c>
      <c r="AL377">
        <f>COUNTIFS(
    Table1[Player Name], Table1[[#This Row],[Player Name]],
    Table1[Position], Table1[[#This Row],[Position]]
)</f>
        <v>28</v>
      </c>
      <c r="AM377" t="str" cm="1">
        <f t="array" ref="AM3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78" spans="1:39" x14ac:dyDescent="0.2">
      <c r="A378" t="str">
        <f>TEXT(Table1[[#This Row],[Date]],"yyyymmdd") &amp; "_" &amp; (LEFT(D378,3) &amp; "_" &amp; LEFT(E378,3) &amp; "_" &amp; (Table1[[#This Row],[Game_no.]]))</f>
        <v>20260214_Con_Bel_1</v>
      </c>
      <c r="B378" s="1">
        <v>46067</v>
      </c>
      <c r="C378" s="3">
        <v>1</v>
      </c>
      <c r="D378" t="s">
        <v>97</v>
      </c>
      <c r="E378" t="s">
        <v>233</v>
      </c>
      <c r="F378" t="s">
        <v>97</v>
      </c>
      <c r="G378" t="s">
        <v>233</v>
      </c>
      <c r="H378" t="s">
        <v>99</v>
      </c>
      <c r="I378" t="str">
        <f>TRIM(SUBSTITUTE(Table1[[#This Row],[Player]], " ", ""))</f>
        <v>B.Jamerson</v>
      </c>
      <c r="J378">
        <v>3</v>
      </c>
      <c r="K378">
        <v>1</v>
      </c>
      <c r="L378">
        <v>1</v>
      </c>
      <c r="M378">
        <v>2</v>
      </c>
      <c r="N378">
        <v>0</v>
      </c>
      <c r="O378">
        <v>2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f t="shared" si="20"/>
        <v>3</v>
      </c>
      <c r="W378" t="s">
        <v>7</v>
      </c>
      <c r="X378" s="3">
        <v>2</v>
      </c>
      <c r="Y378">
        <v>0</v>
      </c>
      <c r="AF378">
        <f>Table1[[#This Row],[AB]]+Table1[[#This Row],[BB]]+Table1[[#This Row],[SF]]</f>
        <v>3</v>
      </c>
      <c r="AG378">
        <f>Table1[[#This Row],[H]]+Table1[[#This Row],[BB]]</f>
        <v>1</v>
      </c>
      <c r="AH378">
        <f>Table1[[#This Row],[H]]-Table1[[#This Row],[2B]]-Table1[[#This Row],[3B]]-Table1[[#This Row],[HR]]</f>
        <v>0</v>
      </c>
      <c r="AI378" s="3">
        <f>IF(Table1[[#This Row],[Team_Game_Number]] &gt;_xlfn.MAXIFS(Table1[Team_Game_Number],Table1[Team],Table1[[#This Row],[Team]]) - 5,1,0)</f>
        <v>0</v>
      </c>
      <c r="AJ378" cm="1">
        <f t="array" ref="AJ378">MATCH(Table1[[#This Row],[Game_ID]],_xlfn.UNIQUE(_xlfn._xlws.FILTER(Table1[Game_ID],Table1[Team]=Table1[[#This Row],[Team]])),0)</f>
        <v>5</v>
      </c>
      <c r="AK378">
        <f>IF(Table1[[#This Row],[Last5_Flag]]=1,1,0)</f>
        <v>0</v>
      </c>
      <c r="AL378">
        <f>COUNTIFS(
    Table1[Player Name], Table1[[#This Row],[Player Name]],
    Table1[Position], Table1[[#This Row],[Position]]
)</f>
        <v>3</v>
      </c>
      <c r="AM378" t="str" cm="1">
        <f t="array" ref="AM3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79" spans="1:39" x14ac:dyDescent="0.2">
      <c r="A379" t="str">
        <f>TEXT(Table1[[#This Row],[Date]],"yyyymmdd") &amp; "_" &amp; (LEFT(D379,3) &amp; "_" &amp; LEFT(E379,3) &amp; "_" &amp; (Table1[[#This Row],[Game_no.]]))</f>
        <v>20260214_Con_Bel_1</v>
      </c>
      <c r="B379" s="1">
        <v>46067</v>
      </c>
      <c r="C379" s="3">
        <v>1</v>
      </c>
      <c r="D379" t="s">
        <v>97</v>
      </c>
      <c r="E379" t="s">
        <v>233</v>
      </c>
      <c r="F379" t="s">
        <v>97</v>
      </c>
      <c r="G379" t="s">
        <v>233</v>
      </c>
      <c r="H379" t="s">
        <v>102</v>
      </c>
      <c r="I379" t="str">
        <f>TRIM(SUBSTITUTE(Table1[[#This Row],[Player]], " ", ""))</f>
        <v>A.Giles</v>
      </c>
      <c r="J379">
        <v>3</v>
      </c>
      <c r="K379">
        <v>0</v>
      </c>
      <c r="L379">
        <v>1</v>
      </c>
      <c r="M379">
        <v>1</v>
      </c>
      <c r="N379">
        <v>0</v>
      </c>
      <c r="O379">
        <v>2</v>
      </c>
      <c r="P379">
        <v>1</v>
      </c>
      <c r="Q379">
        <v>0</v>
      </c>
      <c r="R379">
        <v>0</v>
      </c>
      <c r="S379">
        <v>0</v>
      </c>
      <c r="T379">
        <v>1</v>
      </c>
      <c r="U379">
        <v>0</v>
      </c>
      <c r="V379">
        <f t="shared" si="20"/>
        <v>3</v>
      </c>
      <c r="W379" t="s">
        <v>57</v>
      </c>
      <c r="X379" s="3">
        <v>3</v>
      </c>
      <c r="Y379">
        <v>0</v>
      </c>
      <c r="AF379">
        <f>Table1[[#This Row],[AB]]+Table1[[#This Row],[BB]]+Table1[[#This Row],[SF]]</f>
        <v>3</v>
      </c>
      <c r="AG379">
        <f>Table1[[#This Row],[H]]+Table1[[#This Row],[BB]]</f>
        <v>1</v>
      </c>
      <c r="AH379">
        <f>Table1[[#This Row],[H]]-Table1[[#This Row],[2B]]-Table1[[#This Row],[3B]]-Table1[[#This Row],[HR]]</f>
        <v>0</v>
      </c>
      <c r="AI379" s="3">
        <f>IF(Table1[[#This Row],[Team_Game_Number]] &gt;_xlfn.MAXIFS(Table1[Team_Game_Number],Table1[Team],Table1[[#This Row],[Team]]) - 5,1,0)</f>
        <v>0</v>
      </c>
      <c r="AJ379" cm="1">
        <f t="array" ref="AJ379">MATCH(Table1[[#This Row],[Game_ID]],_xlfn.UNIQUE(_xlfn._xlws.FILTER(Table1[Game_ID],Table1[Team]=Table1[[#This Row],[Team]])),0)</f>
        <v>5</v>
      </c>
      <c r="AK379">
        <f>IF(Table1[[#This Row],[Last5_Flag]]=1,1,0)</f>
        <v>0</v>
      </c>
      <c r="AL379">
        <f>COUNTIFS(
    Table1[Player Name], Table1[[#This Row],[Player Name]],
    Table1[Position], Table1[[#This Row],[Position]]
)</f>
        <v>27</v>
      </c>
      <c r="AM379" t="str" cm="1">
        <f t="array" ref="AM3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80" spans="1:39" x14ac:dyDescent="0.2">
      <c r="A380" t="str">
        <f>TEXT(Table1[[#This Row],[Date]],"yyyymmdd") &amp; "_" &amp; (LEFT(D380,3) &amp; "_" &amp; LEFT(E380,3) &amp; "_" &amp; (Table1[[#This Row],[Game_no.]]))</f>
        <v>20260214_Con_Bel_1</v>
      </c>
      <c r="B380" s="1">
        <v>46067</v>
      </c>
      <c r="C380" s="3">
        <v>1</v>
      </c>
      <c r="D380" t="s">
        <v>97</v>
      </c>
      <c r="E380" t="s">
        <v>233</v>
      </c>
      <c r="F380" t="s">
        <v>97</v>
      </c>
      <c r="G380" t="s">
        <v>233</v>
      </c>
      <c r="H380" t="s">
        <v>101</v>
      </c>
      <c r="I380" t="str">
        <f>TRIM(SUBSTITUTE(Table1[[#This Row],[Player]], " ", ""))</f>
        <v>L.Lewis</v>
      </c>
      <c r="J380">
        <v>1</v>
      </c>
      <c r="K380">
        <v>0</v>
      </c>
      <c r="L380">
        <v>0</v>
      </c>
      <c r="M380">
        <v>0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f t="shared" si="20"/>
        <v>0</v>
      </c>
      <c r="W380" t="s">
        <v>48</v>
      </c>
      <c r="X380" s="3">
        <v>4</v>
      </c>
      <c r="Y380">
        <v>0</v>
      </c>
      <c r="AF380">
        <f>Table1[[#This Row],[AB]]+Table1[[#This Row],[BB]]+Table1[[#This Row],[SF]]</f>
        <v>3</v>
      </c>
      <c r="AG380">
        <f>Table1[[#This Row],[H]]+Table1[[#This Row],[BB]]</f>
        <v>2</v>
      </c>
      <c r="AH380">
        <f>Table1[[#This Row],[H]]-Table1[[#This Row],[2B]]-Table1[[#This Row],[3B]]-Table1[[#This Row],[HR]]</f>
        <v>0</v>
      </c>
      <c r="AI380" s="3">
        <f>IF(Table1[[#This Row],[Team_Game_Number]] &gt;_xlfn.MAXIFS(Table1[Team_Game_Number],Table1[Team],Table1[[#This Row],[Team]]) - 5,1,0)</f>
        <v>0</v>
      </c>
      <c r="AJ380" cm="1">
        <f t="array" ref="AJ380">MATCH(Table1[[#This Row],[Game_ID]],_xlfn.UNIQUE(_xlfn._xlws.FILTER(Table1[Game_ID],Table1[Team]=Table1[[#This Row],[Team]])),0)</f>
        <v>5</v>
      </c>
      <c r="AK380">
        <f>IF(Table1[[#This Row],[Last5_Flag]]=1,1,0)</f>
        <v>0</v>
      </c>
      <c r="AL380">
        <f>COUNTIFS(
    Table1[Player Name], Table1[[#This Row],[Player Name]],
    Table1[Position], Table1[[#This Row],[Position]]
)</f>
        <v>28</v>
      </c>
      <c r="AM380" t="str" cm="1">
        <f t="array" ref="AM3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81" spans="1:39" x14ac:dyDescent="0.2">
      <c r="A381" t="str">
        <f>TEXT(Table1[[#This Row],[Date]],"yyyymmdd") &amp; "_" &amp; (LEFT(D381,3) &amp; "_" &amp; LEFT(E381,3) &amp; "_" &amp; (Table1[[#This Row],[Game_no.]]))</f>
        <v>20260214_Con_Bel_1</v>
      </c>
      <c r="B381" s="1">
        <v>46067</v>
      </c>
      <c r="C381" s="3">
        <v>1</v>
      </c>
      <c r="D381" t="s">
        <v>97</v>
      </c>
      <c r="E381" t="s">
        <v>233</v>
      </c>
      <c r="F381" t="s">
        <v>97</v>
      </c>
      <c r="G381" t="s">
        <v>233</v>
      </c>
      <c r="H381" t="s">
        <v>105</v>
      </c>
      <c r="I381" t="str">
        <f>TRIM(SUBSTITUTE(Table1[[#This Row],[Player]], " ", ""))</f>
        <v>K.Sholter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f t="shared" si="20"/>
        <v>0</v>
      </c>
      <c r="W381" t="s">
        <v>52</v>
      </c>
      <c r="X381" s="3">
        <v>5</v>
      </c>
      <c r="Y381">
        <v>0</v>
      </c>
      <c r="AF381">
        <f>Table1[[#This Row],[AB]]+Table1[[#This Row],[BB]]+Table1[[#This Row],[SF]]</f>
        <v>3</v>
      </c>
      <c r="AG381">
        <f>Table1[[#This Row],[H]]+Table1[[#This Row],[BB]]</f>
        <v>0</v>
      </c>
      <c r="AH381">
        <f>Table1[[#This Row],[H]]-Table1[[#This Row],[2B]]-Table1[[#This Row],[3B]]-Table1[[#This Row],[HR]]</f>
        <v>0</v>
      </c>
      <c r="AI381" s="3">
        <f>IF(Table1[[#This Row],[Team_Game_Number]] &gt;_xlfn.MAXIFS(Table1[Team_Game_Number],Table1[Team],Table1[[#This Row],[Team]]) - 5,1,0)</f>
        <v>0</v>
      </c>
      <c r="AJ381" cm="1">
        <f t="array" ref="AJ381">MATCH(Table1[[#This Row],[Game_ID]],_xlfn.UNIQUE(_xlfn._xlws.FILTER(Table1[Game_ID],Table1[Team]=Table1[[#This Row],[Team]])),0)</f>
        <v>5</v>
      </c>
      <c r="AK381">
        <f>IF(Table1[[#This Row],[Last5_Flag]]=1,1,0)</f>
        <v>0</v>
      </c>
      <c r="AL381">
        <f>COUNTIFS(
    Table1[Player Name], Table1[[#This Row],[Player Name]],
    Table1[Position], Table1[[#This Row],[Position]]
)</f>
        <v>16</v>
      </c>
      <c r="AM381" t="str" cm="1">
        <f t="array" ref="AM3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2" spans="1:39" x14ac:dyDescent="0.2">
      <c r="A382" t="str">
        <f>TEXT(Table1[[#This Row],[Date]],"yyyymmdd") &amp; "_" &amp; (LEFT(D382,3) &amp; "_" &amp; LEFT(E382,3) &amp; "_" &amp; (Table1[[#This Row],[Game_no.]]))</f>
        <v>20260214_Con_Bel_1</v>
      </c>
      <c r="B382" s="1">
        <v>46067</v>
      </c>
      <c r="C382" s="3">
        <v>1</v>
      </c>
      <c r="D382" t="s">
        <v>97</v>
      </c>
      <c r="E382" t="s">
        <v>233</v>
      </c>
      <c r="F382" t="s">
        <v>97</v>
      </c>
      <c r="G382" t="s">
        <v>233</v>
      </c>
      <c r="H382" t="s">
        <v>103</v>
      </c>
      <c r="I382" t="str">
        <f>TRIM(SUBSTITUTE(Table1[[#This Row],[Player]], " ", ""))</f>
        <v>M.Gleason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f t="shared" si="20"/>
        <v>0</v>
      </c>
      <c r="W382" t="s">
        <v>53</v>
      </c>
      <c r="X382" s="3">
        <v>6</v>
      </c>
      <c r="Y382">
        <v>0</v>
      </c>
      <c r="AF382">
        <f>Table1[[#This Row],[AB]]+Table1[[#This Row],[BB]]+Table1[[#This Row],[SF]]</f>
        <v>3</v>
      </c>
      <c r="AG382">
        <f>Table1[[#This Row],[H]]+Table1[[#This Row],[BB]]</f>
        <v>0</v>
      </c>
      <c r="AH382">
        <f>Table1[[#This Row],[H]]-Table1[[#This Row],[2B]]-Table1[[#This Row],[3B]]-Table1[[#This Row],[HR]]</f>
        <v>0</v>
      </c>
      <c r="AI382" s="3">
        <f>IF(Table1[[#This Row],[Team_Game_Number]] &gt;_xlfn.MAXIFS(Table1[Team_Game_Number],Table1[Team],Table1[[#This Row],[Team]]) - 5,1,0)</f>
        <v>0</v>
      </c>
      <c r="AJ382" cm="1">
        <f t="array" ref="AJ382">MATCH(Table1[[#This Row],[Game_ID]],_xlfn.UNIQUE(_xlfn._xlws.FILTER(Table1[Game_ID],Table1[Team]=Table1[[#This Row],[Team]])),0)</f>
        <v>5</v>
      </c>
      <c r="AK382">
        <f>IF(Table1[[#This Row],[Last5_Flag]]=1,1,0)</f>
        <v>0</v>
      </c>
      <c r="AL382">
        <f>COUNTIFS(
    Table1[Player Name], Table1[[#This Row],[Player Name]],
    Table1[Position], Table1[[#This Row],[Position]]
)</f>
        <v>21</v>
      </c>
      <c r="AM382" t="str" cm="1">
        <f t="array" ref="AM3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83" spans="1:39" x14ac:dyDescent="0.2">
      <c r="A383" t="str">
        <f>TEXT(Table1[[#This Row],[Date]],"yyyymmdd") &amp; "_" &amp; (LEFT(D383,3) &amp; "_" &amp; LEFT(E383,3) &amp; "_" &amp; (Table1[[#This Row],[Game_no.]]))</f>
        <v>20260214_Con_Bel_1</v>
      </c>
      <c r="B383" s="1">
        <v>46067</v>
      </c>
      <c r="C383" s="3">
        <v>1</v>
      </c>
      <c r="D383" t="s">
        <v>97</v>
      </c>
      <c r="E383" t="s">
        <v>233</v>
      </c>
      <c r="F383" t="s">
        <v>97</v>
      </c>
      <c r="G383" t="s">
        <v>233</v>
      </c>
      <c r="H383" t="s">
        <v>100</v>
      </c>
      <c r="I383" t="str">
        <f>TRIM(SUBSTITUTE(Table1[[#This Row],[Player]], " ", ""))</f>
        <v>M.Hollis</v>
      </c>
      <c r="J383">
        <v>3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f t="shared" si="20"/>
        <v>0</v>
      </c>
      <c r="W383" t="s">
        <v>43</v>
      </c>
      <c r="X383" s="3">
        <v>7</v>
      </c>
      <c r="Y383">
        <v>0</v>
      </c>
      <c r="AF383">
        <f>Table1[[#This Row],[AB]]+Table1[[#This Row],[BB]]+Table1[[#This Row],[SF]]</f>
        <v>3</v>
      </c>
      <c r="AG383">
        <f>Table1[[#This Row],[H]]+Table1[[#This Row],[BB]]</f>
        <v>0</v>
      </c>
      <c r="AH383">
        <f>Table1[[#This Row],[H]]-Table1[[#This Row],[2B]]-Table1[[#This Row],[3B]]-Table1[[#This Row],[HR]]</f>
        <v>0</v>
      </c>
      <c r="AI383" s="3">
        <f>IF(Table1[[#This Row],[Team_Game_Number]] &gt;_xlfn.MAXIFS(Table1[Team_Game_Number],Table1[Team],Table1[[#This Row],[Team]]) - 5,1,0)</f>
        <v>0</v>
      </c>
      <c r="AJ383" cm="1">
        <f t="array" ref="AJ383">MATCH(Table1[[#This Row],[Game_ID]],_xlfn.UNIQUE(_xlfn._xlws.FILTER(Table1[Game_ID],Table1[Team]=Table1[[#This Row],[Team]])),0)</f>
        <v>5</v>
      </c>
      <c r="AK383">
        <f>IF(Table1[[#This Row],[Last5_Flag]]=1,1,0)</f>
        <v>0</v>
      </c>
      <c r="AL383">
        <f>COUNTIFS(
    Table1[Player Name], Table1[[#This Row],[Player Name]],
    Table1[Position], Table1[[#This Row],[Position]]
)</f>
        <v>9</v>
      </c>
      <c r="AM383" t="str" cm="1">
        <f t="array" ref="AM3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4" spans="1:39" x14ac:dyDescent="0.2">
      <c r="A384" t="str">
        <f>TEXT(Table1[[#This Row],[Date]],"yyyymmdd") &amp; "_" &amp; (LEFT(D384,3) &amp; "_" &amp; LEFT(E384,3) &amp; "_" &amp; (Table1[[#This Row],[Game_no.]]))</f>
        <v>20260214_Con_Bel_1</v>
      </c>
      <c r="B384" s="1">
        <v>46067</v>
      </c>
      <c r="C384" s="3">
        <v>1</v>
      </c>
      <c r="D384" t="s">
        <v>97</v>
      </c>
      <c r="E384" t="s">
        <v>233</v>
      </c>
      <c r="F384" t="s">
        <v>97</v>
      </c>
      <c r="G384" t="s">
        <v>233</v>
      </c>
      <c r="H384" t="s">
        <v>104</v>
      </c>
      <c r="I384" t="str">
        <f>TRIM(SUBSTITUTE(Table1[[#This Row],[Player]], " ", ""))</f>
        <v>K.McCord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f t="shared" si="20"/>
        <v>0</v>
      </c>
      <c r="W384" t="s">
        <v>50</v>
      </c>
      <c r="X384" s="3">
        <v>8</v>
      </c>
      <c r="Y384">
        <v>0</v>
      </c>
      <c r="AF384">
        <f>Table1[[#This Row],[AB]]+Table1[[#This Row],[BB]]+Table1[[#This Row],[SF]]</f>
        <v>2</v>
      </c>
      <c r="AG384">
        <f>Table1[[#This Row],[H]]+Table1[[#This Row],[BB]]</f>
        <v>1</v>
      </c>
      <c r="AH384">
        <f>Table1[[#This Row],[H]]-Table1[[#This Row],[2B]]-Table1[[#This Row],[3B]]-Table1[[#This Row],[HR]]</f>
        <v>0</v>
      </c>
      <c r="AI384" s="3">
        <f>IF(Table1[[#This Row],[Team_Game_Number]] &gt;_xlfn.MAXIFS(Table1[Team_Game_Number],Table1[Team],Table1[[#This Row],[Team]]) - 5,1,0)</f>
        <v>0</v>
      </c>
      <c r="AJ384" cm="1">
        <f t="array" ref="AJ384">MATCH(Table1[[#This Row],[Game_ID]],_xlfn.UNIQUE(_xlfn._xlws.FILTER(Table1[Game_ID],Table1[Team]=Table1[[#This Row],[Team]])),0)</f>
        <v>5</v>
      </c>
      <c r="AK384">
        <f>IF(Table1[[#This Row],[Last5_Flag]]=1,1,0)</f>
        <v>0</v>
      </c>
      <c r="AL384">
        <f>COUNTIFS(
    Table1[Player Name], Table1[[#This Row],[Player Name]],
    Table1[Position], Table1[[#This Row],[Position]]
)</f>
        <v>2</v>
      </c>
      <c r="AM384" t="str" cm="1">
        <f t="array" ref="AM3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85" spans="1:39" x14ac:dyDescent="0.2">
      <c r="A385" t="str">
        <f>TEXT(Table1[[#This Row],[Date]],"yyyymmdd") &amp; "_" &amp; (LEFT(D385,3) &amp; "_" &amp; LEFT(E385,3) &amp; "_" &amp; (Table1[[#This Row],[Game_no.]]))</f>
        <v>20260214_Con_Bel_1</v>
      </c>
      <c r="B385" s="1">
        <v>46067</v>
      </c>
      <c r="C385" s="3">
        <v>1</v>
      </c>
      <c r="D385" t="s">
        <v>97</v>
      </c>
      <c r="E385" t="s">
        <v>233</v>
      </c>
      <c r="F385" t="s">
        <v>97</v>
      </c>
      <c r="G385" t="s">
        <v>233</v>
      </c>
      <c r="H385" t="s">
        <v>107</v>
      </c>
      <c r="I385" t="str">
        <f>TRIM(SUBSTITUTE(Table1[[#This Row],[Player]], " ", ""))</f>
        <v>G.Dodson</v>
      </c>
      <c r="J385">
        <v>2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f t="shared" si="20"/>
        <v>1</v>
      </c>
      <c r="W385" t="s">
        <v>54</v>
      </c>
      <c r="X385" s="3">
        <v>9</v>
      </c>
      <c r="Y385">
        <v>0</v>
      </c>
      <c r="AF385">
        <f>Table1[[#This Row],[AB]]+Table1[[#This Row],[BB]]+Table1[[#This Row],[SF]]</f>
        <v>2</v>
      </c>
      <c r="AG385">
        <f>Table1[[#This Row],[H]]+Table1[[#This Row],[BB]]</f>
        <v>1</v>
      </c>
      <c r="AH385">
        <f>Table1[[#This Row],[H]]-Table1[[#This Row],[2B]]-Table1[[#This Row],[3B]]-Table1[[#This Row],[HR]]</f>
        <v>1</v>
      </c>
      <c r="AI385" s="3">
        <f>IF(Table1[[#This Row],[Team_Game_Number]] &gt;_xlfn.MAXIFS(Table1[Team_Game_Number],Table1[Team],Table1[[#This Row],[Team]]) - 5,1,0)</f>
        <v>0</v>
      </c>
      <c r="AJ385" cm="1">
        <f t="array" ref="AJ385">MATCH(Table1[[#This Row],[Game_ID]],_xlfn.UNIQUE(_xlfn._xlws.FILTER(Table1[Game_ID],Table1[Team]=Table1[[#This Row],[Team]])),0)</f>
        <v>5</v>
      </c>
      <c r="AK385">
        <f>IF(Table1[[#This Row],[Last5_Flag]]=1,1,0)</f>
        <v>0</v>
      </c>
      <c r="AL385">
        <f>COUNTIFS(
    Table1[Player Name], Table1[[#This Row],[Player Name]],
    Table1[Position], Table1[[#This Row],[Position]]
)</f>
        <v>16</v>
      </c>
      <c r="AM385" t="str" cm="1">
        <f t="array" ref="AM3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86" spans="1:39" x14ac:dyDescent="0.2">
      <c r="A386" t="str">
        <f>TEXT(Table1[[#This Row],[Date]],"yyyymmdd") &amp; "_" &amp; (LEFT(D386,3) &amp; "_" &amp; LEFT(E386,3) &amp; "_" &amp; (Table1[[#This Row],[Game_no.]]))</f>
        <v>20260214_Con_Bel_1</v>
      </c>
      <c r="B386" s="1">
        <v>46067</v>
      </c>
      <c r="C386" s="3">
        <v>1</v>
      </c>
      <c r="D386" t="s">
        <v>97</v>
      </c>
      <c r="E386" t="s">
        <v>233</v>
      </c>
      <c r="F386" t="s">
        <v>97</v>
      </c>
      <c r="G386" t="s">
        <v>233</v>
      </c>
      <c r="H386" t="s">
        <v>108</v>
      </c>
      <c r="I386" t="str">
        <f>TRIM(SUBSTITUTE(Table1[[#This Row],[Player]], " ", ""))</f>
        <v>R.Hintz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f t="shared" si="20"/>
        <v>0</v>
      </c>
      <c r="W386" t="s">
        <v>58</v>
      </c>
      <c r="X386" s="3"/>
      <c r="Y386">
        <v>0</v>
      </c>
      <c r="Z386">
        <v>7</v>
      </c>
      <c r="AA386">
        <v>4</v>
      </c>
      <c r="AB386">
        <v>1</v>
      </c>
      <c r="AC386">
        <v>1</v>
      </c>
      <c r="AD386">
        <v>2</v>
      </c>
      <c r="AE386">
        <v>9</v>
      </c>
      <c r="AF386">
        <f>Table1[[#This Row],[AB]]+Table1[[#This Row],[BB]]+Table1[[#This Row],[SF]]</f>
        <v>0</v>
      </c>
      <c r="AG386">
        <f>Table1[[#This Row],[H]]+Table1[[#This Row],[BB]]</f>
        <v>0</v>
      </c>
      <c r="AH386">
        <f>Table1[[#This Row],[H]]-Table1[[#This Row],[2B]]-Table1[[#This Row],[3B]]-Table1[[#This Row],[HR]]</f>
        <v>0</v>
      </c>
      <c r="AI386" s="3">
        <f>IF(Table1[[#This Row],[Team_Game_Number]] &gt;_xlfn.MAXIFS(Table1[Team_Game_Number],Table1[Team],Table1[[#This Row],[Team]]) - 5,1,0)</f>
        <v>0</v>
      </c>
      <c r="AJ386" cm="1">
        <f t="array" ref="AJ386">MATCH(Table1[[#This Row],[Game_ID]],_xlfn.UNIQUE(_xlfn._xlws.FILTER(Table1[Game_ID],Table1[Team]=Table1[[#This Row],[Team]])),0)</f>
        <v>5</v>
      </c>
      <c r="AK386">
        <f>IF(Table1[[#This Row],[Last5_Flag]]=1,1,0)</f>
        <v>0</v>
      </c>
      <c r="AL386">
        <f>COUNTIFS(
    Table1[Player Name], Table1[[#This Row],[Player Name]],
    Table1[Position], Table1[[#This Row],[Position]]
)</f>
        <v>14</v>
      </c>
      <c r="AM386" t="str" cm="1">
        <f t="array" ref="AM3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7" spans="1:39" x14ac:dyDescent="0.2">
      <c r="A387" t="str">
        <f>TEXT(Table1[[#This Row],[Date]],"yyyymmdd") &amp; "_" &amp; (LEFT(D387,3) &amp; "_" &amp; LEFT(E387,3) &amp; "_" &amp; (Table1[[#This Row],[Game_no.]]))</f>
        <v>20260214_Ced_UC_1</v>
      </c>
      <c r="B387" s="1">
        <v>46067</v>
      </c>
      <c r="C387" s="3">
        <v>1</v>
      </c>
      <c r="D387" t="s">
        <v>220</v>
      </c>
      <c r="E387" t="s">
        <v>201</v>
      </c>
      <c r="F387" t="s">
        <v>201</v>
      </c>
      <c r="G387" t="s">
        <v>220</v>
      </c>
      <c r="H387" t="s">
        <v>202</v>
      </c>
      <c r="I387" t="str">
        <f>TRIM(SUBSTITUTE(Table1[[#This Row],[Player]], " ", ""))</f>
        <v>E.Zucchero</v>
      </c>
      <c r="J387">
        <v>3</v>
      </c>
      <c r="K387">
        <v>1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f t="shared" si="20"/>
        <v>1</v>
      </c>
      <c r="W387" t="s">
        <v>48</v>
      </c>
      <c r="X387" s="3">
        <v>1</v>
      </c>
      <c r="Y387">
        <v>0</v>
      </c>
      <c r="AF387">
        <f>Table1[[#This Row],[AB]]+Table1[[#This Row],[BB]]+Table1[[#This Row],[SF]]</f>
        <v>4</v>
      </c>
      <c r="AG387">
        <f>Table1[[#This Row],[H]]+Table1[[#This Row],[BB]]</f>
        <v>2</v>
      </c>
      <c r="AH387">
        <f>Table1[[#This Row],[H]]-Table1[[#This Row],[2B]]-Table1[[#This Row],[3B]]-Table1[[#This Row],[HR]]</f>
        <v>1</v>
      </c>
      <c r="AI387" s="3">
        <f>IF(Table1[[#This Row],[Team_Game_Number]] &gt;_xlfn.MAXIFS(Table1[Team_Game_Number],Table1[Team],Table1[[#This Row],[Team]]) - 5,1,0)</f>
        <v>0</v>
      </c>
      <c r="AJ387" cm="1">
        <f t="array" ref="AJ387">MATCH(Table1[[#This Row],[Game_ID]],_xlfn.UNIQUE(_xlfn._xlws.FILTER(Table1[Game_ID],Table1[Team]=Table1[[#This Row],[Team]])),0)</f>
        <v>3</v>
      </c>
      <c r="AK387">
        <f>IF(Table1[[#This Row],[Last5_Flag]]=1,1,0)</f>
        <v>0</v>
      </c>
      <c r="AL387">
        <f>COUNTIFS(
    Table1[Player Name], Table1[[#This Row],[Player Name]],
    Table1[Position], Table1[[#This Row],[Position]]
)</f>
        <v>33</v>
      </c>
      <c r="AM387" t="str" cm="1">
        <f t="array" ref="AM3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88" spans="1:39" x14ac:dyDescent="0.2">
      <c r="A388" t="str">
        <f>TEXT(Table1[[#This Row],[Date]],"yyyymmdd") &amp; "_" &amp; (LEFT(D388,3) &amp; "_" &amp; LEFT(E388,3) &amp; "_" &amp; (Table1[[#This Row],[Game_no.]]))</f>
        <v>20260214_Ced_UC_1</v>
      </c>
      <c r="B388" s="1">
        <v>46067</v>
      </c>
      <c r="C388" s="3">
        <v>1</v>
      </c>
      <c r="D388" t="s">
        <v>220</v>
      </c>
      <c r="E388" t="s">
        <v>201</v>
      </c>
      <c r="F388" t="s">
        <v>201</v>
      </c>
      <c r="G388" t="s">
        <v>220</v>
      </c>
      <c r="H388" t="s">
        <v>203</v>
      </c>
      <c r="I388" t="str">
        <f>TRIM(SUBSTITUTE(Table1[[#This Row],[Player]], " ", ""))</f>
        <v>B.Polistina</v>
      </c>
      <c r="J388">
        <v>2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f t="shared" si="20"/>
        <v>1</v>
      </c>
      <c r="W388" t="s">
        <v>54</v>
      </c>
      <c r="X388" s="3">
        <v>2</v>
      </c>
      <c r="Y388">
        <v>0</v>
      </c>
      <c r="AF388">
        <f>Table1[[#This Row],[AB]]+Table1[[#This Row],[BB]]+Table1[[#This Row],[SF]]</f>
        <v>2</v>
      </c>
      <c r="AG388">
        <f>Table1[[#This Row],[H]]+Table1[[#This Row],[BB]]</f>
        <v>1</v>
      </c>
      <c r="AH388">
        <f>Table1[[#This Row],[H]]-Table1[[#This Row],[2B]]-Table1[[#This Row],[3B]]-Table1[[#This Row],[HR]]</f>
        <v>1</v>
      </c>
      <c r="AI388" s="3">
        <f>IF(Table1[[#This Row],[Team_Game_Number]] &gt;_xlfn.MAXIFS(Table1[Team_Game_Number],Table1[Team],Table1[[#This Row],[Team]]) - 5,1,0)</f>
        <v>0</v>
      </c>
      <c r="AJ388" cm="1">
        <f t="array" ref="AJ388">MATCH(Table1[[#This Row],[Game_ID]],_xlfn.UNIQUE(_xlfn._xlws.FILTER(Table1[Game_ID],Table1[Team]=Table1[[#This Row],[Team]])),0)</f>
        <v>3</v>
      </c>
      <c r="AK388">
        <f>IF(Table1[[#This Row],[Last5_Flag]]=1,1,0)</f>
        <v>0</v>
      </c>
      <c r="AL388">
        <f>COUNTIFS(
    Table1[Player Name], Table1[[#This Row],[Player Name]],
    Table1[Position], Table1[[#This Row],[Position]]
)</f>
        <v>4</v>
      </c>
      <c r="AM388" t="str" cm="1">
        <f t="array" ref="AM3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89" spans="1:39" x14ac:dyDescent="0.2">
      <c r="A389" t="str">
        <f>TEXT(Table1[[#This Row],[Date]],"yyyymmdd") &amp; "_" &amp; (LEFT(D389,3) &amp; "_" &amp; LEFT(E389,3) &amp; "_" &amp; (Table1[[#This Row],[Game_no.]]))</f>
        <v>20260214_Ced_UC_1</v>
      </c>
      <c r="B389" s="1">
        <v>46067</v>
      </c>
      <c r="C389" s="3">
        <v>1</v>
      </c>
      <c r="D389" t="s">
        <v>220</v>
      </c>
      <c r="E389" t="s">
        <v>201</v>
      </c>
      <c r="F389" t="s">
        <v>201</v>
      </c>
      <c r="G389" t="s">
        <v>220</v>
      </c>
      <c r="H389" t="s">
        <v>234</v>
      </c>
      <c r="I389" t="str">
        <f>TRIM(SUBSTITUTE(Table1[[#This Row],[Player]], " ", ""))</f>
        <v>M.Oglesby</v>
      </c>
      <c r="J389">
        <v>2</v>
      </c>
      <c r="K389">
        <v>1</v>
      </c>
      <c r="L389">
        <v>1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f t="shared" si="20"/>
        <v>4</v>
      </c>
      <c r="W389" t="s">
        <v>54</v>
      </c>
      <c r="X389" s="3">
        <v>2</v>
      </c>
      <c r="Y389">
        <v>0</v>
      </c>
      <c r="AF389">
        <f>Table1[[#This Row],[AB]]+Table1[[#This Row],[BB]]+Table1[[#This Row],[SF]]</f>
        <v>2</v>
      </c>
      <c r="AG389">
        <f>Table1[[#This Row],[H]]+Table1[[#This Row],[BB]]</f>
        <v>1</v>
      </c>
      <c r="AH389">
        <f>Table1[[#This Row],[H]]-Table1[[#This Row],[2B]]-Table1[[#This Row],[3B]]-Table1[[#This Row],[HR]]</f>
        <v>0</v>
      </c>
      <c r="AI389" s="3">
        <f>IF(Table1[[#This Row],[Team_Game_Number]] &gt;_xlfn.MAXIFS(Table1[Team_Game_Number],Table1[Team],Table1[[#This Row],[Team]]) - 5,1,0)</f>
        <v>0</v>
      </c>
      <c r="AJ389" cm="1">
        <f t="array" ref="AJ389">MATCH(Table1[[#This Row],[Game_ID]],_xlfn.UNIQUE(_xlfn._xlws.FILTER(Table1[Game_ID],Table1[Team]=Table1[[#This Row],[Team]])),0)</f>
        <v>3</v>
      </c>
      <c r="AK389">
        <f>IF(Table1[[#This Row],[Last5_Flag]]=1,1,0)</f>
        <v>0</v>
      </c>
      <c r="AL389">
        <f>COUNTIFS(
    Table1[Player Name], Table1[[#This Row],[Player Name]],
    Table1[Position], Table1[[#This Row],[Position]]
)</f>
        <v>3</v>
      </c>
      <c r="AM389" t="str" cm="1">
        <f t="array" ref="AM3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90" spans="1:39" x14ac:dyDescent="0.2">
      <c r="A390" t="str">
        <f>TEXT(Table1[[#This Row],[Date]],"yyyymmdd") &amp; "_" &amp; (LEFT(D390,3) &amp; "_" &amp; LEFT(E390,3) &amp; "_" &amp; (Table1[[#This Row],[Game_no.]]))</f>
        <v>20260214_Ced_UC_1</v>
      </c>
      <c r="B390" s="1">
        <v>46067</v>
      </c>
      <c r="C390" s="3">
        <v>1</v>
      </c>
      <c r="D390" t="s">
        <v>220</v>
      </c>
      <c r="E390" t="s">
        <v>201</v>
      </c>
      <c r="F390" t="s">
        <v>201</v>
      </c>
      <c r="G390" t="s">
        <v>220</v>
      </c>
      <c r="H390" t="s">
        <v>204</v>
      </c>
      <c r="I390" t="str">
        <f>TRIM(SUBSTITUTE(Table1[[#This Row],[Player]], " ", ""))</f>
        <v>K.Moran</v>
      </c>
      <c r="J390">
        <v>3</v>
      </c>
      <c r="K390">
        <v>0</v>
      </c>
      <c r="L390">
        <v>2</v>
      </c>
      <c r="M390">
        <v>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f t="shared" si="20"/>
        <v>2</v>
      </c>
      <c r="W390" t="s">
        <v>53</v>
      </c>
      <c r="X390" s="3">
        <v>3</v>
      </c>
      <c r="Y390">
        <v>0</v>
      </c>
      <c r="AF390">
        <f>Table1[[#This Row],[AB]]+Table1[[#This Row],[BB]]+Table1[[#This Row],[SF]]</f>
        <v>4</v>
      </c>
      <c r="AG390">
        <f>Table1[[#This Row],[H]]+Table1[[#This Row],[BB]]</f>
        <v>2</v>
      </c>
      <c r="AH390">
        <f>Table1[[#This Row],[H]]-Table1[[#This Row],[2B]]-Table1[[#This Row],[3B]]-Table1[[#This Row],[HR]]</f>
        <v>2</v>
      </c>
      <c r="AI390" s="3">
        <f>IF(Table1[[#This Row],[Team_Game_Number]] &gt;_xlfn.MAXIFS(Table1[Team_Game_Number],Table1[Team],Table1[[#This Row],[Team]]) - 5,1,0)</f>
        <v>0</v>
      </c>
      <c r="AJ390" cm="1">
        <f t="array" ref="AJ390">MATCH(Table1[[#This Row],[Game_ID]],_xlfn.UNIQUE(_xlfn._xlws.FILTER(Table1[Game_ID],Table1[Team]=Table1[[#This Row],[Team]])),0)</f>
        <v>3</v>
      </c>
      <c r="AK390">
        <f>IF(Table1[[#This Row],[Last5_Flag]]=1,1,0)</f>
        <v>0</v>
      </c>
      <c r="AL390">
        <f>COUNTIFS(
    Table1[Player Name], Table1[[#This Row],[Player Name]],
    Table1[Position], Table1[[#This Row],[Position]]
)</f>
        <v>9</v>
      </c>
      <c r="AM390" t="str" cm="1">
        <f t="array" ref="AM3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91" spans="1:39" x14ac:dyDescent="0.2">
      <c r="A391" t="str">
        <f>TEXT(Table1[[#This Row],[Date]],"yyyymmdd") &amp; "_" &amp; (LEFT(D391,3) &amp; "_" &amp; LEFT(E391,3) &amp; "_" &amp; (Table1[[#This Row],[Game_no.]]))</f>
        <v>20260214_Ced_UC_1</v>
      </c>
      <c r="B391" s="1">
        <v>46067</v>
      </c>
      <c r="C391" s="3">
        <v>1</v>
      </c>
      <c r="D391" t="s">
        <v>220</v>
      </c>
      <c r="E391" t="s">
        <v>201</v>
      </c>
      <c r="F391" t="s">
        <v>201</v>
      </c>
      <c r="G391" t="s">
        <v>220</v>
      </c>
      <c r="H391" t="s">
        <v>205</v>
      </c>
      <c r="I391" t="str">
        <f>TRIM(SUBSTITUTE(Table1[[#This Row],[Player]], " ", ""))</f>
        <v>T.Hodson</v>
      </c>
      <c r="J391">
        <v>3</v>
      </c>
      <c r="K391">
        <v>1</v>
      </c>
      <c r="L391">
        <v>1</v>
      </c>
      <c r="M391">
        <v>1</v>
      </c>
      <c r="N391">
        <v>0</v>
      </c>
      <c r="O391">
        <v>1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f t="shared" ref="V391:V407" si="21">L391*1+P391*2+Q391*3+R391*4</f>
        <v>5</v>
      </c>
      <c r="W391" t="s">
        <v>8</v>
      </c>
      <c r="X391" s="3">
        <v>4</v>
      </c>
      <c r="Y391">
        <v>0</v>
      </c>
      <c r="AF391">
        <f>Table1[[#This Row],[AB]]+Table1[[#This Row],[BB]]+Table1[[#This Row],[SF]]</f>
        <v>3</v>
      </c>
      <c r="AG391">
        <f>Table1[[#This Row],[H]]+Table1[[#This Row],[BB]]</f>
        <v>1</v>
      </c>
      <c r="AH391">
        <f>Table1[[#This Row],[H]]-Table1[[#This Row],[2B]]-Table1[[#This Row],[3B]]-Table1[[#This Row],[HR]]</f>
        <v>0</v>
      </c>
      <c r="AI391" s="3">
        <f>IF(Table1[[#This Row],[Team_Game_Number]] &gt;_xlfn.MAXIFS(Table1[Team_Game_Number],Table1[Team],Table1[[#This Row],[Team]]) - 5,1,0)</f>
        <v>0</v>
      </c>
      <c r="AJ391" cm="1">
        <f t="array" ref="AJ391">MATCH(Table1[[#This Row],[Game_ID]],_xlfn.UNIQUE(_xlfn._xlws.FILTER(Table1[Game_ID],Table1[Team]=Table1[[#This Row],[Team]])),0)</f>
        <v>3</v>
      </c>
      <c r="AK391">
        <f>IF(Table1[[#This Row],[Last5_Flag]]=1,1,0)</f>
        <v>0</v>
      </c>
      <c r="AL391">
        <f>COUNTIFS(
    Table1[Player Name], Table1[[#This Row],[Player Name]],
    Table1[Position], Table1[[#This Row],[Position]]
)</f>
        <v>33</v>
      </c>
      <c r="AM391" t="str" cm="1">
        <f t="array" ref="AM3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92" spans="1:39" x14ac:dyDescent="0.2">
      <c r="A392" t="str">
        <f>TEXT(Table1[[#This Row],[Date]],"yyyymmdd") &amp; "_" &amp; (LEFT(D392,3) &amp; "_" &amp; LEFT(E392,3) &amp; "_" &amp; (Table1[[#This Row],[Game_no.]]))</f>
        <v>20260214_Ced_UC_1</v>
      </c>
      <c r="B392" s="1">
        <v>46067</v>
      </c>
      <c r="C392" s="3">
        <v>1</v>
      </c>
      <c r="D392" t="s">
        <v>220</v>
      </c>
      <c r="E392" t="s">
        <v>201</v>
      </c>
      <c r="F392" t="s">
        <v>201</v>
      </c>
      <c r="G392" t="s">
        <v>220</v>
      </c>
      <c r="H392" t="s">
        <v>206</v>
      </c>
      <c r="I392" t="str">
        <f>TRIM(SUBSTITUTE(Table1[[#This Row],[Player]], " ", ""))</f>
        <v>D.Pici</v>
      </c>
      <c r="J392">
        <v>3</v>
      </c>
      <c r="K392">
        <v>0</v>
      </c>
      <c r="L392">
        <v>3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f t="shared" si="21"/>
        <v>3</v>
      </c>
      <c r="W392" t="s">
        <v>43</v>
      </c>
      <c r="X392" s="3">
        <v>5</v>
      </c>
      <c r="Y392">
        <v>0</v>
      </c>
      <c r="AF392">
        <f>Table1[[#This Row],[AB]]+Table1[[#This Row],[BB]]+Table1[[#This Row],[SF]]</f>
        <v>3</v>
      </c>
      <c r="AG392">
        <f>Table1[[#This Row],[H]]+Table1[[#This Row],[BB]]</f>
        <v>3</v>
      </c>
      <c r="AH392">
        <f>Table1[[#This Row],[H]]-Table1[[#This Row],[2B]]-Table1[[#This Row],[3B]]-Table1[[#This Row],[HR]]</f>
        <v>3</v>
      </c>
      <c r="AI392" s="3">
        <f>IF(Table1[[#This Row],[Team_Game_Number]] &gt;_xlfn.MAXIFS(Table1[Team_Game_Number],Table1[Team],Table1[[#This Row],[Team]]) - 5,1,0)</f>
        <v>0</v>
      </c>
      <c r="AJ392" cm="1">
        <f t="array" ref="AJ392">MATCH(Table1[[#This Row],[Game_ID]],_xlfn.UNIQUE(_xlfn._xlws.FILTER(Table1[Game_ID],Table1[Team]=Table1[[#This Row],[Team]])),0)</f>
        <v>3</v>
      </c>
      <c r="AK392">
        <f>IF(Table1[[#This Row],[Last5_Flag]]=1,1,0)</f>
        <v>0</v>
      </c>
      <c r="AL392">
        <f>COUNTIFS(
    Table1[Player Name], Table1[[#This Row],[Player Name]],
    Table1[Position], Table1[[#This Row],[Position]]
)</f>
        <v>4</v>
      </c>
      <c r="AM392" t="str" cm="1">
        <f t="array" ref="AM3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93" spans="1:39" x14ac:dyDescent="0.2">
      <c r="A393" t="str">
        <f>TEXT(Table1[[#This Row],[Date]],"yyyymmdd") &amp; "_" &amp; (LEFT(D393,3) &amp; "_" &amp; LEFT(E393,3) &amp; "_" &amp; (Table1[[#This Row],[Game_no.]]))</f>
        <v>20260214_Ced_UC_1</v>
      </c>
      <c r="B393" s="1">
        <v>46067</v>
      </c>
      <c r="C393" s="3">
        <v>1</v>
      </c>
      <c r="D393" t="s">
        <v>220</v>
      </c>
      <c r="E393" t="s">
        <v>201</v>
      </c>
      <c r="F393" t="s">
        <v>201</v>
      </c>
      <c r="G393" t="s">
        <v>220</v>
      </c>
      <c r="H393" t="s">
        <v>207</v>
      </c>
      <c r="I393" t="str">
        <f>TRIM(SUBSTITUTE(Table1[[#This Row],[Player]], " ", ""))</f>
        <v>A.Hurley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f t="shared" si="21"/>
        <v>0</v>
      </c>
      <c r="W393" t="s">
        <v>73</v>
      </c>
      <c r="X393" s="3"/>
      <c r="Y393">
        <v>0</v>
      </c>
      <c r="AF393">
        <f>Table1[[#This Row],[AB]]+Table1[[#This Row],[BB]]+Table1[[#This Row],[SF]]</f>
        <v>0</v>
      </c>
      <c r="AG393">
        <f>Table1[[#This Row],[H]]+Table1[[#This Row],[BB]]</f>
        <v>0</v>
      </c>
      <c r="AH393">
        <f>Table1[[#This Row],[H]]-Table1[[#This Row],[2B]]-Table1[[#This Row],[3B]]-Table1[[#This Row],[HR]]</f>
        <v>0</v>
      </c>
      <c r="AI393" s="3">
        <f>IF(Table1[[#This Row],[Team_Game_Number]] &gt;_xlfn.MAXIFS(Table1[Team_Game_Number],Table1[Team],Table1[[#This Row],[Team]]) - 5,1,0)</f>
        <v>0</v>
      </c>
      <c r="AJ393" cm="1">
        <f t="array" ref="AJ393">MATCH(Table1[[#This Row],[Game_ID]],_xlfn.UNIQUE(_xlfn._xlws.FILTER(Table1[Game_ID],Table1[Team]=Table1[[#This Row],[Team]])),0)</f>
        <v>3</v>
      </c>
      <c r="AK393">
        <f>IF(Table1[[#This Row],[Last5_Flag]]=1,1,0)</f>
        <v>0</v>
      </c>
      <c r="AL393">
        <f>COUNTIFS(
    Table1[Player Name], Table1[[#This Row],[Player Name]],
    Table1[Position], Table1[[#This Row],[Position]]
)</f>
        <v>16</v>
      </c>
      <c r="AM393" t="str" cm="1">
        <f t="array" ref="AM3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94" spans="1:39" x14ac:dyDescent="0.2">
      <c r="A394" t="str">
        <f>TEXT(Table1[[#This Row],[Date]],"yyyymmdd") &amp; "_" &amp; (LEFT(D394,3) &amp; "_" &amp; LEFT(E394,3) &amp; "_" &amp; (Table1[[#This Row],[Game_no.]]))</f>
        <v>20260214_Ced_UC_1</v>
      </c>
      <c r="B394" s="1">
        <v>46067</v>
      </c>
      <c r="C394" s="3">
        <v>1</v>
      </c>
      <c r="D394" t="s">
        <v>220</v>
      </c>
      <c r="E394" t="s">
        <v>201</v>
      </c>
      <c r="F394" t="s">
        <v>201</v>
      </c>
      <c r="G394" t="s">
        <v>220</v>
      </c>
      <c r="H394" t="s">
        <v>208</v>
      </c>
      <c r="I394" t="str">
        <f>TRIM(SUBSTITUTE(Table1[[#This Row],[Player]], " ", ""))</f>
        <v>A.Espinoza</v>
      </c>
      <c r="J394">
        <v>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f t="shared" si="21"/>
        <v>0</v>
      </c>
      <c r="W394" t="s">
        <v>57</v>
      </c>
      <c r="X394" s="3">
        <v>6</v>
      </c>
      <c r="Y394">
        <v>0</v>
      </c>
      <c r="AF394">
        <f>Table1[[#This Row],[AB]]+Table1[[#This Row],[BB]]+Table1[[#This Row],[SF]]</f>
        <v>3</v>
      </c>
      <c r="AG394">
        <f>Table1[[#This Row],[H]]+Table1[[#This Row],[BB]]</f>
        <v>0</v>
      </c>
      <c r="AH394">
        <f>Table1[[#This Row],[H]]-Table1[[#This Row],[2B]]-Table1[[#This Row],[3B]]-Table1[[#This Row],[HR]]</f>
        <v>0</v>
      </c>
      <c r="AI394" s="3">
        <f>IF(Table1[[#This Row],[Team_Game_Number]] &gt;_xlfn.MAXIFS(Table1[Team_Game_Number],Table1[Team],Table1[[#This Row],[Team]]) - 5,1,0)</f>
        <v>0</v>
      </c>
      <c r="AJ394" cm="1">
        <f t="array" ref="AJ394">MATCH(Table1[[#This Row],[Game_ID]],_xlfn.UNIQUE(_xlfn._xlws.FILTER(Table1[Game_ID],Table1[Team]=Table1[[#This Row],[Team]])),0)</f>
        <v>3</v>
      </c>
      <c r="AK394">
        <f>IF(Table1[[#This Row],[Last5_Flag]]=1,1,0)</f>
        <v>0</v>
      </c>
      <c r="AL394">
        <f>COUNTIFS(
    Table1[Player Name], Table1[[#This Row],[Player Name]],
    Table1[Position], Table1[[#This Row],[Position]]
)</f>
        <v>31</v>
      </c>
      <c r="AM394" t="str" cm="1">
        <f t="array" ref="AM3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95" spans="1:39" x14ac:dyDescent="0.2">
      <c r="A395" t="str">
        <f>TEXT(Table1[[#This Row],[Date]],"yyyymmdd") &amp; "_" &amp; (LEFT(D395,3) &amp; "_" &amp; LEFT(E395,3) &amp; "_" &amp; (Table1[[#This Row],[Game_no.]]))</f>
        <v>20260214_Ced_UC_1</v>
      </c>
      <c r="B395" s="1">
        <v>46067</v>
      </c>
      <c r="C395" s="3">
        <v>1</v>
      </c>
      <c r="D395" t="s">
        <v>220</v>
      </c>
      <c r="E395" t="s">
        <v>201</v>
      </c>
      <c r="F395" t="s">
        <v>201</v>
      </c>
      <c r="G395" t="s">
        <v>220</v>
      </c>
      <c r="H395" t="s">
        <v>209</v>
      </c>
      <c r="I395" t="str">
        <f>TRIM(SUBSTITUTE(Table1[[#This Row],[Player]], " ", ""))</f>
        <v>K.Sullins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f t="shared" si="21"/>
        <v>0</v>
      </c>
      <c r="W395" t="s">
        <v>50</v>
      </c>
      <c r="X395" s="3">
        <v>7</v>
      </c>
      <c r="Y395">
        <v>0</v>
      </c>
      <c r="AF395">
        <f>Table1[[#This Row],[AB]]+Table1[[#This Row],[BB]]+Table1[[#This Row],[SF]]</f>
        <v>2</v>
      </c>
      <c r="AG395">
        <f>Table1[[#This Row],[H]]+Table1[[#This Row],[BB]]</f>
        <v>0</v>
      </c>
      <c r="AH395">
        <f>Table1[[#This Row],[H]]-Table1[[#This Row],[2B]]-Table1[[#This Row],[3B]]-Table1[[#This Row],[HR]]</f>
        <v>0</v>
      </c>
      <c r="AI395" s="3">
        <f>IF(Table1[[#This Row],[Team_Game_Number]] &gt;_xlfn.MAXIFS(Table1[Team_Game_Number],Table1[Team],Table1[[#This Row],[Team]]) - 5,1,0)</f>
        <v>0</v>
      </c>
      <c r="AJ395" cm="1">
        <f t="array" ref="AJ395">MATCH(Table1[[#This Row],[Game_ID]],_xlfn.UNIQUE(_xlfn._xlws.FILTER(Table1[Game_ID],Table1[Team]=Table1[[#This Row],[Team]])),0)</f>
        <v>3</v>
      </c>
      <c r="AK395">
        <f>IF(Table1[[#This Row],[Last5_Flag]]=1,1,0)</f>
        <v>0</v>
      </c>
      <c r="AL395">
        <f>COUNTIFS(
    Table1[Player Name], Table1[[#This Row],[Player Name]],
    Table1[Position], Table1[[#This Row],[Position]]
)</f>
        <v>3</v>
      </c>
      <c r="AM395" t="str" cm="1">
        <f t="array" ref="AM3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96" spans="1:39" x14ac:dyDescent="0.2">
      <c r="A396" t="str">
        <f>TEXT(Table1[[#This Row],[Date]],"yyyymmdd") &amp; "_" &amp; (LEFT(D396,3) &amp; "_" &amp; LEFT(E396,3) &amp; "_" &amp; (Table1[[#This Row],[Game_no.]]))</f>
        <v>20260214_Ced_UC_1</v>
      </c>
      <c r="B396" s="1">
        <v>46067</v>
      </c>
      <c r="C396" s="3">
        <v>1</v>
      </c>
      <c r="D396" t="s">
        <v>220</v>
      </c>
      <c r="E396" t="s">
        <v>201</v>
      </c>
      <c r="F396" t="s">
        <v>201</v>
      </c>
      <c r="G396" t="s">
        <v>220</v>
      </c>
      <c r="H396" t="s">
        <v>221</v>
      </c>
      <c r="I396" t="str">
        <f>TRIM(SUBSTITUTE(Table1[[#This Row],[Player]], " ", ""))</f>
        <v>C.Dunn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f t="shared" si="21"/>
        <v>0</v>
      </c>
      <c r="W396" t="s">
        <v>74</v>
      </c>
      <c r="X396" s="3">
        <v>7</v>
      </c>
      <c r="Y396">
        <v>0</v>
      </c>
      <c r="AF396">
        <f>Table1[[#This Row],[AB]]+Table1[[#This Row],[BB]]+Table1[[#This Row],[SF]]</f>
        <v>1</v>
      </c>
      <c r="AG396">
        <f>Table1[[#This Row],[H]]+Table1[[#This Row],[BB]]</f>
        <v>0</v>
      </c>
      <c r="AH396">
        <f>Table1[[#This Row],[H]]-Table1[[#This Row],[2B]]-Table1[[#This Row],[3B]]-Table1[[#This Row],[HR]]</f>
        <v>0</v>
      </c>
      <c r="AI396" s="3">
        <f>IF(Table1[[#This Row],[Team_Game_Number]] &gt;_xlfn.MAXIFS(Table1[Team_Game_Number],Table1[Team],Table1[[#This Row],[Team]]) - 5,1,0)</f>
        <v>0</v>
      </c>
      <c r="AJ396" cm="1">
        <f t="array" ref="AJ396">MATCH(Table1[[#This Row],[Game_ID]],_xlfn.UNIQUE(_xlfn._xlws.FILTER(Table1[Game_ID],Table1[Team]=Table1[[#This Row],[Team]])),0)</f>
        <v>3</v>
      </c>
      <c r="AK396">
        <f>IF(Table1[[#This Row],[Last5_Flag]]=1,1,0)</f>
        <v>0</v>
      </c>
      <c r="AL396">
        <f>COUNTIFS(
    Table1[Player Name], Table1[[#This Row],[Player Name]],
    Table1[Position], Table1[[#This Row],[Position]]
)</f>
        <v>6</v>
      </c>
      <c r="AM396" t="str" cm="1">
        <f t="array" ref="AM3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97" spans="1:39" x14ac:dyDescent="0.2">
      <c r="A397" t="str">
        <f>TEXT(Table1[[#This Row],[Date]],"yyyymmdd") &amp; "_" &amp; (LEFT(D397,3) &amp; "_" &amp; LEFT(E397,3) &amp; "_" &amp; (Table1[[#This Row],[Game_no.]]))</f>
        <v>20260214_Ced_UC_1</v>
      </c>
      <c r="B397" s="1">
        <v>46067</v>
      </c>
      <c r="C397" s="3">
        <v>1</v>
      </c>
      <c r="D397" t="s">
        <v>220</v>
      </c>
      <c r="E397" t="s">
        <v>201</v>
      </c>
      <c r="F397" t="s">
        <v>201</v>
      </c>
      <c r="G397" t="s">
        <v>220</v>
      </c>
      <c r="H397" t="s">
        <v>210</v>
      </c>
      <c r="I397" t="str">
        <f>TRIM(SUBSTITUTE(Table1[[#This Row],[Player]], " ", ""))</f>
        <v>E.Smith</v>
      </c>
      <c r="J397">
        <v>3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f t="shared" si="21"/>
        <v>1</v>
      </c>
      <c r="W397" t="s">
        <v>7</v>
      </c>
      <c r="X397" s="3">
        <v>8</v>
      </c>
      <c r="Y397">
        <v>0</v>
      </c>
      <c r="AF397">
        <f>Table1[[#This Row],[AB]]+Table1[[#This Row],[BB]]+Table1[[#This Row],[SF]]</f>
        <v>3</v>
      </c>
      <c r="AG397">
        <f>Table1[[#This Row],[H]]+Table1[[#This Row],[BB]]</f>
        <v>1</v>
      </c>
      <c r="AH397">
        <f>Table1[[#This Row],[H]]-Table1[[#This Row],[2B]]-Table1[[#This Row],[3B]]-Table1[[#This Row],[HR]]</f>
        <v>1</v>
      </c>
      <c r="AI397" s="3">
        <f>IF(Table1[[#This Row],[Team_Game_Number]] &gt;_xlfn.MAXIFS(Table1[Team_Game_Number],Table1[Team],Table1[[#This Row],[Team]]) - 5,1,0)</f>
        <v>0</v>
      </c>
      <c r="AJ397" cm="1">
        <f t="array" ref="AJ397">MATCH(Table1[[#This Row],[Game_ID]],_xlfn.UNIQUE(_xlfn._xlws.FILTER(Table1[Game_ID],Table1[Team]=Table1[[#This Row],[Team]])),0)</f>
        <v>3</v>
      </c>
      <c r="AK397">
        <f>IF(Table1[[#This Row],[Last5_Flag]]=1,1,0)</f>
        <v>0</v>
      </c>
      <c r="AL397">
        <f>COUNTIFS(
    Table1[Player Name], Table1[[#This Row],[Player Name]],
    Table1[Position], Table1[[#This Row],[Position]]
)</f>
        <v>28</v>
      </c>
      <c r="AM397" t="str" cm="1">
        <f t="array" ref="AM3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98" spans="1:39" x14ac:dyDescent="0.2">
      <c r="A398" t="str">
        <f>TEXT(Table1[[#This Row],[Date]],"yyyymmdd") &amp; "_" &amp; (LEFT(D398,3) &amp; "_" &amp; LEFT(E398,3) &amp; "_" &amp; (Table1[[#This Row],[Game_no.]]))</f>
        <v>20260214_Ced_UC_1</v>
      </c>
      <c r="B398" s="1">
        <v>46067</v>
      </c>
      <c r="C398" s="3">
        <v>1</v>
      </c>
      <c r="D398" t="s">
        <v>220</v>
      </c>
      <c r="E398" t="s">
        <v>201</v>
      </c>
      <c r="F398" t="s">
        <v>201</v>
      </c>
      <c r="G398" t="s">
        <v>220</v>
      </c>
      <c r="H398" t="s">
        <v>211</v>
      </c>
      <c r="I398" t="str">
        <f>TRIM(SUBSTITUTE(Table1[[#This Row],[Player]], " ", ""))</f>
        <v>K.Serra</v>
      </c>
      <c r="J398">
        <v>3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f t="shared" si="21"/>
        <v>2</v>
      </c>
      <c r="W398" t="s">
        <v>52</v>
      </c>
      <c r="X398" s="3">
        <v>9</v>
      </c>
      <c r="Y398">
        <v>0</v>
      </c>
      <c r="AF398">
        <f>Table1[[#This Row],[AB]]+Table1[[#This Row],[BB]]+Table1[[#This Row],[SF]]</f>
        <v>3</v>
      </c>
      <c r="AG398">
        <f>Table1[[#This Row],[H]]+Table1[[#This Row],[BB]]</f>
        <v>2</v>
      </c>
      <c r="AH398">
        <f>Table1[[#This Row],[H]]-Table1[[#This Row],[2B]]-Table1[[#This Row],[3B]]-Table1[[#This Row],[HR]]</f>
        <v>2</v>
      </c>
      <c r="AI398" s="3">
        <f>IF(Table1[[#This Row],[Team_Game_Number]] &gt;_xlfn.MAXIFS(Table1[Team_Game_Number],Table1[Team],Table1[[#This Row],[Team]]) - 5,1,0)</f>
        <v>0</v>
      </c>
      <c r="AJ398" cm="1">
        <f t="array" ref="AJ398">MATCH(Table1[[#This Row],[Game_ID]],_xlfn.UNIQUE(_xlfn._xlws.FILTER(Table1[Game_ID],Table1[Team]=Table1[[#This Row],[Team]])),0)</f>
        <v>3</v>
      </c>
      <c r="AK398">
        <f>IF(Table1[[#This Row],[Last5_Flag]]=1,1,0)</f>
        <v>0</v>
      </c>
      <c r="AL398">
        <f>COUNTIFS(
    Table1[Player Name], Table1[[#This Row],[Player Name]],
    Table1[Position], Table1[[#This Row],[Position]]
)</f>
        <v>24</v>
      </c>
      <c r="AM398" t="str" cm="1">
        <f t="array" ref="AM3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99" spans="1:39" x14ac:dyDescent="0.2">
      <c r="A399" t="str">
        <f>TEXT(Table1[[#This Row],[Date]],"yyyymmdd") &amp; "_" &amp; (LEFT(D399,3) &amp; "_" &amp; LEFT(E399,3) &amp; "_" &amp; (Table1[[#This Row],[Game_no.]]))</f>
        <v>20260214_Ced_UC_1</v>
      </c>
      <c r="B399" s="1">
        <v>46067</v>
      </c>
      <c r="C399" s="3">
        <v>1</v>
      </c>
      <c r="D399" t="s">
        <v>220</v>
      </c>
      <c r="E399" t="s">
        <v>201</v>
      </c>
      <c r="F399" t="s">
        <v>201</v>
      </c>
      <c r="G399" t="s">
        <v>220</v>
      </c>
      <c r="H399" t="s">
        <v>212</v>
      </c>
      <c r="I399" t="str">
        <f>TRIM(SUBSTITUTE(Table1[[#This Row],[Player]], " ", ""))</f>
        <v>A.Mass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f t="shared" si="21"/>
        <v>0</v>
      </c>
      <c r="W399" t="s">
        <v>58</v>
      </c>
      <c r="X399" s="3"/>
      <c r="Y399">
        <v>0</v>
      </c>
      <c r="Z399">
        <v>7</v>
      </c>
      <c r="AA399">
        <v>5</v>
      </c>
      <c r="AB399">
        <v>3</v>
      </c>
      <c r="AC399">
        <v>3</v>
      </c>
      <c r="AD399">
        <v>2</v>
      </c>
      <c r="AE399">
        <v>6</v>
      </c>
      <c r="AF399">
        <f>Table1[[#This Row],[AB]]+Table1[[#This Row],[BB]]+Table1[[#This Row],[SF]]</f>
        <v>0</v>
      </c>
      <c r="AG399">
        <f>Table1[[#This Row],[H]]+Table1[[#This Row],[BB]]</f>
        <v>0</v>
      </c>
      <c r="AH399">
        <f>Table1[[#This Row],[H]]-Table1[[#This Row],[2B]]-Table1[[#This Row],[3B]]-Table1[[#This Row],[HR]]</f>
        <v>0</v>
      </c>
      <c r="AI399" s="3">
        <f>IF(Table1[[#This Row],[Team_Game_Number]] &gt;_xlfn.MAXIFS(Table1[Team_Game_Number],Table1[Team],Table1[[#This Row],[Team]]) - 5,1,0)</f>
        <v>0</v>
      </c>
      <c r="AJ399" cm="1">
        <f t="array" ref="AJ399">MATCH(Table1[[#This Row],[Game_ID]],_xlfn.UNIQUE(_xlfn._xlws.FILTER(Table1[Game_ID],Table1[Team]=Table1[[#This Row],[Team]])),0)</f>
        <v>3</v>
      </c>
      <c r="AK399">
        <f>IF(Table1[[#This Row],[Last5_Flag]]=1,1,0)</f>
        <v>0</v>
      </c>
      <c r="AL399">
        <f>COUNTIFS(
    Table1[Player Name], Table1[[#This Row],[Player Name]],
    Table1[Position], Table1[[#This Row],[Position]]
)</f>
        <v>17</v>
      </c>
      <c r="AM399" t="str" cm="1">
        <f t="array" ref="AM3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00" spans="1:39" x14ac:dyDescent="0.2">
      <c r="A400" t="str">
        <f>TEXT(Table1[[#This Row],[Date]],"yyyymmdd") &amp; "_" &amp; (LEFT(D400,3) &amp; "_" &amp; LEFT(E400,3) &amp; "_" &amp; (Table1[[#This Row],[Game_no.]]))</f>
        <v>20260214_Kin_Wes_1</v>
      </c>
      <c r="B400" s="1">
        <v>46067</v>
      </c>
      <c r="C400" s="3">
        <v>1</v>
      </c>
      <c r="D400" t="s">
        <v>151</v>
      </c>
      <c r="E400" t="s">
        <v>152</v>
      </c>
      <c r="F400" t="s">
        <v>152</v>
      </c>
      <c r="G400" t="s">
        <v>151</v>
      </c>
      <c r="H400" t="s">
        <v>157</v>
      </c>
      <c r="I400" t="str">
        <f>TRIM(SUBSTITUTE(Table1[[#This Row],[Player]], " ", ""))</f>
        <v>J.Conrad</v>
      </c>
      <c r="J400">
        <v>3</v>
      </c>
      <c r="K400">
        <v>1</v>
      </c>
      <c r="L400">
        <v>0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f t="shared" si="21"/>
        <v>0</v>
      </c>
      <c r="W400" t="s">
        <v>7</v>
      </c>
      <c r="X400" s="3">
        <v>1</v>
      </c>
      <c r="Y400">
        <v>0</v>
      </c>
      <c r="AF400">
        <f>Table1[[#This Row],[AB]]+Table1[[#This Row],[BB]]+Table1[[#This Row],[SF]]</f>
        <v>3</v>
      </c>
      <c r="AG400">
        <f>Table1[[#This Row],[H]]+Table1[[#This Row],[BB]]</f>
        <v>0</v>
      </c>
      <c r="AH400">
        <f>Table1[[#This Row],[H]]-Table1[[#This Row],[2B]]-Table1[[#This Row],[3B]]-Table1[[#This Row],[HR]]</f>
        <v>0</v>
      </c>
      <c r="AI400" s="3">
        <f>IF(Table1[[#This Row],[Team_Game_Number]] &gt;_xlfn.MAXIFS(Table1[Team_Game_Number],Table1[Team],Table1[[#This Row],[Team]]) - 5,1,0)</f>
        <v>0</v>
      </c>
      <c r="AJ400" cm="1">
        <f t="array" ref="AJ400">MATCH(Table1[[#This Row],[Game_ID]],_xlfn.UNIQUE(_xlfn._xlws.FILTER(Table1[Game_ID],Table1[Team]=Table1[[#This Row],[Team]])),0)</f>
        <v>4</v>
      </c>
      <c r="AK400">
        <f>IF(Table1[[#This Row],[Last5_Flag]]=1,1,0)</f>
        <v>0</v>
      </c>
      <c r="AL400">
        <f>COUNTIFS(
    Table1[Player Name], Table1[[#This Row],[Player Name]],
    Table1[Position], Table1[[#This Row],[Position]]
)</f>
        <v>26</v>
      </c>
      <c r="AM400" t="str" cm="1">
        <f t="array" ref="AM4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401" spans="1:39" x14ac:dyDescent="0.2">
      <c r="A401" t="str">
        <f>TEXT(Table1[[#This Row],[Date]],"yyyymmdd") &amp; "_" &amp; (LEFT(D401,3) &amp; "_" &amp; LEFT(E401,3) &amp; "_" &amp; (Table1[[#This Row],[Game_no.]]))</f>
        <v>20260214_Kin_Wes_1</v>
      </c>
      <c r="B401" s="1">
        <v>46067</v>
      </c>
      <c r="C401" s="3">
        <v>1</v>
      </c>
      <c r="D401" t="s">
        <v>151</v>
      </c>
      <c r="E401" t="s">
        <v>152</v>
      </c>
      <c r="F401" t="s">
        <v>152</v>
      </c>
      <c r="G401" t="s">
        <v>151</v>
      </c>
      <c r="H401" t="s">
        <v>163</v>
      </c>
      <c r="I401" t="str">
        <f>TRIM(SUBSTITUTE(Table1[[#This Row],[Player]], " ", ""))</f>
        <v>F.Randolph</v>
      </c>
      <c r="J401">
        <v>2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f t="shared" si="21"/>
        <v>0</v>
      </c>
      <c r="W401" t="s">
        <v>8</v>
      </c>
      <c r="X401" s="3">
        <v>2</v>
      </c>
      <c r="Y401">
        <v>1</v>
      </c>
      <c r="AF401">
        <f>Table1[[#This Row],[AB]]+Table1[[#This Row],[BB]]+Table1[[#This Row],[SF]]</f>
        <v>3</v>
      </c>
      <c r="AG401">
        <f>Table1[[#This Row],[H]]+Table1[[#This Row],[BB]]</f>
        <v>1</v>
      </c>
      <c r="AH401">
        <f>Table1[[#This Row],[H]]-Table1[[#This Row],[2B]]-Table1[[#This Row],[3B]]-Table1[[#This Row],[HR]]</f>
        <v>0</v>
      </c>
      <c r="AI401" s="3">
        <f>IF(Table1[[#This Row],[Team_Game_Number]] &gt;_xlfn.MAXIFS(Table1[Team_Game_Number],Table1[Team],Table1[[#This Row],[Team]]) - 5,1,0)</f>
        <v>0</v>
      </c>
      <c r="AJ401" cm="1">
        <f t="array" ref="AJ401">MATCH(Table1[[#This Row],[Game_ID]],_xlfn.UNIQUE(_xlfn._xlws.FILTER(Table1[Game_ID],Table1[Team]=Table1[[#This Row],[Team]])),0)</f>
        <v>4</v>
      </c>
      <c r="AK401">
        <f>IF(Table1[[#This Row],[Last5_Flag]]=1,1,0)</f>
        <v>0</v>
      </c>
      <c r="AL401">
        <f>COUNTIFS(
    Table1[Player Name], Table1[[#This Row],[Player Name]],
    Table1[Position], Table1[[#This Row],[Position]]
)</f>
        <v>4</v>
      </c>
      <c r="AM401" t="str" cm="1">
        <f t="array" ref="AM4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402" spans="1:39" x14ac:dyDescent="0.2">
      <c r="A402" t="str">
        <f>TEXT(Table1[[#This Row],[Date]],"yyyymmdd") &amp; "_" &amp; (LEFT(D402,3) &amp; "_" &amp; LEFT(E402,3) &amp; "_" &amp; (Table1[[#This Row],[Game_no.]]))</f>
        <v>20260214_Kin_Wes_1</v>
      </c>
      <c r="B402" s="1">
        <v>46067</v>
      </c>
      <c r="C402" s="3">
        <v>1</v>
      </c>
      <c r="D402" t="s">
        <v>151</v>
      </c>
      <c r="E402" t="s">
        <v>152</v>
      </c>
      <c r="F402" t="s">
        <v>152</v>
      </c>
      <c r="G402" t="s">
        <v>151</v>
      </c>
      <c r="H402" t="s">
        <v>235</v>
      </c>
      <c r="I402" t="str">
        <f>TRIM(SUBSTITUTE(Table1[[#This Row],[Player]], " ", ""))</f>
        <v>A.Tapman</v>
      </c>
      <c r="J402">
        <v>3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f t="shared" si="21"/>
        <v>1</v>
      </c>
      <c r="W402" t="s">
        <v>58</v>
      </c>
      <c r="X402" s="3">
        <v>3</v>
      </c>
      <c r="Y402">
        <v>0</v>
      </c>
      <c r="Z402">
        <v>6.6669999999999998</v>
      </c>
      <c r="AA402">
        <v>8</v>
      </c>
      <c r="AB402">
        <v>5</v>
      </c>
      <c r="AC402">
        <v>4</v>
      </c>
      <c r="AD402">
        <v>2</v>
      </c>
      <c r="AE402">
        <v>2</v>
      </c>
      <c r="AF402">
        <f>Table1[[#This Row],[AB]]+Table1[[#This Row],[BB]]+Table1[[#This Row],[SF]]</f>
        <v>3</v>
      </c>
      <c r="AG402">
        <f>Table1[[#This Row],[H]]+Table1[[#This Row],[BB]]</f>
        <v>1</v>
      </c>
      <c r="AH402">
        <f>Table1[[#This Row],[H]]-Table1[[#This Row],[2B]]-Table1[[#This Row],[3B]]-Table1[[#This Row],[HR]]</f>
        <v>1</v>
      </c>
      <c r="AI402" s="3">
        <f>IF(Table1[[#This Row],[Team_Game_Number]] &gt;_xlfn.MAXIFS(Table1[Team_Game_Number],Table1[Team],Table1[[#This Row],[Team]]) - 5,1,0)</f>
        <v>0</v>
      </c>
      <c r="AJ402" cm="1">
        <f t="array" ref="AJ402">MATCH(Table1[[#This Row],[Game_ID]],_xlfn.UNIQUE(_xlfn._xlws.FILTER(Table1[Game_ID],Table1[Team]=Table1[[#This Row],[Team]])),0)</f>
        <v>4</v>
      </c>
      <c r="AK402">
        <f>IF(Table1[[#This Row],[Last5_Flag]]=1,1,0)</f>
        <v>0</v>
      </c>
      <c r="AL402">
        <f>COUNTIFS(
    Table1[Player Name], Table1[[#This Row],[Player Name]],
    Table1[Position], Table1[[#This Row],[Position]]
)</f>
        <v>8</v>
      </c>
      <c r="AM402" t="str" cm="1">
        <f t="array" ref="AM4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03" spans="1:39" x14ac:dyDescent="0.2">
      <c r="A403" t="str">
        <f>TEXT(Table1[[#This Row],[Date]],"yyyymmdd") &amp; "_" &amp; (LEFT(D403,3) &amp; "_" &amp; LEFT(E403,3) &amp; "_" &amp; (Table1[[#This Row],[Game_no.]]))</f>
        <v>20260214_Kin_Wes_1</v>
      </c>
      <c r="B403" s="1">
        <v>46067</v>
      </c>
      <c r="C403" s="3">
        <v>1</v>
      </c>
      <c r="D403" t="s">
        <v>151</v>
      </c>
      <c r="E403" t="s">
        <v>152</v>
      </c>
      <c r="F403" t="s">
        <v>152</v>
      </c>
      <c r="G403" t="s">
        <v>151</v>
      </c>
      <c r="H403" t="s">
        <v>191</v>
      </c>
      <c r="I403" t="str">
        <f>TRIM(SUBSTITUTE(Table1[[#This Row],[Player]], " ", ""))</f>
        <v>R.Ward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f t="shared" si="21"/>
        <v>0</v>
      </c>
      <c r="W403" t="s">
        <v>73</v>
      </c>
      <c r="X403" s="3"/>
      <c r="Y403">
        <v>0</v>
      </c>
      <c r="AF403">
        <f>Table1[[#This Row],[AB]]+Table1[[#This Row],[BB]]+Table1[[#This Row],[SF]]</f>
        <v>0</v>
      </c>
      <c r="AG403">
        <f>Table1[[#This Row],[H]]+Table1[[#This Row],[BB]]</f>
        <v>0</v>
      </c>
      <c r="AH403">
        <f>Table1[[#This Row],[H]]-Table1[[#This Row],[2B]]-Table1[[#This Row],[3B]]-Table1[[#This Row],[HR]]</f>
        <v>0</v>
      </c>
      <c r="AI403" s="3">
        <f>IF(Table1[[#This Row],[Team_Game_Number]] &gt;_xlfn.MAXIFS(Table1[Team_Game_Number],Table1[Team],Table1[[#This Row],[Team]]) - 5,1,0)</f>
        <v>0</v>
      </c>
      <c r="AJ403" cm="1">
        <f t="array" ref="AJ403">MATCH(Table1[[#This Row],[Game_ID]],_xlfn.UNIQUE(_xlfn._xlws.FILTER(Table1[Game_ID],Table1[Team]=Table1[[#This Row],[Team]])),0)</f>
        <v>4</v>
      </c>
      <c r="AK403">
        <f>IF(Table1[[#This Row],[Last5_Flag]]=1,1,0)</f>
        <v>0</v>
      </c>
      <c r="AL403">
        <f>COUNTIFS(
    Table1[Player Name], Table1[[#This Row],[Player Name]],
    Table1[Position], Table1[[#This Row],[Position]]
)</f>
        <v>20</v>
      </c>
      <c r="AM403" t="str" cm="1">
        <f t="array" ref="AM4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404" spans="1:39" x14ac:dyDescent="0.2">
      <c r="A404" t="str">
        <f>TEXT(Table1[[#This Row],[Date]],"yyyymmdd") &amp; "_" &amp; (LEFT(D404,3) &amp; "_" &amp; LEFT(E404,3) &amp; "_" &amp; (Table1[[#This Row],[Game_no.]]))</f>
        <v>20260214_Kin_Wes_1</v>
      </c>
      <c r="B404" s="1">
        <v>46067</v>
      </c>
      <c r="C404" s="3">
        <v>1</v>
      </c>
      <c r="D404" t="s">
        <v>151</v>
      </c>
      <c r="E404" t="s">
        <v>152</v>
      </c>
      <c r="F404" t="s">
        <v>152</v>
      </c>
      <c r="G404" t="s">
        <v>151</v>
      </c>
      <c r="H404" t="s">
        <v>156</v>
      </c>
      <c r="I404" t="str">
        <f>TRIM(SUBSTITUTE(Table1[[#This Row],[Player]], " ", ""))</f>
        <v>S.Simon</v>
      </c>
      <c r="J404">
        <v>2</v>
      </c>
      <c r="K404">
        <v>1</v>
      </c>
      <c r="L404">
        <v>1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f t="shared" si="21"/>
        <v>1</v>
      </c>
      <c r="W404" t="s">
        <v>48</v>
      </c>
      <c r="X404" s="3">
        <v>4</v>
      </c>
      <c r="Y404">
        <v>0</v>
      </c>
      <c r="AF404">
        <f>Table1[[#This Row],[AB]]+Table1[[#This Row],[BB]]+Table1[[#This Row],[SF]]</f>
        <v>2</v>
      </c>
      <c r="AG404">
        <f>Table1[[#This Row],[H]]+Table1[[#This Row],[BB]]</f>
        <v>1</v>
      </c>
      <c r="AH404">
        <f>Table1[[#This Row],[H]]-Table1[[#This Row],[2B]]-Table1[[#This Row],[3B]]-Table1[[#This Row],[HR]]</f>
        <v>1</v>
      </c>
      <c r="AI404" s="3">
        <f>IF(Table1[[#This Row],[Team_Game_Number]] &gt;_xlfn.MAXIFS(Table1[Team_Game_Number],Table1[Team],Table1[[#This Row],[Team]]) - 5,1,0)</f>
        <v>0</v>
      </c>
      <c r="AJ404" cm="1">
        <f t="array" ref="AJ404">MATCH(Table1[[#This Row],[Game_ID]],_xlfn.UNIQUE(_xlfn._xlws.FILTER(Table1[Game_ID],Table1[Team]=Table1[[#This Row],[Team]])),0)</f>
        <v>4</v>
      </c>
      <c r="AK404">
        <f>IF(Table1[[#This Row],[Last5_Flag]]=1,1,0)</f>
        <v>0</v>
      </c>
      <c r="AL404">
        <f>COUNTIFS(
    Table1[Player Name], Table1[[#This Row],[Player Name]],
    Table1[Position], Table1[[#This Row],[Position]]
)</f>
        <v>17</v>
      </c>
      <c r="AM404" t="str" cm="1">
        <f t="array" ref="AM4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405" spans="1:39" x14ac:dyDescent="0.2">
      <c r="A405" t="str">
        <f>TEXT(Table1[[#This Row],[Date]],"yyyymmdd") &amp; "_" &amp; (LEFT(D405,3) &amp; "_" &amp; LEFT(E405,3) &amp; "_" &amp; (Table1[[#This Row],[Game_no.]]))</f>
        <v>20260214_Kin_Wes_1</v>
      </c>
      <c r="B405" s="1">
        <v>46067</v>
      </c>
      <c r="C405" s="3">
        <v>1</v>
      </c>
      <c r="D405" t="s">
        <v>151</v>
      </c>
      <c r="E405" t="s">
        <v>152</v>
      </c>
      <c r="F405" t="s">
        <v>152</v>
      </c>
      <c r="G405" t="s">
        <v>151</v>
      </c>
      <c r="H405" t="s">
        <v>236</v>
      </c>
      <c r="I405" t="str">
        <f>TRIM(SUBSTITUTE(Table1[[#This Row],[Player]], " ", ""))</f>
        <v>C.Reese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f t="shared" si="21"/>
        <v>0</v>
      </c>
      <c r="W405" t="s">
        <v>52</v>
      </c>
      <c r="X405" s="3">
        <v>5</v>
      </c>
      <c r="Y405">
        <v>0</v>
      </c>
      <c r="AF405">
        <f>Table1[[#This Row],[AB]]+Table1[[#This Row],[BB]]+Table1[[#This Row],[SF]]</f>
        <v>2</v>
      </c>
      <c r="AG405">
        <f>Table1[[#This Row],[H]]+Table1[[#This Row],[BB]]</f>
        <v>0</v>
      </c>
      <c r="AH405">
        <f>Table1[[#This Row],[H]]-Table1[[#This Row],[2B]]-Table1[[#This Row],[3B]]-Table1[[#This Row],[HR]]</f>
        <v>0</v>
      </c>
      <c r="AI405" s="3">
        <f>IF(Table1[[#This Row],[Team_Game_Number]] &gt;_xlfn.MAXIFS(Table1[Team_Game_Number],Table1[Team],Table1[[#This Row],[Team]]) - 5,1,0)</f>
        <v>0</v>
      </c>
      <c r="AJ405" cm="1">
        <f t="array" ref="AJ405">MATCH(Table1[[#This Row],[Game_ID]],_xlfn.UNIQUE(_xlfn._xlws.FILTER(Table1[Game_ID],Table1[Team]=Table1[[#This Row],[Team]])),0)</f>
        <v>4</v>
      </c>
      <c r="AK405">
        <f>IF(Table1[[#This Row],[Last5_Flag]]=1,1,0)</f>
        <v>0</v>
      </c>
      <c r="AL405">
        <f>COUNTIFS(
    Table1[Player Name], Table1[[#This Row],[Player Name]],
    Table1[Position], Table1[[#This Row],[Position]]
)</f>
        <v>2</v>
      </c>
      <c r="AM405" t="str" cm="1">
        <f t="array" ref="AM4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06" spans="1:39" x14ac:dyDescent="0.2">
      <c r="A406" t="str">
        <f>TEXT(Table1[[#This Row],[Date]],"yyyymmdd") &amp; "_" &amp; (LEFT(D406,3) &amp; "_" &amp; LEFT(E406,3) &amp; "_" &amp; (Table1[[#This Row],[Game_no.]]))</f>
        <v>20260214_Kin_Wes_1</v>
      </c>
      <c r="B406" s="1">
        <v>46067</v>
      </c>
      <c r="C406" s="3">
        <v>1</v>
      </c>
      <c r="D406" t="s">
        <v>151</v>
      </c>
      <c r="E406" t="s">
        <v>152</v>
      </c>
      <c r="F406" t="s">
        <v>152</v>
      </c>
      <c r="G406" t="s">
        <v>151</v>
      </c>
      <c r="H406" t="s">
        <v>154</v>
      </c>
      <c r="I406" t="str">
        <f>TRIM(SUBSTITUTE(Table1[[#This Row],[Player]], " ", ""))</f>
        <v>A.Cook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f t="shared" si="21"/>
        <v>1</v>
      </c>
      <c r="W406" t="s">
        <v>52</v>
      </c>
      <c r="X406" s="3">
        <v>5</v>
      </c>
      <c r="Y406">
        <v>0</v>
      </c>
      <c r="AF406">
        <f>Table1[[#This Row],[AB]]+Table1[[#This Row],[BB]]+Table1[[#This Row],[SF]]</f>
        <v>1</v>
      </c>
      <c r="AG406">
        <f>Table1[[#This Row],[H]]+Table1[[#This Row],[BB]]</f>
        <v>1</v>
      </c>
      <c r="AH406">
        <f>Table1[[#This Row],[H]]-Table1[[#This Row],[2B]]-Table1[[#This Row],[3B]]-Table1[[#This Row],[HR]]</f>
        <v>1</v>
      </c>
      <c r="AI406" s="3">
        <f>IF(Table1[[#This Row],[Team_Game_Number]] &gt;_xlfn.MAXIFS(Table1[Team_Game_Number],Table1[Team],Table1[[#This Row],[Team]]) - 5,1,0)</f>
        <v>0</v>
      </c>
      <c r="AJ406" cm="1">
        <f t="array" ref="AJ406">MATCH(Table1[[#This Row],[Game_ID]],_xlfn.UNIQUE(_xlfn._xlws.FILTER(Table1[Game_ID],Table1[Team]=Table1[[#This Row],[Team]])),0)</f>
        <v>4</v>
      </c>
      <c r="AK406">
        <f>IF(Table1[[#This Row],[Last5_Flag]]=1,1,0)</f>
        <v>0</v>
      </c>
      <c r="AL406">
        <f>COUNTIFS(
    Table1[Player Name], Table1[[#This Row],[Player Name]],
    Table1[Position], Table1[[#This Row],[Position]]
)</f>
        <v>3</v>
      </c>
      <c r="AM406" t="str" cm="1">
        <f t="array" ref="AM4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407" spans="1:39" x14ac:dyDescent="0.2">
      <c r="A407" t="str">
        <f>TEXT(Table1[[#This Row],[Date]],"yyyymmdd") &amp; "_" &amp; (LEFT(D407,3) &amp; "_" &amp; LEFT(E407,3) &amp; "_" &amp; (Table1[[#This Row],[Game_no.]]))</f>
        <v>20260214_Kin_Wes_1</v>
      </c>
      <c r="B407" s="1">
        <v>46067</v>
      </c>
      <c r="C407" s="3">
        <v>1</v>
      </c>
      <c r="D407" t="s">
        <v>151</v>
      </c>
      <c r="E407" t="s">
        <v>152</v>
      </c>
      <c r="F407" t="s">
        <v>152</v>
      </c>
      <c r="G407" t="s">
        <v>151</v>
      </c>
      <c r="H407" t="s">
        <v>159</v>
      </c>
      <c r="I407" t="str">
        <f>TRIM(SUBSTITUTE(Table1[[#This Row],[Player]], " ", ""))</f>
        <v>R.Mangold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f t="shared" si="21"/>
        <v>0</v>
      </c>
      <c r="W407" t="s">
        <v>50</v>
      </c>
      <c r="X407" s="3">
        <v>6</v>
      </c>
      <c r="Y407">
        <v>0</v>
      </c>
      <c r="AF407">
        <f>Table1[[#This Row],[AB]]+Table1[[#This Row],[BB]]+Table1[[#This Row],[SF]]</f>
        <v>2</v>
      </c>
      <c r="AG407">
        <f>Table1[[#This Row],[H]]+Table1[[#This Row],[BB]]</f>
        <v>0</v>
      </c>
      <c r="AH407">
        <f>Table1[[#This Row],[H]]-Table1[[#This Row],[2B]]-Table1[[#This Row],[3B]]-Table1[[#This Row],[HR]]</f>
        <v>0</v>
      </c>
      <c r="AI407" s="3">
        <f>IF(Table1[[#This Row],[Team_Game_Number]] &gt;_xlfn.MAXIFS(Table1[Team_Game_Number],Table1[Team],Table1[[#This Row],[Team]]) - 5,1,0)</f>
        <v>0</v>
      </c>
      <c r="AJ407" cm="1">
        <f t="array" ref="AJ407">MATCH(Table1[[#This Row],[Game_ID]],_xlfn.UNIQUE(_xlfn._xlws.FILTER(Table1[Game_ID],Table1[Team]=Table1[[#This Row],[Team]])),0)</f>
        <v>4</v>
      </c>
      <c r="AK407">
        <f>IF(Table1[[#This Row],[Last5_Flag]]=1,1,0)</f>
        <v>0</v>
      </c>
      <c r="AL407">
        <f>COUNTIFS(
    Table1[Player Name], Table1[[#This Row],[Player Name]],
    Table1[Position], Table1[[#This Row],[Position]]
)</f>
        <v>1</v>
      </c>
      <c r="AM407" t="str" cm="1">
        <f t="array" ref="AM4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408" spans="1:39" x14ac:dyDescent="0.2">
      <c r="A408" t="str">
        <f>TEXT(Table1[[#This Row],[Date]],"yyyymmdd") &amp; "_" &amp; (LEFT(D408,3) &amp; "_" &amp; LEFT(E408,3) &amp; "_" &amp; (Table1[[#This Row],[Game_no.]]))</f>
        <v>20260214_Kin_Wes_1</v>
      </c>
      <c r="B408" s="1">
        <v>46067</v>
      </c>
      <c r="C408" s="3">
        <v>1</v>
      </c>
      <c r="D408" t="s">
        <v>151</v>
      </c>
      <c r="E408" t="s">
        <v>152</v>
      </c>
      <c r="F408" t="s">
        <v>152</v>
      </c>
      <c r="G408" t="s">
        <v>151</v>
      </c>
      <c r="H408" t="s">
        <v>230</v>
      </c>
      <c r="I408" t="str">
        <f>TRIM(SUBSTITUTE(Table1[[#This Row],[Player]], " ", ""))</f>
        <v>I.McKee</v>
      </c>
      <c r="J408">
        <v>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f t="shared" ref="V408:V425" si="22">L408*1+P408*2+Q408*3+R408*4</f>
        <v>0</v>
      </c>
      <c r="W408" t="s">
        <v>43</v>
      </c>
      <c r="X408" s="3">
        <v>7</v>
      </c>
      <c r="Y408">
        <v>0</v>
      </c>
      <c r="AF408">
        <f>Table1[[#This Row],[AB]]+Table1[[#This Row],[BB]]+Table1[[#This Row],[SF]]</f>
        <v>3</v>
      </c>
      <c r="AG408">
        <f>Table1[[#This Row],[H]]+Table1[[#This Row],[BB]]</f>
        <v>0</v>
      </c>
      <c r="AH408">
        <f>Table1[[#This Row],[H]]-Table1[[#This Row],[2B]]-Table1[[#This Row],[3B]]-Table1[[#This Row],[HR]]</f>
        <v>0</v>
      </c>
      <c r="AI408" s="3">
        <f>IF(Table1[[#This Row],[Team_Game_Number]] &gt;_xlfn.MAXIFS(Table1[Team_Game_Number],Table1[Team],Table1[[#This Row],[Team]]) - 5,1,0)</f>
        <v>0</v>
      </c>
      <c r="AJ408" cm="1">
        <f t="array" ref="AJ408">MATCH(Table1[[#This Row],[Game_ID]],_xlfn.UNIQUE(_xlfn._xlws.FILTER(Table1[Game_ID],Table1[Team]=Table1[[#This Row],[Team]])),0)</f>
        <v>4</v>
      </c>
      <c r="AK408">
        <f>IF(Table1[[#This Row],[Last5_Flag]]=1,1,0)</f>
        <v>0</v>
      </c>
      <c r="AL408">
        <f>COUNTIFS(
    Table1[Player Name], Table1[[#This Row],[Player Name]],
    Table1[Position], Table1[[#This Row],[Position]]
)</f>
        <v>16</v>
      </c>
      <c r="AM408" t="str" cm="1">
        <f t="array" ref="AM4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09" spans="1:39" x14ac:dyDescent="0.2">
      <c r="A409" t="str">
        <f>TEXT(Table1[[#This Row],[Date]],"yyyymmdd") &amp; "_" &amp; (LEFT(D409,3) &amp; "_" &amp; LEFT(E409,3) &amp; "_" &amp; (Table1[[#This Row],[Game_no.]]))</f>
        <v>20260214_Kin_Wes_1</v>
      </c>
      <c r="B409" s="1">
        <v>46067</v>
      </c>
      <c r="C409" s="3">
        <v>1</v>
      </c>
      <c r="D409" t="s">
        <v>151</v>
      </c>
      <c r="E409" t="s">
        <v>152</v>
      </c>
      <c r="F409" t="s">
        <v>152</v>
      </c>
      <c r="G409" t="s">
        <v>151</v>
      </c>
      <c r="H409" t="s">
        <v>237</v>
      </c>
      <c r="I409" t="str">
        <f>TRIM(SUBSTITUTE(Table1[[#This Row],[Player]], " ", ""))</f>
        <v>H.Pail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f t="shared" si="22"/>
        <v>0</v>
      </c>
      <c r="W409" t="s">
        <v>54</v>
      </c>
      <c r="X409" s="3">
        <v>8</v>
      </c>
      <c r="Y409">
        <v>0</v>
      </c>
      <c r="AF409">
        <f>Table1[[#This Row],[AB]]+Table1[[#This Row],[BB]]+Table1[[#This Row],[SF]]</f>
        <v>2</v>
      </c>
      <c r="AG409">
        <f>Table1[[#This Row],[H]]+Table1[[#This Row],[BB]]</f>
        <v>0</v>
      </c>
      <c r="AH409">
        <f>Table1[[#This Row],[H]]-Table1[[#This Row],[2B]]-Table1[[#This Row],[3B]]-Table1[[#This Row],[HR]]</f>
        <v>0</v>
      </c>
      <c r="AI409" s="3">
        <f>IF(Table1[[#This Row],[Team_Game_Number]] &gt;_xlfn.MAXIFS(Table1[Team_Game_Number],Table1[Team],Table1[[#This Row],[Team]]) - 5,1,0)</f>
        <v>0</v>
      </c>
      <c r="AJ409" cm="1">
        <f t="array" ref="AJ409">MATCH(Table1[[#This Row],[Game_ID]],_xlfn.UNIQUE(_xlfn._xlws.FILTER(Table1[Game_ID],Table1[Team]=Table1[[#This Row],[Team]])),0)</f>
        <v>4</v>
      </c>
      <c r="AK409">
        <f>IF(Table1[[#This Row],[Last5_Flag]]=1,1,0)</f>
        <v>0</v>
      </c>
      <c r="AL409">
        <f>COUNTIFS(
    Table1[Player Name], Table1[[#This Row],[Player Name]],
    Table1[Position], Table1[[#This Row],[Position]]
)</f>
        <v>1</v>
      </c>
      <c r="AM409" t="str" cm="1">
        <f t="array" ref="AM4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410" spans="1:39" x14ac:dyDescent="0.2">
      <c r="A410" t="str">
        <f>TEXT(Table1[[#This Row],[Date]],"yyyymmdd") &amp; "_" &amp; (LEFT(D410,3) &amp; "_" &amp; LEFT(E410,3) &amp; "_" &amp; (Table1[[#This Row],[Game_no.]]))</f>
        <v>20260214_Kin_Wes_1</v>
      </c>
      <c r="B410" s="1">
        <v>46067</v>
      </c>
      <c r="C410" s="3">
        <v>1</v>
      </c>
      <c r="D410" t="s">
        <v>151</v>
      </c>
      <c r="E410" t="s">
        <v>152</v>
      </c>
      <c r="F410" t="s">
        <v>152</v>
      </c>
      <c r="G410" t="s">
        <v>151</v>
      </c>
      <c r="H410" t="s">
        <v>190</v>
      </c>
      <c r="I410" t="str">
        <f>TRIM(SUBSTITUTE(Table1[[#This Row],[Player]], " ", ""))</f>
        <v>A.Heidersch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f t="shared" si="22"/>
        <v>0</v>
      </c>
      <c r="W410" t="s">
        <v>74</v>
      </c>
      <c r="X410" s="3">
        <v>8</v>
      </c>
      <c r="Y410">
        <v>0</v>
      </c>
      <c r="AF410">
        <f>Table1[[#This Row],[AB]]+Table1[[#This Row],[BB]]+Table1[[#This Row],[SF]]</f>
        <v>1</v>
      </c>
      <c r="AG410">
        <f>Table1[[#This Row],[H]]+Table1[[#This Row],[BB]]</f>
        <v>0</v>
      </c>
      <c r="AH410">
        <f>Table1[[#This Row],[H]]-Table1[[#This Row],[2B]]-Table1[[#This Row],[3B]]-Table1[[#This Row],[HR]]</f>
        <v>0</v>
      </c>
      <c r="AI410" s="3">
        <f>IF(Table1[[#This Row],[Team_Game_Number]] &gt;_xlfn.MAXIFS(Table1[Team_Game_Number],Table1[Team],Table1[[#This Row],[Team]]) - 5,1,0)</f>
        <v>0</v>
      </c>
      <c r="AJ410" cm="1">
        <f t="array" ref="AJ410">MATCH(Table1[[#This Row],[Game_ID]],_xlfn.UNIQUE(_xlfn._xlws.FILTER(Table1[Game_ID],Table1[Team]=Table1[[#This Row],[Team]])),0)</f>
        <v>4</v>
      </c>
      <c r="AK410">
        <f>IF(Table1[[#This Row],[Last5_Flag]]=1,1,0)</f>
        <v>0</v>
      </c>
      <c r="AL410">
        <f>COUNTIFS(
    Table1[Player Name], Table1[[#This Row],[Player Name]],
    Table1[Position], Table1[[#This Row],[Position]]
)</f>
        <v>2</v>
      </c>
      <c r="AM410" t="str" cm="1">
        <f t="array" ref="AM4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11" spans="1:39" x14ac:dyDescent="0.2">
      <c r="A411" t="str">
        <f>TEXT(Table1[[#This Row],[Date]],"yyyymmdd") &amp; "_" &amp; (LEFT(D411,3) &amp; "_" &amp; LEFT(E411,3) &amp; "_" &amp; (Table1[[#This Row],[Game_no.]]))</f>
        <v>20260214_Kin_Wes_1</v>
      </c>
      <c r="B411" s="1">
        <v>46067</v>
      </c>
      <c r="C411" s="3">
        <v>1</v>
      </c>
      <c r="D411" t="s">
        <v>151</v>
      </c>
      <c r="E411" t="s">
        <v>152</v>
      </c>
      <c r="F411" t="s">
        <v>152</v>
      </c>
      <c r="G411" t="s">
        <v>151</v>
      </c>
      <c r="H411" t="s">
        <v>195</v>
      </c>
      <c r="I411" t="str">
        <f>TRIM(SUBSTITUTE(Table1[[#This Row],[Player]], " ", ""))</f>
        <v>K.Harris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f t="shared" si="22"/>
        <v>0</v>
      </c>
      <c r="W411" t="s">
        <v>73</v>
      </c>
      <c r="X411" s="3"/>
      <c r="Y411">
        <v>0</v>
      </c>
      <c r="AF411">
        <f>Table1[[#This Row],[AB]]+Table1[[#This Row],[BB]]+Table1[[#This Row],[SF]]</f>
        <v>0</v>
      </c>
      <c r="AG411">
        <f>Table1[[#This Row],[H]]+Table1[[#This Row],[BB]]</f>
        <v>0</v>
      </c>
      <c r="AH411">
        <f>Table1[[#This Row],[H]]-Table1[[#This Row],[2B]]-Table1[[#This Row],[3B]]-Table1[[#This Row],[HR]]</f>
        <v>0</v>
      </c>
      <c r="AI411" s="3">
        <f>IF(Table1[[#This Row],[Team_Game_Number]] &gt;_xlfn.MAXIFS(Table1[Team_Game_Number],Table1[Team],Table1[[#This Row],[Team]]) - 5,1,0)</f>
        <v>0</v>
      </c>
      <c r="AJ411" cm="1">
        <f t="array" ref="AJ411">MATCH(Table1[[#This Row],[Game_ID]],_xlfn.UNIQUE(_xlfn._xlws.FILTER(Table1[Game_ID],Table1[Team]=Table1[[#This Row],[Team]])),0)</f>
        <v>4</v>
      </c>
      <c r="AK411">
        <f>IF(Table1[[#This Row],[Last5_Flag]]=1,1,0)</f>
        <v>0</v>
      </c>
      <c r="AL411">
        <f>COUNTIFS(
    Table1[Player Name], Table1[[#This Row],[Player Name]],
    Table1[Position], Table1[[#This Row],[Position]]
)</f>
        <v>11</v>
      </c>
      <c r="AM411" t="str" cm="1">
        <f t="array" ref="AM4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412" spans="1:39" x14ac:dyDescent="0.2">
      <c r="A412" t="str">
        <f>TEXT(Table1[[#This Row],[Date]],"yyyymmdd") &amp; "_" &amp; (LEFT(D412,3) &amp; "_" &amp; LEFT(E412,3) &amp; "_" &amp; (Table1[[#This Row],[Game_no.]]))</f>
        <v>20260214_Kin_Wes_1</v>
      </c>
      <c r="B412" s="1">
        <v>46067</v>
      </c>
      <c r="C412" s="3">
        <v>1</v>
      </c>
      <c r="D412" t="s">
        <v>151</v>
      </c>
      <c r="E412" t="s">
        <v>152</v>
      </c>
      <c r="F412" t="s">
        <v>152</v>
      </c>
      <c r="G412" t="s">
        <v>151</v>
      </c>
      <c r="H412" t="s">
        <v>162</v>
      </c>
      <c r="I412" t="str">
        <f>TRIM(SUBSTITUTE(Table1[[#This Row],[Player]], " ", ""))</f>
        <v>P.Tucker</v>
      </c>
      <c r="J412">
        <v>3</v>
      </c>
      <c r="K412">
        <v>0</v>
      </c>
      <c r="L412">
        <v>0</v>
      </c>
      <c r="M412">
        <v>0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f t="shared" si="22"/>
        <v>0</v>
      </c>
      <c r="W412" t="s">
        <v>53</v>
      </c>
      <c r="X412" s="3">
        <v>9</v>
      </c>
      <c r="Y412">
        <v>0</v>
      </c>
      <c r="AF412">
        <f>Table1[[#This Row],[AB]]+Table1[[#This Row],[BB]]+Table1[[#This Row],[SF]]</f>
        <v>3</v>
      </c>
      <c r="AG412">
        <f>Table1[[#This Row],[H]]+Table1[[#This Row],[BB]]</f>
        <v>0</v>
      </c>
      <c r="AH412">
        <f>Table1[[#This Row],[H]]-Table1[[#This Row],[2B]]-Table1[[#This Row],[3B]]-Table1[[#This Row],[HR]]</f>
        <v>0</v>
      </c>
      <c r="AI412" s="3">
        <f>IF(Table1[[#This Row],[Team_Game_Number]] &gt;_xlfn.MAXIFS(Table1[Team_Game_Number],Table1[Team],Table1[[#This Row],[Team]]) - 5,1,0)</f>
        <v>0</v>
      </c>
      <c r="AJ412" cm="1">
        <f t="array" ref="AJ412">MATCH(Table1[[#This Row],[Game_ID]],_xlfn.UNIQUE(_xlfn._xlws.FILTER(Table1[Game_ID],Table1[Team]=Table1[[#This Row],[Team]])),0)</f>
        <v>4</v>
      </c>
      <c r="AK412">
        <f>IF(Table1[[#This Row],[Last5_Flag]]=1,1,0)</f>
        <v>0</v>
      </c>
      <c r="AL412">
        <f>COUNTIFS(
    Table1[Player Name], Table1[[#This Row],[Player Name]],
    Table1[Position], Table1[[#This Row],[Position]]
)</f>
        <v>5</v>
      </c>
      <c r="AM412" t="str" cm="1">
        <f t="array" ref="AM4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413" spans="1:39" x14ac:dyDescent="0.2">
      <c r="A413" t="str">
        <f>TEXT(Table1[[#This Row],[Date]],"yyyymmdd") &amp; "_" &amp; (LEFT(D413,3) &amp; "_" &amp; LEFT(E413,3) &amp; "_" &amp; (Table1[[#This Row],[Game_no.]]))</f>
        <v>20260214_Kin_Wes_1</v>
      </c>
      <c r="B413" s="1">
        <v>46067</v>
      </c>
      <c r="C413" s="3">
        <v>1</v>
      </c>
      <c r="D413" t="s">
        <v>151</v>
      </c>
      <c r="E413" t="s">
        <v>152</v>
      </c>
      <c r="F413" t="s">
        <v>152</v>
      </c>
      <c r="G413" t="s">
        <v>151</v>
      </c>
      <c r="H413" t="s">
        <v>160</v>
      </c>
      <c r="I413" t="str">
        <f>TRIM(SUBSTITUTE(Table1[[#This Row],[Player]], " ", ""))</f>
        <v>M.Johnson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f t="shared" si="22"/>
        <v>0</v>
      </c>
      <c r="W413" t="s">
        <v>57</v>
      </c>
      <c r="X413" s="3"/>
      <c r="Y413">
        <v>0</v>
      </c>
      <c r="AF413">
        <f>Table1[[#This Row],[AB]]+Table1[[#This Row],[BB]]+Table1[[#This Row],[SF]]</f>
        <v>0</v>
      </c>
      <c r="AG413">
        <f>Table1[[#This Row],[H]]+Table1[[#This Row],[BB]]</f>
        <v>0</v>
      </c>
      <c r="AH413">
        <f>Table1[[#This Row],[H]]-Table1[[#This Row],[2B]]-Table1[[#This Row],[3B]]-Table1[[#This Row],[HR]]</f>
        <v>0</v>
      </c>
      <c r="AI413" s="3">
        <f>IF(Table1[[#This Row],[Team_Game_Number]] &gt;_xlfn.MAXIFS(Table1[Team_Game_Number],Table1[Team],Table1[[#This Row],[Team]]) - 5,1,0)</f>
        <v>0</v>
      </c>
      <c r="AJ413" cm="1">
        <f t="array" ref="AJ413">MATCH(Table1[[#This Row],[Game_ID]],_xlfn.UNIQUE(_xlfn._xlws.FILTER(Table1[Game_ID],Table1[Team]=Table1[[#This Row],[Team]])),0)</f>
        <v>4</v>
      </c>
      <c r="AK413">
        <f>IF(Table1[[#This Row],[Last5_Flag]]=1,1,0)</f>
        <v>0</v>
      </c>
      <c r="AL413">
        <f>COUNTIFS(
    Table1[Player Name], Table1[[#This Row],[Player Name]],
    Table1[Position], Table1[[#This Row],[Position]]
)</f>
        <v>7</v>
      </c>
      <c r="AM413" t="str" cm="1">
        <f t="array" ref="AM4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414" spans="1:39" x14ac:dyDescent="0.2">
      <c r="A414" t="str">
        <f>TEXT(Table1[[#This Row],[Date]],"yyyymmdd") &amp; "_" &amp; (LEFT(D414,3) &amp; "_" &amp; LEFT(E414,3) &amp; "_" &amp; (Table1[[#This Row],[Game_no.]]))</f>
        <v>20260214_Bar_Fai_1</v>
      </c>
      <c r="B414" s="1">
        <v>46067</v>
      </c>
      <c r="C414" s="3">
        <v>1</v>
      </c>
      <c r="D414" t="s">
        <v>167</v>
      </c>
      <c r="E414" t="s">
        <v>168</v>
      </c>
      <c r="F414" t="s">
        <v>168</v>
      </c>
      <c r="G414" t="s">
        <v>167</v>
      </c>
      <c r="H414" t="s">
        <v>169</v>
      </c>
      <c r="I414" t="str">
        <f>TRIM(SUBSTITUTE(Table1[[#This Row],[Player]], " ", ""))</f>
        <v>B.Hess</v>
      </c>
      <c r="J414">
        <v>3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f t="shared" si="22"/>
        <v>1</v>
      </c>
      <c r="W414" t="s">
        <v>54</v>
      </c>
      <c r="X414" s="3">
        <v>1</v>
      </c>
      <c r="Y414">
        <v>0</v>
      </c>
      <c r="AF414">
        <f>Table1[[#This Row],[AB]]+Table1[[#This Row],[BB]]+Table1[[#This Row],[SF]]</f>
        <v>4</v>
      </c>
      <c r="AG414">
        <f>Table1[[#This Row],[H]]+Table1[[#This Row],[BB]]</f>
        <v>2</v>
      </c>
      <c r="AH414">
        <f>Table1[[#This Row],[H]]-Table1[[#This Row],[2B]]-Table1[[#This Row],[3B]]-Table1[[#This Row],[HR]]</f>
        <v>1</v>
      </c>
      <c r="AI414" s="3">
        <f>IF(Table1[[#This Row],[Team_Game_Number]] &gt;_xlfn.MAXIFS(Table1[Team_Game_Number],Table1[Team],Table1[[#This Row],[Team]]) - 5,1,0)</f>
        <v>0</v>
      </c>
      <c r="AJ414" cm="1">
        <f t="array" ref="AJ414">MATCH(Table1[[#This Row],[Game_ID]],_xlfn.UNIQUE(_xlfn._xlws.FILTER(Table1[Game_ID],Table1[Team]=Table1[[#This Row],[Team]])),0)</f>
        <v>4</v>
      </c>
      <c r="AK414">
        <f>IF(Table1[[#This Row],[Last5_Flag]]=1,1,0)</f>
        <v>0</v>
      </c>
      <c r="AL414">
        <f>COUNTIFS(
    Table1[Player Name], Table1[[#This Row],[Player Name]],
    Table1[Position], Table1[[#This Row],[Position]]
)</f>
        <v>24</v>
      </c>
      <c r="AM414" t="str" cm="1">
        <f t="array" ref="AM4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415" spans="1:39" x14ac:dyDescent="0.2">
      <c r="A415" t="str">
        <f>TEXT(Table1[[#This Row],[Date]],"yyyymmdd") &amp; "_" &amp; (LEFT(D415,3) &amp; "_" &amp; LEFT(E415,3) &amp; "_" &amp; (Table1[[#This Row],[Game_no.]]))</f>
        <v>20260214_Bar_Fai_1</v>
      </c>
      <c r="B415" s="1">
        <v>46067</v>
      </c>
      <c r="C415" s="3">
        <v>1</v>
      </c>
      <c r="D415" t="s">
        <v>167</v>
      </c>
      <c r="E415" t="s">
        <v>168</v>
      </c>
      <c r="F415" t="s">
        <v>168</v>
      </c>
      <c r="G415" t="s">
        <v>167</v>
      </c>
      <c r="H415" t="s">
        <v>170</v>
      </c>
      <c r="I415" t="str">
        <f>TRIM(SUBSTITUTE(Table1[[#This Row],[Player]], " ", ""))</f>
        <v>G.Bibb</v>
      </c>
      <c r="J415">
        <v>2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f t="shared" si="22"/>
        <v>0</v>
      </c>
      <c r="W415" t="s">
        <v>53</v>
      </c>
      <c r="X415" s="3">
        <v>2</v>
      </c>
      <c r="Y415">
        <v>0</v>
      </c>
      <c r="AF415">
        <f>Table1[[#This Row],[AB]]+Table1[[#This Row],[BB]]+Table1[[#This Row],[SF]]</f>
        <v>3</v>
      </c>
      <c r="AG415">
        <f>Table1[[#This Row],[H]]+Table1[[#This Row],[BB]]</f>
        <v>1</v>
      </c>
      <c r="AH415">
        <f>Table1[[#This Row],[H]]-Table1[[#This Row],[2B]]-Table1[[#This Row],[3B]]-Table1[[#This Row],[HR]]</f>
        <v>0</v>
      </c>
      <c r="AI415" s="3">
        <f>IF(Table1[[#This Row],[Team_Game_Number]] &gt;_xlfn.MAXIFS(Table1[Team_Game_Number],Table1[Team],Table1[[#This Row],[Team]]) - 5,1,0)</f>
        <v>0</v>
      </c>
      <c r="AJ415" cm="1">
        <f t="array" ref="AJ415">MATCH(Table1[[#This Row],[Game_ID]],_xlfn.UNIQUE(_xlfn._xlws.FILTER(Table1[Game_ID],Table1[Team]=Table1[[#This Row],[Team]])),0)</f>
        <v>4</v>
      </c>
      <c r="AK415">
        <f>IF(Table1[[#This Row],[Last5_Flag]]=1,1,0)</f>
        <v>0</v>
      </c>
      <c r="AL415">
        <f>COUNTIFS(
    Table1[Player Name], Table1[[#This Row],[Player Name]],
    Table1[Position], Table1[[#This Row],[Position]]
)</f>
        <v>20</v>
      </c>
      <c r="AM415" t="str" cm="1">
        <f t="array" ref="AM4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416" spans="1:39" x14ac:dyDescent="0.2">
      <c r="A416" t="str">
        <f>TEXT(Table1[[#This Row],[Date]],"yyyymmdd") &amp; "_" &amp; (LEFT(D416,3) &amp; "_" &amp; LEFT(E416,3) &amp; "_" &amp; (Table1[[#This Row],[Game_no.]]))</f>
        <v>20260214_Bar_Fai_1</v>
      </c>
      <c r="B416" s="1">
        <v>46067</v>
      </c>
      <c r="C416" s="3">
        <v>1</v>
      </c>
      <c r="D416" t="s">
        <v>167</v>
      </c>
      <c r="E416" t="s">
        <v>168</v>
      </c>
      <c r="F416" t="s">
        <v>168</v>
      </c>
      <c r="G416" t="s">
        <v>167</v>
      </c>
      <c r="H416" t="s">
        <v>177</v>
      </c>
      <c r="I416" t="str">
        <f>TRIM(SUBSTITUTE(Table1[[#This Row],[Player]], " ", ""))</f>
        <v>A.Nordling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f t="shared" si="22"/>
        <v>0</v>
      </c>
      <c r="W416" t="s">
        <v>74</v>
      </c>
      <c r="X416" s="3">
        <v>2</v>
      </c>
      <c r="Y416">
        <v>0</v>
      </c>
      <c r="AF416">
        <f>Table1[[#This Row],[AB]]+Table1[[#This Row],[BB]]+Table1[[#This Row],[SF]]</f>
        <v>1</v>
      </c>
      <c r="AG416">
        <f>Table1[[#This Row],[H]]+Table1[[#This Row],[BB]]</f>
        <v>0</v>
      </c>
      <c r="AH416">
        <f>Table1[[#This Row],[H]]-Table1[[#This Row],[2B]]-Table1[[#This Row],[3B]]-Table1[[#This Row],[HR]]</f>
        <v>0</v>
      </c>
      <c r="AI416" s="3">
        <f>IF(Table1[[#This Row],[Team_Game_Number]] &gt;_xlfn.MAXIFS(Table1[Team_Game_Number],Table1[Team],Table1[[#This Row],[Team]]) - 5,1,0)</f>
        <v>0</v>
      </c>
      <c r="AJ416" cm="1">
        <f t="array" ref="AJ416">MATCH(Table1[[#This Row],[Game_ID]],_xlfn.UNIQUE(_xlfn._xlws.FILTER(Table1[Game_ID],Table1[Team]=Table1[[#This Row],[Team]])),0)</f>
        <v>4</v>
      </c>
      <c r="AK416">
        <f>IF(Table1[[#This Row],[Last5_Flag]]=1,1,0)</f>
        <v>0</v>
      </c>
      <c r="AL416">
        <f>COUNTIFS(
    Table1[Player Name], Table1[[#This Row],[Player Name]],
    Table1[Position], Table1[[#This Row],[Position]]
)</f>
        <v>16</v>
      </c>
      <c r="AM416" t="str" cm="1">
        <f t="array" ref="AM4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417" spans="1:39" x14ac:dyDescent="0.2">
      <c r="A417" t="str">
        <f>TEXT(Table1[[#This Row],[Date]],"yyyymmdd") &amp; "_" &amp; (LEFT(D417,3) &amp; "_" &amp; LEFT(E417,3) &amp; "_" &amp; (Table1[[#This Row],[Game_no.]]))</f>
        <v>20260214_Bar_Fai_1</v>
      </c>
      <c r="B417" s="1">
        <v>46067</v>
      </c>
      <c r="C417" s="3">
        <v>1</v>
      </c>
      <c r="D417" t="s">
        <v>167</v>
      </c>
      <c r="E417" t="s">
        <v>168</v>
      </c>
      <c r="F417" t="s">
        <v>168</v>
      </c>
      <c r="G417" t="s">
        <v>167</v>
      </c>
      <c r="H417" t="s">
        <v>172</v>
      </c>
      <c r="I417" t="str">
        <f>TRIM(SUBSTITUTE(Table1[[#This Row],[Player]], " ", ""))</f>
        <v>E.Paul</v>
      </c>
      <c r="J417">
        <v>3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f t="shared" si="22"/>
        <v>0</v>
      </c>
      <c r="W417" t="s">
        <v>48</v>
      </c>
      <c r="X417" s="3">
        <v>3</v>
      </c>
      <c r="Y417">
        <v>0</v>
      </c>
      <c r="AF417">
        <f>Table1[[#This Row],[AB]]+Table1[[#This Row],[BB]]+Table1[[#This Row],[SF]]</f>
        <v>4</v>
      </c>
      <c r="AG417">
        <f>Table1[[#This Row],[H]]+Table1[[#This Row],[BB]]</f>
        <v>1</v>
      </c>
      <c r="AH417">
        <f>Table1[[#This Row],[H]]-Table1[[#This Row],[2B]]-Table1[[#This Row],[3B]]-Table1[[#This Row],[HR]]</f>
        <v>0</v>
      </c>
      <c r="AI417" s="3">
        <f>IF(Table1[[#This Row],[Team_Game_Number]] &gt;_xlfn.MAXIFS(Table1[Team_Game_Number],Table1[Team],Table1[[#This Row],[Team]]) - 5,1,0)</f>
        <v>0</v>
      </c>
      <c r="AJ417" cm="1">
        <f t="array" ref="AJ417">MATCH(Table1[[#This Row],[Game_ID]],_xlfn.UNIQUE(_xlfn._xlws.FILTER(Table1[Game_ID],Table1[Team]=Table1[[#This Row],[Team]])),0)</f>
        <v>4</v>
      </c>
      <c r="AK417">
        <f>IF(Table1[[#This Row],[Last5_Flag]]=1,1,0)</f>
        <v>0</v>
      </c>
      <c r="AL417">
        <f>COUNTIFS(
    Table1[Player Name], Table1[[#This Row],[Player Name]],
    Table1[Position], Table1[[#This Row],[Position]]
)</f>
        <v>24</v>
      </c>
      <c r="AM417" t="str" cm="1">
        <f t="array" ref="AM4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418" spans="1:39" x14ac:dyDescent="0.2">
      <c r="A418" t="str">
        <f>TEXT(Table1[[#This Row],[Date]],"yyyymmdd") &amp; "_" &amp; (LEFT(D418,3) &amp; "_" &amp; LEFT(E418,3) &amp; "_" &amp; (Table1[[#This Row],[Game_no.]]))</f>
        <v>20260214_Bar_Fai_1</v>
      </c>
      <c r="B418" s="1">
        <v>46067</v>
      </c>
      <c r="C418" s="3">
        <v>1</v>
      </c>
      <c r="D418" t="s">
        <v>167</v>
      </c>
      <c r="E418" t="s">
        <v>168</v>
      </c>
      <c r="F418" t="s">
        <v>168</v>
      </c>
      <c r="G418" t="s">
        <v>167</v>
      </c>
      <c r="H418" t="s">
        <v>173</v>
      </c>
      <c r="I418" t="str">
        <f>TRIM(SUBSTITUTE(Table1[[#This Row],[Player]], " ", ""))</f>
        <v>A.Townsend</v>
      </c>
      <c r="J418">
        <v>4</v>
      </c>
      <c r="K418">
        <v>0</v>
      </c>
      <c r="L418">
        <v>1</v>
      </c>
      <c r="M418">
        <v>0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f t="shared" si="22"/>
        <v>1</v>
      </c>
      <c r="W418" t="s">
        <v>57</v>
      </c>
      <c r="X418" s="3">
        <v>4</v>
      </c>
      <c r="Y418">
        <v>0</v>
      </c>
      <c r="AF418">
        <f>Table1[[#This Row],[AB]]+Table1[[#This Row],[BB]]+Table1[[#This Row],[SF]]</f>
        <v>4</v>
      </c>
      <c r="AG418">
        <f>Table1[[#This Row],[H]]+Table1[[#This Row],[BB]]</f>
        <v>1</v>
      </c>
      <c r="AH418">
        <f>Table1[[#This Row],[H]]-Table1[[#This Row],[2B]]-Table1[[#This Row],[3B]]-Table1[[#This Row],[HR]]</f>
        <v>1</v>
      </c>
      <c r="AI418" s="3">
        <f>IF(Table1[[#This Row],[Team_Game_Number]] &gt;_xlfn.MAXIFS(Table1[Team_Game_Number],Table1[Team],Table1[[#This Row],[Team]]) - 5,1,0)</f>
        <v>0</v>
      </c>
      <c r="AJ418" cm="1">
        <f t="array" ref="AJ418">MATCH(Table1[[#This Row],[Game_ID]],_xlfn.UNIQUE(_xlfn._xlws.FILTER(Table1[Game_ID],Table1[Team]=Table1[[#This Row],[Team]])),0)</f>
        <v>4</v>
      </c>
      <c r="AK418">
        <f>IF(Table1[[#This Row],[Last5_Flag]]=1,1,0)</f>
        <v>0</v>
      </c>
      <c r="AL418">
        <f>COUNTIFS(
    Table1[Player Name], Table1[[#This Row],[Player Name]],
    Table1[Position], Table1[[#This Row],[Position]]
)</f>
        <v>18</v>
      </c>
      <c r="AM418" t="str" cm="1">
        <f t="array" ref="AM4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419" spans="1:39" x14ac:dyDescent="0.2">
      <c r="A419" t="str">
        <f>TEXT(Table1[[#This Row],[Date]],"yyyymmdd") &amp; "_" &amp; (LEFT(D419,3) &amp; "_" &amp; LEFT(E419,3) &amp; "_" &amp; (Table1[[#This Row],[Game_no.]]))</f>
        <v>20260214_Bar_Fai_1</v>
      </c>
      <c r="B419" s="1">
        <v>46067</v>
      </c>
      <c r="C419" s="3">
        <v>1</v>
      </c>
      <c r="D419" t="s">
        <v>167</v>
      </c>
      <c r="E419" t="s">
        <v>168</v>
      </c>
      <c r="F419" t="s">
        <v>168</v>
      </c>
      <c r="G419" t="s">
        <v>167</v>
      </c>
      <c r="H419" t="s">
        <v>174</v>
      </c>
      <c r="I419" t="str">
        <f>TRIM(SUBSTITUTE(Table1[[#This Row],[Player]], " ", ""))</f>
        <v>A.Foresha</v>
      </c>
      <c r="J419">
        <v>4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f t="shared" si="22"/>
        <v>0</v>
      </c>
      <c r="W419" t="s">
        <v>43</v>
      </c>
      <c r="X419" s="3">
        <v>5</v>
      </c>
      <c r="Y419">
        <v>0</v>
      </c>
      <c r="AF419">
        <f>Table1[[#This Row],[AB]]+Table1[[#This Row],[BB]]+Table1[[#This Row],[SF]]</f>
        <v>4</v>
      </c>
      <c r="AG419">
        <f>Table1[[#This Row],[H]]+Table1[[#This Row],[BB]]</f>
        <v>0</v>
      </c>
      <c r="AH419">
        <f>Table1[[#This Row],[H]]-Table1[[#This Row],[2B]]-Table1[[#This Row],[3B]]-Table1[[#This Row],[HR]]</f>
        <v>0</v>
      </c>
      <c r="AI419" s="3">
        <f>IF(Table1[[#This Row],[Team_Game_Number]] &gt;_xlfn.MAXIFS(Table1[Team_Game_Number],Table1[Team],Table1[[#This Row],[Team]]) - 5,1,0)</f>
        <v>0</v>
      </c>
      <c r="AJ419" cm="1">
        <f t="array" ref="AJ419">MATCH(Table1[[#This Row],[Game_ID]],_xlfn.UNIQUE(_xlfn._xlws.FILTER(Table1[Game_ID],Table1[Team]=Table1[[#This Row],[Team]])),0)</f>
        <v>4</v>
      </c>
      <c r="AK419">
        <f>IF(Table1[[#This Row],[Last5_Flag]]=1,1,0)</f>
        <v>0</v>
      </c>
      <c r="AL419">
        <f>COUNTIFS(
    Table1[Player Name], Table1[[#This Row],[Player Name]],
    Table1[Position], Table1[[#This Row],[Position]]
)</f>
        <v>23</v>
      </c>
      <c r="AM419" t="str" cm="1">
        <f t="array" ref="AM4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20" spans="1:39" x14ac:dyDescent="0.2">
      <c r="A420" t="str">
        <f>TEXT(Table1[[#This Row],[Date]],"yyyymmdd") &amp; "_" &amp; (LEFT(D420,3) &amp; "_" &amp; LEFT(E420,3) &amp; "_" &amp; (Table1[[#This Row],[Game_no.]]))</f>
        <v>20260214_Bar_Fai_1</v>
      </c>
      <c r="B420" s="1">
        <v>46067</v>
      </c>
      <c r="C420" s="3">
        <v>1</v>
      </c>
      <c r="D420" t="s">
        <v>167</v>
      </c>
      <c r="E420" t="s">
        <v>168</v>
      </c>
      <c r="F420" t="s">
        <v>168</v>
      </c>
      <c r="G420" t="s">
        <v>167</v>
      </c>
      <c r="H420" t="s">
        <v>171</v>
      </c>
      <c r="I420" t="str">
        <f>TRIM(SUBSTITUTE(Table1[[#This Row],[Player]], " ", ""))</f>
        <v>B.Marietta</v>
      </c>
      <c r="J420">
        <v>3</v>
      </c>
      <c r="K420">
        <v>1</v>
      </c>
      <c r="L420">
        <v>3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f t="shared" si="22"/>
        <v>5</v>
      </c>
      <c r="W420" t="s">
        <v>50</v>
      </c>
      <c r="X420" s="3">
        <v>6</v>
      </c>
      <c r="Y420">
        <v>0</v>
      </c>
      <c r="AF420">
        <f>Table1[[#This Row],[AB]]+Table1[[#This Row],[BB]]+Table1[[#This Row],[SF]]</f>
        <v>3</v>
      </c>
      <c r="AG420">
        <f>Table1[[#This Row],[H]]+Table1[[#This Row],[BB]]</f>
        <v>3</v>
      </c>
      <c r="AH420">
        <f>Table1[[#This Row],[H]]-Table1[[#This Row],[2B]]-Table1[[#This Row],[3B]]-Table1[[#This Row],[HR]]</f>
        <v>2</v>
      </c>
      <c r="AI420" s="3">
        <f>IF(Table1[[#This Row],[Team_Game_Number]] &gt;_xlfn.MAXIFS(Table1[Team_Game_Number],Table1[Team],Table1[[#This Row],[Team]]) - 5,1,0)</f>
        <v>0</v>
      </c>
      <c r="AJ420" cm="1">
        <f t="array" ref="AJ420">MATCH(Table1[[#This Row],[Game_ID]],_xlfn.UNIQUE(_xlfn._xlws.FILTER(Table1[Game_ID],Table1[Team]=Table1[[#This Row],[Team]])),0)</f>
        <v>4</v>
      </c>
      <c r="AK420">
        <f>IF(Table1[[#This Row],[Last5_Flag]]=1,1,0)</f>
        <v>0</v>
      </c>
      <c r="AL420">
        <f>COUNTIFS(
    Table1[Player Name], Table1[[#This Row],[Player Name]],
    Table1[Position], Table1[[#This Row],[Position]]
)</f>
        <v>16</v>
      </c>
      <c r="AM420" t="str" cm="1">
        <f t="array" ref="AM4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421" spans="1:39" x14ac:dyDescent="0.2">
      <c r="A421" t="str">
        <f>TEXT(Table1[[#This Row],[Date]],"yyyymmdd") &amp; "_" &amp; (LEFT(D421,3) &amp; "_" &amp; LEFT(E421,3) &amp; "_" &amp; (Table1[[#This Row],[Game_no.]]))</f>
        <v>20260214_Bar_Fai_1</v>
      </c>
      <c r="B421" s="1">
        <v>46067</v>
      </c>
      <c r="C421" s="3">
        <v>1</v>
      </c>
      <c r="D421" t="s">
        <v>167</v>
      </c>
      <c r="E421" t="s">
        <v>168</v>
      </c>
      <c r="F421" t="s">
        <v>168</v>
      </c>
      <c r="G421" t="s">
        <v>167</v>
      </c>
      <c r="H421" t="s">
        <v>176</v>
      </c>
      <c r="I421" t="str">
        <f>TRIM(SUBSTITUTE(Table1[[#This Row],[Player]], " ", ""))</f>
        <v>S.Emanuel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f t="shared" si="22"/>
        <v>0</v>
      </c>
      <c r="W421" t="s">
        <v>73</v>
      </c>
      <c r="X421" s="3"/>
      <c r="Y421">
        <v>0</v>
      </c>
      <c r="AF421">
        <f>Table1[[#This Row],[AB]]+Table1[[#This Row],[BB]]+Table1[[#This Row],[SF]]</f>
        <v>0</v>
      </c>
      <c r="AG421">
        <f>Table1[[#This Row],[H]]+Table1[[#This Row],[BB]]</f>
        <v>0</v>
      </c>
      <c r="AH421">
        <f>Table1[[#This Row],[H]]-Table1[[#This Row],[2B]]-Table1[[#This Row],[3B]]-Table1[[#This Row],[HR]]</f>
        <v>0</v>
      </c>
      <c r="AI421" s="3">
        <f>IF(Table1[[#This Row],[Team_Game_Number]] &gt;_xlfn.MAXIFS(Table1[Team_Game_Number],Table1[Team],Table1[[#This Row],[Team]]) - 5,1,0)</f>
        <v>0</v>
      </c>
      <c r="AJ421" cm="1">
        <f t="array" ref="AJ421">MATCH(Table1[[#This Row],[Game_ID]],_xlfn.UNIQUE(_xlfn._xlws.FILTER(Table1[Game_ID],Table1[Team]=Table1[[#This Row],[Team]])),0)</f>
        <v>4</v>
      </c>
      <c r="AK421">
        <f>IF(Table1[[#This Row],[Last5_Flag]]=1,1,0)</f>
        <v>0</v>
      </c>
      <c r="AL421">
        <f>COUNTIFS(
    Table1[Player Name], Table1[[#This Row],[Player Name]],
    Table1[Position], Table1[[#This Row],[Position]]
)</f>
        <v>4</v>
      </c>
      <c r="AM421" t="str" cm="1">
        <f t="array" ref="AM4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422" spans="1:39" x14ac:dyDescent="0.2">
      <c r="A422" t="str">
        <f>TEXT(Table1[[#This Row],[Date]],"yyyymmdd") &amp; "_" &amp; (LEFT(D422,3) &amp; "_" &amp; LEFT(E422,3) &amp; "_" &amp; (Table1[[#This Row],[Game_no.]]))</f>
        <v>20260214_Bar_Fai_1</v>
      </c>
      <c r="B422" s="1">
        <v>46067</v>
      </c>
      <c r="C422" s="3">
        <v>1</v>
      </c>
      <c r="D422" t="s">
        <v>167</v>
      </c>
      <c r="E422" t="s">
        <v>168</v>
      </c>
      <c r="F422" t="s">
        <v>168</v>
      </c>
      <c r="G422" t="s">
        <v>167</v>
      </c>
      <c r="H422" t="s">
        <v>179</v>
      </c>
      <c r="I422" t="str">
        <f>TRIM(SUBSTITUTE(Table1[[#This Row],[Player]], " ", ""))</f>
        <v>J.McGill</v>
      </c>
      <c r="J422">
        <v>3</v>
      </c>
      <c r="K422">
        <v>1</v>
      </c>
      <c r="L422">
        <v>2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f t="shared" si="22"/>
        <v>4</v>
      </c>
      <c r="W422" t="s">
        <v>8</v>
      </c>
      <c r="X422" s="3">
        <v>7</v>
      </c>
      <c r="Y422">
        <v>1</v>
      </c>
      <c r="AF422">
        <f>Table1[[#This Row],[AB]]+Table1[[#This Row],[BB]]+Table1[[#This Row],[SF]]</f>
        <v>3</v>
      </c>
      <c r="AG422">
        <f>Table1[[#This Row],[H]]+Table1[[#This Row],[BB]]</f>
        <v>2</v>
      </c>
      <c r="AH422">
        <f>Table1[[#This Row],[H]]-Table1[[#This Row],[2B]]-Table1[[#This Row],[3B]]-Table1[[#This Row],[HR]]</f>
        <v>1</v>
      </c>
      <c r="AI422" s="3">
        <f>IF(Table1[[#This Row],[Team_Game_Number]] &gt;_xlfn.MAXIFS(Table1[Team_Game_Number],Table1[Team],Table1[[#This Row],[Team]]) - 5,1,0)</f>
        <v>0</v>
      </c>
      <c r="AJ422" cm="1">
        <f t="array" ref="AJ422">MATCH(Table1[[#This Row],[Game_ID]],_xlfn.UNIQUE(_xlfn._xlws.FILTER(Table1[Game_ID],Table1[Team]=Table1[[#This Row],[Team]])),0)</f>
        <v>4</v>
      </c>
      <c r="AK422">
        <f>IF(Table1[[#This Row],[Last5_Flag]]=1,1,0)</f>
        <v>0</v>
      </c>
      <c r="AL422">
        <f>COUNTIFS(
    Table1[Player Name], Table1[[#This Row],[Player Name]],
    Table1[Position], Table1[[#This Row],[Position]]
)</f>
        <v>22</v>
      </c>
      <c r="AM422" t="str" cm="1">
        <f t="array" ref="AM4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423" spans="1:39" x14ac:dyDescent="0.2">
      <c r="A423" t="str">
        <f>TEXT(Table1[[#This Row],[Date]],"yyyymmdd") &amp; "_" &amp; (LEFT(D423,3) &amp; "_" &amp; LEFT(E423,3) &amp; "_" &amp; (Table1[[#This Row],[Game_no.]]))</f>
        <v>20260214_Bar_Fai_1</v>
      </c>
      <c r="B423" s="1">
        <v>46067</v>
      </c>
      <c r="C423" s="3">
        <v>1</v>
      </c>
      <c r="D423" t="s">
        <v>167</v>
      </c>
      <c r="E423" t="s">
        <v>168</v>
      </c>
      <c r="F423" t="s">
        <v>168</v>
      </c>
      <c r="G423" t="s">
        <v>167</v>
      </c>
      <c r="H423" t="s">
        <v>178</v>
      </c>
      <c r="I423" t="str">
        <f>TRIM(SUBSTITUTE(Table1[[#This Row],[Player]], " ", ""))</f>
        <v>P.Matteson</v>
      </c>
      <c r="J423">
        <v>2</v>
      </c>
      <c r="K423">
        <v>0</v>
      </c>
      <c r="L423">
        <v>1</v>
      </c>
      <c r="M423">
        <v>2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f t="shared" si="22"/>
        <v>1</v>
      </c>
      <c r="W423" t="s">
        <v>7</v>
      </c>
      <c r="X423" s="3">
        <v>8</v>
      </c>
      <c r="Y423">
        <v>0</v>
      </c>
      <c r="AF423">
        <f>Table1[[#This Row],[AB]]+Table1[[#This Row],[BB]]+Table1[[#This Row],[SF]]</f>
        <v>3</v>
      </c>
      <c r="AG423">
        <f>Table1[[#This Row],[H]]+Table1[[#This Row],[BB]]</f>
        <v>1</v>
      </c>
      <c r="AH423">
        <f>Table1[[#This Row],[H]]-Table1[[#This Row],[2B]]-Table1[[#This Row],[3B]]-Table1[[#This Row],[HR]]</f>
        <v>1</v>
      </c>
      <c r="AI423" s="3">
        <f>IF(Table1[[#This Row],[Team_Game_Number]] &gt;_xlfn.MAXIFS(Table1[Team_Game_Number],Table1[Team],Table1[[#This Row],[Team]]) - 5,1,0)</f>
        <v>0</v>
      </c>
      <c r="AJ423" cm="1">
        <f t="array" ref="AJ423">MATCH(Table1[[#This Row],[Game_ID]],_xlfn.UNIQUE(_xlfn._xlws.FILTER(Table1[Game_ID],Table1[Team]=Table1[[#This Row],[Team]])),0)</f>
        <v>4</v>
      </c>
      <c r="AK423">
        <f>IF(Table1[[#This Row],[Last5_Flag]]=1,1,0)</f>
        <v>0</v>
      </c>
      <c r="AL423">
        <f>COUNTIFS(
    Table1[Player Name], Table1[[#This Row],[Player Name]],
    Table1[Position], Table1[[#This Row],[Position]]
)</f>
        <v>23</v>
      </c>
      <c r="AM423" t="str" cm="1">
        <f t="array" ref="AM4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424" spans="1:39" x14ac:dyDescent="0.2">
      <c r="A424" t="str">
        <f>TEXT(Table1[[#This Row],[Date]],"yyyymmdd") &amp; "_" &amp; (LEFT(D424,3) &amp; "_" &amp; LEFT(E424,3) &amp; "_" &amp; (Table1[[#This Row],[Game_no.]]))</f>
        <v>20260214_Bar_Fai_1</v>
      </c>
      <c r="B424" s="1">
        <v>46067</v>
      </c>
      <c r="C424" s="3">
        <v>1</v>
      </c>
      <c r="D424" t="s">
        <v>167</v>
      </c>
      <c r="E424" t="s">
        <v>168</v>
      </c>
      <c r="F424" t="s">
        <v>168</v>
      </c>
      <c r="G424" t="s">
        <v>167</v>
      </c>
      <c r="H424" t="s">
        <v>180</v>
      </c>
      <c r="I424" t="str">
        <f>TRIM(SUBSTITUTE(Table1[[#This Row],[Player]], " ", ""))</f>
        <v>A.Keilholz</v>
      </c>
      <c r="J424">
        <v>2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f t="shared" si="22"/>
        <v>0</v>
      </c>
      <c r="W424" t="s">
        <v>52</v>
      </c>
      <c r="X424" s="3">
        <v>9</v>
      </c>
      <c r="Y424">
        <v>0</v>
      </c>
      <c r="AF424">
        <f>Table1[[#This Row],[AB]]+Table1[[#This Row],[BB]]+Table1[[#This Row],[SF]]</f>
        <v>3</v>
      </c>
      <c r="AG424">
        <f>Table1[[#This Row],[H]]+Table1[[#This Row],[BB]]</f>
        <v>1</v>
      </c>
      <c r="AH424">
        <f>Table1[[#This Row],[H]]-Table1[[#This Row],[2B]]-Table1[[#This Row],[3B]]-Table1[[#This Row],[HR]]</f>
        <v>0</v>
      </c>
      <c r="AI424" s="3">
        <f>IF(Table1[[#This Row],[Team_Game_Number]] &gt;_xlfn.MAXIFS(Table1[Team_Game_Number],Table1[Team],Table1[[#This Row],[Team]]) - 5,1,0)</f>
        <v>0</v>
      </c>
      <c r="AJ424" cm="1">
        <f t="array" ref="AJ424">MATCH(Table1[[#This Row],[Game_ID]],_xlfn.UNIQUE(_xlfn._xlws.FILTER(Table1[Game_ID],Table1[Team]=Table1[[#This Row],[Team]])),0)</f>
        <v>4</v>
      </c>
      <c r="AK424">
        <f>IF(Table1[[#This Row],[Last5_Flag]]=1,1,0)</f>
        <v>0</v>
      </c>
      <c r="AL424">
        <f>COUNTIFS(
    Table1[Player Name], Table1[[#This Row],[Player Name]],
    Table1[Position], Table1[[#This Row],[Position]]
)</f>
        <v>24</v>
      </c>
      <c r="AM424" t="str" cm="1">
        <f t="array" ref="AM4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25" spans="1:39" x14ac:dyDescent="0.2">
      <c r="A425" t="str">
        <f>TEXT(Table1[[#This Row],[Date]],"yyyymmdd") &amp; "_" &amp; (LEFT(D425,3) &amp; "_" &amp; LEFT(E425,3) &amp; "_" &amp; (Table1[[#This Row],[Game_no.]]))</f>
        <v>20260214_Bar_Fai_1</v>
      </c>
      <c r="B425" s="1">
        <v>46067</v>
      </c>
      <c r="C425" s="3">
        <v>1</v>
      </c>
      <c r="D425" t="s">
        <v>167</v>
      </c>
      <c r="E425" t="s">
        <v>168</v>
      </c>
      <c r="F425" t="s">
        <v>168</v>
      </c>
      <c r="G425" t="s">
        <v>167</v>
      </c>
      <c r="H425" t="s">
        <v>217</v>
      </c>
      <c r="I425" t="str">
        <f>TRIM(SUBSTITUTE(Table1[[#This Row],[Player]], " ", ""))</f>
        <v>C.Morey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f t="shared" si="22"/>
        <v>0</v>
      </c>
      <c r="W425" t="s">
        <v>58</v>
      </c>
      <c r="X425" s="3"/>
      <c r="Y425">
        <v>0</v>
      </c>
      <c r="Z425">
        <v>2</v>
      </c>
      <c r="AA425">
        <v>3</v>
      </c>
      <c r="AB425">
        <v>4</v>
      </c>
      <c r="AC425">
        <v>2</v>
      </c>
      <c r="AD425">
        <v>0</v>
      </c>
      <c r="AE425">
        <v>1</v>
      </c>
      <c r="AF425">
        <f>Table1[[#This Row],[AB]]+Table1[[#This Row],[BB]]+Table1[[#This Row],[SF]]</f>
        <v>0</v>
      </c>
      <c r="AG425">
        <f>Table1[[#This Row],[H]]+Table1[[#This Row],[BB]]</f>
        <v>0</v>
      </c>
      <c r="AH425">
        <f>Table1[[#This Row],[H]]-Table1[[#This Row],[2B]]-Table1[[#This Row],[3B]]-Table1[[#This Row],[HR]]</f>
        <v>0</v>
      </c>
      <c r="AI425" s="3">
        <f>IF(Table1[[#This Row],[Team_Game_Number]] &gt;_xlfn.MAXIFS(Table1[Team_Game_Number],Table1[Team],Table1[[#This Row],[Team]]) - 5,1,0)</f>
        <v>0</v>
      </c>
      <c r="AJ425" cm="1">
        <f t="array" ref="AJ425">MATCH(Table1[[#This Row],[Game_ID]],_xlfn.UNIQUE(_xlfn._xlws.FILTER(Table1[Game_ID],Table1[Team]=Table1[[#This Row],[Team]])),0)</f>
        <v>4</v>
      </c>
      <c r="AK425">
        <f>IF(Table1[[#This Row],[Last5_Flag]]=1,1,0)</f>
        <v>0</v>
      </c>
      <c r="AL425">
        <f>COUNTIFS(
    Table1[Player Name], Table1[[#This Row],[Player Name]],
    Table1[Position], Table1[[#This Row],[Position]]
)</f>
        <v>12</v>
      </c>
      <c r="AM425" t="str" cm="1">
        <f t="array" ref="AM4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26" spans="1:39" x14ac:dyDescent="0.2">
      <c r="A426" t="str">
        <f>TEXT(Table1[[#This Row],[Date]],"yyyymmdd") &amp; "_" &amp; (LEFT(D426,3) &amp; "_" &amp; LEFT(E426,3) &amp; "_" &amp; (Table1[[#This Row],[Game_no.]]))</f>
        <v>20260214_Bar_Fai_1</v>
      </c>
      <c r="B426" s="1">
        <v>46067</v>
      </c>
      <c r="C426" s="3">
        <v>1</v>
      </c>
      <c r="D426" t="s">
        <v>167</v>
      </c>
      <c r="E426" t="s">
        <v>168</v>
      </c>
      <c r="F426" t="s">
        <v>168</v>
      </c>
      <c r="G426" t="s">
        <v>167</v>
      </c>
      <c r="H426" t="s">
        <v>218</v>
      </c>
      <c r="I426" t="str">
        <f>TRIM(SUBSTITUTE(Table1[[#This Row],[Player]], " ", ""))</f>
        <v>M.Wilson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f>L426*1+P426*2+Q426*3+R426*4</f>
        <v>0</v>
      </c>
      <c r="W426" t="s">
        <v>58</v>
      </c>
      <c r="X426" s="3"/>
      <c r="Y426">
        <v>0</v>
      </c>
      <c r="Z426">
        <v>3.6669999999999998</v>
      </c>
      <c r="AA426">
        <v>2</v>
      </c>
      <c r="AB426">
        <v>0</v>
      </c>
      <c r="AC426">
        <v>0</v>
      </c>
      <c r="AD426">
        <v>1</v>
      </c>
      <c r="AE426">
        <v>2</v>
      </c>
      <c r="AF426">
        <f>Table1[[#This Row],[AB]]+Table1[[#This Row],[BB]]+Table1[[#This Row],[SF]]</f>
        <v>0</v>
      </c>
      <c r="AG426">
        <f>Table1[[#This Row],[H]]+Table1[[#This Row],[BB]]</f>
        <v>0</v>
      </c>
      <c r="AH426">
        <f>Table1[[#This Row],[H]]-Table1[[#This Row],[2B]]-Table1[[#This Row],[3B]]-Table1[[#This Row],[HR]]</f>
        <v>0</v>
      </c>
      <c r="AI426" s="3">
        <f>IF(Table1[[#This Row],[Team_Game_Number]] &gt;_xlfn.MAXIFS(Table1[Team_Game_Number],Table1[Team],Table1[[#This Row],[Team]]) - 5,1,0)</f>
        <v>0</v>
      </c>
      <c r="AJ426" cm="1">
        <f t="array" ref="AJ426">MATCH(Table1[[#This Row],[Game_ID]],_xlfn.UNIQUE(_xlfn._xlws.FILTER(Table1[Game_ID],Table1[Team]=Table1[[#This Row],[Team]])),0)</f>
        <v>4</v>
      </c>
      <c r="AK426">
        <f>IF(Table1[[#This Row],[Last5_Flag]]=1,1,0)</f>
        <v>0</v>
      </c>
      <c r="AL426">
        <f>COUNTIFS(
    Table1[Player Name], Table1[[#This Row],[Player Name]],
    Table1[Position], Table1[[#This Row],[Position]]
)</f>
        <v>11</v>
      </c>
      <c r="AM426" t="str" cm="1">
        <f t="array" ref="AM4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27" spans="1:39" x14ac:dyDescent="0.2">
      <c r="A427" t="str">
        <f>TEXT(Table1[[#This Row],[Date]],"yyyymmdd") &amp; "_" &amp; (LEFT(D427,3) &amp; "_" &amp; LEFT(E427,3) &amp; "_" &amp; (Table1[[#This Row],[Game_no.]]))</f>
        <v>20260214_Bar_Fai_1</v>
      </c>
      <c r="B427" s="1">
        <v>46067</v>
      </c>
      <c r="C427" s="3">
        <v>1</v>
      </c>
      <c r="D427" t="s">
        <v>167</v>
      </c>
      <c r="E427" t="s">
        <v>168</v>
      </c>
      <c r="F427" t="s">
        <v>168</v>
      </c>
      <c r="G427" t="s">
        <v>167</v>
      </c>
      <c r="H427" t="s">
        <v>219</v>
      </c>
      <c r="I427" t="str">
        <f>TRIM(SUBSTITUTE(Table1[[#This Row],[Player]], " ", ""))</f>
        <v>P.Rusnak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f>L427*1+P427*2+Q427*3+R427*4</f>
        <v>0</v>
      </c>
      <c r="W427" t="s">
        <v>58</v>
      </c>
      <c r="X427" s="3"/>
      <c r="Y427">
        <v>0</v>
      </c>
      <c r="Z427">
        <v>0.33300000000000002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f>Table1[[#This Row],[AB]]+Table1[[#This Row],[BB]]+Table1[[#This Row],[SF]]</f>
        <v>0</v>
      </c>
      <c r="AG427">
        <f>Table1[[#This Row],[H]]+Table1[[#This Row],[BB]]</f>
        <v>0</v>
      </c>
      <c r="AH427">
        <f>Table1[[#This Row],[H]]-Table1[[#This Row],[2B]]-Table1[[#This Row],[3B]]-Table1[[#This Row],[HR]]</f>
        <v>0</v>
      </c>
      <c r="AI427" s="3">
        <f>IF(Table1[[#This Row],[Team_Game_Number]] &gt;_xlfn.MAXIFS(Table1[Team_Game_Number],Table1[Team],Table1[[#This Row],[Team]]) - 5,1,0)</f>
        <v>0</v>
      </c>
      <c r="AJ427" cm="1">
        <f t="array" ref="AJ427">MATCH(Table1[[#This Row],[Game_ID]],_xlfn.UNIQUE(_xlfn._xlws.FILTER(Table1[Game_ID],Table1[Team]=Table1[[#This Row],[Team]])),0)</f>
        <v>4</v>
      </c>
      <c r="AK427">
        <f>IF(Table1[[#This Row],[Last5_Flag]]=1,1,0)</f>
        <v>0</v>
      </c>
      <c r="AL427">
        <f>COUNTIFS(
    Table1[Player Name], Table1[[#This Row],[Player Name]],
    Table1[Position], Table1[[#This Row],[Position]]
)</f>
        <v>11</v>
      </c>
      <c r="AM427" t="str" cm="1">
        <f t="array" ref="AM4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28" spans="1:39" x14ac:dyDescent="0.2">
      <c r="A428" t="str">
        <f>TEXT(Table1[[#This Row],[Date]],"yyyymmdd") &amp; "_" &amp; (LEFT(D428,3) &amp; "_" &amp; LEFT(E428,3) &amp; "_" &amp; (Table1[[#This Row],[Game_no.]]))</f>
        <v>20260214_Con_Bel_2</v>
      </c>
      <c r="B428" s="1">
        <v>46067</v>
      </c>
      <c r="C428" s="3">
        <v>2</v>
      </c>
      <c r="D428" t="s">
        <v>97</v>
      </c>
      <c r="E428" t="s">
        <v>233</v>
      </c>
      <c r="F428" t="s">
        <v>97</v>
      </c>
      <c r="G428" t="s">
        <v>233</v>
      </c>
      <c r="H428" t="s">
        <v>98</v>
      </c>
      <c r="I428" t="str">
        <f>TRIM(SUBSTITUTE(Table1[[#This Row],[Player]], " ", ""))</f>
        <v>K.Morgan</v>
      </c>
      <c r="J428">
        <v>4</v>
      </c>
      <c r="K428">
        <v>2</v>
      </c>
      <c r="L428">
        <v>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</v>
      </c>
      <c r="T428">
        <v>0</v>
      </c>
      <c r="U428">
        <v>0</v>
      </c>
      <c r="V428">
        <f t="shared" ref="V428:V459" si="23">L428*1+P428*2+Q428*3+R428*4</f>
        <v>3</v>
      </c>
      <c r="W428" t="s">
        <v>8</v>
      </c>
      <c r="X428" s="3">
        <v>1</v>
      </c>
      <c r="Y428">
        <v>0</v>
      </c>
      <c r="AF428">
        <f>Table1[[#This Row],[AB]]+Table1[[#This Row],[BB]]+Table1[[#This Row],[SF]]</f>
        <v>4</v>
      </c>
      <c r="AG428">
        <f>Table1[[#This Row],[H]]+Table1[[#This Row],[BB]]</f>
        <v>3</v>
      </c>
      <c r="AH428">
        <f>Table1[[#This Row],[H]]-Table1[[#This Row],[2B]]-Table1[[#This Row],[3B]]-Table1[[#This Row],[HR]]</f>
        <v>3</v>
      </c>
      <c r="AI428" s="3">
        <f>IF(Table1[[#This Row],[Team_Game_Number]] &gt;_xlfn.MAXIFS(Table1[Team_Game_Number],Table1[Team],Table1[[#This Row],[Team]]) - 5,1,0)</f>
        <v>0</v>
      </c>
      <c r="AJ428" cm="1">
        <f t="array" ref="AJ428">MATCH(Table1[[#This Row],[Game_ID]],_xlfn.UNIQUE(_xlfn._xlws.FILTER(Table1[Game_ID],Table1[Team]=Table1[[#This Row],[Team]])),0)</f>
        <v>6</v>
      </c>
      <c r="AK428">
        <f>IF(Table1[[#This Row],[Last5_Flag]]=1,1,0)</f>
        <v>0</v>
      </c>
      <c r="AL428">
        <f>COUNTIFS(
    Table1[Player Name], Table1[[#This Row],[Player Name]],
    Table1[Position], Table1[[#This Row],[Position]]
)</f>
        <v>28</v>
      </c>
      <c r="AM428" t="str" cm="1">
        <f t="array" ref="AM4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429" spans="1:39" x14ac:dyDescent="0.2">
      <c r="A429" t="str">
        <f>TEXT(Table1[[#This Row],[Date]],"yyyymmdd") &amp; "_" &amp; (LEFT(D429,3) &amp; "_" &amp; LEFT(E429,3) &amp; "_" &amp; (Table1[[#This Row],[Game_no.]]))</f>
        <v>20260214_Con_Bel_2</v>
      </c>
      <c r="B429" s="1">
        <v>46067</v>
      </c>
      <c r="C429" s="3">
        <v>2</v>
      </c>
      <c r="D429" t="s">
        <v>97</v>
      </c>
      <c r="E429" t="s">
        <v>233</v>
      </c>
      <c r="F429" t="s">
        <v>97</v>
      </c>
      <c r="G429" t="s">
        <v>233</v>
      </c>
      <c r="H429" t="s">
        <v>99</v>
      </c>
      <c r="I429" t="str">
        <f>TRIM(SUBSTITUTE(Table1[[#This Row],[Player]], " ", ""))</f>
        <v>B.Jamerson</v>
      </c>
      <c r="J429">
        <v>1</v>
      </c>
      <c r="K429">
        <v>0</v>
      </c>
      <c r="L429">
        <v>0</v>
      </c>
      <c r="M429">
        <v>0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f t="shared" si="23"/>
        <v>0</v>
      </c>
      <c r="W429" t="s">
        <v>43</v>
      </c>
      <c r="X429" s="3">
        <v>2</v>
      </c>
      <c r="Y429">
        <v>0</v>
      </c>
      <c r="AF429">
        <f>Table1[[#This Row],[AB]]+Table1[[#This Row],[BB]]+Table1[[#This Row],[SF]]</f>
        <v>3</v>
      </c>
      <c r="AG429">
        <f>Table1[[#This Row],[H]]+Table1[[#This Row],[BB]]</f>
        <v>2</v>
      </c>
      <c r="AH429">
        <f>Table1[[#This Row],[H]]-Table1[[#This Row],[2B]]-Table1[[#This Row],[3B]]-Table1[[#This Row],[HR]]</f>
        <v>0</v>
      </c>
      <c r="AI429" s="3">
        <f>IF(Table1[[#This Row],[Team_Game_Number]] &gt;_xlfn.MAXIFS(Table1[Team_Game_Number],Table1[Team],Table1[[#This Row],[Team]]) - 5,1,0)</f>
        <v>0</v>
      </c>
      <c r="AJ429" cm="1">
        <f t="array" ref="AJ429">MATCH(Table1[[#This Row],[Game_ID]],_xlfn.UNIQUE(_xlfn._xlws.FILTER(Table1[Game_ID],Table1[Team]=Table1[[#This Row],[Team]])),0)</f>
        <v>6</v>
      </c>
      <c r="AK429">
        <f>IF(Table1[[#This Row],[Last5_Flag]]=1,1,0)</f>
        <v>0</v>
      </c>
      <c r="AL429">
        <f>COUNTIFS(
    Table1[Player Name], Table1[[#This Row],[Player Name]],
    Table1[Position], Table1[[#This Row],[Position]]
)</f>
        <v>12</v>
      </c>
      <c r="AM429" t="str" cm="1">
        <f t="array" ref="AM4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30" spans="1:39" x14ac:dyDescent="0.2">
      <c r="A430" t="str">
        <f>TEXT(Table1[[#This Row],[Date]],"yyyymmdd") &amp; "_" &amp; (LEFT(D430,3) &amp; "_" &amp; LEFT(E430,3) &amp; "_" &amp; (Table1[[#This Row],[Game_no.]]))</f>
        <v>20260214_Con_Bel_2</v>
      </c>
      <c r="B430" s="1">
        <v>46067</v>
      </c>
      <c r="C430" s="3">
        <v>2</v>
      </c>
      <c r="D430" t="s">
        <v>97</v>
      </c>
      <c r="E430" t="s">
        <v>233</v>
      </c>
      <c r="F430" t="s">
        <v>97</v>
      </c>
      <c r="G430" t="s">
        <v>233</v>
      </c>
      <c r="H430" t="s">
        <v>102</v>
      </c>
      <c r="I430" t="str">
        <f>TRIM(SUBSTITUTE(Table1[[#This Row],[Player]], " ", ""))</f>
        <v>A.Giles</v>
      </c>
      <c r="J430">
        <v>3</v>
      </c>
      <c r="K430">
        <v>1</v>
      </c>
      <c r="L430">
        <v>1</v>
      </c>
      <c r="M430">
        <v>1</v>
      </c>
      <c r="N430">
        <v>0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0</v>
      </c>
      <c r="V430">
        <f t="shared" si="23"/>
        <v>4</v>
      </c>
      <c r="W430" t="s">
        <v>57</v>
      </c>
      <c r="X430" s="3">
        <v>3</v>
      </c>
      <c r="Y430">
        <v>0</v>
      </c>
      <c r="AF430">
        <f>Table1[[#This Row],[AB]]+Table1[[#This Row],[BB]]+Table1[[#This Row],[SF]]</f>
        <v>3</v>
      </c>
      <c r="AG430">
        <f>Table1[[#This Row],[H]]+Table1[[#This Row],[BB]]</f>
        <v>1</v>
      </c>
      <c r="AH430">
        <f>Table1[[#This Row],[H]]-Table1[[#This Row],[2B]]-Table1[[#This Row],[3B]]-Table1[[#This Row],[HR]]</f>
        <v>0</v>
      </c>
      <c r="AI430" s="3">
        <f>IF(Table1[[#This Row],[Team_Game_Number]] &gt;_xlfn.MAXIFS(Table1[Team_Game_Number],Table1[Team],Table1[[#This Row],[Team]]) - 5,1,0)</f>
        <v>0</v>
      </c>
      <c r="AJ430" cm="1">
        <f t="array" ref="AJ430">MATCH(Table1[[#This Row],[Game_ID]],_xlfn.UNIQUE(_xlfn._xlws.FILTER(Table1[Game_ID],Table1[Team]=Table1[[#This Row],[Team]])),0)</f>
        <v>6</v>
      </c>
      <c r="AK430">
        <f>IF(Table1[[#This Row],[Last5_Flag]]=1,1,0)</f>
        <v>0</v>
      </c>
      <c r="AL430">
        <f>COUNTIFS(
    Table1[Player Name], Table1[[#This Row],[Player Name]],
    Table1[Position], Table1[[#This Row],[Position]]
)</f>
        <v>27</v>
      </c>
      <c r="AM430" t="str" cm="1">
        <f t="array" ref="AM4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431" spans="1:39" x14ac:dyDescent="0.2">
      <c r="A431" t="str">
        <f>TEXT(Table1[[#This Row],[Date]],"yyyymmdd") &amp; "_" &amp; (LEFT(D431,3) &amp; "_" &amp; LEFT(E431,3) &amp; "_" &amp; (Table1[[#This Row],[Game_no.]]))</f>
        <v>20260214_Con_Bel_2</v>
      </c>
      <c r="B431" s="1">
        <v>46067</v>
      </c>
      <c r="C431" s="3">
        <v>2</v>
      </c>
      <c r="D431" t="s">
        <v>97</v>
      </c>
      <c r="E431" t="s">
        <v>233</v>
      </c>
      <c r="F431" t="s">
        <v>97</v>
      </c>
      <c r="G431" t="s">
        <v>233</v>
      </c>
      <c r="H431" t="s">
        <v>101</v>
      </c>
      <c r="I431" t="str">
        <f>TRIM(SUBSTITUTE(Table1[[#This Row],[Player]], " ", ""))</f>
        <v>L.Lewis</v>
      </c>
      <c r="J431">
        <v>1</v>
      </c>
      <c r="K431">
        <v>0</v>
      </c>
      <c r="L431">
        <v>0</v>
      </c>
      <c r="M431">
        <v>0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0</v>
      </c>
      <c r="V431">
        <f t="shared" si="23"/>
        <v>0</v>
      </c>
      <c r="W431" t="s">
        <v>48</v>
      </c>
      <c r="X431" s="3">
        <v>4</v>
      </c>
      <c r="Y431">
        <v>0</v>
      </c>
      <c r="AF431">
        <f>Table1[[#This Row],[AB]]+Table1[[#This Row],[BB]]+Table1[[#This Row],[SF]]</f>
        <v>3</v>
      </c>
      <c r="AG431">
        <f>Table1[[#This Row],[H]]+Table1[[#This Row],[BB]]</f>
        <v>2</v>
      </c>
      <c r="AH431">
        <f>Table1[[#This Row],[H]]-Table1[[#This Row],[2B]]-Table1[[#This Row],[3B]]-Table1[[#This Row],[HR]]</f>
        <v>0</v>
      </c>
      <c r="AI431" s="3">
        <f>IF(Table1[[#This Row],[Team_Game_Number]] &gt;_xlfn.MAXIFS(Table1[Team_Game_Number],Table1[Team],Table1[[#This Row],[Team]]) - 5,1,0)</f>
        <v>0</v>
      </c>
      <c r="AJ431" cm="1">
        <f t="array" ref="AJ431">MATCH(Table1[[#This Row],[Game_ID]],_xlfn.UNIQUE(_xlfn._xlws.FILTER(Table1[Game_ID],Table1[Team]=Table1[[#This Row],[Team]])),0)</f>
        <v>6</v>
      </c>
      <c r="AK431">
        <f>IF(Table1[[#This Row],[Last5_Flag]]=1,1,0)</f>
        <v>0</v>
      </c>
      <c r="AL431">
        <f>COUNTIFS(
    Table1[Player Name], Table1[[#This Row],[Player Name]],
    Table1[Position], Table1[[#This Row],[Position]]
)</f>
        <v>28</v>
      </c>
      <c r="AM431" t="str" cm="1">
        <f t="array" ref="AM4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432" spans="1:39" x14ac:dyDescent="0.2">
      <c r="A432" t="str">
        <f>TEXT(Table1[[#This Row],[Date]],"yyyymmdd") &amp; "_" &amp; (LEFT(D432,3) &amp; "_" &amp; LEFT(E432,3) &amp; "_" &amp; (Table1[[#This Row],[Game_no.]]))</f>
        <v>20260214_Con_Bel_2</v>
      </c>
      <c r="B432" s="1">
        <v>46067</v>
      </c>
      <c r="C432" s="3">
        <v>2</v>
      </c>
      <c r="D432" t="s">
        <v>97</v>
      </c>
      <c r="E432" t="s">
        <v>233</v>
      </c>
      <c r="F432" t="s">
        <v>97</v>
      </c>
      <c r="G432" t="s">
        <v>233</v>
      </c>
      <c r="H432" t="s">
        <v>111</v>
      </c>
      <c r="I432" t="str">
        <f>TRIM(SUBSTITUTE(Table1[[#This Row],[Player]], " ", ""))</f>
        <v>H.Niten</v>
      </c>
      <c r="J432">
        <v>2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f t="shared" si="23"/>
        <v>0</v>
      </c>
      <c r="W432" t="s">
        <v>52</v>
      </c>
      <c r="X432" s="3">
        <v>5</v>
      </c>
      <c r="Y432">
        <v>0</v>
      </c>
      <c r="AF432">
        <f>Table1[[#This Row],[AB]]+Table1[[#This Row],[BB]]+Table1[[#This Row],[SF]]</f>
        <v>3</v>
      </c>
      <c r="AG432">
        <f>Table1[[#This Row],[H]]+Table1[[#This Row],[BB]]</f>
        <v>1</v>
      </c>
      <c r="AH432">
        <f>Table1[[#This Row],[H]]-Table1[[#This Row],[2B]]-Table1[[#This Row],[3B]]-Table1[[#This Row],[HR]]</f>
        <v>0</v>
      </c>
      <c r="AI432" s="3">
        <f>IF(Table1[[#This Row],[Team_Game_Number]] &gt;_xlfn.MAXIFS(Table1[Team_Game_Number],Table1[Team],Table1[[#This Row],[Team]]) - 5,1,0)</f>
        <v>0</v>
      </c>
      <c r="AJ432" cm="1">
        <f t="array" ref="AJ432">MATCH(Table1[[#This Row],[Game_ID]],_xlfn.UNIQUE(_xlfn._xlws.FILTER(Table1[Game_ID],Table1[Team]=Table1[[#This Row],[Team]])),0)</f>
        <v>6</v>
      </c>
      <c r="AK432">
        <f>IF(Table1[[#This Row],[Last5_Flag]]=1,1,0)</f>
        <v>0</v>
      </c>
      <c r="AL432">
        <f>COUNTIFS(
    Table1[Player Name], Table1[[#This Row],[Player Name]],
    Table1[Position], Table1[[#This Row],[Position]]
)</f>
        <v>11</v>
      </c>
      <c r="AM432" t="str" cm="1">
        <f t="array" ref="AM4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33" spans="1:39" x14ac:dyDescent="0.2">
      <c r="A433" t="str">
        <f>TEXT(Table1[[#This Row],[Date]],"yyyymmdd") &amp; "_" &amp; (LEFT(D433,3) &amp; "_" &amp; LEFT(E433,3) &amp; "_" &amp; (Table1[[#This Row],[Game_no.]]))</f>
        <v>20260214_Con_Bel_2</v>
      </c>
      <c r="B433" s="1">
        <v>46067</v>
      </c>
      <c r="C433" s="3">
        <v>2</v>
      </c>
      <c r="D433" t="s">
        <v>97</v>
      </c>
      <c r="E433" t="s">
        <v>233</v>
      </c>
      <c r="F433" t="s">
        <v>97</v>
      </c>
      <c r="G433" t="s">
        <v>233</v>
      </c>
      <c r="H433" t="s">
        <v>103</v>
      </c>
      <c r="I433" t="str">
        <f>TRIM(SUBSTITUTE(Table1[[#This Row],[Player]], " ", ""))</f>
        <v>M.Gleason</v>
      </c>
      <c r="J433">
        <v>1</v>
      </c>
      <c r="K433">
        <v>0</v>
      </c>
      <c r="L433">
        <v>0</v>
      </c>
      <c r="M433">
        <v>1</v>
      </c>
      <c r="N433">
        <v>2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f t="shared" si="23"/>
        <v>0</v>
      </c>
      <c r="W433" t="s">
        <v>53</v>
      </c>
      <c r="X433" s="3">
        <v>6</v>
      </c>
      <c r="Y433">
        <v>0</v>
      </c>
      <c r="AF433">
        <f>Table1[[#This Row],[AB]]+Table1[[#This Row],[BB]]+Table1[[#This Row],[SF]]</f>
        <v>3</v>
      </c>
      <c r="AG433">
        <f>Table1[[#This Row],[H]]+Table1[[#This Row],[BB]]</f>
        <v>2</v>
      </c>
      <c r="AH433">
        <f>Table1[[#This Row],[H]]-Table1[[#This Row],[2B]]-Table1[[#This Row],[3B]]-Table1[[#This Row],[HR]]</f>
        <v>0</v>
      </c>
      <c r="AI433" s="3">
        <f>IF(Table1[[#This Row],[Team_Game_Number]] &gt;_xlfn.MAXIFS(Table1[Team_Game_Number],Table1[Team],Table1[[#This Row],[Team]]) - 5,1,0)</f>
        <v>0</v>
      </c>
      <c r="AJ433" cm="1">
        <f t="array" ref="AJ433">MATCH(Table1[[#This Row],[Game_ID]],_xlfn.UNIQUE(_xlfn._xlws.FILTER(Table1[Game_ID],Table1[Team]=Table1[[#This Row],[Team]])),0)</f>
        <v>6</v>
      </c>
      <c r="AK433">
        <f>IF(Table1[[#This Row],[Last5_Flag]]=1,1,0)</f>
        <v>0</v>
      </c>
      <c r="AL433">
        <f>COUNTIFS(
    Table1[Player Name], Table1[[#This Row],[Player Name]],
    Table1[Position], Table1[[#This Row],[Position]]
)</f>
        <v>21</v>
      </c>
      <c r="AM433" t="str" cm="1">
        <f t="array" ref="AM4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434" spans="1:39" x14ac:dyDescent="0.2">
      <c r="A434" t="str">
        <f>TEXT(Table1[[#This Row],[Date]],"yyyymmdd") &amp; "_" &amp; (LEFT(D434,3) &amp; "_" &amp; LEFT(E434,3) &amp; "_" &amp; (Table1[[#This Row],[Game_no.]]))</f>
        <v>20260214_Con_Bel_2</v>
      </c>
      <c r="B434" s="1">
        <v>46067</v>
      </c>
      <c r="C434" s="3">
        <v>2</v>
      </c>
      <c r="D434" t="s">
        <v>97</v>
      </c>
      <c r="E434" t="s">
        <v>233</v>
      </c>
      <c r="F434" t="s">
        <v>97</v>
      </c>
      <c r="G434" t="s">
        <v>233</v>
      </c>
      <c r="H434" t="s">
        <v>100</v>
      </c>
      <c r="I434" t="str">
        <f>TRIM(SUBSTITUTE(Table1[[#This Row],[Player]], " ", ""))</f>
        <v>M.Hollis</v>
      </c>
      <c r="J434">
        <v>3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f t="shared" si="23"/>
        <v>1</v>
      </c>
      <c r="W434" t="s">
        <v>58</v>
      </c>
      <c r="X434" s="3">
        <v>7</v>
      </c>
      <c r="Y434">
        <v>0</v>
      </c>
      <c r="Z434">
        <v>7</v>
      </c>
      <c r="AA434">
        <v>8</v>
      </c>
      <c r="AB434">
        <v>3</v>
      </c>
      <c r="AC434">
        <v>2</v>
      </c>
      <c r="AD434">
        <v>4</v>
      </c>
      <c r="AE434">
        <v>3</v>
      </c>
      <c r="AF434">
        <f>Table1[[#This Row],[AB]]+Table1[[#This Row],[BB]]+Table1[[#This Row],[SF]]</f>
        <v>3</v>
      </c>
      <c r="AG434">
        <f>Table1[[#This Row],[H]]+Table1[[#This Row],[BB]]</f>
        <v>1</v>
      </c>
      <c r="AH434">
        <f>Table1[[#This Row],[H]]-Table1[[#This Row],[2B]]-Table1[[#This Row],[3B]]-Table1[[#This Row],[HR]]</f>
        <v>1</v>
      </c>
      <c r="AI434" s="3">
        <f>IF(Table1[[#This Row],[Team_Game_Number]] &gt;_xlfn.MAXIFS(Table1[Team_Game_Number],Table1[Team],Table1[[#This Row],[Team]]) - 5,1,0)</f>
        <v>0</v>
      </c>
      <c r="AJ434" cm="1">
        <f t="array" ref="AJ434">MATCH(Table1[[#This Row],[Game_ID]],_xlfn.UNIQUE(_xlfn._xlws.FILTER(Table1[Game_ID],Table1[Team]=Table1[[#This Row],[Team]])),0)</f>
        <v>6</v>
      </c>
      <c r="AK434">
        <f>IF(Table1[[#This Row],[Last5_Flag]]=1,1,0)</f>
        <v>0</v>
      </c>
      <c r="AL434">
        <f>COUNTIFS(
    Table1[Player Name], Table1[[#This Row],[Player Name]],
    Table1[Position], Table1[[#This Row],[Position]]
)</f>
        <v>10</v>
      </c>
      <c r="AM434" t="str" cm="1">
        <f t="array" ref="AM4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35" spans="1:39" x14ac:dyDescent="0.2">
      <c r="A435" t="str">
        <f>TEXT(Table1[[#This Row],[Date]],"yyyymmdd") &amp; "_" &amp; (LEFT(D435,3) &amp; "_" &amp; LEFT(E435,3) &amp; "_" &amp; (Table1[[#This Row],[Game_no.]]))</f>
        <v>20260214_Con_Bel_2</v>
      </c>
      <c r="B435" s="1">
        <v>46067</v>
      </c>
      <c r="C435" s="3">
        <v>2</v>
      </c>
      <c r="D435" t="s">
        <v>97</v>
      </c>
      <c r="E435" t="s">
        <v>233</v>
      </c>
      <c r="F435" t="s">
        <v>97</v>
      </c>
      <c r="G435" t="s">
        <v>233</v>
      </c>
      <c r="H435" t="s">
        <v>105</v>
      </c>
      <c r="I435" t="str">
        <f>TRIM(SUBSTITUTE(Table1[[#This Row],[Player]], " ", ""))</f>
        <v>K.Sholter</v>
      </c>
      <c r="J435">
        <v>3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f t="shared" si="23"/>
        <v>0</v>
      </c>
      <c r="W435" t="s">
        <v>50</v>
      </c>
      <c r="X435" s="3">
        <v>8</v>
      </c>
      <c r="Y435">
        <v>0</v>
      </c>
      <c r="AF435">
        <f>Table1[[#This Row],[AB]]+Table1[[#This Row],[BB]]+Table1[[#This Row],[SF]]</f>
        <v>3</v>
      </c>
      <c r="AG435">
        <f>Table1[[#This Row],[H]]+Table1[[#This Row],[BB]]</f>
        <v>0</v>
      </c>
      <c r="AH435">
        <f>Table1[[#This Row],[H]]-Table1[[#This Row],[2B]]-Table1[[#This Row],[3B]]-Table1[[#This Row],[HR]]</f>
        <v>0</v>
      </c>
      <c r="AI435" s="3">
        <f>IF(Table1[[#This Row],[Team_Game_Number]] &gt;_xlfn.MAXIFS(Table1[Team_Game_Number],Table1[Team],Table1[[#This Row],[Team]]) - 5,1,0)</f>
        <v>0</v>
      </c>
      <c r="AJ435" cm="1">
        <f t="array" ref="AJ435">MATCH(Table1[[#This Row],[Game_ID]],_xlfn.UNIQUE(_xlfn._xlws.FILTER(Table1[Game_ID],Table1[Team]=Table1[[#This Row],[Team]])),0)</f>
        <v>6</v>
      </c>
      <c r="AK435">
        <f>IF(Table1[[#This Row],[Last5_Flag]]=1,1,0)</f>
        <v>0</v>
      </c>
      <c r="AL435">
        <f>COUNTIFS(
    Table1[Player Name], Table1[[#This Row],[Player Name]],
    Table1[Position], Table1[[#This Row],[Position]]
)</f>
        <v>6</v>
      </c>
      <c r="AM435" t="str" cm="1">
        <f t="array" ref="AM4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36" spans="1:39" x14ac:dyDescent="0.2">
      <c r="A436" t="str">
        <f>TEXT(Table1[[#This Row],[Date]],"yyyymmdd") &amp; "_" &amp; (LEFT(D436,3) &amp; "_" &amp; LEFT(E436,3) &amp; "_" &amp; (Table1[[#This Row],[Game_no.]]))</f>
        <v>20260214_Con_Bel_2</v>
      </c>
      <c r="B436" s="1">
        <v>46067</v>
      </c>
      <c r="C436" s="3">
        <v>2</v>
      </c>
      <c r="D436" t="s">
        <v>97</v>
      </c>
      <c r="E436" t="s">
        <v>233</v>
      </c>
      <c r="F436" t="s">
        <v>97</v>
      </c>
      <c r="G436" t="s">
        <v>233</v>
      </c>
      <c r="H436" t="s">
        <v>107</v>
      </c>
      <c r="I436" t="str">
        <f>TRIM(SUBSTITUTE(Table1[[#This Row],[Player]], " ", ""))</f>
        <v>G.Dodson</v>
      </c>
      <c r="J436">
        <v>3</v>
      </c>
      <c r="K436">
        <v>0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f t="shared" si="23"/>
        <v>1</v>
      </c>
      <c r="W436" t="s">
        <v>54</v>
      </c>
      <c r="X436" s="3">
        <v>9</v>
      </c>
      <c r="Y436">
        <v>0</v>
      </c>
      <c r="AF436">
        <f>Table1[[#This Row],[AB]]+Table1[[#This Row],[BB]]+Table1[[#This Row],[SF]]</f>
        <v>3</v>
      </c>
      <c r="AG436">
        <f>Table1[[#This Row],[H]]+Table1[[#This Row],[BB]]</f>
        <v>1</v>
      </c>
      <c r="AH436">
        <f>Table1[[#This Row],[H]]-Table1[[#This Row],[2B]]-Table1[[#This Row],[3B]]-Table1[[#This Row],[HR]]</f>
        <v>1</v>
      </c>
      <c r="AI436" s="3">
        <f>IF(Table1[[#This Row],[Team_Game_Number]] &gt;_xlfn.MAXIFS(Table1[Team_Game_Number],Table1[Team],Table1[[#This Row],[Team]]) - 5,1,0)</f>
        <v>0</v>
      </c>
      <c r="AJ436" cm="1">
        <f t="array" ref="AJ436">MATCH(Table1[[#This Row],[Game_ID]],_xlfn.UNIQUE(_xlfn._xlws.FILTER(Table1[Game_ID],Table1[Team]=Table1[[#This Row],[Team]])),0)</f>
        <v>6</v>
      </c>
      <c r="AK436">
        <f>IF(Table1[[#This Row],[Last5_Flag]]=1,1,0)</f>
        <v>0</v>
      </c>
      <c r="AL436">
        <f>COUNTIFS(
    Table1[Player Name], Table1[[#This Row],[Player Name]],
    Table1[Position], Table1[[#This Row],[Position]]
)</f>
        <v>16</v>
      </c>
      <c r="AM436" t="str" cm="1">
        <f t="array" ref="AM4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437" spans="1:39" x14ac:dyDescent="0.2">
      <c r="A437" t="str">
        <f>TEXT(Table1[[#This Row],[Date]],"yyyymmdd") &amp; "_" &amp; (LEFT(D437,3) &amp; "_" &amp; LEFT(E437,3) &amp; "_" &amp; (Table1[[#This Row],[Game_no.]]))</f>
        <v>20260214_Con_Bel_2</v>
      </c>
      <c r="B437" s="1">
        <v>46067</v>
      </c>
      <c r="C437" s="3">
        <v>2</v>
      </c>
      <c r="D437" t="s">
        <v>97</v>
      </c>
      <c r="E437" t="s">
        <v>233</v>
      </c>
      <c r="F437" t="s">
        <v>97</v>
      </c>
      <c r="G437" t="s">
        <v>233</v>
      </c>
      <c r="H437" t="s">
        <v>104</v>
      </c>
      <c r="I437" t="str">
        <f>TRIM(SUBSTITUTE(Table1[[#This Row],[Player]], " ", ""))</f>
        <v>K.McCord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f t="shared" si="23"/>
        <v>0</v>
      </c>
      <c r="W437" t="s">
        <v>7</v>
      </c>
      <c r="X437" s="3"/>
      <c r="AF437">
        <f>Table1[[#This Row],[AB]]+Table1[[#This Row],[BB]]+Table1[[#This Row],[SF]]</f>
        <v>0</v>
      </c>
      <c r="AG437">
        <f>Table1[[#This Row],[H]]+Table1[[#This Row],[BB]]</f>
        <v>0</v>
      </c>
      <c r="AH437">
        <f>Table1[[#This Row],[H]]-Table1[[#This Row],[2B]]-Table1[[#This Row],[3B]]-Table1[[#This Row],[HR]]</f>
        <v>0</v>
      </c>
      <c r="AI437" s="3">
        <f>IF(Table1[[#This Row],[Team_Game_Number]] &gt;_xlfn.MAXIFS(Table1[Team_Game_Number],Table1[Team],Table1[[#This Row],[Team]]) - 5,1,0)</f>
        <v>0</v>
      </c>
      <c r="AJ437" cm="1">
        <f t="array" ref="AJ437">MATCH(Table1[[#This Row],[Game_ID]],_xlfn.UNIQUE(_xlfn._xlws.FILTER(Table1[Game_ID],Table1[Team]=Table1[[#This Row],[Team]])),0)</f>
        <v>6</v>
      </c>
      <c r="AK437">
        <f>IF(Table1[[#This Row],[Last5_Flag]]=1,1,0)</f>
        <v>0</v>
      </c>
      <c r="AL437">
        <f>COUNTIFS(
    Table1[Player Name], Table1[[#This Row],[Player Name]],
    Table1[Position], Table1[[#This Row],[Position]]
)</f>
        <v>22</v>
      </c>
      <c r="AM437" t="str" cm="1">
        <f t="array" ref="AM4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438" spans="1:39" x14ac:dyDescent="0.2">
      <c r="A438" t="str">
        <f>TEXT(Table1[[#This Row],[Date]],"yyyymmdd") &amp; "_" &amp; (LEFT(D438,3) &amp; "_" &amp; LEFT(E438,3) &amp; "_" &amp; (Table1[[#This Row],[Game_no.]]))</f>
        <v>20260214_UVA_UC_1</v>
      </c>
      <c r="B438" s="1">
        <v>46067</v>
      </c>
      <c r="C438" s="3">
        <v>1</v>
      </c>
      <c r="D438" t="s">
        <v>200</v>
      </c>
      <c r="E438" t="s">
        <v>201</v>
      </c>
      <c r="F438" t="s">
        <v>201</v>
      </c>
      <c r="G438" t="s">
        <v>200</v>
      </c>
      <c r="H438" t="s">
        <v>202</v>
      </c>
      <c r="I438" t="str">
        <f>TRIM(SUBSTITUTE(Table1[[#This Row],[Player]], " ", ""))</f>
        <v>E.Zucchero</v>
      </c>
      <c r="J438">
        <v>3</v>
      </c>
      <c r="K438">
        <v>1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f t="shared" si="23"/>
        <v>2</v>
      </c>
      <c r="W438" t="s">
        <v>48</v>
      </c>
      <c r="X438" s="3">
        <v>1</v>
      </c>
      <c r="Y438">
        <v>0</v>
      </c>
      <c r="AF438">
        <f>Table1[[#This Row],[AB]]+Table1[[#This Row],[BB]]+Table1[[#This Row],[SF]]</f>
        <v>3</v>
      </c>
      <c r="AG438">
        <f>Table1[[#This Row],[H]]+Table1[[#This Row],[BB]]</f>
        <v>2</v>
      </c>
      <c r="AH438">
        <f>Table1[[#This Row],[H]]-Table1[[#This Row],[2B]]-Table1[[#This Row],[3B]]-Table1[[#This Row],[HR]]</f>
        <v>2</v>
      </c>
      <c r="AI438" s="3">
        <f>IF(Table1[[#This Row],[Team_Game_Number]] &gt;_xlfn.MAXIFS(Table1[Team_Game_Number],Table1[Team],Table1[[#This Row],[Team]]) - 5,1,0)</f>
        <v>0</v>
      </c>
      <c r="AJ438" cm="1">
        <f t="array" ref="AJ438">MATCH(Table1[[#This Row],[Game_ID]],_xlfn.UNIQUE(_xlfn._xlws.FILTER(Table1[Game_ID],Table1[Team]=Table1[[#This Row],[Team]])),0)</f>
        <v>4</v>
      </c>
      <c r="AK438">
        <f>IF(Table1[[#This Row],[Last5_Flag]]=1,1,0)</f>
        <v>0</v>
      </c>
      <c r="AL438">
        <f>COUNTIFS(
    Table1[Player Name], Table1[[#This Row],[Player Name]],
    Table1[Position], Table1[[#This Row],[Position]]
)</f>
        <v>33</v>
      </c>
      <c r="AM438" t="str" cm="1">
        <f t="array" ref="AM4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439" spans="1:39" x14ac:dyDescent="0.2">
      <c r="A439" t="str">
        <f>TEXT(Table1[[#This Row],[Date]],"yyyymmdd") &amp; "_" &amp; (LEFT(D439,3) &amp; "_" &amp; LEFT(E439,3) &amp; "_" &amp; (Table1[[#This Row],[Game_no.]]))</f>
        <v>20260214_UVA_UC_1</v>
      </c>
      <c r="B439" s="1">
        <v>46067</v>
      </c>
      <c r="C439" s="3">
        <v>1</v>
      </c>
      <c r="D439" t="s">
        <v>200</v>
      </c>
      <c r="E439" t="s">
        <v>201</v>
      </c>
      <c r="F439" t="s">
        <v>201</v>
      </c>
      <c r="G439" t="s">
        <v>200</v>
      </c>
      <c r="H439" t="s">
        <v>211</v>
      </c>
      <c r="I439" t="str">
        <f>TRIM(SUBSTITUTE(Table1[[#This Row],[Player]], " ", ""))</f>
        <v>K.Serra</v>
      </c>
      <c r="J439">
        <v>4</v>
      </c>
      <c r="K439">
        <v>1</v>
      </c>
      <c r="L439">
        <v>1</v>
      </c>
      <c r="M439">
        <v>0</v>
      </c>
      <c r="N439">
        <v>0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f t="shared" si="23"/>
        <v>1</v>
      </c>
      <c r="W439" t="s">
        <v>242</v>
      </c>
      <c r="X439" s="3">
        <v>2</v>
      </c>
      <c r="Y439">
        <v>0</v>
      </c>
      <c r="AF439">
        <f>Table1[[#This Row],[AB]]+Table1[[#This Row],[BB]]+Table1[[#This Row],[SF]]</f>
        <v>4</v>
      </c>
      <c r="AG439">
        <f>Table1[[#This Row],[H]]+Table1[[#This Row],[BB]]</f>
        <v>1</v>
      </c>
      <c r="AH439">
        <f>Table1[[#This Row],[H]]-Table1[[#This Row],[2B]]-Table1[[#This Row],[3B]]-Table1[[#This Row],[HR]]</f>
        <v>1</v>
      </c>
      <c r="AI439" s="3">
        <f>IF(Table1[[#This Row],[Team_Game_Number]] &gt;_xlfn.MAXIFS(Table1[Team_Game_Number],Table1[Team],Table1[[#This Row],[Team]]) - 5,1,0)</f>
        <v>0</v>
      </c>
      <c r="AJ439" cm="1">
        <f t="array" ref="AJ439">MATCH(Table1[[#This Row],[Game_ID]],_xlfn.UNIQUE(_xlfn._xlws.FILTER(Table1[Game_ID],Table1[Team]=Table1[[#This Row],[Team]])),0)</f>
        <v>4</v>
      </c>
      <c r="AK439">
        <f>IF(Table1[[#This Row],[Last5_Flag]]=1,1,0)</f>
        <v>0</v>
      </c>
      <c r="AL439">
        <f>COUNTIFS(
    Table1[Player Name], Table1[[#This Row],[Player Name]],
    Table1[Position], Table1[[#This Row],[Position]]
)</f>
        <v>1</v>
      </c>
      <c r="AM439" t="str" cm="1">
        <f t="array" ref="AM4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40" spans="1:39" x14ac:dyDescent="0.2">
      <c r="A440" t="str">
        <f>TEXT(Table1[[#This Row],[Date]],"yyyymmdd") &amp; "_" &amp; (LEFT(D440,3) &amp; "_" &amp; LEFT(E440,3) &amp; "_" &amp; (Table1[[#This Row],[Game_no.]]))</f>
        <v>20260214_UVA_UC_1</v>
      </c>
      <c r="B440" s="1">
        <v>46067</v>
      </c>
      <c r="C440" s="3">
        <v>1</v>
      </c>
      <c r="D440" t="s">
        <v>200</v>
      </c>
      <c r="E440" t="s">
        <v>201</v>
      </c>
      <c r="F440" t="s">
        <v>201</v>
      </c>
      <c r="G440" t="s">
        <v>200</v>
      </c>
      <c r="H440" t="s">
        <v>204</v>
      </c>
      <c r="I440" t="str">
        <f>TRIM(SUBSTITUTE(Table1[[#This Row],[Player]], " ", ""))</f>
        <v>K.Moran</v>
      </c>
      <c r="J440">
        <v>2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f t="shared" si="23"/>
        <v>2</v>
      </c>
      <c r="W440" t="s">
        <v>53</v>
      </c>
      <c r="X440" s="3">
        <v>3</v>
      </c>
      <c r="Y440">
        <v>0</v>
      </c>
      <c r="AF440">
        <f>Table1[[#This Row],[AB]]+Table1[[#This Row],[BB]]+Table1[[#This Row],[SF]]</f>
        <v>2</v>
      </c>
      <c r="AG440">
        <f>Table1[[#This Row],[H]]+Table1[[#This Row],[BB]]</f>
        <v>2</v>
      </c>
      <c r="AH440">
        <f>Table1[[#This Row],[H]]-Table1[[#This Row],[2B]]-Table1[[#This Row],[3B]]-Table1[[#This Row],[HR]]</f>
        <v>2</v>
      </c>
      <c r="AI440" s="3">
        <f>IF(Table1[[#This Row],[Team_Game_Number]] &gt;_xlfn.MAXIFS(Table1[Team_Game_Number],Table1[Team],Table1[[#This Row],[Team]]) - 5,1,0)</f>
        <v>0</v>
      </c>
      <c r="AJ440" cm="1">
        <f t="array" ref="AJ440">MATCH(Table1[[#This Row],[Game_ID]],_xlfn.UNIQUE(_xlfn._xlws.FILTER(Table1[Game_ID],Table1[Team]=Table1[[#This Row],[Team]])),0)</f>
        <v>4</v>
      </c>
      <c r="AK440">
        <f>IF(Table1[[#This Row],[Last5_Flag]]=1,1,0)</f>
        <v>0</v>
      </c>
      <c r="AL440">
        <f>COUNTIFS(
    Table1[Player Name], Table1[[#This Row],[Player Name]],
    Table1[Position], Table1[[#This Row],[Position]]
)</f>
        <v>9</v>
      </c>
      <c r="AM440" t="str" cm="1">
        <f t="array" ref="AM4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41" spans="1:39" x14ac:dyDescent="0.2">
      <c r="A441" t="str">
        <f>TEXT(Table1[[#This Row],[Date]],"yyyymmdd") &amp; "_" &amp; (LEFT(D441,3) &amp; "_" &amp; LEFT(E441,3) &amp; "_" &amp; (Table1[[#This Row],[Game_no.]]))</f>
        <v>20260214_UVA_UC_1</v>
      </c>
      <c r="B441" s="1">
        <v>46067</v>
      </c>
      <c r="C441" s="3">
        <v>1</v>
      </c>
      <c r="D441" t="s">
        <v>200</v>
      </c>
      <c r="E441" t="s">
        <v>201</v>
      </c>
      <c r="F441" t="s">
        <v>201</v>
      </c>
      <c r="G441" t="s">
        <v>200</v>
      </c>
      <c r="H441" t="s">
        <v>238</v>
      </c>
      <c r="I441" t="str">
        <f>TRIM(SUBSTITUTE(Table1[[#This Row],[Player]], " ", ""))</f>
        <v>M.Dunman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f t="shared" si="23"/>
        <v>0</v>
      </c>
      <c r="W441" t="s">
        <v>74</v>
      </c>
      <c r="X441" s="3">
        <v>3</v>
      </c>
      <c r="Y441">
        <v>0</v>
      </c>
      <c r="AF441">
        <f>Table1[[#This Row],[AB]]+Table1[[#This Row],[BB]]+Table1[[#This Row],[SF]]</f>
        <v>1</v>
      </c>
      <c r="AG441">
        <f>Table1[[#This Row],[H]]+Table1[[#This Row],[BB]]</f>
        <v>0</v>
      </c>
      <c r="AH441">
        <f>Table1[[#This Row],[H]]-Table1[[#This Row],[2B]]-Table1[[#This Row],[3B]]-Table1[[#This Row],[HR]]</f>
        <v>0</v>
      </c>
      <c r="AI441" s="3">
        <f>IF(Table1[[#This Row],[Team_Game_Number]] &gt;_xlfn.MAXIFS(Table1[Team_Game_Number],Table1[Team],Table1[[#This Row],[Team]]) - 5,1,0)</f>
        <v>0</v>
      </c>
      <c r="AJ441" cm="1">
        <f t="array" ref="AJ441">MATCH(Table1[[#This Row],[Game_ID]],_xlfn.UNIQUE(_xlfn._xlws.FILTER(Table1[Game_ID],Table1[Team]=Table1[[#This Row],[Team]])),0)</f>
        <v>4</v>
      </c>
      <c r="AK441">
        <f>IF(Table1[[#This Row],[Last5_Flag]]=1,1,0)</f>
        <v>0</v>
      </c>
      <c r="AL441">
        <f>COUNTIFS(
    Table1[Player Name], Table1[[#This Row],[Player Name]],
    Table1[Position], Table1[[#This Row],[Position]]
)</f>
        <v>4</v>
      </c>
      <c r="AM441" t="str" cm="1">
        <f t="array" ref="AM4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442" spans="1:39" x14ac:dyDescent="0.2">
      <c r="A442" t="str">
        <f>TEXT(Table1[[#This Row],[Date]],"yyyymmdd") &amp; "_" &amp; (LEFT(D442,3) &amp; "_" &amp; LEFT(E442,3) &amp; "_" &amp; (Table1[[#This Row],[Game_no.]]))</f>
        <v>20260214_UVA_UC_1</v>
      </c>
      <c r="B442" s="1">
        <v>46067</v>
      </c>
      <c r="C442" s="3">
        <v>1</v>
      </c>
      <c r="D442" t="s">
        <v>200</v>
      </c>
      <c r="E442" t="s">
        <v>201</v>
      </c>
      <c r="F442" t="s">
        <v>201</v>
      </c>
      <c r="G442" t="s">
        <v>200</v>
      </c>
      <c r="H442" t="s">
        <v>239</v>
      </c>
      <c r="I442" t="str">
        <f>TRIM(SUBSTITUTE(Table1[[#This Row],[Player]], " ", ""))</f>
        <v>M.Entler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f t="shared" si="23"/>
        <v>0</v>
      </c>
      <c r="W442" t="s">
        <v>54</v>
      </c>
      <c r="X442" s="3">
        <v>3</v>
      </c>
      <c r="Y442">
        <v>0</v>
      </c>
      <c r="AF442">
        <f>Table1[[#This Row],[AB]]+Table1[[#This Row],[BB]]+Table1[[#This Row],[SF]]</f>
        <v>1</v>
      </c>
      <c r="AG442">
        <f>Table1[[#This Row],[H]]+Table1[[#This Row],[BB]]</f>
        <v>0</v>
      </c>
      <c r="AH442">
        <f>Table1[[#This Row],[H]]-Table1[[#This Row],[2B]]-Table1[[#This Row],[3B]]-Table1[[#This Row],[HR]]</f>
        <v>0</v>
      </c>
      <c r="AI442" s="3">
        <f>IF(Table1[[#This Row],[Team_Game_Number]] &gt;_xlfn.MAXIFS(Table1[Team_Game_Number],Table1[Team],Table1[[#This Row],[Team]]) - 5,1,0)</f>
        <v>0</v>
      </c>
      <c r="AJ442" cm="1">
        <f t="array" ref="AJ442">MATCH(Table1[[#This Row],[Game_ID]],_xlfn.UNIQUE(_xlfn._xlws.FILTER(Table1[Game_ID],Table1[Team]=Table1[[#This Row],[Team]])),0)</f>
        <v>4</v>
      </c>
      <c r="AK442">
        <f>IF(Table1[[#This Row],[Last5_Flag]]=1,1,0)</f>
        <v>0</v>
      </c>
      <c r="AL442">
        <f>COUNTIFS(
    Table1[Player Name], Table1[[#This Row],[Player Name]],
    Table1[Position], Table1[[#This Row],[Position]]
)</f>
        <v>7</v>
      </c>
      <c r="AM442" t="str" cm="1">
        <f t="array" ref="AM4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443" spans="1:39" x14ac:dyDescent="0.2">
      <c r="A443" t="str">
        <f>TEXT(Table1[[#This Row],[Date]],"yyyymmdd") &amp; "_" &amp; (LEFT(D443,3) &amp; "_" &amp; LEFT(E443,3) &amp; "_" &amp; (Table1[[#This Row],[Game_no.]]))</f>
        <v>20260214_UVA_UC_1</v>
      </c>
      <c r="B443" s="1">
        <v>46067</v>
      </c>
      <c r="C443" s="3">
        <v>1</v>
      </c>
      <c r="D443" t="s">
        <v>200</v>
      </c>
      <c r="E443" t="s">
        <v>201</v>
      </c>
      <c r="F443" t="s">
        <v>201</v>
      </c>
      <c r="G443" t="s">
        <v>200</v>
      </c>
      <c r="H443" t="s">
        <v>205</v>
      </c>
      <c r="I443" t="str">
        <f>TRIM(SUBSTITUTE(Table1[[#This Row],[Player]], " ", ""))</f>
        <v>T.Hodson</v>
      </c>
      <c r="J443">
        <v>4</v>
      </c>
      <c r="K443">
        <v>1</v>
      </c>
      <c r="L443">
        <v>3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f t="shared" si="23"/>
        <v>3</v>
      </c>
      <c r="W443" t="s">
        <v>8</v>
      </c>
      <c r="X443" s="3">
        <v>4</v>
      </c>
      <c r="Y443">
        <v>0</v>
      </c>
      <c r="AF443">
        <f>Table1[[#This Row],[AB]]+Table1[[#This Row],[BB]]+Table1[[#This Row],[SF]]</f>
        <v>4</v>
      </c>
      <c r="AG443">
        <f>Table1[[#This Row],[H]]+Table1[[#This Row],[BB]]</f>
        <v>3</v>
      </c>
      <c r="AH443">
        <f>Table1[[#This Row],[H]]-Table1[[#This Row],[2B]]-Table1[[#This Row],[3B]]-Table1[[#This Row],[HR]]</f>
        <v>3</v>
      </c>
      <c r="AI443" s="3">
        <f>IF(Table1[[#This Row],[Team_Game_Number]] &gt;_xlfn.MAXIFS(Table1[Team_Game_Number],Table1[Team],Table1[[#This Row],[Team]]) - 5,1,0)</f>
        <v>0</v>
      </c>
      <c r="AJ443" cm="1">
        <f t="array" ref="AJ443">MATCH(Table1[[#This Row],[Game_ID]],_xlfn.UNIQUE(_xlfn._xlws.FILTER(Table1[Game_ID],Table1[Team]=Table1[[#This Row],[Team]])),0)</f>
        <v>4</v>
      </c>
      <c r="AK443">
        <f>IF(Table1[[#This Row],[Last5_Flag]]=1,1,0)</f>
        <v>0</v>
      </c>
      <c r="AL443">
        <f>COUNTIFS(
    Table1[Player Name], Table1[[#This Row],[Player Name]],
    Table1[Position], Table1[[#This Row],[Position]]
)</f>
        <v>33</v>
      </c>
      <c r="AM443" t="str" cm="1">
        <f t="array" ref="AM4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444" spans="1:39" x14ac:dyDescent="0.2">
      <c r="A444" t="str">
        <f>TEXT(Table1[[#This Row],[Date]],"yyyymmdd") &amp; "_" &amp; (LEFT(D444,3) &amp; "_" &amp; LEFT(E444,3) &amp; "_" &amp; (Table1[[#This Row],[Game_no.]]))</f>
        <v>20260214_UVA_UC_1</v>
      </c>
      <c r="B444" s="1">
        <v>46067</v>
      </c>
      <c r="C444" s="3">
        <v>1</v>
      </c>
      <c r="D444" t="s">
        <v>200</v>
      </c>
      <c r="E444" t="s">
        <v>201</v>
      </c>
      <c r="F444" t="s">
        <v>201</v>
      </c>
      <c r="G444" t="s">
        <v>200</v>
      </c>
      <c r="H444" t="s">
        <v>206</v>
      </c>
      <c r="I444" t="str">
        <f>TRIM(SUBSTITUTE(Table1[[#This Row],[Player]], " ", ""))</f>
        <v>D.Pici</v>
      </c>
      <c r="J444">
        <v>4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f t="shared" si="23"/>
        <v>0</v>
      </c>
      <c r="W444" t="s">
        <v>243</v>
      </c>
      <c r="X444" s="3">
        <v>5</v>
      </c>
      <c r="Y444">
        <v>1</v>
      </c>
      <c r="AF444">
        <f>Table1[[#This Row],[AB]]+Table1[[#This Row],[BB]]+Table1[[#This Row],[SF]]</f>
        <v>4</v>
      </c>
      <c r="AG444">
        <f>Table1[[#This Row],[H]]+Table1[[#This Row],[BB]]</f>
        <v>0</v>
      </c>
      <c r="AH444">
        <f>Table1[[#This Row],[H]]-Table1[[#This Row],[2B]]-Table1[[#This Row],[3B]]-Table1[[#This Row],[HR]]</f>
        <v>0</v>
      </c>
      <c r="AI444" s="3">
        <f>IF(Table1[[#This Row],[Team_Game_Number]] &gt;_xlfn.MAXIFS(Table1[Team_Game_Number],Table1[Team],Table1[[#This Row],[Team]]) - 5,1,0)</f>
        <v>0</v>
      </c>
      <c r="AJ444" cm="1">
        <f t="array" ref="AJ444">MATCH(Table1[[#This Row],[Game_ID]],_xlfn.UNIQUE(_xlfn._xlws.FILTER(Table1[Game_ID],Table1[Team]=Table1[[#This Row],[Team]])),0)</f>
        <v>4</v>
      </c>
      <c r="AK444">
        <f>IF(Table1[[#This Row],[Last5_Flag]]=1,1,0)</f>
        <v>0</v>
      </c>
      <c r="AL444">
        <f>COUNTIFS(
    Table1[Player Name], Table1[[#This Row],[Player Name]],
    Table1[Position], Table1[[#This Row],[Position]]
)</f>
        <v>1</v>
      </c>
      <c r="AM444" t="str" cm="1">
        <f t="array" ref="AM4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45" spans="1:39" x14ac:dyDescent="0.2">
      <c r="A445" t="str">
        <f>TEXT(Table1[[#This Row],[Date]],"yyyymmdd") &amp; "_" &amp; (LEFT(D445,3) &amp; "_" &amp; LEFT(E445,3) &amp; "_" &amp; (Table1[[#This Row],[Game_no.]]))</f>
        <v>20260214_UVA_UC_1</v>
      </c>
      <c r="B445" s="1">
        <v>46067</v>
      </c>
      <c r="C445" s="3">
        <v>1</v>
      </c>
      <c r="D445" t="s">
        <v>200</v>
      </c>
      <c r="E445" t="s">
        <v>201</v>
      </c>
      <c r="F445" t="s">
        <v>201</v>
      </c>
      <c r="G445" t="s">
        <v>200</v>
      </c>
      <c r="H445" t="s">
        <v>240</v>
      </c>
      <c r="I445" t="str">
        <f>TRIM(SUBSTITUTE(Table1[[#This Row],[Player]], " ", ""))</f>
        <v>E.Dunman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f t="shared" si="23"/>
        <v>0</v>
      </c>
      <c r="W445" t="s">
        <v>73</v>
      </c>
      <c r="X445" s="3"/>
      <c r="Y445">
        <v>0</v>
      </c>
      <c r="AF445">
        <f>Table1[[#This Row],[AB]]+Table1[[#This Row],[BB]]+Table1[[#This Row],[SF]]</f>
        <v>0</v>
      </c>
      <c r="AG445">
        <f>Table1[[#This Row],[H]]+Table1[[#This Row],[BB]]</f>
        <v>0</v>
      </c>
      <c r="AH445">
        <f>Table1[[#This Row],[H]]-Table1[[#This Row],[2B]]-Table1[[#This Row],[3B]]-Table1[[#This Row],[HR]]</f>
        <v>0</v>
      </c>
      <c r="AI445" s="3">
        <f>IF(Table1[[#This Row],[Team_Game_Number]] &gt;_xlfn.MAXIFS(Table1[Team_Game_Number],Table1[Team],Table1[[#This Row],[Team]]) - 5,1,0)</f>
        <v>0</v>
      </c>
      <c r="AJ445" cm="1">
        <f t="array" ref="AJ445">MATCH(Table1[[#This Row],[Game_ID]],_xlfn.UNIQUE(_xlfn._xlws.FILTER(Table1[Game_ID],Table1[Team]=Table1[[#This Row],[Team]])),0)</f>
        <v>4</v>
      </c>
      <c r="AK445">
        <f>IF(Table1[[#This Row],[Last5_Flag]]=1,1,0)</f>
        <v>0</v>
      </c>
      <c r="AL445">
        <f>COUNTIFS(
    Table1[Player Name], Table1[[#This Row],[Player Name]],
    Table1[Position], Table1[[#This Row],[Position]]
)</f>
        <v>2</v>
      </c>
      <c r="AM445" t="str" cm="1">
        <f t="array" ref="AM4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446" spans="1:39" x14ac:dyDescent="0.2">
      <c r="A446" t="str">
        <f>TEXT(Table1[[#This Row],[Date]],"yyyymmdd") &amp; "_" &amp; (LEFT(D446,3) &amp; "_" &amp; LEFT(E446,3) &amp; "_" &amp; (Table1[[#This Row],[Game_no.]]))</f>
        <v>20260214_UVA_UC_1</v>
      </c>
      <c r="B446" s="1">
        <v>46067</v>
      </c>
      <c r="C446" s="3">
        <v>1</v>
      </c>
      <c r="D446" t="s">
        <v>200</v>
      </c>
      <c r="E446" t="s">
        <v>201</v>
      </c>
      <c r="F446" t="s">
        <v>201</v>
      </c>
      <c r="G446" t="s">
        <v>200</v>
      </c>
      <c r="H446" t="s">
        <v>221</v>
      </c>
      <c r="I446" t="str">
        <f>TRIM(SUBSTITUTE(Table1[[#This Row],[Player]], " ", ""))</f>
        <v>C.Dunn</v>
      </c>
      <c r="J446">
        <v>3</v>
      </c>
      <c r="K446">
        <v>1</v>
      </c>
      <c r="L446">
        <v>1</v>
      </c>
      <c r="M446">
        <v>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f t="shared" si="23"/>
        <v>1</v>
      </c>
      <c r="W446" t="s">
        <v>50</v>
      </c>
      <c r="X446" s="3">
        <v>6</v>
      </c>
      <c r="Y446">
        <v>0</v>
      </c>
      <c r="AF446">
        <f>Table1[[#This Row],[AB]]+Table1[[#This Row],[BB]]+Table1[[#This Row],[SF]]</f>
        <v>3</v>
      </c>
      <c r="AG446">
        <f>Table1[[#This Row],[H]]+Table1[[#This Row],[BB]]</f>
        <v>1</v>
      </c>
      <c r="AH446">
        <f>Table1[[#This Row],[H]]-Table1[[#This Row],[2B]]-Table1[[#This Row],[3B]]-Table1[[#This Row],[HR]]</f>
        <v>1</v>
      </c>
      <c r="AI446" s="3">
        <f>IF(Table1[[#This Row],[Team_Game_Number]] &gt;_xlfn.MAXIFS(Table1[Team_Game_Number],Table1[Team],Table1[[#This Row],[Team]]) - 5,1,0)</f>
        <v>0</v>
      </c>
      <c r="AJ446" cm="1">
        <f t="array" ref="AJ446">MATCH(Table1[[#This Row],[Game_ID]],_xlfn.UNIQUE(_xlfn._xlws.FILTER(Table1[Game_ID],Table1[Team]=Table1[[#This Row],[Team]])),0)</f>
        <v>4</v>
      </c>
      <c r="AK446">
        <f>IF(Table1[[#This Row],[Last5_Flag]]=1,1,0)</f>
        <v>0</v>
      </c>
      <c r="AL446">
        <f>COUNTIFS(
    Table1[Player Name], Table1[[#This Row],[Player Name]],
    Table1[Position], Table1[[#This Row],[Position]]
)</f>
        <v>6</v>
      </c>
      <c r="AM446" t="str" cm="1">
        <f t="array" ref="AM4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47" spans="1:39" x14ac:dyDescent="0.2">
      <c r="A447" t="str">
        <f>TEXT(Table1[[#This Row],[Date]],"yyyymmdd") &amp; "_" &amp; (LEFT(D447,3) &amp; "_" &amp; LEFT(E447,3) &amp; "_" &amp; (Table1[[#This Row],[Game_no.]]))</f>
        <v>20260214_UVA_UC_1</v>
      </c>
      <c r="B447" s="1">
        <v>46067</v>
      </c>
      <c r="C447" s="3">
        <v>1</v>
      </c>
      <c r="D447" t="s">
        <v>200</v>
      </c>
      <c r="E447" t="s">
        <v>201</v>
      </c>
      <c r="F447" t="s">
        <v>201</v>
      </c>
      <c r="G447" t="s">
        <v>200</v>
      </c>
      <c r="H447" t="s">
        <v>207</v>
      </c>
      <c r="I447" t="str">
        <f>TRIM(SUBSTITUTE(Table1[[#This Row],[Player]], " ", ""))</f>
        <v>A.Hurley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f t="shared" si="23"/>
        <v>0</v>
      </c>
      <c r="W447" t="s">
        <v>73</v>
      </c>
      <c r="X447" s="3"/>
      <c r="Y447">
        <v>0</v>
      </c>
      <c r="AF447">
        <f>Table1[[#This Row],[AB]]+Table1[[#This Row],[BB]]+Table1[[#This Row],[SF]]</f>
        <v>0</v>
      </c>
      <c r="AG447">
        <f>Table1[[#This Row],[H]]+Table1[[#This Row],[BB]]</f>
        <v>0</v>
      </c>
      <c r="AH447">
        <f>Table1[[#This Row],[H]]-Table1[[#This Row],[2B]]-Table1[[#This Row],[3B]]-Table1[[#This Row],[HR]]</f>
        <v>0</v>
      </c>
      <c r="AI447" s="3">
        <f>IF(Table1[[#This Row],[Team_Game_Number]] &gt;_xlfn.MAXIFS(Table1[Team_Game_Number],Table1[Team],Table1[[#This Row],[Team]]) - 5,1,0)</f>
        <v>0</v>
      </c>
      <c r="AJ447" cm="1">
        <f t="array" ref="AJ447">MATCH(Table1[[#This Row],[Game_ID]],_xlfn.UNIQUE(_xlfn._xlws.FILTER(Table1[Game_ID],Table1[Team]=Table1[[#This Row],[Team]])),0)</f>
        <v>4</v>
      </c>
      <c r="AK447">
        <f>IF(Table1[[#This Row],[Last5_Flag]]=1,1,0)</f>
        <v>0</v>
      </c>
      <c r="AL447">
        <f>COUNTIFS(
    Table1[Player Name], Table1[[#This Row],[Player Name]],
    Table1[Position], Table1[[#This Row],[Position]]
)</f>
        <v>16</v>
      </c>
      <c r="AM447" t="str" cm="1">
        <f t="array" ref="AM4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448" spans="1:39" x14ac:dyDescent="0.2">
      <c r="A448" t="str">
        <f>TEXT(Table1[[#This Row],[Date]],"yyyymmdd") &amp; "_" &amp; (LEFT(D448,3) &amp; "_" &amp; LEFT(E448,3) &amp; "_" &amp; (Table1[[#This Row],[Game_no.]]))</f>
        <v>20260214_UVA_UC_1</v>
      </c>
      <c r="B448" s="1">
        <v>46067</v>
      </c>
      <c r="C448" s="3">
        <v>1</v>
      </c>
      <c r="D448" t="s">
        <v>200</v>
      </c>
      <c r="E448" t="s">
        <v>201</v>
      </c>
      <c r="F448" t="s">
        <v>201</v>
      </c>
      <c r="G448" t="s">
        <v>200</v>
      </c>
      <c r="H448" t="s">
        <v>234</v>
      </c>
      <c r="I448" t="str">
        <f>TRIM(SUBSTITUTE(Table1[[#This Row],[Player]], " ", ""))</f>
        <v>M.Oglesby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f t="shared" si="23"/>
        <v>0</v>
      </c>
      <c r="W448" t="s">
        <v>54</v>
      </c>
      <c r="X448" s="3">
        <v>7</v>
      </c>
      <c r="Y448">
        <v>0</v>
      </c>
      <c r="AF448">
        <f>Table1[[#This Row],[AB]]+Table1[[#This Row],[BB]]+Table1[[#This Row],[SF]]</f>
        <v>2</v>
      </c>
      <c r="AG448">
        <f>Table1[[#This Row],[H]]+Table1[[#This Row],[BB]]</f>
        <v>0</v>
      </c>
      <c r="AH448">
        <f>Table1[[#This Row],[H]]-Table1[[#This Row],[2B]]-Table1[[#This Row],[3B]]-Table1[[#This Row],[HR]]</f>
        <v>0</v>
      </c>
      <c r="AI448" s="3">
        <f>IF(Table1[[#This Row],[Team_Game_Number]] &gt;_xlfn.MAXIFS(Table1[Team_Game_Number],Table1[Team],Table1[[#This Row],[Team]]) - 5,1,0)</f>
        <v>0</v>
      </c>
      <c r="AJ448" cm="1">
        <f t="array" ref="AJ448">MATCH(Table1[[#This Row],[Game_ID]],_xlfn.UNIQUE(_xlfn._xlws.FILTER(Table1[Game_ID],Table1[Team]=Table1[[#This Row],[Team]])),0)</f>
        <v>4</v>
      </c>
      <c r="AK448">
        <f>IF(Table1[[#This Row],[Last5_Flag]]=1,1,0)</f>
        <v>0</v>
      </c>
      <c r="AL448">
        <f>COUNTIFS(
    Table1[Player Name], Table1[[#This Row],[Player Name]],
    Table1[Position], Table1[[#This Row],[Position]]
)</f>
        <v>3</v>
      </c>
      <c r="AM448" t="str" cm="1">
        <f t="array" ref="AM4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449" spans="1:39" x14ac:dyDescent="0.2">
      <c r="A449" t="str">
        <f>TEXT(Table1[[#This Row],[Date]],"yyyymmdd") &amp; "_" &amp; (LEFT(D449,3) &amp; "_" &amp; LEFT(E449,3) &amp; "_" &amp; (Table1[[#This Row],[Game_no.]]))</f>
        <v>20260214_UVA_UC_1</v>
      </c>
      <c r="B449" s="1">
        <v>46067</v>
      </c>
      <c r="C449" s="3">
        <v>1</v>
      </c>
      <c r="D449" t="s">
        <v>200</v>
      </c>
      <c r="E449" t="s">
        <v>201</v>
      </c>
      <c r="F449" t="s">
        <v>201</v>
      </c>
      <c r="G449" t="s">
        <v>200</v>
      </c>
      <c r="H449" t="s">
        <v>241</v>
      </c>
      <c r="I449" t="str">
        <f>TRIM(SUBSTITUTE(Table1[[#This Row],[Player]], " ", ""))</f>
        <v>M.Guillen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f t="shared" si="23"/>
        <v>0</v>
      </c>
      <c r="W449" t="s">
        <v>43</v>
      </c>
      <c r="X449" s="3">
        <v>7</v>
      </c>
      <c r="Y449">
        <v>0</v>
      </c>
      <c r="AF449">
        <f>Table1[[#This Row],[AB]]+Table1[[#This Row],[BB]]+Table1[[#This Row],[SF]]</f>
        <v>2</v>
      </c>
      <c r="AG449">
        <f>Table1[[#This Row],[H]]+Table1[[#This Row],[BB]]</f>
        <v>0</v>
      </c>
      <c r="AH449">
        <f>Table1[[#This Row],[H]]-Table1[[#This Row],[2B]]-Table1[[#This Row],[3B]]-Table1[[#This Row],[HR]]</f>
        <v>0</v>
      </c>
      <c r="AI449" s="3">
        <f>IF(Table1[[#This Row],[Team_Game_Number]] &gt;_xlfn.MAXIFS(Table1[Team_Game_Number],Table1[Team],Table1[[#This Row],[Team]]) - 5,1,0)</f>
        <v>0</v>
      </c>
      <c r="AJ449" cm="1">
        <f t="array" ref="AJ449">MATCH(Table1[[#This Row],[Game_ID]],_xlfn.UNIQUE(_xlfn._xlws.FILTER(Table1[Game_ID],Table1[Team]=Table1[[#This Row],[Team]])),0)</f>
        <v>4</v>
      </c>
      <c r="AK449">
        <f>IF(Table1[[#This Row],[Last5_Flag]]=1,1,0)</f>
        <v>0</v>
      </c>
      <c r="AL449">
        <f>COUNTIFS(
    Table1[Player Name], Table1[[#This Row],[Player Name]],
    Table1[Position], Table1[[#This Row],[Position]]
)</f>
        <v>3</v>
      </c>
      <c r="AM449" t="str" cm="1">
        <f t="array" ref="AM4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450" spans="1:39" x14ac:dyDescent="0.2">
      <c r="A450" t="str">
        <f>TEXT(Table1[[#This Row],[Date]],"yyyymmdd") &amp; "_" &amp; (LEFT(D450,3) &amp; "_" &amp; LEFT(E450,3) &amp; "_" &amp; (Table1[[#This Row],[Game_no.]]))</f>
        <v>20260214_UVA_UC_1</v>
      </c>
      <c r="B450" s="1">
        <v>46067</v>
      </c>
      <c r="C450" s="3">
        <v>1</v>
      </c>
      <c r="D450" t="s">
        <v>200</v>
      </c>
      <c r="E450" t="s">
        <v>201</v>
      </c>
      <c r="F450" t="s">
        <v>201</v>
      </c>
      <c r="G450" t="s">
        <v>200</v>
      </c>
      <c r="H450" t="s">
        <v>208</v>
      </c>
      <c r="I450" t="str">
        <f>TRIM(SUBSTITUTE(Table1[[#This Row],[Player]], " ", ""))</f>
        <v>A.Espinoza</v>
      </c>
      <c r="J450">
        <v>3</v>
      </c>
      <c r="K450">
        <v>0</v>
      </c>
      <c r="L450">
        <v>2</v>
      </c>
      <c r="M450">
        <v>1</v>
      </c>
      <c r="N450">
        <v>0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f t="shared" si="23"/>
        <v>4</v>
      </c>
      <c r="W450" t="s">
        <v>57</v>
      </c>
      <c r="X450" s="3">
        <v>8</v>
      </c>
      <c r="Y450">
        <v>0</v>
      </c>
      <c r="AF450">
        <f>Table1[[#This Row],[AB]]+Table1[[#This Row],[BB]]+Table1[[#This Row],[SF]]</f>
        <v>3</v>
      </c>
      <c r="AG450">
        <f>Table1[[#This Row],[H]]+Table1[[#This Row],[BB]]</f>
        <v>2</v>
      </c>
      <c r="AH450">
        <f>Table1[[#This Row],[H]]-Table1[[#This Row],[2B]]-Table1[[#This Row],[3B]]-Table1[[#This Row],[HR]]</f>
        <v>1</v>
      </c>
      <c r="AI450" s="3">
        <f>IF(Table1[[#This Row],[Team_Game_Number]] &gt;_xlfn.MAXIFS(Table1[Team_Game_Number],Table1[Team],Table1[[#This Row],[Team]]) - 5,1,0)</f>
        <v>0</v>
      </c>
      <c r="AJ450" cm="1">
        <f t="array" ref="AJ450">MATCH(Table1[[#This Row],[Game_ID]],_xlfn.UNIQUE(_xlfn._xlws.FILTER(Table1[Game_ID],Table1[Team]=Table1[[#This Row],[Team]])),0)</f>
        <v>4</v>
      </c>
      <c r="AK450">
        <f>IF(Table1[[#This Row],[Last5_Flag]]=1,1,0)</f>
        <v>0</v>
      </c>
      <c r="AL450">
        <f>COUNTIFS(
    Table1[Player Name], Table1[[#This Row],[Player Name]],
    Table1[Position], Table1[[#This Row],[Position]]
)</f>
        <v>31</v>
      </c>
      <c r="AM450" t="str" cm="1">
        <f t="array" ref="AM4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451" spans="1:39" x14ac:dyDescent="0.2">
      <c r="A451" t="str">
        <f>TEXT(Table1[[#This Row],[Date]],"yyyymmdd") &amp; "_" &amp; (LEFT(D451,3) &amp; "_" &amp; LEFT(E451,3) &amp; "_" &amp; (Table1[[#This Row],[Game_no.]]))</f>
        <v>20260214_UVA_UC_1</v>
      </c>
      <c r="B451" s="1">
        <v>46067</v>
      </c>
      <c r="C451" s="3">
        <v>1</v>
      </c>
      <c r="D451" t="s">
        <v>200</v>
      </c>
      <c r="E451" t="s">
        <v>201</v>
      </c>
      <c r="F451" t="s">
        <v>201</v>
      </c>
      <c r="G451" t="s">
        <v>200</v>
      </c>
      <c r="H451" t="s">
        <v>210</v>
      </c>
      <c r="I451" t="str">
        <f>TRIM(SUBSTITUTE(Table1[[#This Row],[Player]], " ", ""))</f>
        <v>E.Smith</v>
      </c>
      <c r="J451">
        <v>2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f t="shared" si="23"/>
        <v>0</v>
      </c>
      <c r="W451" t="s">
        <v>7</v>
      </c>
      <c r="X451" s="3">
        <v>9</v>
      </c>
      <c r="Y451">
        <v>0</v>
      </c>
      <c r="AF451">
        <f>Table1[[#This Row],[AB]]+Table1[[#This Row],[BB]]+Table1[[#This Row],[SF]]</f>
        <v>3</v>
      </c>
      <c r="AG451">
        <f>Table1[[#This Row],[H]]+Table1[[#This Row],[BB]]</f>
        <v>1</v>
      </c>
      <c r="AH451">
        <f>Table1[[#This Row],[H]]-Table1[[#This Row],[2B]]-Table1[[#This Row],[3B]]-Table1[[#This Row],[HR]]</f>
        <v>0</v>
      </c>
      <c r="AI451" s="3">
        <f>IF(Table1[[#This Row],[Team_Game_Number]] &gt;_xlfn.MAXIFS(Table1[Team_Game_Number],Table1[Team],Table1[[#This Row],[Team]]) - 5,1,0)</f>
        <v>0</v>
      </c>
      <c r="AJ451" cm="1">
        <f t="array" ref="AJ451">MATCH(Table1[[#This Row],[Game_ID]],_xlfn.UNIQUE(_xlfn._xlws.FILTER(Table1[Game_ID],Table1[Team]=Table1[[#This Row],[Team]])),0)</f>
        <v>4</v>
      </c>
      <c r="AK451">
        <f>IF(Table1[[#This Row],[Last5_Flag]]=1,1,0)</f>
        <v>0</v>
      </c>
      <c r="AL451">
        <f>COUNTIFS(
    Table1[Player Name], Table1[[#This Row],[Player Name]],
    Table1[Position], Table1[[#This Row],[Position]]
)</f>
        <v>28</v>
      </c>
      <c r="AM451" t="str" cm="1">
        <f t="array" ref="AM4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452" spans="1:39" x14ac:dyDescent="0.2">
      <c r="A452" t="str">
        <f>TEXT(Table1[[#This Row],[Date]],"yyyymmdd") &amp; "_" &amp; (LEFT(D452,3) &amp; "_" &amp; LEFT(E452,3) &amp; "_" &amp; (Table1[[#This Row],[Game_no.]]))</f>
        <v>20260214_UVA_UC_1</v>
      </c>
      <c r="B452" s="1">
        <v>46067</v>
      </c>
      <c r="C452" s="3">
        <v>1</v>
      </c>
      <c r="D452" t="s">
        <v>200</v>
      </c>
      <c r="E452" t="s">
        <v>201</v>
      </c>
      <c r="F452" t="s">
        <v>201</v>
      </c>
      <c r="G452" t="s">
        <v>200</v>
      </c>
      <c r="H452" t="s">
        <v>222</v>
      </c>
      <c r="I452" t="str">
        <f>TRIM(SUBSTITUTE(Table1[[#This Row],[Player]], " ", ""))</f>
        <v>C.Masters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f t="shared" si="23"/>
        <v>0</v>
      </c>
      <c r="W452" t="s">
        <v>58</v>
      </c>
      <c r="X452" s="3"/>
      <c r="Y452">
        <v>0</v>
      </c>
      <c r="Z452">
        <v>5.3330000000000002</v>
      </c>
      <c r="AA452">
        <v>10</v>
      </c>
      <c r="AB452">
        <v>7</v>
      </c>
      <c r="AC452">
        <v>6</v>
      </c>
      <c r="AD452">
        <v>7</v>
      </c>
      <c r="AE452">
        <v>1</v>
      </c>
      <c r="AF452">
        <f>Table1[[#This Row],[AB]]+Table1[[#This Row],[BB]]+Table1[[#This Row],[SF]]</f>
        <v>0</v>
      </c>
      <c r="AG452">
        <f>Table1[[#This Row],[H]]+Table1[[#This Row],[BB]]</f>
        <v>0</v>
      </c>
      <c r="AH452">
        <f>Table1[[#This Row],[H]]-Table1[[#This Row],[2B]]-Table1[[#This Row],[3B]]-Table1[[#This Row],[HR]]</f>
        <v>0</v>
      </c>
      <c r="AI452" s="3">
        <f>IF(Table1[[#This Row],[Team_Game_Number]] &gt;_xlfn.MAXIFS(Table1[Team_Game_Number],Table1[Team],Table1[[#This Row],[Team]]) - 5,1,0)</f>
        <v>0</v>
      </c>
      <c r="AJ452" cm="1">
        <f t="array" ref="AJ452">MATCH(Table1[[#This Row],[Game_ID]],_xlfn.UNIQUE(_xlfn._xlws.FILTER(Table1[Game_ID],Table1[Team]=Table1[[#This Row],[Team]])),0)</f>
        <v>4</v>
      </c>
      <c r="AK452">
        <f>IF(Table1[[#This Row],[Last5_Flag]]=1,1,0)</f>
        <v>0</v>
      </c>
      <c r="AL452">
        <f>COUNTIFS(
    Table1[Player Name], Table1[[#This Row],[Player Name]],
    Table1[Position], Table1[[#This Row],[Position]]
)</f>
        <v>11</v>
      </c>
      <c r="AM452" t="str" cm="1">
        <f t="array" ref="AM4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53" spans="1:39" x14ac:dyDescent="0.2">
      <c r="A453" t="str">
        <f>TEXT(Table1[[#This Row],[Date]],"yyyymmdd") &amp; "_" &amp; (LEFT(D453,3) &amp; "_" &amp; LEFT(E453,3) &amp; "_" &amp; (Table1[[#This Row],[Game_no.]]))</f>
        <v>20260214_UVA_UC_1</v>
      </c>
      <c r="B453" s="1">
        <v>46067</v>
      </c>
      <c r="C453" s="3">
        <v>1</v>
      </c>
      <c r="D453" t="s">
        <v>200</v>
      </c>
      <c r="E453" t="s">
        <v>201</v>
      </c>
      <c r="F453" t="s">
        <v>201</v>
      </c>
      <c r="G453" t="s">
        <v>200</v>
      </c>
      <c r="H453" t="s">
        <v>213</v>
      </c>
      <c r="I453" t="str">
        <f>TRIM(SUBSTITUTE(Table1[[#This Row],[Player]], " ", ""))</f>
        <v>L.Varney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f t="shared" si="23"/>
        <v>0</v>
      </c>
      <c r="W453" t="s">
        <v>58</v>
      </c>
      <c r="X453" s="3"/>
      <c r="Y453">
        <v>0</v>
      </c>
      <c r="Z453">
        <v>0.66700000000000004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f>Table1[[#This Row],[AB]]+Table1[[#This Row],[BB]]+Table1[[#This Row],[SF]]</f>
        <v>0</v>
      </c>
      <c r="AG453">
        <f>Table1[[#This Row],[H]]+Table1[[#This Row],[BB]]</f>
        <v>0</v>
      </c>
      <c r="AH453">
        <f>Table1[[#This Row],[H]]-Table1[[#This Row],[2B]]-Table1[[#This Row],[3B]]-Table1[[#This Row],[HR]]</f>
        <v>0</v>
      </c>
      <c r="AI453" s="3">
        <f>IF(Table1[[#This Row],[Team_Game_Number]] &gt;_xlfn.MAXIFS(Table1[Team_Game_Number],Table1[Team],Table1[[#This Row],[Team]]) - 5,1,0)</f>
        <v>0</v>
      </c>
      <c r="AJ453" cm="1">
        <f t="array" ref="AJ453">MATCH(Table1[[#This Row],[Game_ID]],_xlfn.UNIQUE(_xlfn._xlws.FILTER(Table1[Game_ID],Table1[Team]=Table1[[#This Row],[Team]])),0)</f>
        <v>4</v>
      </c>
      <c r="AK453">
        <f>IF(Table1[[#This Row],[Last5_Flag]]=1,1,0)</f>
        <v>0</v>
      </c>
      <c r="AL453">
        <f>COUNTIFS(
    Table1[Player Name], Table1[[#This Row],[Player Name]],
    Table1[Position], Table1[[#This Row],[Position]]
)</f>
        <v>10</v>
      </c>
      <c r="AM453" t="str" cm="1">
        <f t="array" ref="AM4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54" spans="1:39" x14ac:dyDescent="0.2">
      <c r="A454" t="str">
        <f>TEXT(Table1[[#This Row],[Date]],"yyyymmdd") &amp; "_" &amp; (LEFT(D454,3) &amp; "_" &amp; LEFT(E454,3) &amp; "_" &amp; (Table1[[#This Row],[Game_no.]]))</f>
        <v>20260218_WVS_Tus_1</v>
      </c>
      <c r="B454" s="1">
        <v>46071</v>
      </c>
      <c r="C454" s="3">
        <v>1</v>
      </c>
      <c r="D454" t="s">
        <v>130</v>
      </c>
      <c r="E454" t="s">
        <v>122</v>
      </c>
      <c r="F454" t="s">
        <v>130</v>
      </c>
      <c r="G454" t="s">
        <v>122</v>
      </c>
      <c r="H454" t="s">
        <v>134</v>
      </c>
      <c r="I454" t="str">
        <f>TRIM(SUBSTITUTE(Table1[[#This Row],[Player]], " ", ""))</f>
        <v>K.Price</v>
      </c>
      <c r="J454">
        <v>2</v>
      </c>
      <c r="K454">
        <v>0</v>
      </c>
      <c r="L454">
        <v>1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f t="shared" si="23"/>
        <v>1</v>
      </c>
      <c r="W454" t="s">
        <v>50</v>
      </c>
      <c r="X454" s="3">
        <v>1</v>
      </c>
      <c r="Y454">
        <v>0</v>
      </c>
      <c r="AF454">
        <f>Table1[[#This Row],[AB]]+Table1[[#This Row],[BB]]+Table1[[#This Row],[SF]]</f>
        <v>3</v>
      </c>
      <c r="AG454">
        <f>Table1[[#This Row],[H]]+Table1[[#This Row],[BB]]</f>
        <v>2</v>
      </c>
      <c r="AH454">
        <f>Table1[[#This Row],[H]]-Table1[[#This Row],[2B]]-Table1[[#This Row],[3B]]-Table1[[#This Row],[HR]]</f>
        <v>1</v>
      </c>
      <c r="AI454" s="3">
        <f>IF(Table1[[#This Row],[Team_Game_Number]] &gt;_xlfn.MAXIFS(Table1[Team_Game_Number],Table1[Team],Table1[[#This Row],[Team]]) - 5,1,0)</f>
        <v>0</v>
      </c>
      <c r="AJ454" cm="1">
        <f t="array" ref="AJ454">MATCH(Table1[[#This Row],[Game_ID]],_xlfn.UNIQUE(_xlfn._xlws.FILTER(Table1[Game_ID],Table1[Team]=Table1[[#This Row],[Team]])),0)</f>
        <v>3</v>
      </c>
      <c r="AK454">
        <f>IF(Table1[[#This Row],[Last5_Flag]]=1,1,0)</f>
        <v>0</v>
      </c>
      <c r="AL454">
        <f>COUNTIFS(
    Table1[Player Name], Table1[[#This Row],[Player Name]],
    Table1[Position], Table1[[#This Row],[Position]]
)</f>
        <v>4</v>
      </c>
      <c r="AM454" t="str" cm="1">
        <f t="array" ref="AM4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55" spans="1:39" x14ac:dyDescent="0.2">
      <c r="A455" t="str">
        <f>TEXT(Table1[[#This Row],[Date]],"yyyymmdd") &amp; "_" &amp; (LEFT(D455,3) &amp; "_" &amp; LEFT(E455,3) &amp; "_" &amp; (Table1[[#This Row],[Game_no.]]))</f>
        <v>20260218_WVS_Tus_1</v>
      </c>
      <c r="B455" s="1">
        <v>46071</v>
      </c>
      <c r="C455" s="3">
        <v>1</v>
      </c>
      <c r="D455" t="s">
        <v>130</v>
      </c>
      <c r="E455" t="s">
        <v>122</v>
      </c>
      <c r="F455" t="s">
        <v>130</v>
      </c>
      <c r="G455" t="s">
        <v>122</v>
      </c>
      <c r="H455" t="s">
        <v>148</v>
      </c>
      <c r="I455" t="str">
        <f>TRIM(SUBSTITUTE(Table1[[#This Row],[Player]], " ", ""))</f>
        <v>A.Bourgeois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f t="shared" si="23"/>
        <v>0</v>
      </c>
      <c r="W455" t="s">
        <v>58</v>
      </c>
      <c r="X455" s="3"/>
      <c r="Y455">
        <v>0</v>
      </c>
      <c r="Z455">
        <v>4</v>
      </c>
      <c r="AA455">
        <v>6</v>
      </c>
      <c r="AB455">
        <v>3</v>
      </c>
      <c r="AC455">
        <v>3</v>
      </c>
      <c r="AD455">
        <v>1</v>
      </c>
      <c r="AE455">
        <v>0</v>
      </c>
      <c r="AF455">
        <f>Table1[[#This Row],[AB]]+Table1[[#This Row],[BB]]+Table1[[#This Row],[SF]]</f>
        <v>0</v>
      </c>
      <c r="AG455">
        <f>Table1[[#This Row],[H]]+Table1[[#This Row],[BB]]</f>
        <v>0</v>
      </c>
      <c r="AH455">
        <f>Table1[[#This Row],[H]]-Table1[[#This Row],[2B]]-Table1[[#This Row],[3B]]-Table1[[#This Row],[HR]]</f>
        <v>0</v>
      </c>
      <c r="AI455" s="3">
        <f>IF(Table1[[#This Row],[Team_Game_Number]] &gt;_xlfn.MAXIFS(Table1[Team_Game_Number],Table1[Team],Table1[[#This Row],[Team]]) - 5,1,0)</f>
        <v>0</v>
      </c>
      <c r="AJ455" cm="1">
        <f t="array" ref="AJ455">MATCH(Table1[[#This Row],[Game_ID]],_xlfn.UNIQUE(_xlfn._xlws.FILTER(Table1[Game_ID],Table1[Team]=Table1[[#This Row],[Team]])),0)</f>
        <v>3</v>
      </c>
      <c r="AK455">
        <f>IF(Table1[[#This Row],[Last5_Flag]]=1,1,0)</f>
        <v>0</v>
      </c>
      <c r="AL455">
        <f>COUNTIFS(
    Table1[Player Name], Table1[[#This Row],[Player Name]],
    Table1[Position], Table1[[#This Row],[Position]]
)</f>
        <v>7</v>
      </c>
      <c r="AM455" t="str" cm="1">
        <f t="array" ref="AM4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56" spans="1:39" x14ac:dyDescent="0.2">
      <c r="A456" t="str">
        <f>TEXT(Table1[[#This Row],[Date]],"yyyymmdd") &amp; "_" &amp; (LEFT(D456,3) &amp; "_" &amp; LEFT(E456,3) &amp; "_" &amp; (Table1[[#This Row],[Game_no.]]))</f>
        <v>20260218_WVS_Tus_1</v>
      </c>
      <c r="B456" s="1">
        <v>46071</v>
      </c>
      <c r="C456" s="3">
        <v>1</v>
      </c>
      <c r="D456" t="s">
        <v>130</v>
      </c>
      <c r="E456" t="s">
        <v>122</v>
      </c>
      <c r="F456" t="s">
        <v>130</v>
      </c>
      <c r="G456" t="s">
        <v>122</v>
      </c>
      <c r="H456" t="s">
        <v>515</v>
      </c>
      <c r="I456" t="str">
        <f>TRIM(SUBSTITUTE(Table1[[#This Row],[Player]], " ", ""))</f>
        <v>G.Sloan-Lebron</v>
      </c>
      <c r="J456">
        <v>3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f t="shared" si="23"/>
        <v>0</v>
      </c>
      <c r="W456" t="s">
        <v>52</v>
      </c>
      <c r="X456" s="3">
        <v>2</v>
      </c>
      <c r="Y456">
        <v>0</v>
      </c>
      <c r="AF456">
        <f>Table1[[#This Row],[AB]]+Table1[[#This Row],[BB]]+Table1[[#This Row],[SF]]</f>
        <v>3</v>
      </c>
      <c r="AG456">
        <f>Table1[[#This Row],[H]]+Table1[[#This Row],[BB]]</f>
        <v>0</v>
      </c>
      <c r="AH456">
        <f>Table1[[#This Row],[H]]-Table1[[#This Row],[2B]]-Table1[[#This Row],[3B]]-Table1[[#This Row],[HR]]</f>
        <v>0</v>
      </c>
      <c r="AI456" s="3">
        <f>IF(Table1[[#This Row],[Team_Game_Number]] &gt;_xlfn.MAXIFS(Table1[Team_Game_Number],Table1[Team],Table1[[#This Row],[Team]]) - 5,1,0)</f>
        <v>0</v>
      </c>
      <c r="AJ456" cm="1">
        <f t="array" ref="AJ456">MATCH(Table1[[#This Row],[Game_ID]],_xlfn.UNIQUE(_xlfn._xlws.FILTER(Table1[Game_ID],Table1[Team]=Table1[[#This Row],[Team]])),0)</f>
        <v>3</v>
      </c>
      <c r="AK456">
        <f>IF(Table1[[#This Row],[Last5_Flag]]=1,1,0)</f>
        <v>0</v>
      </c>
      <c r="AL456">
        <f>COUNTIFS(
    Table1[Player Name], Table1[[#This Row],[Player Name]],
    Table1[Position], Table1[[#This Row],[Position]]
)</f>
        <v>7</v>
      </c>
      <c r="AM456" t="str" cm="1">
        <f t="array" ref="AM4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57" spans="1:39" x14ac:dyDescent="0.2">
      <c r="A457" t="str">
        <f>TEXT(Table1[[#This Row],[Date]],"yyyymmdd") &amp; "_" &amp; (LEFT(D457,3) &amp; "_" &amp; LEFT(E457,3) &amp; "_" &amp; (Table1[[#This Row],[Game_no.]]))</f>
        <v>20260218_WVS_Tus_1</v>
      </c>
      <c r="B457" s="1">
        <v>46071</v>
      </c>
      <c r="C457" s="3">
        <v>1</v>
      </c>
      <c r="D457" t="s">
        <v>130</v>
      </c>
      <c r="E457" t="s">
        <v>122</v>
      </c>
      <c r="F457" t="s">
        <v>130</v>
      </c>
      <c r="G457" t="s">
        <v>122</v>
      </c>
      <c r="H457" t="s">
        <v>142</v>
      </c>
      <c r="I457" t="str">
        <f>TRIM(SUBSTITUTE(Table1[[#This Row],[Player]], " ", ""))</f>
        <v>B.Christian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f t="shared" si="23"/>
        <v>0</v>
      </c>
      <c r="W457" t="s">
        <v>8</v>
      </c>
      <c r="X457" s="3">
        <v>3</v>
      </c>
      <c r="Y457">
        <v>1</v>
      </c>
      <c r="AF457">
        <f>Table1[[#This Row],[AB]]+Table1[[#This Row],[BB]]+Table1[[#This Row],[SF]]</f>
        <v>3</v>
      </c>
      <c r="AG457">
        <f>Table1[[#This Row],[H]]+Table1[[#This Row],[BB]]</f>
        <v>0</v>
      </c>
      <c r="AH457">
        <f>Table1[[#This Row],[H]]-Table1[[#This Row],[2B]]-Table1[[#This Row],[3B]]-Table1[[#This Row],[HR]]</f>
        <v>0</v>
      </c>
      <c r="AI457" s="3">
        <f>IF(Table1[[#This Row],[Team_Game_Number]] &gt;_xlfn.MAXIFS(Table1[Team_Game_Number],Table1[Team],Table1[[#This Row],[Team]]) - 5,1,0)</f>
        <v>0</v>
      </c>
      <c r="AJ457" cm="1">
        <f t="array" ref="AJ457">MATCH(Table1[[#This Row],[Game_ID]],_xlfn.UNIQUE(_xlfn._xlws.FILTER(Table1[Game_ID],Table1[Team]=Table1[[#This Row],[Team]])),0)</f>
        <v>3</v>
      </c>
      <c r="AK457">
        <f>IF(Table1[[#This Row],[Last5_Flag]]=1,1,0)</f>
        <v>0</v>
      </c>
      <c r="AL457">
        <f>COUNTIFS(
    Table1[Player Name], Table1[[#This Row],[Player Name]],
    Table1[Position], Table1[[#This Row],[Position]]
)</f>
        <v>4</v>
      </c>
      <c r="AM457" t="str" cm="1">
        <f t="array" ref="AM4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58" spans="1:39" x14ac:dyDescent="0.2">
      <c r="A458" t="str">
        <f>TEXT(Table1[[#This Row],[Date]],"yyyymmdd") &amp; "_" &amp; (LEFT(D458,3) &amp; "_" &amp; LEFT(E458,3) &amp; "_" &amp; (Table1[[#This Row],[Game_no.]]))</f>
        <v>20260218_WVS_Tus_1</v>
      </c>
      <c r="B458" s="1">
        <v>46071</v>
      </c>
      <c r="C458" s="3">
        <v>1</v>
      </c>
      <c r="D458" t="s">
        <v>130</v>
      </c>
      <c r="E458" t="s">
        <v>122</v>
      </c>
      <c r="F458" t="s">
        <v>130</v>
      </c>
      <c r="G458" t="s">
        <v>122</v>
      </c>
      <c r="H458" t="s">
        <v>140</v>
      </c>
      <c r="I458" t="str">
        <f>TRIM(SUBSTITUTE(Table1[[#This Row],[Player]], " ", ""))</f>
        <v>O.Bell</v>
      </c>
      <c r="J458">
        <v>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f t="shared" si="23"/>
        <v>0</v>
      </c>
      <c r="W458" t="s">
        <v>7</v>
      </c>
      <c r="X458" s="3">
        <v>4</v>
      </c>
      <c r="Y458">
        <v>0</v>
      </c>
      <c r="AF458">
        <f>Table1[[#This Row],[AB]]+Table1[[#This Row],[BB]]+Table1[[#This Row],[SF]]</f>
        <v>3</v>
      </c>
      <c r="AG458">
        <f>Table1[[#This Row],[H]]+Table1[[#This Row],[BB]]</f>
        <v>0</v>
      </c>
      <c r="AH458">
        <f>Table1[[#This Row],[H]]-Table1[[#This Row],[2B]]-Table1[[#This Row],[3B]]-Table1[[#This Row],[HR]]</f>
        <v>0</v>
      </c>
      <c r="AI458" s="3">
        <f>IF(Table1[[#This Row],[Team_Game_Number]] &gt;_xlfn.MAXIFS(Table1[Team_Game_Number],Table1[Team],Table1[[#This Row],[Team]]) - 5,1,0)</f>
        <v>0</v>
      </c>
      <c r="AJ458" cm="1">
        <f t="array" ref="AJ458">MATCH(Table1[[#This Row],[Game_ID]],_xlfn.UNIQUE(_xlfn._xlws.FILTER(Table1[Game_ID],Table1[Team]=Table1[[#This Row],[Team]])),0)</f>
        <v>3</v>
      </c>
      <c r="AK458">
        <f>IF(Table1[[#This Row],[Last5_Flag]]=1,1,0)</f>
        <v>0</v>
      </c>
      <c r="AL458">
        <f>COUNTIFS(
    Table1[Player Name], Table1[[#This Row],[Player Name]],
    Table1[Position], Table1[[#This Row],[Position]]
)</f>
        <v>2</v>
      </c>
      <c r="AM458" t="str" cm="1">
        <f t="array" ref="AM4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59" spans="1:39" x14ac:dyDescent="0.2">
      <c r="A459" t="str">
        <f>TEXT(Table1[[#This Row],[Date]],"yyyymmdd") &amp; "_" &amp; (LEFT(D459,3) &amp; "_" &amp; LEFT(E459,3) &amp; "_" &amp; (Table1[[#This Row],[Game_no.]]))</f>
        <v>20260218_WVS_Tus_1</v>
      </c>
      <c r="B459" s="1">
        <v>46071</v>
      </c>
      <c r="C459" s="3">
        <v>1</v>
      </c>
      <c r="D459" t="s">
        <v>130</v>
      </c>
      <c r="E459" t="s">
        <v>122</v>
      </c>
      <c r="F459" t="s">
        <v>130</v>
      </c>
      <c r="G459" t="s">
        <v>122</v>
      </c>
      <c r="H459" t="s">
        <v>136</v>
      </c>
      <c r="I459" t="str">
        <f>TRIM(SUBSTITUTE(Table1[[#This Row],[Player]], " ", ""))</f>
        <v>E.Bechtel</v>
      </c>
      <c r="J459">
        <v>3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f t="shared" si="23"/>
        <v>0</v>
      </c>
      <c r="W459" t="s">
        <v>54</v>
      </c>
      <c r="X459" s="3">
        <v>5</v>
      </c>
      <c r="Y459">
        <v>0</v>
      </c>
      <c r="AF459">
        <f>Table1[[#This Row],[AB]]+Table1[[#This Row],[BB]]+Table1[[#This Row],[SF]]</f>
        <v>3</v>
      </c>
      <c r="AG459">
        <f>Table1[[#This Row],[H]]+Table1[[#This Row],[BB]]</f>
        <v>0</v>
      </c>
      <c r="AH459">
        <f>Table1[[#This Row],[H]]-Table1[[#This Row],[2B]]-Table1[[#This Row],[3B]]-Table1[[#This Row],[HR]]</f>
        <v>0</v>
      </c>
      <c r="AI459" s="3">
        <f>IF(Table1[[#This Row],[Team_Game_Number]] &gt;_xlfn.MAXIFS(Table1[Team_Game_Number],Table1[Team],Table1[[#This Row],[Team]]) - 5,1,0)</f>
        <v>0</v>
      </c>
      <c r="AJ459" cm="1">
        <f t="array" ref="AJ459">MATCH(Table1[[#This Row],[Game_ID]],_xlfn.UNIQUE(_xlfn._xlws.FILTER(Table1[Game_ID],Table1[Team]=Table1[[#This Row],[Team]])),0)</f>
        <v>3</v>
      </c>
      <c r="AK459">
        <f>IF(Table1[[#This Row],[Last5_Flag]]=1,1,0)</f>
        <v>0</v>
      </c>
      <c r="AL459">
        <f>COUNTIFS(
    Table1[Player Name], Table1[[#This Row],[Player Name]],
    Table1[Position], Table1[[#This Row],[Position]]
)</f>
        <v>22</v>
      </c>
      <c r="AM459" t="str" cm="1">
        <f t="array" ref="AM4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460" spans="1:39" x14ac:dyDescent="0.2">
      <c r="A460" t="str">
        <f>TEXT(Table1[[#This Row],[Date]],"yyyymmdd") &amp; "_" &amp; (LEFT(D460,3) &amp; "_" &amp; LEFT(E460,3) &amp; "_" &amp; (Table1[[#This Row],[Game_no.]]))</f>
        <v>20260218_WVS_Tus_1</v>
      </c>
      <c r="B460" s="1">
        <v>46071</v>
      </c>
      <c r="C460" s="3">
        <v>1</v>
      </c>
      <c r="D460" t="s">
        <v>130</v>
      </c>
      <c r="E460" t="s">
        <v>122</v>
      </c>
      <c r="F460" t="s">
        <v>130</v>
      </c>
      <c r="G460" t="s">
        <v>122</v>
      </c>
      <c r="H460" t="s">
        <v>133</v>
      </c>
      <c r="I460" t="str">
        <f>TRIM(SUBSTITUTE(Table1[[#This Row],[Player]], " ", ""))</f>
        <v>A.Hall</v>
      </c>
      <c r="J460">
        <v>3</v>
      </c>
      <c r="K460">
        <v>1</v>
      </c>
      <c r="L460">
        <v>1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f t="shared" ref="V460:V493" si="24">L460*1+P460*2+Q460*3+R460*4</f>
        <v>3</v>
      </c>
      <c r="W460" t="s">
        <v>53</v>
      </c>
      <c r="X460" s="3">
        <v>6</v>
      </c>
      <c r="Y460">
        <v>0</v>
      </c>
      <c r="AF460">
        <f>Table1[[#This Row],[AB]]+Table1[[#This Row],[BB]]+Table1[[#This Row],[SF]]</f>
        <v>3</v>
      </c>
      <c r="AG460">
        <f>Table1[[#This Row],[H]]+Table1[[#This Row],[BB]]</f>
        <v>1</v>
      </c>
      <c r="AH460">
        <f>Table1[[#This Row],[H]]-Table1[[#This Row],[2B]]-Table1[[#This Row],[3B]]-Table1[[#This Row],[HR]]</f>
        <v>0</v>
      </c>
      <c r="AI460" s="3">
        <f>IF(Table1[[#This Row],[Team_Game_Number]] &gt;_xlfn.MAXIFS(Table1[Team_Game_Number],Table1[Team],Table1[[#This Row],[Team]]) - 5,1,0)</f>
        <v>0</v>
      </c>
      <c r="AJ460" cm="1">
        <f t="array" ref="AJ460">MATCH(Table1[[#This Row],[Game_ID]],_xlfn.UNIQUE(_xlfn._xlws.FILTER(Table1[Game_ID],Table1[Team]=Table1[[#This Row],[Team]])),0)</f>
        <v>3</v>
      </c>
      <c r="AK460">
        <f>IF(Table1[[#This Row],[Last5_Flag]]=1,1,0)</f>
        <v>0</v>
      </c>
      <c r="AL460">
        <f>COUNTIFS(
    Table1[Player Name], Table1[[#This Row],[Player Name]],
    Table1[Position], Table1[[#This Row],[Position]]
)</f>
        <v>14</v>
      </c>
      <c r="AM460" t="str" cm="1">
        <f t="array" ref="AM4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461" spans="1:39" x14ac:dyDescent="0.2">
      <c r="A461" t="str">
        <f>TEXT(Table1[[#This Row],[Date]],"yyyymmdd") &amp; "_" &amp; (LEFT(D461,3) &amp; "_" &amp; LEFT(E461,3) &amp; "_" &amp; (Table1[[#This Row],[Game_no.]]))</f>
        <v>20260218_WVS_Tus_1</v>
      </c>
      <c r="B461" s="1">
        <v>46071</v>
      </c>
      <c r="C461" s="3">
        <v>1</v>
      </c>
      <c r="D461" t="s">
        <v>130</v>
      </c>
      <c r="E461" t="s">
        <v>122</v>
      </c>
      <c r="F461" t="s">
        <v>130</v>
      </c>
      <c r="G461" t="s">
        <v>122</v>
      </c>
      <c r="H461" t="s">
        <v>131</v>
      </c>
      <c r="I461" t="str">
        <f>TRIM(SUBSTITUTE(Table1[[#This Row],[Player]], " ", ""))</f>
        <v>E.Sigmon</v>
      </c>
      <c r="J461">
        <v>2</v>
      </c>
      <c r="K461">
        <v>0</v>
      </c>
      <c r="L461">
        <v>1</v>
      </c>
      <c r="M461">
        <v>1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f t="shared" si="24"/>
        <v>1</v>
      </c>
      <c r="W461" t="s">
        <v>48</v>
      </c>
      <c r="X461" s="3">
        <v>7</v>
      </c>
      <c r="Y461">
        <v>0</v>
      </c>
      <c r="AF461">
        <f>Table1[[#This Row],[AB]]+Table1[[#This Row],[BB]]+Table1[[#This Row],[SF]]</f>
        <v>2</v>
      </c>
      <c r="AG461">
        <f>Table1[[#This Row],[H]]+Table1[[#This Row],[BB]]</f>
        <v>1</v>
      </c>
      <c r="AH461">
        <f>Table1[[#This Row],[H]]-Table1[[#This Row],[2B]]-Table1[[#This Row],[3B]]-Table1[[#This Row],[HR]]</f>
        <v>1</v>
      </c>
      <c r="AI461" s="3">
        <f>IF(Table1[[#This Row],[Team_Game_Number]] &gt;_xlfn.MAXIFS(Table1[Team_Game_Number],Table1[Team],Table1[[#This Row],[Team]]) - 5,1,0)</f>
        <v>0</v>
      </c>
      <c r="AJ461" cm="1">
        <f t="array" ref="AJ461">MATCH(Table1[[#This Row],[Game_ID]],_xlfn.UNIQUE(_xlfn._xlws.FILTER(Table1[Game_ID],Table1[Team]=Table1[[#This Row],[Team]])),0)</f>
        <v>3</v>
      </c>
      <c r="AK461">
        <f>IF(Table1[[#This Row],[Last5_Flag]]=1,1,0)</f>
        <v>0</v>
      </c>
      <c r="AL461">
        <f>COUNTIFS(
    Table1[Player Name], Table1[[#This Row],[Player Name]],
    Table1[Position], Table1[[#This Row],[Position]]
)</f>
        <v>18</v>
      </c>
      <c r="AM461" t="str" cm="1">
        <f t="array" ref="AM4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462" spans="1:39" x14ac:dyDescent="0.2">
      <c r="A462" t="str">
        <f>TEXT(Table1[[#This Row],[Date]],"yyyymmdd") &amp; "_" &amp; (LEFT(D462,3) &amp; "_" &amp; LEFT(E462,3) &amp; "_" &amp; (Table1[[#This Row],[Game_no.]]))</f>
        <v>20260218_WVS_Tus_1</v>
      </c>
      <c r="B462" s="1">
        <v>46071</v>
      </c>
      <c r="C462" s="3">
        <v>1</v>
      </c>
      <c r="D462" t="s">
        <v>130</v>
      </c>
      <c r="E462" t="s">
        <v>122</v>
      </c>
      <c r="F462" t="s">
        <v>130</v>
      </c>
      <c r="G462" t="s">
        <v>122</v>
      </c>
      <c r="H462" t="s">
        <v>135</v>
      </c>
      <c r="I462" t="str">
        <f>TRIM(SUBSTITUTE(Table1[[#This Row],[Player]], " ", ""))</f>
        <v>B.Smith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f t="shared" si="24"/>
        <v>0</v>
      </c>
      <c r="W462" t="s">
        <v>74</v>
      </c>
      <c r="X462" s="3">
        <v>7</v>
      </c>
      <c r="Y462">
        <v>0</v>
      </c>
      <c r="AF462">
        <f>Table1[[#This Row],[AB]]+Table1[[#This Row],[BB]]+Table1[[#This Row],[SF]]</f>
        <v>1</v>
      </c>
      <c r="AG462">
        <f>Table1[[#This Row],[H]]+Table1[[#This Row],[BB]]</f>
        <v>0</v>
      </c>
      <c r="AH462">
        <f>Table1[[#This Row],[H]]-Table1[[#This Row],[2B]]-Table1[[#This Row],[3B]]-Table1[[#This Row],[HR]]</f>
        <v>0</v>
      </c>
      <c r="AI462" s="3">
        <f>IF(Table1[[#This Row],[Team_Game_Number]] &gt;_xlfn.MAXIFS(Table1[Team_Game_Number],Table1[Team],Table1[[#This Row],[Team]]) - 5,1,0)</f>
        <v>0</v>
      </c>
      <c r="AJ462" cm="1">
        <f t="array" ref="AJ462">MATCH(Table1[[#This Row],[Game_ID]],_xlfn.UNIQUE(_xlfn._xlws.FILTER(Table1[Game_ID],Table1[Team]=Table1[[#This Row],[Team]])),0)</f>
        <v>3</v>
      </c>
      <c r="AK462">
        <f>IF(Table1[[#This Row],[Last5_Flag]]=1,1,0)</f>
        <v>0</v>
      </c>
      <c r="AL462">
        <f>COUNTIFS(
    Table1[Player Name], Table1[[#This Row],[Player Name]],
    Table1[Position], Table1[[#This Row],[Position]]
)</f>
        <v>6</v>
      </c>
      <c r="AM462" t="str" cm="1">
        <f t="array" ref="AM4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463" spans="1:39" x14ac:dyDescent="0.2">
      <c r="A463" t="str">
        <f>TEXT(Table1[[#This Row],[Date]],"yyyymmdd") &amp; "_" &amp; (LEFT(D463,3) &amp; "_" &amp; LEFT(E463,3) &amp; "_" &amp; (Table1[[#This Row],[Game_no.]]))</f>
        <v>20260218_WVS_Tus_1</v>
      </c>
      <c r="B463" s="1">
        <v>46071</v>
      </c>
      <c r="C463" s="3">
        <v>1</v>
      </c>
      <c r="D463" t="s">
        <v>130</v>
      </c>
      <c r="E463" t="s">
        <v>122</v>
      </c>
      <c r="F463" t="s">
        <v>130</v>
      </c>
      <c r="G463" t="s">
        <v>122</v>
      </c>
      <c r="H463" t="s">
        <v>132</v>
      </c>
      <c r="I463" t="str">
        <f>TRIM(SUBSTITUTE(Table1[[#This Row],[Player]], " ", ""))</f>
        <v>C.Cummings</v>
      </c>
      <c r="J463">
        <v>3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f t="shared" si="24"/>
        <v>0</v>
      </c>
      <c r="W463" t="s">
        <v>43</v>
      </c>
      <c r="X463" s="3">
        <v>8</v>
      </c>
      <c r="Y463">
        <v>0</v>
      </c>
      <c r="AF463">
        <f>Table1[[#This Row],[AB]]+Table1[[#This Row],[BB]]+Table1[[#This Row],[SF]]</f>
        <v>3</v>
      </c>
      <c r="AG463">
        <f>Table1[[#This Row],[H]]+Table1[[#This Row],[BB]]</f>
        <v>0</v>
      </c>
      <c r="AH463">
        <f>Table1[[#This Row],[H]]-Table1[[#This Row],[2B]]-Table1[[#This Row],[3B]]-Table1[[#This Row],[HR]]</f>
        <v>0</v>
      </c>
      <c r="AI463" s="3">
        <f>IF(Table1[[#This Row],[Team_Game_Number]] &gt;_xlfn.MAXIFS(Table1[Team_Game_Number],Table1[Team],Table1[[#This Row],[Team]]) - 5,1,0)</f>
        <v>0</v>
      </c>
      <c r="AJ463" cm="1">
        <f t="array" ref="AJ463">MATCH(Table1[[#This Row],[Game_ID]],_xlfn.UNIQUE(_xlfn._xlws.FILTER(Table1[Game_ID],Table1[Team]=Table1[[#This Row],[Team]])),0)</f>
        <v>3</v>
      </c>
      <c r="AK463">
        <f>IF(Table1[[#This Row],[Last5_Flag]]=1,1,0)</f>
        <v>0</v>
      </c>
      <c r="AL463">
        <f>COUNTIFS(
    Table1[Player Name], Table1[[#This Row],[Player Name]],
    Table1[Position], Table1[[#This Row],[Position]]
)</f>
        <v>10</v>
      </c>
      <c r="AM463" t="str" cm="1">
        <f t="array" ref="AM4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64" spans="1:39" x14ac:dyDescent="0.2">
      <c r="A464" t="str">
        <f>TEXT(Table1[[#This Row],[Date]],"yyyymmdd") &amp; "_" &amp; (LEFT(D464,3) &amp; "_" &amp; LEFT(E464,3) &amp; "_" &amp; (Table1[[#This Row],[Game_no.]]))</f>
        <v>20260218_WVS_Tus_1</v>
      </c>
      <c r="B464" s="1">
        <v>46071</v>
      </c>
      <c r="C464" s="3">
        <v>1</v>
      </c>
      <c r="D464" t="s">
        <v>130</v>
      </c>
      <c r="E464" t="s">
        <v>122</v>
      </c>
      <c r="F464" t="s">
        <v>130</v>
      </c>
      <c r="G464" t="s">
        <v>122</v>
      </c>
      <c r="H464" t="s">
        <v>141</v>
      </c>
      <c r="I464" t="str">
        <f>TRIM(SUBSTITUTE(Table1[[#This Row],[Player]], " ", ""))</f>
        <v>E.Hoffman</v>
      </c>
      <c r="J464">
        <v>1</v>
      </c>
      <c r="K464">
        <v>0</v>
      </c>
      <c r="L464">
        <v>1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f t="shared" si="24"/>
        <v>1</v>
      </c>
      <c r="W464" t="s">
        <v>57</v>
      </c>
      <c r="X464" s="3">
        <v>9</v>
      </c>
      <c r="Y464">
        <v>0</v>
      </c>
      <c r="AF464">
        <f>Table1[[#This Row],[AB]]+Table1[[#This Row],[BB]]+Table1[[#This Row],[SF]]</f>
        <v>2</v>
      </c>
      <c r="AG464">
        <f>Table1[[#This Row],[H]]+Table1[[#This Row],[BB]]</f>
        <v>2</v>
      </c>
      <c r="AH464">
        <f>Table1[[#This Row],[H]]-Table1[[#This Row],[2B]]-Table1[[#This Row],[3B]]-Table1[[#This Row],[HR]]</f>
        <v>1</v>
      </c>
      <c r="AI464" s="3">
        <f>IF(Table1[[#This Row],[Team_Game_Number]] &gt;_xlfn.MAXIFS(Table1[Team_Game_Number],Table1[Team],Table1[[#This Row],[Team]]) - 5,1,0)</f>
        <v>0</v>
      </c>
      <c r="AJ464" cm="1">
        <f t="array" ref="AJ464">MATCH(Table1[[#This Row],[Game_ID]],_xlfn.UNIQUE(_xlfn._xlws.FILTER(Table1[Game_ID],Table1[Team]=Table1[[#This Row],[Team]])),0)</f>
        <v>3</v>
      </c>
      <c r="AK464">
        <f>IF(Table1[[#This Row],[Last5_Flag]]=1,1,0)</f>
        <v>0</v>
      </c>
      <c r="AL464">
        <f>COUNTIFS(
    Table1[Player Name], Table1[[#This Row],[Player Name]],
    Table1[Position], Table1[[#This Row],[Position]]
)</f>
        <v>5</v>
      </c>
      <c r="AM464" t="str" cm="1">
        <f t="array" ref="AM4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465" spans="1:39" x14ac:dyDescent="0.2">
      <c r="A465" t="str">
        <f>TEXT(Table1[[#This Row],[Date]],"yyyymmdd") &amp; "_" &amp; (LEFT(D465,3) &amp; "_" &amp; LEFT(E465,3) &amp; "_" &amp; (Table1[[#This Row],[Game_no.]]))</f>
        <v>20260218_WVS_Tus_1</v>
      </c>
      <c r="B465" s="1">
        <v>46071</v>
      </c>
      <c r="C465" s="3">
        <v>1</v>
      </c>
      <c r="D465" t="s">
        <v>130</v>
      </c>
      <c r="E465" t="s">
        <v>122</v>
      </c>
      <c r="F465" t="s">
        <v>130</v>
      </c>
      <c r="G465" t="s">
        <v>122</v>
      </c>
      <c r="H465" t="s">
        <v>144</v>
      </c>
      <c r="I465" t="str">
        <f>TRIM(SUBSTITUTE(Table1[[#This Row],[Player]], " ", ""))</f>
        <v>A.Green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f t="shared" si="24"/>
        <v>0</v>
      </c>
      <c r="W465" t="s">
        <v>58</v>
      </c>
      <c r="X465" s="3"/>
      <c r="Y465">
        <v>0</v>
      </c>
      <c r="Z465">
        <v>2</v>
      </c>
      <c r="AA465">
        <v>0</v>
      </c>
      <c r="AB465">
        <v>0</v>
      </c>
      <c r="AC465">
        <v>0</v>
      </c>
      <c r="AD465">
        <v>0</v>
      </c>
      <c r="AE465">
        <v>2</v>
      </c>
      <c r="AF465">
        <f>Table1[[#This Row],[AB]]+Table1[[#This Row],[BB]]+Table1[[#This Row],[SF]]</f>
        <v>0</v>
      </c>
      <c r="AG465">
        <f>Table1[[#This Row],[H]]+Table1[[#This Row],[BB]]</f>
        <v>0</v>
      </c>
      <c r="AH465">
        <f>Table1[[#This Row],[H]]-Table1[[#This Row],[2B]]-Table1[[#This Row],[3B]]-Table1[[#This Row],[HR]]</f>
        <v>0</v>
      </c>
      <c r="AI465" s="3">
        <f>IF(Table1[[#This Row],[Team_Game_Number]] &gt;_xlfn.MAXIFS(Table1[Team_Game_Number],Table1[Team],Table1[[#This Row],[Team]]) - 5,1,0)</f>
        <v>0</v>
      </c>
      <c r="AJ465" cm="1">
        <f t="array" ref="AJ465">MATCH(Table1[[#This Row],[Game_ID]],_xlfn.UNIQUE(_xlfn._xlws.FILTER(Table1[Game_ID],Table1[Team]=Table1[[#This Row],[Team]])),0)</f>
        <v>3</v>
      </c>
      <c r="AK465">
        <f>IF(Table1[[#This Row],[Last5_Flag]]=1,1,0)</f>
        <v>0</v>
      </c>
      <c r="AL465">
        <f>COUNTIFS(
    Table1[Player Name], Table1[[#This Row],[Player Name]],
    Table1[Position], Table1[[#This Row],[Position]]
)</f>
        <v>9</v>
      </c>
      <c r="AM465" t="str" cm="1">
        <f t="array" ref="AM4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66" spans="1:39" x14ac:dyDescent="0.2">
      <c r="A466" t="str">
        <f>TEXT(Table1[[#This Row],[Date]],"yyyymmdd") &amp; "_" &amp; (LEFT(D466,3) &amp; "_" &amp; LEFT(E466,3) &amp; "_" &amp; (Table1[[#This Row],[Game_no.]]))</f>
        <v>20260218_WVS_Tus_2</v>
      </c>
      <c r="B466" s="1">
        <v>46071</v>
      </c>
      <c r="C466" s="3">
        <v>2</v>
      </c>
      <c r="D466" t="s">
        <v>130</v>
      </c>
      <c r="E466" t="s">
        <v>122</v>
      </c>
      <c r="F466" t="s">
        <v>130</v>
      </c>
      <c r="G466" t="s">
        <v>122</v>
      </c>
      <c r="H466" t="s">
        <v>134</v>
      </c>
      <c r="I466" t="str">
        <f>TRIM(SUBSTITUTE(Table1[[#This Row],[Player]], " ", ""))</f>
        <v>K.Price</v>
      </c>
      <c r="J466">
        <v>4</v>
      </c>
      <c r="K466">
        <v>1</v>
      </c>
      <c r="L466">
        <v>3</v>
      </c>
      <c r="M466">
        <v>4</v>
      </c>
      <c r="N466">
        <v>0</v>
      </c>
      <c r="O466">
        <v>1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f t="shared" si="24"/>
        <v>9</v>
      </c>
      <c r="W466" t="s">
        <v>52</v>
      </c>
      <c r="X466" s="3">
        <v>1</v>
      </c>
      <c r="Y466">
        <v>0</v>
      </c>
      <c r="AF466">
        <f>Table1[[#This Row],[AB]]+Table1[[#This Row],[BB]]+Table1[[#This Row],[SF]]</f>
        <v>4</v>
      </c>
      <c r="AG466">
        <f>Table1[[#This Row],[H]]+Table1[[#This Row],[BB]]</f>
        <v>3</v>
      </c>
      <c r="AH466">
        <f>Table1[[#This Row],[H]]-Table1[[#This Row],[2B]]-Table1[[#This Row],[3B]]-Table1[[#This Row],[HR]]</f>
        <v>1</v>
      </c>
      <c r="AI466" s="3">
        <f>IF(Table1[[#This Row],[Team_Game_Number]] &gt;_xlfn.MAXIFS(Table1[Team_Game_Number],Table1[Team],Table1[[#This Row],[Team]]) - 5,1,0)</f>
        <v>0</v>
      </c>
      <c r="AJ466" cm="1">
        <f t="array" ref="AJ466">MATCH(Table1[[#This Row],[Game_ID]],_xlfn.UNIQUE(_xlfn._xlws.FILTER(Table1[Game_ID],Table1[Team]=Table1[[#This Row],[Team]])),0)</f>
        <v>4</v>
      </c>
      <c r="AK466">
        <f>IF(Table1[[#This Row],[Last5_Flag]]=1,1,0)</f>
        <v>0</v>
      </c>
      <c r="AL466">
        <f>COUNTIFS(
    Table1[Player Name], Table1[[#This Row],[Player Name]],
    Table1[Position], Table1[[#This Row],[Position]]
)</f>
        <v>13</v>
      </c>
      <c r="AM466" t="str" cm="1">
        <f t="array" ref="AM4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67" spans="1:39" x14ac:dyDescent="0.2">
      <c r="A467" t="str">
        <f>TEXT(Table1[[#This Row],[Date]],"yyyymmdd") &amp; "_" &amp; (LEFT(D467,3) &amp; "_" &amp; LEFT(E467,3) &amp; "_" &amp; (Table1[[#This Row],[Game_no.]]))</f>
        <v>20260218_WVS_Tus_2</v>
      </c>
      <c r="B467" s="1">
        <v>46071</v>
      </c>
      <c r="C467" s="3">
        <v>2</v>
      </c>
      <c r="D467" t="s">
        <v>130</v>
      </c>
      <c r="E467" t="s">
        <v>122</v>
      </c>
      <c r="F467" t="s">
        <v>130</v>
      </c>
      <c r="G467" t="s">
        <v>122</v>
      </c>
      <c r="H467" t="s">
        <v>131</v>
      </c>
      <c r="I467" t="str">
        <f>TRIM(SUBSTITUTE(Table1[[#This Row],[Player]], " ", ""))</f>
        <v>E.Sigmon</v>
      </c>
      <c r="J467">
        <v>4</v>
      </c>
      <c r="K467">
        <v>0</v>
      </c>
      <c r="L467">
        <v>2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f t="shared" si="24"/>
        <v>4</v>
      </c>
      <c r="W467" t="s">
        <v>48</v>
      </c>
      <c r="X467" s="3">
        <v>2</v>
      </c>
      <c r="Y467">
        <v>0</v>
      </c>
      <c r="AF467">
        <f>Table1[[#This Row],[AB]]+Table1[[#This Row],[BB]]+Table1[[#This Row],[SF]]</f>
        <v>4</v>
      </c>
      <c r="AG467">
        <f>Table1[[#This Row],[H]]+Table1[[#This Row],[BB]]</f>
        <v>2</v>
      </c>
      <c r="AH467">
        <f>Table1[[#This Row],[H]]-Table1[[#This Row],[2B]]-Table1[[#This Row],[3B]]-Table1[[#This Row],[HR]]</f>
        <v>1</v>
      </c>
      <c r="AI467" s="3">
        <f>IF(Table1[[#This Row],[Team_Game_Number]] &gt;_xlfn.MAXIFS(Table1[Team_Game_Number],Table1[Team],Table1[[#This Row],[Team]]) - 5,1,0)</f>
        <v>0</v>
      </c>
      <c r="AJ467" cm="1">
        <f t="array" ref="AJ467">MATCH(Table1[[#This Row],[Game_ID]],_xlfn.UNIQUE(_xlfn._xlws.FILTER(Table1[Game_ID],Table1[Team]=Table1[[#This Row],[Team]])),0)</f>
        <v>4</v>
      </c>
      <c r="AK467">
        <f>IF(Table1[[#This Row],[Last5_Flag]]=1,1,0)</f>
        <v>0</v>
      </c>
      <c r="AL467">
        <f>COUNTIFS(
    Table1[Player Name], Table1[[#This Row],[Player Name]],
    Table1[Position], Table1[[#This Row],[Position]]
)</f>
        <v>18</v>
      </c>
      <c r="AM467" t="str" cm="1">
        <f t="array" ref="AM4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468" spans="1:39" x14ac:dyDescent="0.2">
      <c r="A468" t="str">
        <f>TEXT(Table1[[#This Row],[Date]],"yyyymmdd") &amp; "_" &amp; (LEFT(D468,3) &amp; "_" &amp; LEFT(E468,3) &amp; "_" &amp; (Table1[[#This Row],[Game_no.]]))</f>
        <v>20260218_WVS_Tus_2</v>
      </c>
      <c r="B468" s="1">
        <v>46071</v>
      </c>
      <c r="C468" s="3">
        <v>2</v>
      </c>
      <c r="D468" t="s">
        <v>130</v>
      </c>
      <c r="E468" t="s">
        <v>122</v>
      </c>
      <c r="F468" t="s">
        <v>130</v>
      </c>
      <c r="G468" t="s">
        <v>122</v>
      </c>
      <c r="H468" t="s">
        <v>142</v>
      </c>
      <c r="I468" t="str">
        <f>TRIM(SUBSTITUTE(Table1[[#This Row],[Player]], " ", ""))</f>
        <v>B.Christian</v>
      </c>
      <c r="J468">
        <v>4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f t="shared" si="24"/>
        <v>0</v>
      </c>
      <c r="W468" t="s">
        <v>8</v>
      </c>
      <c r="X468" s="3">
        <v>3</v>
      </c>
      <c r="Y468">
        <v>1</v>
      </c>
      <c r="AF468">
        <f>Table1[[#This Row],[AB]]+Table1[[#This Row],[BB]]+Table1[[#This Row],[SF]]</f>
        <v>4</v>
      </c>
      <c r="AG468">
        <f>Table1[[#This Row],[H]]+Table1[[#This Row],[BB]]</f>
        <v>0</v>
      </c>
      <c r="AH468">
        <f>Table1[[#This Row],[H]]-Table1[[#This Row],[2B]]-Table1[[#This Row],[3B]]-Table1[[#This Row],[HR]]</f>
        <v>0</v>
      </c>
      <c r="AI468" s="3">
        <f>IF(Table1[[#This Row],[Team_Game_Number]] &gt;_xlfn.MAXIFS(Table1[Team_Game_Number],Table1[Team],Table1[[#This Row],[Team]]) - 5,1,0)</f>
        <v>0</v>
      </c>
      <c r="AJ468" cm="1">
        <f t="array" ref="AJ468">MATCH(Table1[[#This Row],[Game_ID]],_xlfn.UNIQUE(_xlfn._xlws.FILTER(Table1[Game_ID],Table1[Team]=Table1[[#This Row],[Team]])),0)</f>
        <v>4</v>
      </c>
      <c r="AK468">
        <f>IF(Table1[[#This Row],[Last5_Flag]]=1,1,0)</f>
        <v>0</v>
      </c>
      <c r="AL468">
        <f>COUNTIFS(
    Table1[Player Name], Table1[[#This Row],[Player Name]],
    Table1[Position], Table1[[#This Row],[Position]]
)</f>
        <v>4</v>
      </c>
      <c r="AM468" t="str" cm="1">
        <f t="array" ref="AM4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69" spans="1:39" x14ac:dyDescent="0.2">
      <c r="A469" t="str">
        <f>TEXT(Table1[[#This Row],[Date]],"yyyymmdd") &amp; "_" &amp; (LEFT(D469,3) &amp; "_" &amp; LEFT(E469,3) &amp; "_" &amp; (Table1[[#This Row],[Game_no.]]))</f>
        <v>20260218_WVS_Tus_2</v>
      </c>
      <c r="B469" s="1">
        <v>46071</v>
      </c>
      <c r="C469" s="3">
        <v>2</v>
      </c>
      <c r="D469" t="s">
        <v>130</v>
      </c>
      <c r="E469" t="s">
        <v>122</v>
      </c>
      <c r="F469" t="s">
        <v>130</v>
      </c>
      <c r="G469" t="s">
        <v>122</v>
      </c>
      <c r="H469" t="s">
        <v>140</v>
      </c>
      <c r="I469" t="str">
        <f>TRIM(SUBSTITUTE(Table1[[#This Row],[Player]], " ", ""))</f>
        <v>O.Bell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f t="shared" si="24"/>
        <v>0</v>
      </c>
      <c r="W469" t="s">
        <v>50</v>
      </c>
      <c r="X469" s="3">
        <v>4</v>
      </c>
      <c r="Y469">
        <v>0</v>
      </c>
      <c r="AF469">
        <f>Table1[[#This Row],[AB]]+Table1[[#This Row],[BB]]+Table1[[#This Row],[SF]]</f>
        <v>4</v>
      </c>
      <c r="AG469">
        <f>Table1[[#This Row],[H]]+Table1[[#This Row],[BB]]</f>
        <v>0</v>
      </c>
      <c r="AH469">
        <f>Table1[[#This Row],[H]]-Table1[[#This Row],[2B]]-Table1[[#This Row],[3B]]-Table1[[#This Row],[HR]]</f>
        <v>0</v>
      </c>
      <c r="AI469" s="3">
        <f>IF(Table1[[#This Row],[Team_Game_Number]] &gt;_xlfn.MAXIFS(Table1[Team_Game_Number],Table1[Team],Table1[[#This Row],[Team]]) - 5,1,0)</f>
        <v>0</v>
      </c>
      <c r="AJ469" cm="1">
        <f t="array" ref="AJ469">MATCH(Table1[[#This Row],[Game_ID]],_xlfn.UNIQUE(_xlfn._xlws.FILTER(Table1[Game_ID],Table1[Team]=Table1[[#This Row],[Team]])),0)</f>
        <v>4</v>
      </c>
      <c r="AK469">
        <f>IF(Table1[[#This Row],[Last5_Flag]]=1,1,0)</f>
        <v>0</v>
      </c>
      <c r="AL469">
        <f>COUNTIFS(
    Table1[Player Name], Table1[[#This Row],[Player Name]],
    Table1[Position], Table1[[#This Row],[Position]]
)</f>
        <v>4</v>
      </c>
      <c r="AM469" t="str" cm="1">
        <f t="array" ref="AM4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70" spans="1:39" x14ac:dyDescent="0.2">
      <c r="A470" t="str">
        <f>TEXT(Table1[[#This Row],[Date]],"yyyymmdd") &amp; "_" &amp; (LEFT(D470,3) &amp; "_" &amp; LEFT(E470,3) &amp; "_" &amp; (Table1[[#This Row],[Game_no.]]))</f>
        <v>20260218_WVS_Tus_2</v>
      </c>
      <c r="B470" s="1">
        <v>46071</v>
      </c>
      <c r="C470" s="3">
        <v>2</v>
      </c>
      <c r="D470" t="s">
        <v>130</v>
      </c>
      <c r="E470" t="s">
        <v>122</v>
      </c>
      <c r="F470" t="s">
        <v>130</v>
      </c>
      <c r="G470" t="s">
        <v>122</v>
      </c>
      <c r="H470" t="s">
        <v>136</v>
      </c>
      <c r="I470" t="str">
        <f>TRIM(SUBSTITUTE(Table1[[#This Row],[Player]], " ", ""))</f>
        <v>E.Bechtel</v>
      </c>
      <c r="J470">
        <v>4</v>
      </c>
      <c r="K470">
        <v>1</v>
      </c>
      <c r="L470">
        <v>2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f t="shared" si="24"/>
        <v>4</v>
      </c>
      <c r="W470" t="s">
        <v>54</v>
      </c>
      <c r="X470" s="3">
        <v>5</v>
      </c>
      <c r="Y470">
        <v>0</v>
      </c>
      <c r="AF470">
        <f>Table1[[#This Row],[AB]]+Table1[[#This Row],[BB]]+Table1[[#This Row],[SF]]</f>
        <v>4</v>
      </c>
      <c r="AG470">
        <f>Table1[[#This Row],[H]]+Table1[[#This Row],[BB]]</f>
        <v>2</v>
      </c>
      <c r="AH470">
        <f>Table1[[#This Row],[H]]-Table1[[#This Row],[2B]]-Table1[[#This Row],[3B]]-Table1[[#This Row],[HR]]</f>
        <v>1</v>
      </c>
      <c r="AI470" s="3">
        <f>IF(Table1[[#This Row],[Team_Game_Number]] &gt;_xlfn.MAXIFS(Table1[Team_Game_Number],Table1[Team],Table1[[#This Row],[Team]]) - 5,1,0)</f>
        <v>0</v>
      </c>
      <c r="AJ470" cm="1">
        <f t="array" ref="AJ470">MATCH(Table1[[#This Row],[Game_ID]],_xlfn.UNIQUE(_xlfn._xlws.FILTER(Table1[Game_ID],Table1[Team]=Table1[[#This Row],[Team]])),0)</f>
        <v>4</v>
      </c>
      <c r="AK470">
        <f>IF(Table1[[#This Row],[Last5_Flag]]=1,1,0)</f>
        <v>0</v>
      </c>
      <c r="AL470">
        <f>COUNTIFS(
    Table1[Player Name], Table1[[#This Row],[Player Name]],
    Table1[Position], Table1[[#This Row],[Position]]
)</f>
        <v>22</v>
      </c>
      <c r="AM470" t="str" cm="1">
        <f t="array" ref="AM4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471" spans="1:39" x14ac:dyDescent="0.2">
      <c r="A471" t="str">
        <f>TEXT(Table1[[#This Row],[Date]],"yyyymmdd") &amp; "_" &amp; (LEFT(D471,3) &amp; "_" &amp; LEFT(E471,3) &amp; "_" &amp; (Table1[[#This Row],[Game_no.]]))</f>
        <v>20260218_WVS_Tus_2</v>
      </c>
      <c r="B471" s="1">
        <v>46071</v>
      </c>
      <c r="C471" s="3">
        <v>2</v>
      </c>
      <c r="D471" t="s">
        <v>130</v>
      </c>
      <c r="E471" t="s">
        <v>122</v>
      </c>
      <c r="F471" t="s">
        <v>130</v>
      </c>
      <c r="G471" t="s">
        <v>122</v>
      </c>
      <c r="H471" t="s">
        <v>133</v>
      </c>
      <c r="I471" t="str">
        <f>TRIM(SUBSTITUTE(Table1[[#This Row],[Player]], " ", ""))</f>
        <v>A.Hall</v>
      </c>
      <c r="J471">
        <v>4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f t="shared" si="24"/>
        <v>1</v>
      </c>
      <c r="W471" t="s">
        <v>53</v>
      </c>
      <c r="X471" s="3">
        <v>6</v>
      </c>
      <c r="Y471">
        <v>0</v>
      </c>
      <c r="AF471">
        <f>Table1[[#This Row],[AB]]+Table1[[#This Row],[BB]]+Table1[[#This Row],[SF]]</f>
        <v>4</v>
      </c>
      <c r="AG471">
        <f>Table1[[#This Row],[H]]+Table1[[#This Row],[BB]]</f>
        <v>1</v>
      </c>
      <c r="AH471">
        <f>Table1[[#This Row],[H]]-Table1[[#This Row],[2B]]-Table1[[#This Row],[3B]]-Table1[[#This Row],[HR]]</f>
        <v>1</v>
      </c>
      <c r="AI471" s="3">
        <f>IF(Table1[[#This Row],[Team_Game_Number]] &gt;_xlfn.MAXIFS(Table1[Team_Game_Number],Table1[Team],Table1[[#This Row],[Team]]) - 5,1,0)</f>
        <v>0</v>
      </c>
      <c r="AJ471" cm="1">
        <f t="array" ref="AJ471">MATCH(Table1[[#This Row],[Game_ID]],_xlfn.UNIQUE(_xlfn._xlws.FILTER(Table1[Game_ID],Table1[Team]=Table1[[#This Row],[Team]])),0)</f>
        <v>4</v>
      </c>
      <c r="AK471">
        <f>IF(Table1[[#This Row],[Last5_Flag]]=1,1,0)</f>
        <v>0</v>
      </c>
      <c r="AL471">
        <f>COUNTIFS(
    Table1[Player Name], Table1[[#This Row],[Player Name]],
    Table1[Position], Table1[[#This Row],[Position]]
)</f>
        <v>14</v>
      </c>
      <c r="AM471" t="str" cm="1">
        <f t="array" ref="AM4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472" spans="1:39" x14ac:dyDescent="0.2">
      <c r="A472" t="str">
        <f>TEXT(Table1[[#This Row],[Date]],"yyyymmdd") &amp; "_" &amp; (LEFT(D472,3) &amp; "_" &amp; LEFT(E472,3) &amp; "_" &amp; (Table1[[#This Row],[Game_no.]]))</f>
        <v>20260218_WVS_Tus_2</v>
      </c>
      <c r="B472" s="1">
        <v>46071</v>
      </c>
      <c r="C472" s="3">
        <v>2</v>
      </c>
      <c r="D472" t="s">
        <v>130</v>
      </c>
      <c r="E472" t="s">
        <v>122</v>
      </c>
      <c r="F472" t="s">
        <v>130</v>
      </c>
      <c r="G472" t="s">
        <v>122</v>
      </c>
      <c r="H472" t="s">
        <v>135</v>
      </c>
      <c r="I472" t="str">
        <f>TRIM(SUBSTITUTE(Table1[[#This Row],[Player]], " ", ""))</f>
        <v>B.Smith</v>
      </c>
      <c r="J472">
        <v>3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f t="shared" si="24"/>
        <v>0</v>
      </c>
      <c r="W472" t="s">
        <v>7</v>
      </c>
      <c r="X472" s="3">
        <v>7</v>
      </c>
      <c r="Y472">
        <v>0</v>
      </c>
      <c r="AF472">
        <f>Table1[[#This Row],[AB]]+Table1[[#This Row],[BB]]+Table1[[#This Row],[SF]]</f>
        <v>3</v>
      </c>
      <c r="AG472">
        <f>Table1[[#This Row],[H]]+Table1[[#This Row],[BB]]</f>
        <v>0</v>
      </c>
      <c r="AH472">
        <f>Table1[[#This Row],[H]]-Table1[[#This Row],[2B]]-Table1[[#This Row],[3B]]-Table1[[#This Row],[HR]]</f>
        <v>0</v>
      </c>
      <c r="AI472" s="3">
        <f>IF(Table1[[#This Row],[Team_Game_Number]] &gt;_xlfn.MAXIFS(Table1[Team_Game_Number],Table1[Team],Table1[[#This Row],[Team]]) - 5,1,0)</f>
        <v>0</v>
      </c>
      <c r="AJ472" cm="1">
        <f t="array" ref="AJ472">MATCH(Table1[[#This Row],[Game_ID]],_xlfn.UNIQUE(_xlfn._xlws.FILTER(Table1[Game_ID],Table1[Team]=Table1[[#This Row],[Team]])),0)</f>
        <v>4</v>
      </c>
      <c r="AK472">
        <f>IF(Table1[[#This Row],[Last5_Flag]]=1,1,0)</f>
        <v>0</v>
      </c>
      <c r="AL472">
        <f>COUNTIFS(
    Table1[Player Name], Table1[[#This Row],[Player Name]],
    Table1[Position], Table1[[#This Row],[Position]]
)</f>
        <v>1</v>
      </c>
      <c r="AM472" t="str" cm="1">
        <f t="array" ref="AM4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473" spans="1:39" x14ac:dyDescent="0.2">
      <c r="A473" t="str">
        <f>TEXT(Table1[[#This Row],[Date]],"yyyymmdd") &amp; "_" &amp; (LEFT(D473,3) &amp; "_" &amp; LEFT(E473,3) &amp; "_" &amp; (Table1[[#This Row],[Game_no.]]))</f>
        <v>20260218_WVS_Tus_2</v>
      </c>
      <c r="B473" s="1">
        <v>46071</v>
      </c>
      <c r="C473" s="3">
        <v>2</v>
      </c>
      <c r="D473" t="s">
        <v>130</v>
      </c>
      <c r="E473" t="s">
        <v>122</v>
      </c>
      <c r="F473" t="s">
        <v>130</v>
      </c>
      <c r="G473" t="s">
        <v>122</v>
      </c>
      <c r="H473" t="s">
        <v>132</v>
      </c>
      <c r="I473" t="str">
        <f>TRIM(SUBSTITUTE(Table1[[#This Row],[Player]], " ", ""))</f>
        <v>C.Cummings</v>
      </c>
      <c r="J473">
        <v>3</v>
      </c>
      <c r="K473">
        <v>1</v>
      </c>
      <c r="L473">
        <v>2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f t="shared" si="24"/>
        <v>2</v>
      </c>
      <c r="W473" t="s">
        <v>43</v>
      </c>
      <c r="X473" s="3">
        <v>8</v>
      </c>
      <c r="Y473">
        <v>0</v>
      </c>
      <c r="AF473">
        <f>Table1[[#This Row],[AB]]+Table1[[#This Row],[BB]]+Table1[[#This Row],[SF]]</f>
        <v>3</v>
      </c>
      <c r="AG473">
        <f>Table1[[#This Row],[H]]+Table1[[#This Row],[BB]]</f>
        <v>2</v>
      </c>
      <c r="AH473">
        <f>Table1[[#This Row],[H]]-Table1[[#This Row],[2B]]-Table1[[#This Row],[3B]]-Table1[[#This Row],[HR]]</f>
        <v>2</v>
      </c>
      <c r="AI473" s="3">
        <f>IF(Table1[[#This Row],[Team_Game_Number]] &gt;_xlfn.MAXIFS(Table1[Team_Game_Number],Table1[Team],Table1[[#This Row],[Team]]) - 5,1,0)</f>
        <v>0</v>
      </c>
      <c r="AJ473" cm="1">
        <f t="array" ref="AJ473">MATCH(Table1[[#This Row],[Game_ID]],_xlfn.UNIQUE(_xlfn._xlws.FILTER(Table1[Game_ID],Table1[Team]=Table1[[#This Row],[Team]])),0)</f>
        <v>4</v>
      </c>
      <c r="AK473">
        <f>IF(Table1[[#This Row],[Last5_Flag]]=1,1,0)</f>
        <v>0</v>
      </c>
      <c r="AL473">
        <f>COUNTIFS(
    Table1[Player Name], Table1[[#This Row],[Player Name]],
    Table1[Position], Table1[[#This Row],[Position]]
)</f>
        <v>10</v>
      </c>
      <c r="AM473" t="str" cm="1">
        <f t="array" ref="AM4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74" spans="1:39" x14ac:dyDescent="0.2">
      <c r="A474" t="str">
        <f>TEXT(Table1[[#This Row],[Date]],"yyyymmdd") &amp; "_" &amp; (LEFT(D474,3) &amp; "_" &amp; LEFT(E474,3) &amp; "_" &amp; (Table1[[#This Row],[Game_no.]]))</f>
        <v>20260218_WVS_Tus_2</v>
      </c>
      <c r="B474" s="1">
        <v>46071</v>
      </c>
      <c r="C474" s="3">
        <v>2</v>
      </c>
      <c r="D474" t="s">
        <v>130</v>
      </c>
      <c r="E474" t="s">
        <v>122</v>
      </c>
      <c r="F474" t="s">
        <v>130</v>
      </c>
      <c r="G474" t="s">
        <v>122</v>
      </c>
      <c r="H474" t="s">
        <v>141</v>
      </c>
      <c r="I474" t="str">
        <f>TRIM(SUBSTITUTE(Table1[[#This Row],[Player]], " ", ""))</f>
        <v>E.Hoffman</v>
      </c>
      <c r="J474">
        <v>3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f t="shared" si="24"/>
        <v>0</v>
      </c>
      <c r="W474" t="s">
        <v>57</v>
      </c>
      <c r="X474" s="3">
        <v>9</v>
      </c>
      <c r="Y474">
        <v>0</v>
      </c>
      <c r="AF474">
        <f>Table1[[#This Row],[AB]]+Table1[[#This Row],[BB]]+Table1[[#This Row],[SF]]</f>
        <v>3</v>
      </c>
      <c r="AG474">
        <f>Table1[[#This Row],[H]]+Table1[[#This Row],[BB]]</f>
        <v>0</v>
      </c>
      <c r="AH474">
        <f>Table1[[#This Row],[H]]-Table1[[#This Row],[2B]]-Table1[[#This Row],[3B]]-Table1[[#This Row],[HR]]</f>
        <v>0</v>
      </c>
      <c r="AI474" s="3">
        <f>IF(Table1[[#This Row],[Team_Game_Number]] &gt;_xlfn.MAXIFS(Table1[Team_Game_Number],Table1[Team],Table1[[#This Row],[Team]]) - 5,1,0)</f>
        <v>0</v>
      </c>
      <c r="AJ474" cm="1">
        <f t="array" ref="AJ474">MATCH(Table1[[#This Row],[Game_ID]],_xlfn.UNIQUE(_xlfn._xlws.FILTER(Table1[Game_ID],Table1[Team]=Table1[[#This Row],[Team]])),0)</f>
        <v>4</v>
      </c>
      <c r="AK474">
        <f>IF(Table1[[#This Row],[Last5_Flag]]=1,1,0)</f>
        <v>0</v>
      </c>
      <c r="AL474">
        <f>COUNTIFS(
    Table1[Player Name], Table1[[#This Row],[Player Name]],
    Table1[Position], Table1[[#This Row],[Position]]
)</f>
        <v>5</v>
      </c>
      <c r="AM474" t="str" cm="1">
        <f t="array" ref="AM4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475" spans="1:39" x14ac:dyDescent="0.2">
      <c r="A475" t="str">
        <f>TEXT(Table1[[#This Row],[Date]],"yyyymmdd") &amp; "_" &amp; (LEFT(D475,3) &amp; "_" &amp; LEFT(E475,3) &amp; "_" &amp; (Table1[[#This Row],[Game_no.]]))</f>
        <v>20260218_WVS_Tus_2</v>
      </c>
      <c r="B475" s="1">
        <v>46071</v>
      </c>
      <c r="C475" s="3">
        <v>2</v>
      </c>
      <c r="D475" t="s">
        <v>130</v>
      </c>
      <c r="E475" t="s">
        <v>122</v>
      </c>
      <c r="F475" t="s">
        <v>130</v>
      </c>
      <c r="G475" t="s">
        <v>122</v>
      </c>
      <c r="H475" t="s">
        <v>145</v>
      </c>
      <c r="I475" t="str">
        <f>TRIM(SUBSTITUTE(Table1[[#This Row],[Player]], " ", ""))</f>
        <v>H.Sizemore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f t="shared" si="24"/>
        <v>0</v>
      </c>
      <c r="W475" t="s">
        <v>58</v>
      </c>
      <c r="X475" s="3"/>
      <c r="Y475">
        <v>1</v>
      </c>
      <c r="Z475">
        <v>7</v>
      </c>
      <c r="AA475">
        <v>5</v>
      </c>
      <c r="AB475">
        <v>2</v>
      </c>
      <c r="AC475">
        <v>1</v>
      </c>
      <c r="AD475">
        <v>1</v>
      </c>
      <c r="AE475">
        <v>3</v>
      </c>
      <c r="AF475">
        <f>Table1[[#This Row],[AB]]+Table1[[#This Row],[BB]]+Table1[[#This Row],[SF]]</f>
        <v>0</v>
      </c>
      <c r="AG475">
        <f>Table1[[#This Row],[H]]+Table1[[#This Row],[BB]]</f>
        <v>0</v>
      </c>
      <c r="AH475">
        <f>Table1[[#This Row],[H]]-Table1[[#This Row],[2B]]-Table1[[#This Row],[3B]]-Table1[[#This Row],[HR]]</f>
        <v>0</v>
      </c>
      <c r="AI475" s="3">
        <f>IF(Table1[[#This Row],[Team_Game_Number]] &gt;_xlfn.MAXIFS(Table1[Team_Game_Number],Table1[Team],Table1[[#This Row],[Team]]) - 5,1,0)</f>
        <v>0</v>
      </c>
      <c r="AJ475" cm="1">
        <f t="array" ref="AJ475">MATCH(Table1[[#This Row],[Game_ID]],_xlfn.UNIQUE(_xlfn._xlws.FILTER(Table1[Game_ID],Table1[Team]=Table1[[#This Row],[Team]])),0)</f>
        <v>4</v>
      </c>
      <c r="AK475">
        <f>IF(Table1[[#This Row],[Last5_Flag]]=1,1,0)</f>
        <v>0</v>
      </c>
      <c r="AL475">
        <f>COUNTIFS(
    Table1[Player Name], Table1[[#This Row],[Player Name]],
    Table1[Position], Table1[[#This Row],[Position]]
)</f>
        <v>7</v>
      </c>
      <c r="AM475" t="str" cm="1">
        <f t="array" ref="AM4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76" spans="1:39" x14ac:dyDescent="0.2">
      <c r="A476" t="str">
        <f>TEXT(Table1[[#This Row],[Date]],"yyyymmdd") &amp; "_" &amp; (LEFT(D476,3) &amp; "_" &amp; LEFT(E476,3) &amp; "_" &amp; (Table1[[#This Row],[Game_no.]]))</f>
        <v>20260219_Urs_Poi_1</v>
      </c>
      <c r="B476" s="1">
        <v>46072</v>
      </c>
      <c r="C476" s="3">
        <v>1</v>
      </c>
      <c r="D476" t="s">
        <v>244</v>
      </c>
      <c r="E476" t="s">
        <v>245</v>
      </c>
      <c r="F476" t="s">
        <v>245</v>
      </c>
      <c r="G476" t="s">
        <v>244</v>
      </c>
      <c r="H476" t="s">
        <v>246</v>
      </c>
      <c r="I476" t="str">
        <f>TRIM(SUBSTITUTE(Table1[[#This Row],[Player]], " ", ""))</f>
        <v>M.Arndt</v>
      </c>
      <c r="J476">
        <v>3</v>
      </c>
      <c r="K476">
        <v>1</v>
      </c>
      <c r="L476">
        <v>0</v>
      </c>
      <c r="M476">
        <v>0</v>
      </c>
      <c r="N476">
        <v>0</v>
      </c>
      <c r="O476">
        <v>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f t="shared" si="24"/>
        <v>0</v>
      </c>
      <c r="W476" t="s">
        <v>57</v>
      </c>
      <c r="X476" s="3">
        <v>1</v>
      </c>
      <c r="Y476">
        <v>0</v>
      </c>
      <c r="AF476">
        <f>Table1[[#This Row],[AB]]+Table1[[#This Row],[BB]]+Table1[[#This Row],[SF]]</f>
        <v>3</v>
      </c>
      <c r="AG476">
        <f>Table1[[#This Row],[H]]+Table1[[#This Row],[BB]]</f>
        <v>0</v>
      </c>
      <c r="AH476">
        <f>Table1[[#This Row],[H]]-Table1[[#This Row],[2B]]-Table1[[#This Row],[3B]]-Table1[[#This Row],[HR]]</f>
        <v>0</v>
      </c>
      <c r="AI476" s="3">
        <f>IF(Table1[[#This Row],[Team_Game_Number]] &gt;_xlfn.MAXIFS(Table1[Team_Game_Number],Table1[Team],Table1[[#This Row],[Team]]) - 5,1,0)</f>
        <v>0</v>
      </c>
      <c r="AJ476" cm="1">
        <f t="array" ref="AJ476">MATCH(Table1[[#This Row],[Game_ID]],_xlfn.UNIQUE(_xlfn._xlws.FILTER(Table1[Game_ID],Table1[Team]=Table1[[#This Row],[Team]])),0)</f>
        <v>1</v>
      </c>
      <c r="AK476">
        <f>IF(Table1[[#This Row],[Last5_Flag]]=1,1,0)</f>
        <v>0</v>
      </c>
      <c r="AL476">
        <f>COUNTIFS(
    Table1[Player Name], Table1[[#This Row],[Player Name]],
    Table1[Position], Table1[[#This Row],[Position]]
)</f>
        <v>23</v>
      </c>
      <c r="AM476" t="str" cm="1">
        <f t="array" ref="AM4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477" spans="1:39" x14ac:dyDescent="0.2">
      <c r="A477" t="str">
        <f>TEXT(Table1[[#This Row],[Date]],"yyyymmdd") &amp; "_" &amp; (LEFT(D477,3) &amp; "_" &amp; LEFT(E477,3) &amp; "_" &amp; (Table1[[#This Row],[Game_no.]]))</f>
        <v>20260219_Urs_Poi_1</v>
      </c>
      <c r="B477" s="1">
        <v>46072</v>
      </c>
      <c r="C477" s="3">
        <v>1</v>
      </c>
      <c r="D477" t="s">
        <v>244</v>
      </c>
      <c r="E477" t="s">
        <v>245</v>
      </c>
      <c r="F477" t="s">
        <v>245</v>
      </c>
      <c r="G477" t="s">
        <v>244</v>
      </c>
      <c r="H477" t="s">
        <v>349</v>
      </c>
      <c r="I477" t="str">
        <f>TRIM(SUBSTITUTE(Table1[[#This Row],[Player]], " ", ""))</f>
        <v>G.Labrie</v>
      </c>
      <c r="J477">
        <v>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f t="shared" si="24"/>
        <v>0</v>
      </c>
      <c r="W477" t="s">
        <v>8</v>
      </c>
      <c r="X477" s="3">
        <v>2</v>
      </c>
      <c r="Y477">
        <v>1</v>
      </c>
      <c r="AF477">
        <f>Table1[[#This Row],[AB]]+Table1[[#This Row],[BB]]+Table1[[#This Row],[SF]]</f>
        <v>4</v>
      </c>
      <c r="AG477">
        <f>Table1[[#This Row],[H]]+Table1[[#This Row],[BB]]</f>
        <v>0</v>
      </c>
      <c r="AH477">
        <f>Table1[[#This Row],[H]]-Table1[[#This Row],[2B]]-Table1[[#This Row],[3B]]-Table1[[#This Row],[HR]]</f>
        <v>0</v>
      </c>
      <c r="AI477" s="3">
        <f>IF(Table1[[#This Row],[Team_Game_Number]] &gt;_xlfn.MAXIFS(Table1[Team_Game_Number],Table1[Team],Table1[[#This Row],[Team]]) - 5,1,0)</f>
        <v>0</v>
      </c>
      <c r="AJ477" cm="1">
        <f t="array" ref="AJ477">MATCH(Table1[[#This Row],[Game_ID]],_xlfn.UNIQUE(_xlfn._xlws.FILTER(Table1[Game_ID],Table1[Team]=Table1[[#This Row],[Team]])),0)</f>
        <v>1</v>
      </c>
      <c r="AK477">
        <f>IF(Table1[[#This Row],[Last5_Flag]]=1,1,0)</f>
        <v>0</v>
      </c>
      <c r="AL477">
        <f>COUNTIFS(
    Table1[Player Name], Table1[[#This Row],[Player Name]],
    Table1[Position], Table1[[#This Row],[Position]]
)</f>
        <v>20</v>
      </c>
      <c r="AM477" t="str" cm="1">
        <f t="array" ref="AM4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478" spans="1:39" x14ac:dyDescent="0.2">
      <c r="A478" t="str">
        <f>TEXT(Table1[[#This Row],[Date]],"yyyymmdd") &amp; "_" &amp; (LEFT(D478,3) &amp; "_" &amp; LEFT(E478,3) &amp; "_" &amp; (Table1[[#This Row],[Game_no.]]))</f>
        <v>20260219_Urs_Poi_1</v>
      </c>
      <c r="B478" s="1">
        <v>46072</v>
      </c>
      <c r="C478" s="3">
        <v>1</v>
      </c>
      <c r="D478" t="s">
        <v>244</v>
      </c>
      <c r="E478" t="s">
        <v>245</v>
      </c>
      <c r="F478" t="s">
        <v>245</v>
      </c>
      <c r="G478" t="s">
        <v>244</v>
      </c>
      <c r="H478" t="s">
        <v>247</v>
      </c>
      <c r="I478" t="str">
        <f>TRIM(SUBSTITUTE(Table1[[#This Row],[Player]], " ", ""))</f>
        <v>C.Mann</v>
      </c>
      <c r="J478">
        <v>3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f t="shared" si="24"/>
        <v>0</v>
      </c>
      <c r="W478" t="s">
        <v>50</v>
      </c>
      <c r="X478" s="3">
        <v>3</v>
      </c>
      <c r="Y478">
        <v>0</v>
      </c>
      <c r="AF478">
        <f>Table1[[#This Row],[AB]]+Table1[[#This Row],[BB]]+Table1[[#This Row],[SF]]</f>
        <v>3</v>
      </c>
      <c r="AG478">
        <f>Table1[[#This Row],[H]]+Table1[[#This Row],[BB]]</f>
        <v>0</v>
      </c>
      <c r="AH478">
        <f>Table1[[#This Row],[H]]-Table1[[#This Row],[2B]]-Table1[[#This Row],[3B]]-Table1[[#This Row],[HR]]</f>
        <v>0</v>
      </c>
      <c r="AI478" s="3">
        <f>IF(Table1[[#This Row],[Team_Game_Number]] &gt;_xlfn.MAXIFS(Table1[Team_Game_Number],Table1[Team],Table1[[#This Row],[Team]]) - 5,1,0)</f>
        <v>0</v>
      </c>
      <c r="AJ478" cm="1">
        <f t="array" ref="AJ478">MATCH(Table1[[#This Row],[Game_ID]],_xlfn.UNIQUE(_xlfn._xlws.FILTER(Table1[Game_ID],Table1[Team]=Table1[[#This Row],[Team]])),0)</f>
        <v>1</v>
      </c>
      <c r="AK478">
        <f>IF(Table1[[#This Row],[Last5_Flag]]=1,1,0)</f>
        <v>0</v>
      </c>
      <c r="AL478">
        <f>COUNTIFS(
    Table1[Player Name], Table1[[#This Row],[Player Name]],
    Table1[Position], Table1[[#This Row],[Position]]
)</f>
        <v>3</v>
      </c>
      <c r="AM478" t="str" cm="1">
        <f t="array" ref="AM4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479" spans="1:39" x14ac:dyDescent="0.2">
      <c r="A479" t="str">
        <f>TEXT(Table1[[#This Row],[Date]],"yyyymmdd") &amp; "_" &amp; (LEFT(D479,3) &amp; "_" &amp; LEFT(E479,3) &amp; "_" &amp; (Table1[[#This Row],[Game_no.]]))</f>
        <v>20260219_Urs_Poi_1</v>
      </c>
      <c r="B479" s="1">
        <v>46072</v>
      </c>
      <c r="C479" s="3">
        <v>1</v>
      </c>
      <c r="D479" t="s">
        <v>244</v>
      </c>
      <c r="E479" t="s">
        <v>245</v>
      </c>
      <c r="F479" t="s">
        <v>245</v>
      </c>
      <c r="G479" t="s">
        <v>244</v>
      </c>
      <c r="H479" t="s">
        <v>248</v>
      </c>
      <c r="I479" t="str">
        <f>TRIM(SUBSTITUTE(Table1[[#This Row],[Player]], " ", ""))</f>
        <v>E.Henry</v>
      </c>
      <c r="J479">
        <v>3</v>
      </c>
      <c r="K479">
        <v>1</v>
      </c>
      <c r="L479">
        <v>2</v>
      </c>
      <c r="M479">
        <v>1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f t="shared" si="24"/>
        <v>5</v>
      </c>
      <c r="W479" t="s">
        <v>53</v>
      </c>
      <c r="X479" s="3">
        <v>4</v>
      </c>
      <c r="Y479">
        <v>0</v>
      </c>
      <c r="AF479">
        <f>Table1[[#This Row],[AB]]+Table1[[#This Row],[BB]]+Table1[[#This Row],[SF]]</f>
        <v>3</v>
      </c>
      <c r="AG479">
        <f>Table1[[#This Row],[H]]+Table1[[#This Row],[BB]]</f>
        <v>2</v>
      </c>
      <c r="AH479">
        <f>Table1[[#This Row],[H]]-Table1[[#This Row],[2B]]-Table1[[#This Row],[3B]]-Table1[[#This Row],[HR]]</f>
        <v>1</v>
      </c>
      <c r="AI479" s="3">
        <f>IF(Table1[[#This Row],[Team_Game_Number]] &gt;_xlfn.MAXIFS(Table1[Team_Game_Number],Table1[Team],Table1[[#This Row],[Team]]) - 5,1,0)</f>
        <v>0</v>
      </c>
      <c r="AJ479" cm="1">
        <f t="array" ref="AJ479">MATCH(Table1[[#This Row],[Game_ID]],_xlfn.UNIQUE(_xlfn._xlws.FILTER(Table1[Game_ID],Table1[Team]=Table1[[#This Row],[Team]])),0)</f>
        <v>1</v>
      </c>
      <c r="AK479">
        <f>IF(Table1[[#This Row],[Last5_Flag]]=1,1,0)</f>
        <v>0</v>
      </c>
      <c r="AL479">
        <f>COUNTIFS(
    Table1[Player Name], Table1[[#This Row],[Player Name]],
    Table1[Position], Table1[[#This Row],[Position]]
)</f>
        <v>13</v>
      </c>
      <c r="AM479" t="str" cm="1">
        <f t="array" ref="AM4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480" spans="1:39" x14ac:dyDescent="0.2">
      <c r="A480" t="str">
        <f>TEXT(Table1[[#This Row],[Date]],"yyyymmdd") &amp; "_" &amp; (LEFT(D480,3) &amp; "_" &amp; LEFT(E480,3) &amp; "_" &amp; (Table1[[#This Row],[Game_no.]]))</f>
        <v>20260219_Urs_Poi_1</v>
      </c>
      <c r="B480" s="1">
        <v>46072</v>
      </c>
      <c r="C480" s="3">
        <v>1</v>
      </c>
      <c r="D480" t="s">
        <v>244</v>
      </c>
      <c r="E480" t="s">
        <v>245</v>
      </c>
      <c r="F480" t="s">
        <v>245</v>
      </c>
      <c r="G480" t="s">
        <v>244</v>
      </c>
      <c r="H480" t="s">
        <v>249</v>
      </c>
      <c r="I480" t="str">
        <f>TRIM(SUBSTITUTE(Table1[[#This Row],[Player]], " ", ""))</f>
        <v>G.Welsh</v>
      </c>
      <c r="J480">
        <v>2</v>
      </c>
      <c r="K480">
        <v>1</v>
      </c>
      <c r="L480">
        <v>1</v>
      </c>
      <c r="M480">
        <v>1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f t="shared" si="24"/>
        <v>3</v>
      </c>
      <c r="W480" t="s">
        <v>52</v>
      </c>
      <c r="X480" s="3">
        <v>5</v>
      </c>
      <c r="Y480">
        <v>0</v>
      </c>
      <c r="AF480">
        <f>Table1[[#This Row],[AB]]+Table1[[#This Row],[BB]]+Table1[[#This Row],[SF]]</f>
        <v>3</v>
      </c>
      <c r="AG480">
        <f>Table1[[#This Row],[H]]+Table1[[#This Row],[BB]]</f>
        <v>2</v>
      </c>
      <c r="AH480">
        <f>Table1[[#This Row],[H]]-Table1[[#This Row],[2B]]-Table1[[#This Row],[3B]]-Table1[[#This Row],[HR]]</f>
        <v>0</v>
      </c>
      <c r="AI480" s="3">
        <f>IF(Table1[[#This Row],[Team_Game_Number]] &gt;_xlfn.MAXIFS(Table1[Team_Game_Number],Table1[Team],Table1[[#This Row],[Team]]) - 5,1,0)</f>
        <v>0</v>
      </c>
      <c r="AJ480" cm="1">
        <f t="array" ref="AJ480">MATCH(Table1[[#This Row],[Game_ID]],_xlfn.UNIQUE(_xlfn._xlws.FILTER(Table1[Game_ID],Table1[Team]=Table1[[#This Row],[Team]])),0)</f>
        <v>1</v>
      </c>
      <c r="AK480">
        <f>IF(Table1[[#This Row],[Last5_Flag]]=1,1,0)</f>
        <v>0</v>
      </c>
      <c r="AL480">
        <f>COUNTIFS(
    Table1[Player Name], Table1[[#This Row],[Player Name]],
    Table1[Position], Table1[[#This Row],[Position]]
)</f>
        <v>11</v>
      </c>
      <c r="AM480" t="str" cm="1">
        <f t="array" ref="AM4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81" spans="1:39" x14ac:dyDescent="0.2">
      <c r="A481" t="str">
        <f>TEXT(Table1[[#This Row],[Date]],"yyyymmdd") &amp; "_" &amp; (LEFT(D481,3) &amp; "_" &amp; LEFT(E481,3) &amp; "_" &amp; (Table1[[#This Row],[Game_no.]]))</f>
        <v>20260219_Urs_Poi_1</v>
      </c>
      <c r="B481" s="1">
        <v>46072</v>
      </c>
      <c r="C481" s="3">
        <v>1</v>
      </c>
      <c r="D481" t="s">
        <v>244</v>
      </c>
      <c r="E481" t="s">
        <v>245</v>
      </c>
      <c r="F481" t="s">
        <v>245</v>
      </c>
      <c r="G481" t="s">
        <v>244</v>
      </c>
      <c r="H481" t="s">
        <v>250</v>
      </c>
      <c r="I481" t="str">
        <f>TRIM(SUBSTITUTE(Table1[[#This Row],[Player]], " ", ""))</f>
        <v>T.Morris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f t="shared" si="24"/>
        <v>0</v>
      </c>
      <c r="W481" t="s">
        <v>73</v>
      </c>
      <c r="X481" s="3"/>
      <c r="Y481">
        <v>0</v>
      </c>
      <c r="AF481">
        <f>Table1[[#This Row],[AB]]+Table1[[#This Row],[BB]]+Table1[[#This Row],[SF]]</f>
        <v>0</v>
      </c>
      <c r="AG481">
        <f>Table1[[#This Row],[H]]+Table1[[#This Row],[BB]]</f>
        <v>0</v>
      </c>
      <c r="AH481">
        <f>Table1[[#This Row],[H]]-Table1[[#This Row],[2B]]-Table1[[#This Row],[3B]]-Table1[[#This Row],[HR]]</f>
        <v>0</v>
      </c>
      <c r="AI481" s="3">
        <f>IF(Table1[[#This Row],[Team_Game_Number]] &gt;_xlfn.MAXIFS(Table1[Team_Game_Number],Table1[Team],Table1[[#This Row],[Team]]) - 5,1,0)</f>
        <v>0</v>
      </c>
      <c r="AJ481" cm="1">
        <f t="array" ref="AJ481">MATCH(Table1[[#This Row],[Game_ID]],_xlfn.UNIQUE(_xlfn._xlws.FILTER(Table1[Game_ID],Table1[Team]=Table1[[#This Row],[Team]])),0)</f>
        <v>1</v>
      </c>
      <c r="AK481">
        <f>IF(Table1[[#This Row],[Last5_Flag]]=1,1,0)</f>
        <v>0</v>
      </c>
      <c r="AL481">
        <f>COUNTIFS(
    Table1[Player Name], Table1[[#This Row],[Player Name]],
    Table1[Position], Table1[[#This Row],[Position]]
)</f>
        <v>4</v>
      </c>
      <c r="AM481" t="str" cm="1">
        <f t="array" ref="AM4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482" spans="1:39" x14ac:dyDescent="0.2">
      <c r="A482" t="str">
        <f>TEXT(Table1[[#This Row],[Date]],"yyyymmdd") &amp; "_" &amp; (LEFT(D482,3) &amp; "_" &amp; LEFT(E482,3) &amp; "_" &amp; (Table1[[#This Row],[Game_no.]]))</f>
        <v>20260219_Urs_Poi_1</v>
      </c>
      <c r="B482" s="1">
        <v>46072</v>
      </c>
      <c r="C482" s="3">
        <v>1</v>
      </c>
      <c r="D482" t="s">
        <v>244</v>
      </c>
      <c r="E482" t="s">
        <v>245</v>
      </c>
      <c r="F482" t="s">
        <v>245</v>
      </c>
      <c r="G482" t="s">
        <v>244</v>
      </c>
      <c r="H482" t="s">
        <v>251</v>
      </c>
      <c r="I482" t="str">
        <f>TRIM(SUBSTITUTE(Table1[[#This Row],[Player]], " ", ""))</f>
        <v>S.Cope</v>
      </c>
      <c r="J482">
        <v>3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f t="shared" si="24"/>
        <v>0</v>
      </c>
      <c r="W482" t="s">
        <v>48</v>
      </c>
      <c r="X482" s="3">
        <v>6</v>
      </c>
      <c r="Y482">
        <v>1</v>
      </c>
      <c r="AF482">
        <f>Table1[[#This Row],[AB]]+Table1[[#This Row],[BB]]+Table1[[#This Row],[SF]]</f>
        <v>3</v>
      </c>
      <c r="AG482">
        <f>Table1[[#This Row],[H]]+Table1[[#This Row],[BB]]</f>
        <v>0</v>
      </c>
      <c r="AH482">
        <f>Table1[[#This Row],[H]]-Table1[[#This Row],[2B]]-Table1[[#This Row],[3B]]-Table1[[#This Row],[HR]]</f>
        <v>0</v>
      </c>
      <c r="AI482" s="3">
        <f>IF(Table1[[#This Row],[Team_Game_Number]] &gt;_xlfn.MAXIFS(Table1[Team_Game_Number],Table1[Team],Table1[[#This Row],[Team]]) - 5,1,0)</f>
        <v>0</v>
      </c>
      <c r="AJ482" cm="1">
        <f t="array" ref="AJ482">MATCH(Table1[[#This Row],[Game_ID]],_xlfn.UNIQUE(_xlfn._xlws.FILTER(Table1[Game_ID],Table1[Team]=Table1[[#This Row],[Team]])),0)</f>
        <v>1</v>
      </c>
      <c r="AK482">
        <f>IF(Table1[[#This Row],[Last5_Flag]]=1,1,0)</f>
        <v>0</v>
      </c>
      <c r="AL482">
        <f>COUNTIFS(
    Table1[Player Name], Table1[[#This Row],[Player Name]],
    Table1[Position], Table1[[#This Row],[Position]]
)</f>
        <v>12</v>
      </c>
      <c r="AM482" t="str" cm="1">
        <f t="array" ref="AM4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483" spans="1:39" x14ac:dyDescent="0.2">
      <c r="A483" t="str">
        <f>TEXT(Table1[[#This Row],[Date]],"yyyymmdd") &amp; "_" &amp; (LEFT(D483,3) &amp; "_" &amp; LEFT(E483,3) &amp; "_" &amp; (Table1[[#This Row],[Game_no.]]))</f>
        <v>20260219_Urs_Poi_1</v>
      </c>
      <c r="B483" s="1">
        <v>46072</v>
      </c>
      <c r="C483" s="3">
        <v>1</v>
      </c>
      <c r="D483" t="s">
        <v>244</v>
      </c>
      <c r="E483" t="s">
        <v>245</v>
      </c>
      <c r="F483" t="s">
        <v>245</v>
      </c>
      <c r="G483" t="s">
        <v>244</v>
      </c>
      <c r="H483" t="s">
        <v>252</v>
      </c>
      <c r="I483" t="str">
        <f>TRIM(SUBSTITUTE(Table1[[#This Row],[Player]], " ", ""))</f>
        <v>K.Fabiano</v>
      </c>
      <c r="J483">
        <v>3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f t="shared" si="24"/>
        <v>0</v>
      </c>
      <c r="W483" t="s">
        <v>54</v>
      </c>
      <c r="X483" s="3">
        <v>7</v>
      </c>
      <c r="Y483">
        <v>0</v>
      </c>
      <c r="AF483">
        <f>Table1[[#This Row],[AB]]+Table1[[#This Row],[BB]]+Table1[[#This Row],[SF]]</f>
        <v>3</v>
      </c>
      <c r="AG483">
        <f>Table1[[#This Row],[H]]+Table1[[#This Row],[BB]]</f>
        <v>0</v>
      </c>
      <c r="AH483">
        <f>Table1[[#This Row],[H]]-Table1[[#This Row],[2B]]-Table1[[#This Row],[3B]]-Table1[[#This Row],[HR]]</f>
        <v>0</v>
      </c>
      <c r="AI483" s="3">
        <f>IF(Table1[[#This Row],[Team_Game_Number]] &gt;_xlfn.MAXIFS(Table1[Team_Game_Number],Table1[Team],Table1[[#This Row],[Team]]) - 5,1,0)</f>
        <v>0</v>
      </c>
      <c r="AJ483" cm="1">
        <f t="array" ref="AJ483">MATCH(Table1[[#This Row],[Game_ID]],_xlfn.UNIQUE(_xlfn._xlws.FILTER(Table1[Game_ID],Table1[Team]=Table1[[#This Row],[Team]])),0)</f>
        <v>1</v>
      </c>
      <c r="AK483">
        <f>IF(Table1[[#This Row],[Last5_Flag]]=1,1,0)</f>
        <v>0</v>
      </c>
      <c r="AL483">
        <f>COUNTIFS(
    Table1[Player Name], Table1[[#This Row],[Player Name]],
    Table1[Position], Table1[[#This Row],[Position]]
)</f>
        <v>21</v>
      </c>
      <c r="AM483" t="str" cm="1">
        <f t="array" ref="AM4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484" spans="1:39" x14ac:dyDescent="0.2">
      <c r="A484" t="str">
        <f>TEXT(Table1[[#This Row],[Date]],"yyyymmdd") &amp; "_" &amp; (LEFT(D484,3) &amp; "_" &amp; LEFT(E484,3) &amp; "_" &amp; (Table1[[#This Row],[Game_no.]]))</f>
        <v>20260219_Urs_Poi_1</v>
      </c>
      <c r="B484" s="1">
        <v>46072</v>
      </c>
      <c r="C484" s="3">
        <v>1</v>
      </c>
      <c r="D484" t="s">
        <v>244</v>
      </c>
      <c r="E484" t="s">
        <v>245</v>
      </c>
      <c r="F484" t="s">
        <v>245</v>
      </c>
      <c r="G484" t="s">
        <v>244</v>
      </c>
      <c r="H484" t="s">
        <v>253</v>
      </c>
      <c r="I484" t="str">
        <f>TRIM(SUBSTITUTE(Table1[[#This Row],[Player]], " ", ""))</f>
        <v>B.Pies</v>
      </c>
      <c r="J484">
        <v>3</v>
      </c>
      <c r="K484">
        <v>0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f t="shared" si="24"/>
        <v>1</v>
      </c>
      <c r="W484" t="s">
        <v>7</v>
      </c>
      <c r="X484" s="3">
        <v>8</v>
      </c>
      <c r="Y484">
        <v>0</v>
      </c>
      <c r="AF484">
        <f>Table1[[#This Row],[AB]]+Table1[[#This Row],[BB]]+Table1[[#This Row],[SF]]</f>
        <v>3</v>
      </c>
      <c r="AG484">
        <f>Table1[[#This Row],[H]]+Table1[[#This Row],[BB]]</f>
        <v>1</v>
      </c>
      <c r="AH484">
        <f>Table1[[#This Row],[H]]-Table1[[#This Row],[2B]]-Table1[[#This Row],[3B]]-Table1[[#This Row],[HR]]</f>
        <v>1</v>
      </c>
      <c r="AI484" s="3">
        <f>IF(Table1[[#This Row],[Team_Game_Number]] &gt;_xlfn.MAXIFS(Table1[Team_Game_Number],Table1[Team],Table1[[#This Row],[Team]]) - 5,1,0)</f>
        <v>0</v>
      </c>
      <c r="AJ484" cm="1">
        <f t="array" ref="AJ484">MATCH(Table1[[#This Row],[Game_ID]],_xlfn.UNIQUE(_xlfn._xlws.FILTER(Table1[Game_ID],Table1[Team]=Table1[[#This Row],[Team]])),0)</f>
        <v>1</v>
      </c>
      <c r="AK484">
        <f>IF(Table1[[#This Row],[Last5_Flag]]=1,1,0)</f>
        <v>0</v>
      </c>
      <c r="AL484">
        <f>COUNTIFS(
    Table1[Player Name], Table1[[#This Row],[Player Name]],
    Table1[Position], Table1[[#This Row],[Position]]
)</f>
        <v>3</v>
      </c>
      <c r="AM484" t="str" cm="1">
        <f t="array" ref="AM4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485" spans="1:39" x14ac:dyDescent="0.2">
      <c r="A485" t="str">
        <f>TEXT(Table1[[#This Row],[Date]],"yyyymmdd") &amp; "_" &amp; (LEFT(D485,3) &amp; "_" &amp; LEFT(E485,3) &amp; "_" &amp; (Table1[[#This Row],[Game_no.]]))</f>
        <v>20260219_Urs_Poi_1</v>
      </c>
      <c r="B485" s="1">
        <v>46072</v>
      </c>
      <c r="C485" s="3">
        <v>1</v>
      </c>
      <c r="D485" t="s">
        <v>244</v>
      </c>
      <c r="E485" t="s">
        <v>245</v>
      </c>
      <c r="F485" t="s">
        <v>245</v>
      </c>
      <c r="G485" t="s">
        <v>244</v>
      </c>
      <c r="H485" t="s">
        <v>254</v>
      </c>
      <c r="I485" t="str">
        <f>TRIM(SUBSTITUTE(Table1[[#This Row],[Player]], " ", ""))</f>
        <v>J.Hess</v>
      </c>
      <c r="J485">
        <v>3</v>
      </c>
      <c r="K485">
        <v>0</v>
      </c>
      <c r="L485">
        <v>1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f t="shared" si="24"/>
        <v>1</v>
      </c>
      <c r="W485" t="s">
        <v>43</v>
      </c>
      <c r="X485" s="3">
        <v>9</v>
      </c>
      <c r="Y485">
        <v>0</v>
      </c>
      <c r="AF485">
        <f>Table1[[#This Row],[AB]]+Table1[[#This Row],[BB]]+Table1[[#This Row],[SF]]</f>
        <v>3</v>
      </c>
      <c r="AG485">
        <f>Table1[[#This Row],[H]]+Table1[[#This Row],[BB]]</f>
        <v>1</v>
      </c>
      <c r="AH485">
        <f>Table1[[#This Row],[H]]-Table1[[#This Row],[2B]]-Table1[[#This Row],[3B]]-Table1[[#This Row],[HR]]</f>
        <v>1</v>
      </c>
      <c r="AI485" s="3">
        <f>IF(Table1[[#This Row],[Team_Game_Number]] &gt;_xlfn.MAXIFS(Table1[Team_Game_Number],Table1[Team],Table1[[#This Row],[Team]]) - 5,1,0)</f>
        <v>0</v>
      </c>
      <c r="AJ485" cm="1">
        <f t="array" ref="AJ485">MATCH(Table1[[#This Row],[Game_ID]],_xlfn.UNIQUE(_xlfn._xlws.FILTER(Table1[Game_ID],Table1[Team]=Table1[[#This Row],[Team]])),0)</f>
        <v>1</v>
      </c>
      <c r="AK485">
        <f>IF(Table1[[#This Row],[Last5_Flag]]=1,1,0)</f>
        <v>0</v>
      </c>
      <c r="AL485">
        <f>COUNTIFS(
    Table1[Player Name], Table1[[#This Row],[Player Name]],
    Table1[Position], Table1[[#This Row],[Position]]
)</f>
        <v>21</v>
      </c>
      <c r="AM485" t="str" cm="1">
        <f t="array" ref="AM4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86" spans="1:39" x14ac:dyDescent="0.2">
      <c r="A486" t="str">
        <f>TEXT(Table1[[#This Row],[Date]],"yyyymmdd") &amp; "_" &amp; (LEFT(D486,3) &amp; "_" &amp; LEFT(E486,3) &amp; "_" &amp; (Table1[[#This Row],[Game_no.]]))</f>
        <v>20260219_Urs_Poi_1</v>
      </c>
      <c r="B486" s="1">
        <v>46072</v>
      </c>
      <c r="C486" s="3">
        <v>1</v>
      </c>
      <c r="D486" t="s">
        <v>244</v>
      </c>
      <c r="E486" t="s">
        <v>245</v>
      </c>
      <c r="F486" t="s">
        <v>245</v>
      </c>
      <c r="G486" t="s">
        <v>244</v>
      </c>
      <c r="H486" t="s">
        <v>255</v>
      </c>
      <c r="I486" t="str">
        <f>TRIM(SUBSTITUTE(Table1[[#This Row],[Player]], " ", ""))</f>
        <v>J.Mullenax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f t="shared" si="24"/>
        <v>0</v>
      </c>
      <c r="W486" t="s">
        <v>58</v>
      </c>
      <c r="X486" s="3"/>
      <c r="Z486">
        <v>6</v>
      </c>
      <c r="AA486">
        <v>9</v>
      </c>
      <c r="AB486">
        <v>9</v>
      </c>
      <c r="AC486">
        <v>8</v>
      </c>
      <c r="AD486">
        <v>6</v>
      </c>
      <c r="AE486">
        <v>0</v>
      </c>
      <c r="AF486">
        <f>Table1[[#This Row],[AB]]+Table1[[#This Row],[BB]]+Table1[[#This Row],[SF]]</f>
        <v>0</v>
      </c>
      <c r="AG486">
        <f>Table1[[#This Row],[H]]+Table1[[#This Row],[BB]]</f>
        <v>0</v>
      </c>
      <c r="AH486">
        <f>Table1[[#This Row],[H]]-Table1[[#This Row],[2B]]-Table1[[#This Row],[3B]]-Table1[[#This Row],[HR]]</f>
        <v>0</v>
      </c>
      <c r="AI486" s="3">
        <f>IF(Table1[[#This Row],[Team_Game_Number]] &gt;_xlfn.MAXIFS(Table1[Team_Game_Number],Table1[Team],Table1[[#This Row],[Team]]) - 5,1,0)</f>
        <v>0</v>
      </c>
      <c r="AJ486" cm="1">
        <f t="array" ref="AJ486">MATCH(Table1[[#This Row],[Game_ID]],_xlfn.UNIQUE(_xlfn._xlws.FILTER(Table1[Game_ID],Table1[Team]=Table1[[#This Row],[Team]])),0)</f>
        <v>1</v>
      </c>
      <c r="AK486">
        <f>IF(Table1[[#This Row],[Last5_Flag]]=1,1,0)</f>
        <v>0</v>
      </c>
      <c r="AL486">
        <f>COUNTIFS(
    Table1[Player Name], Table1[[#This Row],[Player Name]],
    Table1[Position], Table1[[#This Row],[Position]]
)</f>
        <v>4</v>
      </c>
      <c r="AM486" t="str" cm="1">
        <f t="array" ref="AM4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87" spans="1:39" x14ac:dyDescent="0.2">
      <c r="A487" t="str">
        <f>TEXT(Table1[[#This Row],[Date]],"yyyymmdd") &amp; "_" &amp; (LEFT(D487,3) &amp; "_" &amp; LEFT(E487,3) &amp; "_" &amp; (Table1[[#This Row],[Game_no.]]))</f>
        <v>20260219_Urs_Poi_2</v>
      </c>
      <c r="B487" s="1">
        <v>46072</v>
      </c>
      <c r="C487" s="3">
        <v>2</v>
      </c>
      <c r="D487" t="s">
        <v>244</v>
      </c>
      <c r="E487" t="s">
        <v>245</v>
      </c>
      <c r="F487" t="s">
        <v>245</v>
      </c>
      <c r="G487" t="s">
        <v>244</v>
      </c>
      <c r="H487" t="s">
        <v>246</v>
      </c>
      <c r="I487" t="str">
        <f>TRIM(SUBSTITUTE(Table1[[#This Row],[Player]], " ", ""))</f>
        <v>M.Arndt</v>
      </c>
      <c r="J487">
        <v>3</v>
      </c>
      <c r="K487">
        <v>1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f t="shared" si="24"/>
        <v>2</v>
      </c>
      <c r="W487" t="s">
        <v>57</v>
      </c>
      <c r="X487" s="3">
        <v>1</v>
      </c>
      <c r="Y487">
        <v>1</v>
      </c>
      <c r="AF487">
        <f>Table1[[#This Row],[AB]]+Table1[[#This Row],[BB]]+Table1[[#This Row],[SF]]</f>
        <v>3</v>
      </c>
      <c r="AG487">
        <f>Table1[[#This Row],[H]]+Table1[[#This Row],[BB]]</f>
        <v>2</v>
      </c>
      <c r="AH487">
        <f>Table1[[#This Row],[H]]-Table1[[#This Row],[2B]]-Table1[[#This Row],[3B]]-Table1[[#This Row],[HR]]</f>
        <v>2</v>
      </c>
      <c r="AI487" s="3">
        <f>IF(Table1[[#This Row],[Team_Game_Number]] &gt;_xlfn.MAXIFS(Table1[Team_Game_Number],Table1[Team],Table1[[#This Row],[Team]]) - 5,1,0)</f>
        <v>0</v>
      </c>
      <c r="AJ487" cm="1">
        <f t="array" ref="AJ487">MATCH(Table1[[#This Row],[Game_ID]],_xlfn.UNIQUE(_xlfn._xlws.FILTER(Table1[Game_ID],Table1[Team]=Table1[[#This Row],[Team]])),0)</f>
        <v>2</v>
      </c>
      <c r="AK487">
        <f>IF(Table1[[#This Row],[Last5_Flag]]=1,1,0)</f>
        <v>0</v>
      </c>
      <c r="AL487">
        <f>COUNTIFS(
    Table1[Player Name], Table1[[#This Row],[Player Name]],
    Table1[Position], Table1[[#This Row],[Position]]
)</f>
        <v>23</v>
      </c>
      <c r="AM487" t="str" cm="1">
        <f t="array" ref="AM4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488" spans="1:39" x14ac:dyDescent="0.2">
      <c r="A488" t="str">
        <f>TEXT(Table1[[#This Row],[Date]],"yyyymmdd") &amp; "_" &amp; (LEFT(D488,3) &amp; "_" &amp; LEFT(E488,3) &amp; "_" &amp; (Table1[[#This Row],[Game_no.]]))</f>
        <v>20260219_Urs_Poi_2</v>
      </c>
      <c r="B488" s="1">
        <v>46072</v>
      </c>
      <c r="C488" s="3">
        <v>2</v>
      </c>
      <c r="D488" t="s">
        <v>244</v>
      </c>
      <c r="E488" t="s">
        <v>245</v>
      </c>
      <c r="F488" t="s">
        <v>245</v>
      </c>
      <c r="G488" t="s">
        <v>244</v>
      </c>
      <c r="H488" t="s">
        <v>256</v>
      </c>
      <c r="I488" t="str">
        <f>TRIM(SUBSTITUTE(Table1[[#This Row],[Player]], " ", ""))</f>
        <v>C.Wright</v>
      </c>
      <c r="J488">
        <v>1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f t="shared" si="24"/>
        <v>0</v>
      </c>
      <c r="W488" t="s">
        <v>7</v>
      </c>
      <c r="X488" s="3">
        <v>2</v>
      </c>
      <c r="Y488">
        <v>0</v>
      </c>
      <c r="AF488">
        <f>Table1[[#This Row],[AB]]+Table1[[#This Row],[BB]]+Table1[[#This Row],[SF]]</f>
        <v>2</v>
      </c>
      <c r="AG488">
        <f>Table1[[#This Row],[H]]+Table1[[#This Row],[BB]]</f>
        <v>1</v>
      </c>
      <c r="AH488">
        <f>Table1[[#This Row],[H]]-Table1[[#This Row],[2B]]-Table1[[#This Row],[3B]]-Table1[[#This Row],[HR]]</f>
        <v>0</v>
      </c>
      <c r="AI488" s="3">
        <f>IF(Table1[[#This Row],[Team_Game_Number]] &gt;_xlfn.MAXIFS(Table1[Team_Game_Number],Table1[Team],Table1[[#This Row],[Team]]) - 5,1,0)</f>
        <v>0</v>
      </c>
      <c r="AJ488" cm="1">
        <f t="array" ref="AJ488">MATCH(Table1[[#This Row],[Game_ID]],_xlfn.UNIQUE(_xlfn._xlws.FILTER(Table1[Game_ID],Table1[Team]=Table1[[#This Row],[Team]])),0)</f>
        <v>2</v>
      </c>
      <c r="AK488">
        <f>IF(Table1[[#This Row],[Last5_Flag]]=1,1,0)</f>
        <v>0</v>
      </c>
      <c r="AL488">
        <f>COUNTIFS(
    Table1[Player Name], Table1[[#This Row],[Player Name]],
    Table1[Position], Table1[[#This Row],[Position]]
)</f>
        <v>13</v>
      </c>
      <c r="AM488" t="str" cm="1">
        <f t="array" ref="AM4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489" spans="1:39" x14ac:dyDescent="0.2">
      <c r="A489" t="str">
        <f>TEXT(Table1[[#This Row],[Date]],"yyyymmdd") &amp; "_" &amp; (LEFT(D489,3) &amp; "_" &amp; LEFT(E489,3) &amp; "_" &amp; (Table1[[#This Row],[Game_no.]]))</f>
        <v>20260219_Urs_Poi_2</v>
      </c>
      <c r="B489" s="1">
        <v>46072</v>
      </c>
      <c r="C489" s="3">
        <v>2</v>
      </c>
      <c r="D489" t="s">
        <v>244</v>
      </c>
      <c r="E489" t="s">
        <v>245</v>
      </c>
      <c r="F489" t="s">
        <v>245</v>
      </c>
      <c r="G489" t="s">
        <v>244</v>
      </c>
      <c r="H489" t="s">
        <v>247</v>
      </c>
      <c r="I489" t="str">
        <f>TRIM(SUBSTITUTE(Table1[[#This Row],[Player]], " ", ""))</f>
        <v>C.Mann</v>
      </c>
      <c r="J489">
        <v>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f t="shared" si="24"/>
        <v>0</v>
      </c>
      <c r="W489" t="s">
        <v>48</v>
      </c>
      <c r="X489" s="3">
        <v>3</v>
      </c>
      <c r="Y489">
        <v>0</v>
      </c>
      <c r="AF489">
        <f>Table1[[#This Row],[AB]]+Table1[[#This Row],[BB]]+Table1[[#This Row],[SF]]</f>
        <v>3</v>
      </c>
      <c r="AG489">
        <f>Table1[[#This Row],[H]]+Table1[[#This Row],[BB]]</f>
        <v>0</v>
      </c>
      <c r="AH489">
        <f>Table1[[#This Row],[H]]-Table1[[#This Row],[2B]]-Table1[[#This Row],[3B]]-Table1[[#This Row],[HR]]</f>
        <v>0</v>
      </c>
      <c r="AI489" s="3">
        <f>IF(Table1[[#This Row],[Team_Game_Number]] &gt;_xlfn.MAXIFS(Table1[Team_Game_Number],Table1[Team],Table1[[#This Row],[Team]]) - 5,1,0)</f>
        <v>0</v>
      </c>
      <c r="AJ489" cm="1">
        <f t="array" ref="AJ489">MATCH(Table1[[#This Row],[Game_ID]],_xlfn.UNIQUE(_xlfn._xlws.FILTER(Table1[Game_ID],Table1[Team]=Table1[[#This Row],[Team]])),0)</f>
        <v>2</v>
      </c>
      <c r="AK489">
        <f>IF(Table1[[#This Row],[Last5_Flag]]=1,1,0)</f>
        <v>0</v>
      </c>
      <c r="AL489">
        <f>COUNTIFS(
    Table1[Player Name], Table1[[#This Row],[Player Name]],
    Table1[Position], Table1[[#This Row],[Position]]
)</f>
        <v>11</v>
      </c>
      <c r="AM489" t="str" cm="1">
        <f t="array" ref="AM4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490" spans="1:39" x14ac:dyDescent="0.2">
      <c r="A490" t="str">
        <f>TEXT(Table1[[#This Row],[Date]],"yyyymmdd") &amp; "_" &amp; (LEFT(D490,3) &amp; "_" &amp; LEFT(E490,3) &amp; "_" &amp; (Table1[[#This Row],[Game_no.]]))</f>
        <v>20260219_Urs_Poi_2</v>
      </c>
      <c r="B490" s="1">
        <v>46072</v>
      </c>
      <c r="C490" s="3">
        <v>2</v>
      </c>
      <c r="D490" t="s">
        <v>244</v>
      </c>
      <c r="E490" t="s">
        <v>245</v>
      </c>
      <c r="F490" t="s">
        <v>245</v>
      </c>
      <c r="G490" t="s">
        <v>244</v>
      </c>
      <c r="H490" t="s">
        <v>248</v>
      </c>
      <c r="I490" t="str">
        <f>TRIM(SUBSTITUTE(Table1[[#This Row],[Player]], " ", ""))</f>
        <v>E.Henry</v>
      </c>
      <c r="J490">
        <v>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f t="shared" si="24"/>
        <v>0</v>
      </c>
      <c r="W490" t="s">
        <v>53</v>
      </c>
      <c r="X490" s="3">
        <v>4</v>
      </c>
      <c r="Y490">
        <v>1</v>
      </c>
      <c r="AF490">
        <f>Table1[[#This Row],[AB]]+Table1[[#This Row],[BB]]+Table1[[#This Row],[SF]]</f>
        <v>3</v>
      </c>
      <c r="AG490">
        <f>Table1[[#This Row],[H]]+Table1[[#This Row],[BB]]</f>
        <v>0</v>
      </c>
      <c r="AH490">
        <f>Table1[[#This Row],[H]]-Table1[[#This Row],[2B]]-Table1[[#This Row],[3B]]-Table1[[#This Row],[HR]]</f>
        <v>0</v>
      </c>
      <c r="AI490" s="3">
        <f>IF(Table1[[#This Row],[Team_Game_Number]] &gt;_xlfn.MAXIFS(Table1[Team_Game_Number],Table1[Team],Table1[[#This Row],[Team]]) - 5,1,0)</f>
        <v>0</v>
      </c>
      <c r="AJ490" cm="1">
        <f t="array" ref="AJ490">MATCH(Table1[[#This Row],[Game_ID]],_xlfn.UNIQUE(_xlfn._xlws.FILTER(Table1[Game_ID],Table1[Team]=Table1[[#This Row],[Team]])),0)</f>
        <v>2</v>
      </c>
      <c r="AK490">
        <f>IF(Table1[[#This Row],[Last5_Flag]]=1,1,0)</f>
        <v>0</v>
      </c>
      <c r="AL490">
        <f>COUNTIFS(
    Table1[Player Name], Table1[[#This Row],[Player Name]],
    Table1[Position], Table1[[#This Row],[Position]]
)</f>
        <v>13</v>
      </c>
      <c r="AM490" t="str" cm="1">
        <f t="array" ref="AM4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491" spans="1:39" x14ac:dyDescent="0.2">
      <c r="A491" t="str">
        <f>TEXT(Table1[[#This Row],[Date]],"yyyymmdd") &amp; "_" &amp; (LEFT(D491,3) &amp; "_" &amp; LEFT(E491,3) &amp; "_" &amp; (Table1[[#This Row],[Game_no.]]))</f>
        <v>20260219_Urs_Poi_2</v>
      </c>
      <c r="B491" s="1">
        <v>46072</v>
      </c>
      <c r="C491" s="3">
        <v>2</v>
      </c>
      <c r="D491" t="s">
        <v>244</v>
      </c>
      <c r="E491" t="s">
        <v>245</v>
      </c>
      <c r="F491" t="s">
        <v>245</v>
      </c>
      <c r="G491" t="s">
        <v>244</v>
      </c>
      <c r="H491" t="s">
        <v>249</v>
      </c>
      <c r="I491" t="str">
        <f>TRIM(SUBSTITUTE(Table1[[#This Row],[Player]], " ", ""))</f>
        <v>G.Welsh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f t="shared" si="24"/>
        <v>0</v>
      </c>
      <c r="W491" t="s">
        <v>50</v>
      </c>
      <c r="X491" s="3">
        <v>5</v>
      </c>
      <c r="Y491">
        <v>0</v>
      </c>
      <c r="AF491">
        <f>Table1[[#This Row],[AB]]+Table1[[#This Row],[BB]]+Table1[[#This Row],[SF]]</f>
        <v>2</v>
      </c>
      <c r="AG491">
        <f>Table1[[#This Row],[H]]+Table1[[#This Row],[BB]]</f>
        <v>0</v>
      </c>
      <c r="AH491">
        <f>Table1[[#This Row],[H]]-Table1[[#This Row],[2B]]-Table1[[#This Row],[3B]]-Table1[[#This Row],[HR]]</f>
        <v>0</v>
      </c>
      <c r="AI491" s="3">
        <f>IF(Table1[[#This Row],[Team_Game_Number]] &gt;_xlfn.MAXIFS(Table1[Team_Game_Number],Table1[Team],Table1[[#This Row],[Team]]) - 5,1,0)</f>
        <v>0</v>
      </c>
      <c r="AJ491" cm="1">
        <f t="array" ref="AJ491">MATCH(Table1[[#This Row],[Game_ID]],_xlfn.UNIQUE(_xlfn._xlws.FILTER(Table1[Game_ID],Table1[Team]=Table1[[#This Row],[Team]])),0)</f>
        <v>2</v>
      </c>
      <c r="AK491">
        <f>IF(Table1[[#This Row],[Last5_Flag]]=1,1,0)</f>
        <v>0</v>
      </c>
      <c r="AL491">
        <f>COUNTIFS(
    Table1[Player Name], Table1[[#This Row],[Player Name]],
    Table1[Position], Table1[[#This Row],[Position]]
)</f>
        <v>3</v>
      </c>
      <c r="AM491" t="str" cm="1">
        <f t="array" ref="AM4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92" spans="1:39" x14ac:dyDescent="0.2">
      <c r="A492" t="str">
        <f>TEXT(Table1[[#This Row],[Date]],"yyyymmdd") &amp; "_" &amp; (LEFT(D492,3) &amp; "_" &amp; LEFT(E492,3) &amp; "_" &amp; (Table1[[#This Row],[Game_no.]]))</f>
        <v>20260219_Urs_Poi_2</v>
      </c>
      <c r="B492" s="1">
        <v>46072</v>
      </c>
      <c r="C492" s="3">
        <v>2</v>
      </c>
      <c r="D492" t="s">
        <v>244</v>
      </c>
      <c r="E492" t="s">
        <v>245</v>
      </c>
      <c r="F492" t="s">
        <v>245</v>
      </c>
      <c r="G492" t="s">
        <v>244</v>
      </c>
      <c r="H492" t="s">
        <v>250</v>
      </c>
      <c r="I492" t="str">
        <f>TRIM(SUBSTITUTE(Table1[[#This Row],[Player]], " ", ""))</f>
        <v>T.Morris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f t="shared" si="24"/>
        <v>0</v>
      </c>
      <c r="W492" t="s">
        <v>8</v>
      </c>
      <c r="X492" s="3">
        <v>5</v>
      </c>
      <c r="Y492">
        <v>0</v>
      </c>
      <c r="AF492">
        <f>Table1[[#This Row],[AB]]+Table1[[#This Row],[BB]]+Table1[[#This Row],[SF]]</f>
        <v>1</v>
      </c>
      <c r="AG492">
        <f>Table1[[#This Row],[H]]+Table1[[#This Row],[BB]]</f>
        <v>1</v>
      </c>
      <c r="AH492">
        <f>Table1[[#This Row],[H]]-Table1[[#This Row],[2B]]-Table1[[#This Row],[3B]]-Table1[[#This Row],[HR]]</f>
        <v>0</v>
      </c>
      <c r="AI492" s="3">
        <f>IF(Table1[[#This Row],[Team_Game_Number]] &gt;_xlfn.MAXIFS(Table1[Team_Game_Number],Table1[Team],Table1[[#This Row],[Team]]) - 5,1,0)</f>
        <v>0</v>
      </c>
      <c r="AJ492" cm="1">
        <f t="array" ref="AJ492">MATCH(Table1[[#This Row],[Game_ID]],_xlfn.UNIQUE(_xlfn._xlws.FILTER(Table1[Game_ID],Table1[Team]=Table1[[#This Row],[Team]])),0)</f>
        <v>2</v>
      </c>
      <c r="AK492">
        <f>IF(Table1[[#This Row],[Last5_Flag]]=1,1,0)</f>
        <v>0</v>
      </c>
      <c r="AL492">
        <f>COUNTIFS(
    Table1[Player Name], Table1[[#This Row],[Player Name]],
    Table1[Position], Table1[[#This Row],[Position]]
)</f>
        <v>3</v>
      </c>
      <c r="AM492" t="str" cm="1">
        <f t="array" ref="AM4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493" spans="1:39" x14ac:dyDescent="0.2">
      <c r="A493" t="str">
        <f>TEXT(Table1[[#This Row],[Date]],"yyyymmdd") &amp; "_" &amp; (LEFT(D493,3) &amp; "_" &amp; LEFT(E493,3) &amp; "_" &amp; (Table1[[#This Row],[Game_no.]]))</f>
        <v>20260219_Urs_Poi_2</v>
      </c>
      <c r="B493" s="1">
        <v>46072</v>
      </c>
      <c r="C493" s="3">
        <v>2</v>
      </c>
      <c r="D493" t="s">
        <v>244</v>
      </c>
      <c r="E493" t="s">
        <v>245</v>
      </c>
      <c r="F493" t="s">
        <v>245</v>
      </c>
      <c r="G493" t="s">
        <v>244</v>
      </c>
      <c r="H493" t="s">
        <v>257</v>
      </c>
      <c r="I493" t="str">
        <f>TRIM(SUBSTITUTE(Table1[[#This Row],[Player]], " ", ""))</f>
        <v>A.Hubble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f t="shared" si="24"/>
        <v>0</v>
      </c>
      <c r="W493" t="s">
        <v>54</v>
      </c>
      <c r="X493" s="3">
        <v>6</v>
      </c>
      <c r="Y493">
        <v>0</v>
      </c>
      <c r="AF493">
        <f>Table1[[#This Row],[AB]]+Table1[[#This Row],[BB]]+Table1[[#This Row],[SF]]</f>
        <v>2</v>
      </c>
      <c r="AG493">
        <f>Table1[[#This Row],[H]]+Table1[[#This Row],[BB]]</f>
        <v>0</v>
      </c>
      <c r="AH493">
        <f>Table1[[#This Row],[H]]-Table1[[#This Row],[2B]]-Table1[[#This Row],[3B]]-Table1[[#This Row],[HR]]</f>
        <v>0</v>
      </c>
      <c r="AI493" s="3">
        <f>IF(Table1[[#This Row],[Team_Game_Number]] &gt;_xlfn.MAXIFS(Table1[Team_Game_Number],Table1[Team],Table1[[#This Row],[Team]]) - 5,1,0)</f>
        <v>0</v>
      </c>
      <c r="AJ493" cm="1">
        <f t="array" ref="AJ493">MATCH(Table1[[#This Row],[Game_ID]],_xlfn.UNIQUE(_xlfn._xlws.FILTER(Table1[Game_ID],Table1[Team]=Table1[[#This Row],[Team]])),0)</f>
        <v>2</v>
      </c>
      <c r="AK493">
        <f>IF(Table1[[#This Row],[Last5_Flag]]=1,1,0)</f>
        <v>0</v>
      </c>
      <c r="AL493">
        <f>COUNTIFS(
    Table1[Player Name], Table1[[#This Row],[Player Name]],
    Table1[Position], Table1[[#This Row],[Position]]
)</f>
        <v>2</v>
      </c>
      <c r="AM493" t="str" cm="1">
        <f t="array" ref="AM4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494" spans="1:39" x14ac:dyDescent="0.2">
      <c r="A494" t="str">
        <f>TEXT(Table1[[#This Row],[Date]],"yyyymmdd") &amp; "_" &amp; (LEFT(D494,3) &amp; "_" &amp; LEFT(E494,3) &amp; "_" &amp; (Table1[[#This Row],[Game_no.]]))</f>
        <v>20260219_Urs_Poi_2</v>
      </c>
      <c r="B494" s="1">
        <v>46072</v>
      </c>
      <c r="C494" s="3">
        <v>2</v>
      </c>
      <c r="D494" t="s">
        <v>244</v>
      </c>
      <c r="E494" t="s">
        <v>245</v>
      </c>
      <c r="F494" t="s">
        <v>245</v>
      </c>
      <c r="G494" t="s">
        <v>244</v>
      </c>
      <c r="H494" t="s">
        <v>258</v>
      </c>
      <c r="I494" t="str">
        <f>TRIM(SUBSTITUTE(Table1[[#This Row],[Player]], " ", ""))</f>
        <v>B.Moudy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f t="shared" ref="V494:V500" si="25">L494*1+P494*2+Q494*3+R494*4</f>
        <v>0</v>
      </c>
      <c r="W494" t="s">
        <v>54</v>
      </c>
      <c r="X494" s="3">
        <v>6</v>
      </c>
      <c r="Y494">
        <v>0</v>
      </c>
      <c r="AF494">
        <f>Table1[[#This Row],[AB]]+Table1[[#This Row],[BB]]+Table1[[#This Row],[SF]]</f>
        <v>1</v>
      </c>
      <c r="AG494">
        <f>Table1[[#This Row],[H]]+Table1[[#This Row],[BB]]</f>
        <v>0</v>
      </c>
      <c r="AH494">
        <f>Table1[[#This Row],[H]]-Table1[[#This Row],[2B]]-Table1[[#This Row],[3B]]-Table1[[#This Row],[HR]]</f>
        <v>0</v>
      </c>
      <c r="AI494" s="3">
        <f>IF(Table1[[#This Row],[Team_Game_Number]] &gt;_xlfn.MAXIFS(Table1[Team_Game_Number],Table1[Team],Table1[[#This Row],[Team]]) - 5,1,0)</f>
        <v>0</v>
      </c>
      <c r="AJ494" cm="1">
        <f t="array" ref="AJ494">MATCH(Table1[[#This Row],[Game_ID]],_xlfn.UNIQUE(_xlfn._xlws.FILTER(Table1[Game_ID],Table1[Team]=Table1[[#This Row],[Team]])),0)</f>
        <v>2</v>
      </c>
      <c r="AK494">
        <f>IF(Table1[[#This Row],[Last5_Flag]]=1,1,0)</f>
        <v>0</v>
      </c>
      <c r="AL494">
        <f>COUNTIFS(
    Table1[Player Name], Table1[[#This Row],[Player Name]],
    Table1[Position], Table1[[#This Row],[Position]]
)</f>
        <v>1</v>
      </c>
      <c r="AM494" t="str" cm="1">
        <f t="array" ref="AM4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495" spans="1:39" x14ac:dyDescent="0.2">
      <c r="A495" t="str">
        <f>TEXT(Table1[[#This Row],[Date]],"yyyymmdd") &amp; "_" &amp; (LEFT(D495,3) &amp; "_" &amp; LEFT(E495,3) &amp; "_" &amp; (Table1[[#This Row],[Game_no.]]))</f>
        <v>20260219_Urs_Poi_2</v>
      </c>
      <c r="B495" s="1">
        <v>46072</v>
      </c>
      <c r="C495" s="3">
        <v>2</v>
      </c>
      <c r="D495" t="s">
        <v>244</v>
      </c>
      <c r="E495" t="s">
        <v>245</v>
      </c>
      <c r="F495" t="s">
        <v>245</v>
      </c>
      <c r="G495" t="s">
        <v>244</v>
      </c>
      <c r="H495" t="s">
        <v>259</v>
      </c>
      <c r="I495" t="str">
        <f>TRIM(SUBSTITUTE(Table1[[#This Row],[Player]], " ", ""))</f>
        <v>J.Johnson</v>
      </c>
      <c r="J495">
        <v>3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f t="shared" si="25"/>
        <v>0</v>
      </c>
      <c r="W495" t="s">
        <v>58</v>
      </c>
      <c r="X495" s="3">
        <v>7</v>
      </c>
      <c r="Y495">
        <v>0</v>
      </c>
      <c r="Z495">
        <v>6</v>
      </c>
      <c r="AA495">
        <v>11</v>
      </c>
      <c r="AB495">
        <v>8</v>
      </c>
      <c r="AC495">
        <v>7</v>
      </c>
      <c r="AD495">
        <v>3</v>
      </c>
      <c r="AE495">
        <v>9</v>
      </c>
      <c r="AF495">
        <f>Table1[[#This Row],[AB]]+Table1[[#This Row],[BB]]+Table1[[#This Row],[SF]]</f>
        <v>3</v>
      </c>
      <c r="AG495">
        <f>Table1[[#This Row],[H]]+Table1[[#This Row],[BB]]</f>
        <v>0</v>
      </c>
      <c r="AH495">
        <f>Table1[[#This Row],[H]]-Table1[[#This Row],[2B]]-Table1[[#This Row],[3B]]-Table1[[#This Row],[HR]]</f>
        <v>0</v>
      </c>
      <c r="AI495" s="3">
        <f>IF(Table1[[#This Row],[Team_Game_Number]] &gt;_xlfn.MAXIFS(Table1[Team_Game_Number],Table1[Team],Table1[[#This Row],[Team]]) - 5,1,0)</f>
        <v>0</v>
      </c>
      <c r="AJ495" cm="1">
        <f t="array" ref="AJ495">MATCH(Table1[[#This Row],[Game_ID]],_xlfn.UNIQUE(_xlfn._xlws.FILTER(Table1[Game_ID],Table1[Team]=Table1[[#This Row],[Team]])),0)</f>
        <v>2</v>
      </c>
      <c r="AK495">
        <f>IF(Table1[[#This Row],[Last5_Flag]]=1,1,0)</f>
        <v>0</v>
      </c>
      <c r="AL495">
        <f>COUNTIFS(
    Table1[Player Name], Table1[[#This Row],[Player Name]],
    Table1[Position], Table1[[#This Row],[Position]]
)</f>
        <v>11</v>
      </c>
      <c r="AM495" t="str" cm="1">
        <f t="array" ref="AM4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496" spans="1:39" x14ac:dyDescent="0.2">
      <c r="A496" t="str">
        <f>TEXT(Table1[[#This Row],[Date]],"yyyymmdd") &amp; "_" &amp; (LEFT(D496,3) &amp; "_" &amp; LEFT(E496,3) &amp; "_" &amp; (Table1[[#This Row],[Game_no.]]))</f>
        <v>20260219_Urs_Poi_2</v>
      </c>
      <c r="B496" s="1">
        <v>46072</v>
      </c>
      <c r="C496" s="3">
        <v>2</v>
      </c>
      <c r="D496" t="s">
        <v>244</v>
      </c>
      <c r="E496" t="s">
        <v>245</v>
      </c>
      <c r="F496" t="s">
        <v>245</v>
      </c>
      <c r="G496" t="s">
        <v>244</v>
      </c>
      <c r="H496" t="s">
        <v>260</v>
      </c>
      <c r="I496" t="str">
        <f>TRIM(SUBSTITUTE(Table1[[#This Row],[Player]], " ", ""))</f>
        <v>P.Haller</v>
      </c>
      <c r="J496">
        <v>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f t="shared" si="25"/>
        <v>0</v>
      </c>
      <c r="W496" t="s">
        <v>52</v>
      </c>
      <c r="X496" s="3">
        <v>8</v>
      </c>
      <c r="Y496">
        <v>0</v>
      </c>
      <c r="AF496">
        <f>Table1[[#This Row],[AB]]+Table1[[#This Row],[BB]]+Table1[[#This Row],[SF]]</f>
        <v>3</v>
      </c>
      <c r="AG496">
        <f>Table1[[#This Row],[H]]+Table1[[#This Row],[BB]]</f>
        <v>0</v>
      </c>
      <c r="AH496">
        <f>Table1[[#This Row],[H]]-Table1[[#This Row],[2B]]-Table1[[#This Row],[3B]]-Table1[[#This Row],[HR]]</f>
        <v>0</v>
      </c>
      <c r="AI496" s="3">
        <f>IF(Table1[[#This Row],[Team_Game_Number]] &gt;_xlfn.MAXIFS(Table1[Team_Game_Number],Table1[Team],Table1[[#This Row],[Team]]) - 5,1,0)</f>
        <v>0</v>
      </c>
      <c r="AJ496" cm="1">
        <f t="array" ref="AJ496">MATCH(Table1[[#This Row],[Game_ID]],_xlfn.UNIQUE(_xlfn._xlws.FILTER(Table1[Game_ID],Table1[Team]=Table1[[#This Row],[Team]])),0)</f>
        <v>2</v>
      </c>
      <c r="AK496">
        <f>IF(Table1[[#This Row],[Last5_Flag]]=1,1,0)</f>
        <v>0</v>
      </c>
      <c r="AL496">
        <f>COUNTIFS(
    Table1[Player Name], Table1[[#This Row],[Player Name]],
    Table1[Position], Table1[[#This Row],[Position]]
)</f>
        <v>11</v>
      </c>
      <c r="AM496" t="str" cm="1">
        <f t="array" ref="AM4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497" spans="1:39" x14ac:dyDescent="0.2">
      <c r="A497" t="str">
        <f>TEXT(Table1[[#This Row],[Date]],"yyyymmdd") &amp; "_" &amp; (LEFT(D497,3) &amp; "_" &amp; LEFT(E497,3) &amp; "_" &amp; (Table1[[#This Row],[Game_no.]]))</f>
        <v>20260219_Urs_Poi_2</v>
      </c>
      <c r="B497" s="1">
        <v>46072</v>
      </c>
      <c r="C497" s="3">
        <v>2</v>
      </c>
      <c r="D497" t="s">
        <v>244</v>
      </c>
      <c r="E497" t="s">
        <v>245</v>
      </c>
      <c r="F497" t="s">
        <v>245</v>
      </c>
      <c r="G497" t="s">
        <v>244</v>
      </c>
      <c r="H497" t="s">
        <v>254</v>
      </c>
      <c r="I497" t="str">
        <f>TRIM(SUBSTITUTE(Table1[[#This Row],[Player]], " ", ""))</f>
        <v>J.Hess</v>
      </c>
      <c r="J497">
        <v>2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f t="shared" si="25"/>
        <v>0</v>
      </c>
      <c r="W497" t="s">
        <v>43</v>
      </c>
      <c r="X497" s="3">
        <v>9</v>
      </c>
      <c r="Y497">
        <v>0</v>
      </c>
      <c r="AF497">
        <f>Table1[[#This Row],[AB]]+Table1[[#This Row],[BB]]+Table1[[#This Row],[SF]]</f>
        <v>2</v>
      </c>
      <c r="AG497">
        <f>Table1[[#This Row],[H]]+Table1[[#This Row],[BB]]</f>
        <v>0</v>
      </c>
      <c r="AH497">
        <f>Table1[[#This Row],[H]]-Table1[[#This Row],[2B]]-Table1[[#This Row],[3B]]-Table1[[#This Row],[HR]]</f>
        <v>0</v>
      </c>
      <c r="AI497" s="3">
        <f>IF(Table1[[#This Row],[Team_Game_Number]] &gt;_xlfn.MAXIFS(Table1[Team_Game_Number],Table1[Team],Table1[[#This Row],[Team]]) - 5,1,0)</f>
        <v>0</v>
      </c>
      <c r="AJ497" cm="1">
        <f t="array" ref="AJ497">MATCH(Table1[[#This Row],[Game_ID]],_xlfn.UNIQUE(_xlfn._xlws.FILTER(Table1[Game_ID],Table1[Team]=Table1[[#This Row],[Team]])),0)</f>
        <v>2</v>
      </c>
      <c r="AK497">
        <f>IF(Table1[[#This Row],[Last5_Flag]]=1,1,0)</f>
        <v>0</v>
      </c>
      <c r="AL497">
        <f>COUNTIFS(
    Table1[Player Name], Table1[[#This Row],[Player Name]],
    Table1[Position], Table1[[#This Row],[Position]]
)</f>
        <v>21</v>
      </c>
      <c r="AM497" t="str" cm="1">
        <f t="array" ref="AM4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98" spans="1:39" x14ac:dyDescent="0.2">
      <c r="A498" t="str">
        <f>TEXT(Table1[[#This Row],[Date]],"yyyymmdd") &amp; "_" &amp; (LEFT(D498,3) &amp; "_" &amp; LEFT(E498,3) &amp; "_" &amp; (Table1[[#This Row],[Game_no.]]))</f>
        <v>20260219_Urs_Poi_2</v>
      </c>
      <c r="B498" s="1">
        <v>46072</v>
      </c>
      <c r="C498" s="3">
        <v>2</v>
      </c>
      <c r="D498" t="s">
        <v>244</v>
      </c>
      <c r="E498" t="s">
        <v>245</v>
      </c>
      <c r="F498" t="s">
        <v>245</v>
      </c>
      <c r="G498" t="s">
        <v>244</v>
      </c>
      <c r="H498" t="s">
        <v>261</v>
      </c>
      <c r="I498" t="str">
        <f>TRIM(SUBSTITUTE(Table1[[#This Row],[Player]], " ", ""))</f>
        <v>L.Ebert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f t="shared" si="25"/>
        <v>0</v>
      </c>
      <c r="W498" t="s">
        <v>43</v>
      </c>
      <c r="X498" s="3">
        <v>9</v>
      </c>
      <c r="Y498">
        <v>0</v>
      </c>
      <c r="AF498">
        <f>Table1[[#This Row],[AB]]+Table1[[#This Row],[BB]]+Table1[[#This Row],[SF]]</f>
        <v>1</v>
      </c>
      <c r="AG498">
        <f>Table1[[#This Row],[H]]+Table1[[#This Row],[BB]]</f>
        <v>1</v>
      </c>
      <c r="AH498">
        <f>Table1[[#This Row],[H]]-Table1[[#This Row],[2B]]-Table1[[#This Row],[3B]]-Table1[[#This Row],[HR]]</f>
        <v>0</v>
      </c>
      <c r="AI498" s="3">
        <f>IF(Table1[[#This Row],[Team_Game_Number]] &gt;_xlfn.MAXIFS(Table1[Team_Game_Number],Table1[Team],Table1[[#This Row],[Team]]) - 5,1,0)</f>
        <v>0</v>
      </c>
      <c r="AJ498" cm="1">
        <f t="array" ref="AJ498">MATCH(Table1[[#This Row],[Game_ID]],_xlfn.UNIQUE(_xlfn._xlws.FILTER(Table1[Game_ID],Table1[Team]=Table1[[#This Row],[Team]])),0)</f>
        <v>2</v>
      </c>
      <c r="AK498">
        <f>IF(Table1[[#This Row],[Last5_Flag]]=1,1,0)</f>
        <v>0</v>
      </c>
      <c r="AL498">
        <f>COUNTIFS(
    Table1[Player Name], Table1[[#This Row],[Player Name]],
    Table1[Position], Table1[[#This Row],[Position]]
)</f>
        <v>1</v>
      </c>
      <c r="AM498" t="str" cm="1">
        <f t="array" ref="AM4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499" spans="1:39" x14ac:dyDescent="0.2">
      <c r="A499" t="str">
        <f>TEXT(Table1[[#This Row],[Date]],"yyyymmdd") &amp; "_" &amp; (LEFT(D499,3) &amp; "_" &amp; LEFT(E499,3) &amp; "_" &amp; (Table1[[#This Row],[Game_no.]]))</f>
        <v>20260220_UVA_Fai_1</v>
      </c>
      <c r="B499" s="1">
        <v>46073</v>
      </c>
      <c r="C499" s="3">
        <v>1</v>
      </c>
      <c r="D499" t="s">
        <v>200</v>
      </c>
      <c r="E499" t="s">
        <v>168</v>
      </c>
      <c r="F499" t="s">
        <v>168</v>
      </c>
      <c r="G499" t="s">
        <v>200</v>
      </c>
      <c r="H499" t="s">
        <v>169</v>
      </c>
      <c r="I499" t="str">
        <f>TRIM(SUBSTITUTE(Table1[[#This Row],[Player]], " ", ""))</f>
        <v>B.Hess</v>
      </c>
      <c r="J499">
        <v>2</v>
      </c>
      <c r="K499">
        <v>0</v>
      </c>
      <c r="L499">
        <v>1</v>
      </c>
      <c r="M499">
        <v>1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f t="shared" si="25"/>
        <v>3</v>
      </c>
      <c r="W499" t="s">
        <v>54</v>
      </c>
      <c r="X499" s="3">
        <v>1</v>
      </c>
      <c r="Y499">
        <v>0</v>
      </c>
      <c r="AF499">
        <f>Table1[[#This Row],[AB]]+Table1[[#This Row],[BB]]+Table1[[#This Row],[SF]]</f>
        <v>3</v>
      </c>
      <c r="AG499">
        <f>Table1[[#This Row],[H]]+Table1[[#This Row],[BB]]</f>
        <v>2</v>
      </c>
      <c r="AH499">
        <f>Table1[[#This Row],[H]]-Table1[[#This Row],[2B]]-Table1[[#This Row],[3B]]-Table1[[#This Row],[HR]]</f>
        <v>0</v>
      </c>
      <c r="AI499" s="3">
        <f>IF(Table1[[#This Row],[Team_Game_Number]] &gt;_xlfn.MAXIFS(Table1[Team_Game_Number],Table1[Team],Table1[[#This Row],[Team]]) - 5,1,0)</f>
        <v>0</v>
      </c>
      <c r="AJ499" cm="1">
        <f t="array" ref="AJ499">MATCH(Table1[[#This Row],[Game_ID]],_xlfn.UNIQUE(_xlfn._xlws.FILTER(Table1[Game_ID],Table1[Team]=Table1[[#This Row],[Team]])),0)</f>
        <v>5</v>
      </c>
      <c r="AK499">
        <f>IF(Table1[[#This Row],[Last5_Flag]]=1,1,0)</f>
        <v>0</v>
      </c>
      <c r="AL499">
        <f>COUNTIFS(
    Table1[Player Name], Table1[[#This Row],[Player Name]],
    Table1[Position], Table1[[#This Row],[Position]]
)</f>
        <v>24</v>
      </c>
      <c r="AM499" t="str" cm="1">
        <f t="array" ref="AM4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500" spans="1:39" x14ac:dyDescent="0.2">
      <c r="A500" t="str">
        <f>TEXT(Table1[[#This Row],[Date]],"yyyymmdd") &amp; "_" &amp; (LEFT(D500,3) &amp; "_" &amp; LEFT(E500,3) &amp; "_" &amp; (Table1[[#This Row],[Game_no.]]))</f>
        <v>20260220_UVA_Fai_1</v>
      </c>
      <c r="B500" s="1">
        <v>46073</v>
      </c>
      <c r="C500" s="3">
        <v>1</v>
      </c>
      <c r="D500" t="s">
        <v>200</v>
      </c>
      <c r="E500" t="s">
        <v>168</v>
      </c>
      <c r="F500" t="s">
        <v>168</v>
      </c>
      <c r="G500" t="s">
        <v>200</v>
      </c>
      <c r="H500" t="s">
        <v>170</v>
      </c>
      <c r="I500" t="str">
        <f>TRIM(SUBSTITUTE(Table1[[#This Row],[Player]], " ", ""))</f>
        <v>G.Bibb</v>
      </c>
      <c r="J500">
        <v>2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f t="shared" si="25"/>
        <v>1</v>
      </c>
      <c r="W500" t="s">
        <v>53</v>
      </c>
      <c r="X500" s="3">
        <v>2</v>
      </c>
      <c r="Y500">
        <v>0</v>
      </c>
      <c r="AF500">
        <f>Table1[[#This Row],[AB]]+Table1[[#This Row],[BB]]+Table1[[#This Row],[SF]]</f>
        <v>2</v>
      </c>
      <c r="AG500">
        <f>Table1[[#This Row],[H]]+Table1[[#This Row],[BB]]</f>
        <v>1</v>
      </c>
      <c r="AH500">
        <f>Table1[[#This Row],[H]]-Table1[[#This Row],[2B]]-Table1[[#This Row],[3B]]-Table1[[#This Row],[HR]]</f>
        <v>1</v>
      </c>
      <c r="AI500" s="3">
        <f>IF(Table1[[#This Row],[Team_Game_Number]] &gt;_xlfn.MAXIFS(Table1[Team_Game_Number],Table1[Team],Table1[[#This Row],[Team]]) - 5,1,0)</f>
        <v>0</v>
      </c>
      <c r="AJ500" cm="1">
        <f t="array" ref="AJ500">MATCH(Table1[[#This Row],[Game_ID]],_xlfn.UNIQUE(_xlfn._xlws.FILTER(Table1[Game_ID],Table1[Team]=Table1[[#This Row],[Team]])),0)</f>
        <v>5</v>
      </c>
      <c r="AK500">
        <f>IF(Table1[[#This Row],[Last5_Flag]]=1,1,0)</f>
        <v>0</v>
      </c>
      <c r="AL500">
        <f>COUNTIFS(
    Table1[Player Name], Table1[[#This Row],[Player Name]],
    Table1[Position], Table1[[#This Row],[Position]]
)</f>
        <v>20</v>
      </c>
      <c r="AM500" t="str" cm="1">
        <f t="array" ref="AM5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501" spans="1:39" x14ac:dyDescent="0.2">
      <c r="A501" t="str">
        <f>TEXT(Table1[[#This Row],[Date]],"yyyymmdd") &amp; "_" &amp; (LEFT(D501,3) &amp; "_" &amp; LEFT(E501,3) &amp; "_" &amp; (Table1[[#This Row],[Game_no.]]))</f>
        <v>20260220_UVA_Fai_1</v>
      </c>
      <c r="B501" s="1">
        <v>46073</v>
      </c>
      <c r="C501" s="3">
        <v>1</v>
      </c>
      <c r="D501" t="s">
        <v>200</v>
      </c>
      <c r="E501" t="s">
        <v>168</v>
      </c>
      <c r="F501" t="s">
        <v>168</v>
      </c>
      <c r="G501" t="s">
        <v>200</v>
      </c>
      <c r="H501" t="s">
        <v>176</v>
      </c>
      <c r="I501" t="str">
        <f>TRIM(SUBSTITUTE(Table1[[#This Row],[Player]], " ", ""))</f>
        <v>S.Emanuel</v>
      </c>
      <c r="J501">
        <v>1</v>
      </c>
      <c r="K501">
        <v>0</v>
      </c>
      <c r="L501">
        <v>0</v>
      </c>
      <c r="M501">
        <v>0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f t="shared" ref="V501:V511" si="26">L501*1+P501*2+Q501*3+R501*4</f>
        <v>0</v>
      </c>
      <c r="W501" t="s">
        <v>53</v>
      </c>
      <c r="X501" s="3">
        <v>2</v>
      </c>
      <c r="Y501">
        <v>0</v>
      </c>
      <c r="AF501">
        <f>Table1[[#This Row],[AB]]+Table1[[#This Row],[BB]]+Table1[[#This Row],[SF]]</f>
        <v>2</v>
      </c>
      <c r="AG501">
        <f>Table1[[#This Row],[H]]+Table1[[#This Row],[BB]]</f>
        <v>1</v>
      </c>
      <c r="AH501">
        <f>Table1[[#This Row],[H]]-Table1[[#This Row],[2B]]-Table1[[#This Row],[3B]]-Table1[[#This Row],[HR]]</f>
        <v>0</v>
      </c>
      <c r="AI501" s="3">
        <f>IF(Table1[[#This Row],[Team_Game_Number]] &gt;_xlfn.MAXIFS(Table1[Team_Game_Number],Table1[Team],Table1[[#This Row],[Team]]) - 5,1,0)</f>
        <v>0</v>
      </c>
      <c r="AJ501" cm="1">
        <f t="array" ref="AJ501">MATCH(Table1[[#This Row],[Game_ID]],_xlfn.UNIQUE(_xlfn._xlws.FILTER(Table1[Game_ID],Table1[Team]=Table1[[#This Row],[Team]])),0)</f>
        <v>5</v>
      </c>
      <c r="AK501">
        <f>IF(Table1[[#This Row],[Last5_Flag]]=1,1,0)</f>
        <v>0</v>
      </c>
      <c r="AL501">
        <f>COUNTIFS(
    Table1[Player Name], Table1[[#This Row],[Player Name]],
    Table1[Position], Table1[[#This Row],[Position]]
)</f>
        <v>6</v>
      </c>
      <c r="AM501" t="str" cm="1">
        <f t="array" ref="AM5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502" spans="1:39" x14ac:dyDescent="0.2">
      <c r="A502" t="str">
        <f>TEXT(Table1[[#This Row],[Date]],"yyyymmdd") &amp; "_" &amp; (LEFT(D502,3) &amp; "_" &amp; LEFT(E502,3) &amp; "_" &amp; (Table1[[#This Row],[Game_no.]]))</f>
        <v>20260220_UVA_Fai_1</v>
      </c>
      <c r="B502" s="1">
        <v>46073</v>
      </c>
      <c r="C502" s="3">
        <v>1</v>
      </c>
      <c r="D502" t="s">
        <v>200</v>
      </c>
      <c r="E502" t="s">
        <v>168</v>
      </c>
      <c r="F502" t="s">
        <v>168</v>
      </c>
      <c r="G502" t="s">
        <v>200</v>
      </c>
      <c r="H502" t="s">
        <v>172</v>
      </c>
      <c r="I502" t="str">
        <f>TRIM(SUBSTITUTE(Table1[[#This Row],[Player]], " ", ""))</f>
        <v>E.Paul</v>
      </c>
      <c r="J502">
        <v>4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f t="shared" si="26"/>
        <v>3</v>
      </c>
      <c r="W502" t="s">
        <v>48</v>
      </c>
      <c r="X502" s="3">
        <v>3</v>
      </c>
      <c r="Y502">
        <v>0</v>
      </c>
      <c r="AF502">
        <f>Table1[[#This Row],[AB]]+Table1[[#This Row],[BB]]+Table1[[#This Row],[SF]]</f>
        <v>4</v>
      </c>
      <c r="AG502">
        <f>Table1[[#This Row],[H]]+Table1[[#This Row],[BB]]</f>
        <v>1</v>
      </c>
      <c r="AH502">
        <f>Table1[[#This Row],[H]]-Table1[[#This Row],[2B]]-Table1[[#This Row],[3B]]-Table1[[#This Row],[HR]]</f>
        <v>0</v>
      </c>
      <c r="AI502" s="3">
        <f>IF(Table1[[#This Row],[Team_Game_Number]] &gt;_xlfn.MAXIFS(Table1[Team_Game_Number],Table1[Team],Table1[[#This Row],[Team]]) - 5,1,0)</f>
        <v>0</v>
      </c>
      <c r="AJ502" cm="1">
        <f t="array" ref="AJ502">MATCH(Table1[[#This Row],[Game_ID]],_xlfn.UNIQUE(_xlfn._xlws.FILTER(Table1[Game_ID],Table1[Team]=Table1[[#This Row],[Team]])),0)</f>
        <v>5</v>
      </c>
      <c r="AK502">
        <f>IF(Table1[[#This Row],[Last5_Flag]]=1,1,0)</f>
        <v>0</v>
      </c>
      <c r="AL502">
        <f>COUNTIFS(
    Table1[Player Name], Table1[[#This Row],[Player Name]],
    Table1[Position], Table1[[#This Row],[Position]]
)</f>
        <v>24</v>
      </c>
      <c r="AM502" t="str" cm="1">
        <f t="array" ref="AM5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503" spans="1:39" x14ac:dyDescent="0.2">
      <c r="A503" t="str">
        <f>TEXT(Table1[[#This Row],[Date]],"yyyymmdd") &amp; "_" &amp; (LEFT(D503,3) &amp; "_" &amp; LEFT(E503,3) &amp; "_" &amp; (Table1[[#This Row],[Game_no.]]))</f>
        <v>20260220_UVA_Fai_1</v>
      </c>
      <c r="B503" s="1">
        <v>46073</v>
      </c>
      <c r="C503" s="3">
        <v>1</v>
      </c>
      <c r="D503" t="s">
        <v>200</v>
      </c>
      <c r="E503" t="s">
        <v>168</v>
      </c>
      <c r="F503" t="s">
        <v>168</v>
      </c>
      <c r="G503" t="s">
        <v>200</v>
      </c>
      <c r="H503" t="s">
        <v>173</v>
      </c>
      <c r="I503" t="str">
        <f>TRIM(SUBSTITUTE(Table1[[#This Row],[Player]], " ", ""))</f>
        <v>A.Townsend</v>
      </c>
      <c r="J503">
        <v>3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f t="shared" si="26"/>
        <v>0</v>
      </c>
      <c r="W503" t="s">
        <v>57</v>
      </c>
      <c r="X503" s="3">
        <v>4</v>
      </c>
      <c r="Y503">
        <v>0</v>
      </c>
      <c r="AF503">
        <f>Table1[[#This Row],[AB]]+Table1[[#This Row],[BB]]+Table1[[#This Row],[SF]]</f>
        <v>3</v>
      </c>
      <c r="AG503">
        <f>Table1[[#This Row],[H]]+Table1[[#This Row],[BB]]</f>
        <v>0</v>
      </c>
      <c r="AH503">
        <f>Table1[[#This Row],[H]]-Table1[[#This Row],[2B]]-Table1[[#This Row],[3B]]-Table1[[#This Row],[HR]]</f>
        <v>0</v>
      </c>
      <c r="AI503" s="3">
        <f>IF(Table1[[#This Row],[Team_Game_Number]] &gt;_xlfn.MAXIFS(Table1[Team_Game_Number],Table1[Team],Table1[[#This Row],[Team]]) - 5,1,0)</f>
        <v>0</v>
      </c>
      <c r="AJ503" cm="1">
        <f t="array" ref="AJ503">MATCH(Table1[[#This Row],[Game_ID]],_xlfn.UNIQUE(_xlfn._xlws.FILTER(Table1[Game_ID],Table1[Team]=Table1[[#This Row],[Team]])),0)</f>
        <v>5</v>
      </c>
      <c r="AK503">
        <f>IF(Table1[[#This Row],[Last5_Flag]]=1,1,0)</f>
        <v>0</v>
      </c>
      <c r="AL503">
        <f>COUNTIFS(
    Table1[Player Name], Table1[[#This Row],[Player Name]],
    Table1[Position], Table1[[#This Row],[Position]]
)</f>
        <v>18</v>
      </c>
      <c r="AM503" t="str" cm="1">
        <f t="array" ref="AM5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504" spans="1:39" x14ac:dyDescent="0.2">
      <c r="A504" t="str">
        <f>TEXT(Table1[[#This Row],[Date]],"yyyymmdd") &amp; "_" &amp; (LEFT(D504,3) &amp; "_" &amp; LEFT(E504,3) &amp; "_" &amp; (Table1[[#This Row],[Game_no.]]))</f>
        <v>20260220_UVA_Fai_1</v>
      </c>
      <c r="B504" s="1">
        <v>46073</v>
      </c>
      <c r="C504" s="3">
        <v>1</v>
      </c>
      <c r="D504" t="s">
        <v>200</v>
      </c>
      <c r="E504" t="s">
        <v>168</v>
      </c>
      <c r="F504" t="s">
        <v>168</v>
      </c>
      <c r="G504" t="s">
        <v>200</v>
      </c>
      <c r="H504" t="s">
        <v>174</v>
      </c>
      <c r="I504" t="str">
        <f>TRIM(SUBSTITUTE(Table1[[#This Row],[Player]], " ", ""))</f>
        <v>A.Foresha</v>
      </c>
      <c r="J504">
        <v>3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f t="shared" si="26"/>
        <v>1</v>
      </c>
      <c r="W504" t="s">
        <v>43</v>
      </c>
      <c r="X504" s="3">
        <v>5</v>
      </c>
      <c r="Y504">
        <v>1</v>
      </c>
      <c r="AF504">
        <f>Table1[[#This Row],[AB]]+Table1[[#This Row],[BB]]+Table1[[#This Row],[SF]]</f>
        <v>4</v>
      </c>
      <c r="AG504">
        <f>Table1[[#This Row],[H]]+Table1[[#This Row],[BB]]</f>
        <v>2</v>
      </c>
      <c r="AH504">
        <f>Table1[[#This Row],[H]]-Table1[[#This Row],[2B]]-Table1[[#This Row],[3B]]-Table1[[#This Row],[HR]]</f>
        <v>1</v>
      </c>
      <c r="AI504" s="3">
        <f>IF(Table1[[#This Row],[Team_Game_Number]] &gt;_xlfn.MAXIFS(Table1[Team_Game_Number],Table1[Team],Table1[[#This Row],[Team]]) - 5,1,0)</f>
        <v>0</v>
      </c>
      <c r="AJ504" cm="1">
        <f t="array" ref="AJ504">MATCH(Table1[[#This Row],[Game_ID]],_xlfn.UNIQUE(_xlfn._xlws.FILTER(Table1[Game_ID],Table1[Team]=Table1[[#This Row],[Team]])),0)</f>
        <v>5</v>
      </c>
      <c r="AK504">
        <f>IF(Table1[[#This Row],[Last5_Flag]]=1,1,0)</f>
        <v>0</v>
      </c>
      <c r="AL504">
        <f>COUNTIFS(
    Table1[Player Name], Table1[[#This Row],[Player Name]],
    Table1[Position], Table1[[#This Row],[Position]]
)</f>
        <v>23</v>
      </c>
      <c r="AM504" t="str" cm="1">
        <f t="array" ref="AM5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05" spans="1:39" x14ac:dyDescent="0.2">
      <c r="A505" t="str">
        <f>TEXT(Table1[[#This Row],[Date]],"yyyymmdd") &amp; "_" &amp; (LEFT(D505,3) &amp; "_" &amp; LEFT(E505,3) &amp; "_" &amp; (Table1[[#This Row],[Game_no.]]))</f>
        <v>20260220_UVA_Fai_1</v>
      </c>
      <c r="B505" s="1">
        <v>46073</v>
      </c>
      <c r="C505" s="3">
        <v>1</v>
      </c>
      <c r="D505" t="s">
        <v>200</v>
      </c>
      <c r="E505" t="s">
        <v>168</v>
      </c>
      <c r="F505" t="s">
        <v>168</v>
      </c>
      <c r="G505" t="s">
        <v>200</v>
      </c>
      <c r="H505" t="s">
        <v>175</v>
      </c>
      <c r="I505" t="str">
        <f>TRIM(SUBSTITUTE(Table1[[#This Row],[Player]], " ", ""))</f>
        <v>K.Thomas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f t="shared" si="26"/>
        <v>0</v>
      </c>
      <c r="W505" t="s">
        <v>73</v>
      </c>
      <c r="X505" s="3"/>
      <c r="Y505">
        <v>0</v>
      </c>
      <c r="AF505">
        <f>Table1[[#This Row],[AB]]+Table1[[#This Row],[BB]]+Table1[[#This Row],[SF]]</f>
        <v>0</v>
      </c>
      <c r="AG505">
        <f>Table1[[#This Row],[H]]+Table1[[#This Row],[BB]]</f>
        <v>0</v>
      </c>
      <c r="AH505">
        <f>Table1[[#This Row],[H]]-Table1[[#This Row],[2B]]-Table1[[#This Row],[3B]]-Table1[[#This Row],[HR]]</f>
        <v>0</v>
      </c>
      <c r="AI505" s="3">
        <f>IF(Table1[[#This Row],[Team_Game_Number]] &gt;_xlfn.MAXIFS(Table1[Team_Game_Number],Table1[Team],Table1[[#This Row],[Team]]) - 5,1,0)</f>
        <v>0</v>
      </c>
      <c r="AJ505" cm="1">
        <f t="array" ref="AJ505">MATCH(Table1[[#This Row],[Game_ID]],_xlfn.UNIQUE(_xlfn._xlws.FILTER(Table1[Game_ID],Table1[Team]=Table1[[#This Row],[Team]])),0)</f>
        <v>5</v>
      </c>
      <c r="AK505">
        <f>IF(Table1[[#This Row],[Last5_Flag]]=1,1,0)</f>
        <v>0</v>
      </c>
      <c r="AL505">
        <f>COUNTIFS(
    Table1[Player Name], Table1[[#This Row],[Player Name]],
    Table1[Position], Table1[[#This Row],[Position]]
)</f>
        <v>10</v>
      </c>
      <c r="AM505" t="str" cm="1">
        <f t="array" ref="AM5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506" spans="1:39" x14ac:dyDescent="0.2">
      <c r="A506" t="str">
        <f>TEXT(Table1[[#This Row],[Date]],"yyyymmdd") &amp; "_" &amp; (LEFT(D506,3) &amp; "_" &amp; LEFT(E506,3) &amp; "_" &amp; (Table1[[#This Row],[Game_no.]]))</f>
        <v>20260220_UVA_Fai_1</v>
      </c>
      <c r="B506" s="1">
        <v>46073</v>
      </c>
      <c r="C506" s="3">
        <v>1</v>
      </c>
      <c r="D506" t="s">
        <v>200</v>
      </c>
      <c r="E506" t="s">
        <v>168</v>
      </c>
      <c r="F506" t="s">
        <v>168</v>
      </c>
      <c r="G506" t="s">
        <v>200</v>
      </c>
      <c r="H506" t="s">
        <v>171</v>
      </c>
      <c r="I506" t="str">
        <f>TRIM(SUBSTITUTE(Table1[[#This Row],[Player]], " ", ""))</f>
        <v>B.Marietta</v>
      </c>
      <c r="J506">
        <v>2</v>
      </c>
      <c r="K506">
        <v>0</v>
      </c>
      <c r="L506">
        <v>1</v>
      </c>
      <c r="M506">
        <v>1</v>
      </c>
      <c r="N506">
        <v>2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f t="shared" si="26"/>
        <v>3</v>
      </c>
      <c r="W506" t="s">
        <v>50</v>
      </c>
      <c r="X506" s="3">
        <v>6</v>
      </c>
      <c r="Y506">
        <v>0</v>
      </c>
      <c r="AF506">
        <f>Table1[[#This Row],[AB]]+Table1[[#This Row],[BB]]+Table1[[#This Row],[SF]]</f>
        <v>4</v>
      </c>
      <c r="AG506">
        <f>Table1[[#This Row],[H]]+Table1[[#This Row],[BB]]</f>
        <v>3</v>
      </c>
      <c r="AH506">
        <f>Table1[[#This Row],[H]]-Table1[[#This Row],[2B]]-Table1[[#This Row],[3B]]-Table1[[#This Row],[HR]]</f>
        <v>0</v>
      </c>
      <c r="AI506" s="3">
        <f>IF(Table1[[#This Row],[Team_Game_Number]] &gt;_xlfn.MAXIFS(Table1[Team_Game_Number],Table1[Team],Table1[[#This Row],[Team]]) - 5,1,0)</f>
        <v>0</v>
      </c>
      <c r="AJ506" cm="1">
        <f t="array" ref="AJ506">MATCH(Table1[[#This Row],[Game_ID]],_xlfn.UNIQUE(_xlfn._xlws.FILTER(Table1[Game_ID],Table1[Team]=Table1[[#This Row],[Team]])),0)</f>
        <v>5</v>
      </c>
      <c r="AK506">
        <f>IF(Table1[[#This Row],[Last5_Flag]]=1,1,0)</f>
        <v>0</v>
      </c>
      <c r="AL506">
        <f>COUNTIFS(
    Table1[Player Name], Table1[[#This Row],[Player Name]],
    Table1[Position], Table1[[#This Row],[Position]]
)</f>
        <v>16</v>
      </c>
      <c r="AM506" t="str" cm="1">
        <f t="array" ref="AM5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507" spans="1:39" x14ac:dyDescent="0.2">
      <c r="A507" t="str">
        <f>TEXT(Table1[[#This Row],[Date]],"yyyymmdd") &amp; "_" &amp; (LEFT(D507,3) &amp; "_" &amp; LEFT(E507,3) &amp; "_" &amp; (Table1[[#This Row],[Game_no.]]))</f>
        <v>20260220_UVA_Fai_1</v>
      </c>
      <c r="B507" s="1">
        <v>46073</v>
      </c>
      <c r="C507" s="3">
        <v>1</v>
      </c>
      <c r="D507" t="s">
        <v>200</v>
      </c>
      <c r="E507" t="s">
        <v>168</v>
      </c>
      <c r="F507" t="s">
        <v>168</v>
      </c>
      <c r="G507" t="s">
        <v>200</v>
      </c>
      <c r="H507" t="s">
        <v>228</v>
      </c>
      <c r="I507" t="str">
        <f>TRIM(SUBSTITUTE(Table1[[#This Row],[Player]], " ", ""))</f>
        <v>A.Nogay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f t="shared" si="26"/>
        <v>0</v>
      </c>
      <c r="W507" t="s">
        <v>73</v>
      </c>
      <c r="X507" s="3"/>
      <c r="Y507">
        <v>0</v>
      </c>
      <c r="AF507">
        <f>Table1[[#This Row],[AB]]+Table1[[#This Row],[BB]]+Table1[[#This Row],[SF]]</f>
        <v>0</v>
      </c>
      <c r="AG507">
        <f>Table1[[#This Row],[H]]+Table1[[#This Row],[BB]]</f>
        <v>0</v>
      </c>
      <c r="AH507">
        <f>Table1[[#This Row],[H]]-Table1[[#This Row],[2B]]-Table1[[#This Row],[3B]]-Table1[[#This Row],[HR]]</f>
        <v>0</v>
      </c>
      <c r="AI507" s="3">
        <f>IF(Table1[[#This Row],[Team_Game_Number]] &gt;_xlfn.MAXIFS(Table1[Team_Game_Number],Table1[Team],Table1[[#This Row],[Team]]) - 5,1,0)</f>
        <v>0</v>
      </c>
      <c r="AJ507" cm="1">
        <f t="array" ref="AJ507">MATCH(Table1[[#This Row],[Game_ID]],_xlfn.UNIQUE(_xlfn._xlws.FILTER(Table1[Game_ID],Table1[Team]=Table1[[#This Row],[Team]])),0)</f>
        <v>5</v>
      </c>
      <c r="AK507">
        <f>IF(Table1[[#This Row],[Last5_Flag]]=1,1,0)</f>
        <v>0</v>
      </c>
      <c r="AL507">
        <f>COUNTIFS(
    Table1[Player Name], Table1[[#This Row],[Player Name]],
    Table1[Position], Table1[[#This Row],[Position]]
)</f>
        <v>3</v>
      </c>
      <c r="AM507" t="str" cm="1">
        <f t="array" ref="AM5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508" spans="1:39" x14ac:dyDescent="0.2">
      <c r="A508" t="str">
        <f>TEXT(Table1[[#This Row],[Date]],"yyyymmdd") &amp; "_" &amp; (LEFT(D508,3) &amp; "_" &amp; LEFT(E508,3) &amp; "_" &amp; (Table1[[#This Row],[Game_no.]]))</f>
        <v>20260220_UVA_Fai_1</v>
      </c>
      <c r="B508" s="1">
        <v>46073</v>
      </c>
      <c r="C508" s="3">
        <v>1</v>
      </c>
      <c r="D508" t="s">
        <v>200</v>
      </c>
      <c r="E508" t="s">
        <v>168</v>
      </c>
      <c r="F508" t="s">
        <v>168</v>
      </c>
      <c r="G508" t="s">
        <v>200</v>
      </c>
      <c r="H508" t="s">
        <v>179</v>
      </c>
      <c r="I508" t="str">
        <f>TRIM(SUBSTITUTE(Table1[[#This Row],[Player]], " ", ""))</f>
        <v>J.McGill</v>
      </c>
      <c r="J508">
        <v>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f t="shared" si="26"/>
        <v>0</v>
      </c>
      <c r="W508" t="s">
        <v>8</v>
      </c>
      <c r="X508" s="3">
        <v>7</v>
      </c>
      <c r="Y508">
        <v>0</v>
      </c>
      <c r="AF508">
        <f>Table1[[#This Row],[AB]]+Table1[[#This Row],[BB]]+Table1[[#This Row],[SF]]</f>
        <v>4</v>
      </c>
      <c r="AG508">
        <f>Table1[[#This Row],[H]]+Table1[[#This Row],[BB]]</f>
        <v>0</v>
      </c>
      <c r="AH508">
        <f>Table1[[#This Row],[H]]-Table1[[#This Row],[2B]]-Table1[[#This Row],[3B]]-Table1[[#This Row],[HR]]</f>
        <v>0</v>
      </c>
      <c r="AI508" s="3">
        <f>IF(Table1[[#This Row],[Team_Game_Number]] &gt;_xlfn.MAXIFS(Table1[Team_Game_Number],Table1[Team],Table1[[#This Row],[Team]]) - 5,1,0)</f>
        <v>0</v>
      </c>
      <c r="AJ508" cm="1">
        <f t="array" ref="AJ508">MATCH(Table1[[#This Row],[Game_ID]],_xlfn.UNIQUE(_xlfn._xlws.FILTER(Table1[Game_ID],Table1[Team]=Table1[[#This Row],[Team]])),0)</f>
        <v>5</v>
      </c>
      <c r="AK508">
        <f>IF(Table1[[#This Row],[Last5_Flag]]=1,1,0)</f>
        <v>0</v>
      </c>
      <c r="AL508">
        <f>COUNTIFS(
    Table1[Player Name], Table1[[#This Row],[Player Name]],
    Table1[Position], Table1[[#This Row],[Position]]
)</f>
        <v>22</v>
      </c>
      <c r="AM508" t="str" cm="1">
        <f t="array" ref="AM5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509" spans="1:39" x14ac:dyDescent="0.2">
      <c r="A509" t="str">
        <f>TEXT(Table1[[#This Row],[Date]],"yyyymmdd") &amp; "_" &amp; (LEFT(D509,3) &amp; "_" &amp; LEFT(E509,3) &amp; "_" &amp; (Table1[[#This Row],[Game_no.]]))</f>
        <v>20260220_UVA_Fai_1</v>
      </c>
      <c r="B509" s="1">
        <v>46073</v>
      </c>
      <c r="C509" s="3">
        <v>1</v>
      </c>
      <c r="D509" t="s">
        <v>200</v>
      </c>
      <c r="E509" t="s">
        <v>168</v>
      </c>
      <c r="F509" t="s">
        <v>168</v>
      </c>
      <c r="G509" t="s">
        <v>200</v>
      </c>
      <c r="H509" t="s">
        <v>178</v>
      </c>
      <c r="I509" t="str">
        <f>TRIM(SUBSTITUTE(Table1[[#This Row],[Player]], " ", ""))</f>
        <v>P.Matteson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f t="shared" si="26"/>
        <v>0</v>
      </c>
      <c r="W509" t="s">
        <v>7</v>
      </c>
      <c r="X509" s="3">
        <v>8</v>
      </c>
      <c r="Y509">
        <v>0</v>
      </c>
      <c r="AF509">
        <f>Table1[[#This Row],[AB]]+Table1[[#This Row],[BB]]+Table1[[#This Row],[SF]]</f>
        <v>0</v>
      </c>
      <c r="AG509">
        <f>Table1[[#This Row],[H]]+Table1[[#This Row],[BB]]</f>
        <v>0</v>
      </c>
      <c r="AH509">
        <f>Table1[[#This Row],[H]]-Table1[[#This Row],[2B]]-Table1[[#This Row],[3B]]-Table1[[#This Row],[HR]]</f>
        <v>0</v>
      </c>
      <c r="AI509" s="3">
        <f>IF(Table1[[#This Row],[Team_Game_Number]] &gt;_xlfn.MAXIFS(Table1[Team_Game_Number],Table1[Team],Table1[[#This Row],[Team]]) - 5,1,0)</f>
        <v>0</v>
      </c>
      <c r="AJ509" cm="1">
        <f t="array" ref="AJ509">MATCH(Table1[[#This Row],[Game_ID]],_xlfn.UNIQUE(_xlfn._xlws.FILTER(Table1[Game_ID],Table1[Team]=Table1[[#This Row],[Team]])),0)</f>
        <v>5</v>
      </c>
      <c r="AK509">
        <f>IF(Table1[[#This Row],[Last5_Flag]]=1,1,0)</f>
        <v>0</v>
      </c>
      <c r="AL509">
        <f>COUNTIFS(
    Table1[Player Name], Table1[[#This Row],[Player Name]],
    Table1[Position], Table1[[#This Row],[Position]]
)</f>
        <v>23</v>
      </c>
      <c r="AM509" t="str" cm="1">
        <f t="array" ref="AM5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510" spans="1:39" x14ac:dyDescent="0.2">
      <c r="A510" t="str">
        <f>TEXT(Table1[[#This Row],[Date]],"yyyymmdd") &amp; "_" &amp; (LEFT(D510,3) &amp; "_" &amp; LEFT(E510,3) &amp; "_" &amp; (Table1[[#This Row],[Game_no.]]))</f>
        <v>20260220_UVA_Fai_1</v>
      </c>
      <c r="B510" s="1">
        <v>46073</v>
      </c>
      <c r="C510" s="3">
        <v>1</v>
      </c>
      <c r="D510" t="s">
        <v>200</v>
      </c>
      <c r="E510" t="s">
        <v>168</v>
      </c>
      <c r="F510" t="s">
        <v>168</v>
      </c>
      <c r="G510" t="s">
        <v>200</v>
      </c>
      <c r="H510" t="s">
        <v>216</v>
      </c>
      <c r="I510" t="str">
        <f>TRIM(SUBSTITUTE(Table1[[#This Row],[Player]], " ", ""))</f>
        <v>C.Crowder</v>
      </c>
      <c r="J510">
        <v>3</v>
      </c>
      <c r="K510">
        <v>1</v>
      </c>
      <c r="L510">
        <v>1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f t="shared" si="26"/>
        <v>1</v>
      </c>
      <c r="W510" t="s">
        <v>7</v>
      </c>
      <c r="X510" s="3">
        <v>8</v>
      </c>
      <c r="Y510">
        <v>0</v>
      </c>
      <c r="AF510">
        <f>Table1[[#This Row],[AB]]+Table1[[#This Row],[BB]]+Table1[[#This Row],[SF]]</f>
        <v>3</v>
      </c>
      <c r="AG510">
        <f>Table1[[#This Row],[H]]+Table1[[#This Row],[BB]]</f>
        <v>1</v>
      </c>
      <c r="AH510">
        <f>Table1[[#This Row],[H]]-Table1[[#This Row],[2B]]-Table1[[#This Row],[3B]]-Table1[[#This Row],[HR]]</f>
        <v>1</v>
      </c>
      <c r="AI510" s="3">
        <f>IF(Table1[[#This Row],[Team_Game_Number]] &gt;_xlfn.MAXIFS(Table1[Team_Game_Number],Table1[Team],Table1[[#This Row],[Team]]) - 5,1,0)</f>
        <v>0</v>
      </c>
      <c r="AJ510" cm="1">
        <f t="array" ref="AJ510">MATCH(Table1[[#This Row],[Game_ID]],_xlfn.UNIQUE(_xlfn._xlws.FILTER(Table1[Game_ID],Table1[Team]=Table1[[#This Row],[Team]])),0)</f>
        <v>5</v>
      </c>
      <c r="AK510">
        <f>IF(Table1[[#This Row],[Last5_Flag]]=1,1,0)</f>
        <v>0</v>
      </c>
      <c r="AL510">
        <f>COUNTIFS(
    Table1[Player Name], Table1[[#This Row],[Player Name]],
    Table1[Position], Table1[[#This Row],[Position]]
)</f>
        <v>2</v>
      </c>
      <c r="AM510" t="str" cm="1">
        <f t="array" ref="AM5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11" spans="1:39" x14ac:dyDescent="0.2">
      <c r="A511" t="str">
        <f>TEXT(Table1[[#This Row],[Date]],"yyyymmdd") &amp; "_" &amp; (LEFT(D511,3) &amp; "_" &amp; LEFT(E511,3) &amp; "_" &amp; (Table1[[#This Row],[Game_no.]]))</f>
        <v>20260220_UVA_Fai_1</v>
      </c>
      <c r="B511" s="1">
        <v>46073</v>
      </c>
      <c r="C511" s="3">
        <v>1</v>
      </c>
      <c r="D511" t="s">
        <v>200</v>
      </c>
      <c r="E511" t="s">
        <v>168</v>
      </c>
      <c r="F511" t="s">
        <v>168</v>
      </c>
      <c r="G511" t="s">
        <v>200</v>
      </c>
      <c r="H511" t="s">
        <v>180</v>
      </c>
      <c r="I511" t="str">
        <f>TRIM(SUBSTITUTE(Table1[[#This Row],[Player]], " ", ""))</f>
        <v>A.Keilholz</v>
      </c>
      <c r="J511">
        <v>3</v>
      </c>
      <c r="K511">
        <v>1</v>
      </c>
      <c r="L511">
        <v>2</v>
      </c>
      <c r="M511">
        <v>1</v>
      </c>
      <c r="N511">
        <v>0</v>
      </c>
      <c r="O511">
        <v>0</v>
      </c>
      <c r="P511">
        <v>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f t="shared" si="26"/>
        <v>6</v>
      </c>
      <c r="W511" t="s">
        <v>52</v>
      </c>
      <c r="X511" s="3">
        <v>9</v>
      </c>
      <c r="Y511">
        <v>0</v>
      </c>
      <c r="AF511">
        <f>Table1[[#This Row],[AB]]+Table1[[#This Row],[BB]]+Table1[[#This Row],[SF]]</f>
        <v>3</v>
      </c>
      <c r="AG511">
        <f>Table1[[#This Row],[H]]+Table1[[#This Row],[BB]]</f>
        <v>2</v>
      </c>
      <c r="AH511">
        <f>Table1[[#This Row],[H]]-Table1[[#This Row],[2B]]-Table1[[#This Row],[3B]]-Table1[[#This Row],[HR]]</f>
        <v>0</v>
      </c>
      <c r="AI511" s="3">
        <f>IF(Table1[[#This Row],[Team_Game_Number]] &gt;_xlfn.MAXIFS(Table1[Team_Game_Number],Table1[Team],Table1[[#This Row],[Team]]) - 5,1,0)</f>
        <v>0</v>
      </c>
      <c r="AJ511" cm="1">
        <f t="array" ref="AJ511">MATCH(Table1[[#This Row],[Game_ID]],_xlfn.UNIQUE(_xlfn._xlws.FILTER(Table1[Game_ID],Table1[Team]=Table1[[#This Row],[Team]])),0)</f>
        <v>5</v>
      </c>
      <c r="AK511">
        <f>IF(Table1[[#This Row],[Last5_Flag]]=1,1,0)</f>
        <v>0</v>
      </c>
      <c r="AL511">
        <f>COUNTIFS(
    Table1[Player Name], Table1[[#This Row],[Player Name]],
    Table1[Position], Table1[[#This Row],[Position]]
)</f>
        <v>24</v>
      </c>
      <c r="AM511" t="str" cm="1">
        <f t="array" ref="AM5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512" spans="1:39" x14ac:dyDescent="0.2">
      <c r="A512" t="str">
        <f>TEXT(Table1[[#This Row],[Date]],"yyyymmdd") &amp; "_" &amp; (LEFT(D512,3) &amp; "_" &amp; LEFT(E512,3) &amp; "_" &amp; (Table1[[#This Row],[Game_no.]]))</f>
        <v>20260220_UVA_Fai_1</v>
      </c>
      <c r="B512" s="1">
        <v>46073</v>
      </c>
      <c r="C512" s="3">
        <v>1</v>
      </c>
      <c r="D512" t="s">
        <v>200</v>
      </c>
      <c r="E512" t="s">
        <v>168</v>
      </c>
      <c r="F512" t="s">
        <v>168</v>
      </c>
      <c r="G512" t="s">
        <v>200</v>
      </c>
      <c r="H512" t="s">
        <v>229</v>
      </c>
      <c r="I512" t="str">
        <f>TRIM(SUBSTITUTE(Table1[[#This Row],[Player]], " ", ""))</f>
        <v>L.Alsop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f t="shared" ref="V512:V530" si="27">L512*1+P512*2+Q512*3+R512*4</f>
        <v>0</v>
      </c>
      <c r="W512" t="s">
        <v>73</v>
      </c>
      <c r="X512" s="3"/>
      <c r="Y512">
        <v>0</v>
      </c>
      <c r="AF512">
        <f>Table1[[#This Row],[AB]]+Table1[[#This Row],[BB]]+Table1[[#This Row],[SF]]</f>
        <v>0</v>
      </c>
      <c r="AG512">
        <f>Table1[[#This Row],[H]]+Table1[[#This Row],[BB]]</f>
        <v>0</v>
      </c>
      <c r="AH512">
        <f>Table1[[#This Row],[H]]-Table1[[#This Row],[2B]]-Table1[[#This Row],[3B]]-Table1[[#This Row],[HR]]</f>
        <v>0</v>
      </c>
      <c r="AI512" s="3">
        <f>IF(Table1[[#This Row],[Team_Game_Number]] &gt;_xlfn.MAXIFS(Table1[Team_Game_Number],Table1[Team],Table1[[#This Row],[Team]]) - 5,1,0)</f>
        <v>0</v>
      </c>
      <c r="AJ512" cm="1">
        <f t="array" ref="AJ512">MATCH(Table1[[#This Row],[Game_ID]],_xlfn.UNIQUE(_xlfn._xlws.FILTER(Table1[Game_ID],Table1[Team]=Table1[[#This Row],[Team]])),0)</f>
        <v>5</v>
      </c>
      <c r="AK512">
        <f>IF(Table1[[#This Row],[Last5_Flag]]=1,1,0)</f>
        <v>0</v>
      </c>
      <c r="AL512">
        <f>COUNTIFS(
    Table1[Player Name], Table1[[#This Row],[Player Name]],
    Table1[Position], Table1[[#This Row],[Position]]
)</f>
        <v>2</v>
      </c>
      <c r="AM512" t="str" cm="1">
        <f t="array" ref="AM5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13" spans="1:39" x14ac:dyDescent="0.2">
      <c r="A513" t="str">
        <f>TEXT(Table1[[#This Row],[Date]],"yyyymmdd") &amp; "_" &amp; (LEFT(D513,3) &amp; "_" &amp; LEFT(E513,3) &amp; "_" &amp; (Table1[[#This Row],[Game_no.]]))</f>
        <v>20260220_UVA_Fai_1</v>
      </c>
      <c r="B513" s="1">
        <v>46073</v>
      </c>
      <c r="C513" s="3">
        <v>1</v>
      </c>
      <c r="D513" t="s">
        <v>200</v>
      </c>
      <c r="E513" t="s">
        <v>168</v>
      </c>
      <c r="F513" t="s">
        <v>168</v>
      </c>
      <c r="G513" t="s">
        <v>200</v>
      </c>
      <c r="H513" t="s">
        <v>182</v>
      </c>
      <c r="I513" t="str">
        <f>TRIM(SUBSTITUTE(Table1[[#This Row],[Player]], " ", ""))</f>
        <v>D.Haller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f t="shared" si="27"/>
        <v>0</v>
      </c>
      <c r="W513" t="s">
        <v>58</v>
      </c>
      <c r="X513" s="3"/>
      <c r="Y513">
        <v>0</v>
      </c>
      <c r="Z513">
        <v>7</v>
      </c>
      <c r="AA513">
        <v>6</v>
      </c>
      <c r="AB513">
        <v>2</v>
      </c>
      <c r="AC513">
        <v>1</v>
      </c>
      <c r="AD513">
        <v>0</v>
      </c>
      <c r="AE513">
        <v>4</v>
      </c>
      <c r="AF513">
        <f>Table1[[#This Row],[AB]]+Table1[[#This Row],[BB]]+Table1[[#This Row],[SF]]</f>
        <v>0</v>
      </c>
      <c r="AG513">
        <f>Table1[[#This Row],[H]]+Table1[[#This Row],[BB]]</f>
        <v>0</v>
      </c>
      <c r="AH513">
        <f>Table1[[#This Row],[H]]-Table1[[#This Row],[2B]]-Table1[[#This Row],[3B]]-Table1[[#This Row],[HR]]</f>
        <v>0</v>
      </c>
      <c r="AI513" s="3">
        <f>IF(Table1[[#This Row],[Team_Game_Number]] &gt;_xlfn.MAXIFS(Table1[Team_Game_Number],Table1[Team],Table1[[#This Row],[Team]]) - 5,1,0)</f>
        <v>0</v>
      </c>
      <c r="AJ513" cm="1">
        <f t="array" ref="AJ513">MATCH(Table1[[#This Row],[Game_ID]],_xlfn.UNIQUE(_xlfn._xlws.FILTER(Table1[Game_ID],Table1[Team]=Table1[[#This Row],[Team]])),0)</f>
        <v>5</v>
      </c>
      <c r="AK513">
        <f>IF(Table1[[#This Row],[Last5_Flag]]=1,1,0)</f>
        <v>0</v>
      </c>
      <c r="AL513">
        <f>COUNTIFS(
    Table1[Player Name], Table1[[#This Row],[Player Name]],
    Table1[Position], Table1[[#This Row],[Position]]
)</f>
        <v>11</v>
      </c>
      <c r="AM513" t="str" cm="1">
        <f t="array" ref="AM5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14" spans="1:39" x14ac:dyDescent="0.2">
      <c r="A514" t="str">
        <f>TEXT(Table1[[#This Row],[Date]],"yyyymmdd") &amp; "_" &amp; (LEFT(D514,3) &amp; "_" &amp; LEFT(E514,3) &amp; "_" &amp; (Table1[[#This Row],[Game_no.]]))</f>
        <v>20260220_Ind_Wes_1</v>
      </c>
      <c r="B514" s="1">
        <v>46073</v>
      </c>
      <c r="C514" s="3">
        <v>1</v>
      </c>
      <c r="D514" t="s">
        <v>262</v>
      </c>
      <c r="E514" t="s">
        <v>152</v>
      </c>
      <c r="F514" t="s">
        <v>152</v>
      </c>
      <c r="G514" t="s">
        <v>262</v>
      </c>
      <c r="H514" t="s">
        <v>157</v>
      </c>
      <c r="I514" t="str">
        <f>TRIM(SUBSTITUTE(Table1[[#This Row],[Player]], " ", ""))</f>
        <v>J.Conrad</v>
      </c>
      <c r="J514">
        <v>3</v>
      </c>
      <c r="K514">
        <v>2</v>
      </c>
      <c r="L514">
        <v>1</v>
      </c>
      <c r="M514">
        <v>0</v>
      </c>
      <c r="N514">
        <v>0</v>
      </c>
      <c r="O514">
        <v>2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f t="shared" si="27"/>
        <v>3</v>
      </c>
      <c r="W514" t="s">
        <v>7</v>
      </c>
      <c r="X514" s="3">
        <v>1</v>
      </c>
      <c r="Y514">
        <v>0</v>
      </c>
      <c r="AF514">
        <f>Table1[[#This Row],[AB]]+Table1[[#This Row],[BB]]+Table1[[#This Row],[SF]]</f>
        <v>3</v>
      </c>
      <c r="AG514">
        <f>Table1[[#This Row],[H]]+Table1[[#This Row],[BB]]</f>
        <v>1</v>
      </c>
      <c r="AH514">
        <f>Table1[[#This Row],[H]]-Table1[[#This Row],[2B]]-Table1[[#This Row],[3B]]-Table1[[#This Row],[HR]]</f>
        <v>0</v>
      </c>
      <c r="AI514" s="3">
        <f>IF(Table1[[#This Row],[Team_Game_Number]] &gt;_xlfn.MAXIFS(Table1[Team_Game_Number],Table1[Team],Table1[[#This Row],[Team]]) - 5,1,0)</f>
        <v>0</v>
      </c>
      <c r="AJ514" cm="1">
        <f t="array" ref="AJ514">MATCH(Table1[[#This Row],[Game_ID]],_xlfn.UNIQUE(_xlfn._xlws.FILTER(Table1[Game_ID],Table1[Team]=Table1[[#This Row],[Team]])),0)</f>
        <v>5</v>
      </c>
      <c r="AK514">
        <f>IF(Table1[[#This Row],[Last5_Flag]]=1,1,0)</f>
        <v>0</v>
      </c>
      <c r="AL514">
        <f>COUNTIFS(
    Table1[Player Name], Table1[[#This Row],[Player Name]],
    Table1[Position], Table1[[#This Row],[Position]]
)</f>
        <v>26</v>
      </c>
      <c r="AM514" t="str" cm="1">
        <f t="array" ref="AM5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515" spans="1:39" x14ac:dyDescent="0.2">
      <c r="A515" t="str">
        <f>TEXT(Table1[[#This Row],[Date]],"yyyymmdd") &amp; "_" &amp; (LEFT(D515,3) &amp; "_" &amp; LEFT(E515,3) &amp; "_" &amp; (Table1[[#This Row],[Game_no.]]))</f>
        <v>20260220_Ind_Wes_1</v>
      </c>
      <c r="B515" s="1">
        <v>46073</v>
      </c>
      <c r="C515" s="3">
        <v>1</v>
      </c>
      <c r="D515" t="s">
        <v>262</v>
      </c>
      <c r="E515" t="s">
        <v>152</v>
      </c>
      <c r="F515" t="s">
        <v>152</v>
      </c>
      <c r="G515" t="s">
        <v>262</v>
      </c>
      <c r="H515" t="s">
        <v>154</v>
      </c>
      <c r="I515" t="str">
        <f>TRIM(SUBSTITUTE(Table1[[#This Row],[Player]], " ", ""))</f>
        <v>A.Cook</v>
      </c>
      <c r="J515">
        <v>3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f t="shared" si="27"/>
        <v>1</v>
      </c>
      <c r="W515" t="s">
        <v>52</v>
      </c>
      <c r="X515" s="3">
        <v>2</v>
      </c>
      <c r="Y515">
        <v>0</v>
      </c>
      <c r="AF515">
        <f>Table1[[#This Row],[AB]]+Table1[[#This Row],[BB]]+Table1[[#This Row],[SF]]</f>
        <v>4</v>
      </c>
      <c r="AG515">
        <f>Table1[[#This Row],[H]]+Table1[[#This Row],[BB]]</f>
        <v>2</v>
      </c>
      <c r="AH515">
        <f>Table1[[#This Row],[H]]-Table1[[#This Row],[2B]]-Table1[[#This Row],[3B]]-Table1[[#This Row],[HR]]</f>
        <v>1</v>
      </c>
      <c r="AI515" s="3">
        <f>IF(Table1[[#This Row],[Team_Game_Number]] &gt;_xlfn.MAXIFS(Table1[Team_Game_Number],Table1[Team],Table1[[#This Row],[Team]]) - 5,1,0)</f>
        <v>0</v>
      </c>
      <c r="AJ515" cm="1">
        <f t="array" ref="AJ515">MATCH(Table1[[#This Row],[Game_ID]],_xlfn.UNIQUE(_xlfn._xlws.FILTER(Table1[Game_ID],Table1[Team]=Table1[[#This Row],[Team]])),0)</f>
        <v>5</v>
      </c>
      <c r="AK515">
        <f>IF(Table1[[#This Row],[Last5_Flag]]=1,1,0)</f>
        <v>0</v>
      </c>
      <c r="AL515">
        <f>COUNTIFS(
    Table1[Player Name], Table1[[#This Row],[Player Name]],
    Table1[Position], Table1[[#This Row],[Position]]
)</f>
        <v>3</v>
      </c>
      <c r="AM515" t="str" cm="1">
        <f t="array" ref="AM5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516" spans="1:39" x14ac:dyDescent="0.2">
      <c r="A516" t="str">
        <f>TEXT(Table1[[#This Row],[Date]],"yyyymmdd") &amp; "_" &amp; (LEFT(D516,3) &amp; "_" &amp; LEFT(E516,3) &amp; "_" &amp; (Table1[[#This Row],[Game_no.]]))</f>
        <v>20260220_Ind_Wes_1</v>
      </c>
      <c r="B516" s="1">
        <v>46073</v>
      </c>
      <c r="C516" s="3">
        <v>1</v>
      </c>
      <c r="D516" t="s">
        <v>262</v>
      </c>
      <c r="E516" t="s">
        <v>152</v>
      </c>
      <c r="F516" t="s">
        <v>152</v>
      </c>
      <c r="G516" t="s">
        <v>262</v>
      </c>
      <c r="H516" t="s">
        <v>195</v>
      </c>
      <c r="I516" t="str">
        <f>TRIM(SUBSTITUTE(Table1[[#This Row],[Player]], " ", ""))</f>
        <v>K.Harris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f t="shared" si="27"/>
        <v>0</v>
      </c>
      <c r="W516" t="s">
        <v>73</v>
      </c>
      <c r="X516" s="3"/>
      <c r="Y516">
        <v>0</v>
      </c>
      <c r="AF516">
        <f>Table1[[#This Row],[AB]]+Table1[[#This Row],[BB]]+Table1[[#This Row],[SF]]</f>
        <v>0</v>
      </c>
      <c r="AG516">
        <f>Table1[[#This Row],[H]]+Table1[[#This Row],[BB]]</f>
        <v>0</v>
      </c>
      <c r="AH516">
        <f>Table1[[#This Row],[H]]-Table1[[#This Row],[2B]]-Table1[[#This Row],[3B]]-Table1[[#This Row],[HR]]</f>
        <v>0</v>
      </c>
      <c r="AI516" s="3">
        <f>IF(Table1[[#This Row],[Team_Game_Number]] &gt;_xlfn.MAXIFS(Table1[Team_Game_Number],Table1[Team],Table1[[#This Row],[Team]]) - 5,1,0)</f>
        <v>0</v>
      </c>
      <c r="AJ516" cm="1">
        <f t="array" ref="AJ516">MATCH(Table1[[#This Row],[Game_ID]],_xlfn.UNIQUE(_xlfn._xlws.FILTER(Table1[Game_ID],Table1[Team]=Table1[[#This Row],[Team]])),0)</f>
        <v>5</v>
      </c>
      <c r="AK516">
        <f>IF(Table1[[#This Row],[Last5_Flag]]=1,1,0)</f>
        <v>0</v>
      </c>
      <c r="AL516">
        <f>COUNTIFS(
    Table1[Player Name], Table1[[#This Row],[Player Name]],
    Table1[Position], Table1[[#This Row],[Position]]
)</f>
        <v>11</v>
      </c>
      <c r="AM516" t="str" cm="1">
        <f t="array" ref="AM5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517" spans="1:39" x14ac:dyDescent="0.2">
      <c r="A517" t="str">
        <f>TEXT(Table1[[#This Row],[Date]],"yyyymmdd") &amp; "_" &amp; (LEFT(D517,3) &amp; "_" &amp; LEFT(E517,3) &amp; "_" &amp; (Table1[[#This Row],[Game_no.]]))</f>
        <v>20260220_Ind_Wes_1</v>
      </c>
      <c r="B517" s="1">
        <v>46073</v>
      </c>
      <c r="C517" s="3">
        <v>1</v>
      </c>
      <c r="D517" t="s">
        <v>262</v>
      </c>
      <c r="E517" t="s">
        <v>152</v>
      </c>
      <c r="F517" t="s">
        <v>152</v>
      </c>
      <c r="G517" t="s">
        <v>262</v>
      </c>
      <c r="H517" t="s">
        <v>156</v>
      </c>
      <c r="I517" t="str">
        <f>TRIM(SUBSTITUTE(Table1[[#This Row],[Player]], " ", ""))</f>
        <v>S.Simon</v>
      </c>
      <c r="J517">
        <v>3</v>
      </c>
      <c r="K517">
        <v>1</v>
      </c>
      <c r="L517">
        <v>2</v>
      </c>
      <c r="M517">
        <v>2</v>
      </c>
      <c r="N517">
        <v>1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f t="shared" si="27"/>
        <v>4</v>
      </c>
      <c r="W517" t="s">
        <v>48</v>
      </c>
      <c r="X517" s="3">
        <v>3</v>
      </c>
      <c r="Y517">
        <v>1</v>
      </c>
      <c r="AF517">
        <f>Table1[[#This Row],[AB]]+Table1[[#This Row],[BB]]+Table1[[#This Row],[SF]]</f>
        <v>4</v>
      </c>
      <c r="AG517">
        <f>Table1[[#This Row],[H]]+Table1[[#This Row],[BB]]</f>
        <v>3</v>
      </c>
      <c r="AH517">
        <f>Table1[[#This Row],[H]]-Table1[[#This Row],[2B]]-Table1[[#This Row],[3B]]-Table1[[#This Row],[HR]]</f>
        <v>1</v>
      </c>
      <c r="AI517" s="3">
        <f>IF(Table1[[#This Row],[Team_Game_Number]] &gt;_xlfn.MAXIFS(Table1[Team_Game_Number],Table1[Team],Table1[[#This Row],[Team]]) - 5,1,0)</f>
        <v>0</v>
      </c>
      <c r="AJ517" cm="1">
        <f t="array" ref="AJ517">MATCH(Table1[[#This Row],[Game_ID]],_xlfn.UNIQUE(_xlfn._xlws.FILTER(Table1[Game_ID],Table1[Team]=Table1[[#This Row],[Team]])),0)</f>
        <v>5</v>
      </c>
      <c r="AK517">
        <f>IF(Table1[[#This Row],[Last5_Flag]]=1,1,0)</f>
        <v>0</v>
      </c>
      <c r="AL517">
        <f>COUNTIFS(
    Table1[Player Name], Table1[[#This Row],[Player Name]],
    Table1[Position], Table1[[#This Row],[Position]]
)</f>
        <v>17</v>
      </c>
      <c r="AM517" t="str" cm="1">
        <f t="array" ref="AM5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518" spans="1:39" x14ac:dyDescent="0.2">
      <c r="A518" t="str">
        <f>TEXT(Table1[[#This Row],[Date]],"yyyymmdd") &amp; "_" &amp; (LEFT(D518,3) &amp; "_" &amp; LEFT(E518,3) &amp; "_" &amp; (Table1[[#This Row],[Game_no.]]))</f>
        <v>20260220_Ind_Wes_1</v>
      </c>
      <c r="B518" s="1">
        <v>46073</v>
      </c>
      <c r="C518" s="3">
        <v>1</v>
      </c>
      <c r="D518" t="s">
        <v>262</v>
      </c>
      <c r="E518" t="s">
        <v>152</v>
      </c>
      <c r="F518" t="s">
        <v>152</v>
      </c>
      <c r="G518" t="s">
        <v>262</v>
      </c>
      <c r="H518" t="s">
        <v>190</v>
      </c>
      <c r="I518" t="str">
        <f>TRIM(SUBSTITUTE(Table1[[#This Row],[Player]], " ", ""))</f>
        <v>A.Heidersch</v>
      </c>
      <c r="J518">
        <v>3</v>
      </c>
      <c r="K518">
        <v>0</v>
      </c>
      <c r="L518">
        <v>0</v>
      </c>
      <c r="M518">
        <v>1</v>
      </c>
      <c r="N518">
        <v>1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f t="shared" si="27"/>
        <v>0</v>
      </c>
      <c r="W518" t="s">
        <v>50</v>
      </c>
      <c r="X518" s="3">
        <v>4</v>
      </c>
      <c r="Y518">
        <v>0</v>
      </c>
      <c r="Z518">
        <v>0.66700000000000004</v>
      </c>
      <c r="AA518">
        <v>4</v>
      </c>
      <c r="AB518">
        <v>4</v>
      </c>
      <c r="AC518">
        <v>4</v>
      </c>
      <c r="AD518">
        <v>1</v>
      </c>
      <c r="AE518">
        <v>1</v>
      </c>
      <c r="AF518">
        <f>Table1[[#This Row],[AB]]+Table1[[#This Row],[BB]]+Table1[[#This Row],[SF]]</f>
        <v>4</v>
      </c>
      <c r="AG518">
        <f>Table1[[#This Row],[H]]+Table1[[#This Row],[BB]]</f>
        <v>1</v>
      </c>
      <c r="AH518">
        <f>Table1[[#This Row],[H]]-Table1[[#This Row],[2B]]-Table1[[#This Row],[3B]]-Table1[[#This Row],[HR]]</f>
        <v>0</v>
      </c>
      <c r="AI518" s="3">
        <f>IF(Table1[[#This Row],[Team_Game_Number]] &gt;_xlfn.MAXIFS(Table1[Team_Game_Number],Table1[Team],Table1[[#This Row],[Team]]) - 5,1,0)</f>
        <v>0</v>
      </c>
      <c r="AJ518" cm="1">
        <f t="array" ref="AJ518">MATCH(Table1[[#This Row],[Game_ID]],_xlfn.UNIQUE(_xlfn._xlws.FILTER(Table1[Game_ID],Table1[Team]=Table1[[#This Row],[Team]])),0)</f>
        <v>5</v>
      </c>
      <c r="AK518">
        <f>IF(Table1[[#This Row],[Last5_Flag]]=1,1,0)</f>
        <v>0</v>
      </c>
      <c r="AL518">
        <f>COUNTIFS(
    Table1[Player Name], Table1[[#This Row],[Player Name]],
    Table1[Position], Table1[[#This Row],[Position]]
)</f>
        <v>1</v>
      </c>
      <c r="AM518" t="str" cm="1">
        <f t="array" ref="AM5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19" spans="1:39" x14ac:dyDescent="0.2">
      <c r="A519" t="str">
        <f>TEXT(Table1[[#This Row],[Date]],"yyyymmdd") &amp; "_" &amp; (LEFT(D519,3) &amp; "_" &amp; LEFT(E519,3) &amp; "_" &amp; (Table1[[#This Row],[Game_no.]]))</f>
        <v>20260220_Ind_Wes_1</v>
      </c>
      <c r="B519" s="1">
        <v>46073</v>
      </c>
      <c r="C519" s="3">
        <v>1</v>
      </c>
      <c r="D519" t="s">
        <v>262</v>
      </c>
      <c r="E519" t="s">
        <v>152</v>
      </c>
      <c r="F519" t="s">
        <v>152</v>
      </c>
      <c r="G519" t="s">
        <v>262</v>
      </c>
      <c r="H519" t="s">
        <v>155</v>
      </c>
      <c r="I519" t="str">
        <f>TRIM(SUBSTITUTE(Table1[[#This Row],[Player]], " ", ""))</f>
        <v>S.Harris</v>
      </c>
      <c r="J519">
        <v>4</v>
      </c>
      <c r="K519">
        <v>0</v>
      </c>
      <c r="L519">
        <v>0</v>
      </c>
      <c r="M519">
        <v>1</v>
      </c>
      <c r="N519">
        <v>0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f t="shared" si="27"/>
        <v>0</v>
      </c>
      <c r="W519" t="s">
        <v>43</v>
      </c>
      <c r="X519" s="3">
        <v>5</v>
      </c>
      <c r="Y519">
        <v>0</v>
      </c>
      <c r="AF519">
        <f>Table1[[#This Row],[AB]]+Table1[[#This Row],[BB]]+Table1[[#This Row],[SF]]</f>
        <v>4</v>
      </c>
      <c r="AG519">
        <f>Table1[[#This Row],[H]]+Table1[[#This Row],[BB]]</f>
        <v>0</v>
      </c>
      <c r="AH519">
        <f>Table1[[#This Row],[H]]-Table1[[#This Row],[2B]]-Table1[[#This Row],[3B]]-Table1[[#This Row],[HR]]</f>
        <v>0</v>
      </c>
      <c r="AI519" s="3">
        <f>IF(Table1[[#This Row],[Team_Game_Number]] &gt;_xlfn.MAXIFS(Table1[Team_Game_Number],Table1[Team],Table1[[#This Row],[Team]]) - 5,1,0)</f>
        <v>0</v>
      </c>
      <c r="AJ519" cm="1">
        <f t="array" ref="AJ519">MATCH(Table1[[#This Row],[Game_ID]],_xlfn.UNIQUE(_xlfn._xlws.FILTER(Table1[Game_ID],Table1[Team]=Table1[[#This Row],[Team]])),0)</f>
        <v>5</v>
      </c>
      <c r="AK519">
        <f>IF(Table1[[#This Row],[Last5_Flag]]=1,1,0)</f>
        <v>0</v>
      </c>
      <c r="AL519">
        <f>COUNTIFS(
    Table1[Player Name], Table1[[#This Row],[Player Name]],
    Table1[Position], Table1[[#This Row],[Position]]
)</f>
        <v>7</v>
      </c>
      <c r="AM519" t="str" cm="1">
        <f t="array" ref="AM5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20" spans="1:39" x14ac:dyDescent="0.2">
      <c r="A520" t="str">
        <f>TEXT(Table1[[#This Row],[Date]],"yyyymmdd") &amp; "_" &amp; (LEFT(D520,3) &amp; "_" &amp; LEFT(E520,3) &amp; "_" &amp; (Table1[[#This Row],[Game_no.]]))</f>
        <v>20260220_Ind_Wes_1</v>
      </c>
      <c r="B520" s="1">
        <v>46073</v>
      </c>
      <c r="C520" s="3">
        <v>1</v>
      </c>
      <c r="D520" t="s">
        <v>262</v>
      </c>
      <c r="E520" t="s">
        <v>152</v>
      </c>
      <c r="F520" t="s">
        <v>152</v>
      </c>
      <c r="G520" t="s">
        <v>262</v>
      </c>
      <c r="H520" t="s">
        <v>191</v>
      </c>
      <c r="I520" t="str">
        <f>TRIM(SUBSTITUTE(Table1[[#This Row],[Player]], " ", ""))</f>
        <v>R.Ward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f t="shared" si="27"/>
        <v>0</v>
      </c>
      <c r="W520" t="s">
        <v>73</v>
      </c>
      <c r="X520" s="3"/>
      <c r="Y520">
        <v>0</v>
      </c>
      <c r="AF520">
        <f>Table1[[#This Row],[AB]]+Table1[[#This Row],[BB]]+Table1[[#This Row],[SF]]</f>
        <v>0</v>
      </c>
      <c r="AG520">
        <f>Table1[[#This Row],[H]]+Table1[[#This Row],[BB]]</f>
        <v>0</v>
      </c>
      <c r="AH520">
        <f>Table1[[#This Row],[H]]-Table1[[#This Row],[2B]]-Table1[[#This Row],[3B]]-Table1[[#This Row],[HR]]</f>
        <v>0</v>
      </c>
      <c r="AI520" s="3">
        <f>IF(Table1[[#This Row],[Team_Game_Number]] &gt;_xlfn.MAXIFS(Table1[Team_Game_Number],Table1[Team],Table1[[#This Row],[Team]]) - 5,1,0)</f>
        <v>0</v>
      </c>
      <c r="AJ520" cm="1">
        <f t="array" ref="AJ520">MATCH(Table1[[#This Row],[Game_ID]],_xlfn.UNIQUE(_xlfn._xlws.FILTER(Table1[Game_ID],Table1[Team]=Table1[[#This Row],[Team]])),0)</f>
        <v>5</v>
      </c>
      <c r="AK520">
        <f>IF(Table1[[#This Row],[Last5_Flag]]=1,1,0)</f>
        <v>0</v>
      </c>
      <c r="AL520">
        <f>COUNTIFS(
    Table1[Player Name], Table1[[#This Row],[Player Name]],
    Table1[Position], Table1[[#This Row],[Position]]
)</f>
        <v>20</v>
      </c>
      <c r="AM520" t="str" cm="1">
        <f t="array" ref="AM5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521" spans="1:39" x14ac:dyDescent="0.2">
      <c r="A521" t="str">
        <f>TEXT(Table1[[#This Row],[Date]],"yyyymmdd") &amp; "_" &amp; (LEFT(D521,3) &amp; "_" &amp; LEFT(E521,3) &amp; "_" &amp; (Table1[[#This Row],[Game_no.]]))</f>
        <v>20260220_Ind_Wes_1</v>
      </c>
      <c r="B521" s="1">
        <v>46073</v>
      </c>
      <c r="C521" s="3">
        <v>1</v>
      </c>
      <c r="D521" t="s">
        <v>262</v>
      </c>
      <c r="E521" t="s">
        <v>152</v>
      </c>
      <c r="F521" t="s">
        <v>152</v>
      </c>
      <c r="G521" t="s">
        <v>262</v>
      </c>
      <c r="H521" t="s">
        <v>158</v>
      </c>
      <c r="I521" t="str">
        <f>TRIM(SUBSTITUTE(Table1[[#This Row],[Player]], " ", ""))</f>
        <v>A.Davis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f t="shared" si="27"/>
        <v>0</v>
      </c>
      <c r="W521" t="s">
        <v>231</v>
      </c>
      <c r="X521" s="3">
        <v>6</v>
      </c>
      <c r="Y521">
        <v>0</v>
      </c>
      <c r="Z521">
        <v>1.667</v>
      </c>
      <c r="AA521">
        <v>3</v>
      </c>
      <c r="AB521">
        <v>2</v>
      </c>
      <c r="AC521">
        <v>1</v>
      </c>
      <c r="AD521">
        <v>2</v>
      </c>
      <c r="AE521">
        <v>2</v>
      </c>
      <c r="AF521">
        <f>Table1[[#This Row],[AB]]+Table1[[#This Row],[BB]]+Table1[[#This Row],[SF]]</f>
        <v>1</v>
      </c>
      <c r="AG521">
        <f>Table1[[#This Row],[H]]+Table1[[#This Row],[BB]]</f>
        <v>0</v>
      </c>
      <c r="AH521">
        <f>Table1[[#This Row],[H]]-Table1[[#This Row],[2B]]-Table1[[#This Row],[3B]]-Table1[[#This Row],[HR]]</f>
        <v>0</v>
      </c>
      <c r="AI521" s="3">
        <f>IF(Table1[[#This Row],[Team_Game_Number]] &gt;_xlfn.MAXIFS(Table1[Team_Game_Number],Table1[Team],Table1[[#This Row],[Team]]) - 5,1,0)</f>
        <v>0</v>
      </c>
      <c r="AJ521" cm="1">
        <f t="array" ref="AJ521">MATCH(Table1[[#This Row],[Game_ID]],_xlfn.UNIQUE(_xlfn._xlws.FILTER(Table1[Game_ID],Table1[Team]=Table1[[#This Row],[Team]])),0)</f>
        <v>5</v>
      </c>
      <c r="AK521">
        <f>IF(Table1[[#This Row],[Last5_Flag]]=1,1,0)</f>
        <v>0</v>
      </c>
      <c r="AL521">
        <f>COUNTIFS(
    Table1[Player Name], Table1[[#This Row],[Player Name]],
    Table1[Position], Table1[[#This Row],[Position]]
)</f>
        <v>6</v>
      </c>
      <c r="AM521" t="str" cm="1">
        <f t="array" ref="AM5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522" spans="1:39" x14ac:dyDescent="0.2">
      <c r="A522" t="str">
        <f>TEXT(Table1[[#This Row],[Date]],"yyyymmdd") &amp; "_" &amp; (LEFT(D522,3) &amp; "_" &amp; LEFT(E522,3) &amp; "_" &amp; (Table1[[#This Row],[Game_no.]]))</f>
        <v>20260220_Ind_Wes_1</v>
      </c>
      <c r="B522" s="1">
        <v>46073</v>
      </c>
      <c r="C522" s="3">
        <v>1</v>
      </c>
      <c r="D522" t="s">
        <v>262</v>
      </c>
      <c r="E522" t="s">
        <v>152</v>
      </c>
      <c r="F522" t="s">
        <v>152</v>
      </c>
      <c r="G522" t="s">
        <v>262</v>
      </c>
      <c r="H522" t="s">
        <v>159</v>
      </c>
      <c r="I522" t="str">
        <f>TRIM(SUBSTITUTE(Table1[[#This Row],[Player]], " ", ""))</f>
        <v>R.Mangold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f t="shared" si="27"/>
        <v>0</v>
      </c>
      <c r="W522" t="s">
        <v>58</v>
      </c>
      <c r="X522" s="3">
        <v>6</v>
      </c>
      <c r="Y522">
        <v>0</v>
      </c>
      <c r="Z522">
        <v>4.6669999999999998</v>
      </c>
      <c r="AA522">
        <v>5</v>
      </c>
      <c r="AB522">
        <v>1</v>
      </c>
      <c r="AC522">
        <v>1</v>
      </c>
      <c r="AD522">
        <v>3</v>
      </c>
      <c r="AE522">
        <v>6</v>
      </c>
      <c r="AF522">
        <f>Table1[[#This Row],[AB]]+Table1[[#This Row],[BB]]+Table1[[#This Row],[SF]]</f>
        <v>2</v>
      </c>
      <c r="AG522">
        <f>Table1[[#This Row],[H]]+Table1[[#This Row],[BB]]</f>
        <v>0</v>
      </c>
      <c r="AH522">
        <f>Table1[[#This Row],[H]]-Table1[[#This Row],[2B]]-Table1[[#This Row],[3B]]-Table1[[#This Row],[HR]]</f>
        <v>0</v>
      </c>
      <c r="AI522" s="3">
        <f>IF(Table1[[#This Row],[Team_Game_Number]] &gt;_xlfn.MAXIFS(Table1[Team_Game_Number],Table1[Team],Table1[[#This Row],[Team]]) - 5,1,0)</f>
        <v>0</v>
      </c>
      <c r="AJ522" cm="1">
        <f t="array" ref="AJ522">MATCH(Table1[[#This Row],[Game_ID]],_xlfn.UNIQUE(_xlfn._xlws.FILTER(Table1[Game_ID],Table1[Team]=Table1[[#This Row],[Team]])),0)</f>
        <v>5</v>
      </c>
      <c r="AK522">
        <f>IF(Table1[[#This Row],[Last5_Flag]]=1,1,0)</f>
        <v>0</v>
      </c>
      <c r="AL522">
        <f>COUNTIFS(
    Table1[Player Name], Table1[[#This Row],[Player Name]],
    Table1[Position], Table1[[#This Row],[Position]]
)</f>
        <v>6</v>
      </c>
      <c r="AM522" t="str" cm="1">
        <f t="array" ref="AM5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523" spans="1:39" x14ac:dyDescent="0.2">
      <c r="A523" t="str">
        <f>TEXT(Table1[[#This Row],[Date]],"yyyymmdd") &amp; "_" &amp; (LEFT(D523,3) &amp; "_" &amp; LEFT(E523,3) &amp; "_" &amp; (Table1[[#This Row],[Game_no.]]))</f>
        <v>20260220_Ind_Wes_1</v>
      </c>
      <c r="B523" s="1">
        <v>46073</v>
      </c>
      <c r="C523" s="3">
        <v>1</v>
      </c>
      <c r="D523" t="s">
        <v>262</v>
      </c>
      <c r="E523" t="s">
        <v>152</v>
      </c>
      <c r="F523" t="s">
        <v>152</v>
      </c>
      <c r="G523" t="s">
        <v>262</v>
      </c>
      <c r="H523" t="s">
        <v>198</v>
      </c>
      <c r="I523" t="str">
        <f>TRIM(SUBSTITUTE(Table1[[#This Row],[Player]], " ", ""))</f>
        <v>A.Pass</v>
      </c>
      <c r="J523">
        <v>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f t="shared" si="27"/>
        <v>0</v>
      </c>
      <c r="W523" t="s">
        <v>263</v>
      </c>
      <c r="X523" s="3">
        <v>7</v>
      </c>
      <c r="Y523">
        <v>0</v>
      </c>
      <c r="AF523">
        <f>Table1[[#This Row],[AB]]+Table1[[#This Row],[BB]]+Table1[[#This Row],[SF]]</f>
        <v>3</v>
      </c>
      <c r="AG523">
        <f>Table1[[#This Row],[H]]+Table1[[#This Row],[BB]]</f>
        <v>0</v>
      </c>
      <c r="AH523">
        <f>Table1[[#This Row],[H]]-Table1[[#This Row],[2B]]-Table1[[#This Row],[3B]]-Table1[[#This Row],[HR]]</f>
        <v>0</v>
      </c>
      <c r="AI523" s="3">
        <f>IF(Table1[[#This Row],[Team_Game_Number]] &gt;_xlfn.MAXIFS(Table1[Team_Game_Number],Table1[Team],Table1[[#This Row],[Team]]) - 5,1,0)</f>
        <v>0</v>
      </c>
      <c r="AJ523" cm="1">
        <f t="array" ref="AJ523">MATCH(Table1[[#This Row],[Game_ID]],_xlfn.UNIQUE(_xlfn._xlws.FILTER(Table1[Game_ID],Table1[Team]=Table1[[#This Row],[Team]])),0)</f>
        <v>5</v>
      </c>
      <c r="AK523">
        <f>IF(Table1[[#This Row],[Last5_Flag]]=1,1,0)</f>
        <v>0</v>
      </c>
      <c r="AL523">
        <f>COUNTIFS(
    Table1[Player Name], Table1[[#This Row],[Player Name]],
    Table1[Position], Table1[[#This Row],[Position]]
)</f>
        <v>1</v>
      </c>
      <c r="AM523" t="str" cm="1">
        <f t="array" ref="AM5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524" spans="1:39" x14ac:dyDescent="0.2">
      <c r="A524" t="str">
        <f>TEXT(Table1[[#This Row],[Date]],"yyyymmdd") &amp; "_" &amp; (LEFT(D524,3) &amp; "_" &amp; LEFT(E524,3) &amp; "_" &amp; (Table1[[#This Row],[Game_no.]]))</f>
        <v>20260220_Ind_Wes_1</v>
      </c>
      <c r="B524" s="1">
        <v>46073</v>
      </c>
      <c r="C524" s="3">
        <v>1</v>
      </c>
      <c r="D524" t="s">
        <v>262</v>
      </c>
      <c r="E524" t="s">
        <v>152</v>
      </c>
      <c r="F524" t="s">
        <v>152</v>
      </c>
      <c r="G524" t="s">
        <v>262</v>
      </c>
      <c r="H524" t="s">
        <v>194</v>
      </c>
      <c r="I524" t="str">
        <f>TRIM(SUBSTITUTE(Table1[[#This Row],[Player]], " ", ""))</f>
        <v>C.Woody</v>
      </c>
      <c r="J524">
        <v>2</v>
      </c>
      <c r="K524">
        <v>0</v>
      </c>
      <c r="L524">
        <v>0</v>
      </c>
      <c r="M524">
        <v>0</v>
      </c>
      <c r="N524">
        <v>1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f t="shared" si="27"/>
        <v>0</v>
      </c>
      <c r="W524" t="s">
        <v>8</v>
      </c>
      <c r="X524" s="3">
        <v>8</v>
      </c>
      <c r="Y524">
        <v>0</v>
      </c>
      <c r="AF524">
        <f>Table1[[#This Row],[AB]]+Table1[[#This Row],[BB]]+Table1[[#This Row],[SF]]</f>
        <v>3</v>
      </c>
      <c r="AG524">
        <f>Table1[[#This Row],[H]]+Table1[[#This Row],[BB]]</f>
        <v>1</v>
      </c>
      <c r="AH524">
        <f>Table1[[#This Row],[H]]-Table1[[#This Row],[2B]]-Table1[[#This Row],[3B]]-Table1[[#This Row],[HR]]</f>
        <v>0</v>
      </c>
      <c r="AI524" s="3">
        <f>IF(Table1[[#This Row],[Team_Game_Number]] &gt;_xlfn.MAXIFS(Table1[Team_Game_Number],Table1[Team],Table1[[#This Row],[Team]]) - 5,1,0)</f>
        <v>0</v>
      </c>
      <c r="AJ524" cm="1">
        <f t="array" ref="AJ524">MATCH(Table1[[#This Row],[Game_ID]],_xlfn.UNIQUE(_xlfn._xlws.FILTER(Table1[Game_ID],Table1[Team]=Table1[[#This Row],[Team]])),0)</f>
        <v>5</v>
      </c>
      <c r="AK524">
        <f>IF(Table1[[#This Row],[Last5_Flag]]=1,1,0)</f>
        <v>0</v>
      </c>
      <c r="AL524">
        <f>COUNTIFS(
    Table1[Player Name], Table1[[#This Row],[Player Name]],
    Table1[Position], Table1[[#This Row],[Position]]
)</f>
        <v>5</v>
      </c>
      <c r="AM524" t="str" cm="1">
        <f t="array" ref="AM5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525" spans="1:39" x14ac:dyDescent="0.2">
      <c r="A525" t="str">
        <f>TEXT(Table1[[#This Row],[Date]],"yyyymmdd") &amp; "_" &amp; (LEFT(D525,3) &amp; "_" &amp; LEFT(E525,3) &amp; "_" &amp; (Table1[[#This Row],[Game_no.]]))</f>
        <v>20260220_Ind_Wes_1</v>
      </c>
      <c r="B525" s="1">
        <v>46073</v>
      </c>
      <c r="C525" s="3">
        <v>1</v>
      </c>
      <c r="D525" t="s">
        <v>262</v>
      </c>
      <c r="E525" t="s">
        <v>152</v>
      </c>
      <c r="F525" t="s">
        <v>152</v>
      </c>
      <c r="G525" t="s">
        <v>262</v>
      </c>
      <c r="H525" t="s">
        <v>162</v>
      </c>
      <c r="I525" t="str">
        <f>TRIM(SUBSTITUTE(Table1[[#This Row],[Player]], " ", ""))</f>
        <v>P.Tucker</v>
      </c>
      <c r="J525">
        <v>2</v>
      </c>
      <c r="K525">
        <v>1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f t="shared" si="27"/>
        <v>0</v>
      </c>
      <c r="W525" t="s">
        <v>264</v>
      </c>
      <c r="X525" s="3">
        <v>9</v>
      </c>
      <c r="Y525">
        <v>0</v>
      </c>
      <c r="AF525">
        <f>Table1[[#This Row],[AB]]+Table1[[#This Row],[BB]]+Table1[[#This Row],[SF]]</f>
        <v>2</v>
      </c>
      <c r="AG525">
        <f>Table1[[#This Row],[H]]+Table1[[#This Row],[BB]]</f>
        <v>0</v>
      </c>
      <c r="AH525">
        <f>Table1[[#This Row],[H]]-Table1[[#This Row],[2B]]-Table1[[#This Row],[3B]]-Table1[[#This Row],[HR]]</f>
        <v>0</v>
      </c>
      <c r="AI525" s="3">
        <f>IF(Table1[[#This Row],[Team_Game_Number]] &gt;_xlfn.MAXIFS(Table1[Team_Game_Number],Table1[Team],Table1[[#This Row],[Team]]) - 5,1,0)</f>
        <v>0</v>
      </c>
      <c r="AJ525" cm="1">
        <f t="array" ref="AJ525">MATCH(Table1[[#This Row],[Game_ID]],_xlfn.UNIQUE(_xlfn._xlws.FILTER(Table1[Game_ID],Table1[Team]=Table1[[#This Row],[Team]])),0)</f>
        <v>5</v>
      </c>
      <c r="AK525">
        <f>IF(Table1[[#This Row],[Last5_Flag]]=1,1,0)</f>
        <v>0</v>
      </c>
      <c r="AL525">
        <f>COUNTIFS(
    Table1[Player Name], Table1[[#This Row],[Player Name]],
    Table1[Position], Table1[[#This Row],[Position]]
)</f>
        <v>1</v>
      </c>
      <c r="AM525" t="str" cm="1">
        <f t="array" ref="AM5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526" spans="1:39" x14ac:dyDescent="0.2">
      <c r="A526" t="str">
        <f>TEXT(Table1[[#This Row],[Date]],"yyyymmdd") &amp; "_" &amp; (LEFT(D526,3) &amp; "_" &amp; LEFT(E526,3) &amp; "_" &amp; (Table1[[#This Row],[Game_no.]]))</f>
        <v>20260220_Ind_Wes_1</v>
      </c>
      <c r="B526" s="1">
        <v>46073</v>
      </c>
      <c r="C526" s="3">
        <v>1</v>
      </c>
      <c r="D526" t="s">
        <v>262</v>
      </c>
      <c r="E526" t="s">
        <v>152</v>
      </c>
      <c r="F526" t="s">
        <v>152</v>
      </c>
      <c r="G526" t="s">
        <v>262</v>
      </c>
      <c r="H526" t="s">
        <v>199</v>
      </c>
      <c r="I526" t="str">
        <f>TRIM(SUBSTITUTE(Table1[[#This Row],[Player]], " ", ""))</f>
        <v>H.Ball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f t="shared" si="27"/>
        <v>1</v>
      </c>
      <c r="W526" t="s">
        <v>54</v>
      </c>
      <c r="X526" s="3">
        <v>9</v>
      </c>
      <c r="Y526">
        <v>0</v>
      </c>
      <c r="AF526">
        <f>Table1[[#This Row],[AB]]+Table1[[#This Row],[BB]]+Table1[[#This Row],[SF]]</f>
        <v>1</v>
      </c>
      <c r="AG526">
        <f>Table1[[#This Row],[H]]+Table1[[#This Row],[BB]]</f>
        <v>1</v>
      </c>
      <c r="AH526">
        <f>Table1[[#This Row],[H]]-Table1[[#This Row],[2B]]-Table1[[#This Row],[3B]]-Table1[[#This Row],[HR]]</f>
        <v>1</v>
      </c>
      <c r="AI526" s="3">
        <f>IF(Table1[[#This Row],[Team_Game_Number]] &gt;_xlfn.MAXIFS(Table1[Team_Game_Number],Table1[Team],Table1[[#This Row],[Team]]) - 5,1,0)</f>
        <v>0</v>
      </c>
      <c r="AJ526" cm="1">
        <f t="array" ref="AJ526">MATCH(Table1[[#This Row],[Game_ID]],_xlfn.UNIQUE(_xlfn._xlws.FILTER(Table1[Game_ID],Table1[Team]=Table1[[#This Row],[Team]])),0)</f>
        <v>5</v>
      </c>
      <c r="AK526">
        <f>IF(Table1[[#This Row],[Last5_Flag]]=1,1,0)</f>
        <v>0</v>
      </c>
      <c r="AL526">
        <f>COUNTIFS(
    Table1[Player Name], Table1[[#This Row],[Player Name]],
    Table1[Position], Table1[[#This Row],[Position]]
)</f>
        <v>7</v>
      </c>
      <c r="AM526" t="str" cm="1">
        <f t="array" ref="AM5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527" spans="1:39" x14ac:dyDescent="0.2">
      <c r="A527" t="str">
        <f>TEXT(Table1[[#This Row],[Date]],"yyyymmdd") &amp; "_" &amp; (LEFT(D527,3) &amp; "_" &amp; LEFT(E527,3) &amp; "_" &amp; (Table1[[#This Row],[Game_no.]]))</f>
        <v>20260220_Ind_Wes_1</v>
      </c>
      <c r="B527" s="1">
        <v>46073</v>
      </c>
      <c r="C527" s="3">
        <v>1</v>
      </c>
      <c r="D527" t="s">
        <v>262</v>
      </c>
      <c r="E527" t="s">
        <v>152</v>
      </c>
      <c r="F527" t="s">
        <v>152</v>
      </c>
      <c r="G527" t="s">
        <v>262</v>
      </c>
      <c r="H527" t="s">
        <v>160</v>
      </c>
      <c r="I527" t="str">
        <f>TRIM(SUBSTITUTE(Table1[[#This Row],[Player]], " ", ""))</f>
        <v>M.Johnson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f t="shared" si="27"/>
        <v>0</v>
      </c>
      <c r="W527" t="s">
        <v>57</v>
      </c>
      <c r="X527" s="3"/>
      <c r="AF527">
        <f>Table1[[#This Row],[AB]]+Table1[[#This Row],[BB]]+Table1[[#This Row],[SF]]</f>
        <v>0</v>
      </c>
      <c r="AG527">
        <f>Table1[[#This Row],[H]]+Table1[[#This Row],[BB]]</f>
        <v>0</v>
      </c>
      <c r="AH527">
        <f>Table1[[#This Row],[H]]-Table1[[#This Row],[2B]]-Table1[[#This Row],[3B]]-Table1[[#This Row],[HR]]</f>
        <v>0</v>
      </c>
      <c r="AI527" s="3">
        <f>IF(Table1[[#This Row],[Team_Game_Number]] &gt;_xlfn.MAXIFS(Table1[Team_Game_Number],Table1[Team],Table1[[#This Row],[Team]]) - 5,1,0)</f>
        <v>0</v>
      </c>
      <c r="AJ527" cm="1">
        <f t="array" ref="AJ527">MATCH(Table1[[#This Row],[Game_ID]],_xlfn.UNIQUE(_xlfn._xlws.FILTER(Table1[Game_ID],Table1[Team]=Table1[[#This Row],[Team]])),0)</f>
        <v>5</v>
      </c>
      <c r="AK527">
        <f>IF(Table1[[#This Row],[Last5_Flag]]=1,1,0)</f>
        <v>0</v>
      </c>
      <c r="AL527">
        <f>COUNTIFS(
    Table1[Player Name], Table1[[#This Row],[Player Name]],
    Table1[Position], Table1[[#This Row],[Position]]
)</f>
        <v>7</v>
      </c>
      <c r="AM527" t="str" cm="1">
        <f t="array" ref="AM5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528" spans="1:39" x14ac:dyDescent="0.2">
      <c r="A528" t="str">
        <f>TEXT(Table1[[#This Row],[Date]],"yyyymmdd") &amp; "_" &amp; (LEFT(D528,3) &amp; "_" &amp; LEFT(E528,3) &amp; "_" &amp; (Table1[[#This Row],[Game_no.]]))</f>
        <v>20260220_UC_Edi_1</v>
      </c>
      <c r="B528" s="1">
        <v>46073</v>
      </c>
      <c r="C528" s="3">
        <v>1</v>
      </c>
      <c r="D528" t="s">
        <v>201</v>
      </c>
      <c r="E528" t="s">
        <v>265</v>
      </c>
      <c r="F528" t="s">
        <v>201</v>
      </c>
      <c r="G528" t="s">
        <v>265</v>
      </c>
      <c r="H528" t="s">
        <v>202</v>
      </c>
      <c r="I528" t="str">
        <f>TRIM(SUBSTITUTE(Table1[[#This Row],[Player]], " ", ""))</f>
        <v>E.Zucchero</v>
      </c>
      <c r="J528">
        <v>3</v>
      </c>
      <c r="K528">
        <v>1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f t="shared" si="27"/>
        <v>1</v>
      </c>
      <c r="W528" t="s">
        <v>48</v>
      </c>
      <c r="X528" s="3">
        <v>1</v>
      </c>
      <c r="Y528">
        <v>0</v>
      </c>
      <c r="AF528">
        <f>Table1[[#This Row],[AB]]+Table1[[#This Row],[BB]]+Table1[[#This Row],[SF]]</f>
        <v>3</v>
      </c>
      <c r="AG528">
        <f>Table1[[#This Row],[H]]+Table1[[#This Row],[BB]]</f>
        <v>1</v>
      </c>
      <c r="AH528">
        <f>Table1[[#This Row],[H]]-Table1[[#This Row],[2B]]-Table1[[#This Row],[3B]]-Table1[[#This Row],[HR]]</f>
        <v>1</v>
      </c>
      <c r="AI528" s="3">
        <f>IF(Table1[[#This Row],[Team_Game_Number]] &gt;_xlfn.MAXIFS(Table1[Team_Game_Number],Table1[Team],Table1[[#This Row],[Team]]) - 5,1,0)</f>
        <v>0</v>
      </c>
      <c r="AJ528" cm="1">
        <f t="array" ref="AJ528">MATCH(Table1[[#This Row],[Game_ID]],_xlfn.UNIQUE(_xlfn._xlws.FILTER(Table1[Game_ID],Table1[Team]=Table1[[#This Row],[Team]])),0)</f>
        <v>5</v>
      </c>
      <c r="AK528">
        <f>IF(Table1[[#This Row],[Last5_Flag]]=1,1,0)</f>
        <v>0</v>
      </c>
      <c r="AL528">
        <f>COUNTIFS(
    Table1[Player Name], Table1[[#This Row],[Player Name]],
    Table1[Position], Table1[[#This Row],[Position]]
)</f>
        <v>33</v>
      </c>
      <c r="AM528" t="str" cm="1">
        <f t="array" ref="AM5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529" spans="1:39" x14ac:dyDescent="0.2">
      <c r="A529" t="str">
        <f>TEXT(Table1[[#This Row],[Date]],"yyyymmdd") &amp; "_" &amp; (LEFT(D529,3) &amp; "_" &amp; LEFT(E529,3) &amp; "_" &amp; (Table1[[#This Row],[Game_no.]]))</f>
        <v>20260220_UC_Edi_1</v>
      </c>
      <c r="B529" s="1">
        <v>46073</v>
      </c>
      <c r="C529" s="3">
        <v>1</v>
      </c>
      <c r="D529" t="s">
        <v>201</v>
      </c>
      <c r="E529" t="s">
        <v>265</v>
      </c>
      <c r="F529" t="s">
        <v>201</v>
      </c>
      <c r="G529" t="s">
        <v>265</v>
      </c>
      <c r="H529" t="s">
        <v>203</v>
      </c>
      <c r="I529" t="str">
        <f>TRIM(SUBSTITUTE(Table1[[#This Row],[Player]], " ", ""))</f>
        <v>B.Polistina</v>
      </c>
      <c r="J529">
        <v>2</v>
      </c>
      <c r="K529">
        <v>2</v>
      </c>
      <c r="L529">
        <v>2</v>
      </c>
      <c r="M529">
        <v>0</v>
      </c>
      <c r="N529">
        <v>1</v>
      </c>
      <c r="O529">
        <v>0</v>
      </c>
      <c r="P529">
        <v>1</v>
      </c>
      <c r="Q529">
        <v>1</v>
      </c>
      <c r="R529">
        <v>0</v>
      </c>
      <c r="S529">
        <v>0</v>
      </c>
      <c r="T529">
        <v>0</v>
      </c>
      <c r="U529">
        <v>0</v>
      </c>
      <c r="V529">
        <f t="shared" si="27"/>
        <v>7</v>
      </c>
      <c r="W529" t="s">
        <v>53</v>
      </c>
      <c r="X529" s="3">
        <v>2</v>
      </c>
      <c r="Y529">
        <v>0</v>
      </c>
      <c r="AF529">
        <f>Table1[[#This Row],[AB]]+Table1[[#This Row],[BB]]+Table1[[#This Row],[SF]]</f>
        <v>3</v>
      </c>
      <c r="AG529">
        <f>Table1[[#This Row],[H]]+Table1[[#This Row],[BB]]</f>
        <v>3</v>
      </c>
      <c r="AH529">
        <f>Table1[[#This Row],[H]]-Table1[[#This Row],[2B]]-Table1[[#This Row],[3B]]-Table1[[#This Row],[HR]]</f>
        <v>0</v>
      </c>
      <c r="AI529" s="3">
        <f>IF(Table1[[#This Row],[Team_Game_Number]] &gt;_xlfn.MAXIFS(Table1[Team_Game_Number],Table1[Team],Table1[[#This Row],[Team]]) - 5,1,0)</f>
        <v>0</v>
      </c>
      <c r="AJ529" cm="1">
        <f t="array" ref="AJ529">MATCH(Table1[[#This Row],[Game_ID]],_xlfn.UNIQUE(_xlfn._xlws.FILTER(Table1[Game_ID],Table1[Team]=Table1[[#This Row],[Team]])),0)</f>
        <v>5</v>
      </c>
      <c r="AK529">
        <f>IF(Table1[[#This Row],[Last5_Flag]]=1,1,0)</f>
        <v>0</v>
      </c>
      <c r="AL529">
        <f>COUNTIFS(
    Table1[Player Name], Table1[[#This Row],[Player Name]],
    Table1[Position], Table1[[#This Row],[Position]]
)</f>
        <v>18</v>
      </c>
      <c r="AM529" t="str" cm="1">
        <f t="array" ref="AM5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530" spans="1:39" x14ac:dyDescent="0.2">
      <c r="A530" t="str">
        <f>TEXT(Table1[[#This Row],[Date]],"yyyymmdd") &amp; "_" &amp; (LEFT(D530,3) &amp; "_" &amp; LEFT(E530,3) &amp; "_" &amp; (Table1[[#This Row],[Game_no.]]))</f>
        <v>20260220_UC_Edi_1</v>
      </c>
      <c r="B530" s="1">
        <v>46073</v>
      </c>
      <c r="C530" s="3">
        <v>1</v>
      </c>
      <c r="D530" t="s">
        <v>201</v>
      </c>
      <c r="E530" t="s">
        <v>265</v>
      </c>
      <c r="F530" t="s">
        <v>201</v>
      </c>
      <c r="G530" t="s">
        <v>265</v>
      </c>
      <c r="H530" t="s">
        <v>204</v>
      </c>
      <c r="I530" t="str">
        <f>TRIM(SUBSTITUTE(Table1[[#This Row],[Player]], " ", ""))</f>
        <v>K.Moran</v>
      </c>
      <c r="J530">
        <v>3</v>
      </c>
      <c r="K530">
        <v>2</v>
      </c>
      <c r="L530">
        <v>2</v>
      </c>
      <c r="M530">
        <v>3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f t="shared" si="27"/>
        <v>4</v>
      </c>
      <c r="W530" t="s">
        <v>43</v>
      </c>
      <c r="X530" s="3">
        <v>3</v>
      </c>
      <c r="Y530">
        <v>0</v>
      </c>
      <c r="AF530">
        <f>Table1[[#This Row],[AB]]+Table1[[#This Row],[BB]]+Table1[[#This Row],[SF]]</f>
        <v>3</v>
      </c>
      <c r="AG530">
        <f>Table1[[#This Row],[H]]+Table1[[#This Row],[BB]]</f>
        <v>2</v>
      </c>
      <c r="AH530">
        <f>Table1[[#This Row],[H]]-Table1[[#This Row],[2B]]-Table1[[#This Row],[3B]]-Table1[[#This Row],[HR]]</f>
        <v>1</v>
      </c>
      <c r="AI530" s="3">
        <f>IF(Table1[[#This Row],[Team_Game_Number]] &gt;_xlfn.MAXIFS(Table1[Team_Game_Number],Table1[Team],Table1[[#This Row],[Team]]) - 5,1,0)</f>
        <v>0</v>
      </c>
      <c r="AJ530" cm="1">
        <f t="array" ref="AJ530">MATCH(Table1[[#This Row],[Game_ID]],_xlfn.UNIQUE(_xlfn._xlws.FILTER(Table1[Game_ID],Table1[Team]=Table1[[#This Row],[Team]])),0)</f>
        <v>5</v>
      </c>
      <c r="AK530">
        <f>IF(Table1[[#This Row],[Last5_Flag]]=1,1,0)</f>
        <v>0</v>
      </c>
      <c r="AL530">
        <f>COUNTIFS(
    Table1[Player Name], Table1[[#This Row],[Player Name]],
    Table1[Position], Table1[[#This Row],[Position]]
)</f>
        <v>18</v>
      </c>
      <c r="AM530" t="str" cm="1">
        <f t="array" ref="AM5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31" spans="1:39" x14ac:dyDescent="0.2">
      <c r="A531" t="str">
        <f>TEXT(Table1[[#This Row],[Date]],"yyyymmdd") &amp; "_" &amp; (LEFT(D531,3) &amp; "_" &amp; LEFT(E531,3) &amp; "_" &amp; (Table1[[#This Row],[Game_no.]]))</f>
        <v>20260220_UC_Edi_1</v>
      </c>
      <c r="B531" s="1">
        <v>46073</v>
      </c>
      <c r="C531" s="3">
        <v>1</v>
      </c>
      <c r="D531" t="s">
        <v>201</v>
      </c>
      <c r="E531" t="s">
        <v>265</v>
      </c>
      <c r="F531" t="s">
        <v>201</v>
      </c>
      <c r="G531" t="s">
        <v>265</v>
      </c>
      <c r="H531" t="s">
        <v>205</v>
      </c>
      <c r="I531" t="str">
        <f>TRIM(SUBSTITUTE(Table1[[#This Row],[Player]], " ", ""))</f>
        <v>T.Hodson</v>
      </c>
      <c r="J531">
        <v>3</v>
      </c>
      <c r="K531">
        <v>1</v>
      </c>
      <c r="L531">
        <v>1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  <c r="V531">
        <f t="shared" ref="V531:V562" si="28">L531*1+P531*2+Q531*3+R531*4</f>
        <v>5</v>
      </c>
      <c r="W531" t="s">
        <v>8</v>
      </c>
      <c r="X531" s="3">
        <v>4</v>
      </c>
      <c r="Y531">
        <v>0</v>
      </c>
      <c r="AF531">
        <f>Table1[[#This Row],[AB]]+Table1[[#This Row],[BB]]+Table1[[#This Row],[SF]]</f>
        <v>3</v>
      </c>
      <c r="AG531">
        <f>Table1[[#This Row],[H]]+Table1[[#This Row],[BB]]</f>
        <v>1</v>
      </c>
      <c r="AH531">
        <f>Table1[[#This Row],[H]]-Table1[[#This Row],[2B]]-Table1[[#This Row],[3B]]-Table1[[#This Row],[HR]]</f>
        <v>0</v>
      </c>
      <c r="AI531" s="3">
        <f>IF(Table1[[#This Row],[Team_Game_Number]] &gt;_xlfn.MAXIFS(Table1[Team_Game_Number],Table1[Team],Table1[[#This Row],[Team]]) - 5,1,0)</f>
        <v>0</v>
      </c>
      <c r="AJ531" cm="1">
        <f t="array" ref="AJ531">MATCH(Table1[[#This Row],[Game_ID]],_xlfn.UNIQUE(_xlfn._xlws.FILTER(Table1[Game_ID],Table1[Team]=Table1[[#This Row],[Team]])),0)</f>
        <v>5</v>
      </c>
      <c r="AK531">
        <f>IF(Table1[[#This Row],[Last5_Flag]]=1,1,0)</f>
        <v>0</v>
      </c>
      <c r="AL531">
        <f>COUNTIFS(
    Table1[Player Name], Table1[[#This Row],[Player Name]],
    Table1[Position], Table1[[#This Row],[Position]]
)</f>
        <v>33</v>
      </c>
      <c r="AM531" t="str" cm="1">
        <f t="array" ref="AM5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532" spans="1:39" x14ac:dyDescent="0.2">
      <c r="A532" t="str">
        <f>TEXT(Table1[[#This Row],[Date]],"yyyymmdd") &amp; "_" &amp; (LEFT(D532,3) &amp; "_" &amp; LEFT(E532,3) &amp; "_" &amp; (Table1[[#This Row],[Game_no.]]))</f>
        <v>20260220_UC_Edi_1</v>
      </c>
      <c r="B532" s="1">
        <v>46073</v>
      </c>
      <c r="C532" s="3">
        <v>1</v>
      </c>
      <c r="D532" t="s">
        <v>201</v>
      </c>
      <c r="E532" t="s">
        <v>265</v>
      </c>
      <c r="F532" t="s">
        <v>201</v>
      </c>
      <c r="G532" t="s">
        <v>265</v>
      </c>
      <c r="H532" t="s">
        <v>206</v>
      </c>
      <c r="I532" t="str">
        <f>TRIM(SUBSTITUTE(Table1[[#This Row],[Player]], " ", ""))</f>
        <v>D.Pici</v>
      </c>
      <c r="J532">
        <v>3</v>
      </c>
      <c r="K532">
        <v>1</v>
      </c>
      <c r="L532">
        <v>2</v>
      </c>
      <c r="M532">
        <v>0</v>
      </c>
      <c r="N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f t="shared" si="28"/>
        <v>4</v>
      </c>
      <c r="W532" t="s">
        <v>54</v>
      </c>
      <c r="X532" s="3">
        <v>5</v>
      </c>
      <c r="Y532">
        <v>1</v>
      </c>
      <c r="AF532">
        <f>Table1[[#This Row],[AB]]+Table1[[#This Row],[BB]]+Table1[[#This Row],[SF]]</f>
        <v>3</v>
      </c>
      <c r="AG532">
        <f>Table1[[#This Row],[H]]+Table1[[#This Row],[BB]]</f>
        <v>2</v>
      </c>
      <c r="AH532">
        <f>Table1[[#This Row],[H]]-Table1[[#This Row],[2B]]-Table1[[#This Row],[3B]]-Table1[[#This Row],[HR]]</f>
        <v>1</v>
      </c>
      <c r="AI532" s="3">
        <f>IF(Table1[[#This Row],[Team_Game_Number]] &gt;_xlfn.MAXIFS(Table1[Team_Game_Number],Table1[Team],Table1[[#This Row],[Team]]) - 5,1,0)</f>
        <v>0</v>
      </c>
      <c r="AJ532" cm="1">
        <f t="array" ref="AJ532">MATCH(Table1[[#This Row],[Game_ID]],_xlfn.UNIQUE(_xlfn._xlws.FILTER(Table1[Game_ID],Table1[Team]=Table1[[#This Row],[Team]])),0)</f>
        <v>5</v>
      </c>
      <c r="AK532">
        <f>IF(Table1[[#This Row],[Last5_Flag]]=1,1,0)</f>
        <v>0</v>
      </c>
      <c r="AL532">
        <f>COUNTIFS(
    Table1[Player Name], Table1[[#This Row],[Player Name]],
    Table1[Position], Table1[[#This Row],[Position]]
)</f>
        <v>6</v>
      </c>
      <c r="AM532" t="str" cm="1">
        <f t="array" ref="AM5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533" spans="1:39" x14ac:dyDescent="0.2">
      <c r="A533" t="str">
        <f>TEXT(Table1[[#This Row],[Date]],"yyyymmdd") &amp; "_" &amp; (LEFT(D533,3) &amp; "_" &amp; LEFT(E533,3) &amp; "_" &amp; (Table1[[#This Row],[Game_no.]]))</f>
        <v>20260220_UC_Edi_1</v>
      </c>
      <c r="B533" s="1">
        <v>46073</v>
      </c>
      <c r="C533" s="3">
        <v>1</v>
      </c>
      <c r="D533" t="s">
        <v>201</v>
      </c>
      <c r="E533" t="s">
        <v>265</v>
      </c>
      <c r="F533" t="s">
        <v>201</v>
      </c>
      <c r="G533" t="s">
        <v>265</v>
      </c>
      <c r="H533" t="s">
        <v>209</v>
      </c>
      <c r="I533" t="str">
        <f>TRIM(SUBSTITUTE(Table1[[#This Row],[Player]], " ", ""))</f>
        <v>K.Sullins</v>
      </c>
      <c r="J533">
        <v>2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f t="shared" si="28"/>
        <v>0</v>
      </c>
      <c r="W533" t="s">
        <v>50</v>
      </c>
      <c r="X533" s="3">
        <v>6</v>
      </c>
      <c r="Y533">
        <v>0</v>
      </c>
      <c r="AF533">
        <f>Table1[[#This Row],[AB]]+Table1[[#This Row],[BB]]+Table1[[#This Row],[SF]]</f>
        <v>3</v>
      </c>
      <c r="AG533">
        <f>Table1[[#This Row],[H]]+Table1[[#This Row],[BB]]</f>
        <v>1</v>
      </c>
      <c r="AH533">
        <f>Table1[[#This Row],[H]]-Table1[[#This Row],[2B]]-Table1[[#This Row],[3B]]-Table1[[#This Row],[HR]]</f>
        <v>0</v>
      </c>
      <c r="AI533" s="3">
        <f>IF(Table1[[#This Row],[Team_Game_Number]] &gt;_xlfn.MAXIFS(Table1[Team_Game_Number],Table1[Team],Table1[[#This Row],[Team]]) - 5,1,0)</f>
        <v>0</v>
      </c>
      <c r="AJ533" cm="1">
        <f t="array" ref="AJ533">MATCH(Table1[[#This Row],[Game_ID]],_xlfn.UNIQUE(_xlfn._xlws.FILTER(Table1[Game_ID],Table1[Team]=Table1[[#This Row],[Team]])),0)</f>
        <v>5</v>
      </c>
      <c r="AK533">
        <f>IF(Table1[[#This Row],[Last5_Flag]]=1,1,0)</f>
        <v>0</v>
      </c>
      <c r="AL533">
        <f>COUNTIFS(
    Table1[Player Name], Table1[[#This Row],[Player Name]],
    Table1[Position], Table1[[#This Row],[Position]]
)</f>
        <v>3</v>
      </c>
      <c r="AM533" t="str" cm="1">
        <f t="array" ref="AM5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534" spans="1:39" x14ac:dyDescent="0.2">
      <c r="A534" t="str">
        <f>TEXT(Table1[[#This Row],[Date]],"yyyymmdd") &amp; "_" &amp; (LEFT(D534,3) &amp; "_" &amp; LEFT(E534,3) &amp; "_" &amp; (Table1[[#This Row],[Game_no.]]))</f>
        <v>20260220_UC_Edi_1</v>
      </c>
      <c r="B534" s="1">
        <v>46073</v>
      </c>
      <c r="C534" s="3">
        <v>1</v>
      </c>
      <c r="D534" t="s">
        <v>201</v>
      </c>
      <c r="E534" t="s">
        <v>265</v>
      </c>
      <c r="F534" t="s">
        <v>201</v>
      </c>
      <c r="G534" t="s">
        <v>265</v>
      </c>
      <c r="H534" t="s">
        <v>266</v>
      </c>
      <c r="I534" t="str">
        <f>TRIM(SUBSTITUTE(Table1[[#This Row],[Player]], " ", ""))</f>
        <v>M.Hataway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f t="shared" si="28"/>
        <v>0</v>
      </c>
      <c r="W534" t="s">
        <v>73</v>
      </c>
      <c r="X534" s="3"/>
      <c r="Y534">
        <v>0</v>
      </c>
      <c r="AF534">
        <f>Table1[[#This Row],[AB]]+Table1[[#This Row],[BB]]+Table1[[#This Row],[SF]]</f>
        <v>0</v>
      </c>
      <c r="AG534">
        <f>Table1[[#This Row],[H]]+Table1[[#This Row],[BB]]</f>
        <v>0</v>
      </c>
      <c r="AH534">
        <f>Table1[[#This Row],[H]]-Table1[[#This Row],[2B]]-Table1[[#This Row],[3B]]-Table1[[#This Row],[HR]]</f>
        <v>0</v>
      </c>
      <c r="AI534" s="3">
        <f>IF(Table1[[#This Row],[Team_Game_Number]] &gt;_xlfn.MAXIFS(Table1[Team_Game_Number],Table1[Team],Table1[[#This Row],[Team]]) - 5,1,0)</f>
        <v>0</v>
      </c>
      <c r="AJ534" cm="1">
        <f t="array" ref="AJ534">MATCH(Table1[[#This Row],[Game_ID]],_xlfn.UNIQUE(_xlfn._xlws.FILTER(Table1[Game_ID],Table1[Team]=Table1[[#This Row],[Team]])),0)</f>
        <v>5</v>
      </c>
      <c r="AK534">
        <f>IF(Table1[[#This Row],[Last5_Flag]]=1,1,0)</f>
        <v>0</v>
      </c>
      <c r="AL534">
        <f>COUNTIFS(
    Table1[Player Name], Table1[[#This Row],[Player Name]],
    Table1[Position], Table1[[#This Row],[Position]]
)</f>
        <v>1</v>
      </c>
      <c r="AM534" t="str" cm="1">
        <f t="array" ref="AM5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535" spans="1:39" x14ac:dyDescent="0.2">
      <c r="A535" t="str">
        <f>TEXT(Table1[[#This Row],[Date]],"yyyymmdd") &amp; "_" &amp; (LEFT(D535,3) &amp; "_" &amp; LEFT(E535,3) &amp; "_" &amp; (Table1[[#This Row],[Game_no.]]))</f>
        <v>20260220_UC_Edi_1</v>
      </c>
      <c r="B535" s="1">
        <v>46073</v>
      </c>
      <c r="C535" s="3">
        <v>1</v>
      </c>
      <c r="D535" t="s">
        <v>201</v>
      </c>
      <c r="E535" t="s">
        <v>265</v>
      </c>
      <c r="F535" t="s">
        <v>201</v>
      </c>
      <c r="G535" t="s">
        <v>265</v>
      </c>
      <c r="H535" t="s">
        <v>208</v>
      </c>
      <c r="I535" t="str">
        <f>TRIM(SUBSTITUTE(Table1[[#This Row],[Player]], " ", ""))</f>
        <v>A.Espinoza</v>
      </c>
      <c r="J535">
        <v>2</v>
      </c>
      <c r="K535">
        <v>0</v>
      </c>
      <c r="L535">
        <v>0</v>
      </c>
      <c r="M535">
        <v>1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f t="shared" si="28"/>
        <v>0</v>
      </c>
      <c r="W535" t="s">
        <v>57</v>
      </c>
      <c r="X535" s="3">
        <v>7</v>
      </c>
      <c r="Y535">
        <v>0</v>
      </c>
      <c r="AF535">
        <f>Table1[[#This Row],[AB]]+Table1[[#This Row],[BB]]+Table1[[#This Row],[SF]]</f>
        <v>3</v>
      </c>
      <c r="AG535">
        <f>Table1[[#This Row],[H]]+Table1[[#This Row],[BB]]</f>
        <v>0</v>
      </c>
      <c r="AH535">
        <f>Table1[[#This Row],[H]]-Table1[[#This Row],[2B]]-Table1[[#This Row],[3B]]-Table1[[#This Row],[HR]]</f>
        <v>0</v>
      </c>
      <c r="AI535" s="3">
        <f>IF(Table1[[#This Row],[Team_Game_Number]] &gt;_xlfn.MAXIFS(Table1[Team_Game_Number],Table1[Team],Table1[[#This Row],[Team]]) - 5,1,0)</f>
        <v>0</v>
      </c>
      <c r="AJ535" cm="1">
        <f t="array" ref="AJ535">MATCH(Table1[[#This Row],[Game_ID]],_xlfn.UNIQUE(_xlfn._xlws.FILTER(Table1[Game_ID],Table1[Team]=Table1[[#This Row],[Team]])),0)</f>
        <v>5</v>
      </c>
      <c r="AK535">
        <f>IF(Table1[[#This Row],[Last5_Flag]]=1,1,0)</f>
        <v>0</v>
      </c>
      <c r="AL535">
        <f>COUNTIFS(
    Table1[Player Name], Table1[[#This Row],[Player Name]],
    Table1[Position], Table1[[#This Row],[Position]]
)</f>
        <v>31</v>
      </c>
      <c r="AM535" t="str" cm="1">
        <f t="array" ref="AM5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536" spans="1:39" x14ac:dyDescent="0.2">
      <c r="A536" t="str">
        <f>TEXT(Table1[[#This Row],[Date]],"yyyymmdd") &amp; "_" &amp; (LEFT(D536,3) &amp; "_" &amp; LEFT(E536,3) &amp; "_" &amp; (Table1[[#This Row],[Game_no.]]))</f>
        <v>20260220_UC_Edi_1</v>
      </c>
      <c r="B536" s="1">
        <v>46073</v>
      </c>
      <c r="C536" s="3">
        <v>1</v>
      </c>
      <c r="D536" t="s">
        <v>201</v>
      </c>
      <c r="E536" t="s">
        <v>265</v>
      </c>
      <c r="F536" t="s">
        <v>201</v>
      </c>
      <c r="G536" t="s">
        <v>265</v>
      </c>
      <c r="H536" t="s">
        <v>210</v>
      </c>
      <c r="I536" t="str">
        <f>TRIM(SUBSTITUTE(Table1[[#This Row],[Player]], " ", ""))</f>
        <v>E.Smith</v>
      </c>
      <c r="J536">
        <v>3</v>
      </c>
      <c r="K536">
        <v>1</v>
      </c>
      <c r="L536">
        <v>1</v>
      </c>
      <c r="M536">
        <v>2</v>
      </c>
      <c r="N536">
        <v>0</v>
      </c>
      <c r="O536">
        <v>1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f t="shared" si="28"/>
        <v>5</v>
      </c>
      <c r="W536" t="s">
        <v>7</v>
      </c>
      <c r="X536" s="3">
        <v>8</v>
      </c>
      <c r="Y536">
        <v>0</v>
      </c>
      <c r="AF536">
        <f>Table1[[#This Row],[AB]]+Table1[[#This Row],[BB]]+Table1[[#This Row],[SF]]</f>
        <v>3</v>
      </c>
      <c r="AG536">
        <f>Table1[[#This Row],[H]]+Table1[[#This Row],[BB]]</f>
        <v>1</v>
      </c>
      <c r="AH536">
        <f>Table1[[#This Row],[H]]-Table1[[#This Row],[2B]]-Table1[[#This Row],[3B]]-Table1[[#This Row],[HR]]</f>
        <v>0</v>
      </c>
      <c r="AI536" s="3">
        <f>IF(Table1[[#This Row],[Team_Game_Number]] &gt;_xlfn.MAXIFS(Table1[Team_Game_Number],Table1[Team],Table1[[#This Row],[Team]]) - 5,1,0)</f>
        <v>0</v>
      </c>
      <c r="AJ536" cm="1">
        <f t="array" ref="AJ536">MATCH(Table1[[#This Row],[Game_ID]],_xlfn.UNIQUE(_xlfn._xlws.FILTER(Table1[Game_ID],Table1[Team]=Table1[[#This Row],[Team]])),0)</f>
        <v>5</v>
      </c>
      <c r="AK536">
        <f>IF(Table1[[#This Row],[Last5_Flag]]=1,1,0)</f>
        <v>0</v>
      </c>
      <c r="AL536">
        <f>COUNTIFS(
    Table1[Player Name], Table1[[#This Row],[Player Name]],
    Table1[Position], Table1[[#This Row],[Position]]
)</f>
        <v>28</v>
      </c>
      <c r="AM536" t="str" cm="1">
        <f t="array" ref="AM5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537" spans="1:39" x14ac:dyDescent="0.2">
      <c r="A537" t="str">
        <f>TEXT(Table1[[#This Row],[Date]],"yyyymmdd") &amp; "_" &amp; (LEFT(D537,3) &amp; "_" &amp; LEFT(E537,3) &amp; "_" &amp; (Table1[[#This Row],[Game_no.]]))</f>
        <v>20260220_UC_Edi_1</v>
      </c>
      <c r="B537" s="1">
        <v>46073</v>
      </c>
      <c r="C537" s="3">
        <v>1</v>
      </c>
      <c r="D537" t="s">
        <v>201</v>
      </c>
      <c r="E537" t="s">
        <v>265</v>
      </c>
      <c r="F537" t="s">
        <v>201</v>
      </c>
      <c r="G537" t="s">
        <v>265</v>
      </c>
      <c r="H537" t="s">
        <v>211</v>
      </c>
      <c r="I537" t="str">
        <f>TRIM(SUBSTITUTE(Table1[[#This Row],[Player]], " ", ""))</f>
        <v>K.Serra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f t="shared" si="28"/>
        <v>0</v>
      </c>
      <c r="W537" t="s">
        <v>52</v>
      </c>
      <c r="X537" s="3">
        <v>9</v>
      </c>
      <c r="Y537">
        <v>0</v>
      </c>
      <c r="AF537">
        <f>Table1[[#This Row],[AB]]+Table1[[#This Row],[BB]]+Table1[[#This Row],[SF]]</f>
        <v>2</v>
      </c>
      <c r="AG537">
        <f>Table1[[#This Row],[H]]+Table1[[#This Row],[BB]]</f>
        <v>0</v>
      </c>
      <c r="AH537">
        <f>Table1[[#This Row],[H]]-Table1[[#This Row],[2B]]-Table1[[#This Row],[3B]]-Table1[[#This Row],[HR]]</f>
        <v>0</v>
      </c>
      <c r="AI537" s="3">
        <f>IF(Table1[[#This Row],[Team_Game_Number]] &gt;_xlfn.MAXIFS(Table1[Team_Game_Number],Table1[Team],Table1[[#This Row],[Team]]) - 5,1,0)</f>
        <v>0</v>
      </c>
      <c r="AJ537" cm="1">
        <f t="array" ref="AJ537">MATCH(Table1[[#This Row],[Game_ID]],_xlfn.UNIQUE(_xlfn._xlws.FILTER(Table1[Game_ID],Table1[Team]=Table1[[#This Row],[Team]])),0)</f>
        <v>5</v>
      </c>
      <c r="AK537">
        <f>IF(Table1[[#This Row],[Last5_Flag]]=1,1,0)</f>
        <v>0</v>
      </c>
      <c r="AL537">
        <f>COUNTIFS(
    Table1[Player Name], Table1[[#This Row],[Player Name]],
    Table1[Position], Table1[[#This Row],[Position]]
)</f>
        <v>24</v>
      </c>
      <c r="AM537" t="str" cm="1">
        <f t="array" ref="AM5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538" spans="1:39" x14ac:dyDescent="0.2">
      <c r="A538" t="str">
        <f>TEXT(Table1[[#This Row],[Date]],"yyyymmdd") &amp; "_" &amp; (LEFT(D538,3) &amp; "_" &amp; LEFT(E538,3) &amp; "_" &amp; (Table1[[#This Row],[Game_no.]]))</f>
        <v>20260220_UC_Edi_1</v>
      </c>
      <c r="B538" s="1">
        <v>46073</v>
      </c>
      <c r="C538" s="3">
        <v>1</v>
      </c>
      <c r="D538" t="s">
        <v>201</v>
      </c>
      <c r="E538" t="s">
        <v>265</v>
      </c>
      <c r="F538" t="s">
        <v>201</v>
      </c>
      <c r="G538" t="s">
        <v>265</v>
      </c>
      <c r="H538" t="s">
        <v>213</v>
      </c>
      <c r="I538" t="str">
        <f>TRIM(SUBSTITUTE(Table1[[#This Row],[Player]], " ", ""))</f>
        <v>L.Varney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f t="shared" si="28"/>
        <v>0</v>
      </c>
      <c r="W538" t="s">
        <v>58</v>
      </c>
      <c r="X538" s="3"/>
      <c r="Y538">
        <v>1</v>
      </c>
      <c r="Z538">
        <v>6</v>
      </c>
      <c r="AA538">
        <v>3</v>
      </c>
      <c r="AB538">
        <v>0</v>
      </c>
      <c r="AC538">
        <v>0</v>
      </c>
      <c r="AD538">
        <v>0</v>
      </c>
      <c r="AE538">
        <v>0</v>
      </c>
      <c r="AF538">
        <f>Table1[[#This Row],[AB]]+Table1[[#This Row],[BB]]+Table1[[#This Row],[SF]]</f>
        <v>0</v>
      </c>
      <c r="AG538">
        <f>Table1[[#This Row],[H]]+Table1[[#This Row],[BB]]</f>
        <v>0</v>
      </c>
      <c r="AH538">
        <f>Table1[[#This Row],[H]]-Table1[[#This Row],[2B]]-Table1[[#This Row],[3B]]-Table1[[#This Row],[HR]]</f>
        <v>0</v>
      </c>
      <c r="AI538" s="3">
        <f>IF(Table1[[#This Row],[Team_Game_Number]] &gt;_xlfn.MAXIFS(Table1[Team_Game_Number],Table1[Team],Table1[[#This Row],[Team]]) - 5,1,0)</f>
        <v>0</v>
      </c>
      <c r="AJ538" cm="1">
        <f t="array" ref="AJ538">MATCH(Table1[[#This Row],[Game_ID]],_xlfn.UNIQUE(_xlfn._xlws.FILTER(Table1[Game_ID],Table1[Team]=Table1[[#This Row],[Team]])),0)</f>
        <v>5</v>
      </c>
      <c r="AK538">
        <f>IF(Table1[[#This Row],[Last5_Flag]]=1,1,0)</f>
        <v>0</v>
      </c>
      <c r="AL538">
        <f>COUNTIFS(
    Table1[Player Name], Table1[[#This Row],[Player Name]],
    Table1[Position], Table1[[#This Row],[Position]]
)</f>
        <v>10</v>
      </c>
      <c r="AM538" t="str" cm="1">
        <f t="array" ref="AM5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39" spans="1:39" x14ac:dyDescent="0.2">
      <c r="A539" t="str">
        <f>TEXT(Table1[[#This Row],[Date]],"yyyymmdd") &amp; "_" &amp; (LEFT(D539,3) &amp; "_" &amp; LEFT(E539,3) &amp; "_" &amp; (Table1[[#This Row],[Game_no.]]))</f>
        <v>20260220_Fer_Fai_1</v>
      </c>
      <c r="B539" s="1">
        <v>46073</v>
      </c>
      <c r="C539" s="3">
        <v>1</v>
      </c>
      <c r="D539" t="s">
        <v>267</v>
      </c>
      <c r="E539" t="s">
        <v>168</v>
      </c>
      <c r="F539" t="s">
        <v>168</v>
      </c>
      <c r="G539" t="s">
        <v>267</v>
      </c>
      <c r="H539" t="s">
        <v>169</v>
      </c>
      <c r="I539" t="str">
        <f>TRIM(SUBSTITUTE(Table1[[#This Row],[Player]], " ", ""))</f>
        <v>B.Hess</v>
      </c>
      <c r="J539">
        <v>3</v>
      </c>
      <c r="K539">
        <v>3</v>
      </c>
      <c r="L539">
        <v>3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2</v>
      </c>
      <c r="T539">
        <v>0</v>
      </c>
      <c r="U539">
        <v>0</v>
      </c>
      <c r="V539">
        <f t="shared" si="28"/>
        <v>3</v>
      </c>
      <c r="W539" t="s">
        <v>54</v>
      </c>
      <c r="X539" s="3">
        <v>1</v>
      </c>
      <c r="Y539">
        <v>0</v>
      </c>
      <c r="AF539">
        <f>Table1[[#This Row],[AB]]+Table1[[#This Row],[BB]]+Table1[[#This Row],[SF]]</f>
        <v>4</v>
      </c>
      <c r="AG539">
        <f>Table1[[#This Row],[H]]+Table1[[#This Row],[BB]]</f>
        <v>4</v>
      </c>
      <c r="AH539">
        <f>Table1[[#This Row],[H]]-Table1[[#This Row],[2B]]-Table1[[#This Row],[3B]]-Table1[[#This Row],[HR]]</f>
        <v>3</v>
      </c>
      <c r="AI539" s="3">
        <f>IF(Table1[[#This Row],[Team_Game_Number]] &gt;_xlfn.MAXIFS(Table1[Team_Game_Number],Table1[Team],Table1[[#This Row],[Team]]) - 5,1,0)</f>
        <v>0</v>
      </c>
      <c r="AJ539" cm="1">
        <f t="array" ref="AJ539">MATCH(Table1[[#This Row],[Game_ID]],_xlfn.UNIQUE(_xlfn._xlws.FILTER(Table1[Game_ID],Table1[Team]=Table1[[#This Row],[Team]])),0)</f>
        <v>6</v>
      </c>
      <c r="AK539">
        <f>IF(Table1[[#This Row],[Last5_Flag]]=1,1,0)</f>
        <v>0</v>
      </c>
      <c r="AL539">
        <f>COUNTIFS(
    Table1[Player Name], Table1[[#This Row],[Player Name]],
    Table1[Position], Table1[[#This Row],[Position]]
)</f>
        <v>24</v>
      </c>
      <c r="AM539" t="str" cm="1">
        <f t="array" ref="AM5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540" spans="1:39" x14ac:dyDescent="0.2">
      <c r="A540" t="str">
        <f>TEXT(Table1[[#This Row],[Date]],"yyyymmdd") &amp; "_" &amp; (LEFT(D540,3) &amp; "_" &amp; LEFT(E540,3) &amp; "_" &amp; (Table1[[#This Row],[Game_no.]]))</f>
        <v>20260220_Fer_Fai_1</v>
      </c>
      <c r="B540" s="1">
        <v>46073</v>
      </c>
      <c r="C540" s="3">
        <v>1</v>
      </c>
      <c r="D540" t="s">
        <v>267</v>
      </c>
      <c r="E540" t="s">
        <v>168</v>
      </c>
      <c r="F540" t="s">
        <v>168</v>
      </c>
      <c r="G540" t="s">
        <v>267</v>
      </c>
      <c r="H540" t="s">
        <v>170</v>
      </c>
      <c r="I540" t="str">
        <f>TRIM(SUBSTITUTE(Table1[[#This Row],[Player]], " ", ""))</f>
        <v>G.Bibb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f t="shared" si="28"/>
        <v>0</v>
      </c>
      <c r="W540" t="s">
        <v>53</v>
      </c>
      <c r="X540" s="3">
        <v>2</v>
      </c>
      <c r="Y540">
        <v>0</v>
      </c>
      <c r="AF540">
        <f>Table1[[#This Row],[AB]]+Table1[[#This Row],[BB]]+Table1[[#This Row],[SF]]</f>
        <v>1</v>
      </c>
      <c r="AG540">
        <f>Table1[[#This Row],[H]]+Table1[[#This Row],[BB]]</f>
        <v>0</v>
      </c>
      <c r="AH540">
        <f>Table1[[#This Row],[H]]-Table1[[#This Row],[2B]]-Table1[[#This Row],[3B]]-Table1[[#This Row],[HR]]</f>
        <v>0</v>
      </c>
      <c r="AI540" s="3">
        <f>IF(Table1[[#This Row],[Team_Game_Number]] &gt;_xlfn.MAXIFS(Table1[Team_Game_Number],Table1[Team],Table1[[#This Row],[Team]]) - 5,1,0)</f>
        <v>0</v>
      </c>
      <c r="AJ540" cm="1">
        <f t="array" ref="AJ540">MATCH(Table1[[#This Row],[Game_ID]],_xlfn.UNIQUE(_xlfn._xlws.FILTER(Table1[Game_ID],Table1[Team]=Table1[[#This Row],[Team]])),0)</f>
        <v>6</v>
      </c>
      <c r="AK540">
        <f>IF(Table1[[#This Row],[Last5_Flag]]=1,1,0)</f>
        <v>0</v>
      </c>
      <c r="AL540">
        <f>COUNTIFS(
    Table1[Player Name], Table1[[#This Row],[Player Name]],
    Table1[Position], Table1[[#This Row],[Position]]
)</f>
        <v>20</v>
      </c>
      <c r="AM540" t="str" cm="1">
        <f t="array" ref="AM5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541" spans="1:39" x14ac:dyDescent="0.2">
      <c r="A541" t="str">
        <f>TEXT(Table1[[#This Row],[Date]],"yyyymmdd") &amp; "_" &amp; (LEFT(D541,3) &amp; "_" &amp; LEFT(E541,3) &amp; "_" &amp; (Table1[[#This Row],[Game_no.]]))</f>
        <v>20260220_Fer_Fai_1</v>
      </c>
      <c r="B541" s="1">
        <v>46073</v>
      </c>
      <c r="C541" s="3">
        <v>1</v>
      </c>
      <c r="D541" t="s">
        <v>267</v>
      </c>
      <c r="E541" t="s">
        <v>168</v>
      </c>
      <c r="F541" t="s">
        <v>168</v>
      </c>
      <c r="G541" t="s">
        <v>267</v>
      </c>
      <c r="H541" t="s">
        <v>175</v>
      </c>
      <c r="I541" t="str">
        <f>TRIM(SUBSTITUTE(Table1[[#This Row],[Player]], " ", ""))</f>
        <v>K.Thomas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f t="shared" si="28"/>
        <v>0</v>
      </c>
      <c r="W541" t="s">
        <v>74</v>
      </c>
      <c r="X541" s="3">
        <v>2</v>
      </c>
      <c r="Y541">
        <v>0</v>
      </c>
      <c r="AF541">
        <f>Table1[[#This Row],[AB]]+Table1[[#This Row],[BB]]+Table1[[#This Row],[SF]]</f>
        <v>2</v>
      </c>
      <c r="AG541">
        <f>Table1[[#This Row],[H]]+Table1[[#This Row],[BB]]</f>
        <v>0</v>
      </c>
      <c r="AH541">
        <f>Table1[[#This Row],[H]]-Table1[[#This Row],[2B]]-Table1[[#This Row],[3B]]-Table1[[#This Row],[HR]]</f>
        <v>0</v>
      </c>
      <c r="AI541" s="3">
        <f>IF(Table1[[#This Row],[Team_Game_Number]] &gt;_xlfn.MAXIFS(Table1[Team_Game_Number],Table1[Team],Table1[[#This Row],[Team]]) - 5,1,0)</f>
        <v>0</v>
      </c>
      <c r="AJ541" cm="1">
        <f t="array" ref="AJ541">MATCH(Table1[[#This Row],[Game_ID]],_xlfn.UNIQUE(_xlfn._xlws.FILTER(Table1[Game_ID],Table1[Team]=Table1[[#This Row],[Team]])),0)</f>
        <v>6</v>
      </c>
      <c r="AK541">
        <f>IF(Table1[[#This Row],[Last5_Flag]]=1,1,0)</f>
        <v>0</v>
      </c>
      <c r="AL541">
        <f>COUNTIFS(
    Table1[Player Name], Table1[[#This Row],[Player Name]],
    Table1[Position], Table1[[#This Row],[Position]]
)</f>
        <v>3</v>
      </c>
      <c r="AM541" t="str" cm="1">
        <f t="array" ref="AM5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542" spans="1:39" x14ac:dyDescent="0.2">
      <c r="A542" t="str">
        <f>TEXT(Table1[[#This Row],[Date]],"yyyymmdd") &amp; "_" &amp; (LEFT(D542,3) &amp; "_" &amp; LEFT(E542,3) &amp; "_" &amp; (Table1[[#This Row],[Game_no.]]))</f>
        <v>20260220_Fer_Fai_1</v>
      </c>
      <c r="B542" s="1">
        <v>46073</v>
      </c>
      <c r="C542" s="3">
        <v>1</v>
      </c>
      <c r="D542" t="s">
        <v>267</v>
      </c>
      <c r="E542" t="s">
        <v>168</v>
      </c>
      <c r="F542" t="s">
        <v>168</v>
      </c>
      <c r="G542" t="s">
        <v>267</v>
      </c>
      <c r="H542" t="s">
        <v>172</v>
      </c>
      <c r="I542" t="str">
        <f>TRIM(SUBSTITUTE(Table1[[#This Row],[Player]], " ", ""))</f>
        <v>E.Paul</v>
      </c>
      <c r="J542">
        <v>3</v>
      </c>
      <c r="K542">
        <v>1</v>
      </c>
      <c r="L542">
        <v>1</v>
      </c>
      <c r="M542">
        <v>3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1</v>
      </c>
      <c r="V542">
        <f t="shared" si="28"/>
        <v>1</v>
      </c>
      <c r="W542" t="s">
        <v>48</v>
      </c>
      <c r="X542" s="3">
        <v>3</v>
      </c>
      <c r="Y542">
        <v>0</v>
      </c>
      <c r="AF542">
        <f>Table1[[#This Row],[AB]]+Table1[[#This Row],[BB]]+Table1[[#This Row],[SF]]</f>
        <v>4</v>
      </c>
      <c r="AG542">
        <f>Table1[[#This Row],[H]]+Table1[[#This Row],[BB]]</f>
        <v>1</v>
      </c>
      <c r="AH542">
        <f>Table1[[#This Row],[H]]-Table1[[#This Row],[2B]]-Table1[[#This Row],[3B]]-Table1[[#This Row],[HR]]</f>
        <v>1</v>
      </c>
      <c r="AI542" s="3">
        <f>IF(Table1[[#This Row],[Team_Game_Number]] &gt;_xlfn.MAXIFS(Table1[Team_Game_Number],Table1[Team],Table1[[#This Row],[Team]]) - 5,1,0)</f>
        <v>0</v>
      </c>
      <c r="AJ542" cm="1">
        <f t="array" ref="AJ542">MATCH(Table1[[#This Row],[Game_ID]],_xlfn.UNIQUE(_xlfn._xlws.FILTER(Table1[Game_ID],Table1[Team]=Table1[[#This Row],[Team]])),0)</f>
        <v>6</v>
      </c>
      <c r="AK542">
        <f>IF(Table1[[#This Row],[Last5_Flag]]=1,1,0)</f>
        <v>0</v>
      </c>
      <c r="AL542">
        <f>COUNTIFS(
    Table1[Player Name], Table1[[#This Row],[Player Name]],
    Table1[Position], Table1[[#This Row],[Position]]
)</f>
        <v>24</v>
      </c>
      <c r="AM542" t="str" cm="1">
        <f t="array" ref="AM5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543" spans="1:39" x14ac:dyDescent="0.2">
      <c r="A543" t="str">
        <f>TEXT(Table1[[#This Row],[Date]],"yyyymmdd") &amp; "_" &amp; (LEFT(D543,3) &amp; "_" &amp; LEFT(E543,3) &amp; "_" &amp; (Table1[[#This Row],[Game_no.]]))</f>
        <v>20260220_Fer_Fai_1</v>
      </c>
      <c r="B543" s="1">
        <v>46073</v>
      </c>
      <c r="C543" s="3">
        <v>1</v>
      </c>
      <c r="D543" t="s">
        <v>267</v>
      </c>
      <c r="E543" t="s">
        <v>168</v>
      </c>
      <c r="F543" t="s">
        <v>168</v>
      </c>
      <c r="G543" t="s">
        <v>267</v>
      </c>
      <c r="H543" t="s">
        <v>173</v>
      </c>
      <c r="I543" t="str">
        <f>TRIM(SUBSTITUTE(Table1[[#This Row],[Player]], " ", ""))</f>
        <v>A.Townsend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f t="shared" si="28"/>
        <v>0</v>
      </c>
      <c r="W543" t="s">
        <v>57</v>
      </c>
      <c r="X543" s="3">
        <v>4</v>
      </c>
      <c r="Y543">
        <v>0</v>
      </c>
      <c r="AF543">
        <f>Table1[[#This Row],[AB]]+Table1[[#This Row],[BB]]+Table1[[#This Row],[SF]]</f>
        <v>2</v>
      </c>
      <c r="AG543">
        <f>Table1[[#This Row],[H]]+Table1[[#This Row],[BB]]</f>
        <v>0</v>
      </c>
      <c r="AH543">
        <f>Table1[[#This Row],[H]]-Table1[[#This Row],[2B]]-Table1[[#This Row],[3B]]-Table1[[#This Row],[HR]]</f>
        <v>0</v>
      </c>
      <c r="AI543" s="3">
        <f>IF(Table1[[#This Row],[Team_Game_Number]] &gt;_xlfn.MAXIFS(Table1[Team_Game_Number],Table1[Team],Table1[[#This Row],[Team]]) - 5,1,0)</f>
        <v>0</v>
      </c>
      <c r="AJ543" cm="1">
        <f t="array" ref="AJ543">MATCH(Table1[[#This Row],[Game_ID]],_xlfn.UNIQUE(_xlfn._xlws.FILTER(Table1[Game_ID],Table1[Team]=Table1[[#This Row],[Team]])),0)</f>
        <v>6</v>
      </c>
      <c r="AK543">
        <f>IF(Table1[[#This Row],[Last5_Flag]]=1,1,0)</f>
        <v>0</v>
      </c>
      <c r="AL543">
        <f>COUNTIFS(
    Table1[Player Name], Table1[[#This Row],[Player Name]],
    Table1[Position], Table1[[#This Row],[Position]]
)</f>
        <v>18</v>
      </c>
      <c r="AM543" t="str" cm="1">
        <f t="array" ref="AM5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544" spans="1:39" x14ac:dyDescent="0.2">
      <c r="A544" t="str">
        <f>TEXT(Table1[[#This Row],[Date]],"yyyymmdd") &amp; "_" &amp; (LEFT(D544,3) &amp; "_" &amp; LEFT(E544,3) &amp; "_" &amp; (Table1[[#This Row],[Game_no.]]))</f>
        <v>20260220_Fer_Fai_1</v>
      </c>
      <c r="B544" s="1">
        <v>46073</v>
      </c>
      <c r="C544" s="3">
        <v>1</v>
      </c>
      <c r="D544" t="s">
        <v>267</v>
      </c>
      <c r="E544" t="s">
        <v>168</v>
      </c>
      <c r="F544" t="s">
        <v>168</v>
      </c>
      <c r="G544" t="s">
        <v>267</v>
      </c>
      <c r="H544" t="s">
        <v>176</v>
      </c>
      <c r="I544" t="str">
        <f>TRIM(SUBSTITUTE(Table1[[#This Row],[Player]], " ", ""))</f>
        <v>S.Emanuel</v>
      </c>
      <c r="J544">
        <v>2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f t="shared" si="28"/>
        <v>3</v>
      </c>
      <c r="W544" t="s">
        <v>57</v>
      </c>
      <c r="X544" s="3">
        <v>4</v>
      </c>
      <c r="Y544">
        <v>0</v>
      </c>
      <c r="AF544">
        <f>Table1[[#This Row],[AB]]+Table1[[#This Row],[BB]]+Table1[[#This Row],[SF]]</f>
        <v>2</v>
      </c>
      <c r="AG544">
        <f>Table1[[#This Row],[H]]+Table1[[#This Row],[BB]]</f>
        <v>1</v>
      </c>
      <c r="AH544">
        <f>Table1[[#This Row],[H]]-Table1[[#This Row],[2B]]-Table1[[#This Row],[3B]]-Table1[[#This Row],[HR]]</f>
        <v>0</v>
      </c>
      <c r="AI544" s="3">
        <f>IF(Table1[[#This Row],[Team_Game_Number]] &gt;_xlfn.MAXIFS(Table1[Team_Game_Number],Table1[Team],Table1[[#This Row],[Team]]) - 5,1,0)</f>
        <v>0</v>
      </c>
      <c r="AJ544" cm="1">
        <f t="array" ref="AJ544">MATCH(Table1[[#This Row],[Game_ID]],_xlfn.UNIQUE(_xlfn._xlws.FILTER(Table1[Game_ID],Table1[Team]=Table1[[#This Row],[Team]])),0)</f>
        <v>6</v>
      </c>
      <c r="AK544">
        <f>IF(Table1[[#This Row],[Last5_Flag]]=1,1,0)</f>
        <v>0</v>
      </c>
      <c r="AL544">
        <f>COUNTIFS(
    Table1[Player Name], Table1[[#This Row],[Player Name]],
    Table1[Position], Table1[[#This Row],[Position]]
)</f>
        <v>6</v>
      </c>
      <c r="AM544" t="str" cm="1">
        <f t="array" ref="AM5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545" spans="1:39" x14ac:dyDescent="0.2">
      <c r="A545" t="str">
        <f>TEXT(Table1[[#This Row],[Date]],"yyyymmdd") &amp; "_" &amp; (LEFT(D545,3) &amp; "_" &amp; LEFT(E545,3) &amp; "_" &amp; (Table1[[#This Row],[Game_no.]]))</f>
        <v>20260220_Fer_Fai_1</v>
      </c>
      <c r="B545" s="1">
        <v>46073</v>
      </c>
      <c r="C545" s="3">
        <v>1</v>
      </c>
      <c r="D545" t="s">
        <v>267</v>
      </c>
      <c r="E545" t="s">
        <v>168</v>
      </c>
      <c r="F545" t="s">
        <v>168</v>
      </c>
      <c r="G545" t="s">
        <v>267</v>
      </c>
      <c r="H545" t="s">
        <v>174</v>
      </c>
      <c r="I545" t="str">
        <f>TRIM(SUBSTITUTE(Table1[[#This Row],[Player]], " ", ""))</f>
        <v>A.Foresha</v>
      </c>
      <c r="J545">
        <v>4</v>
      </c>
      <c r="K545">
        <v>1</v>
      </c>
      <c r="L545">
        <v>1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f t="shared" si="28"/>
        <v>5</v>
      </c>
      <c r="W545" t="s">
        <v>43</v>
      </c>
      <c r="X545" s="3">
        <v>5</v>
      </c>
      <c r="Y545">
        <v>0</v>
      </c>
      <c r="AF545">
        <f>Table1[[#This Row],[AB]]+Table1[[#This Row],[BB]]+Table1[[#This Row],[SF]]</f>
        <v>4</v>
      </c>
      <c r="AG545">
        <f>Table1[[#This Row],[H]]+Table1[[#This Row],[BB]]</f>
        <v>1</v>
      </c>
      <c r="AH545">
        <f>Table1[[#This Row],[H]]-Table1[[#This Row],[2B]]-Table1[[#This Row],[3B]]-Table1[[#This Row],[HR]]</f>
        <v>0</v>
      </c>
      <c r="AI545" s="3">
        <f>IF(Table1[[#This Row],[Team_Game_Number]] &gt;_xlfn.MAXIFS(Table1[Team_Game_Number],Table1[Team],Table1[[#This Row],[Team]]) - 5,1,0)</f>
        <v>0</v>
      </c>
      <c r="AJ545" cm="1">
        <f t="array" ref="AJ545">MATCH(Table1[[#This Row],[Game_ID]],_xlfn.UNIQUE(_xlfn._xlws.FILTER(Table1[Game_ID],Table1[Team]=Table1[[#This Row],[Team]])),0)</f>
        <v>6</v>
      </c>
      <c r="AK545">
        <f>IF(Table1[[#This Row],[Last5_Flag]]=1,1,0)</f>
        <v>0</v>
      </c>
      <c r="AL545">
        <f>COUNTIFS(
    Table1[Player Name], Table1[[#This Row],[Player Name]],
    Table1[Position], Table1[[#This Row],[Position]]
)</f>
        <v>23</v>
      </c>
      <c r="AM545" t="str" cm="1">
        <f t="array" ref="AM5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46" spans="1:39" x14ac:dyDescent="0.2">
      <c r="A546" t="str">
        <f>TEXT(Table1[[#This Row],[Date]],"yyyymmdd") &amp; "_" &amp; (LEFT(D546,3) &amp; "_" &amp; LEFT(E546,3) &amp; "_" &amp; (Table1[[#This Row],[Game_no.]]))</f>
        <v>20260220_Fer_Fai_1</v>
      </c>
      <c r="B546" s="1">
        <v>46073</v>
      </c>
      <c r="C546" s="3">
        <v>1</v>
      </c>
      <c r="D546" t="s">
        <v>267</v>
      </c>
      <c r="E546" t="s">
        <v>168</v>
      </c>
      <c r="F546" t="s">
        <v>168</v>
      </c>
      <c r="G546" t="s">
        <v>267</v>
      </c>
      <c r="H546" t="s">
        <v>171</v>
      </c>
      <c r="I546" t="str">
        <f>TRIM(SUBSTITUTE(Table1[[#This Row],[Player]], " ", ""))</f>
        <v>B.Marietta</v>
      </c>
      <c r="J546">
        <v>3</v>
      </c>
      <c r="K546">
        <v>1</v>
      </c>
      <c r="L546">
        <v>2</v>
      </c>
      <c r="M546">
        <v>1</v>
      </c>
      <c r="N546">
        <v>0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  <c r="V546">
        <f t="shared" si="28"/>
        <v>8</v>
      </c>
      <c r="W546" t="s">
        <v>50</v>
      </c>
      <c r="X546" s="3">
        <v>6</v>
      </c>
      <c r="Y546">
        <v>0</v>
      </c>
      <c r="AF546">
        <f>Table1[[#This Row],[AB]]+Table1[[#This Row],[BB]]+Table1[[#This Row],[SF]]</f>
        <v>3</v>
      </c>
      <c r="AG546">
        <f>Table1[[#This Row],[H]]+Table1[[#This Row],[BB]]</f>
        <v>2</v>
      </c>
      <c r="AH546">
        <f>Table1[[#This Row],[H]]-Table1[[#This Row],[2B]]-Table1[[#This Row],[3B]]-Table1[[#This Row],[HR]]</f>
        <v>0</v>
      </c>
      <c r="AI546" s="3">
        <f>IF(Table1[[#This Row],[Team_Game_Number]] &gt;_xlfn.MAXIFS(Table1[Team_Game_Number],Table1[Team],Table1[[#This Row],[Team]]) - 5,1,0)</f>
        <v>0</v>
      </c>
      <c r="AJ546" cm="1">
        <f t="array" ref="AJ546">MATCH(Table1[[#This Row],[Game_ID]],_xlfn.UNIQUE(_xlfn._xlws.FILTER(Table1[Game_ID],Table1[Team]=Table1[[#This Row],[Team]])),0)</f>
        <v>6</v>
      </c>
      <c r="AK546">
        <f>IF(Table1[[#This Row],[Last5_Flag]]=1,1,0)</f>
        <v>0</v>
      </c>
      <c r="AL546">
        <f>COUNTIFS(
    Table1[Player Name], Table1[[#This Row],[Player Name]],
    Table1[Position], Table1[[#This Row],[Position]]
)</f>
        <v>16</v>
      </c>
      <c r="AM546" t="str" cm="1">
        <f t="array" ref="AM5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547" spans="1:39" x14ac:dyDescent="0.2">
      <c r="A547" t="str">
        <f>TEXT(Table1[[#This Row],[Date]],"yyyymmdd") &amp; "_" &amp; (LEFT(D547,3) &amp; "_" &amp; LEFT(E547,3) &amp; "_" &amp; (Table1[[#This Row],[Game_no.]]))</f>
        <v>20260220_Fer_Fai_1</v>
      </c>
      <c r="B547" s="1">
        <v>46073</v>
      </c>
      <c r="C547" s="3">
        <v>1</v>
      </c>
      <c r="D547" t="s">
        <v>267</v>
      </c>
      <c r="E547" t="s">
        <v>168</v>
      </c>
      <c r="F547" t="s">
        <v>168</v>
      </c>
      <c r="G547" t="s">
        <v>267</v>
      </c>
      <c r="H547" t="s">
        <v>229</v>
      </c>
      <c r="I547" t="str">
        <f>TRIM(SUBSTITUTE(Table1[[#This Row],[Player]], " ", ""))</f>
        <v>L.Alsop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f t="shared" si="28"/>
        <v>0</v>
      </c>
      <c r="W547" t="s">
        <v>73</v>
      </c>
      <c r="X547" s="3"/>
      <c r="Y547">
        <v>0</v>
      </c>
      <c r="AF547">
        <f>Table1[[#This Row],[AB]]+Table1[[#This Row],[BB]]+Table1[[#This Row],[SF]]</f>
        <v>0</v>
      </c>
      <c r="AG547">
        <f>Table1[[#This Row],[H]]+Table1[[#This Row],[BB]]</f>
        <v>0</v>
      </c>
      <c r="AH547">
        <f>Table1[[#This Row],[H]]-Table1[[#This Row],[2B]]-Table1[[#This Row],[3B]]-Table1[[#This Row],[HR]]</f>
        <v>0</v>
      </c>
      <c r="AI547" s="3">
        <f>IF(Table1[[#This Row],[Team_Game_Number]] &gt;_xlfn.MAXIFS(Table1[Team_Game_Number],Table1[Team],Table1[[#This Row],[Team]]) - 5,1,0)</f>
        <v>0</v>
      </c>
      <c r="AJ547" cm="1">
        <f t="array" ref="AJ547">MATCH(Table1[[#This Row],[Game_ID]],_xlfn.UNIQUE(_xlfn._xlws.FILTER(Table1[Game_ID],Table1[Team]=Table1[[#This Row],[Team]])),0)</f>
        <v>6</v>
      </c>
      <c r="AK547">
        <f>IF(Table1[[#This Row],[Last5_Flag]]=1,1,0)</f>
        <v>0</v>
      </c>
      <c r="AL547">
        <f>COUNTIFS(
    Table1[Player Name], Table1[[#This Row],[Player Name]],
    Table1[Position], Table1[[#This Row],[Position]]
)</f>
        <v>2</v>
      </c>
      <c r="AM547" t="str" cm="1">
        <f t="array" ref="AM5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48" spans="1:39" x14ac:dyDescent="0.2">
      <c r="A548" t="str">
        <f>TEXT(Table1[[#This Row],[Date]],"yyyymmdd") &amp; "_" &amp; (LEFT(D548,3) &amp; "_" &amp; LEFT(E548,3) &amp; "_" &amp; (Table1[[#This Row],[Game_no.]]))</f>
        <v>20260220_Fer_Fai_1</v>
      </c>
      <c r="B548" s="1">
        <v>46073</v>
      </c>
      <c r="C548" s="3">
        <v>1</v>
      </c>
      <c r="D548" t="s">
        <v>267</v>
      </c>
      <c r="E548" t="s">
        <v>168</v>
      </c>
      <c r="F548" t="s">
        <v>168</v>
      </c>
      <c r="G548" t="s">
        <v>267</v>
      </c>
      <c r="H548" t="s">
        <v>179</v>
      </c>
      <c r="I548" t="str">
        <f>TRIM(SUBSTITUTE(Table1[[#This Row],[Player]], " ", ""))</f>
        <v>J.McGill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f t="shared" si="28"/>
        <v>0</v>
      </c>
      <c r="W548" t="s">
        <v>8</v>
      </c>
      <c r="X548" s="3">
        <v>7</v>
      </c>
      <c r="Y548">
        <v>0</v>
      </c>
      <c r="AF548">
        <f>Table1[[#This Row],[AB]]+Table1[[#This Row],[BB]]+Table1[[#This Row],[SF]]</f>
        <v>2</v>
      </c>
      <c r="AG548">
        <f>Table1[[#This Row],[H]]+Table1[[#This Row],[BB]]</f>
        <v>0</v>
      </c>
      <c r="AH548">
        <f>Table1[[#This Row],[H]]-Table1[[#This Row],[2B]]-Table1[[#This Row],[3B]]-Table1[[#This Row],[HR]]</f>
        <v>0</v>
      </c>
      <c r="AI548" s="3">
        <f>IF(Table1[[#This Row],[Team_Game_Number]] &gt;_xlfn.MAXIFS(Table1[Team_Game_Number],Table1[Team],Table1[[#This Row],[Team]]) - 5,1,0)</f>
        <v>0</v>
      </c>
      <c r="AJ548" cm="1">
        <f t="array" ref="AJ548">MATCH(Table1[[#This Row],[Game_ID]],_xlfn.UNIQUE(_xlfn._xlws.FILTER(Table1[Game_ID],Table1[Team]=Table1[[#This Row],[Team]])),0)</f>
        <v>6</v>
      </c>
      <c r="AK548">
        <f>IF(Table1[[#This Row],[Last5_Flag]]=1,1,0)</f>
        <v>0</v>
      </c>
      <c r="AL548">
        <f>COUNTIFS(
    Table1[Player Name], Table1[[#This Row],[Player Name]],
    Table1[Position], Table1[[#This Row],[Position]]
)</f>
        <v>22</v>
      </c>
      <c r="AM548" t="str" cm="1">
        <f t="array" ref="AM5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549" spans="1:39" x14ac:dyDescent="0.2">
      <c r="A549" t="str">
        <f>TEXT(Table1[[#This Row],[Date]],"yyyymmdd") &amp; "_" &amp; (LEFT(D549,3) &amp; "_" &amp; LEFT(E549,3) &amp; "_" &amp; (Table1[[#This Row],[Game_no.]]))</f>
        <v>20260220_Fer_Fai_1</v>
      </c>
      <c r="B549" s="1">
        <v>46073</v>
      </c>
      <c r="C549" s="3">
        <v>1</v>
      </c>
      <c r="D549" t="s">
        <v>267</v>
      </c>
      <c r="E549" t="s">
        <v>168</v>
      </c>
      <c r="F549" t="s">
        <v>168</v>
      </c>
      <c r="G549" t="s">
        <v>267</v>
      </c>
      <c r="H549" t="s">
        <v>178</v>
      </c>
      <c r="I549" t="str">
        <f>TRIM(SUBSTITUTE(Table1[[#This Row],[Player]], " ", ""))</f>
        <v>P.Matteson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f t="shared" si="28"/>
        <v>0</v>
      </c>
      <c r="W549" t="s">
        <v>7</v>
      </c>
      <c r="X549" s="3">
        <v>8</v>
      </c>
      <c r="Y549">
        <v>0</v>
      </c>
      <c r="AF549">
        <f>Table1[[#This Row],[AB]]+Table1[[#This Row],[BB]]+Table1[[#This Row],[SF]]</f>
        <v>2</v>
      </c>
      <c r="AG549">
        <f>Table1[[#This Row],[H]]+Table1[[#This Row],[BB]]</f>
        <v>0</v>
      </c>
      <c r="AH549">
        <f>Table1[[#This Row],[H]]-Table1[[#This Row],[2B]]-Table1[[#This Row],[3B]]-Table1[[#This Row],[HR]]</f>
        <v>0</v>
      </c>
      <c r="AI549" s="3">
        <f>IF(Table1[[#This Row],[Team_Game_Number]] &gt;_xlfn.MAXIFS(Table1[Team_Game_Number],Table1[Team],Table1[[#This Row],[Team]]) - 5,1,0)</f>
        <v>0</v>
      </c>
      <c r="AJ549" cm="1">
        <f t="array" ref="AJ549">MATCH(Table1[[#This Row],[Game_ID]],_xlfn.UNIQUE(_xlfn._xlws.FILTER(Table1[Game_ID],Table1[Team]=Table1[[#This Row],[Team]])),0)</f>
        <v>6</v>
      </c>
      <c r="AK549">
        <f>IF(Table1[[#This Row],[Last5_Flag]]=1,1,0)</f>
        <v>0</v>
      </c>
      <c r="AL549">
        <f>COUNTIFS(
    Table1[Player Name], Table1[[#This Row],[Player Name]],
    Table1[Position], Table1[[#This Row],[Position]]
)</f>
        <v>23</v>
      </c>
      <c r="AM549" t="str" cm="1">
        <f t="array" ref="AM5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550" spans="1:39" x14ac:dyDescent="0.2">
      <c r="A550" t="str">
        <f>TEXT(Table1[[#This Row],[Date]],"yyyymmdd") &amp; "_" &amp; (LEFT(D550,3) &amp; "_" &amp; LEFT(E550,3) &amp; "_" &amp; (Table1[[#This Row],[Game_no.]]))</f>
        <v>20260220_Fer_Fai_1</v>
      </c>
      <c r="B550" s="1">
        <v>46073</v>
      </c>
      <c r="C550" s="3">
        <v>1</v>
      </c>
      <c r="D550" t="s">
        <v>267</v>
      </c>
      <c r="E550" t="s">
        <v>168</v>
      </c>
      <c r="F550" t="s">
        <v>168</v>
      </c>
      <c r="G550" t="s">
        <v>267</v>
      </c>
      <c r="H550" t="s">
        <v>216</v>
      </c>
      <c r="I550" t="str">
        <f>TRIM(SUBSTITUTE(Table1[[#This Row],[Player]], " ", ""))</f>
        <v>C.Crowder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f t="shared" si="28"/>
        <v>0</v>
      </c>
      <c r="W550" t="s">
        <v>7</v>
      </c>
      <c r="X550" s="3">
        <v>8</v>
      </c>
      <c r="Y550">
        <v>0</v>
      </c>
      <c r="AF550">
        <f>Table1[[#This Row],[AB]]+Table1[[#This Row],[BB]]+Table1[[#This Row],[SF]]</f>
        <v>1</v>
      </c>
      <c r="AG550">
        <f>Table1[[#This Row],[H]]+Table1[[#This Row],[BB]]</f>
        <v>0</v>
      </c>
      <c r="AH550">
        <f>Table1[[#This Row],[H]]-Table1[[#This Row],[2B]]-Table1[[#This Row],[3B]]-Table1[[#This Row],[HR]]</f>
        <v>0</v>
      </c>
      <c r="AI550" s="3">
        <f>IF(Table1[[#This Row],[Team_Game_Number]] &gt;_xlfn.MAXIFS(Table1[Team_Game_Number],Table1[Team],Table1[[#This Row],[Team]]) - 5,1,0)</f>
        <v>0</v>
      </c>
      <c r="AJ550" cm="1">
        <f t="array" ref="AJ550">MATCH(Table1[[#This Row],[Game_ID]],_xlfn.UNIQUE(_xlfn._xlws.FILTER(Table1[Game_ID],Table1[Team]=Table1[[#This Row],[Team]])),0)</f>
        <v>6</v>
      </c>
      <c r="AK550">
        <f>IF(Table1[[#This Row],[Last5_Flag]]=1,1,0)</f>
        <v>0</v>
      </c>
      <c r="AL550">
        <f>COUNTIFS(
    Table1[Player Name], Table1[[#This Row],[Player Name]],
    Table1[Position], Table1[[#This Row],[Position]]
)</f>
        <v>2</v>
      </c>
      <c r="AM550" t="str" cm="1">
        <f t="array" ref="AM5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51" spans="1:39" x14ac:dyDescent="0.2">
      <c r="A551" t="str">
        <f>TEXT(Table1[[#This Row],[Date]],"yyyymmdd") &amp; "_" &amp; (LEFT(D551,3) &amp; "_" &amp; LEFT(E551,3) &amp; "_" &amp; (Table1[[#This Row],[Game_no.]]))</f>
        <v>20260220_Fer_Fai_1</v>
      </c>
      <c r="B551" s="1">
        <v>46073</v>
      </c>
      <c r="C551" s="3">
        <v>1</v>
      </c>
      <c r="D551" t="s">
        <v>267</v>
      </c>
      <c r="E551" t="s">
        <v>168</v>
      </c>
      <c r="F551" t="s">
        <v>168</v>
      </c>
      <c r="G551" t="s">
        <v>267</v>
      </c>
      <c r="H551" t="s">
        <v>180</v>
      </c>
      <c r="I551" t="str">
        <f>TRIM(SUBSTITUTE(Table1[[#This Row],[Player]], " ", ""))</f>
        <v>A.Keilholz</v>
      </c>
      <c r="J551">
        <v>3</v>
      </c>
      <c r="K551">
        <v>1</v>
      </c>
      <c r="L551">
        <v>2</v>
      </c>
      <c r="M551">
        <v>0</v>
      </c>
      <c r="N551">
        <v>0</v>
      </c>
      <c r="O551">
        <v>0</v>
      </c>
      <c r="P551">
        <v>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f t="shared" si="28"/>
        <v>6</v>
      </c>
      <c r="W551" t="s">
        <v>52</v>
      </c>
      <c r="X551" s="3">
        <v>9</v>
      </c>
      <c r="Y551">
        <v>0</v>
      </c>
      <c r="AF551">
        <f>Table1[[#This Row],[AB]]+Table1[[#This Row],[BB]]+Table1[[#This Row],[SF]]</f>
        <v>3</v>
      </c>
      <c r="AG551">
        <f>Table1[[#This Row],[H]]+Table1[[#This Row],[BB]]</f>
        <v>2</v>
      </c>
      <c r="AH551">
        <f>Table1[[#This Row],[H]]-Table1[[#This Row],[2B]]-Table1[[#This Row],[3B]]-Table1[[#This Row],[HR]]</f>
        <v>0</v>
      </c>
      <c r="AI551" s="3">
        <f>IF(Table1[[#This Row],[Team_Game_Number]] &gt;_xlfn.MAXIFS(Table1[Team_Game_Number],Table1[Team],Table1[[#This Row],[Team]]) - 5,1,0)</f>
        <v>0</v>
      </c>
      <c r="AJ551" cm="1">
        <f t="array" ref="AJ551">MATCH(Table1[[#This Row],[Game_ID]],_xlfn.UNIQUE(_xlfn._xlws.FILTER(Table1[Game_ID],Table1[Team]=Table1[[#This Row],[Team]])),0)</f>
        <v>6</v>
      </c>
      <c r="AK551">
        <f>IF(Table1[[#This Row],[Last5_Flag]]=1,1,0)</f>
        <v>0</v>
      </c>
      <c r="AL551">
        <f>COUNTIFS(
    Table1[Player Name], Table1[[#This Row],[Player Name]],
    Table1[Position], Table1[[#This Row],[Position]]
)</f>
        <v>24</v>
      </c>
      <c r="AM551" t="str" cm="1">
        <f t="array" ref="AM5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552" spans="1:39" x14ac:dyDescent="0.2">
      <c r="A552" t="str">
        <f>TEXT(Table1[[#This Row],[Date]],"yyyymmdd") &amp; "_" &amp; (LEFT(D552,3) &amp; "_" &amp; LEFT(E552,3) &amp; "_" &amp; (Table1[[#This Row],[Game_no.]]))</f>
        <v>20260220_Fer_Fai_1</v>
      </c>
      <c r="B552" s="1">
        <v>46073</v>
      </c>
      <c r="C552" s="3">
        <v>1</v>
      </c>
      <c r="D552" t="s">
        <v>267</v>
      </c>
      <c r="E552" t="s">
        <v>168</v>
      </c>
      <c r="F552" t="s">
        <v>168</v>
      </c>
      <c r="G552" t="s">
        <v>267</v>
      </c>
      <c r="H552" t="s">
        <v>228</v>
      </c>
      <c r="I552" t="str">
        <f>TRIM(SUBSTITUTE(Table1[[#This Row],[Player]], " ", ""))</f>
        <v>A.Nogay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f t="shared" si="28"/>
        <v>0</v>
      </c>
      <c r="W552" t="s">
        <v>73</v>
      </c>
      <c r="X552" s="3"/>
      <c r="Y552">
        <v>0</v>
      </c>
      <c r="AF552">
        <f>Table1[[#This Row],[AB]]+Table1[[#This Row],[BB]]+Table1[[#This Row],[SF]]</f>
        <v>0</v>
      </c>
      <c r="AG552">
        <f>Table1[[#This Row],[H]]+Table1[[#This Row],[BB]]</f>
        <v>0</v>
      </c>
      <c r="AH552">
        <f>Table1[[#This Row],[H]]-Table1[[#This Row],[2B]]-Table1[[#This Row],[3B]]-Table1[[#This Row],[HR]]</f>
        <v>0</v>
      </c>
      <c r="AI552" s="3">
        <f>IF(Table1[[#This Row],[Team_Game_Number]] &gt;_xlfn.MAXIFS(Table1[Team_Game_Number],Table1[Team],Table1[[#This Row],[Team]]) - 5,1,0)</f>
        <v>0</v>
      </c>
      <c r="AJ552" cm="1">
        <f t="array" ref="AJ552">MATCH(Table1[[#This Row],[Game_ID]],_xlfn.UNIQUE(_xlfn._xlws.FILTER(Table1[Game_ID],Table1[Team]=Table1[[#This Row],[Team]])),0)</f>
        <v>6</v>
      </c>
      <c r="AK552">
        <f>IF(Table1[[#This Row],[Last5_Flag]]=1,1,0)</f>
        <v>0</v>
      </c>
      <c r="AL552">
        <f>COUNTIFS(
    Table1[Player Name], Table1[[#This Row],[Player Name]],
    Table1[Position], Table1[[#This Row],[Position]]
)</f>
        <v>3</v>
      </c>
      <c r="AM552" t="str" cm="1">
        <f t="array" ref="AM5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553" spans="1:39" x14ac:dyDescent="0.2">
      <c r="A553" t="str">
        <f>TEXT(Table1[[#This Row],[Date]],"yyyymmdd") &amp; "_" &amp; (LEFT(D553,3) &amp; "_" &amp; LEFT(E553,3) &amp; "_" &amp; (Table1[[#This Row],[Game_no.]]))</f>
        <v>20260220_Fer_Fai_1</v>
      </c>
      <c r="B553" s="1">
        <v>46073</v>
      </c>
      <c r="C553" s="3">
        <v>1</v>
      </c>
      <c r="D553" t="s">
        <v>267</v>
      </c>
      <c r="E553" t="s">
        <v>168</v>
      </c>
      <c r="F553" t="s">
        <v>168</v>
      </c>
      <c r="G553" t="s">
        <v>267</v>
      </c>
      <c r="H553" t="s">
        <v>219</v>
      </c>
      <c r="I553" t="str">
        <f>TRIM(SUBSTITUTE(Table1[[#This Row],[Player]], " ", ""))</f>
        <v>P.Rusnak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f t="shared" si="28"/>
        <v>0</v>
      </c>
      <c r="W553" t="s">
        <v>58</v>
      </c>
      <c r="X553" s="3"/>
      <c r="Y553">
        <v>0</v>
      </c>
      <c r="Z553">
        <v>1.667</v>
      </c>
      <c r="AA553">
        <v>4</v>
      </c>
      <c r="AB553">
        <v>8</v>
      </c>
      <c r="AC553">
        <v>8</v>
      </c>
      <c r="AD553">
        <v>5</v>
      </c>
      <c r="AE553">
        <v>0</v>
      </c>
      <c r="AF553">
        <f>Table1[[#This Row],[AB]]+Table1[[#This Row],[BB]]+Table1[[#This Row],[SF]]</f>
        <v>0</v>
      </c>
      <c r="AG553">
        <f>Table1[[#This Row],[H]]+Table1[[#This Row],[BB]]</f>
        <v>0</v>
      </c>
      <c r="AH553">
        <f>Table1[[#This Row],[H]]-Table1[[#This Row],[2B]]-Table1[[#This Row],[3B]]-Table1[[#This Row],[HR]]</f>
        <v>0</v>
      </c>
      <c r="AI553" s="3">
        <f>IF(Table1[[#This Row],[Team_Game_Number]] &gt;_xlfn.MAXIFS(Table1[Team_Game_Number],Table1[Team],Table1[[#This Row],[Team]]) - 5,1,0)</f>
        <v>0</v>
      </c>
      <c r="AJ553" cm="1">
        <f t="array" ref="AJ553">MATCH(Table1[[#This Row],[Game_ID]],_xlfn.UNIQUE(_xlfn._xlws.FILTER(Table1[Game_ID],Table1[Team]=Table1[[#This Row],[Team]])),0)</f>
        <v>6</v>
      </c>
      <c r="AK553">
        <f>IF(Table1[[#This Row],[Last5_Flag]]=1,1,0)</f>
        <v>0</v>
      </c>
      <c r="AL553">
        <f>COUNTIFS(
    Table1[Player Name], Table1[[#This Row],[Player Name]],
    Table1[Position], Table1[[#This Row],[Position]]
)</f>
        <v>11</v>
      </c>
      <c r="AM553" t="str" cm="1">
        <f t="array" ref="AM5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54" spans="1:39" x14ac:dyDescent="0.2">
      <c r="A554" t="str">
        <f>TEXT(Table1[[#This Row],[Date]],"yyyymmdd") &amp; "_" &amp; (LEFT(D554,3) &amp; "_" &amp; LEFT(E554,3) &amp; "_" &amp; (Table1[[#This Row],[Game_no.]]))</f>
        <v>20260220_Fer_Fai_1</v>
      </c>
      <c r="B554" s="1">
        <v>46073</v>
      </c>
      <c r="C554" s="3">
        <v>1</v>
      </c>
      <c r="D554" t="s">
        <v>267</v>
      </c>
      <c r="E554" t="s">
        <v>168</v>
      </c>
      <c r="F554" t="s">
        <v>168</v>
      </c>
      <c r="G554" t="s">
        <v>267</v>
      </c>
      <c r="H554" t="s">
        <v>218</v>
      </c>
      <c r="I554" t="str">
        <f>TRIM(SUBSTITUTE(Table1[[#This Row],[Player]], " ", ""))</f>
        <v>M.Wilson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f t="shared" si="28"/>
        <v>0</v>
      </c>
      <c r="W554" t="s">
        <v>58</v>
      </c>
      <c r="X554" s="3"/>
      <c r="Y554">
        <v>0</v>
      </c>
      <c r="Z554">
        <v>3.6669999999999998</v>
      </c>
      <c r="AA554">
        <v>2</v>
      </c>
      <c r="AB554">
        <v>3</v>
      </c>
      <c r="AC554">
        <v>3</v>
      </c>
      <c r="AD554">
        <v>5</v>
      </c>
      <c r="AE554">
        <v>4</v>
      </c>
      <c r="AF554">
        <f>Table1[[#This Row],[AB]]+Table1[[#This Row],[BB]]+Table1[[#This Row],[SF]]</f>
        <v>0</v>
      </c>
      <c r="AG554">
        <f>Table1[[#This Row],[H]]+Table1[[#This Row],[BB]]</f>
        <v>0</v>
      </c>
      <c r="AH554">
        <f>Table1[[#This Row],[H]]-Table1[[#This Row],[2B]]-Table1[[#This Row],[3B]]-Table1[[#This Row],[HR]]</f>
        <v>0</v>
      </c>
      <c r="AI554" s="3">
        <f>IF(Table1[[#This Row],[Team_Game_Number]] &gt;_xlfn.MAXIFS(Table1[Team_Game_Number],Table1[Team],Table1[[#This Row],[Team]]) - 5,1,0)</f>
        <v>0</v>
      </c>
      <c r="AJ554" cm="1">
        <f t="array" ref="AJ554">MATCH(Table1[[#This Row],[Game_ID]],_xlfn.UNIQUE(_xlfn._xlws.FILTER(Table1[Game_ID],Table1[Team]=Table1[[#This Row],[Team]])),0)</f>
        <v>6</v>
      </c>
      <c r="AK554">
        <f>IF(Table1[[#This Row],[Last5_Flag]]=1,1,0)</f>
        <v>0</v>
      </c>
      <c r="AL554">
        <f>COUNTIFS(
    Table1[Player Name], Table1[[#This Row],[Player Name]],
    Table1[Position], Table1[[#This Row],[Position]]
)</f>
        <v>11</v>
      </c>
      <c r="AM554" t="str" cm="1">
        <f t="array" ref="AM5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55" spans="1:39" x14ac:dyDescent="0.2">
      <c r="A555" t="str">
        <f>TEXT(Table1[[#This Row],[Date]],"yyyymmdd") &amp; "_" &amp; (LEFT(D555,3) &amp; "_" &amp; LEFT(E555,3) &amp; "_" &amp; (Table1[[#This Row],[Game_no.]]))</f>
        <v>20260220_Fer_Fai_1</v>
      </c>
      <c r="B555" s="1">
        <v>46073</v>
      </c>
      <c r="C555" s="3">
        <v>1</v>
      </c>
      <c r="D555" t="s">
        <v>267</v>
      </c>
      <c r="E555" t="s">
        <v>168</v>
      </c>
      <c r="F555" t="s">
        <v>168</v>
      </c>
      <c r="G555" t="s">
        <v>267</v>
      </c>
      <c r="H555" t="s">
        <v>217</v>
      </c>
      <c r="I555" t="str">
        <f>TRIM(SUBSTITUTE(Table1[[#This Row],[Player]], " ", ""))</f>
        <v>C.Morey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f t="shared" si="28"/>
        <v>0</v>
      </c>
      <c r="W555" t="s">
        <v>58</v>
      </c>
      <c r="X555" s="3"/>
      <c r="Y555">
        <v>0</v>
      </c>
      <c r="Z555">
        <v>0</v>
      </c>
      <c r="AA555">
        <v>3</v>
      </c>
      <c r="AB555">
        <v>4</v>
      </c>
      <c r="AC555">
        <v>4</v>
      </c>
      <c r="AD555">
        <v>1</v>
      </c>
      <c r="AE555">
        <v>0</v>
      </c>
      <c r="AF555">
        <f>Table1[[#This Row],[AB]]+Table1[[#This Row],[BB]]+Table1[[#This Row],[SF]]</f>
        <v>0</v>
      </c>
      <c r="AG555">
        <f>Table1[[#This Row],[H]]+Table1[[#This Row],[BB]]</f>
        <v>0</v>
      </c>
      <c r="AH555">
        <f>Table1[[#This Row],[H]]-Table1[[#This Row],[2B]]-Table1[[#This Row],[3B]]-Table1[[#This Row],[HR]]</f>
        <v>0</v>
      </c>
      <c r="AI555" s="3">
        <f>IF(Table1[[#This Row],[Team_Game_Number]] &gt;_xlfn.MAXIFS(Table1[Team_Game_Number],Table1[Team],Table1[[#This Row],[Team]]) - 5,1,0)</f>
        <v>0</v>
      </c>
      <c r="AJ555" cm="1">
        <f t="array" ref="AJ555">MATCH(Table1[[#This Row],[Game_ID]],_xlfn.UNIQUE(_xlfn._xlws.FILTER(Table1[Game_ID],Table1[Team]=Table1[[#This Row],[Team]])),0)</f>
        <v>6</v>
      </c>
      <c r="AK555">
        <f>IF(Table1[[#This Row],[Last5_Flag]]=1,1,0)</f>
        <v>0</v>
      </c>
      <c r="AL555">
        <f>COUNTIFS(
    Table1[Player Name], Table1[[#This Row],[Player Name]],
    Table1[Position], Table1[[#This Row],[Position]]
)</f>
        <v>12</v>
      </c>
      <c r="AM555" t="str" cm="1">
        <f t="array" ref="AM5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56" spans="1:39" x14ac:dyDescent="0.2">
      <c r="A556" t="str">
        <f>TEXT(Table1[[#This Row],[Date]],"yyyymmdd") &amp; "_" &amp; (LEFT(D556,3) &amp; "_" &amp; LEFT(E556,3) &amp; "_" &amp; (Table1[[#This Row],[Game_no.]]))</f>
        <v>20260220_Fer_Fai_1</v>
      </c>
      <c r="B556" s="1">
        <v>46073</v>
      </c>
      <c r="C556" s="3">
        <v>1</v>
      </c>
      <c r="D556" t="s">
        <v>267</v>
      </c>
      <c r="E556" t="s">
        <v>168</v>
      </c>
      <c r="F556" t="s">
        <v>168</v>
      </c>
      <c r="G556" t="s">
        <v>267</v>
      </c>
      <c r="H556" t="s">
        <v>177</v>
      </c>
      <c r="I556" t="str">
        <f>TRIM(SUBSTITUTE(Table1[[#This Row],[Player]], " ", ""))</f>
        <v>A.Nordling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f t="shared" si="28"/>
        <v>0</v>
      </c>
      <c r="W556" t="s">
        <v>58</v>
      </c>
      <c r="X556" s="3"/>
      <c r="Y556">
        <v>0</v>
      </c>
      <c r="Z556">
        <v>1.667</v>
      </c>
      <c r="AA556">
        <v>2</v>
      </c>
      <c r="AB556">
        <v>1</v>
      </c>
      <c r="AC556">
        <v>1</v>
      </c>
      <c r="AD556">
        <v>2</v>
      </c>
      <c r="AE556">
        <v>1</v>
      </c>
      <c r="AF556">
        <f>Table1[[#This Row],[AB]]+Table1[[#This Row],[BB]]+Table1[[#This Row],[SF]]</f>
        <v>0</v>
      </c>
      <c r="AG556">
        <f>Table1[[#This Row],[H]]+Table1[[#This Row],[BB]]</f>
        <v>0</v>
      </c>
      <c r="AH556">
        <f>Table1[[#This Row],[H]]-Table1[[#This Row],[2B]]-Table1[[#This Row],[3B]]-Table1[[#This Row],[HR]]</f>
        <v>0</v>
      </c>
      <c r="AI556" s="3">
        <f>IF(Table1[[#This Row],[Team_Game_Number]] &gt;_xlfn.MAXIFS(Table1[Team_Game_Number],Table1[Team],Table1[[#This Row],[Team]]) - 5,1,0)</f>
        <v>0</v>
      </c>
      <c r="AJ556" cm="1">
        <f t="array" ref="AJ556">MATCH(Table1[[#This Row],[Game_ID]],_xlfn.UNIQUE(_xlfn._xlws.FILTER(Table1[Game_ID],Table1[Team]=Table1[[#This Row],[Team]])),0)</f>
        <v>6</v>
      </c>
      <c r="AK556">
        <f>IF(Table1[[#This Row],[Last5_Flag]]=1,1,0)</f>
        <v>0</v>
      </c>
      <c r="AL556">
        <f>COUNTIFS(
    Table1[Player Name], Table1[[#This Row],[Player Name]],
    Table1[Position], Table1[[#This Row],[Position]]
)</f>
        <v>2</v>
      </c>
      <c r="AM556" t="str" cm="1">
        <f t="array" ref="AM5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557" spans="1:39" x14ac:dyDescent="0.2">
      <c r="A557" t="str">
        <f>TEXT(Table1[[#This Row],[Date]],"yyyymmdd") &amp; "_" &amp; (LEFT(D557,3) &amp; "_" &amp; LEFT(E557,3) &amp; "_" &amp; (Table1[[#This Row],[Game_no.]]))</f>
        <v>20260220_UC_She_1</v>
      </c>
      <c r="B557" s="1">
        <v>46073</v>
      </c>
      <c r="C557" s="3">
        <v>1</v>
      </c>
      <c r="D557" t="s">
        <v>201</v>
      </c>
      <c r="E557" t="s">
        <v>268</v>
      </c>
      <c r="F557" t="s">
        <v>201</v>
      </c>
      <c r="G557" t="s">
        <v>268</v>
      </c>
      <c r="H557" t="s">
        <v>202</v>
      </c>
      <c r="I557" t="str">
        <f>TRIM(SUBSTITUTE(Table1[[#This Row],[Player]], " ", ""))</f>
        <v>E.Zucchero</v>
      </c>
      <c r="J557">
        <v>2</v>
      </c>
      <c r="K557">
        <v>1</v>
      </c>
      <c r="L557">
        <v>1</v>
      </c>
      <c r="M557">
        <v>0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f t="shared" si="28"/>
        <v>3</v>
      </c>
      <c r="W557" t="s">
        <v>48</v>
      </c>
      <c r="X557" s="3">
        <v>1</v>
      </c>
      <c r="Y557">
        <v>0</v>
      </c>
      <c r="AF557">
        <f>Table1[[#This Row],[AB]]+Table1[[#This Row],[BB]]+Table1[[#This Row],[SF]]</f>
        <v>3</v>
      </c>
      <c r="AG557">
        <f>Table1[[#This Row],[H]]+Table1[[#This Row],[BB]]</f>
        <v>2</v>
      </c>
      <c r="AH557">
        <f>Table1[[#This Row],[H]]-Table1[[#This Row],[2B]]-Table1[[#This Row],[3B]]-Table1[[#This Row],[HR]]</f>
        <v>0</v>
      </c>
      <c r="AI557" s="3">
        <f>IF(Table1[[#This Row],[Team_Game_Number]] &gt;_xlfn.MAXIFS(Table1[Team_Game_Number],Table1[Team],Table1[[#This Row],[Team]]) - 5,1,0)</f>
        <v>0</v>
      </c>
      <c r="AJ557" cm="1">
        <f t="array" ref="AJ557">MATCH(Table1[[#This Row],[Game_ID]],_xlfn.UNIQUE(_xlfn._xlws.FILTER(Table1[Game_ID],Table1[Team]=Table1[[#This Row],[Team]])),0)</f>
        <v>6</v>
      </c>
      <c r="AK557">
        <f>IF(Table1[[#This Row],[Last5_Flag]]=1,1,0)</f>
        <v>0</v>
      </c>
      <c r="AL557">
        <f>COUNTIFS(
    Table1[Player Name], Table1[[#This Row],[Player Name]],
    Table1[Position], Table1[[#This Row],[Position]]
)</f>
        <v>33</v>
      </c>
      <c r="AM557" t="str" cm="1">
        <f t="array" ref="AM5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558" spans="1:39" x14ac:dyDescent="0.2">
      <c r="A558" t="str">
        <f>TEXT(Table1[[#This Row],[Date]],"yyyymmdd") &amp; "_" &amp; (LEFT(D558,3) &amp; "_" &amp; LEFT(E558,3) &amp; "_" &amp; (Table1[[#This Row],[Game_no.]]))</f>
        <v>20260220_UC_She_1</v>
      </c>
      <c r="B558" s="1">
        <v>46073</v>
      </c>
      <c r="C558" s="3">
        <v>1</v>
      </c>
      <c r="D558" t="s">
        <v>201</v>
      </c>
      <c r="E558" t="s">
        <v>268</v>
      </c>
      <c r="F558" t="s">
        <v>201</v>
      </c>
      <c r="G558" t="s">
        <v>268</v>
      </c>
      <c r="H558" t="s">
        <v>203</v>
      </c>
      <c r="I558" t="str">
        <f>TRIM(SUBSTITUTE(Table1[[#This Row],[Player]], " ", ""))</f>
        <v>B.Polistina</v>
      </c>
      <c r="J558">
        <v>3</v>
      </c>
      <c r="K558">
        <v>0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f t="shared" si="28"/>
        <v>1</v>
      </c>
      <c r="W558" t="s">
        <v>53</v>
      </c>
      <c r="X558" s="3">
        <v>2</v>
      </c>
      <c r="Y558">
        <v>0</v>
      </c>
      <c r="AF558">
        <f>Table1[[#This Row],[AB]]+Table1[[#This Row],[BB]]+Table1[[#This Row],[SF]]</f>
        <v>3</v>
      </c>
      <c r="AG558">
        <f>Table1[[#This Row],[H]]+Table1[[#This Row],[BB]]</f>
        <v>1</v>
      </c>
      <c r="AH558">
        <f>Table1[[#This Row],[H]]-Table1[[#This Row],[2B]]-Table1[[#This Row],[3B]]-Table1[[#This Row],[HR]]</f>
        <v>1</v>
      </c>
      <c r="AI558" s="3">
        <f>IF(Table1[[#This Row],[Team_Game_Number]] &gt;_xlfn.MAXIFS(Table1[Team_Game_Number],Table1[Team],Table1[[#This Row],[Team]]) - 5,1,0)</f>
        <v>0</v>
      </c>
      <c r="AJ558" cm="1">
        <f t="array" ref="AJ558">MATCH(Table1[[#This Row],[Game_ID]],_xlfn.UNIQUE(_xlfn._xlws.FILTER(Table1[Game_ID],Table1[Team]=Table1[[#This Row],[Team]])),0)</f>
        <v>6</v>
      </c>
      <c r="AK558">
        <f>IF(Table1[[#This Row],[Last5_Flag]]=1,1,0)</f>
        <v>0</v>
      </c>
      <c r="AL558">
        <f>COUNTIFS(
    Table1[Player Name], Table1[[#This Row],[Player Name]],
    Table1[Position], Table1[[#This Row],[Position]]
)</f>
        <v>18</v>
      </c>
      <c r="AM558" t="str" cm="1">
        <f t="array" ref="AM5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559" spans="1:39" x14ac:dyDescent="0.2">
      <c r="A559" t="str">
        <f>TEXT(Table1[[#This Row],[Date]],"yyyymmdd") &amp; "_" &amp; (LEFT(D559,3) &amp; "_" &amp; LEFT(E559,3) &amp; "_" &amp; (Table1[[#This Row],[Game_no.]]))</f>
        <v>20260220_UC_She_1</v>
      </c>
      <c r="B559" s="1">
        <v>46073</v>
      </c>
      <c r="C559" s="3">
        <v>1</v>
      </c>
      <c r="D559" t="s">
        <v>201</v>
      </c>
      <c r="E559" t="s">
        <v>268</v>
      </c>
      <c r="F559" t="s">
        <v>201</v>
      </c>
      <c r="G559" t="s">
        <v>268</v>
      </c>
      <c r="H559" t="s">
        <v>204</v>
      </c>
      <c r="I559" t="str">
        <f>TRIM(SUBSTITUTE(Table1[[#This Row],[Player]], " ", ""))</f>
        <v>K.Moran</v>
      </c>
      <c r="J559">
        <v>2</v>
      </c>
      <c r="K559">
        <v>0</v>
      </c>
      <c r="L559">
        <v>0</v>
      </c>
      <c r="M559">
        <v>1</v>
      </c>
      <c r="N559">
        <v>0</v>
      </c>
      <c r="O559">
        <v>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f t="shared" si="28"/>
        <v>0</v>
      </c>
      <c r="W559" t="s">
        <v>43</v>
      </c>
      <c r="X559" s="3">
        <v>3</v>
      </c>
      <c r="Y559">
        <v>0</v>
      </c>
      <c r="AF559">
        <f>Table1[[#This Row],[AB]]+Table1[[#This Row],[BB]]+Table1[[#This Row],[SF]]</f>
        <v>2</v>
      </c>
      <c r="AG559">
        <f>Table1[[#This Row],[H]]+Table1[[#This Row],[BB]]</f>
        <v>0</v>
      </c>
      <c r="AH559">
        <f>Table1[[#This Row],[H]]-Table1[[#This Row],[2B]]-Table1[[#This Row],[3B]]-Table1[[#This Row],[HR]]</f>
        <v>0</v>
      </c>
      <c r="AI559" s="3">
        <f>IF(Table1[[#This Row],[Team_Game_Number]] &gt;_xlfn.MAXIFS(Table1[Team_Game_Number],Table1[Team],Table1[[#This Row],[Team]]) - 5,1,0)</f>
        <v>0</v>
      </c>
      <c r="AJ559" cm="1">
        <f t="array" ref="AJ559">MATCH(Table1[[#This Row],[Game_ID]],_xlfn.UNIQUE(_xlfn._xlws.FILTER(Table1[Game_ID],Table1[Team]=Table1[[#This Row],[Team]])),0)</f>
        <v>6</v>
      </c>
      <c r="AK559">
        <f>IF(Table1[[#This Row],[Last5_Flag]]=1,1,0)</f>
        <v>0</v>
      </c>
      <c r="AL559">
        <f>COUNTIFS(
    Table1[Player Name], Table1[[#This Row],[Player Name]],
    Table1[Position], Table1[[#This Row],[Position]]
)</f>
        <v>18</v>
      </c>
      <c r="AM559" t="str" cm="1">
        <f t="array" ref="AM5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60" spans="1:39" x14ac:dyDescent="0.2">
      <c r="A560" t="str">
        <f>TEXT(Table1[[#This Row],[Date]],"yyyymmdd") &amp; "_" &amp; (LEFT(D560,3) &amp; "_" &amp; LEFT(E560,3) &amp; "_" &amp; (Table1[[#This Row],[Game_no.]]))</f>
        <v>20260220_UC_She_1</v>
      </c>
      <c r="B560" s="1">
        <v>46073</v>
      </c>
      <c r="C560" s="3">
        <v>1</v>
      </c>
      <c r="D560" t="s">
        <v>201</v>
      </c>
      <c r="E560" t="s">
        <v>268</v>
      </c>
      <c r="F560" t="s">
        <v>201</v>
      </c>
      <c r="G560" t="s">
        <v>268</v>
      </c>
      <c r="H560" t="s">
        <v>205</v>
      </c>
      <c r="I560" t="str">
        <f>TRIM(SUBSTITUTE(Table1[[#This Row],[Player]], " ", ""))</f>
        <v>T.Hodson</v>
      </c>
      <c r="J560">
        <v>3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f t="shared" si="28"/>
        <v>1</v>
      </c>
      <c r="W560" t="s">
        <v>8</v>
      </c>
      <c r="X560" s="3">
        <v>4</v>
      </c>
      <c r="Y560">
        <v>0</v>
      </c>
      <c r="AF560">
        <f>Table1[[#This Row],[AB]]+Table1[[#This Row],[BB]]+Table1[[#This Row],[SF]]</f>
        <v>3</v>
      </c>
      <c r="AG560">
        <f>Table1[[#This Row],[H]]+Table1[[#This Row],[BB]]</f>
        <v>1</v>
      </c>
      <c r="AH560">
        <f>Table1[[#This Row],[H]]-Table1[[#This Row],[2B]]-Table1[[#This Row],[3B]]-Table1[[#This Row],[HR]]</f>
        <v>1</v>
      </c>
      <c r="AI560" s="3">
        <f>IF(Table1[[#This Row],[Team_Game_Number]] &gt;_xlfn.MAXIFS(Table1[Team_Game_Number],Table1[Team],Table1[[#This Row],[Team]]) - 5,1,0)</f>
        <v>0</v>
      </c>
      <c r="AJ560" cm="1">
        <f t="array" ref="AJ560">MATCH(Table1[[#This Row],[Game_ID]],_xlfn.UNIQUE(_xlfn._xlws.FILTER(Table1[Game_ID],Table1[Team]=Table1[[#This Row],[Team]])),0)</f>
        <v>6</v>
      </c>
      <c r="AK560">
        <f>IF(Table1[[#This Row],[Last5_Flag]]=1,1,0)</f>
        <v>0</v>
      </c>
      <c r="AL560">
        <f>COUNTIFS(
    Table1[Player Name], Table1[[#This Row],[Player Name]],
    Table1[Position], Table1[[#This Row],[Position]]
)</f>
        <v>33</v>
      </c>
      <c r="AM560" t="str" cm="1">
        <f t="array" ref="AM5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561" spans="1:39" x14ac:dyDescent="0.2">
      <c r="A561" t="str">
        <f>TEXT(Table1[[#This Row],[Date]],"yyyymmdd") &amp; "_" &amp; (LEFT(D561,3) &amp; "_" &amp; LEFT(E561,3) &amp; "_" &amp; (Table1[[#This Row],[Game_no.]]))</f>
        <v>20260220_UC_She_1</v>
      </c>
      <c r="B561" s="1">
        <v>46073</v>
      </c>
      <c r="C561" s="3">
        <v>1</v>
      </c>
      <c r="D561" t="s">
        <v>201</v>
      </c>
      <c r="E561" t="s">
        <v>268</v>
      </c>
      <c r="F561" t="s">
        <v>201</v>
      </c>
      <c r="G561" t="s">
        <v>268</v>
      </c>
      <c r="H561" t="s">
        <v>206</v>
      </c>
      <c r="I561" t="str">
        <f>TRIM(SUBSTITUTE(Table1[[#This Row],[Player]], " ", ""))</f>
        <v>D.Pici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f t="shared" si="28"/>
        <v>0</v>
      </c>
      <c r="W561" t="s">
        <v>54</v>
      </c>
      <c r="X561" s="3">
        <v>5</v>
      </c>
      <c r="Y561">
        <v>0</v>
      </c>
      <c r="AF561">
        <f>Table1[[#This Row],[AB]]+Table1[[#This Row],[BB]]+Table1[[#This Row],[SF]]</f>
        <v>2</v>
      </c>
      <c r="AG561">
        <f>Table1[[#This Row],[H]]+Table1[[#This Row],[BB]]</f>
        <v>0</v>
      </c>
      <c r="AH561">
        <f>Table1[[#This Row],[H]]-Table1[[#This Row],[2B]]-Table1[[#This Row],[3B]]-Table1[[#This Row],[HR]]</f>
        <v>0</v>
      </c>
      <c r="AI561" s="3">
        <f>IF(Table1[[#This Row],[Team_Game_Number]] &gt;_xlfn.MAXIFS(Table1[Team_Game_Number],Table1[Team],Table1[[#This Row],[Team]]) - 5,1,0)</f>
        <v>0</v>
      </c>
      <c r="AJ561" cm="1">
        <f t="array" ref="AJ561">MATCH(Table1[[#This Row],[Game_ID]],_xlfn.UNIQUE(_xlfn._xlws.FILTER(Table1[Game_ID],Table1[Team]=Table1[[#This Row],[Team]])),0)</f>
        <v>6</v>
      </c>
      <c r="AK561">
        <f>IF(Table1[[#This Row],[Last5_Flag]]=1,1,0)</f>
        <v>0</v>
      </c>
      <c r="AL561">
        <f>COUNTIFS(
    Table1[Player Name], Table1[[#This Row],[Player Name]],
    Table1[Position], Table1[[#This Row],[Position]]
)</f>
        <v>6</v>
      </c>
      <c r="AM561" t="str" cm="1">
        <f t="array" ref="AM5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562" spans="1:39" x14ac:dyDescent="0.2">
      <c r="A562" t="str">
        <f>TEXT(Table1[[#This Row],[Date]],"yyyymmdd") &amp; "_" &amp; (LEFT(D562,3) &amp; "_" &amp; LEFT(E562,3) &amp; "_" &amp; (Table1[[#This Row],[Game_no.]]))</f>
        <v>20260220_UC_She_1</v>
      </c>
      <c r="B562" s="1">
        <v>46073</v>
      </c>
      <c r="C562" s="3">
        <v>1</v>
      </c>
      <c r="D562" t="s">
        <v>201</v>
      </c>
      <c r="E562" t="s">
        <v>268</v>
      </c>
      <c r="F562" t="s">
        <v>201</v>
      </c>
      <c r="G562" t="s">
        <v>268</v>
      </c>
      <c r="H562" t="s">
        <v>241</v>
      </c>
      <c r="I562" t="str">
        <f>TRIM(SUBSTITUTE(Table1[[#This Row],[Player]], " ", ""))</f>
        <v>M.Guillen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f t="shared" si="28"/>
        <v>0</v>
      </c>
      <c r="W562" t="s">
        <v>74</v>
      </c>
      <c r="X562" s="3">
        <v>5</v>
      </c>
      <c r="Y562">
        <v>0</v>
      </c>
      <c r="AF562">
        <f>Table1[[#This Row],[AB]]+Table1[[#This Row],[BB]]+Table1[[#This Row],[SF]]</f>
        <v>1</v>
      </c>
      <c r="AG562">
        <f>Table1[[#This Row],[H]]+Table1[[#This Row],[BB]]</f>
        <v>0</v>
      </c>
      <c r="AH562">
        <f>Table1[[#This Row],[H]]-Table1[[#This Row],[2B]]-Table1[[#This Row],[3B]]-Table1[[#This Row],[HR]]</f>
        <v>0</v>
      </c>
      <c r="AI562" s="3">
        <f>IF(Table1[[#This Row],[Team_Game_Number]] &gt;_xlfn.MAXIFS(Table1[Team_Game_Number],Table1[Team],Table1[[#This Row],[Team]]) - 5,1,0)</f>
        <v>0</v>
      </c>
      <c r="AJ562" cm="1">
        <f t="array" ref="AJ562">MATCH(Table1[[#This Row],[Game_ID]],_xlfn.UNIQUE(_xlfn._xlws.FILTER(Table1[Game_ID],Table1[Team]=Table1[[#This Row],[Team]])),0)</f>
        <v>6</v>
      </c>
      <c r="AK562">
        <f>IF(Table1[[#This Row],[Last5_Flag]]=1,1,0)</f>
        <v>0</v>
      </c>
      <c r="AL562">
        <f>COUNTIFS(
    Table1[Player Name], Table1[[#This Row],[Player Name]],
    Table1[Position], Table1[[#This Row],[Position]]
)</f>
        <v>5</v>
      </c>
      <c r="AM562" t="str" cm="1">
        <f t="array" ref="AM5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563" spans="1:39" x14ac:dyDescent="0.2">
      <c r="A563" t="str">
        <f>TEXT(Table1[[#This Row],[Date]],"yyyymmdd") &amp; "_" &amp; (LEFT(D563,3) &amp; "_" &amp; LEFT(E563,3) &amp; "_" &amp; (Table1[[#This Row],[Game_no.]]))</f>
        <v>20260220_UC_She_1</v>
      </c>
      <c r="B563" s="1">
        <v>46073</v>
      </c>
      <c r="C563" s="3">
        <v>1</v>
      </c>
      <c r="D563" t="s">
        <v>201</v>
      </c>
      <c r="E563" t="s">
        <v>268</v>
      </c>
      <c r="F563" t="s">
        <v>201</v>
      </c>
      <c r="G563" t="s">
        <v>268</v>
      </c>
      <c r="H563" t="s">
        <v>221</v>
      </c>
      <c r="I563" t="str">
        <f>TRIM(SUBSTITUTE(Table1[[#This Row],[Player]], " ", ""))</f>
        <v>C.Dunn</v>
      </c>
      <c r="J563">
        <v>2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f t="shared" ref="V563:V594" si="29">L563*1+P563*2+Q563*3+R563*4</f>
        <v>1</v>
      </c>
      <c r="W563" t="s">
        <v>50</v>
      </c>
      <c r="X563" s="3">
        <v>6</v>
      </c>
      <c r="Y563">
        <v>0</v>
      </c>
      <c r="AF563">
        <f>Table1[[#This Row],[AB]]+Table1[[#This Row],[BB]]+Table1[[#This Row],[SF]]</f>
        <v>2</v>
      </c>
      <c r="AG563">
        <f>Table1[[#This Row],[H]]+Table1[[#This Row],[BB]]</f>
        <v>1</v>
      </c>
      <c r="AH563">
        <f>Table1[[#This Row],[H]]-Table1[[#This Row],[2B]]-Table1[[#This Row],[3B]]-Table1[[#This Row],[HR]]</f>
        <v>1</v>
      </c>
      <c r="AI563" s="3">
        <f>IF(Table1[[#This Row],[Team_Game_Number]] &gt;_xlfn.MAXIFS(Table1[Team_Game_Number],Table1[Team],Table1[[#This Row],[Team]]) - 5,1,0)</f>
        <v>0</v>
      </c>
      <c r="AJ563" cm="1">
        <f t="array" ref="AJ563">MATCH(Table1[[#This Row],[Game_ID]],_xlfn.UNIQUE(_xlfn._xlws.FILTER(Table1[Game_ID],Table1[Team]=Table1[[#This Row],[Team]])),0)</f>
        <v>6</v>
      </c>
      <c r="AK563">
        <f>IF(Table1[[#This Row],[Last5_Flag]]=1,1,0)</f>
        <v>0</v>
      </c>
      <c r="AL563">
        <f>COUNTIFS(
    Table1[Player Name], Table1[[#This Row],[Player Name]],
    Table1[Position], Table1[[#This Row],[Position]]
)</f>
        <v>6</v>
      </c>
      <c r="AM563" t="str" cm="1">
        <f t="array" ref="AM5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64" spans="1:39" x14ac:dyDescent="0.2">
      <c r="A564" t="str">
        <f>TEXT(Table1[[#This Row],[Date]],"yyyymmdd") &amp; "_" &amp; (LEFT(D564,3) &amp; "_" &amp; LEFT(E564,3) &amp; "_" &amp; (Table1[[#This Row],[Game_no.]]))</f>
        <v>20260220_UC_She_1</v>
      </c>
      <c r="B564" s="1">
        <v>46073</v>
      </c>
      <c r="C564" s="3">
        <v>1</v>
      </c>
      <c r="D564" t="s">
        <v>201</v>
      </c>
      <c r="E564" t="s">
        <v>268</v>
      </c>
      <c r="F564" t="s">
        <v>201</v>
      </c>
      <c r="G564" t="s">
        <v>268</v>
      </c>
      <c r="H564" t="s">
        <v>207</v>
      </c>
      <c r="I564" t="str">
        <f>TRIM(SUBSTITUTE(Table1[[#This Row],[Player]], " ", ""))</f>
        <v>A.Hurley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f t="shared" si="29"/>
        <v>0</v>
      </c>
      <c r="W564" t="s">
        <v>73</v>
      </c>
      <c r="X564" s="3"/>
      <c r="Y564">
        <v>0</v>
      </c>
      <c r="AF564">
        <f>Table1[[#This Row],[AB]]+Table1[[#This Row],[BB]]+Table1[[#This Row],[SF]]</f>
        <v>0</v>
      </c>
      <c r="AG564">
        <f>Table1[[#This Row],[H]]+Table1[[#This Row],[BB]]</f>
        <v>0</v>
      </c>
      <c r="AH564">
        <f>Table1[[#This Row],[H]]-Table1[[#This Row],[2B]]-Table1[[#This Row],[3B]]-Table1[[#This Row],[HR]]</f>
        <v>0</v>
      </c>
      <c r="AI564" s="3">
        <f>IF(Table1[[#This Row],[Team_Game_Number]] &gt;_xlfn.MAXIFS(Table1[Team_Game_Number],Table1[Team],Table1[[#This Row],[Team]]) - 5,1,0)</f>
        <v>0</v>
      </c>
      <c r="AJ564" cm="1">
        <f t="array" ref="AJ564">MATCH(Table1[[#This Row],[Game_ID]],_xlfn.UNIQUE(_xlfn._xlws.FILTER(Table1[Game_ID],Table1[Team]=Table1[[#This Row],[Team]])),0)</f>
        <v>6</v>
      </c>
      <c r="AK564">
        <f>IF(Table1[[#This Row],[Last5_Flag]]=1,1,0)</f>
        <v>0</v>
      </c>
      <c r="AL564">
        <f>COUNTIFS(
    Table1[Player Name], Table1[[#This Row],[Player Name]],
    Table1[Position], Table1[[#This Row],[Position]]
)</f>
        <v>16</v>
      </c>
      <c r="AM564" t="str" cm="1">
        <f t="array" ref="AM5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565" spans="1:39" x14ac:dyDescent="0.2">
      <c r="A565" t="str">
        <f>TEXT(Table1[[#This Row],[Date]],"yyyymmdd") &amp; "_" &amp; (LEFT(D565,3) &amp; "_" &amp; LEFT(E565,3) &amp; "_" &amp; (Table1[[#This Row],[Game_no.]]))</f>
        <v>20260220_UC_She_1</v>
      </c>
      <c r="B565" s="1">
        <v>46073</v>
      </c>
      <c r="C565" s="3">
        <v>1</v>
      </c>
      <c r="D565" t="s">
        <v>201</v>
      </c>
      <c r="E565" t="s">
        <v>268</v>
      </c>
      <c r="F565" t="s">
        <v>201</v>
      </c>
      <c r="G565" t="s">
        <v>268</v>
      </c>
      <c r="H565" t="s">
        <v>208</v>
      </c>
      <c r="I565" t="str">
        <f>TRIM(SUBSTITUTE(Table1[[#This Row],[Player]], " ", ""))</f>
        <v>A.Espinoza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f t="shared" si="29"/>
        <v>0</v>
      </c>
      <c r="W565" t="s">
        <v>57</v>
      </c>
      <c r="X565" s="3">
        <v>7</v>
      </c>
      <c r="Y565">
        <v>0</v>
      </c>
      <c r="AF565">
        <f>Table1[[#This Row],[AB]]+Table1[[#This Row],[BB]]+Table1[[#This Row],[SF]]</f>
        <v>2</v>
      </c>
      <c r="AG565">
        <f>Table1[[#This Row],[H]]+Table1[[#This Row],[BB]]</f>
        <v>0</v>
      </c>
      <c r="AH565">
        <f>Table1[[#This Row],[H]]-Table1[[#This Row],[2B]]-Table1[[#This Row],[3B]]-Table1[[#This Row],[HR]]</f>
        <v>0</v>
      </c>
      <c r="AI565" s="3">
        <f>IF(Table1[[#This Row],[Team_Game_Number]] &gt;_xlfn.MAXIFS(Table1[Team_Game_Number],Table1[Team],Table1[[#This Row],[Team]]) - 5,1,0)</f>
        <v>0</v>
      </c>
      <c r="AJ565" cm="1">
        <f t="array" ref="AJ565">MATCH(Table1[[#This Row],[Game_ID]],_xlfn.UNIQUE(_xlfn._xlws.FILTER(Table1[Game_ID],Table1[Team]=Table1[[#This Row],[Team]])),0)</f>
        <v>6</v>
      </c>
      <c r="AK565">
        <f>IF(Table1[[#This Row],[Last5_Flag]]=1,1,0)</f>
        <v>0</v>
      </c>
      <c r="AL565">
        <f>COUNTIFS(
    Table1[Player Name], Table1[[#This Row],[Player Name]],
    Table1[Position], Table1[[#This Row],[Position]]
)</f>
        <v>31</v>
      </c>
      <c r="AM565" t="str" cm="1">
        <f t="array" ref="AM5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566" spans="1:39" x14ac:dyDescent="0.2">
      <c r="A566" t="str">
        <f>TEXT(Table1[[#This Row],[Date]],"yyyymmdd") &amp; "_" &amp; (LEFT(D566,3) &amp; "_" &amp; LEFT(E566,3) &amp; "_" &amp; (Table1[[#This Row],[Game_no.]]))</f>
        <v>20260220_UC_She_1</v>
      </c>
      <c r="B566" s="1">
        <v>46073</v>
      </c>
      <c r="C566" s="3">
        <v>1</v>
      </c>
      <c r="D566" t="s">
        <v>201</v>
      </c>
      <c r="E566" t="s">
        <v>268</v>
      </c>
      <c r="F566" t="s">
        <v>201</v>
      </c>
      <c r="G566" t="s">
        <v>268</v>
      </c>
      <c r="H566" t="s">
        <v>210</v>
      </c>
      <c r="I566" t="str">
        <f>TRIM(SUBSTITUTE(Table1[[#This Row],[Player]], " ", ""))</f>
        <v>E.Smith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2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f t="shared" si="29"/>
        <v>0</v>
      </c>
      <c r="W566" t="s">
        <v>7</v>
      </c>
      <c r="X566" s="3">
        <v>8</v>
      </c>
      <c r="Y566">
        <v>0</v>
      </c>
      <c r="AF566">
        <f>Table1[[#This Row],[AB]]+Table1[[#This Row],[BB]]+Table1[[#This Row],[SF]]</f>
        <v>2</v>
      </c>
      <c r="AG566">
        <f>Table1[[#This Row],[H]]+Table1[[#This Row],[BB]]</f>
        <v>0</v>
      </c>
      <c r="AH566">
        <f>Table1[[#This Row],[H]]-Table1[[#This Row],[2B]]-Table1[[#This Row],[3B]]-Table1[[#This Row],[HR]]</f>
        <v>0</v>
      </c>
      <c r="AI566" s="3">
        <f>IF(Table1[[#This Row],[Team_Game_Number]] &gt;_xlfn.MAXIFS(Table1[Team_Game_Number],Table1[Team],Table1[[#This Row],[Team]]) - 5,1,0)</f>
        <v>0</v>
      </c>
      <c r="AJ566" cm="1">
        <f t="array" ref="AJ566">MATCH(Table1[[#This Row],[Game_ID]],_xlfn.UNIQUE(_xlfn._xlws.FILTER(Table1[Game_ID],Table1[Team]=Table1[[#This Row],[Team]])),0)</f>
        <v>6</v>
      </c>
      <c r="AK566">
        <f>IF(Table1[[#This Row],[Last5_Flag]]=1,1,0)</f>
        <v>0</v>
      </c>
      <c r="AL566">
        <f>COUNTIFS(
    Table1[Player Name], Table1[[#This Row],[Player Name]],
    Table1[Position], Table1[[#This Row],[Position]]
)</f>
        <v>28</v>
      </c>
      <c r="AM566" t="str" cm="1">
        <f t="array" ref="AM5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567" spans="1:39" x14ac:dyDescent="0.2">
      <c r="A567" t="str">
        <f>TEXT(Table1[[#This Row],[Date]],"yyyymmdd") &amp; "_" &amp; (LEFT(D567,3) &amp; "_" &amp; LEFT(E567,3) &amp; "_" &amp; (Table1[[#This Row],[Game_no.]]))</f>
        <v>20260220_UC_She_1</v>
      </c>
      <c r="B567" s="1">
        <v>46073</v>
      </c>
      <c r="C567" s="3">
        <v>1</v>
      </c>
      <c r="D567" t="s">
        <v>201</v>
      </c>
      <c r="E567" t="s">
        <v>268</v>
      </c>
      <c r="F567" t="s">
        <v>201</v>
      </c>
      <c r="G567" t="s">
        <v>268</v>
      </c>
      <c r="H567" t="s">
        <v>211</v>
      </c>
      <c r="I567" t="str">
        <f>TRIM(SUBSTITUTE(Table1[[#This Row],[Player]], " ", ""))</f>
        <v>K.Serra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f t="shared" si="29"/>
        <v>0</v>
      </c>
      <c r="W567" t="s">
        <v>52</v>
      </c>
      <c r="X567" s="3">
        <v>9</v>
      </c>
      <c r="Y567">
        <v>0</v>
      </c>
      <c r="AF567">
        <f>Table1[[#This Row],[AB]]+Table1[[#This Row],[BB]]+Table1[[#This Row],[SF]]</f>
        <v>2</v>
      </c>
      <c r="AG567">
        <f>Table1[[#This Row],[H]]+Table1[[#This Row],[BB]]</f>
        <v>0</v>
      </c>
      <c r="AH567">
        <f>Table1[[#This Row],[H]]-Table1[[#This Row],[2B]]-Table1[[#This Row],[3B]]-Table1[[#This Row],[HR]]</f>
        <v>0</v>
      </c>
      <c r="AI567" s="3">
        <f>IF(Table1[[#This Row],[Team_Game_Number]] &gt;_xlfn.MAXIFS(Table1[Team_Game_Number],Table1[Team],Table1[[#This Row],[Team]]) - 5,1,0)</f>
        <v>0</v>
      </c>
      <c r="AJ567" cm="1">
        <f t="array" ref="AJ567">MATCH(Table1[[#This Row],[Game_ID]],_xlfn.UNIQUE(_xlfn._xlws.FILTER(Table1[Game_ID],Table1[Team]=Table1[[#This Row],[Team]])),0)</f>
        <v>6</v>
      </c>
      <c r="AK567">
        <f>IF(Table1[[#This Row],[Last5_Flag]]=1,1,0)</f>
        <v>0</v>
      </c>
      <c r="AL567">
        <f>COUNTIFS(
    Table1[Player Name], Table1[[#This Row],[Player Name]],
    Table1[Position], Table1[[#This Row],[Position]]
)</f>
        <v>24</v>
      </c>
      <c r="AM567" t="str" cm="1">
        <f t="array" ref="AM5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568" spans="1:39" x14ac:dyDescent="0.2">
      <c r="A568" t="str">
        <f>TEXT(Table1[[#This Row],[Date]],"yyyymmdd") &amp; "_" &amp; (LEFT(D568,3) &amp; "_" &amp; LEFT(E568,3) &amp; "_" &amp; (Table1[[#This Row],[Game_no.]]))</f>
        <v>20260220_UC_She_1</v>
      </c>
      <c r="B568" s="1">
        <v>46073</v>
      </c>
      <c r="C568" s="3">
        <v>1</v>
      </c>
      <c r="D568" t="s">
        <v>201</v>
      </c>
      <c r="E568" t="s">
        <v>268</v>
      </c>
      <c r="F568" t="s">
        <v>201</v>
      </c>
      <c r="G568" t="s">
        <v>268</v>
      </c>
      <c r="H568" t="s">
        <v>212</v>
      </c>
      <c r="I568" t="str">
        <f>TRIM(SUBSTITUTE(Table1[[#This Row],[Player]], " ", ""))</f>
        <v>A.Mass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f t="shared" si="29"/>
        <v>0</v>
      </c>
      <c r="W568" t="s">
        <v>58</v>
      </c>
      <c r="X568" s="3"/>
      <c r="Z568">
        <v>7</v>
      </c>
      <c r="AA568">
        <v>2</v>
      </c>
      <c r="AB568">
        <v>0</v>
      </c>
      <c r="AC568">
        <v>0</v>
      </c>
      <c r="AD568">
        <v>4</v>
      </c>
      <c r="AE568">
        <v>15</v>
      </c>
      <c r="AF568">
        <f>Table1[[#This Row],[AB]]+Table1[[#This Row],[BB]]+Table1[[#This Row],[SF]]</f>
        <v>0</v>
      </c>
      <c r="AG568">
        <f>Table1[[#This Row],[H]]+Table1[[#This Row],[BB]]</f>
        <v>0</v>
      </c>
      <c r="AH568">
        <f>Table1[[#This Row],[H]]-Table1[[#This Row],[2B]]-Table1[[#This Row],[3B]]-Table1[[#This Row],[HR]]</f>
        <v>0</v>
      </c>
      <c r="AI568" s="3">
        <f>IF(Table1[[#This Row],[Team_Game_Number]] &gt;_xlfn.MAXIFS(Table1[Team_Game_Number],Table1[Team],Table1[[#This Row],[Team]]) - 5,1,0)</f>
        <v>0</v>
      </c>
      <c r="AJ568" cm="1">
        <f t="array" ref="AJ568">MATCH(Table1[[#This Row],[Game_ID]],_xlfn.UNIQUE(_xlfn._xlws.FILTER(Table1[Game_ID],Table1[Team]=Table1[[#This Row],[Team]])),0)</f>
        <v>6</v>
      </c>
      <c r="AK568">
        <f>IF(Table1[[#This Row],[Last5_Flag]]=1,1,0)</f>
        <v>0</v>
      </c>
      <c r="AL568">
        <f>COUNTIFS(
    Table1[Player Name], Table1[[#This Row],[Player Name]],
    Table1[Position], Table1[[#This Row],[Position]]
)</f>
        <v>17</v>
      </c>
      <c r="AM568" t="str" cm="1">
        <f t="array" ref="AM5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69" spans="1:39" x14ac:dyDescent="0.2">
      <c r="A569" t="str">
        <f>TEXT(Table1[[#This Row],[Date]],"yyyymmdd") &amp; "_" &amp; (LEFT(D569,3) &amp; "_" &amp; LEFT(E569,3) &amp; "_" &amp; (Table1[[#This Row],[Game_no.]]))</f>
        <v>20260220_Gan_WVS_1</v>
      </c>
      <c r="B569" s="1">
        <v>46073</v>
      </c>
      <c r="C569" s="3">
        <v>1</v>
      </c>
      <c r="D569" t="s">
        <v>269</v>
      </c>
      <c r="E569" t="s">
        <v>130</v>
      </c>
      <c r="F569" t="s">
        <v>130</v>
      </c>
      <c r="G569" t="s">
        <v>269</v>
      </c>
      <c r="H569" t="s">
        <v>135</v>
      </c>
      <c r="I569" t="str">
        <f>TRIM(SUBSTITUTE(Table1[[#This Row],[Player]], " ", ""))</f>
        <v>B.Smith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f t="shared" si="29"/>
        <v>0</v>
      </c>
      <c r="W569" t="s">
        <v>74</v>
      </c>
      <c r="X569" s="3">
        <v>1</v>
      </c>
      <c r="Y569">
        <v>0</v>
      </c>
      <c r="AF569">
        <f>Table1[[#This Row],[AB]]+Table1[[#This Row],[BB]]+Table1[[#This Row],[SF]]</f>
        <v>1</v>
      </c>
      <c r="AG569">
        <f>Table1[[#This Row],[H]]+Table1[[#This Row],[BB]]</f>
        <v>0</v>
      </c>
      <c r="AH569">
        <f>Table1[[#This Row],[H]]-Table1[[#This Row],[2B]]-Table1[[#This Row],[3B]]-Table1[[#This Row],[HR]]</f>
        <v>0</v>
      </c>
      <c r="AI569" s="3">
        <f>IF(Table1[[#This Row],[Team_Game_Number]] &gt;_xlfn.MAXIFS(Table1[Team_Game_Number],Table1[Team],Table1[[#This Row],[Team]]) - 5,1,0)</f>
        <v>0</v>
      </c>
      <c r="AJ569" cm="1">
        <f t="array" ref="AJ569">MATCH(Table1[[#This Row],[Game_ID]],_xlfn.UNIQUE(_xlfn._xlws.FILTER(Table1[Game_ID],Table1[Team]=Table1[[#This Row],[Team]])),0)</f>
        <v>5</v>
      </c>
      <c r="AK569">
        <f>IF(Table1[[#This Row],[Last5_Flag]]=1,1,0)</f>
        <v>0</v>
      </c>
      <c r="AL569">
        <f>COUNTIFS(
    Table1[Player Name], Table1[[#This Row],[Player Name]],
    Table1[Position], Table1[[#This Row],[Position]]
)</f>
        <v>6</v>
      </c>
      <c r="AM569" t="str" cm="1">
        <f t="array" ref="AM5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570" spans="1:39" x14ac:dyDescent="0.2">
      <c r="A570" t="str">
        <f>TEXT(Table1[[#This Row],[Date]],"yyyymmdd") &amp; "_" &amp; (LEFT(D570,3) &amp; "_" &amp; LEFT(E570,3) &amp; "_" &amp; (Table1[[#This Row],[Game_no.]]))</f>
        <v>20260220_Gan_WVS_1</v>
      </c>
      <c r="B570" s="1">
        <v>46073</v>
      </c>
      <c r="C570" s="3">
        <v>1</v>
      </c>
      <c r="D570" t="s">
        <v>269</v>
      </c>
      <c r="E570" t="s">
        <v>130</v>
      </c>
      <c r="F570" t="s">
        <v>130</v>
      </c>
      <c r="G570" t="s">
        <v>269</v>
      </c>
      <c r="H570" t="s">
        <v>134</v>
      </c>
      <c r="I570" t="str">
        <f>TRIM(SUBSTITUTE(Table1[[#This Row],[Player]], " ", ""))</f>
        <v>K.Price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f t="shared" si="29"/>
        <v>0</v>
      </c>
      <c r="W570" t="s">
        <v>52</v>
      </c>
      <c r="X570" s="3">
        <v>1</v>
      </c>
      <c r="Y570">
        <v>1</v>
      </c>
      <c r="AF570">
        <f>Table1[[#This Row],[AB]]+Table1[[#This Row],[BB]]+Table1[[#This Row],[SF]]</f>
        <v>2</v>
      </c>
      <c r="AG570">
        <f>Table1[[#This Row],[H]]+Table1[[#This Row],[BB]]</f>
        <v>0</v>
      </c>
      <c r="AH570">
        <f>Table1[[#This Row],[H]]-Table1[[#This Row],[2B]]-Table1[[#This Row],[3B]]-Table1[[#This Row],[HR]]</f>
        <v>0</v>
      </c>
      <c r="AI570" s="3">
        <f>IF(Table1[[#This Row],[Team_Game_Number]] &gt;_xlfn.MAXIFS(Table1[Team_Game_Number],Table1[Team],Table1[[#This Row],[Team]]) - 5,1,0)</f>
        <v>0</v>
      </c>
      <c r="AJ570" cm="1">
        <f t="array" ref="AJ570">MATCH(Table1[[#This Row],[Game_ID]],_xlfn.UNIQUE(_xlfn._xlws.FILTER(Table1[Game_ID],Table1[Team]=Table1[[#This Row],[Team]])),0)</f>
        <v>5</v>
      </c>
      <c r="AK570">
        <f>IF(Table1[[#This Row],[Last5_Flag]]=1,1,0)</f>
        <v>0</v>
      </c>
      <c r="AL570">
        <f>COUNTIFS(
    Table1[Player Name], Table1[[#This Row],[Player Name]],
    Table1[Position], Table1[[#This Row],[Position]]
)</f>
        <v>13</v>
      </c>
      <c r="AM570" t="str" cm="1">
        <f t="array" ref="AM5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571" spans="1:39" x14ac:dyDescent="0.2">
      <c r="A571" t="str">
        <f>TEXT(Table1[[#This Row],[Date]],"yyyymmdd") &amp; "_" &amp; (LEFT(D571,3) &amp; "_" &amp; LEFT(E571,3) &amp; "_" &amp; (Table1[[#This Row],[Game_no.]]))</f>
        <v>20260220_Gan_WVS_1</v>
      </c>
      <c r="B571" s="1">
        <v>46073</v>
      </c>
      <c r="C571" s="3">
        <v>1</v>
      </c>
      <c r="D571" t="s">
        <v>269</v>
      </c>
      <c r="E571" t="s">
        <v>130</v>
      </c>
      <c r="F571" t="s">
        <v>130</v>
      </c>
      <c r="G571" t="s">
        <v>269</v>
      </c>
      <c r="H571" t="s">
        <v>143</v>
      </c>
      <c r="I571" t="str">
        <f>TRIM(SUBSTITUTE(Table1[[#This Row],[Player]], " ", ""))</f>
        <v>S.Shamblin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f t="shared" si="29"/>
        <v>0</v>
      </c>
      <c r="W571" t="s">
        <v>74</v>
      </c>
      <c r="X571" s="3">
        <v>2</v>
      </c>
      <c r="Y571">
        <v>0</v>
      </c>
      <c r="AF571">
        <f>Table1[[#This Row],[AB]]+Table1[[#This Row],[BB]]+Table1[[#This Row],[SF]]</f>
        <v>1</v>
      </c>
      <c r="AG571">
        <f>Table1[[#This Row],[H]]+Table1[[#This Row],[BB]]</f>
        <v>0</v>
      </c>
      <c r="AH571">
        <f>Table1[[#This Row],[H]]-Table1[[#This Row],[2B]]-Table1[[#This Row],[3B]]-Table1[[#This Row],[HR]]</f>
        <v>0</v>
      </c>
      <c r="AI571" s="3">
        <f>IF(Table1[[#This Row],[Team_Game_Number]] &gt;_xlfn.MAXIFS(Table1[Team_Game_Number],Table1[Team],Table1[[#This Row],[Team]]) - 5,1,0)</f>
        <v>0</v>
      </c>
      <c r="AJ571" cm="1">
        <f t="array" ref="AJ571">MATCH(Table1[[#This Row],[Game_ID]],_xlfn.UNIQUE(_xlfn._xlws.FILTER(Table1[Game_ID],Table1[Team]=Table1[[#This Row],[Team]])),0)</f>
        <v>5</v>
      </c>
      <c r="AK571">
        <f>IF(Table1[[#This Row],[Last5_Flag]]=1,1,0)</f>
        <v>0</v>
      </c>
      <c r="AL571">
        <f>COUNTIFS(
    Table1[Player Name], Table1[[#This Row],[Player Name]],
    Table1[Position], Table1[[#This Row],[Position]]
)</f>
        <v>1</v>
      </c>
      <c r="AM571" t="str" cm="1">
        <f t="array" ref="AM5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572" spans="1:39" x14ac:dyDescent="0.2">
      <c r="A572" t="str">
        <f>TEXT(Table1[[#This Row],[Date]],"yyyymmdd") &amp; "_" &amp; (LEFT(D572,3) &amp; "_" &amp; LEFT(E572,3) &amp; "_" &amp; (Table1[[#This Row],[Game_no.]]))</f>
        <v>20260220_Gan_WVS_1</v>
      </c>
      <c r="B572" s="1">
        <v>46073</v>
      </c>
      <c r="C572" s="3">
        <v>1</v>
      </c>
      <c r="D572" t="s">
        <v>269</v>
      </c>
      <c r="E572" t="s">
        <v>130</v>
      </c>
      <c r="F572" t="s">
        <v>130</v>
      </c>
      <c r="G572" t="s">
        <v>269</v>
      </c>
      <c r="H572" t="s">
        <v>131</v>
      </c>
      <c r="I572" t="str">
        <f>TRIM(SUBSTITUTE(Table1[[#This Row],[Player]], " ", ""))</f>
        <v>E.Sigmon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f t="shared" si="29"/>
        <v>0</v>
      </c>
      <c r="W572" t="s">
        <v>48</v>
      </c>
      <c r="X572" s="3">
        <v>2</v>
      </c>
      <c r="Y572">
        <v>1</v>
      </c>
      <c r="AF572">
        <f>Table1[[#This Row],[AB]]+Table1[[#This Row],[BB]]+Table1[[#This Row],[SF]]</f>
        <v>2</v>
      </c>
      <c r="AG572">
        <f>Table1[[#This Row],[H]]+Table1[[#This Row],[BB]]</f>
        <v>0</v>
      </c>
      <c r="AH572">
        <f>Table1[[#This Row],[H]]-Table1[[#This Row],[2B]]-Table1[[#This Row],[3B]]-Table1[[#This Row],[HR]]</f>
        <v>0</v>
      </c>
      <c r="AI572" s="3">
        <f>IF(Table1[[#This Row],[Team_Game_Number]] &gt;_xlfn.MAXIFS(Table1[Team_Game_Number],Table1[Team],Table1[[#This Row],[Team]]) - 5,1,0)</f>
        <v>0</v>
      </c>
      <c r="AJ572" cm="1">
        <f t="array" ref="AJ572">MATCH(Table1[[#This Row],[Game_ID]],_xlfn.UNIQUE(_xlfn._xlws.FILTER(Table1[Game_ID],Table1[Team]=Table1[[#This Row],[Team]])),0)</f>
        <v>5</v>
      </c>
      <c r="AK572">
        <f>IF(Table1[[#This Row],[Last5_Flag]]=1,1,0)</f>
        <v>0</v>
      </c>
      <c r="AL572">
        <f>COUNTIFS(
    Table1[Player Name], Table1[[#This Row],[Player Name]],
    Table1[Position], Table1[[#This Row],[Position]]
)</f>
        <v>18</v>
      </c>
      <c r="AM572" t="str" cm="1">
        <f t="array" ref="AM5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573" spans="1:39" x14ac:dyDescent="0.2">
      <c r="A573" t="str">
        <f>TEXT(Table1[[#This Row],[Date]],"yyyymmdd") &amp; "_" &amp; (LEFT(D573,3) &amp; "_" &amp; LEFT(E573,3) &amp; "_" &amp; (Table1[[#This Row],[Game_no.]]))</f>
        <v>20260220_Gan_WVS_1</v>
      </c>
      <c r="B573" s="1">
        <v>46073</v>
      </c>
      <c r="C573" s="3">
        <v>1</v>
      </c>
      <c r="D573" t="s">
        <v>269</v>
      </c>
      <c r="E573" t="s">
        <v>130</v>
      </c>
      <c r="F573" t="s">
        <v>130</v>
      </c>
      <c r="G573" t="s">
        <v>269</v>
      </c>
      <c r="H573" t="s">
        <v>139</v>
      </c>
      <c r="I573" t="str">
        <f>TRIM(SUBSTITUTE(Table1[[#This Row],[Player]], " ", ""))</f>
        <v>C.Treadway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f t="shared" si="29"/>
        <v>0</v>
      </c>
      <c r="W573" t="s">
        <v>74</v>
      </c>
      <c r="X573" s="3">
        <v>3</v>
      </c>
      <c r="Y573">
        <v>0</v>
      </c>
      <c r="AF573">
        <f>Table1[[#This Row],[AB]]+Table1[[#This Row],[BB]]+Table1[[#This Row],[SF]]</f>
        <v>1</v>
      </c>
      <c r="AG573">
        <f>Table1[[#This Row],[H]]+Table1[[#This Row],[BB]]</f>
        <v>0</v>
      </c>
      <c r="AH573">
        <f>Table1[[#This Row],[H]]-Table1[[#This Row],[2B]]-Table1[[#This Row],[3B]]-Table1[[#This Row],[HR]]</f>
        <v>0</v>
      </c>
      <c r="AI573" s="3">
        <f>IF(Table1[[#This Row],[Team_Game_Number]] &gt;_xlfn.MAXIFS(Table1[Team_Game_Number],Table1[Team],Table1[[#This Row],[Team]]) - 5,1,0)</f>
        <v>0</v>
      </c>
      <c r="AJ573" cm="1">
        <f t="array" ref="AJ573">MATCH(Table1[[#This Row],[Game_ID]],_xlfn.UNIQUE(_xlfn._xlws.FILTER(Table1[Game_ID],Table1[Team]=Table1[[#This Row],[Team]])),0)</f>
        <v>5</v>
      </c>
      <c r="AK573">
        <f>IF(Table1[[#This Row],[Last5_Flag]]=1,1,0)</f>
        <v>0</v>
      </c>
      <c r="AL573">
        <f>COUNTIFS(
    Table1[Player Name], Table1[[#This Row],[Player Name]],
    Table1[Position], Table1[[#This Row],[Position]]
)</f>
        <v>6</v>
      </c>
      <c r="AM573" t="str" cm="1">
        <f t="array" ref="AM5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574" spans="1:39" x14ac:dyDescent="0.2">
      <c r="A574" t="str">
        <f>TEXT(Table1[[#This Row],[Date]],"yyyymmdd") &amp; "_" &amp; (LEFT(D574,3) &amp; "_" &amp; LEFT(E574,3) &amp; "_" &amp; (Table1[[#This Row],[Game_no.]]))</f>
        <v>20260220_Gan_WVS_1</v>
      </c>
      <c r="B574" s="1">
        <v>46073</v>
      </c>
      <c r="C574" s="3">
        <v>1</v>
      </c>
      <c r="D574" t="s">
        <v>269</v>
      </c>
      <c r="E574" t="s">
        <v>130</v>
      </c>
      <c r="F574" t="s">
        <v>130</v>
      </c>
      <c r="G574" t="s">
        <v>269</v>
      </c>
      <c r="H574" t="s">
        <v>142</v>
      </c>
      <c r="I574" t="str">
        <f>TRIM(SUBSTITUTE(Table1[[#This Row],[Player]], " ", ""))</f>
        <v>B.Christian</v>
      </c>
      <c r="J574">
        <v>2</v>
      </c>
      <c r="K574">
        <v>0</v>
      </c>
      <c r="L574">
        <v>1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f t="shared" si="29"/>
        <v>1</v>
      </c>
      <c r="W574" t="s">
        <v>8</v>
      </c>
      <c r="X574" s="3">
        <v>3</v>
      </c>
      <c r="Y574">
        <v>0</v>
      </c>
      <c r="AF574">
        <f>Table1[[#This Row],[AB]]+Table1[[#This Row],[BB]]+Table1[[#This Row],[SF]]</f>
        <v>2</v>
      </c>
      <c r="AG574">
        <f>Table1[[#This Row],[H]]+Table1[[#This Row],[BB]]</f>
        <v>1</v>
      </c>
      <c r="AH574">
        <f>Table1[[#This Row],[H]]-Table1[[#This Row],[2B]]-Table1[[#This Row],[3B]]-Table1[[#This Row],[HR]]</f>
        <v>1</v>
      </c>
      <c r="AI574" s="3">
        <f>IF(Table1[[#This Row],[Team_Game_Number]] &gt;_xlfn.MAXIFS(Table1[Team_Game_Number],Table1[Team],Table1[[#This Row],[Team]]) - 5,1,0)</f>
        <v>0</v>
      </c>
      <c r="AJ574" cm="1">
        <f t="array" ref="AJ574">MATCH(Table1[[#This Row],[Game_ID]],_xlfn.UNIQUE(_xlfn._xlws.FILTER(Table1[Game_ID],Table1[Team]=Table1[[#This Row],[Team]])),0)</f>
        <v>5</v>
      </c>
      <c r="AK574">
        <f>IF(Table1[[#This Row],[Last5_Flag]]=1,1,0)</f>
        <v>0</v>
      </c>
      <c r="AL574">
        <f>COUNTIFS(
    Table1[Player Name], Table1[[#This Row],[Player Name]],
    Table1[Position], Table1[[#This Row],[Position]]
)</f>
        <v>4</v>
      </c>
      <c r="AM574" t="str" cm="1">
        <f t="array" ref="AM5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75" spans="1:39" x14ac:dyDescent="0.2">
      <c r="A575" t="str">
        <f>TEXT(Table1[[#This Row],[Date]],"yyyymmdd") &amp; "_" &amp; (LEFT(D575,3) &amp; "_" &amp; LEFT(E575,3) &amp; "_" &amp; (Table1[[#This Row],[Game_no.]]))</f>
        <v>20260220_Gan_WVS_1</v>
      </c>
      <c r="B575" s="1">
        <v>46073</v>
      </c>
      <c r="C575" s="3">
        <v>1</v>
      </c>
      <c r="D575" t="s">
        <v>269</v>
      </c>
      <c r="E575" t="s">
        <v>130</v>
      </c>
      <c r="F575" t="s">
        <v>130</v>
      </c>
      <c r="G575" t="s">
        <v>269</v>
      </c>
      <c r="H575" t="s">
        <v>140</v>
      </c>
      <c r="I575" t="str">
        <f>TRIM(SUBSTITUTE(Table1[[#This Row],[Player]], " ", ""))</f>
        <v>O.Bell</v>
      </c>
      <c r="J575">
        <v>3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f t="shared" si="29"/>
        <v>5</v>
      </c>
      <c r="W575" t="s">
        <v>50</v>
      </c>
      <c r="X575" s="3">
        <v>4</v>
      </c>
      <c r="Y575">
        <v>0</v>
      </c>
      <c r="AF575">
        <f>Table1[[#This Row],[AB]]+Table1[[#This Row],[BB]]+Table1[[#This Row],[SF]]</f>
        <v>3</v>
      </c>
      <c r="AG575">
        <f>Table1[[#This Row],[H]]+Table1[[#This Row],[BB]]</f>
        <v>1</v>
      </c>
      <c r="AH575">
        <f>Table1[[#This Row],[H]]-Table1[[#This Row],[2B]]-Table1[[#This Row],[3B]]-Table1[[#This Row],[HR]]</f>
        <v>0</v>
      </c>
      <c r="AI575" s="3">
        <f>IF(Table1[[#This Row],[Team_Game_Number]] &gt;_xlfn.MAXIFS(Table1[Team_Game_Number],Table1[Team],Table1[[#This Row],[Team]]) - 5,1,0)</f>
        <v>0</v>
      </c>
      <c r="AJ575" cm="1">
        <f t="array" ref="AJ575">MATCH(Table1[[#This Row],[Game_ID]],_xlfn.UNIQUE(_xlfn._xlws.FILTER(Table1[Game_ID],Table1[Team]=Table1[[#This Row],[Team]])),0)</f>
        <v>5</v>
      </c>
      <c r="AK575">
        <f>IF(Table1[[#This Row],[Last5_Flag]]=1,1,0)</f>
        <v>0</v>
      </c>
      <c r="AL575">
        <f>COUNTIFS(
    Table1[Player Name], Table1[[#This Row],[Player Name]],
    Table1[Position], Table1[[#This Row],[Position]]
)</f>
        <v>4</v>
      </c>
      <c r="AM575" t="str" cm="1">
        <f t="array" ref="AM5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76" spans="1:39" x14ac:dyDescent="0.2">
      <c r="A576" t="str">
        <f>TEXT(Table1[[#This Row],[Date]],"yyyymmdd") &amp; "_" &amp; (LEFT(D576,3) &amp; "_" &amp; LEFT(E576,3) &amp; "_" &amp; (Table1[[#This Row],[Game_no.]]))</f>
        <v>20260220_Gan_WVS_1</v>
      </c>
      <c r="B576" s="1">
        <v>46073</v>
      </c>
      <c r="C576" s="3">
        <v>1</v>
      </c>
      <c r="D576" t="s">
        <v>269</v>
      </c>
      <c r="E576" t="s">
        <v>130</v>
      </c>
      <c r="F576" t="s">
        <v>130</v>
      </c>
      <c r="G576" t="s">
        <v>269</v>
      </c>
      <c r="H576" t="s">
        <v>136</v>
      </c>
      <c r="I576" t="str">
        <f>TRIM(SUBSTITUTE(Table1[[#This Row],[Player]], " ", ""))</f>
        <v>E.Bechtel</v>
      </c>
      <c r="J576">
        <v>3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f t="shared" si="29"/>
        <v>0</v>
      </c>
      <c r="W576" t="s">
        <v>54</v>
      </c>
      <c r="X576" s="3">
        <v>5</v>
      </c>
      <c r="Y576">
        <v>0</v>
      </c>
      <c r="AF576">
        <f>Table1[[#This Row],[AB]]+Table1[[#This Row],[BB]]+Table1[[#This Row],[SF]]</f>
        <v>3</v>
      </c>
      <c r="AG576">
        <f>Table1[[#This Row],[H]]+Table1[[#This Row],[BB]]</f>
        <v>0</v>
      </c>
      <c r="AH576">
        <f>Table1[[#This Row],[H]]-Table1[[#This Row],[2B]]-Table1[[#This Row],[3B]]-Table1[[#This Row],[HR]]</f>
        <v>0</v>
      </c>
      <c r="AI576" s="3">
        <f>IF(Table1[[#This Row],[Team_Game_Number]] &gt;_xlfn.MAXIFS(Table1[Team_Game_Number],Table1[Team],Table1[[#This Row],[Team]]) - 5,1,0)</f>
        <v>0</v>
      </c>
      <c r="AJ576" cm="1">
        <f t="array" ref="AJ576">MATCH(Table1[[#This Row],[Game_ID]],_xlfn.UNIQUE(_xlfn._xlws.FILTER(Table1[Game_ID],Table1[Team]=Table1[[#This Row],[Team]])),0)</f>
        <v>5</v>
      </c>
      <c r="AK576">
        <f>IF(Table1[[#This Row],[Last5_Flag]]=1,1,0)</f>
        <v>0</v>
      </c>
      <c r="AL576">
        <f>COUNTIFS(
    Table1[Player Name], Table1[[#This Row],[Player Name]],
    Table1[Position], Table1[[#This Row],[Position]]
)</f>
        <v>22</v>
      </c>
      <c r="AM576" t="str" cm="1">
        <f t="array" ref="AM5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577" spans="1:39" x14ac:dyDescent="0.2">
      <c r="A577" t="str">
        <f>TEXT(Table1[[#This Row],[Date]],"yyyymmdd") &amp; "_" &amp; (LEFT(D577,3) &amp; "_" &amp; LEFT(E577,3) &amp; "_" &amp; (Table1[[#This Row],[Game_no.]]))</f>
        <v>20260220_Gan_WVS_1</v>
      </c>
      <c r="B577" s="1">
        <v>46073</v>
      </c>
      <c r="C577" s="3">
        <v>1</v>
      </c>
      <c r="D577" t="s">
        <v>269</v>
      </c>
      <c r="E577" t="s">
        <v>130</v>
      </c>
      <c r="F577" t="s">
        <v>130</v>
      </c>
      <c r="G577" t="s">
        <v>269</v>
      </c>
      <c r="H577" t="s">
        <v>515</v>
      </c>
      <c r="I577" t="str">
        <f>TRIM(SUBSTITUTE(Table1[[#This Row],[Player]], " ", ""))</f>
        <v>G.Sloan-Lebron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f t="shared" si="29"/>
        <v>0</v>
      </c>
      <c r="W577" t="s">
        <v>54</v>
      </c>
      <c r="X577" s="3"/>
      <c r="Y577">
        <v>0</v>
      </c>
      <c r="AF577">
        <f>Table1[[#This Row],[AB]]+Table1[[#This Row],[BB]]+Table1[[#This Row],[SF]]</f>
        <v>0</v>
      </c>
      <c r="AG577">
        <f>Table1[[#This Row],[H]]+Table1[[#This Row],[BB]]</f>
        <v>0</v>
      </c>
      <c r="AH577">
        <f>Table1[[#This Row],[H]]-Table1[[#This Row],[2B]]-Table1[[#This Row],[3B]]-Table1[[#This Row],[HR]]</f>
        <v>0</v>
      </c>
      <c r="AI577" s="3">
        <f>IF(Table1[[#This Row],[Team_Game_Number]] &gt;_xlfn.MAXIFS(Table1[Team_Game_Number],Table1[Team],Table1[[#This Row],[Team]]) - 5,1,0)</f>
        <v>0</v>
      </c>
      <c r="AJ577" cm="1">
        <f t="array" ref="AJ577">MATCH(Table1[[#This Row],[Game_ID]],_xlfn.UNIQUE(_xlfn._xlws.FILTER(Table1[Game_ID],Table1[Team]=Table1[[#This Row],[Team]])),0)</f>
        <v>5</v>
      </c>
      <c r="AK577">
        <f>IF(Table1[[#This Row],[Last5_Flag]]=1,1,0)</f>
        <v>0</v>
      </c>
      <c r="AL577">
        <f>COUNTIFS(
    Table1[Player Name], Table1[[#This Row],[Player Name]],
    Table1[Position], Table1[[#This Row],[Position]]
)</f>
        <v>2</v>
      </c>
      <c r="AM577" t="str" cm="1">
        <f t="array" ref="AM5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578" spans="1:39" x14ac:dyDescent="0.2">
      <c r="A578" t="str">
        <f>TEXT(Table1[[#This Row],[Date]],"yyyymmdd") &amp; "_" &amp; (LEFT(D578,3) &amp; "_" &amp; LEFT(E578,3) &amp; "_" &amp; (Table1[[#This Row],[Game_no.]]))</f>
        <v>20260220_Gan_WVS_1</v>
      </c>
      <c r="B578" s="1">
        <v>46073</v>
      </c>
      <c r="C578" s="3">
        <v>1</v>
      </c>
      <c r="D578" t="s">
        <v>269</v>
      </c>
      <c r="E578" t="s">
        <v>130</v>
      </c>
      <c r="F578" t="s">
        <v>130</v>
      </c>
      <c r="G578" t="s">
        <v>269</v>
      </c>
      <c r="H578" t="s">
        <v>138</v>
      </c>
      <c r="I578" t="str">
        <f>TRIM(SUBSTITUTE(Table1[[#This Row],[Player]], " ", ""))</f>
        <v>C.Moore</v>
      </c>
      <c r="J578">
        <v>2</v>
      </c>
      <c r="K578">
        <v>0</v>
      </c>
      <c r="L578">
        <v>1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f t="shared" si="29"/>
        <v>1</v>
      </c>
      <c r="W578" t="s">
        <v>7</v>
      </c>
      <c r="X578" s="3">
        <v>6</v>
      </c>
      <c r="Y578">
        <v>0</v>
      </c>
      <c r="AF578">
        <f>Table1[[#This Row],[AB]]+Table1[[#This Row],[BB]]+Table1[[#This Row],[SF]]</f>
        <v>2</v>
      </c>
      <c r="AG578">
        <f>Table1[[#This Row],[H]]+Table1[[#This Row],[BB]]</f>
        <v>1</v>
      </c>
      <c r="AH578">
        <f>Table1[[#This Row],[H]]-Table1[[#This Row],[2B]]-Table1[[#This Row],[3B]]-Table1[[#This Row],[HR]]</f>
        <v>1</v>
      </c>
      <c r="AI578" s="3">
        <f>IF(Table1[[#This Row],[Team_Game_Number]] &gt;_xlfn.MAXIFS(Table1[Team_Game_Number],Table1[Team],Table1[[#This Row],[Team]]) - 5,1,0)</f>
        <v>0</v>
      </c>
      <c r="AJ578" cm="1">
        <f t="array" ref="AJ578">MATCH(Table1[[#This Row],[Game_ID]],_xlfn.UNIQUE(_xlfn._xlws.FILTER(Table1[Game_ID],Table1[Team]=Table1[[#This Row],[Team]])),0)</f>
        <v>5</v>
      </c>
      <c r="AK578">
        <f>IF(Table1[[#This Row],[Last5_Flag]]=1,1,0)</f>
        <v>0</v>
      </c>
      <c r="AL578">
        <f>COUNTIFS(
    Table1[Player Name], Table1[[#This Row],[Player Name]],
    Table1[Position], Table1[[#This Row],[Position]]
)</f>
        <v>20</v>
      </c>
      <c r="AM578" t="str" cm="1">
        <f t="array" ref="AM5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579" spans="1:39" x14ac:dyDescent="0.2">
      <c r="A579" t="str">
        <f>TEXT(Table1[[#This Row],[Date]],"yyyymmdd") &amp; "_" &amp; (LEFT(D579,3) &amp; "_" &amp; LEFT(E579,3) &amp; "_" &amp; (Table1[[#This Row],[Game_no.]]))</f>
        <v>20260220_Gan_WVS_1</v>
      </c>
      <c r="B579" s="1">
        <v>46073</v>
      </c>
      <c r="C579" s="3">
        <v>1</v>
      </c>
      <c r="D579" t="s">
        <v>269</v>
      </c>
      <c r="E579" t="s">
        <v>130</v>
      </c>
      <c r="F579" t="s">
        <v>130</v>
      </c>
      <c r="G579" t="s">
        <v>269</v>
      </c>
      <c r="H579" t="s">
        <v>145</v>
      </c>
      <c r="I579" t="str">
        <f>TRIM(SUBSTITUTE(Table1[[#This Row],[Player]], " ", ""))</f>
        <v>H.Sizemore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f t="shared" si="29"/>
        <v>0</v>
      </c>
      <c r="W579" t="s">
        <v>74</v>
      </c>
      <c r="X579" s="3">
        <v>6</v>
      </c>
      <c r="Y579">
        <v>0</v>
      </c>
      <c r="AF579">
        <f>Table1[[#This Row],[AB]]+Table1[[#This Row],[BB]]+Table1[[#This Row],[SF]]</f>
        <v>1</v>
      </c>
      <c r="AG579">
        <f>Table1[[#This Row],[H]]+Table1[[#This Row],[BB]]</f>
        <v>0</v>
      </c>
      <c r="AH579">
        <f>Table1[[#This Row],[H]]-Table1[[#This Row],[2B]]-Table1[[#This Row],[3B]]-Table1[[#This Row],[HR]]</f>
        <v>0</v>
      </c>
      <c r="AI579" s="3">
        <f>IF(Table1[[#This Row],[Team_Game_Number]] &gt;_xlfn.MAXIFS(Table1[Team_Game_Number],Table1[Team],Table1[[#This Row],[Team]]) - 5,1,0)</f>
        <v>0</v>
      </c>
      <c r="AJ579" cm="1">
        <f t="array" ref="AJ579">MATCH(Table1[[#This Row],[Game_ID]],_xlfn.UNIQUE(_xlfn._xlws.FILTER(Table1[Game_ID],Table1[Team]=Table1[[#This Row],[Team]])),0)</f>
        <v>5</v>
      </c>
      <c r="AK579">
        <f>IF(Table1[[#This Row],[Last5_Flag]]=1,1,0)</f>
        <v>0</v>
      </c>
      <c r="AL579">
        <f>COUNTIFS(
    Table1[Player Name], Table1[[#This Row],[Player Name]],
    Table1[Position], Table1[[#This Row],[Position]]
)</f>
        <v>1</v>
      </c>
      <c r="AM579" t="str" cm="1">
        <f t="array" ref="AM5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80" spans="1:39" x14ac:dyDescent="0.2">
      <c r="A580" t="str">
        <f>TEXT(Table1[[#This Row],[Date]],"yyyymmdd") &amp; "_" &amp; (LEFT(D580,3) &amp; "_" &amp; LEFT(E580,3) &amp; "_" &amp; (Table1[[#This Row],[Game_no.]]))</f>
        <v>20260220_Gan_WVS_1</v>
      </c>
      <c r="B580" s="1">
        <v>46073</v>
      </c>
      <c r="C580" s="3">
        <v>1</v>
      </c>
      <c r="D580" t="s">
        <v>269</v>
      </c>
      <c r="E580" t="s">
        <v>130</v>
      </c>
      <c r="F580" t="s">
        <v>130</v>
      </c>
      <c r="G580" t="s">
        <v>269</v>
      </c>
      <c r="H580" t="s">
        <v>132</v>
      </c>
      <c r="I580" t="str">
        <f>TRIM(SUBSTITUTE(Table1[[#This Row],[Player]], " ", ""))</f>
        <v>C.Cummings</v>
      </c>
      <c r="J580">
        <v>3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f t="shared" si="29"/>
        <v>2</v>
      </c>
      <c r="W580" t="s">
        <v>43</v>
      </c>
      <c r="X580" s="3">
        <v>7</v>
      </c>
      <c r="Y580">
        <v>0</v>
      </c>
      <c r="AF580">
        <f>Table1[[#This Row],[AB]]+Table1[[#This Row],[BB]]+Table1[[#This Row],[SF]]</f>
        <v>3</v>
      </c>
      <c r="AG580">
        <f>Table1[[#This Row],[H]]+Table1[[#This Row],[BB]]</f>
        <v>2</v>
      </c>
      <c r="AH580">
        <f>Table1[[#This Row],[H]]-Table1[[#This Row],[2B]]-Table1[[#This Row],[3B]]-Table1[[#This Row],[HR]]</f>
        <v>2</v>
      </c>
      <c r="AI580" s="3">
        <f>IF(Table1[[#This Row],[Team_Game_Number]] &gt;_xlfn.MAXIFS(Table1[Team_Game_Number],Table1[Team],Table1[[#This Row],[Team]]) - 5,1,0)</f>
        <v>0</v>
      </c>
      <c r="AJ580" cm="1">
        <f t="array" ref="AJ580">MATCH(Table1[[#This Row],[Game_ID]],_xlfn.UNIQUE(_xlfn._xlws.FILTER(Table1[Game_ID],Table1[Team]=Table1[[#This Row],[Team]])),0)</f>
        <v>5</v>
      </c>
      <c r="AK580">
        <f>IF(Table1[[#This Row],[Last5_Flag]]=1,1,0)</f>
        <v>0</v>
      </c>
      <c r="AL580">
        <f>COUNTIFS(
    Table1[Player Name], Table1[[#This Row],[Player Name]],
    Table1[Position], Table1[[#This Row],[Position]]
)</f>
        <v>10</v>
      </c>
      <c r="AM580" t="str" cm="1">
        <f t="array" ref="AM5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81" spans="1:39" x14ac:dyDescent="0.2">
      <c r="A581" t="str">
        <f>TEXT(Table1[[#This Row],[Date]],"yyyymmdd") &amp; "_" &amp; (LEFT(D581,3) &amp; "_" &amp; LEFT(E581,3) &amp; "_" &amp; (Table1[[#This Row],[Game_no.]]))</f>
        <v>20260220_Gan_WVS_1</v>
      </c>
      <c r="B581" s="1">
        <v>46073</v>
      </c>
      <c r="C581" s="3">
        <v>1</v>
      </c>
      <c r="D581" t="s">
        <v>269</v>
      </c>
      <c r="E581" t="s">
        <v>130</v>
      </c>
      <c r="F581" t="s">
        <v>130</v>
      </c>
      <c r="G581" t="s">
        <v>269</v>
      </c>
      <c r="H581" t="s">
        <v>133</v>
      </c>
      <c r="I581" t="str">
        <f>TRIM(SUBSTITUTE(Table1[[#This Row],[Player]], " ", ""))</f>
        <v>A.Hall</v>
      </c>
      <c r="J581">
        <v>2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f t="shared" si="29"/>
        <v>0</v>
      </c>
      <c r="W581" t="s">
        <v>53</v>
      </c>
      <c r="X581" s="3">
        <v>8</v>
      </c>
      <c r="Y581">
        <v>0</v>
      </c>
      <c r="AF581">
        <f>Table1[[#This Row],[AB]]+Table1[[#This Row],[BB]]+Table1[[#This Row],[SF]]</f>
        <v>3</v>
      </c>
      <c r="AG581">
        <f>Table1[[#This Row],[H]]+Table1[[#This Row],[BB]]</f>
        <v>1</v>
      </c>
      <c r="AH581">
        <f>Table1[[#This Row],[H]]-Table1[[#This Row],[2B]]-Table1[[#This Row],[3B]]-Table1[[#This Row],[HR]]</f>
        <v>0</v>
      </c>
      <c r="AI581" s="3">
        <f>IF(Table1[[#This Row],[Team_Game_Number]] &gt;_xlfn.MAXIFS(Table1[Team_Game_Number],Table1[Team],Table1[[#This Row],[Team]]) - 5,1,0)</f>
        <v>0</v>
      </c>
      <c r="AJ581" cm="1">
        <f t="array" ref="AJ581">MATCH(Table1[[#This Row],[Game_ID]],_xlfn.UNIQUE(_xlfn._xlws.FILTER(Table1[Game_ID],Table1[Team]=Table1[[#This Row],[Team]])),0)</f>
        <v>5</v>
      </c>
      <c r="AK581">
        <f>IF(Table1[[#This Row],[Last5_Flag]]=1,1,0)</f>
        <v>0</v>
      </c>
      <c r="AL581">
        <f>COUNTIFS(
    Table1[Player Name], Table1[[#This Row],[Player Name]],
    Table1[Position], Table1[[#This Row],[Position]]
)</f>
        <v>14</v>
      </c>
      <c r="AM581" t="str" cm="1">
        <f t="array" ref="AM5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582" spans="1:39" x14ac:dyDescent="0.2">
      <c r="A582" t="str">
        <f>TEXT(Table1[[#This Row],[Date]],"yyyymmdd") &amp; "_" &amp; (LEFT(D582,3) &amp; "_" &amp; LEFT(E582,3) &amp; "_" &amp; (Table1[[#This Row],[Game_no.]]))</f>
        <v>20260220_Gan_WVS_1</v>
      </c>
      <c r="B582" s="1">
        <v>46073</v>
      </c>
      <c r="C582" s="3">
        <v>1</v>
      </c>
      <c r="D582" t="s">
        <v>269</v>
      </c>
      <c r="E582" t="s">
        <v>130</v>
      </c>
      <c r="F582" t="s">
        <v>130</v>
      </c>
      <c r="G582" t="s">
        <v>269</v>
      </c>
      <c r="H582" t="s">
        <v>137</v>
      </c>
      <c r="I582" t="str">
        <f>TRIM(SUBSTITUTE(Table1[[#This Row],[Player]], " ", ""))</f>
        <v>A.Contreras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f t="shared" si="29"/>
        <v>0</v>
      </c>
      <c r="W582" t="s">
        <v>74</v>
      </c>
      <c r="X582" s="3">
        <v>9</v>
      </c>
      <c r="Y582">
        <v>0</v>
      </c>
      <c r="AF582">
        <f>Table1[[#This Row],[AB]]+Table1[[#This Row],[BB]]+Table1[[#This Row],[SF]]</f>
        <v>1</v>
      </c>
      <c r="AG582">
        <f>Table1[[#This Row],[H]]+Table1[[#This Row],[BB]]</f>
        <v>0</v>
      </c>
      <c r="AH582">
        <f>Table1[[#This Row],[H]]-Table1[[#This Row],[2B]]-Table1[[#This Row],[3B]]-Table1[[#This Row],[HR]]</f>
        <v>0</v>
      </c>
      <c r="AI582" s="3">
        <f>IF(Table1[[#This Row],[Team_Game_Number]] &gt;_xlfn.MAXIFS(Table1[Team_Game_Number],Table1[Team],Table1[[#This Row],[Team]]) - 5,1,0)</f>
        <v>0</v>
      </c>
      <c r="AJ582" cm="1">
        <f t="array" ref="AJ582">MATCH(Table1[[#This Row],[Game_ID]],_xlfn.UNIQUE(_xlfn._xlws.FILTER(Table1[Game_ID],Table1[Team]=Table1[[#This Row],[Team]])),0)</f>
        <v>5</v>
      </c>
      <c r="AK582">
        <f>IF(Table1[[#This Row],[Last5_Flag]]=1,1,0)</f>
        <v>0</v>
      </c>
      <c r="AL582">
        <f>COUNTIFS(
    Table1[Player Name], Table1[[#This Row],[Player Name]],
    Table1[Position], Table1[[#This Row],[Position]]
)</f>
        <v>3</v>
      </c>
      <c r="AM582" t="str" cm="1">
        <f t="array" ref="AM5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583" spans="1:39" x14ac:dyDescent="0.2">
      <c r="A583" t="str">
        <f>TEXT(Table1[[#This Row],[Date]],"yyyymmdd") &amp; "_" &amp; (LEFT(D583,3) &amp; "_" &amp; LEFT(E583,3) &amp; "_" &amp; (Table1[[#This Row],[Game_no.]]))</f>
        <v>20260220_Gan_WVS_1</v>
      </c>
      <c r="B583" s="1">
        <v>46073</v>
      </c>
      <c r="C583" s="3">
        <v>1</v>
      </c>
      <c r="D583" t="s">
        <v>269</v>
      </c>
      <c r="E583" t="s">
        <v>130</v>
      </c>
      <c r="F583" t="s">
        <v>130</v>
      </c>
      <c r="G583" t="s">
        <v>269</v>
      </c>
      <c r="H583" t="s">
        <v>141</v>
      </c>
      <c r="I583" t="str">
        <f>TRIM(SUBSTITUTE(Table1[[#This Row],[Player]], " ", ""))</f>
        <v>E.Hoffman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f t="shared" si="29"/>
        <v>0</v>
      </c>
      <c r="W583" t="s">
        <v>57</v>
      </c>
      <c r="X583" s="3">
        <v>9</v>
      </c>
      <c r="Y583">
        <v>0</v>
      </c>
      <c r="AF583">
        <f>Table1[[#This Row],[AB]]+Table1[[#This Row],[BB]]+Table1[[#This Row],[SF]]</f>
        <v>2</v>
      </c>
      <c r="AG583">
        <f>Table1[[#This Row],[H]]+Table1[[#This Row],[BB]]</f>
        <v>0</v>
      </c>
      <c r="AH583">
        <f>Table1[[#This Row],[H]]-Table1[[#This Row],[2B]]-Table1[[#This Row],[3B]]-Table1[[#This Row],[HR]]</f>
        <v>0</v>
      </c>
      <c r="AI583" s="3">
        <f>IF(Table1[[#This Row],[Team_Game_Number]] &gt;_xlfn.MAXIFS(Table1[Team_Game_Number],Table1[Team],Table1[[#This Row],[Team]]) - 5,1,0)</f>
        <v>0</v>
      </c>
      <c r="AJ583" cm="1">
        <f t="array" ref="AJ583">MATCH(Table1[[#This Row],[Game_ID]],_xlfn.UNIQUE(_xlfn._xlws.FILTER(Table1[Game_ID],Table1[Team]=Table1[[#This Row],[Team]])),0)</f>
        <v>5</v>
      </c>
      <c r="AK583">
        <f>IF(Table1[[#This Row],[Last5_Flag]]=1,1,0)</f>
        <v>0</v>
      </c>
      <c r="AL583">
        <f>COUNTIFS(
    Table1[Player Name], Table1[[#This Row],[Player Name]],
    Table1[Position], Table1[[#This Row],[Position]]
)</f>
        <v>5</v>
      </c>
      <c r="AM583" t="str" cm="1">
        <f t="array" ref="AM5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584" spans="1:39" x14ac:dyDescent="0.2">
      <c r="A584" t="str">
        <f>TEXT(Table1[[#This Row],[Date]],"yyyymmdd") &amp; "_" &amp; (LEFT(D584,3) &amp; "_" &amp; LEFT(E584,3) &amp; "_" &amp; (Table1[[#This Row],[Game_no.]]))</f>
        <v>20260220_Gan_WVS_1</v>
      </c>
      <c r="B584" s="1">
        <v>46073</v>
      </c>
      <c r="C584" s="3">
        <v>1</v>
      </c>
      <c r="D584" t="s">
        <v>269</v>
      </c>
      <c r="E584" t="s">
        <v>130</v>
      </c>
      <c r="F584" t="s">
        <v>130</v>
      </c>
      <c r="G584" t="s">
        <v>269</v>
      </c>
      <c r="H584" t="s">
        <v>146</v>
      </c>
      <c r="I584" t="str">
        <f>TRIM(SUBSTITUTE(Table1[[#This Row],[Player]], " ", ""))</f>
        <v>K.Murphy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f t="shared" si="29"/>
        <v>0</v>
      </c>
      <c r="W584" t="s">
        <v>58</v>
      </c>
      <c r="X584" s="3"/>
      <c r="Y584">
        <v>1</v>
      </c>
      <c r="Z584">
        <v>3.6669999999999998</v>
      </c>
      <c r="AA584">
        <v>6</v>
      </c>
      <c r="AB584">
        <v>6</v>
      </c>
      <c r="AC584">
        <v>3</v>
      </c>
      <c r="AD584">
        <v>3</v>
      </c>
      <c r="AE584">
        <v>3</v>
      </c>
      <c r="AF584">
        <f>Table1[[#This Row],[AB]]+Table1[[#This Row],[BB]]+Table1[[#This Row],[SF]]</f>
        <v>0</v>
      </c>
      <c r="AG584">
        <f>Table1[[#This Row],[H]]+Table1[[#This Row],[BB]]</f>
        <v>0</v>
      </c>
      <c r="AH584">
        <f>Table1[[#This Row],[H]]-Table1[[#This Row],[2B]]-Table1[[#This Row],[3B]]-Table1[[#This Row],[HR]]</f>
        <v>0</v>
      </c>
      <c r="AI584" s="3">
        <f>IF(Table1[[#This Row],[Team_Game_Number]] &gt;_xlfn.MAXIFS(Table1[Team_Game_Number],Table1[Team],Table1[[#This Row],[Team]]) - 5,1,0)</f>
        <v>0</v>
      </c>
      <c r="AJ584" cm="1">
        <f t="array" ref="AJ584">MATCH(Table1[[#This Row],[Game_ID]],_xlfn.UNIQUE(_xlfn._xlws.FILTER(Table1[Game_ID],Table1[Team]=Table1[[#This Row],[Team]])),0)</f>
        <v>5</v>
      </c>
      <c r="AK584">
        <f>IF(Table1[[#This Row],[Last5_Flag]]=1,1,0)</f>
        <v>0</v>
      </c>
      <c r="AL584">
        <f>COUNTIFS(
    Table1[Player Name], Table1[[#This Row],[Player Name]],
    Table1[Position], Table1[[#This Row],[Position]]
)</f>
        <v>9</v>
      </c>
      <c r="AM584" t="str" cm="1">
        <f t="array" ref="AM5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85" spans="1:39" x14ac:dyDescent="0.2">
      <c r="A585" t="str">
        <f>TEXT(Table1[[#This Row],[Date]],"yyyymmdd") &amp; "_" &amp; (LEFT(D585,3) &amp; "_" &amp; LEFT(E585,3) &amp; "_" &amp; (Table1[[#This Row],[Game_no.]]))</f>
        <v>20260220_Gan_WVS_1</v>
      </c>
      <c r="B585" s="1">
        <v>46073</v>
      </c>
      <c r="C585" s="3">
        <v>1</v>
      </c>
      <c r="D585" t="s">
        <v>269</v>
      </c>
      <c r="E585" t="s">
        <v>130</v>
      </c>
      <c r="F585" t="s">
        <v>130</v>
      </c>
      <c r="G585" t="s">
        <v>269</v>
      </c>
      <c r="H585" t="s">
        <v>148</v>
      </c>
      <c r="I585" t="str">
        <f>TRIM(SUBSTITUTE(Table1[[#This Row],[Player]], " ", ""))</f>
        <v>A.Bourgeois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f t="shared" si="29"/>
        <v>0</v>
      </c>
      <c r="W585" t="s">
        <v>58</v>
      </c>
      <c r="X585" s="3"/>
      <c r="Y585">
        <v>0</v>
      </c>
      <c r="Z585">
        <v>3.3330000000000002</v>
      </c>
      <c r="AA585">
        <v>2</v>
      </c>
      <c r="AB585">
        <v>2</v>
      </c>
      <c r="AC585">
        <v>2</v>
      </c>
      <c r="AD585">
        <v>0</v>
      </c>
      <c r="AE585">
        <v>3</v>
      </c>
      <c r="AF585">
        <f>Table1[[#This Row],[AB]]+Table1[[#This Row],[BB]]+Table1[[#This Row],[SF]]</f>
        <v>0</v>
      </c>
      <c r="AG585">
        <f>Table1[[#This Row],[H]]+Table1[[#This Row],[BB]]</f>
        <v>0</v>
      </c>
      <c r="AH585">
        <f>Table1[[#This Row],[H]]-Table1[[#This Row],[2B]]-Table1[[#This Row],[3B]]-Table1[[#This Row],[HR]]</f>
        <v>0</v>
      </c>
      <c r="AI585" s="3">
        <f>IF(Table1[[#This Row],[Team_Game_Number]] &gt;_xlfn.MAXIFS(Table1[Team_Game_Number],Table1[Team],Table1[[#This Row],[Team]]) - 5,1,0)</f>
        <v>0</v>
      </c>
      <c r="AJ585" cm="1">
        <f t="array" ref="AJ585">MATCH(Table1[[#This Row],[Game_ID]],_xlfn.UNIQUE(_xlfn._xlws.FILTER(Table1[Game_ID],Table1[Team]=Table1[[#This Row],[Team]])),0)</f>
        <v>5</v>
      </c>
      <c r="AK585">
        <f>IF(Table1[[#This Row],[Last5_Flag]]=1,1,0)</f>
        <v>0</v>
      </c>
      <c r="AL585">
        <f>COUNTIFS(
    Table1[Player Name], Table1[[#This Row],[Player Name]],
    Table1[Position], Table1[[#This Row],[Position]]
)</f>
        <v>7</v>
      </c>
      <c r="AM585" t="str" cm="1">
        <f t="array" ref="AM5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586" spans="1:39" x14ac:dyDescent="0.2">
      <c r="A586" t="str">
        <f>TEXT(Table1[[#This Row],[Date]],"yyyymmdd") &amp; "_" &amp; (LEFT(D586,3) &amp; "_" &amp; LEFT(E586,3) &amp; "_" &amp; (Table1[[#This Row],[Game_no.]]))</f>
        <v>20260220_Whe_Ind_1</v>
      </c>
      <c r="B586" s="1">
        <v>46073</v>
      </c>
      <c r="C586" s="3">
        <v>1</v>
      </c>
      <c r="D586" t="s">
        <v>270</v>
      </c>
      <c r="E586" t="s">
        <v>262</v>
      </c>
      <c r="F586" t="s">
        <v>270</v>
      </c>
      <c r="G586" t="s">
        <v>262</v>
      </c>
      <c r="H586" t="s">
        <v>271</v>
      </c>
      <c r="I586" t="str">
        <f>TRIM(SUBSTITUTE(Table1[[#This Row],[Player]], " ", ""))</f>
        <v>G.Mummery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f t="shared" si="29"/>
        <v>0</v>
      </c>
      <c r="W586" t="s">
        <v>7</v>
      </c>
      <c r="X586" s="3">
        <v>1</v>
      </c>
      <c r="Y586">
        <v>0</v>
      </c>
      <c r="AF586">
        <f>Table1[[#This Row],[AB]]+Table1[[#This Row],[BB]]+Table1[[#This Row],[SF]]</f>
        <v>2</v>
      </c>
      <c r="AG586">
        <f>Table1[[#This Row],[H]]+Table1[[#This Row],[BB]]</f>
        <v>0</v>
      </c>
      <c r="AH586">
        <f>Table1[[#This Row],[H]]-Table1[[#This Row],[2B]]-Table1[[#This Row],[3B]]-Table1[[#This Row],[HR]]</f>
        <v>0</v>
      </c>
      <c r="AI586" s="3">
        <f>IF(Table1[[#This Row],[Team_Game_Number]] &gt;_xlfn.MAXIFS(Table1[Team_Game_Number],Table1[Team],Table1[[#This Row],[Team]]) - 5,1,0)</f>
        <v>0</v>
      </c>
      <c r="AJ586" cm="1">
        <f t="array" ref="AJ586">MATCH(Table1[[#This Row],[Game_ID]],_xlfn.UNIQUE(_xlfn._xlws.FILTER(Table1[Game_ID],Table1[Team]=Table1[[#This Row],[Team]])),0)</f>
        <v>1</v>
      </c>
      <c r="AK586">
        <f>IF(Table1[[#This Row],[Last5_Flag]]=1,1,0)</f>
        <v>0</v>
      </c>
      <c r="AL586">
        <f>COUNTIFS(
    Table1[Player Name], Table1[[#This Row],[Player Name]],
    Table1[Position], Table1[[#This Row],[Position]]
)</f>
        <v>23</v>
      </c>
      <c r="AM586" t="str" cm="1">
        <f t="array" ref="AM5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587" spans="1:39" x14ac:dyDescent="0.2">
      <c r="A587" t="str">
        <f>TEXT(Table1[[#This Row],[Date]],"yyyymmdd") &amp; "_" &amp; (LEFT(D587,3) &amp; "_" &amp; LEFT(E587,3) &amp; "_" &amp; (Table1[[#This Row],[Game_no.]]))</f>
        <v>20260220_Whe_Ind_1</v>
      </c>
      <c r="B587" s="1">
        <v>46073</v>
      </c>
      <c r="C587" s="3">
        <v>1</v>
      </c>
      <c r="D587" t="s">
        <v>270</v>
      </c>
      <c r="E587" t="s">
        <v>262</v>
      </c>
      <c r="F587" t="s">
        <v>270</v>
      </c>
      <c r="G587" t="s">
        <v>262</v>
      </c>
      <c r="H587" t="s">
        <v>272</v>
      </c>
      <c r="I587" t="str">
        <f>TRIM(SUBSTITUTE(Table1[[#This Row],[Player]], " ", ""))</f>
        <v>M.Kay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f t="shared" si="29"/>
        <v>0</v>
      </c>
      <c r="W587" t="s">
        <v>7</v>
      </c>
      <c r="X587" s="3">
        <v>1</v>
      </c>
      <c r="Y587">
        <v>0</v>
      </c>
      <c r="AF587">
        <f>Table1[[#This Row],[AB]]+Table1[[#This Row],[BB]]+Table1[[#This Row],[SF]]</f>
        <v>1</v>
      </c>
      <c r="AG587">
        <f>Table1[[#This Row],[H]]+Table1[[#This Row],[BB]]</f>
        <v>0</v>
      </c>
      <c r="AH587">
        <f>Table1[[#This Row],[H]]-Table1[[#This Row],[2B]]-Table1[[#This Row],[3B]]-Table1[[#This Row],[HR]]</f>
        <v>0</v>
      </c>
      <c r="AI587" s="3">
        <f>IF(Table1[[#This Row],[Team_Game_Number]] &gt;_xlfn.MAXIFS(Table1[Team_Game_Number],Table1[Team],Table1[[#This Row],[Team]]) - 5,1,0)</f>
        <v>0</v>
      </c>
      <c r="AJ587" cm="1">
        <f t="array" ref="AJ587">MATCH(Table1[[#This Row],[Game_ID]],_xlfn.UNIQUE(_xlfn._xlws.FILTER(Table1[Game_ID],Table1[Team]=Table1[[#This Row],[Team]])),0)</f>
        <v>1</v>
      </c>
      <c r="AK587">
        <f>IF(Table1[[#This Row],[Last5_Flag]]=1,1,0)</f>
        <v>0</v>
      </c>
      <c r="AL587">
        <f>COUNTIFS(
    Table1[Player Name], Table1[[#This Row],[Player Name]],
    Table1[Position], Table1[[#This Row],[Position]]
)</f>
        <v>2</v>
      </c>
      <c r="AM587" t="str" cm="1">
        <f t="array" ref="AM5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588" spans="1:39" x14ac:dyDescent="0.2">
      <c r="A588" t="str">
        <f>TEXT(Table1[[#This Row],[Date]],"yyyymmdd") &amp; "_" &amp; (LEFT(D588,3) &amp; "_" &amp; LEFT(E588,3) &amp; "_" &amp; (Table1[[#This Row],[Game_no.]]))</f>
        <v>20260220_Whe_Ind_1</v>
      </c>
      <c r="B588" s="1">
        <v>46073</v>
      </c>
      <c r="C588" s="3">
        <v>1</v>
      </c>
      <c r="D588" t="s">
        <v>270</v>
      </c>
      <c r="E588" t="s">
        <v>262</v>
      </c>
      <c r="F588" t="s">
        <v>270</v>
      </c>
      <c r="G588" t="s">
        <v>262</v>
      </c>
      <c r="H588" t="s">
        <v>273</v>
      </c>
      <c r="I588" t="str">
        <f>TRIM(SUBSTITUTE(Table1[[#This Row],[Player]], " ", ""))</f>
        <v>K.Warrix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f t="shared" si="29"/>
        <v>0</v>
      </c>
      <c r="W588" t="s">
        <v>48</v>
      </c>
      <c r="X588" s="3">
        <v>2</v>
      </c>
      <c r="Y588">
        <v>0</v>
      </c>
      <c r="AF588">
        <f>Table1[[#This Row],[AB]]+Table1[[#This Row],[BB]]+Table1[[#This Row],[SF]]</f>
        <v>2</v>
      </c>
      <c r="AG588">
        <f>Table1[[#This Row],[H]]+Table1[[#This Row],[BB]]</f>
        <v>0</v>
      </c>
      <c r="AH588">
        <f>Table1[[#This Row],[H]]-Table1[[#This Row],[2B]]-Table1[[#This Row],[3B]]-Table1[[#This Row],[HR]]</f>
        <v>0</v>
      </c>
      <c r="AI588" s="3">
        <f>IF(Table1[[#This Row],[Team_Game_Number]] &gt;_xlfn.MAXIFS(Table1[Team_Game_Number],Table1[Team],Table1[[#This Row],[Team]]) - 5,1,0)</f>
        <v>0</v>
      </c>
      <c r="AJ588" cm="1">
        <f t="array" ref="AJ588">MATCH(Table1[[#This Row],[Game_ID]],_xlfn.UNIQUE(_xlfn._xlws.FILTER(Table1[Game_ID],Table1[Team]=Table1[[#This Row],[Team]])),0)</f>
        <v>1</v>
      </c>
      <c r="AK588">
        <f>IF(Table1[[#This Row],[Last5_Flag]]=1,1,0)</f>
        <v>0</v>
      </c>
      <c r="AL588">
        <f>COUNTIFS(
    Table1[Player Name], Table1[[#This Row],[Player Name]],
    Table1[Position], Table1[[#This Row],[Position]]
)</f>
        <v>24</v>
      </c>
      <c r="AM588" t="str" cm="1">
        <f t="array" ref="AM5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589" spans="1:39" x14ac:dyDescent="0.2">
      <c r="A589" t="str">
        <f>TEXT(Table1[[#This Row],[Date]],"yyyymmdd") &amp; "_" &amp; (LEFT(D589,3) &amp; "_" &amp; LEFT(E589,3) &amp; "_" &amp; (Table1[[#This Row],[Game_no.]]))</f>
        <v>20260220_Whe_Ind_1</v>
      </c>
      <c r="B589" s="1">
        <v>46073</v>
      </c>
      <c r="C589" s="3">
        <v>1</v>
      </c>
      <c r="D589" t="s">
        <v>270</v>
      </c>
      <c r="E589" t="s">
        <v>262</v>
      </c>
      <c r="F589" t="s">
        <v>270</v>
      </c>
      <c r="G589" t="s">
        <v>262</v>
      </c>
      <c r="H589" t="s">
        <v>274</v>
      </c>
      <c r="I589" t="str">
        <f>TRIM(SUBSTITUTE(Table1[[#This Row],[Player]], " ", ""))</f>
        <v>M.Burns</v>
      </c>
      <c r="J589">
        <v>1</v>
      </c>
      <c r="K589">
        <v>0</v>
      </c>
      <c r="L589">
        <v>1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f t="shared" si="29"/>
        <v>1</v>
      </c>
      <c r="W589" t="s">
        <v>8</v>
      </c>
      <c r="X589" s="3">
        <v>3</v>
      </c>
      <c r="Y589">
        <v>0</v>
      </c>
      <c r="AF589">
        <f>Table1[[#This Row],[AB]]+Table1[[#This Row],[BB]]+Table1[[#This Row],[SF]]</f>
        <v>2</v>
      </c>
      <c r="AG589">
        <f>Table1[[#This Row],[H]]+Table1[[#This Row],[BB]]</f>
        <v>2</v>
      </c>
      <c r="AH589">
        <f>Table1[[#This Row],[H]]-Table1[[#This Row],[2B]]-Table1[[#This Row],[3B]]-Table1[[#This Row],[HR]]</f>
        <v>1</v>
      </c>
      <c r="AI589" s="3">
        <f>IF(Table1[[#This Row],[Team_Game_Number]] &gt;_xlfn.MAXIFS(Table1[Team_Game_Number],Table1[Team],Table1[[#This Row],[Team]]) - 5,1,0)</f>
        <v>0</v>
      </c>
      <c r="AJ589" cm="1">
        <f t="array" ref="AJ589">MATCH(Table1[[#This Row],[Game_ID]],_xlfn.UNIQUE(_xlfn._xlws.FILTER(Table1[Game_ID],Table1[Team]=Table1[[#This Row],[Team]])),0)</f>
        <v>1</v>
      </c>
      <c r="AK589">
        <f>IF(Table1[[#This Row],[Last5_Flag]]=1,1,0)</f>
        <v>0</v>
      </c>
      <c r="AL589">
        <f>COUNTIFS(
    Table1[Player Name], Table1[[#This Row],[Player Name]],
    Table1[Position], Table1[[#This Row],[Position]]
)</f>
        <v>15</v>
      </c>
      <c r="AM589" t="str" cm="1">
        <f t="array" ref="AM5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590" spans="1:39" x14ac:dyDescent="0.2">
      <c r="A590" t="str">
        <f>TEXT(Table1[[#This Row],[Date]],"yyyymmdd") &amp; "_" &amp; (LEFT(D590,3) &amp; "_" &amp; LEFT(E590,3) &amp; "_" &amp; (Table1[[#This Row],[Game_no.]]))</f>
        <v>20260220_Whe_Ind_1</v>
      </c>
      <c r="B590" s="1">
        <v>46073</v>
      </c>
      <c r="C590" s="3">
        <v>1</v>
      </c>
      <c r="D590" t="s">
        <v>270</v>
      </c>
      <c r="E590" t="s">
        <v>262</v>
      </c>
      <c r="F590" t="s">
        <v>270</v>
      </c>
      <c r="G590" t="s">
        <v>262</v>
      </c>
      <c r="H590" t="s">
        <v>275</v>
      </c>
      <c r="I590" t="str">
        <f>TRIM(SUBSTITUTE(Table1[[#This Row],[Player]], " ", ""))</f>
        <v>M.Holp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f t="shared" si="29"/>
        <v>0</v>
      </c>
      <c r="W590" t="s">
        <v>73</v>
      </c>
      <c r="X590" s="3"/>
      <c r="Y590">
        <v>0</v>
      </c>
      <c r="AF590">
        <f>Table1[[#This Row],[AB]]+Table1[[#This Row],[BB]]+Table1[[#This Row],[SF]]</f>
        <v>0</v>
      </c>
      <c r="AG590">
        <f>Table1[[#This Row],[H]]+Table1[[#This Row],[BB]]</f>
        <v>0</v>
      </c>
      <c r="AH590">
        <f>Table1[[#This Row],[H]]-Table1[[#This Row],[2B]]-Table1[[#This Row],[3B]]-Table1[[#This Row],[HR]]</f>
        <v>0</v>
      </c>
      <c r="AI590" s="3">
        <f>IF(Table1[[#This Row],[Team_Game_Number]] &gt;_xlfn.MAXIFS(Table1[Team_Game_Number],Table1[Team],Table1[[#This Row],[Team]]) - 5,1,0)</f>
        <v>0</v>
      </c>
      <c r="AJ590" cm="1">
        <f t="array" ref="AJ590">MATCH(Table1[[#This Row],[Game_ID]],_xlfn.UNIQUE(_xlfn._xlws.FILTER(Table1[Game_ID],Table1[Team]=Table1[[#This Row],[Team]])),0)</f>
        <v>1</v>
      </c>
      <c r="AK590">
        <f>IF(Table1[[#This Row],[Last5_Flag]]=1,1,0)</f>
        <v>0</v>
      </c>
      <c r="AL590">
        <f>COUNTIFS(
    Table1[Player Name], Table1[[#This Row],[Player Name]],
    Table1[Position], Table1[[#This Row],[Position]]
)</f>
        <v>4</v>
      </c>
      <c r="AM590" t="str" cm="1">
        <f t="array" ref="AM5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591" spans="1:39" x14ac:dyDescent="0.2">
      <c r="A591" t="str">
        <f>TEXT(Table1[[#This Row],[Date]],"yyyymmdd") &amp; "_" &amp; (LEFT(D591,3) &amp; "_" &amp; LEFT(E591,3) &amp; "_" &amp; (Table1[[#This Row],[Game_no.]]))</f>
        <v>20260220_Whe_Ind_1</v>
      </c>
      <c r="B591" s="1">
        <v>46073</v>
      </c>
      <c r="C591" s="3">
        <v>1</v>
      </c>
      <c r="D591" t="s">
        <v>270</v>
      </c>
      <c r="E591" t="s">
        <v>262</v>
      </c>
      <c r="F591" t="s">
        <v>270</v>
      </c>
      <c r="G591" t="s">
        <v>262</v>
      </c>
      <c r="H591" t="s">
        <v>276</v>
      </c>
      <c r="I591" t="str">
        <f>TRIM(SUBSTITUTE(Table1[[#This Row],[Player]], " ", ""))</f>
        <v>E.Blackie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f t="shared" si="29"/>
        <v>0</v>
      </c>
      <c r="W591" t="s">
        <v>43</v>
      </c>
      <c r="X591" s="3">
        <v>4</v>
      </c>
      <c r="Y591">
        <v>0</v>
      </c>
      <c r="AF591">
        <f>Table1[[#This Row],[AB]]+Table1[[#This Row],[BB]]+Table1[[#This Row],[SF]]</f>
        <v>2</v>
      </c>
      <c r="AG591">
        <f>Table1[[#This Row],[H]]+Table1[[#This Row],[BB]]</f>
        <v>0</v>
      </c>
      <c r="AH591">
        <f>Table1[[#This Row],[H]]-Table1[[#This Row],[2B]]-Table1[[#This Row],[3B]]-Table1[[#This Row],[HR]]</f>
        <v>0</v>
      </c>
      <c r="AI591" s="3">
        <f>IF(Table1[[#This Row],[Team_Game_Number]] &gt;_xlfn.MAXIFS(Table1[Team_Game_Number],Table1[Team],Table1[[#This Row],[Team]]) - 5,1,0)</f>
        <v>0</v>
      </c>
      <c r="AJ591" cm="1">
        <f t="array" ref="AJ591">MATCH(Table1[[#This Row],[Game_ID]],_xlfn.UNIQUE(_xlfn._xlws.FILTER(Table1[Game_ID],Table1[Team]=Table1[[#This Row],[Team]])),0)</f>
        <v>1</v>
      </c>
      <c r="AK591">
        <f>IF(Table1[[#This Row],[Last5_Flag]]=1,1,0)</f>
        <v>0</v>
      </c>
      <c r="AL591">
        <f>COUNTIFS(
    Table1[Player Name], Table1[[#This Row],[Player Name]],
    Table1[Position], Table1[[#This Row],[Position]]
)</f>
        <v>6</v>
      </c>
      <c r="AM591" t="str" cm="1">
        <f t="array" ref="AM5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592" spans="1:39" x14ac:dyDescent="0.2">
      <c r="A592" t="str">
        <f>TEXT(Table1[[#This Row],[Date]],"yyyymmdd") &amp; "_" &amp; (LEFT(D592,3) &amp; "_" &amp; LEFT(E592,3) &amp; "_" &amp; (Table1[[#This Row],[Game_no.]]))</f>
        <v>20260220_Whe_Ind_1</v>
      </c>
      <c r="B592" s="1">
        <v>46073</v>
      </c>
      <c r="C592" s="3">
        <v>1</v>
      </c>
      <c r="D592" t="s">
        <v>270</v>
      </c>
      <c r="E592" t="s">
        <v>262</v>
      </c>
      <c r="F592" t="s">
        <v>270</v>
      </c>
      <c r="G592" t="s">
        <v>262</v>
      </c>
      <c r="H592" t="s">
        <v>277</v>
      </c>
      <c r="I592" t="str">
        <f>TRIM(SUBSTITUTE(Table1[[#This Row],[Player]], " ", ""))</f>
        <v>M.Clark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f t="shared" si="29"/>
        <v>0</v>
      </c>
      <c r="W592" t="s">
        <v>50</v>
      </c>
      <c r="X592" s="3">
        <v>5</v>
      </c>
      <c r="Y592">
        <v>0</v>
      </c>
      <c r="Z592">
        <v>1.667</v>
      </c>
      <c r="AA592">
        <v>4</v>
      </c>
      <c r="AB592">
        <v>3</v>
      </c>
      <c r="AC592">
        <v>3</v>
      </c>
      <c r="AD592">
        <v>1</v>
      </c>
      <c r="AE592">
        <v>1</v>
      </c>
      <c r="AF592">
        <f>Table1[[#This Row],[AB]]+Table1[[#This Row],[BB]]+Table1[[#This Row],[SF]]</f>
        <v>2</v>
      </c>
      <c r="AG592">
        <f>Table1[[#This Row],[H]]+Table1[[#This Row],[BB]]</f>
        <v>0</v>
      </c>
      <c r="AH592">
        <f>Table1[[#This Row],[H]]-Table1[[#This Row],[2B]]-Table1[[#This Row],[3B]]-Table1[[#This Row],[HR]]</f>
        <v>0</v>
      </c>
      <c r="AI592" s="3">
        <f>IF(Table1[[#This Row],[Team_Game_Number]] &gt;_xlfn.MAXIFS(Table1[Team_Game_Number],Table1[Team],Table1[[#This Row],[Team]]) - 5,1,0)</f>
        <v>0</v>
      </c>
      <c r="AJ592" cm="1">
        <f t="array" ref="AJ592">MATCH(Table1[[#This Row],[Game_ID]],_xlfn.UNIQUE(_xlfn._xlws.FILTER(Table1[Game_ID],Table1[Team]=Table1[[#This Row],[Team]])),0)</f>
        <v>1</v>
      </c>
      <c r="AK592">
        <f>IF(Table1[[#This Row],[Last5_Flag]]=1,1,0)</f>
        <v>0</v>
      </c>
      <c r="AL592">
        <f>COUNTIFS(
    Table1[Player Name], Table1[[#This Row],[Player Name]],
    Table1[Position], Table1[[#This Row],[Position]]
)</f>
        <v>8</v>
      </c>
      <c r="AM592" t="str" cm="1">
        <f t="array" ref="AM5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593" spans="1:39" x14ac:dyDescent="0.2">
      <c r="A593" t="str">
        <f>TEXT(Table1[[#This Row],[Date]],"yyyymmdd") &amp; "_" &amp; (LEFT(D593,3) &amp; "_" &amp; LEFT(E593,3) &amp; "_" &amp; (Table1[[#This Row],[Game_no.]]))</f>
        <v>20260220_Whe_Ind_1</v>
      </c>
      <c r="B593" s="1">
        <v>46073</v>
      </c>
      <c r="C593" s="3">
        <v>1</v>
      </c>
      <c r="D593" t="s">
        <v>270</v>
      </c>
      <c r="E593" t="s">
        <v>262</v>
      </c>
      <c r="F593" t="s">
        <v>270</v>
      </c>
      <c r="G593" t="s">
        <v>262</v>
      </c>
      <c r="H593" t="s">
        <v>278</v>
      </c>
      <c r="I593" t="str">
        <f>TRIM(SUBSTITUTE(Table1[[#This Row],[Player]], " ", ""))</f>
        <v>E.Troxel</v>
      </c>
      <c r="J593">
        <v>1</v>
      </c>
      <c r="K593">
        <v>0</v>
      </c>
      <c r="L593">
        <v>0</v>
      </c>
      <c r="M593">
        <v>0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f t="shared" si="29"/>
        <v>0</v>
      </c>
      <c r="W593" t="s">
        <v>52</v>
      </c>
      <c r="X593" s="3">
        <v>6</v>
      </c>
      <c r="Y593">
        <v>0</v>
      </c>
      <c r="AF593">
        <f>Table1[[#This Row],[AB]]+Table1[[#This Row],[BB]]+Table1[[#This Row],[SF]]</f>
        <v>2</v>
      </c>
      <c r="AG593">
        <f>Table1[[#This Row],[H]]+Table1[[#This Row],[BB]]</f>
        <v>1</v>
      </c>
      <c r="AH593">
        <f>Table1[[#This Row],[H]]-Table1[[#This Row],[2B]]-Table1[[#This Row],[3B]]-Table1[[#This Row],[HR]]</f>
        <v>0</v>
      </c>
      <c r="AI593" s="3">
        <f>IF(Table1[[#This Row],[Team_Game_Number]] &gt;_xlfn.MAXIFS(Table1[Team_Game_Number],Table1[Team],Table1[[#This Row],[Team]]) - 5,1,0)</f>
        <v>0</v>
      </c>
      <c r="AJ593" cm="1">
        <f t="array" ref="AJ593">MATCH(Table1[[#This Row],[Game_ID]],_xlfn.UNIQUE(_xlfn._xlws.FILTER(Table1[Game_ID],Table1[Team]=Table1[[#This Row],[Team]])),0)</f>
        <v>1</v>
      </c>
      <c r="AK593">
        <f>IF(Table1[[#This Row],[Last5_Flag]]=1,1,0)</f>
        <v>0</v>
      </c>
      <c r="AL593">
        <f>COUNTIFS(
    Table1[Player Name], Table1[[#This Row],[Player Name]],
    Table1[Position], Table1[[#This Row],[Position]]
)</f>
        <v>15</v>
      </c>
      <c r="AM593" t="str" cm="1">
        <f t="array" ref="AM5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594" spans="1:39" x14ac:dyDescent="0.2">
      <c r="A594" t="str">
        <f>TEXT(Table1[[#This Row],[Date]],"yyyymmdd") &amp; "_" &amp; (LEFT(D594,3) &amp; "_" &amp; LEFT(E594,3) &amp; "_" &amp; (Table1[[#This Row],[Game_no.]]))</f>
        <v>20260220_Whe_Ind_1</v>
      </c>
      <c r="B594" s="1">
        <v>46073</v>
      </c>
      <c r="C594" s="3">
        <v>1</v>
      </c>
      <c r="D594" t="s">
        <v>270</v>
      </c>
      <c r="E594" t="s">
        <v>262</v>
      </c>
      <c r="F594" t="s">
        <v>270</v>
      </c>
      <c r="G594" t="s">
        <v>262</v>
      </c>
      <c r="H594" t="s">
        <v>279</v>
      </c>
      <c r="I594" t="str">
        <f>TRIM(SUBSTITUTE(Table1[[#This Row],[Player]], " ", ""))</f>
        <v>T.Walsh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f t="shared" si="29"/>
        <v>0</v>
      </c>
      <c r="W594" t="s">
        <v>54</v>
      </c>
      <c r="X594" s="3">
        <v>7</v>
      </c>
      <c r="Y594">
        <v>0</v>
      </c>
      <c r="AF594">
        <f>Table1[[#This Row],[AB]]+Table1[[#This Row],[BB]]+Table1[[#This Row],[SF]]</f>
        <v>2</v>
      </c>
      <c r="AG594">
        <f>Table1[[#This Row],[H]]+Table1[[#This Row],[BB]]</f>
        <v>0</v>
      </c>
      <c r="AH594">
        <f>Table1[[#This Row],[H]]-Table1[[#This Row],[2B]]-Table1[[#This Row],[3B]]-Table1[[#This Row],[HR]]</f>
        <v>0</v>
      </c>
      <c r="AI594" s="3">
        <f>IF(Table1[[#This Row],[Team_Game_Number]] &gt;_xlfn.MAXIFS(Table1[Team_Game_Number],Table1[Team],Table1[[#This Row],[Team]]) - 5,1,0)</f>
        <v>0</v>
      </c>
      <c r="AJ594" cm="1">
        <f t="array" ref="AJ594">MATCH(Table1[[#This Row],[Game_ID]],_xlfn.UNIQUE(_xlfn._xlws.FILTER(Table1[Game_ID],Table1[Team]=Table1[[#This Row],[Team]])),0)</f>
        <v>1</v>
      </c>
      <c r="AK594">
        <f>IF(Table1[[#This Row],[Last5_Flag]]=1,1,0)</f>
        <v>0</v>
      </c>
      <c r="AL594">
        <f>COUNTIFS(
    Table1[Player Name], Table1[[#This Row],[Player Name]],
    Table1[Position], Table1[[#This Row],[Position]]
)</f>
        <v>2</v>
      </c>
      <c r="AM594" t="str" cm="1">
        <f t="array" ref="AM5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595" spans="1:39" x14ac:dyDescent="0.2">
      <c r="A595" t="str">
        <f>TEXT(Table1[[#This Row],[Date]],"yyyymmdd") &amp; "_" &amp; (LEFT(D595,3) &amp; "_" &amp; LEFT(E595,3) &amp; "_" &amp; (Table1[[#This Row],[Game_no.]]))</f>
        <v>20260220_Whe_Ind_1</v>
      </c>
      <c r="B595" s="1">
        <v>46073</v>
      </c>
      <c r="C595" s="3">
        <v>1</v>
      </c>
      <c r="D595" t="s">
        <v>270</v>
      </c>
      <c r="E595" t="s">
        <v>262</v>
      </c>
      <c r="F595" t="s">
        <v>270</v>
      </c>
      <c r="G595" t="s">
        <v>262</v>
      </c>
      <c r="H595" t="s">
        <v>280</v>
      </c>
      <c r="I595" t="str">
        <f>TRIM(SUBSTITUTE(Table1[[#This Row],[Player]], " ", ""))</f>
        <v>M.Rodriguez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f t="shared" ref="V595:V626" si="30">L595*1+P595*2+Q595*3+R595*4</f>
        <v>0</v>
      </c>
      <c r="W595" t="s">
        <v>57</v>
      </c>
      <c r="X595" s="3">
        <v>8</v>
      </c>
      <c r="Y595">
        <v>0</v>
      </c>
      <c r="AF595">
        <f>Table1[[#This Row],[AB]]+Table1[[#This Row],[BB]]+Table1[[#This Row],[SF]]</f>
        <v>1</v>
      </c>
      <c r="AG595">
        <f>Table1[[#This Row],[H]]+Table1[[#This Row],[BB]]</f>
        <v>0</v>
      </c>
      <c r="AH595">
        <f>Table1[[#This Row],[H]]-Table1[[#This Row],[2B]]-Table1[[#This Row],[3B]]-Table1[[#This Row],[HR]]</f>
        <v>0</v>
      </c>
      <c r="AI595" s="3">
        <f>IF(Table1[[#This Row],[Team_Game_Number]] &gt;_xlfn.MAXIFS(Table1[Team_Game_Number],Table1[Team],Table1[[#This Row],[Team]]) - 5,1,0)</f>
        <v>0</v>
      </c>
      <c r="AJ595" cm="1">
        <f t="array" ref="AJ595">MATCH(Table1[[#This Row],[Game_ID]],_xlfn.UNIQUE(_xlfn._xlws.FILTER(Table1[Game_ID],Table1[Team]=Table1[[#This Row],[Team]])),0)</f>
        <v>1</v>
      </c>
      <c r="AK595">
        <f>IF(Table1[[#This Row],[Last5_Flag]]=1,1,0)</f>
        <v>0</v>
      </c>
      <c r="AL595">
        <f>COUNTIFS(
    Table1[Player Name], Table1[[#This Row],[Player Name]],
    Table1[Position], Table1[[#This Row],[Position]]
)</f>
        <v>5</v>
      </c>
      <c r="AM595" t="str" cm="1">
        <f t="array" ref="AM5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596" spans="1:39" x14ac:dyDescent="0.2">
      <c r="A596" t="str">
        <f>TEXT(Table1[[#This Row],[Date]],"yyyymmdd") &amp; "_" &amp; (LEFT(D596,3) &amp; "_" &amp; LEFT(E596,3) &amp; "_" &amp; (Table1[[#This Row],[Game_no.]]))</f>
        <v>20260220_Whe_Ind_1</v>
      </c>
      <c r="B596" s="1">
        <v>46073</v>
      </c>
      <c r="C596" s="3">
        <v>1</v>
      </c>
      <c r="D596" t="s">
        <v>270</v>
      </c>
      <c r="E596" t="s">
        <v>262</v>
      </c>
      <c r="F596" t="s">
        <v>270</v>
      </c>
      <c r="G596" t="s">
        <v>262</v>
      </c>
      <c r="H596" t="s">
        <v>281</v>
      </c>
      <c r="I596" t="str">
        <f>TRIM(SUBSTITUTE(Table1[[#This Row],[Player]], " ", ""))</f>
        <v>B.Sanders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f t="shared" si="30"/>
        <v>0</v>
      </c>
      <c r="W596" t="s">
        <v>53</v>
      </c>
      <c r="X596" s="3">
        <v>8</v>
      </c>
      <c r="Y596">
        <v>0</v>
      </c>
      <c r="AF596">
        <f>Table1[[#This Row],[AB]]+Table1[[#This Row],[BB]]+Table1[[#This Row],[SF]]</f>
        <v>1</v>
      </c>
      <c r="AG596">
        <f>Table1[[#This Row],[H]]+Table1[[#This Row],[BB]]</f>
        <v>0</v>
      </c>
      <c r="AH596">
        <f>Table1[[#This Row],[H]]-Table1[[#This Row],[2B]]-Table1[[#This Row],[3B]]-Table1[[#This Row],[HR]]</f>
        <v>0</v>
      </c>
      <c r="AI596" s="3">
        <f>IF(Table1[[#This Row],[Team_Game_Number]] &gt;_xlfn.MAXIFS(Table1[Team_Game_Number],Table1[Team],Table1[[#This Row],[Team]]) - 5,1,0)</f>
        <v>0</v>
      </c>
      <c r="AJ596" cm="1">
        <f t="array" ref="AJ596">MATCH(Table1[[#This Row],[Game_ID]],_xlfn.UNIQUE(_xlfn._xlws.FILTER(Table1[Game_ID],Table1[Team]=Table1[[#This Row],[Team]])),0)</f>
        <v>1</v>
      </c>
      <c r="AK596">
        <f>IF(Table1[[#This Row],[Last5_Flag]]=1,1,0)</f>
        <v>0</v>
      </c>
      <c r="AL596">
        <f>COUNTIFS(
    Table1[Player Name], Table1[[#This Row],[Player Name]],
    Table1[Position], Table1[[#This Row],[Position]]
)</f>
        <v>1</v>
      </c>
      <c r="AM596" t="str" cm="1">
        <f t="array" ref="AM5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597" spans="1:39" x14ac:dyDescent="0.2">
      <c r="A597" t="str">
        <f>TEXT(Table1[[#This Row],[Date]],"yyyymmdd") &amp; "_" &amp; (LEFT(D597,3) &amp; "_" &amp; LEFT(E597,3) &amp; "_" &amp; (Table1[[#This Row],[Game_no.]]))</f>
        <v>20260220_Whe_Ind_1</v>
      </c>
      <c r="B597" s="1">
        <v>46073</v>
      </c>
      <c r="C597" s="3">
        <v>1</v>
      </c>
      <c r="D597" t="s">
        <v>270</v>
      </c>
      <c r="E597" t="s">
        <v>262</v>
      </c>
      <c r="F597" t="s">
        <v>270</v>
      </c>
      <c r="G597" t="s">
        <v>262</v>
      </c>
      <c r="H597" t="s">
        <v>282</v>
      </c>
      <c r="I597" t="str">
        <f>TRIM(SUBSTITUTE(Table1[[#This Row],[Player]], " ", ""))</f>
        <v>A.Kresak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f t="shared" si="30"/>
        <v>0</v>
      </c>
      <c r="W597" t="s">
        <v>53</v>
      </c>
      <c r="X597" s="3">
        <v>9</v>
      </c>
      <c r="Y597">
        <v>0</v>
      </c>
      <c r="AF597">
        <f>Table1[[#This Row],[AB]]+Table1[[#This Row],[BB]]+Table1[[#This Row],[SF]]</f>
        <v>1</v>
      </c>
      <c r="AG597">
        <f>Table1[[#This Row],[H]]+Table1[[#This Row],[BB]]</f>
        <v>0</v>
      </c>
      <c r="AH597">
        <f>Table1[[#This Row],[H]]-Table1[[#This Row],[2B]]-Table1[[#This Row],[3B]]-Table1[[#This Row],[HR]]</f>
        <v>0</v>
      </c>
      <c r="AI597" s="3">
        <f>IF(Table1[[#This Row],[Team_Game_Number]] &gt;_xlfn.MAXIFS(Table1[Team_Game_Number],Table1[Team],Table1[[#This Row],[Team]]) - 5,1,0)</f>
        <v>0</v>
      </c>
      <c r="AJ597" cm="1">
        <f t="array" ref="AJ597">MATCH(Table1[[#This Row],[Game_ID]],_xlfn.UNIQUE(_xlfn._xlws.FILTER(Table1[Game_ID],Table1[Team]=Table1[[#This Row],[Team]])),0)</f>
        <v>1</v>
      </c>
      <c r="AK597">
        <f>IF(Table1[[#This Row],[Last5_Flag]]=1,1,0)</f>
        <v>0</v>
      </c>
      <c r="AL597">
        <f>COUNTIFS(
    Table1[Player Name], Table1[[#This Row],[Player Name]],
    Table1[Position], Table1[[#This Row],[Position]]
)</f>
        <v>19</v>
      </c>
      <c r="AM597" t="str" cm="1">
        <f t="array" ref="AM5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598" spans="1:39" x14ac:dyDescent="0.2">
      <c r="A598" t="str">
        <f>TEXT(Table1[[#This Row],[Date]],"yyyymmdd") &amp; "_" &amp; (LEFT(D598,3) &amp; "_" &amp; LEFT(E598,3) &amp; "_" &amp; (Table1[[#This Row],[Game_no.]]))</f>
        <v>20260220_Whe_Ind_1</v>
      </c>
      <c r="B598" s="1">
        <v>46073</v>
      </c>
      <c r="C598" s="3">
        <v>1</v>
      </c>
      <c r="D598" t="s">
        <v>270</v>
      </c>
      <c r="E598" t="s">
        <v>262</v>
      </c>
      <c r="F598" t="s">
        <v>270</v>
      </c>
      <c r="G598" t="s">
        <v>262</v>
      </c>
      <c r="H598" t="s">
        <v>283</v>
      </c>
      <c r="I598" t="str">
        <f>TRIM(SUBSTITUTE(Table1[[#This Row],[Player]], " ", ""))</f>
        <v>T.Taufahema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f t="shared" si="30"/>
        <v>0</v>
      </c>
      <c r="W598" t="s">
        <v>57</v>
      </c>
      <c r="X598" s="3">
        <v>9</v>
      </c>
      <c r="Y598">
        <v>0</v>
      </c>
      <c r="AF598">
        <f>Table1[[#This Row],[AB]]+Table1[[#This Row],[BB]]+Table1[[#This Row],[SF]]</f>
        <v>1</v>
      </c>
      <c r="AG598">
        <f>Table1[[#This Row],[H]]+Table1[[#This Row],[BB]]</f>
        <v>0</v>
      </c>
      <c r="AH598">
        <f>Table1[[#This Row],[H]]-Table1[[#This Row],[2B]]-Table1[[#This Row],[3B]]-Table1[[#This Row],[HR]]</f>
        <v>0</v>
      </c>
      <c r="AI598" s="3">
        <f>IF(Table1[[#This Row],[Team_Game_Number]] &gt;_xlfn.MAXIFS(Table1[Team_Game_Number],Table1[Team],Table1[[#This Row],[Team]]) - 5,1,0)</f>
        <v>0</v>
      </c>
      <c r="AJ598" cm="1">
        <f t="array" ref="AJ598">MATCH(Table1[[#This Row],[Game_ID]],_xlfn.UNIQUE(_xlfn._xlws.FILTER(Table1[Game_ID],Table1[Team]=Table1[[#This Row],[Team]])),0)</f>
        <v>1</v>
      </c>
      <c r="AK598">
        <f>IF(Table1[[#This Row],[Last5_Flag]]=1,1,0)</f>
        <v>0</v>
      </c>
      <c r="AL598">
        <f>COUNTIFS(
    Table1[Player Name], Table1[[#This Row],[Player Name]],
    Table1[Position], Table1[[#This Row],[Position]]
)</f>
        <v>1</v>
      </c>
      <c r="AM598" t="str" cm="1">
        <f t="array" ref="AM5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599" spans="1:39" x14ac:dyDescent="0.2">
      <c r="A599" t="str">
        <f>TEXT(Table1[[#This Row],[Date]],"yyyymmdd") &amp; "_" &amp; (LEFT(D599,3) &amp; "_" &amp; LEFT(E599,3) &amp; "_" &amp; (Table1[[#This Row],[Game_no.]]))</f>
        <v>20260220_Whe_Ind_1</v>
      </c>
      <c r="B599" s="1">
        <v>46073</v>
      </c>
      <c r="C599" s="3">
        <v>1</v>
      </c>
      <c r="D599" t="s">
        <v>270</v>
      </c>
      <c r="E599" t="s">
        <v>262</v>
      </c>
      <c r="F599" t="s">
        <v>270</v>
      </c>
      <c r="G599" t="s">
        <v>262</v>
      </c>
      <c r="H599" t="s">
        <v>284</v>
      </c>
      <c r="I599" t="str">
        <f>TRIM(SUBSTITUTE(Table1[[#This Row],[Player]], " ", ""))</f>
        <v>R.Peters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f t="shared" si="30"/>
        <v>0</v>
      </c>
      <c r="W599" t="s">
        <v>58</v>
      </c>
      <c r="X599" s="3"/>
      <c r="Y599">
        <v>0</v>
      </c>
      <c r="Z599">
        <v>0.33300000000000002</v>
      </c>
      <c r="AA599">
        <v>4</v>
      </c>
      <c r="AB599">
        <v>6</v>
      </c>
      <c r="AC599">
        <v>6</v>
      </c>
      <c r="AD599">
        <v>0</v>
      </c>
      <c r="AE599">
        <v>1</v>
      </c>
      <c r="AF599">
        <f>Table1[[#This Row],[AB]]+Table1[[#This Row],[BB]]+Table1[[#This Row],[SF]]</f>
        <v>0</v>
      </c>
      <c r="AG599">
        <f>Table1[[#This Row],[H]]+Table1[[#This Row],[BB]]</f>
        <v>0</v>
      </c>
      <c r="AH599">
        <f>Table1[[#This Row],[H]]-Table1[[#This Row],[2B]]-Table1[[#This Row],[3B]]-Table1[[#This Row],[HR]]</f>
        <v>0</v>
      </c>
      <c r="AI599" s="3">
        <f>IF(Table1[[#This Row],[Team_Game_Number]] &gt;_xlfn.MAXIFS(Table1[Team_Game_Number],Table1[Team],Table1[[#This Row],[Team]]) - 5,1,0)</f>
        <v>0</v>
      </c>
      <c r="AJ599" cm="1">
        <f t="array" ref="AJ599">MATCH(Table1[[#This Row],[Game_ID]],_xlfn.UNIQUE(_xlfn._xlws.FILTER(Table1[Game_ID],Table1[Team]=Table1[[#This Row],[Team]])),0)</f>
        <v>1</v>
      </c>
      <c r="AK599">
        <f>IF(Table1[[#This Row],[Last5_Flag]]=1,1,0)</f>
        <v>0</v>
      </c>
      <c r="AL599">
        <f>COUNTIFS(
    Table1[Player Name], Table1[[#This Row],[Player Name]],
    Table1[Position], Table1[[#This Row],[Position]]
)</f>
        <v>14</v>
      </c>
      <c r="AM599" t="str" cm="1">
        <f t="array" ref="AM5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00" spans="1:39" x14ac:dyDescent="0.2">
      <c r="A600" t="str">
        <f>TEXT(Table1[[#This Row],[Date]],"yyyymmdd") &amp; "_" &amp; (LEFT(D600,3) &amp; "_" &amp; LEFT(E600,3) &amp; "_" &amp; (Table1[[#This Row],[Game_no.]]))</f>
        <v>20260220_Whe_Ind_1</v>
      </c>
      <c r="B600" s="1">
        <v>46073</v>
      </c>
      <c r="C600" s="3">
        <v>1</v>
      </c>
      <c r="D600" t="s">
        <v>270</v>
      </c>
      <c r="E600" t="s">
        <v>262</v>
      </c>
      <c r="F600" t="s">
        <v>270</v>
      </c>
      <c r="G600" t="s">
        <v>262</v>
      </c>
      <c r="H600" t="s">
        <v>285</v>
      </c>
      <c r="I600" t="str">
        <f>TRIM(SUBSTITUTE(Table1[[#This Row],[Player]], " ", ""))</f>
        <v>K.Shields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f t="shared" si="30"/>
        <v>0</v>
      </c>
      <c r="W600" t="s">
        <v>58</v>
      </c>
      <c r="X600" s="3"/>
      <c r="Y600">
        <v>0</v>
      </c>
      <c r="Z600">
        <v>3</v>
      </c>
      <c r="AA600">
        <v>4</v>
      </c>
      <c r="AB600">
        <v>7</v>
      </c>
      <c r="AC600">
        <v>7</v>
      </c>
      <c r="AD600">
        <v>7</v>
      </c>
      <c r="AE600">
        <v>3</v>
      </c>
      <c r="AF600">
        <f>Table1[[#This Row],[AB]]+Table1[[#This Row],[BB]]+Table1[[#This Row],[SF]]</f>
        <v>0</v>
      </c>
      <c r="AG600">
        <f>Table1[[#This Row],[H]]+Table1[[#This Row],[BB]]</f>
        <v>0</v>
      </c>
      <c r="AH600">
        <f>Table1[[#This Row],[H]]-Table1[[#This Row],[2B]]-Table1[[#This Row],[3B]]-Table1[[#This Row],[HR]]</f>
        <v>0</v>
      </c>
      <c r="AI600" s="3">
        <f>IF(Table1[[#This Row],[Team_Game_Number]] &gt;_xlfn.MAXIFS(Table1[Team_Game_Number],Table1[Team],Table1[[#This Row],[Team]]) - 5,1,0)</f>
        <v>0</v>
      </c>
      <c r="AJ600" cm="1">
        <f t="array" ref="AJ600">MATCH(Table1[[#This Row],[Game_ID]],_xlfn.UNIQUE(_xlfn._xlws.FILTER(Table1[Game_ID],Table1[Team]=Table1[[#This Row],[Team]])),0)</f>
        <v>1</v>
      </c>
      <c r="AK600">
        <f>IF(Table1[[#This Row],[Last5_Flag]]=1,1,0)</f>
        <v>0</v>
      </c>
      <c r="AL600">
        <f>COUNTIFS(
    Table1[Player Name], Table1[[#This Row],[Player Name]],
    Table1[Position], Table1[[#This Row],[Position]]
)</f>
        <v>17</v>
      </c>
      <c r="AM600" t="str" cm="1">
        <f t="array" ref="AM6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01" spans="1:39" x14ac:dyDescent="0.2">
      <c r="A601" t="str">
        <f>TEXT(Table1[[#This Row],[Date]],"yyyymmdd") &amp; "_" &amp; (LEFT(D601,3) &amp; "_" &amp; LEFT(E601,3) &amp; "_" &amp; (Table1[[#This Row],[Game_no.]]))</f>
        <v>20260220_Gan_WVW_1</v>
      </c>
      <c r="B601" s="1">
        <v>46073</v>
      </c>
      <c r="C601" s="3">
        <v>1</v>
      </c>
      <c r="D601" t="s">
        <v>269</v>
      </c>
      <c r="E601" t="s">
        <v>286</v>
      </c>
      <c r="F601" t="s">
        <v>286</v>
      </c>
      <c r="G601" t="s">
        <v>269</v>
      </c>
      <c r="H601" t="s">
        <v>287</v>
      </c>
      <c r="I601" t="str">
        <f>TRIM(SUBSTITUTE(Table1[[#This Row],[Player]], " ", ""))</f>
        <v>J.Riley</v>
      </c>
      <c r="J601">
        <v>2</v>
      </c>
      <c r="K601">
        <v>1</v>
      </c>
      <c r="L601">
        <v>0</v>
      </c>
      <c r="M601">
        <v>0</v>
      </c>
      <c r="N601">
        <v>3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f t="shared" si="30"/>
        <v>0</v>
      </c>
      <c r="W601" t="s">
        <v>57</v>
      </c>
      <c r="X601" s="3">
        <v>1</v>
      </c>
      <c r="Y601">
        <v>0</v>
      </c>
      <c r="AF601">
        <f>Table1[[#This Row],[AB]]+Table1[[#This Row],[BB]]+Table1[[#This Row],[SF]]</f>
        <v>5</v>
      </c>
      <c r="AG601">
        <f>Table1[[#This Row],[H]]+Table1[[#This Row],[BB]]</f>
        <v>3</v>
      </c>
      <c r="AH601">
        <f>Table1[[#This Row],[H]]-Table1[[#This Row],[2B]]-Table1[[#This Row],[3B]]-Table1[[#This Row],[HR]]</f>
        <v>0</v>
      </c>
      <c r="AI601" s="3">
        <f>IF(Table1[[#This Row],[Team_Game_Number]] &gt;_xlfn.MAXIFS(Table1[Team_Game_Number],Table1[Team],Table1[[#This Row],[Team]]) - 5,1,0)</f>
        <v>0</v>
      </c>
      <c r="AJ601" cm="1">
        <f t="array" ref="AJ601">MATCH(Table1[[#This Row],[Game_ID]],_xlfn.UNIQUE(_xlfn._xlws.FILTER(Table1[Game_ID],Table1[Team]=Table1[[#This Row],[Team]])),0)</f>
        <v>1</v>
      </c>
      <c r="AK601">
        <f>IF(Table1[[#This Row],[Last5_Flag]]=1,1,0)</f>
        <v>0</v>
      </c>
      <c r="AL601">
        <f>COUNTIFS(
    Table1[Player Name], Table1[[#This Row],[Player Name]],
    Table1[Position], Table1[[#This Row],[Position]]
)</f>
        <v>27</v>
      </c>
      <c r="AM601" t="str" cm="1">
        <f t="array" ref="AM6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602" spans="1:39" x14ac:dyDescent="0.2">
      <c r="A602" t="str">
        <f>TEXT(Table1[[#This Row],[Date]],"yyyymmdd") &amp; "_" &amp; (LEFT(D602,3) &amp; "_" &amp; LEFT(E602,3) &amp; "_" &amp; (Table1[[#This Row],[Game_no.]]))</f>
        <v>20260220_Gan_WVW_1</v>
      </c>
      <c r="B602" s="1">
        <v>46073</v>
      </c>
      <c r="C602" s="3">
        <v>1</v>
      </c>
      <c r="D602" t="s">
        <v>269</v>
      </c>
      <c r="E602" t="s">
        <v>286</v>
      </c>
      <c r="F602" t="s">
        <v>286</v>
      </c>
      <c r="G602" t="s">
        <v>269</v>
      </c>
      <c r="H602" t="s">
        <v>288</v>
      </c>
      <c r="I602" t="str">
        <f>TRIM(SUBSTITUTE(Table1[[#This Row],[Player]], " ", ""))</f>
        <v>L.Hague</v>
      </c>
      <c r="J602">
        <v>4</v>
      </c>
      <c r="K602">
        <v>3</v>
      </c>
      <c r="L602">
        <v>1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f t="shared" si="30"/>
        <v>3</v>
      </c>
      <c r="W602" t="s">
        <v>53</v>
      </c>
      <c r="X602" s="3">
        <v>2</v>
      </c>
      <c r="Y602">
        <v>0</v>
      </c>
      <c r="AF602">
        <f>Table1[[#This Row],[AB]]+Table1[[#This Row],[BB]]+Table1[[#This Row],[SF]]</f>
        <v>4</v>
      </c>
      <c r="AG602">
        <f>Table1[[#This Row],[H]]+Table1[[#This Row],[BB]]</f>
        <v>1</v>
      </c>
      <c r="AH602">
        <f>Table1[[#This Row],[H]]-Table1[[#This Row],[2B]]-Table1[[#This Row],[3B]]-Table1[[#This Row],[HR]]</f>
        <v>0</v>
      </c>
      <c r="AI602" s="3">
        <f>IF(Table1[[#This Row],[Team_Game_Number]] &gt;_xlfn.MAXIFS(Table1[Team_Game_Number],Table1[Team],Table1[[#This Row],[Team]]) - 5,1,0)</f>
        <v>0</v>
      </c>
      <c r="AJ602" cm="1">
        <f t="array" ref="AJ602">MATCH(Table1[[#This Row],[Game_ID]],_xlfn.UNIQUE(_xlfn._xlws.FILTER(Table1[Game_ID],Table1[Team]=Table1[[#This Row],[Team]])),0)</f>
        <v>1</v>
      </c>
      <c r="AK602">
        <f>IF(Table1[[#This Row],[Last5_Flag]]=1,1,0)</f>
        <v>0</v>
      </c>
      <c r="AL602">
        <f>COUNTIFS(
    Table1[Player Name], Table1[[#This Row],[Player Name]],
    Table1[Position], Table1[[#This Row],[Position]]
)</f>
        <v>10</v>
      </c>
      <c r="AM602" t="str" cm="1">
        <f t="array" ref="AM6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603" spans="1:39" x14ac:dyDescent="0.2">
      <c r="A603" t="str">
        <f>TEXT(Table1[[#This Row],[Date]],"yyyymmdd") &amp; "_" &amp; (LEFT(D603,3) &amp; "_" &amp; LEFT(E603,3) &amp; "_" &amp; (Table1[[#This Row],[Game_no.]]))</f>
        <v>20260220_Gan_WVW_1</v>
      </c>
      <c r="B603" s="1">
        <v>46073</v>
      </c>
      <c r="C603" s="3">
        <v>1</v>
      </c>
      <c r="D603" t="s">
        <v>269</v>
      </c>
      <c r="E603" t="s">
        <v>286</v>
      </c>
      <c r="F603" t="s">
        <v>286</v>
      </c>
      <c r="G603" t="s">
        <v>269</v>
      </c>
      <c r="H603" t="s">
        <v>289</v>
      </c>
      <c r="I603" t="str">
        <f>TRIM(SUBSTITUTE(Table1[[#This Row],[Player]], " ", ""))</f>
        <v>G.Arnold</v>
      </c>
      <c r="J603">
        <v>4</v>
      </c>
      <c r="K603">
        <v>0</v>
      </c>
      <c r="L603">
        <v>2</v>
      </c>
      <c r="M603">
        <v>4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f t="shared" si="30"/>
        <v>4</v>
      </c>
      <c r="W603" t="s">
        <v>7</v>
      </c>
      <c r="X603" s="3">
        <v>3</v>
      </c>
      <c r="Y603">
        <v>1</v>
      </c>
      <c r="AF603">
        <f>Table1[[#This Row],[AB]]+Table1[[#This Row],[BB]]+Table1[[#This Row],[SF]]</f>
        <v>4</v>
      </c>
      <c r="AG603">
        <f>Table1[[#This Row],[H]]+Table1[[#This Row],[BB]]</f>
        <v>2</v>
      </c>
      <c r="AH603">
        <f>Table1[[#This Row],[H]]-Table1[[#This Row],[2B]]-Table1[[#This Row],[3B]]-Table1[[#This Row],[HR]]</f>
        <v>1</v>
      </c>
      <c r="AI603" s="3">
        <f>IF(Table1[[#This Row],[Team_Game_Number]] &gt;_xlfn.MAXIFS(Table1[Team_Game_Number],Table1[Team],Table1[[#This Row],[Team]]) - 5,1,0)</f>
        <v>0</v>
      </c>
      <c r="AJ603" cm="1">
        <f t="array" ref="AJ603">MATCH(Table1[[#This Row],[Game_ID]],_xlfn.UNIQUE(_xlfn._xlws.FILTER(Table1[Game_ID],Table1[Team]=Table1[[#This Row],[Team]])),0)</f>
        <v>1</v>
      </c>
      <c r="AK603">
        <f>IF(Table1[[#This Row],[Last5_Flag]]=1,1,0)</f>
        <v>0</v>
      </c>
      <c r="AL603">
        <f>COUNTIFS(
    Table1[Player Name], Table1[[#This Row],[Player Name]],
    Table1[Position], Table1[[#This Row],[Position]]
)</f>
        <v>27</v>
      </c>
      <c r="AM603" t="str" cm="1">
        <f t="array" ref="AM6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604" spans="1:39" x14ac:dyDescent="0.2">
      <c r="A604" t="str">
        <f>TEXT(Table1[[#This Row],[Date]],"yyyymmdd") &amp; "_" &amp; (LEFT(D604,3) &amp; "_" &amp; LEFT(E604,3) &amp; "_" &amp; (Table1[[#This Row],[Game_no.]]))</f>
        <v>20260220_Gan_WVW_1</v>
      </c>
      <c r="B604" s="1">
        <v>46073</v>
      </c>
      <c r="C604" s="3">
        <v>1</v>
      </c>
      <c r="D604" t="s">
        <v>269</v>
      </c>
      <c r="E604" t="s">
        <v>286</v>
      </c>
      <c r="F604" t="s">
        <v>286</v>
      </c>
      <c r="G604" t="s">
        <v>269</v>
      </c>
      <c r="H604" t="s">
        <v>290</v>
      </c>
      <c r="I604" t="str">
        <f>TRIM(SUBSTITUTE(Table1[[#This Row],[Player]], " ", ""))</f>
        <v>J.Fix</v>
      </c>
      <c r="J604">
        <v>4</v>
      </c>
      <c r="K604">
        <v>0</v>
      </c>
      <c r="L604">
        <v>1</v>
      </c>
      <c r="M604">
        <v>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f t="shared" si="30"/>
        <v>3</v>
      </c>
      <c r="W604" t="s">
        <v>116</v>
      </c>
      <c r="X604" s="3">
        <v>4</v>
      </c>
      <c r="Y604">
        <v>0</v>
      </c>
      <c r="Z604">
        <v>1.667</v>
      </c>
      <c r="AA604">
        <v>2</v>
      </c>
      <c r="AB604">
        <v>3</v>
      </c>
      <c r="AC604">
        <v>1</v>
      </c>
      <c r="AD604">
        <v>1</v>
      </c>
      <c r="AE604">
        <v>1</v>
      </c>
      <c r="AF604">
        <f>Table1[[#This Row],[AB]]+Table1[[#This Row],[BB]]+Table1[[#This Row],[SF]]</f>
        <v>4</v>
      </c>
      <c r="AG604">
        <f>Table1[[#This Row],[H]]+Table1[[#This Row],[BB]]</f>
        <v>1</v>
      </c>
      <c r="AH604">
        <f>Table1[[#This Row],[H]]-Table1[[#This Row],[2B]]-Table1[[#This Row],[3B]]-Table1[[#This Row],[HR]]</f>
        <v>0</v>
      </c>
      <c r="AI604" s="3">
        <f>IF(Table1[[#This Row],[Team_Game_Number]] &gt;_xlfn.MAXIFS(Table1[Team_Game_Number],Table1[Team],Table1[[#This Row],[Team]]) - 5,1,0)</f>
        <v>0</v>
      </c>
      <c r="AJ604" cm="1">
        <f t="array" ref="AJ604">MATCH(Table1[[#This Row],[Game_ID]],_xlfn.UNIQUE(_xlfn._xlws.FILTER(Table1[Game_ID],Table1[Team]=Table1[[#This Row],[Team]])),0)</f>
        <v>1</v>
      </c>
      <c r="AK604">
        <f>IF(Table1[[#This Row],[Last5_Flag]]=1,1,0)</f>
        <v>0</v>
      </c>
      <c r="AL604">
        <f>COUNTIFS(
    Table1[Player Name], Table1[[#This Row],[Player Name]],
    Table1[Position], Table1[[#This Row],[Position]]
)</f>
        <v>4</v>
      </c>
      <c r="AM604" t="str" cm="1">
        <f t="array" ref="AM6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05" spans="1:39" x14ac:dyDescent="0.2">
      <c r="A605" t="str">
        <f>TEXT(Table1[[#This Row],[Date]],"yyyymmdd") &amp; "_" &amp; (LEFT(D605,3) &amp; "_" &amp; LEFT(E605,3) &amp; "_" &amp; (Table1[[#This Row],[Game_no.]]))</f>
        <v>20260220_Gan_WVW_1</v>
      </c>
      <c r="B605" s="1">
        <v>46073</v>
      </c>
      <c r="C605" s="3">
        <v>1</v>
      </c>
      <c r="D605" t="s">
        <v>269</v>
      </c>
      <c r="E605" t="s">
        <v>286</v>
      </c>
      <c r="F605" t="s">
        <v>286</v>
      </c>
      <c r="G605" t="s">
        <v>269</v>
      </c>
      <c r="H605" t="s">
        <v>291</v>
      </c>
      <c r="I605" t="str">
        <f>TRIM(SUBSTITUTE(Table1[[#This Row],[Player]], " ", ""))</f>
        <v>A.Borello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f t="shared" si="30"/>
        <v>0</v>
      </c>
      <c r="W605" t="s">
        <v>73</v>
      </c>
      <c r="X605" s="3"/>
      <c r="Y605">
        <v>0</v>
      </c>
      <c r="AF605">
        <f>Table1[[#This Row],[AB]]+Table1[[#This Row],[BB]]+Table1[[#This Row],[SF]]</f>
        <v>0</v>
      </c>
      <c r="AG605">
        <f>Table1[[#This Row],[H]]+Table1[[#This Row],[BB]]</f>
        <v>0</v>
      </c>
      <c r="AH605">
        <f>Table1[[#This Row],[H]]-Table1[[#This Row],[2B]]-Table1[[#This Row],[3B]]-Table1[[#This Row],[HR]]</f>
        <v>0</v>
      </c>
      <c r="AI605" s="3">
        <f>IF(Table1[[#This Row],[Team_Game_Number]] &gt;_xlfn.MAXIFS(Table1[Team_Game_Number],Table1[Team],Table1[[#This Row],[Team]]) - 5,1,0)</f>
        <v>0</v>
      </c>
      <c r="AJ605" cm="1">
        <f t="array" ref="AJ605">MATCH(Table1[[#This Row],[Game_ID]],_xlfn.UNIQUE(_xlfn._xlws.FILTER(Table1[Game_ID],Table1[Team]=Table1[[#This Row],[Team]])),0)</f>
        <v>1</v>
      </c>
      <c r="AK605">
        <f>IF(Table1[[#This Row],[Last5_Flag]]=1,1,0)</f>
        <v>0</v>
      </c>
      <c r="AL605">
        <f>COUNTIFS(
    Table1[Player Name], Table1[[#This Row],[Player Name]],
    Table1[Position], Table1[[#This Row],[Position]]
)</f>
        <v>10</v>
      </c>
      <c r="AM605" t="str" cm="1">
        <f t="array" ref="AM6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606" spans="1:39" x14ac:dyDescent="0.2">
      <c r="A606" t="str">
        <f>TEXT(Table1[[#This Row],[Date]],"yyyymmdd") &amp; "_" &amp; (LEFT(D606,3) &amp; "_" &amp; LEFT(E606,3) &amp; "_" &amp; (Table1[[#This Row],[Game_no.]]))</f>
        <v>20260220_Gan_WVW_1</v>
      </c>
      <c r="B606" s="1">
        <v>46073</v>
      </c>
      <c r="C606" s="3">
        <v>1</v>
      </c>
      <c r="D606" t="s">
        <v>269</v>
      </c>
      <c r="E606" t="s">
        <v>286</v>
      </c>
      <c r="F606" t="s">
        <v>286</v>
      </c>
      <c r="G606" t="s">
        <v>269</v>
      </c>
      <c r="H606" t="s">
        <v>292</v>
      </c>
      <c r="I606" t="str">
        <f>TRIM(SUBSTITUTE(Table1[[#This Row],[Player]], " ", ""))</f>
        <v>M.Austra</v>
      </c>
      <c r="J606">
        <v>3</v>
      </c>
      <c r="K606">
        <v>1</v>
      </c>
      <c r="L606">
        <v>2</v>
      </c>
      <c r="M606">
        <v>1</v>
      </c>
      <c r="N606">
        <v>0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f t="shared" si="30"/>
        <v>6</v>
      </c>
      <c r="W606" t="s">
        <v>50</v>
      </c>
      <c r="X606" s="3">
        <v>5</v>
      </c>
      <c r="Y606">
        <v>0</v>
      </c>
      <c r="AF606">
        <f>Table1[[#This Row],[AB]]+Table1[[#This Row],[BB]]+Table1[[#This Row],[SF]]</f>
        <v>3</v>
      </c>
      <c r="AG606">
        <f>Table1[[#This Row],[H]]+Table1[[#This Row],[BB]]</f>
        <v>2</v>
      </c>
      <c r="AH606">
        <f>Table1[[#This Row],[H]]-Table1[[#This Row],[2B]]-Table1[[#This Row],[3B]]-Table1[[#This Row],[HR]]</f>
        <v>1</v>
      </c>
      <c r="AI606" s="3">
        <f>IF(Table1[[#This Row],[Team_Game_Number]] &gt;_xlfn.MAXIFS(Table1[Team_Game_Number],Table1[Team],Table1[[#This Row],[Team]]) - 5,1,0)</f>
        <v>0</v>
      </c>
      <c r="AJ606" cm="1">
        <f t="array" ref="AJ606">MATCH(Table1[[#This Row],[Game_ID]],_xlfn.UNIQUE(_xlfn._xlws.FILTER(Table1[Game_ID],Table1[Team]=Table1[[#This Row],[Team]])),0)</f>
        <v>1</v>
      </c>
      <c r="AK606">
        <f>IF(Table1[[#This Row],[Last5_Flag]]=1,1,0)</f>
        <v>0</v>
      </c>
      <c r="AL606">
        <f>COUNTIFS(
    Table1[Player Name], Table1[[#This Row],[Player Name]],
    Table1[Position], Table1[[#This Row],[Position]]
)</f>
        <v>10</v>
      </c>
      <c r="AM606" t="str" cm="1">
        <f t="array" ref="AM6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07" spans="1:39" x14ac:dyDescent="0.2">
      <c r="A607" t="str">
        <f>TEXT(Table1[[#This Row],[Date]],"yyyymmdd") &amp; "_" &amp; (LEFT(D607,3) &amp; "_" &amp; LEFT(E607,3) &amp; "_" &amp; (Table1[[#This Row],[Game_no.]]))</f>
        <v>20260220_Gan_WVW_1</v>
      </c>
      <c r="B607" s="1">
        <v>46073</v>
      </c>
      <c r="C607" s="3">
        <v>1</v>
      </c>
      <c r="D607" t="s">
        <v>269</v>
      </c>
      <c r="E607" t="s">
        <v>286</v>
      </c>
      <c r="F607" t="s">
        <v>286</v>
      </c>
      <c r="G607" t="s">
        <v>269</v>
      </c>
      <c r="H607" t="s">
        <v>293</v>
      </c>
      <c r="I607" t="str">
        <f>TRIM(SUBSTITUTE(Table1[[#This Row],[Player]], " ", ""))</f>
        <v>E.Putman</v>
      </c>
      <c r="J607">
        <v>3</v>
      </c>
      <c r="K607">
        <v>0</v>
      </c>
      <c r="L607">
        <v>1</v>
      </c>
      <c r="M607">
        <v>0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f t="shared" si="30"/>
        <v>1</v>
      </c>
      <c r="W607" t="s">
        <v>54</v>
      </c>
      <c r="X607" s="3">
        <v>6</v>
      </c>
      <c r="Y607">
        <v>0</v>
      </c>
      <c r="AF607">
        <f>Table1[[#This Row],[AB]]+Table1[[#This Row],[BB]]+Table1[[#This Row],[SF]]</f>
        <v>4</v>
      </c>
      <c r="AG607">
        <f>Table1[[#This Row],[H]]+Table1[[#This Row],[BB]]</f>
        <v>2</v>
      </c>
      <c r="AH607">
        <f>Table1[[#This Row],[H]]-Table1[[#This Row],[2B]]-Table1[[#This Row],[3B]]-Table1[[#This Row],[HR]]</f>
        <v>1</v>
      </c>
      <c r="AI607" s="3">
        <f>IF(Table1[[#This Row],[Team_Game_Number]] &gt;_xlfn.MAXIFS(Table1[Team_Game_Number],Table1[Team],Table1[[#This Row],[Team]]) - 5,1,0)</f>
        <v>0</v>
      </c>
      <c r="AJ607" cm="1">
        <f t="array" ref="AJ607">MATCH(Table1[[#This Row],[Game_ID]],_xlfn.UNIQUE(_xlfn._xlws.FILTER(Table1[Game_ID],Table1[Team]=Table1[[#This Row],[Team]])),0)</f>
        <v>1</v>
      </c>
      <c r="AK607">
        <f>IF(Table1[[#This Row],[Last5_Flag]]=1,1,0)</f>
        <v>0</v>
      </c>
      <c r="AL607">
        <f>COUNTIFS(
    Table1[Player Name], Table1[[#This Row],[Player Name]],
    Table1[Position], Table1[[#This Row],[Position]]
)</f>
        <v>24</v>
      </c>
      <c r="AM607" t="str" cm="1">
        <f t="array" ref="AM6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608" spans="1:39" x14ac:dyDescent="0.2">
      <c r="A608" t="str">
        <f>TEXT(Table1[[#This Row],[Date]],"yyyymmdd") &amp; "_" &amp; (LEFT(D608,3) &amp; "_" &amp; LEFT(E608,3) &amp; "_" &amp; (Table1[[#This Row],[Game_no.]]))</f>
        <v>20260220_Gan_WVW_1</v>
      </c>
      <c r="B608" s="1">
        <v>46073</v>
      </c>
      <c r="C608" s="3">
        <v>1</v>
      </c>
      <c r="D608" t="s">
        <v>269</v>
      </c>
      <c r="E608" t="s">
        <v>286</v>
      </c>
      <c r="F608" t="s">
        <v>286</v>
      </c>
      <c r="G608" t="s">
        <v>269</v>
      </c>
      <c r="H608" t="s">
        <v>294</v>
      </c>
      <c r="I608" t="str">
        <f>TRIM(SUBSTITUTE(Table1[[#This Row],[Player]], " ", ""))</f>
        <v>T.Nowicki</v>
      </c>
      <c r="J608">
        <v>4</v>
      </c>
      <c r="K608">
        <v>0</v>
      </c>
      <c r="L608">
        <v>1</v>
      </c>
      <c r="M608">
        <v>0</v>
      </c>
      <c r="N608">
        <v>0</v>
      </c>
      <c r="O608">
        <v>3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f t="shared" si="30"/>
        <v>1</v>
      </c>
      <c r="W608" t="s">
        <v>52</v>
      </c>
      <c r="X608" s="3">
        <v>7</v>
      </c>
      <c r="Y608">
        <v>0</v>
      </c>
      <c r="AF608">
        <f>Table1[[#This Row],[AB]]+Table1[[#This Row],[BB]]+Table1[[#This Row],[SF]]</f>
        <v>4</v>
      </c>
      <c r="AG608">
        <f>Table1[[#This Row],[H]]+Table1[[#This Row],[BB]]</f>
        <v>1</v>
      </c>
      <c r="AH608">
        <f>Table1[[#This Row],[H]]-Table1[[#This Row],[2B]]-Table1[[#This Row],[3B]]-Table1[[#This Row],[HR]]</f>
        <v>1</v>
      </c>
      <c r="AI608" s="3">
        <f>IF(Table1[[#This Row],[Team_Game_Number]] &gt;_xlfn.MAXIFS(Table1[Team_Game_Number],Table1[Team],Table1[[#This Row],[Team]]) - 5,1,0)</f>
        <v>0</v>
      </c>
      <c r="AJ608" cm="1">
        <f t="array" ref="AJ608">MATCH(Table1[[#This Row],[Game_ID]],_xlfn.UNIQUE(_xlfn._xlws.FILTER(Table1[Game_ID],Table1[Team]=Table1[[#This Row],[Team]])),0)</f>
        <v>1</v>
      </c>
      <c r="AK608">
        <f>IF(Table1[[#This Row],[Last5_Flag]]=1,1,0)</f>
        <v>0</v>
      </c>
      <c r="AL608">
        <f>COUNTIFS(
    Table1[Player Name], Table1[[#This Row],[Player Name]],
    Table1[Position], Table1[[#This Row],[Position]]
)</f>
        <v>9</v>
      </c>
      <c r="AM608" t="str" cm="1">
        <f t="array" ref="AM6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09" spans="1:39" x14ac:dyDescent="0.2">
      <c r="A609" t="str">
        <f>TEXT(Table1[[#This Row],[Date]],"yyyymmdd") &amp; "_" &amp; (LEFT(D609,3) &amp; "_" &amp; LEFT(E609,3) &amp; "_" &amp; (Table1[[#This Row],[Game_no.]]))</f>
        <v>20260220_Gan_WVW_1</v>
      </c>
      <c r="B609" s="1">
        <v>46073</v>
      </c>
      <c r="C609" s="3">
        <v>1</v>
      </c>
      <c r="D609" t="s">
        <v>269</v>
      </c>
      <c r="E609" t="s">
        <v>286</v>
      </c>
      <c r="F609" t="s">
        <v>286</v>
      </c>
      <c r="G609" t="s">
        <v>269</v>
      </c>
      <c r="H609" t="s">
        <v>295</v>
      </c>
      <c r="I609" t="str">
        <f>TRIM(SUBSTITUTE(Table1[[#This Row],[Player]], " ", ""))</f>
        <v>R.Winn</v>
      </c>
      <c r="J609">
        <v>2</v>
      </c>
      <c r="K609">
        <v>1</v>
      </c>
      <c r="L609">
        <v>0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f t="shared" si="30"/>
        <v>0</v>
      </c>
      <c r="W609" t="s">
        <v>299</v>
      </c>
      <c r="X609" s="3">
        <v>8</v>
      </c>
      <c r="Y609">
        <v>0</v>
      </c>
      <c r="AF609">
        <f>Table1[[#This Row],[AB]]+Table1[[#This Row],[BB]]+Table1[[#This Row],[SF]]</f>
        <v>3</v>
      </c>
      <c r="AG609">
        <f>Table1[[#This Row],[H]]+Table1[[#This Row],[BB]]</f>
        <v>1</v>
      </c>
      <c r="AH609">
        <f>Table1[[#This Row],[H]]-Table1[[#This Row],[2B]]-Table1[[#This Row],[3B]]-Table1[[#This Row],[HR]]</f>
        <v>0</v>
      </c>
      <c r="AI609" s="3">
        <f>IF(Table1[[#This Row],[Team_Game_Number]] &gt;_xlfn.MAXIFS(Table1[Team_Game_Number],Table1[Team],Table1[[#This Row],[Team]]) - 5,1,0)</f>
        <v>0</v>
      </c>
      <c r="AJ609" cm="1">
        <f t="array" ref="AJ609">MATCH(Table1[[#This Row],[Game_ID]],_xlfn.UNIQUE(_xlfn._xlws.FILTER(Table1[Game_ID],Table1[Team]=Table1[[#This Row],[Team]])),0)</f>
        <v>1</v>
      </c>
      <c r="AK609">
        <f>IF(Table1[[#This Row],[Last5_Flag]]=1,1,0)</f>
        <v>0</v>
      </c>
      <c r="AL609">
        <f>COUNTIFS(
    Table1[Player Name], Table1[[#This Row],[Player Name]],
    Table1[Position], Table1[[#This Row],[Position]]
)</f>
        <v>2</v>
      </c>
      <c r="AM609" t="str" cm="1">
        <f t="array" ref="AM6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10" spans="1:39" x14ac:dyDescent="0.2">
      <c r="A610" t="str">
        <f>TEXT(Table1[[#This Row],[Date]],"yyyymmdd") &amp; "_" &amp; (LEFT(D610,3) &amp; "_" &amp; LEFT(E610,3) &amp; "_" &amp; (Table1[[#This Row],[Game_no.]]))</f>
        <v>20260220_Gan_WVW_1</v>
      </c>
      <c r="B610" s="1">
        <v>46073</v>
      </c>
      <c r="C610" s="3">
        <v>1</v>
      </c>
      <c r="D610" t="s">
        <v>269</v>
      </c>
      <c r="E610" t="s">
        <v>286</v>
      </c>
      <c r="F610" t="s">
        <v>286</v>
      </c>
      <c r="G610" t="s">
        <v>269</v>
      </c>
      <c r="H610" t="s">
        <v>296</v>
      </c>
      <c r="I610" t="str">
        <f>TRIM(SUBSTITUTE(Table1[[#This Row],[Player]], " ", ""))</f>
        <v>C.Cowan</v>
      </c>
      <c r="J610">
        <v>4</v>
      </c>
      <c r="K610">
        <v>1</v>
      </c>
      <c r="L610">
        <v>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f t="shared" si="30"/>
        <v>2</v>
      </c>
      <c r="W610" t="s">
        <v>48</v>
      </c>
      <c r="X610" s="3">
        <v>9</v>
      </c>
      <c r="Y610">
        <v>1</v>
      </c>
      <c r="AF610">
        <f>Table1[[#This Row],[AB]]+Table1[[#This Row],[BB]]+Table1[[#This Row],[SF]]</f>
        <v>4</v>
      </c>
      <c r="AG610">
        <f>Table1[[#This Row],[H]]+Table1[[#This Row],[BB]]</f>
        <v>2</v>
      </c>
      <c r="AH610">
        <f>Table1[[#This Row],[H]]-Table1[[#This Row],[2B]]-Table1[[#This Row],[3B]]-Table1[[#This Row],[HR]]</f>
        <v>2</v>
      </c>
      <c r="AI610" s="3">
        <f>IF(Table1[[#This Row],[Team_Game_Number]] &gt;_xlfn.MAXIFS(Table1[Team_Game_Number],Table1[Team],Table1[[#This Row],[Team]]) - 5,1,0)</f>
        <v>0</v>
      </c>
      <c r="AJ610" cm="1">
        <f t="array" ref="AJ610">MATCH(Table1[[#This Row],[Game_ID]],_xlfn.UNIQUE(_xlfn._xlws.FILTER(Table1[Game_ID],Table1[Team]=Table1[[#This Row],[Team]])),0)</f>
        <v>1</v>
      </c>
      <c r="AK610">
        <f>IF(Table1[[#This Row],[Last5_Flag]]=1,1,0)</f>
        <v>0</v>
      </c>
      <c r="AL610">
        <f>COUNTIFS(
    Table1[Player Name], Table1[[#This Row],[Player Name]],
    Table1[Position], Table1[[#This Row],[Position]]
)</f>
        <v>11</v>
      </c>
      <c r="AM610" t="str" cm="1">
        <f t="array" ref="AM6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611" spans="1:39" x14ac:dyDescent="0.2">
      <c r="A611" t="str">
        <f>TEXT(Table1[[#This Row],[Date]],"yyyymmdd") &amp; "_" &amp; (LEFT(D611,3) &amp; "_" &amp; LEFT(E611,3) &amp; "_" &amp; (Table1[[#This Row],[Game_no.]]))</f>
        <v>20260220_Gan_WVW_1</v>
      </c>
      <c r="B611" s="1">
        <v>46073</v>
      </c>
      <c r="C611" s="3">
        <v>1</v>
      </c>
      <c r="D611" t="s">
        <v>269</v>
      </c>
      <c r="E611" t="s">
        <v>286</v>
      </c>
      <c r="F611" t="s">
        <v>286</v>
      </c>
      <c r="G611" t="s">
        <v>269</v>
      </c>
      <c r="H611" t="s">
        <v>297</v>
      </c>
      <c r="I611" t="str">
        <f>TRIM(SUBSTITUTE(Table1[[#This Row],[Player]], " ", ""))</f>
        <v>A.Orille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f t="shared" si="30"/>
        <v>0</v>
      </c>
      <c r="W611" t="s">
        <v>58</v>
      </c>
      <c r="X611" s="3"/>
      <c r="Y611">
        <v>0</v>
      </c>
      <c r="Z611">
        <v>0</v>
      </c>
      <c r="AA611">
        <v>0</v>
      </c>
      <c r="AB611">
        <v>2</v>
      </c>
      <c r="AC611">
        <v>2</v>
      </c>
      <c r="AD611">
        <v>2</v>
      </c>
      <c r="AE611">
        <v>0</v>
      </c>
      <c r="AF611">
        <f>Table1[[#This Row],[AB]]+Table1[[#This Row],[BB]]+Table1[[#This Row],[SF]]</f>
        <v>0</v>
      </c>
      <c r="AG611">
        <f>Table1[[#This Row],[H]]+Table1[[#This Row],[BB]]</f>
        <v>0</v>
      </c>
      <c r="AH611">
        <f>Table1[[#This Row],[H]]-Table1[[#This Row],[2B]]-Table1[[#This Row],[3B]]-Table1[[#This Row],[HR]]</f>
        <v>0</v>
      </c>
      <c r="AI611" s="3">
        <f>IF(Table1[[#This Row],[Team_Game_Number]] &gt;_xlfn.MAXIFS(Table1[Team_Game_Number],Table1[Team],Table1[[#This Row],[Team]]) - 5,1,0)</f>
        <v>0</v>
      </c>
      <c r="AJ611" cm="1">
        <f t="array" ref="AJ611">MATCH(Table1[[#This Row],[Game_ID]],_xlfn.UNIQUE(_xlfn._xlws.FILTER(Table1[Game_ID],Table1[Team]=Table1[[#This Row],[Team]])),0)</f>
        <v>1</v>
      </c>
      <c r="AK611">
        <f>IF(Table1[[#This Row],[Last5_Flag]]=1,1,0)</f>
        <v>0</v>
      </c>
      <c r="AL611">
        <f>COUNTIFS(
    Table1[Player Name], Table1[[#This Row],[Player Name]],
    Table1[Position], Table1[[#This Row],[Position]]
)</f>
        <v>12</v>
      </c>
      <c r="AM611" t="str" cm="1">
        <f t="array" ref="AM6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12" spans="1:39" x14ac:dyDescent="0.2">
      <c r="A612" t="str">
        <f>TEXT(Table1[[#This Row],[Date]],"yyyymmdd") &amp; "_" &amp; (LEFT(D612,3) &amp; "_" &amp; LEFT(E612,3) &amp; "_" &amp; (Table1[[#This Row],[Game_no.]]))</f>
        <v>20260220_Gan_WVW_1</v>
      </c>
      <c r="B612" s="1">
        <v>46073</v>
      </c>
      <c r="C612" s="3">
        <v>1</v>
      </c>
      <c r="D612" t="s">
        <v>269</v>
      </c>
      <c r="E612" t="s">
        <v>286</v>
      </c>
      <c r="F612" t="s">
        <v>286</v>
      </c>
      <c r="G612" t="s">
        <v>269</v>
      </c>
      <c r="H612" t="s">
        <v>298</v>
      </c>
      <c r="I612" t="str">
        <f>TRIM(SUBSTITUTE(Table1[[#This Row],[Player]], " ", ""))</f>
        <v>S.Lowen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f t="shared" si="30"/>
        <v>0</v>
      </c>
      <c r="W612" t="s">
        <v>8</v>
      </c>
      <c r="X612" s="3"/>
      <c r="Y612">
        <v>0</v>
      </c>
      <c r="AF612">
        <f>Table1[[#This Row],[AB]]+Table1[[#This Row],[BB]]+Table1[[#This Row],[SF]]</f>
        <v>0</v>
      </c>
      <c r="AG612">
        <f>Table1[[#This Row],[H]]+Table1[[#This Row],[BB]]</f>
        <v>0</v>
      </c>
      <c r="AH612">
        <f>Table1[[#This Row],[H]]-Table1[[#This Row],[2B]]-Table1[[#This Row],[3B]]-Table1[[#This Row],[HR]]</f>
        <v>0</v>
      </c>
      <c r="AI612" s="3">
        <f>IF(Table1[[#This Row],[Team_Game_Number]] &gt;_xlfn.MAXIFS(Table1[Team_Game_Number],Table1[Team],Table1[[#This Row],[Team]]) - 5,1,0)</f>
        <v>0</v>
      </c>
      <c r="AJ612" cm="1">
        <f t="array" ref="AJ612">MATCH(Table1[[#This Row],[Game_ID]],_xlfn.UNIQUE(_xlfn._xlws.FILTER(Table1[Game_ID],Table1[Team]=Table1[[#This Row],[Team]])),0)</f>
        <v>1</v>
      </c>
      <c r="AK612">
        <f>IF(Table1[[#This Row],[Last5_Flag]]=1,1,0)</f>
        <v>0</v>
      </c>
      <c r="AL612">
        <f>COUNTIFS(
    Table1[Player Name], Table1[[#This Row],[Player Name]],
    Table1[Position], Table1[[#This Row],[Position]]
)</f>
        <v>16</v>
      </c>
      <c r="AM612" t="str" cm="1">
        <f t="array" ref="AM6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613" spans="1:39" x14ac:dyDescent="0.2">
      <c r="A613" t="str">
        <f>TEXT(Table1[[#This Row],[Date]],"yyyymmdd") &amp; "_" &amp; (LEFT(D613,3) &amp; "_" &amp; LEFT(E613,3) &amp; "_" &amp; (Table1[[#This Row],[Game_no.]]))</f>
        <v>20260220_Gan_WVW_1</v>
      </c>
      <c r="B613" s="1">
        <v>46073</v>
      </c>
      <c r="C613" s="3">
        <v>1</v>
      </c>
      <c r="D613" t="s">
        <v>269</v>
      </c>
      <c r="E613" t="s">
        <v>286</v>
      </c>
      <c r="F613" t="s">
        <v>286</v>
      </c>
      <c r="G613" t="s">
        <v>269</v>
      </c>
      <c r="H613" t="s">
        <v>300</v>
      </c>
      <c r="I613" t="str">
        <f>TRIM(SUBSTITUTE(Table1[[#This Row],[Player]], " ", ""))</f>
        <v>M.Greene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f t="shared" si="30"/>
        <v>0</v>
      </c>
      <c r="W613" t="s">
        <v>58</v>
      </c>
      <c r="X613" s="3"/>
      <c r="Y613">
        <v>0</v>
      </c>
      <c r="Z613">
        <v>4.3330000000000002</v>
      </c>
      <c r="AA613">
        <v>6</v>
      </c>
      <c r="AB613">
        <v>4</v>
      </c>
      <c r="AC613">
        <v>4</v>
      </c>
      <c r="AD613">
        <v>0</v>
      </c>
      <c r="AE613">
        <v>4</v>
      </c>
      <c r="AF613">
        <f>Table1[[#This Row],[AB]]+Table1[[#This Row],[BB]]+Table1[[#This Row],[SF]]</f>
        <v>0</v>
      </c>
      <c r="AG613">
        <f>Table1[[#This Row],[H]]+Table1[[#This Row],[BB]]</f>
        <v>0</v>
      </c>
      <c r="AH613">
        <f>Table1[[#This Row],[H]]-Table1[[#This Row],[2B]]-Table1[[#This Row],[3B]]-Table1[[#This Row],[HR]]</f>
        <v>0</v>
      </c>
      <c r="AI613" s="3">
        <f>IF(Table1[[#This Row],[Team_Game_Number]] &gt;_xlfn.MAXIFS(Table1[Team_Game_Number],Table1[Team],Table1[[#This Row],[Team]]) - 5,1,0)</f>
        <v>0</v>
      </c>
      <c r="AJ613" cm="1">
        <f t="array" ref="AJ613">MATCH(Table1[[#This Row],[Game_ID]],_xlfn.UNIQUE(_xlfn._xlws.FILTER(Table1[Game_ID],Table1[Team]=Table1[[#This Row],[Team]])),0)</f>
        <v>1</v>
      </c>
      <c r="AK613">
        <f>IF(Table1[[#This Row],[Last5_Flag]]=1,1,0)</f>
        <v>0</v>
      </c>
      <c r="AL613">
        <f>COUNTIFS(
    Table1[Player Name], Table1[[#This Row],[Player Name]],
    Table1[Position], Table1[[#This Row],[Position]]
)</f>
        <v>15</v>
      </c>
      <c r="AM613" t="str" cm="1">
        <f t="array" ref="AM6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14" spans="1:39" x14ac:dyDescent="0.2">
      <c r="A614" t="str">
        <f>TEXT(Table1[[#This Row],[Date]],"yyyymmdd") &amp; "_" &amp; (LEFT(D614,3) &amp; "_" &amp; LEFT(E614,3) &amp; "_" &amp; (Table1[[#This Row],[Game_no.]]))</f>
        <v>20260220_IUP_Wes_1</v>
      </c>
      <c r="B614" s="1">
        <v>46073</v>
      </c>
      <c r="C614" s="3">
        <v>1</v>
      </c>
      <c r="D614" t="s">
        <v>301</v>
      </c>
      <c r="E614" t="s">
        <v>152</v>
      </c>
      <c r="F614" t="s">
        <v>152</v>
      </c>
      <c r="G614" t="s">
        <v>301</v>
      </c>
      <c r="H614" t="s">
        <v>154</v>
      </c>
      <c r="I614" t="str">
        <f>TRIM(SUBSTITUTE(Table1[[#This Row],[Player]], " ", ""))</f>
        <v>A.Cook</v>
      </c>
      <c r="J614">
        <v>4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f t="shared" si="30"/>
        <v>1</v>
      </c>
      <c r="W614" t="s">
        <v>54</v>
      </c>
      <c r="X614" s="3">
        <v>1</v>
      </c>
      <c r="Y614">
        <v>0</v>
      </c>
      <c r="AF614">
        <f>Table1[[#This Row],[AB]]+Table1[[#This Row],[BB]]+Table1[[#This Row],[SF]]</f>
        <v>4</v>
      </c>
      <c r="AG614">
        <f>Table1[[#This Row],[H]]+Table1[[#This Row],[BB]]</f>
        <v>1</v>
      </c>
      <c r="AH614">
        <f>Table1[[#This Row],[H]]-Table1[[#This Row],[2B]]-Table1[[#This Row],[3B]]-Table1[[#This Row],[HR]]</f>
        <v>1</v>
      </c>
      <c r="AI614" s="3">
        <f>IF(Table1[[#This Row],[Team_Game_Number]] &gt;_xlfn.MAXIFS(Table1[Team_Game_Number],Table1[Team],Table1[[#This Row],[Team]]) - 5,1,0)</f>
        <v>0</v>
      </c>
      <c r="AJ614" cm="1">
        <f t="array" ref="AJ614">MATCH(Table1[[#This Row],[Game_ID]],_xlfn.UNIQUE(_xlfn._xlws.FILTER(Table1[Game_ID],Table1[Team]=Table1[[#This Row],[Team]])),0)</f>
        <v>6</v>
      </c>
      <c r="AK614">
        <f>IF(Table1[[#This Row],[Last5_Flag]]=1,1,0)</f>
        <v>0</v>
      </c>
      <c r="AL614">
        <f>COUNTIFS(
    Table1[Player Name], Table1[[#This Row],[Player Name]],
    Table1[Position], Table1[[#This Row],[Position]]
)</f>
        <v>5</v>
      </c>
      <c r="AM614" t="str" cm="1">
        <f t="array" ref="AM6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615" spans="1:39" x14ac:dyDescent="0.2">
      <c r="A615" t="str">
        <f>TEXT(Table1[[#This Row],[Date]],"yyyymmdd") &amp; "_" &amp; (LEFT(D615,3) &amp; "_" &amp; LEFT(E615,3) &amp; "_" &amp; (Table1[[#This Row],[Game_no.]]))</f>
        <v>20260220_IUP_Wes_1</v>
      </c>
      <c r="B615" s="1">
        <v>46073</v>
      </c>
      <c r="C615" s="3">
        <v>1</v>
      </c>
      <c r="D615" t="s">
        <v>301</v>
      </c>
      <c r="E615" t="s">
        <v>152</v>
      </c>
      <c r="F615" t="s">
        <v>152</v>
      </c>
      <c r="G615" t="s">
        <v>301</v>
      </c>
      <c r="H615" t="s">
        <v>157</v>
      </c>
      <c r="I615" t="str">
        <f>TRIM(SUBSTITUTE(Table1[[#This Row],[Player]], " ", ""))</f>
        <v>J.Conrad</v>
      </c>
      <c r="J615">
        <v>3</v>
      </c>
      <c r="K615">
        <v>0</v>
      </c>
      <c r="L615">
        <v>1</v>
      </c>
      <c r="M615">
        <v>2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f t="shared" si="30"/>
        <v>1</v>
      </c>
      <c r="W615" t="s">
        <v>7</v>
      </c>
      <c r="X615" s="3">
        <v>2</v>
      </c>
      <c r="Y615">
        <v>0</v>
      </c>
      <c r="AF615">
        <f>Table1[[#This Row],[AB]]+Table1[[#This Row],[BB]]+Table1[[#This Row],[SF]]</f>
        <v>4</v>
      </c>
      <c r="AG615">
        <f>Table1[[#This Row],[H]]+Table1[[#This Row],[BB]]</f>
        <v>1</v>
      </c>
      <c r="AH615">
        <f>Table1[[#This Row],[H]]-Table1[[#This Row],[2B]]-Table1[[#This Row],[3B]]-Table1[[#This Row],[HR]]</f>
        <v>1</v>
      </c>
      <c r="AI615" s="3">
        <f>IF(Table1[[#This Row],[Team_Game_Number]] &gt;_xlfn.MAXIFS(Table1[Team_Game_Number],Table1[Team],Table1[[#This Row],[Team]]) - 5,1,0)</f>
        <v>0</v>
      </c>
      <c r="AJ615" cm="1">
        <f t="array" ref="AJ615">MATCH(Table1[[#This Row],[Game_ID]],_xlfn.UNIQUE(_xlfn._xlws.FILTER(Table1[Game_ID],Table1[Team]=Table1[[#This Row],[Team]])),0)</f>
        <v>6</v>
      </c>
      <c r="AK615">
        <f>IF(Table1[[#This Row],[Last5_Flag]]=1,1,0)</f>
        <v>0</v>
      </c>
      <c r="AL615">
        <f>COUNTIFS(
    Table1[Player Name], Table1[[#This Row],[Player Name]],
    Table1[Position], Table1[[#This Row],[Position]]
)</f>
        <v>26</v>
      </c>
      <c r="AM615" t="str" cm="1">
        <f t="array" ref="AM6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616" spans="1:39" x14ac:dyDescent="0.2">
      <c r="A616" t="str">
        <f>TEXT(Table1[[#This Row],[Date]],"yyyymmdd") &amp; "_" &amp; (LEFT(D616,3) &amp; "_" &amp; LEFT(E616,3) &amp; "_" &amp; (Table1[[#This Row],[Game_no.]]))</f>
        <v>20260220_IUP_Wes_1</v>
      </c>
      <c r="B616" s="1">
        <v>46073</v>
      </c>
      <c r="C616" s="3">
        <v>1</v>
      </c>
      <c r="D616" t="s">
        <v>301</v>
      </c>
      <c r="E616" t="s">
        <v>152</v>
      </c>
      <c r="F616" t="s">
        <v>152</v>
      </c>
      <c r="G616" t="s">
        <v>301</v>
      </c>
      <c r="H616" t="s">
        <v>156</v>
      </c>
      <c r="I616" t="str">
        <f>TRIM(SUBSTITUTE(Table1[[#This Row],[Player]], " ", ""))</f>
        <v>S.Simon</v>
      </c>
      <c r="J616">
        <v>4</v>
      </c>
      <c r="K616">
        <v>1</v>
      </c>
      <c r="L616">
        <v>1</v>
      </c>
      <c r="M616">
        <v>0</v>
      </c>
      <c r="N616">
        <v>0</v>
      </c>
      <c r="O616">
        <v>1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f t="shared" si="30"/>
        <v>3</v>
      </c>
      <c r="W616" t="s">
        <v>48</v>
      </c>
      <c r="X616" s="3">
        <v>3</v>
      </c>
      <c r="Y616">
        <v>0</v>
      </c>
      <c r="AF616">
        <f>Table1[[#This Row],[AB]]+Table1[[#This Row],[BB]]+Table1[[#This Row],[SF]]</f>
        <v>4</v>
      </c>
      <c r="AG616">
        <f>Table1[[#This Row],[H]]+Table1[[#This Row],[BB]]</f>
        <v>1</v>
      </c>
      <c r="AH616">
        <f>Table1[[#This Row],[H]]-Table1[[#This Row],[2B]]-Table1[[#This Row],[3B]]-Table1[[#This Row],[HR]]</f>
        <v>0</v>
      </c>
      <c r="AI616" s="3">
        <f>IF(Table1[[#This Row],[Team_Game_Number]] &gt;_xlfn.MAXIFS(Table1[Team_Game_Number],Table1[Team],Table1[[#This Row],[Team]]) - 5,1,0)</f>
        <v>0</v>
      </c>
      <c r="AJ616" cm="1">
        <f t="array" ref="AJ616">MATCH(Table1[[#This Row],[Game_ID]],_xlfn.UNIQUE(_xlfn._xlws.FILTER(Table1[Game_ID],Table1[Team]=Table1[[#This Row],[Team]])),0)</f>
        <v>6</v>
      </c>
      <c r="AK616">
        <f>IF(Table1[[#This Row],[Last5_Flag]]=1,1,0)</f>
        <v>0</v>
      </c>
      <c r="AL616">
        <f>COUNTIFS(
    Table1[Player Name], Table1[[#This Row],[Player Name]],
    Table1[Position], Table1[[#This Row],[Position]]
)</f>
        <v>17</v>
      </c>
      <c r="AM616" t="str" cm="1">
        <f t="array" ref="AM6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617" spans="1:39" x14ac:dyDescent="0.2">
      <c r="A617" t="str">
        <f>TEXT(Table1[[#This Row],[Date]],"yyyymmdd") &amp; "_" &amp; (LEFT(D617,3) &amp; "_" &amp; LEFT(E617,3) &amp; "_" &amp; (Table1[[#This Row],[Game_no.]]))</f>
        <v>20260220_IUP_Wes_1</v>
      </c>
      <c r="B617" s="1">
        <v>46073</v>
      </c>
      <c r="C617" s="3">
        <v>1</v>
      </c>
      <c r="D617" t="s">
        <v>301</v>
      </c>
      <c r="E617" t="s">
        <v>152</v>
      </c>
      <c r="F617" t="s">
        <v>152</v>
      </c>
      <c r="G617" t="s">
        <v>301</v>
      </c>
      <c r="H617" t="s">
        <v>161</v>
      </c>
      <c r="I617" t="str">
        <f>TRIM(SUBSTITUTE(Table1[[#This Row],[Player]], " ", ""))</f>
        <v>K.Pettit</v>
      </c>
      <c r="J617">
        <v>3</v>
      </c>
      <c r="K617">
        <v>0</v>
      </c>
      <c r="L617">
        <v>2</v>
      </c>
      <c r="M617">
        <v>1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f t="shared" si="30"/>
        <v>4</v>
      </c>
      <c r="W617" t="s">
        <v>58</v>
      </c>
      <c r="X617" s="3">
        <v>4</v>
      </c>
      <c r="Y617">
        <v>0</v>
      </c>
      <c r="Z617">
        <v>7</v>
      </c>
      <c r="AA617">
        <v>4</v>
      </c>
      <c r="AB617">
        <v>1</v>
      </c>
      <c r="AC617">
        <v>0</v>
      </c>
      <c r="AD617">
        <v>3</v>
      </c>
      <c r="AE617">
        <v>4</v>
      </c>
      <c r="AF617">
        <f>Table1[[#This Row],[AB]]+Table1[[#This Row],[BB]]+Table1[[#This Row],[SF]]</f>
        <v>3</v>
      </c>
      <c r="AG617">
        <f>Table1[[#This Row],[H]]+Table1[[#This Row],[BB]]</f>
        <v>2</v>
      </c>
      <c r="AH617">
        <f>Table1[[#This Row],[H]]-Table1[[#This Row],[2B]]-Table1[[#This Row],[3B]]-Table1[[#This Row],[HR]]</f>
        <v>1</v>
      </c>
      <c r="AI617" s="3">
        <f>IF(Table1[[#This Row],[Team_Game_Number]] &gt;_xlfn.MAXIFS(Table1[Team_Game_Number],Table1[Team],Table1[[#This Row],[Team]]) - 5,1,0)</f>
        <v>0</v>
      </c>
      <c r="AJ617" cm="1">
        <f t="array" ref="AJ617">MATCH(Table1[[#This Row],[Game_ID]],_xlfn.UNIQUE(_xlfn._xlws.FILTER(Table1[Game_ID],Table1[Team]=Table1[[#This Row],[Team]])),0)</f>
        <v>6</v>
      </c>
      <c r="AK617">
        <f>IF(Table1[[#This Row],[Last5_Flag]]=1,1,0)</f>
        <v>0</v>
      </c>
      <c r="AL617">
        <f>COUNTIFS(
    Table1[Player Name], Table1[[#This Row],[Player Name]],
    Table1[Position], Table1[[#This Row],[Position]]
)</f>
        <v>6</v>
      </c>
      <c r="AM617" t="str" cm="1">
        <f t="array" ref="AM6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18" spans="1:39" x14ac:dyDescent="0.2">
      <c r="A618" t="str">
        <f>TEXT(Table1[[#This Row],[Date]],"yyyymmdd") &amp; "_" &amp; (LEFT(D618,3) &amp; "_" &amp; LEFT(E618,3) &amp; "_" &amp; (Table1[[#This Row],[Game_no.]]))</f>
        <v>20260220_IUP_Wes_1</v>
      </c>
      <c r="B618" s="1">
        <v>46073</v>
      </c>
      <c r="C618" s="3">
        <v>1</v>
      </c>
      <c r="D618" t="s">
        <v>301</v>
      </c>
      <c r="E618" t="s">
        <v>152</v>
      </c>
      <c r="F618" t="s">
        <v>152</v>
      </c>
      <c r="G618" t="s">
        <v>301</v>
      </c>
      <c r="H618" t="s">
        <v>191</v>
      </c>
      <c r="I618" t="str">
        <f>TRIM(SUBSTITUTE(Table1[[#This Row],[Player]], " ", ""))</f>
        <v>R.Ward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f t="shared" si="30"/>
        <v>0</v>
      </c>
      <c r="W618" t="s">
        <v>73</v>
      </c>
      <c r="X618" s="3"/>
      <c r="Y618">
        <v>0</v>
      </c>
      <c r="AF618">
        <f>Table1[[#This Row],[AB]]+Table1[[#This Row],[BB]]+Table1[[#This Row],[SF]]</f>
        <v>0</v>
      </c>
      <c r="AG618">
        <f>Table1[[#This Row],[H]]+Table1[[#This Row],[BB]]</f>
        <v>0</v>
      </c>
      <c r="AH618">
        <f>Table1[[#This Row],[H]]-Table1[[#This Row],[2B]]-Table1[[#This Row],[3B]]-Table1[[#This Row],[HR]]</f>
        <v>0</v>
      </c>
      <c r="AI618" s="3">
        <f>IF(Table1[[#This Row],[Team_Game_Number]] &gt;_xlfn.MAXIFS(Table1[Team_Game_Number],Table1[Team],Table1[[#This Row],[Team]]) - 5,1,0)</f>
        <v>0</v>
      </c>
      <c r="AJ618" cm="1">
        <f t="array" ref="AJ618">MATCH(Table1[[#This Row],[Game_ID]],_xlfn.UNIQUE(_xlfn._xlws.FILTER(Table1[Game_ID],Table1[Team]=Table1[[#This Row],[Team]])),0)</f>
        <v>6</v>
      </c>
      <c r="AK618">
        <f>IF(Table1[[#This Row],[Last5_Flag]]=1,1,0)</f>
        <v>0</v>
      </c>
      <c r="AL618">
        <f>COUNTIFS(
    Table1[Player Name], Table1[[#This Row],[Player Name]],
    Table1[Position], Table1[[#This Row],[Position]]
)</f>
        <v>20</v>
      </c>
      <c r="AM618" t="str" cm="1">
        <f t="array" ref="AM6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619" spans="1:39" x14ac:dyDescent="0.2">
      <c r="A619" t="str">
        <f>TEXT(Table1[[#This Row],[Date]],"yyyymmdd") &amp; "_" &amp; (LEFT(D619,3) &amp; "_" &amp; LEFT(E619,3) &amp; "_" &amp; (Table1[[#This Row],[Game_no.]]))</f>
        <v>20260220_IUP_Wes_1</v>
      </c>
      <c r="B619" s="1">
        <v>46073</v>
      </c>
      <c r="C619" s="3">
        <v>1</v>
      </c>
      <c r="D619" t="s">
        <v>301</v>
      </c>
      <c r="E619" t="s">
        <v>152</v>
      </c>
      <c r="F619" t="s">
        <v>152</v>
      </c>
      <c r="G619" t="s">
        <v>301</v>
      </c>
      <c r="H619" t="s">
        <v>235</v>
      </c>
      <c r="I619" t="str">
        <f>TRIM(SUBSTITUTE(Table1[[#This Row],[Player]], " ", ""))</f>
        <v>A.Tapman</v>
      </c>
      <c r="J619">
        <v>3</v>
      </c>
      <c r="K619">
        <v>0</v>
      </c>
      <c r="L619">
        <v>0</v>
      </c>
      <c r="M619">
        <v>0</v>
      </c>
      <c r="N619">
        <v>0</v>
      </c>
      <c r="O619">
        <v>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f t="shared" si="30"/>
        <v>0</v>
      </c>
      <c r="W619" t="s">
        <v>50</v>
      </c>
      <c r="X619" s="3">
        <v>5</v>
      </c>
      <c r="Y619">
        <v>0</v>
      </c>
      <c r="AF619">
        <f>Table1[[#This Row],[AB]]+Table1[[#This Row],[BB]]+Table1[[#This Row],[SF]]</f>
        <v>3</v>
      </c>
      <c r="AG619">
        <f>Table1[[#This Row],[H]]+Table1[[#This Row],[BB]]</f>
        <v>0</v>
      </c>
      <c r="AH619">
        <f>Table1[[#This Row],[H]]-Table1[[#This Row],[2B]]-Table1[[#This Row],[3B]]-Table1[[#This Row],[HR]]</f>
        <v>0</v>
      </c>
      <c r="AI619" s="3">
        <f>IF(Table1[[#This Row],[Team_Game_Number]] &gt;_xlfn.MAXIFS(Table1[Team_Game_Number],Table1[Team],Table1[[#This Row],[Team]]) - 5,1,0)</f>
        <v>0</v>
      </c>
      <c r="AJ619" cm="1">
        <f t="array" ref="AJ619">MATCH(Table1[[#This Row],[Game_ID]],_xlfn.UNIQUE(_xlfn._xlws.FILTER(Table1[Game_ID],Table1[Team]=Table1[[#This Row],[Team]])),0)</f>
        <v>6</v>
      </c>
      <c r="AK619">
        <f>IF(Table1[[#This Row],[Last5_Flag]]=1,1,0)</f>
        <v>0</v>
      </c>
      <c r="AL619">
        <f>COUNTIFS(
    Table1[Player Name], Table1[[#This Row],[Player Name]],
    Table1[Position], Table1[[#This Row],[Position]]
)</f>
        <v>1</v>
      </c>
      <c r="AM619" t="str" cm="1">
        <f t="array" ref="AM6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20" spans="1:39" x14ac:dyDescent="0.2">
      <c r="A620" t="str">
        <f>TEXT(Table1[[#This Row],[Date]],"yyyymmdd") &amp; "_" &amp; (LEFT(D620,3) &amp; "_" &amp; LEFT(E620,3) &amp; "_" &amp; (Table1[[#This Row],[Game_no.]]))</f>
        <v>20260220_IUP_Wes_1</v>
      </c>
      <c r="B620" s="1">
        <v>46073</v>
      </c>
      <c r="C620" s="3">
        <v>1</v>
      </c>
      <c r="D620" t="s">
        <v>301</v>
      </c>
      <c r="E620" t="s">
        <v>152</v>
      </c>
      <c r="F620" t="s">
        <v>152</v>
      </c>
      <c r="G620" t="s">
        <v>301</v>
      </c>
      <c r="H620" t="s">
        <v>163</v>
      </c>
      <c r="I620" t="str">
        <f>TRIM(SUBSTITUTE(Table1[[#This Row],[Player]], " ", ""))</f>
        <v>F.Randolph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f t="shared" si="30"/>
        <v>0</v>
      </c>
      <c r="W620" t="s">
        <v>8</v>
      </c>
      <c r="X620" s="3">
        <v>6</v>
      </c>
      <c r="Y620">
        <v>0</v>
      </c>
      <c r="AF620">
        <f>Table1[[#This Row],[AB]]+Table1[[#This Row],[BB]]+Table1[[#This Row],[SF]]</f>
        <v>2</v>
      </c>
      <c r="AG620">
        <f>Table1[[#This Row],[H]]+Table1[[#This Row],[BB]]</f>
        <v>0</v>
      </c>
      <c r="AH620">
        <f>Table1[[#This Row],[H]]-Table1[[#This Row],[2B]]-Table1[[#This Row],[3B]]-Table1[[#This Row],[HR]]</f>
        <v>0</v>
      </c>
      <c r="AI620" s="3">
        <f>IF(Table1[[#This Row],[Team_Game_Number]] &gt;_xlfn.MAXIFS(Table1[Team_Game_Number],Table1[Team],Table1[[#This Row],[Team]]) - 5,1,0)</f>
        <v>0</v>
      </c>
      <c r="AJ620" cm="1">
        <f t="array" ref="AJ620">MATCH(Table1[[#This Row],[Game_ID]],_xlfn.UNIQUE(_xlfn._xlws.FILTER(Table1[Game_ID],Table1[Team]=Table1[[#This Row],[Team]])),0)</f>
        <v>6</v>
      </c>
      <c r="AK620">
        <f>IF(Table1[[#This Row],[Last5_Flag]]=1,1,0)</f>
        <v>0</v>
      </c>
      <c r="AL620">
        <f>COUNTIFS(
    Table1[Player Name], Table1[[#This Row],[Player Name]],
    Table1[Position], Table1[[#This Row],[Position]]
)</f>
        <v>4</v>
      </c>
      <c r="AM620" t="str" cm="1">
        <f t="array" ref="AM6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621" spans="1:39" x14ac:dyDescent="0.2">
      <c r="A621" t="str">
        <f>TEXT(Table1[[#This Row],[Date]],"yyyymmdd") &amp; "_" &amp; (LEFT(D621,3) &amp; "_" &amp; LEFT(E621,3) &amp; "_" &amp; (Table1[[#This Row],[Game_no.]]))</f>
        <v>20260220_IUP_Wes_1</v>
      </c>
      <c r="B621" s="1">
        <v>46073</v>
      </c>
      <c r="C621" s="3">
        <v>1</v>
      </c>
      <c r="D621" t="s">
        <v>301</v>
      </c>
      <c r="E621" t="s">
        <v>152</v>
      </c>
      <c r="F621" t="s">
        <v>152</v>
      </c>
      <c r="G621" t="s">
        <v>301</v>
      </c>
      <c r="H621" t="s">
        <v>198</v>
      </c>
      <c r="I621" t="str">
        <f>TRIM(SUBSTITUTE(Table1[[#This Row],[Player]], " ", ""))</f>
        <v>A.Pass</v>
      </c>
      <c r="J621">
        <v>0</v>
      </c>
      <c r="K621">
        <v>1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f t="shared" si="30"/>
        <v>0</v>
      </c>
      <c r="W621" t="s">
        <v>74</v>
      </c>
      <c r="X621" s="3">
        <v>6</v>
      </c>
      <c r="Y621">
        <v>0</v>
      </c>
      <c r="AF621">
        <f>Table1[[#This Row],[AB]]+Table1[[#This Row],[BB]]+Table1[[#This Row],[SF]]</f>
        <v>1</v>
      </c>
      <c r="AG621">
        <f>Table1[[#This Row],[H]]+Table1[[#This Row],[BB]]</f>
        <v>1</v>
      </c>
      <c r="AH621">
        <f>Table1[[#This Row],[H]]-Table1[[#This Row],[2B]]-Table1[[#This Row],[3B]]-Table1[[#This Row],[HR]]</f>
        <v>0</v>
      </c>
      <c r="AI621" s="3">
        <f>IF(Table1[[#This Row],[Team_Game_Number]] &gt;_xlfn.MAXIFS(Table1[Team_Game_Number],Table1[Team],Table1[[#This Row],[Team]]) - 5,1,0)</f>
        <v>0</v>
      </c>
      <c r="AJ621" cm="1">
        <f t="array" ref="AJ621">MATCH(Table1[[#This Row],[Game_ID]],_xlfn.UNIQUE(_xlfn._xlws.FILTER(Table1[Game_ID],Table1[Team]=Table1[[#This Row],[Team]])),0)</f>
        <v>6</v>
      </c>
      <c r="AK621">
        <f>IF(Table1[[#This Row],[Last5_Flag]]=1,1,0)</f>
        <v>0</v>
      </c>
      <c r="AL621">
        <f>COUNTIFS(
    Table1[Player Name], Table1[[#This Row],[Player Name]],
    Table1[Position], Table1[[#This Row],[Position]]
)</f>
        <v>5</v>
      </c>
      <c r="AM621" t="str" cm="1">
        <f t="array" ref="AM6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622" spans="1:39" x14ac:dyDescent="0.2">
      <c r="A622" t="str">
        <f>TEXT(Table1[[#This Row],[Date]],"yyyymmdd") &amp; "_" &amp; (LEFT(D622,3) &amp; "_" &amp; LEFT(E622,3) &amp; "_" &amp; (Table1[[#This Row],[Game_no.]]))</f>
        <v>20260220_IUP_Wes_1</v>
      </c>
      <c r="B622" s="1">
        <v>46073</v>
      </c>
      <c r="C622" s="3">
        <v>1</v>
      </c>
      <c r="D622" t="s">
        <v>301</v>
      </c>
      <c r="E622" t="s">
        <v>152</v>
      </c>
      <c r="F622" t="s">
        <v>152</v>
      </c>
      <c r="G622" t="s">
        <v>301</v>
      </c>
      <c r="H622" t="s">
        <v>155</v>
      </c>
      <c r="I622" t="str">
        <f>TRIM(SUBSTITUTE(Table1[[#This Row],[Player]], " ", ""))</f>
        <v>S.Harris</v>
      </c>
      <c r="J622">
        <v>3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f t="shared" si="30"/>
        <v>0</v>
      </c>
      <c r="W622" t="s">
        <v>43</v>
      </c>
      <c r="X622" s="3">
        <v>7</v>
      </c>
      <c r="Y622">
        <v>0</v>
      </c>
      <c r="AF622">
        <f>Table1[[#This Row],[AB]]+Table1[[#This Row],[BB]]+Table1[[#This Row],[SF]]</f>
        <v>3</v>
      </c>
      <c r="AG622">
        <f>Table1[[#This Row],[H]]+Table1[[#This Row],[BB]]</f>
        <v>0</v>
      </c>
      <c r="AH622">
        <f>Table1[[#This Row],[H]]-Table1[[#This Row],[2B]]-Table1[[#This Row],[3B]]-Table1[[#This Row],[HR]]</f>
        <v>0</v>
      </c>
      <c r="AI622" s="3">
        <f>IF(Table1[[#This Row],[Team_Game_Number]] &gt;_xlfn.MAXIFS(Table1[Team_Game_Number],Table1[Team],Table1[[#This Row],[Team]]) - 5,1,0)</f>
        <v>0</v>
      </c>
      <c r="AJ622" cm="1">
        <f t="array" ref="AJ622">MATCH(Table1[[#This Row],[Game_ID]],_xlfn.UNIQUE(_xlfn._xlws.FILTER(Table1[Game_ID],Table1[Team]=Table1[[#This Row],[Team]])),0)</f>
        <v>6</v>
      </c>
      <c r="AK622">
        <f>IF(Table1[[#This Row],[Last5_Flag]]=1,1,0)</f>
        <v>0</v>
      </c>
      <c r="AL622">
        <f>COUNTIFS(
    Table1[Player Name], Table1[[#This Row],[Player Name]],
    Table1[Position], Table1[[#This Row],[Position]]
)</f>
        <v>7</v>
      </c>
      <c r="AM622" t="str" cm="1">
        <f t="array" ref="AM6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23" spans="1:39" x14ac:dyDescent="0.2">
      <c r="A623" t="str">
        <f>TEXT(Table1[[#This Row],[Date]],"yyyymmdd") &amp; "_" &amp; (LEFT(D623,3) &amp; "_" &amp; LEFT(E623,3) &amp; "_" &amp; (Table1[[#This Row],[Game_no.]]))</f>
        <v>20260220_IUP_Wes_1</v>
      </c>
      <c r="B623" s="1">
        <v>46073</v>
      </c>
      <c r="C623" s="3">
        <v>1</v>
      </c>
      <c r="D623" t="s">
        <v>301</v>
      </c>
      <c r="E623" t="s">
        <v>152</v>
      </c>
      <c r="F623" t="s">
        <v>152</v>
      </c>
      <c r="G623" t="s">
        <v>301</v>
      </c>
      <c r="H623" t="s">
        <v>153</v>
      </c>
      <c r="I623" t="str">
        <f>TRIM(SUBSTITUTE(Table1[[#This Row],[Player]], " ", ""))</f>
        <v>J.Morr</v>
      </c>
      <c r="J623">
        <v>1</v>
      </c>
      <c r="K623">
        <v>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f t="shared" si="30"/>
        <v>0</v>
      </c>
      <c r="W623" t="s">
        <v>52</v>
      </c>
      <c r="X623" s="3">
        <v>8</v>
      </c>
      <c r="Y623">
        <v>1</v>
      </c>
      <c r="AF623">
        <f>Table1[[#This Row],[AB]]+Table1[[#This Row],[BB]]+Table1[[#This Row],[SF]]</f>
        <v>1</v>
      </c>
      <c r="AG623">
        <f>Table1[[#This Row],[H]]+Table1[[#This Row],[BB]]</f>
        <v>0</v>
      </c>
      <c r="AH623">
        <f>Table1[[#This Row],[H]]-Table1[[#This Row],[2B]]-Table1[[#This Row],[3B]]-Table1[[#This Row],[HR]]</f>
        <v>0</v>
      </c>
      <c r="AI623" s="3">
        <f>IF(Table1[[#This Row],[Team_Game_Number]] &gt;_xlfn.MAXIFS(Table1[Team_Game_Number],Table1[Team],Table1[[#This Row],[Team]]) - 5,1,0)</f>
        <v>0</v>
      </c>
      <c r="AJ623" cm="1">
        <f t="array" ref="AJ623">MATCH(Table1[[#This Row],[Game_ID]],_xlfn.UNIQUE(_xlfn._xlws.FILTER(Table1[Game_ID],Table1[Team]=Table1[[#This Row],[Team]])),0)</f>
        <v>6</v>
      </c>
      <c r="AK623">
        <f>IF(Table1[[#This Row],[Last5_Flag]]=1,1,0)</f>
        <v>0</v>
      </c>
      <c r="AL623">
        <f>COUNTIFS(
    Table1[Player Name], Table1[[#This Row],[Player Name]],
    Table1[Position], Table1[[#This Row],[Position]]
)</f>
        <v>14</v>
      </c>
      <c r="AM623" t="str" cm="1">
        <f t="array" ref="AM6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24" spans="1:39" x14ac:dyDescent="0.2">
      <c r="A624" t="str">
        <f>TEXT(Table1[[#This Row],[Date]],"yyyymmdd") &amp; "_" &amp; (LEFT(D624,3) &amp; "_" &amp; LEFT(E624,3) &amp; "_" &amp; (Table1[[#This Row],[Game_no.]]))</f>
        <v>20260220_IUP_Wes_1</v>
      </c>
      <c r="B624" s="1">
        <v>46073</v>
      </c>
      <c r="C624" s="3">
        <v>1</v>
      </c>
      <c r="D624" t="s">
        <v>301</v>
      </c>
      <c r="E624" t="s">
        <v>152</v>
      </c>
      <c r="F624" t="s">
        <v>152</v>
      </c>
      <c r="G624" t="s">
        <v>301</v>
      </c>
      <c r="H624" t="s">
        <v>162</v>
      </c>
      <c r="I624" t="str">
        <f>TRIM(SUBSTITUTE(Table1[[#This Row],[Player]], " ", ""))</f>
        <v>P.Tucker</v>
      </c>
      <c r="J624">
        <v>3</v>
      </c>
      <c r="K624">
        <v>1</v>
      </c>
      <c r="L624">
        <v>3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f t="shared" si="30"/>
        <v>3</v>
      </c>
      <c r="W624" t="s">
        <v>53</v>
      </c>
      <c r="X624" s="3">
        <v>9</v>
      </c>
      <c r="Y624">
        <v>0</v>
      </c>
      <c r="AF624">
        <f>Table1[[#This Row],[AB]]+Table1[[#This Row],[BB]]+Table1[[#This Row],[SF]]</f>
        <v>3</v>
      </c>
      <c r="AG624">
        <f>Table1[[#This Row],[H]]+Table1[[#This Row],[BB]]</f>
        <v>3</v>
      </c>
      <c r="AH624">
        <f>Table1[[#This Row],[H]]-Table1[[#This Row],[2B]]-Table1[[#This Row],[3B]]-Table1[[#This Row],[HR]]</f>
        <v>3</v>
      </c>
      <c r="AI624" s="3">
        <f>IF(Table1[[#This Row],[Team_Game_Number]] &gt;_xlfn.MAXIFS(Table1[Team_Game_Number],Table1[Team],Table1[[#This Row],[Team]]) - 5,1,0)</f>
        <v>0</v>
      </c>
      <c r="AJ624" cm="1">
        <f t="array" ref="AJ624">MATCH(Table1[[#This Row],[Game_ID]],_xlfn.UNIQUE(_xlfn._xlws.FILTER(Table1[Game_ID],Table1[Team]=Table1[[#This Row],[Team]])),0)</f>
        <v>6</v>
      </c>
      <c r="AK624">
        <f>IF(Table1[[#This Row],[Last5_Flag]]=1,1,0)</f>
        <v>0</v>
      </c>
      <c r="AL624">
        <f>COUNTIFS(
    Table1[Player Name], Table1[[#This Row],[Player Name]],
    Table1[Position], Table1[[#This Row],[Position]]
)</f>
        <v>5</v>
      </c>
      <c r="AM624" t="str" cm="1">
        <f t="array" ref="AM6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625" spans="1:39" x14ac:dyDescent="0.2">
      <c r="A625" t="str">
        <f>TEXT(Table1[[#This Row],[Date]],"yyyymmdd") &amp; "_" &amp; (LEFT(D625,3) &amp; "_" &amp; LEFT(E625,3) &amp; "_" &amp; (Table1[[#This Row],[Game_no.]]))</f>
        <v>20260220_IUP_Wes_1</v>
      </c>
      <c r="B625" s="1">
        <v>46073</v>
      </c>
      <c r="C625" s="3">
        <v>1</v>
      </c>
      <c r="D625" t="s">
        <v>301</v>
      </c>
      <c r="E625" t="s">
        <v>152</v>
      </c>
      <c r="F625" t="s">
        <v>152</v>
      </c>
      <c r="G625" t="s">
        <v>301</v>
      </c>
      <c r="H625" t="s">
        <v>160</v>
      </c>
      <c r="I625" t="str">
        <f>TRIM(SUBSTITUTE(Table1[[#This Row],[Player]], " ", ""))</f>
        <v>M.Johnson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f t="shared" si="30"/>
        <v>0</v>
      </c>
      <c r="W625" t="s">
        <v>57</v>
      </c>
      <c r="X625" s="3"/>
      <c r="Y625">
        <v>0</v>
      </c>
      <c r="AF625">
        <f>Table1[[#This Row],[AB]]+Table1[[#This Row],[BB]]+Table1[[#This Row],[SF]]</f>
        <v>0</v>
      </c>
      <c r="AG625">
        <f>Table1[[#This Row],[H]]+Table1[[#This Row],[BB]]</f>
        <v>0</v>
      </c>
      <c r="AH625">
        <f>Table1[[#This Row],[H]]-Table1[[#This Row],[2B]]-Table1[[#This Row],[3B]]-Table1[[#This Row],[HR]]</f>
        <v>0</v>
      </c>
      <c r="AI625" s="3">
        <f>IF(Table1[[#This Row],[Team_Game_Number]] &gt;_xlfn.MAXIFS(Table1[Team_Game_Number],Table1[Team],Table1[[#This Row],[Team]]) - 5,1,0)</f>
        <v>0</v>
      </c>
      <c r="AJ625" cm="1">
        <f t="array" ref="AJ625">MATCH(Table1[[#This Row],[Game_ID]],_xlfn.UNIQUE(_xlfn._xlws.FILTER(Table1[Game_ID],Table1[Team]=Table1[[#This Row],[Team]])),0)</f>
        <v>6</v>
      </c>
      <c r="AK625">
        <f>IF(Table1[[#This Row],[Last5_Flag]]=1,1,0)</f>
        <v>0</v>
      </c>
      <c r="AL625">
        <f>COUNTIFS(
    Table1[Player Name], Table1[[#This Row],[Player Name]],
    Table1[Position], Table1[[#This Row],[Position]]
)</f>
        <v>7</v>
      </c>
      <c r="AM625" t="str" cm="1">
        <f t="array" ref="AM6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626" spans="1:39" x14ac:dyDescent="0.2">
      <c r="A626" t="str">
        <f>TEXT(Table1[[#This Row],[Date]],"yyyymmdd") &amp; "_" &amp; (LEFT(D626,3) &amp; "_" &amp; LEFT(E626,3) &amp; "_" &amp; (Table1[[#This Row],[Game_no.]]))</f>
        <v>20260220_Gle_Bow_1</v>
      </c>
      <c r="B626" s="1">
        <v>46073</v>
      </c>
      <c r="C626" s="3">
        <v>1</v>
      </c>
      <c r="D626" t="s">
        <v>71</v>
      </c>
      <c r="E626" t="s">
        <v>302</v>
      </c>
      <c r="F626" t="s">
        <v>71</v>
      </c>
      <c r="G626" t="s">
        <v>302</v>
      </c>
      <c r="H626" t="s">
        <v>80</v>
      </c>
      <c r="I626" t="str">
        <f>TRIM(SUBSTITUTE(Table1[[#This Row],[Player]], " ", ""))</f>
        <v>Z.Seda</v>
      </c>
      <c r="J626">
        <v>3</v>
      </c>
      <c r="K626">
        <v>2</v>
      </c>
      <c r="L626">
        <v>2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f t="shared" si="30"/>
        <v>5</v>
      </c>
      <c r="W626" t="s">
        <v>7</v>
      </c>
      <c r="X626" s="3">
        <v>1</v>
      </c>
      <c r="Y626">
        <v>0</v>
      </c>
      <c r="AF626">
        <f>Table1[[#This Row],[AB]]+Table1[[#This Row],[BB]]+Table1[[#This Row],[SF]]</f>
        <v>4</v>
      </c>
      <c r="AG626">
        <f>Table1[[#This Row],[H]]+Table1[[#This Row],[BB]]</f>
        <v>3</v>
      </c>
      <c r="AH626">
        <f>Table1[[#This Row],[H]]-Table1[[#This Row],[2B]]-Table1[[#This Row],[3B]]-Table1[[#This Row],[HR]]</f>
        <v>1</v>
      </c>
      <c r="AI626" s="3">
        <f>IF(Table1[[#This Row],[Team_Game_Number]] &gt;_xlfn.MAXIFS(Table1[Team_Game_Number],Table1[Team],Table1[[#This Row],[Team]]) - 5,1,0)</f>
        <v>0</v>
      </c>
      <c r="AJ626" cm="1">
        <f t="array" ref="AJ626">MATCH(Table1[[#This Row],[Game_ID]],_xlfn.UNIQUE(_xlfn._xlws.FILTER(Table1[Game_ID],Table1[Team]=Table1[[#This Row],[Team]])),0)</f>
        <v>5</v>
      </c>
      <c r="AK626">
        <f>IF(Table1[[#This Row],[Last5_Flag]]=1,1,0)</f>
        <v>0</v>
      </c>
      <c r="AL626">
        <f>COUNTIFS(
    Table1[Player Name], Table1[[#This Row],[Player Name]],
    Table1[Position], Table1[[#This Row],[Position]]
)</f>
        <v>30</v>
      </c>
      <c r="AM626" t="str" cm="1">
        <f t="array" ref="AM6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627" spans="1:39" x14ac:dyDescent="0.2">
      <c r="A627" t="str">
        <f>TEXT(Table1[[#This Row],[Date]],"yyyymmdd") &amp; "_" &amp; (LEFT(D627,3) &amp; "_" &amp; LEFT(E627,3) &amp; "_" &amp; (Table1[[#This Row],[Game_no.]]))</f>
        <v>20260220_Gle_Bow_1</v>
      </c>
      <c r="B627" s="1">
        <v>46073</v>
      </c>
      <c r="C627" s="3">
        <v>1</v>
      </c>
      <c r="D627" t="s">
        <v>71</v>
      </c>
      <c r="E627" t="s">
        <v>302</v>
      </c>
      <c r="F627" t="s">
        <v>71</v>
      </c>
      <c r="G627" t="s">
        <v>302</v>
      </c>
      <c r="H627" t="s">
        <v>78</v>
      </c>
      <c r="I627" t="str">
        <f>TRIM(SUBSTITUTE(Table1[[#This Row],[Player]], " ", ""))</f>
        <v>S.McDaniels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f t="shared" ref="V627:V658" si="31">L627*1+P627*2+Q627*3+R627*4</f>
        <v>0</v>
      </c>
      <c r="W627" t="s">
        <v>53</v>
      </c>
      <c r="X627" s="3">
        <v>2</v>
      </c>
      <c r="Y627">
        <v>0</v>
      </c>
      <c r="AF627">
        <f>Table1[[#This Row],[AB]]+Table1[[#This Row],[BB]]+Table1[[#This Row],[SF]]</f>
        <v>4</v>
      </c>
      <c r="AG627">
        <f>Table1[[#This Row],[H]]+Table1[[#This Row],[BB]]</f>
        <v>0</v>
      </c>
      <c r="AH627">
        <f>Table1[[#This Row],[H]]-Table1[[#This Row],[2B]]-Table1[[#This Row],[3B]]-Table1[[#This Row],[HR]]</f>
        <v>0</v>
      </c>
      <c r="AI627" s="3">
        <f>IF(Table1[[#This Row],[Team_Game_Number]] &gt;_xlfn.MAXIFS(Table1[Team_Game_Number],Table1[Team],Table1[[#This Row],[Team]]) - 5,1,0)</f>
        <v>0</v>
      </c>
      <c r="AJ627" cm="1">
        <f t="array" ref="AJ627">MATCH(Table1[[#This Row],[Game_ID]],_xlfn.UNIQUE(_xlfn._xlws.FILTER(Table1[Game_ID],Table1[Team]=Table1[[#This Row],[Team]])),0)</f>
        <v>5</v>
      </c>
      <c r="AK627">
        <f>IF(Table1[[#This Row],[Last5_Flag]]=1,1,0)</f>
        <v>0</v>
      </c>
      <c r="AL627">
        <f>COUNTIFS(
    Table1[Player Name], Table1[[#This Row],[Player Name]],
    Table1[Position], Table1[[#This Row],[Position]]
)</f>
        <v>30</v>
      </c>
      <c r="AM627" t="str" cm="1">
        <f t="array" ref="AM6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628" spans="1:39" x14ac:dyDescent="0.2">
      <c r="A628" t="str">
        <f>TEXT(Table1[[#This Row],[Date]],"yyyymmdd") &amp; "_" &amp; (LEFT(D628,3) &amp; "_" &amp; LEFT(E628,3) &amp; "_" &amp; (Table1[[#This Row],[Game_no.]]))</f>
        <v>20260220_Gle_Bow_1</v>
      </c>
      <c r="B628" s="1">
        <v>46073</v>
      </c>
      <c r="C628" s="3">
        <v>1</v>
      </c>
      <c r="D628" t="s">
        <v>71</v>
      </c>
      <c r="E628" t="s">
        <v>302</v>
      </c>
      <c r="F628" t="s">
        <v>71</v>
      </c>
      <c r="G628" t="s">
        <v>302</v>
      </c>
      <c r="H628" t="s">
        <v>79</v>
      </c>
      <c r="I628" t="str">
        <f>TRIM(SUBSTITUTE(Table1[[#This Row],[Player]], " ", ""))</f>
        <v>D.Warnick</v>
      </c>
      <c r="J628">
        <v>3</v>
      </c>
      <c r="K628">
        <v>0</v>
      </c>
      <c r="L628">
        <v>1</v>
      </c>
      <c r="M628">
        <v>2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f t="shared" si="31"/>
        <v>1</v>
      </c>
      <c r="W628" t="s">
        <v>48</v>
      </c>
      <c r="X628" s="3">
        <v>3</v>
      </c>
      <c r="Y628">
        <v>0</v>
      </c>
      <c r="AF628">
        <f>Table1[[#This Row],[AB]]+Table1[[#This Row],[BB]]+Table1[[#This Row],[SF]]</f>
        <v>4</v>
      </c>
      <c r="AG628">
        <f>Table1[[#This Row],[H]]+Table1[[#This Row],[BB]]</f>
        <v>2</v>
      </c>
      <c r="AH628">
        <f>Table1[[#This Row],[H]]-Table1[[#This Row],[2B]]-Table1[[#This Row],[3B]]-Table1[[#This Row],[HR]]</f>
        <v>1</v>
      </c>
      <c r="AI628" s="3">
        <f>IF(Table1[[#This Row],[Team_Game_Number]] &gt;_xlfn.MAXIFS(Table1[Team_Game_Number],Table1[Team],Table1[[#This Row],[Team]]) - 5,1,0)</f>
        <v>0</v>
      </c>
      <c r="AJ628" cm="1">
        <f t="array" ref="AJ628">MATCH(Table1[[#This Row],[Game_ID]],_xlfn.UNIQUE(_xlfn._xlws.FILTER(Table1[Game_ID],Table1[Team]=Table1[[#This Row],[Team]])),0)</f>
        <v>5</v>
      </c>
      <c r="AK628">
        <f>IF(Table1[[#This Row],[Last5_Flag]]=1,1,0)</f>
        <v>0</v>
      </c>
      <c r="AL628">
        <f>COUNTIFS(
    Table1[Player Name], Table1[[#This Row],[Player Name]],
    Table1[Position], Table1[[#This Row],[Position]]
)</f>
        <v>30</v>
      </c>
      <c r="AM628" t="str" cm="1">
        <f t="array" ref="AM6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629" spans="1:39" x14ac:dyDescent="0.2">
      <c r="A629" t="str">
        <f>TEXT(Table1[[#This Row],[Date]],"yyyymmdd") &amp; "_" &amp; (LEFT(D629,3) &amp; "_" &amp; LEFT(E629,3) &amp; "_" &amp; (Table1[[#This Row],[Game_no.]]))</f>
        <v>20260220_Gle_Bow_1</v>
      </c>
      <c r="B629" s="1">
        <v>46073</v>
      </c>
      <c r="C629" s="3">
        <v>1</v>
      </c>
      <c r="D629" t="s">
        <v>71</v>
      </c>
      <c r="E629" t="s">
        <v>302</v>
      </c>
      <c r="F629" t="s">
        <v>71</v>
      </c>
      <c r="G629" t="s">
        <v>302</v>
      </c>
      <c r="H629" t="s">
        <v>81</v>
      </c>
      <c r="I629" t="str">
        <f>TRIM(SUBSTITUTE(Table1[[#This Row],[Player]], " ", ""))</f>
        <v>H.Howe</v>
      </c>
      <c r="J629">
        <v>3</v>
      </c>
      <c r="K629">
        <v>1</v>
      </c>
      <c r="L629">
        <v>1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f t="shared" si="31"/>
        <v>1</v>
      </c>
      <c r="W629" t="s">
        <v>43</v>
      </c>
      <c r="X629" s="3">
        <v>4</v>
      </c>
      <c r="Y629">
        <v>0</v>
      </c>
      <c r="AF629">
        <f>Table1[[#This Row],[AB]]+Table1[[#This Row],[BB]]+Table1[[#This Row],[SF]]</f>
        <v>4</v>
      </c>
      <c r="AG629">
        <f>Table1[[#This Row],[H]]+Table1[[#This Row],[BB]]</f>
        <v>2</v>
      </c>
      <c r="AH629">
        <f>Table1[[#This Row],[H]]-Table1[[#This Row],[2B]]-Table1[[#This Row],[3B]]-Table1[[#This Row],[HR]]</f>
        <v>1</v>
      </c>
      <c r="AI629" s="3">
        <f>IF(Table1[[#This Row],[Team_Game_Number]] &gt;_xlfn.MAXIFS(Table1[Team_Game_Number],Table1[Team],Table1[[#This Row],[Team]]) - 5,1,0)</f>
        <v>0</v>
      </c>
      <c r="AJ629" cm="1">
        <f t="array" ref="AJ629">MATCH(Table1[[#This Row],[Game_ID]],_xlfn.UNIQUE(_xlfn._xlws.FILTER(Table1[Game_ID],Table1[Team]=Table1[[#This Row],[Team]])),0)</f>
        <v>5</v>
      </c>
      <c r="AK629">
        <f>IF(Table1[[#This Row],[Last5_Flag]]=1,1,0)</f>
        <v>0</v>
      </c>
      <c r="AL629">
        <f>COUNTIFS(
    Table1[Player Name], Table1[[#This Row],[Player Name]],
    Table1[Position], Table1[[#This Row],[Position]]
)</f>
        <v>19</v>
      </c>
      <c r="AM629" t="str" cm="1">
        <f t="array" ref="AM6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30" spans="1:39" x14ac:dyDescent="0.2">
      <c r="A630" t="str">
        <f>TEXT(Table1[[#This Row],[Date]],"yyyymmdd") &amp; "_" &amp; (LEFT(D630,3) &amp; "_" &amp; LEFT(E630,3) &amp; "_" &amp; (Table1[[#This Row],[Game_no.]]))</f>
        <v>20260220_Gle_Bow_1</v>
      </c>
      <c r="B630" s="1">
        <v>46073</v>
      </c>
      <c r="C630" s="3">
        <v>1</v>
      </c>
      <c r="D630" t="s">
        <v>71</v>
      </c>
      <c r="E630" t="s">
        <v>302</v>
      </c>
      <c r="F630" t="s">
        <v>71</v>
      </c>
      <c r="G630" t="s">
        <v>302</v>
      </c>
      <c r="H630" t="s">
        <v>82</v>
      </c>
      <c r="I630" t="str">
        <f>TRIM(SUBSTITUTE(Table1[[#This Row],[Player]], " ", ""))</f>
        <v>E.Nolan</v>
      </c>
      <c r="J630">
        <v>3</v>
      </c>
      <c r="K630">
        <v>0</v>
      </c>
      <c r="L630">
        <v>1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f t="shared" si="31"/>
        <v>1</v>
      </c>
      <c r="W630" t="s">
        <v>52</v>
      </c>
      <c r="X630" s="3">
        <v>5</v>
      </c>
      <c r="Y630">
        <v>0</v>
      </c>
      <c r="AF630">
        <f>Table1[[#This Row],[AB]]+Table1[[#This Row],[BB]]+Table1[[#This Row],[SF]]</f>
        <v>3</v>
      </c>
      <c r="AG630">
        <f>Table1[[#This Row],[H]]+Table1[[#This Row],[BB]]</f>
        <v>1</v>
      </c>
      <c r="AH630">
        <f>Table1[[#This Row],[H]]-Table1[[#This Row],[2B]]-Table1[[#This Row],[3B]]-Table1[[#This Row],[HR]]</f>
        <v>1</v>
      </c>
      <c r="AI630" s="3">
        <f>IF(Table1[[#This Row],[Team_Game_Number]] &gt;_xlfn.MAXIFS(Table1[Team_Game_Number],Table1[Team],Table1[[#This Row],[Team]]) - 5,1,0)</f>
        <v>0</v>
      </c>
      <c r="AJ630" cm="1">
        <f t="array" ref="AJ630">MATCH(Table1[[#This Row],[Game_ID]],_xlfn.UNIQUE(_xlfn._xlws.FILTER(Table1[Game_ID],Table1[Team]=Table1[[#This Row],[Team]])),0)</f>
        <v>5</v>
      </c>
      <c r="AK630">
        <f>IF(Table1[[#This Row],[Last5_Flag]]=1,1,0)</f>
        <v>0</v>
      </c>
      <c r="AL630">
        <f>COUNTIFS(
    Table1[Player Name], Table1[[#This Row],[Player Name]],
    Table1[Position], Table1[[#This Row],[Position]]
)</f>
        <v>25</v>
      </c>
      <c r="AM630" t="str" cm="1">
        <f t="array" ref="AM6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31" spans="1:39" x14ac:dyDescent="0.2">
      <c r="A631" t="str">
        <f>TEXT(Table1[[#This Row],[Date]],"yyyymmdd") &amp; "_" &amp; (LEFT(D631,3) &amp; "_" &amp; LEFT(E631,3) &amp; "_" &amp; (Table1[[#This Row],[Game_no.]]))</f>
        <v>20260220_Gle_Bow_1</v>
      </c>
      <c r="B631" s="1">
        <v>46073</v>
      </c>
      <c r="C631" s="3">
        <v>1</v>
      </c>
      <c r="D631" t="s">
        <v>71</v>
      </c>
      <c r="E631" t="s">
        <v>302</v>
      </c>
      <c r="F631" t="s">
        <v>71</v>
      </c>
      <c r="G631" t="s">
        <v>302</v>
      </c>
      <c r="H631" t="s">
        <v>85</v>
      </c>
      <c r="I631" t="str">
        <f>TRIM(SUBSTITUTE(Table1[[#This Row],[Player]], " ", ""))</f>
        <v>A.Howard</v>
      </c>
      <c r="J631">
        <v>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f t="shared" si="31"/>
        <v>0</v>
      </c>
      <c r="W631" t="s">
        <v>128</v>
      </c>
      <c r="X631" s="3">
        <v>6</v>
      </c>
      <c r="Y631">
        <v>0</v>
      </c>
      <c r="AF631">
        <f>Table1[[#This Row],[AB]]+Table1[[#This Row],[BB]]+Table1[[#This Row],[SF]]</f>
        <v>3</v>
      </c>
      <c r="AG631">
        <f>Table1[[#This Row],[H]]+Table1[[#This Row],[BB]]</f>
        <v>0</v>
      </c>
      <c r="AH631">
        <f>Table1[[#This Row],[H]]-Table1[[#This Row],[2B]]-Table1[[#This Row],[3B]]-Table1[[#This Row],[HR]]</f>
        <v>0</v>
      </c>
      <c r="AI631" s="3">
        <f>IF(Table1[[#This Row],[Team_Game_Number]] &gt;_xlfn.MAXIFS(Table1[Team_Game_Number],Table1[Team],Table1[[#This Row],[Team]]) - 5,1,0)</f>
        <v>0</v>
      </c>
      <c r="AJ631" cm="1">
        <f t="array" ref="AJ631">MATCH(Table1[[#This Row],[Game_ID]],_xlfn.UNIQUE(_xlfn._xlws.FILTER(Table1[Game_ID],Table1[Team]=Table1[[#This Row],[Team]])),0)</f>
        <v>5</v>
      </c>
      <c r="AK631">
        <f>IF(Table1[[#This Row],[Last5_Flag]]=1,1,0)</f>
        <v>0</v>
      </c>
      <c r="AL631">
        <f>COUNTIFS(
    Table1[Player Name], Table1[[#This Row],[Player Name]],
    Table1[Position], Table1[[#This Row],[Position]]
)</f>
        <v>6</v>
      </c>
      <c r="AM631" t="str" cm="1">
        <f t="array" ref="AM6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632" spans="1:39" x14ac:dyDescent="0.2">
      <c r="A632" t="str">
        <f>TEXT(Table1[[#This Row],[Date]],"yyyymmdd") &amp; "_" &amp; (LEFT(D632,3) &amp; "_" &amp; LEFT(E632,3) &amp; "_" &amp; (Table1[[#This Row],[Game_no.]]))</f>
        <v>20260220_Gle_Bow_1</v>
      </c>
      <c r="B632" s="1">
        <v>46073</v>
      </c>
      <c r="C632" s="3">
        <v>1</v>
      </c>
      <c r="D632" t="s">
        <v>71</v>
      </c>
      <c r="E632" t="s">
        <v>302</v>
      </c>
      <c r="F632" t="s">
        <v>71</v>
      </c>
      <c r="G632" t="s">
        <v>302</v>
      </c>
      <c r="H632" t="s">
        <v>84</v>
      </c>
      <c r="I632" t="str">
        <f>TRIM(SUBSTITUTE(Table1[[#This Row],[Player]], " ", ""))</f>
        <v>E.McLean</v>
      </c>
      <c r="J632">
        <v>3</v>
      </c>
      <c r="K632">
        <v>1</v>
      </c>
      <c r="L632">
        <v>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2</v>
      </c>
      <c r="T632">
        <v>0</v>
      </c>
      <c r="U632">
        <v>0</v>
      </c>
      <c r="V632">
        <f t="shared" si="31"/>
        <v>2</v>
      </c>
      <c r="W632" t="s">
        <v>57</v>
      </c>
      <c r="X632" s="3">
        <v>7</v>
      </c>
      <c r="Y632">
        <v>0</v>
      </c>
      <c r="AF632">
        <f>Table1[[#This Row],[AB]]+Table1[[#This Row],[BB]]+Table1[[#This Row],[SF]]</f>
        <v>3</v>
      </c>
      <c r="AG632">
        <f>Table1[[#This Row],[H]]+Table1[[#This Row],[BB]]</f>
        <v>2</v>
      </c>
      <c r="AH632">
        <f>Table1[[#This Row],[H]]-Table1[[#This Row],[2B]]-Table1[[#This Row],[3B]]-Table1[[#This Row],[HR]]</f>
        <v>2</v>
      </c>
      <c r="AI632" s="3">
        <f>IF(Table1[[#This Row],[Team_Game_Number]] &gt;_xlfn.MAXIFS(Table1[Team_Game_Number],Table1[Team],Table1[[#This Row],[Team]]) - 5,1,0)</f>
        <v>0</v>
      </c>
      <c r="AJ632" cm="1">
        <f t="array" ref="AJ632">MATCH(Table1[[#This Row],[Game_ID]],_xlfn.UNIQUE(_xlfn._xlws.FILTER(Table1[Game_ID],Table1[Team]=Table1[[#This Row],[Team]])),0)</f>
        <v>5</v>
      </c>
      <c r="AK632">
        <f>IF(Table1[[#This Row],[Last5_Flag]]=1,1,0)</f>
        <v>0</v>
      </c>
      <c r="AL632">
        <f>COUNTIFS(
    Table1[Player Name], Table1[[#This Row],[Player Name]],
    Table1[Position], Table1[[#This Row],[Position]]
)</f>
        <v>30</v>
      </c>
      <c r="AM632" t="str" cm="1">
        <f t="array" ref="AM6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633" spans="1:39" x14ac:dyDescent="0.2">
      <c r="A633" t="str">
        <f>TEXT(Table1[[#This Row],[Date]],"yyyymmdd") &amp; "_" &amp; (LEFT(D633,3) &amp; "_" &amp; LEFT(E633,3) &amp; "_" &amp; (Table1[[#This Row],[Game_no.]]))</f>
        <v>20260220_Gle_Bow_1</v>
      </c>
      <c r="B633" s="1">
        <v>46073</v>
      </c>
      <c r="C633" s="3">
        <v>1</v>
      </c>
      <c r="D633" t="s">
        <v>71</v>
      </c>
      <c r="E633" t="s">
        <v>302</v>
      </c>
      <c r="F633" t="s">
        <v>71</v>
      </c>
      <c r="G633" t="s">
        <v>302</v>
      </c>
      <c r="H633" t="s">
        <v>93</v>
      </c>
      <c r="I633" t="str">
        <f>TRIM(SUBSTITUTE(Table1[[#This Row],[Player]], " ", ""))</f>
        <v>H.Smith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f t="shared" si="31"/>
        <v>0</v>
      </c>
      <c r="W633" t="s">
        <v>8</v>
      </c>
      <c r="X633" s="3">
        <v>8</v>
      </c>
      <c r="Y633">
        <v>1</v>
      </c>
      <c r="AF633">
        <f>Table1[[#This Row],[AB]]+Table1[[#This Row],[BB]]+Table1[[#This Row],[SF]]</f>
        <v>2</v>
      </c>
      <c r="AG633">
        <f>Table1[[#This Row],[H]]+Table1[[#This Row],[BB]]</f>
        <v>0</v>
      </c>
      <c r="AH633">
        <f>Table1[[#This Row],[H]]-Table1[[#This Row],[2B]]-Table1[[#This Row],[3B]]-Table1[[#This Row],[HR]]</f>
        <v>0</v>
      </c>
      <c r="AI633" s="3">
        <f>IF(Table1[[#This Row],[Team_Game_Number]] &gt;_xlfn.MAXIFS(Table1[Team_Game_Number],Table1[Team],Table1[[#This Row],[Team]]) - 5,1,0)</f>
        <v>0</v>
      </c>
      <c r="AJ633" cm="1">
        <f t="array" ref="AJ633">MATCH(Table1[[#This Row],[Game_ID]],_xlfn.UNIQUE(_xlfn._xlws.FILTER(Table1[Game_ID],Table1[Team]=Table1[[#This Row],[Team]])),0)</f>
        <v>5</v>
      </c>
      <c r="AK633">
        <f>IF(Table1[[#This Row],[Last5_Flag]]=1,1,0)</f>
        <v>0</v>
      </c>
      <c r="AL633">
        <f>COUNTIFS(
    Table1[Player Name], Table1[[#This Row],[Player Name]],
    Table1[Position], Table1[[#This Row],[Position]]
)</f>
        <v>4</v>
      </c>
      <c r="AM633" t="str" cm="1">
        <f t="array" ref="AM6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34" spans="1:39" x14ac:dyDescent="0.2">
      <c r="A634" t="str">
        <f>TEXT(Table1[[#This Row],[Date]],"yyyymmdd") &amp; "_" &amp; (LEFT(D634,3) &amp; "_" &amp; LEFT(E634,3) &amp; "_" &amp; (Table1[[#This Row],[Game_no.]]))</f>
        <v>20260220_Gle_Bow_1</v>
      </c>
      <c r="B634" s="1">
        <v>46073</v>
      </c>
      <c r="C634" s="3">
        <v>1</v>
      </c>
      <c r="D634" t="s">
        <v>71</v>
      </c>
      <c r="E634" t="s">
        <v>302</v>
      </c>
      <c r="F634" t="s">
        <v>71</v>
      </c>
      <c r="G634" t="s">
        <v>302</v>
      </c>
      <c r="H634" t="s">
        <v>89</v>
      </c>
      <c r="I634" t="str">
        <f>TRIM(SUBSTITUTE(Table1[[#This Row],[Player]], " ", ""))</f>
        <v>F.Yoho</v>
      </c>
      <c r="J634">
        <v>1</v>
      </c>
      <c r="K634">
        <v>0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f t="shared" si="31"/>
        <v>1</v>
      </c>
      <c r="W634" t="s">
        <v>74</v>
      </c>
      <c r="X634" s="3">
        <v>8</v>
      </c>
      <c r="Y634">
        <v>0</v>
      </c>
      <c r="AF634">
        <f>Table1[[#This Row],[AB]]+Table1[[#This Row],[BB]]+Table1[[#This Row],[SF]]</f>
        <v>1</v>
      </c>
      <c r="AG634">
        <f>Table1[[#This Row],[H]]+Table1[[#This Row],[BB]]</f>
        <v>1</v>
      </c>
      <c r="AH634">
        <f>Table1[[#This Row],[H]]-Table1[[#This Row],[2B]]-Table1[[#This Row],[3B]]-Table1[[#This Row],[HR]]</f>
        <v>1</v>
      </c>
      <c r="AI634" s="3">
        <f>IF(Table1[[#This Row],[Team_Game_Number]] &gt;_xlfn.MAXIFS(Table1[Team_Game_Number],Table1[Team],Table1[[#This Row],[Team]]) - 5,1,0)</f>
        <v>0</v>
      </c>
      <c r="AJ634" cm="1">
        <f t="array" ref="AJ634">MATCH(Table1[[#This Row],[Game_ID]],_xlfn.UNIQUE(_xlfn._xlws.FILTER(Table1[Game_ID],Table1[Team]=Table1[[#This Row],[Team]])),0)</f>
        <v>5</v>
      </c>
      <c r="AK634">
        <f>IF(Table1[[#This Row],[Last5_Flag]]=1,1,0)</f>
        <v>0</v>
      </c>
      <c r="AL634">
        <f>COUNTIFS(
    Table1[Player Name], Table1[[#This Row],[Player Name]],
    Table1[Position], Table1[[#This Row],[Position]]
)</f>
        <v>4</v>
      </c>
      <c r="AM634" t="str" cm="1">
        <f t="array" ref="AM6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35" spans="1:39" x14ac:dyDescent="0.2">
      <c r="A635" t="str">
        <f>TEXT(Table1[[#This Row],[Date]],"yyyymmdd") &amp; "_" &amp; (LEFT(D635,3) &amp; "_" &amp; LEFT(E635,3) &amp; "_" &amp; (Table1[[#This Row],[Game_no.]]))</f>
        <v>20260220_Gle_Bow_1</v>
      </c>
      <c r="B635" s="1">
        <v>46073</v>
      </c>
      <c r="C635" s="3">
        <v>1</v>
      </c>
      <c r="D635" t="s">
        <v>71</v>
      </c>
      <c r="E635" t="s">
        <v>302</v>
      </c>
      <c r="F635" t="s">
        <v>71</v>
      </c>
      <c r="G635" t="s">
        <v>302</v>
      </c>
      <c r="H635" t="s">
        <v>87</v>
      </c>
      <c r="I635" t="str">
        <f>TRIM(SUBSTITUTE(Table1[[#This Row],[Player]], " ", ""))</f>
        <v>L.Burns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f t="shared" si="31"/>
        <v>0</v>
      </c>
      <c r="W635" t="s">
        <v>54</v>
      </c>
      <c r="X635" s="3">
        <v>9</v>
      </c>
      <c r="Y635">
        <v>0</v>
      </c>
      <c r="AF635">
        <f>Table1[[#This Row],[AB]]+Table1[[#This Row],[BB]]+Table1[[#This Row],[SF]]</f>
        <v>2</v>
      </c>
      <c r="AG635">
        <f>Table1[[#This Row],[H]]+Table1[[#This Row],[BB]]</f>
        <v>0</v>
      </c>
      <c r="AH635">
        <f>Table1[[#This Row],[H]]-Table1[[#This Row],[2B]]-Table1[[#This Row],[3B]]-Table1[[#This Row],[HR]]</f>
        <v>0</v>
      </c>
      <c r="AI635" s="3">
        <f>IF(Table1[[#This Row],[Team_Game_Number]] &gt;_xlfn.MAXIFS(Table1[Team_Game_Number],Table1[Team],Table1[[#This Row],[Team]]) - 5,1,0)</f>
        <v>0</v>
      </c>
      <c r="AJ635" cm="1">
        <f t="array" ref="AJ635">MATCH(Table1[[#This Row],[Game_ID]],_xlfn.UNIQUE(_xlfn._xlws.FILTER(Table1[Game_ID],Table1[Team]=Table1[[#This Row],[Team]])),0)</f>
        <v>5</v>
      </c>
      <c r="AK635">
        <f>IF(Table1[[#This Row],[Last5_Flag]]=1,1,0)</f>
        <v>0</v>
      </c>
      <c r="AL635">
        <f>COUNTIFS(
    Table1[Player Name], Table1[[#This Row],[Player Name]],
    Table1[Position], Table1[[#This Row],[Position]]
)</f>
        <v>23</v>
      </c>
      <c r="AM635" t="str" cm="1">
        <f t="array" ref="AM6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636" spans="1:39" x14ac:dyDescent="0.2">
      <c r="A636" t="str">
        <f>TEXT(Table1[[#This Row],[Date]],"yyyymmdd") &amp; "_" &amp; (LEFT(D636,3) &amp; "_" &amp; LEFT(E636,3) &amp; "_" &amp; (Table1[[#This Row],[Game_no.]]))</f>
        <v>20260220_Gle_Bow_1</v>
      </c>
      <c r="B636" s="1">
        <v>46073</v>
      </c>
      <c r="C636" s="3">
        <v>1</v>
      </c>
      <c r="D636" t="s">
        <v>71</v>
      </c>
      <c r="E636" t="s">
        <v>302</v>
      </c>
      <c r="F636" t="s">
        <v>71</v>
      </c>
      <c r="G636" t="s">
        <v>302</v>
      </c>
      <c r="H636" t="s">
        <v>126</v>
      </c>
      <c r="I636" t="str">
        <f>TRIM(SUBSTITUTE(Table1[[#This Row],[Player]], " ", ""))</f>
        <v>A.Hypes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f t="shared" si="31"/>
        <v>1</v>
      </c>
      <c r="W636" t="s">
        <v>303</v>
      </c>
      <c r="X636" s="3">
        <v>9</v>
      </c>
      <c r="Y636">
        <v>0</v>
      </c>
      <c r="AF636">
        <f>Table1[[#This Row],[AB]]+Table1[[#This Row],[BB]]+Table1[[#This Row],[SF]]</f>
        <v>1</v>
      </c>
      <c r="AG636">
        <f>Table1[[#This Row],[H]]+Table1[[#This Row],[BB]]</f>
        <v>1</v>
      </c>
      <c r="AH636">
        <f>Table1[[#This Row],[H]]-Table1[[#This Row],[2B]]-Table1[[#This Row],[3B]]-Table1[[#This Row],[HR]]</f>
        <v>1</v>
      </c>
      <c r="AI636" s="3">
        <f>IF(Table1[[#This Row],[Team_Game_Number]] &gt;_xlfn.MAXIFS(Table1[Team_Game_Number],Table1[Team],Table1[[#This Row],[Team]]) - 5,1,0)</f>
        <v>0</v>
      </c>
      <c r="AJ636" cm="1">
        <f t="array" ref="AJ636">MATCH(Table1[[#This Row],[Game_ID]],_xlfn.UNIQUE(_xlfn._xlws.FILTER(Table1[Game_ID],Table1[Team]=Table1[[#This Row],[Team]])),0)</f>
        <v>5</v>
      </c>
      <c r="AK636">
        <f>IF(Table1[[#This Row],[Last5_Flag]]=1,1,0)</f>
        <v>0</v>
      </c>
      <c r="AL636">
        <f>COUNTIFS(
    Table1[Player Name], Table1[[#This Row],[Player Name]],
    Table1[Position], Table1[[#This Row],[Position]]
)</f>
        <v>1</v>
      </c>
      <c r="AM636" t="str" cm="1">
        <f t="array" ref="AM6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637" spans="1:39" x14ac:dyDescent="0.2">
      <c r="A637" t="str">
        <f>TEXT(Table1[[#This Row],[Date]],"yyyymmdd") &amp; "_" &amp; (LEFT(D637,3) &amp; "_" &amp; LEFT(E637,3) &amp; "_" &amp; (Table1[[#This Row],[Game_no.]]))</f>
        <v>20260220_Gle_Bow_1</v>
      </c>
      <c r="B637" s="1">
        <v>46073</v>
      </c>
      <c r="C637" s="3">
        <v>1</v>
      </c>
      <c r="D637" t="s">
        <v>71</v>
      </c>
      <c r="E637" t="s">
        <v>302</v>
      </c>
      <c r="F637" t="s">
        <v>71</v>
      </c>
      <c r="G637" t="s">
        <v>302</v>
      </c>
      <c r="H637" t="s">
        <v>91</v>
      </c>
      <c r="I637" t="str">
        <f>TRIM(SUBSTITUTE(Table1[[#This Row],[Player]], " ", ""))</f>
        <v>Ky.Burdick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f t="shared" si="31"/>
        <v>0</v>
      </c>
      <c r="W637" t="s">
        <v>58</v>
      </c>
      <c r="X637" s="3"/>
      <c r="Y637">
        <v>0</v>
      </c>
      <c r="Z637">
        <v>7</v>
      </c>
      <c r="AA637">
        <v>5</v>
      </c>
      <c r="AB637">
        <v>0</v>
      </c>
      <c r="AC637">
        <v>0</v>
      </c>
      <c r="AD637">
        <v>3</v>
      </c>
      <c r="AE637">
        <v>14</v>
      </c>
      <c r="AF637">
        <f>Table1[[#This Row],[AB]]+Table1[[#This Row],[BB]]+Table1[[#This Row],[SF]]</f>
        <v>0</v>
      </c>
      <c r="AG637">
        <f>Table1[[#This Row],[H]]+Table1[[#This Row],[BB]]</f>
        <v>0</v>
      </c>
      <c r="AH637">
        <f>Table1[[#This Row],[H]]-Table1[[#This Row],[2B]]-Table1[[#This Row],[3B]]-Table1[[#This Row],[HR]]</f>
        <v>0</v>
      </c>
      <c r="AI637" s="3">
        <f>IF(Table1[[#This Row],[Team_Game_Number]] &gt;_xlfn.MAXIFS(Table1[Team_Game_Number],Table1[Team],Table1[[#This Row],[Team]]) - 5,1,0)</f>
        <v>0</v>
      </c>
      <c r="AJ637" cm="1">
        <f t="array" ref="AJ637">MATCH(Table1[[#This Row],[Game_ID]],_xlfn.UNIQUE(_xlfn._xlws.FILTER(Table1[Game_ID],Table1[Team]=Table1[[#This Row],[Team]])),0)</f>
        <v>5</v>
      </c>
      <c r="AK637">
        <f>IF(Table1[[#This Row],[Last5_Flag]]=1,1,0)</f>
        <v>0</v>
      </c>
      <c r="AL637">
        <f>COUNTIFS(
    Table1[Player Name], Table1[[#This Row],[Player Name]],
    Table1[Position], Table1[[#This Row],[Position]]
)</f>
        <v>16</v>
      </c>
      <c r="AM637" t="str" cm="1">
        <f t="array" ref="AM6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38" spans="1:39" x14ac:dyDescent="0.2">
      <c r="A638" t="str">
        <f>TEXT(Table1[[#This Row],[Date]],"yyyymmdd") &amp; "_" &amp; (LEFT(D638,3) &amp; "_" &amp; LEFT(E638,3) &amp; "_" &amp; (Table1[[#This Row],[Game_no.]]))</f>
        <v>20260220_Edi_Con_1</v>
      </c>
      <c r="B638" s="1">
        <v>46073</v>
      </c>
      <c r="C638" s="3">
        <v>1</v>
      </c>
      <c r="D638" t="s">
        <v>265</v>
      </c>
      <c r="E638" t="s">
        <v>97</v>
      </c>
      <c r="F638" t="s">
        <v>97</v>
      </c>
      <c r="G638" t="s">
        <v>265</v>
      </c>
      <c r="H638" t="s">
        <v>98</v>
      </c>
      <c r="I638" t="str">
        <f>TRIM(SUBSTITUTE(Table1[[#This Row],[Player]], " ", ""))</f>
        <v>K.Morgan</v>
      </c>
      <c r="J638">
        <v>3</v>
      </c>
      <c r="K638">
        <v>1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f t="shared" si="31"/>
        <v>1</v>
      </c>
      <c r="W638" t="s">
        <v>8</v>
      </c>
      <c r="X638" s="3">
        <v>1</v>
      </c>
      <c r="Y638">
        <v>0</v>
      </c>
      <c r="AF638">
        <f>Table1[[#This Row],[AB]]+Table1[[#This Row],[BB]]+Table1[[#This Row],[SF]]</f>
        <v>3</v>
      </c>
      <c r="AG638">
        <f>Table1[[#This Row],[H]]+Table1[[#This Row],[BB]]</f>
        <v>1</v>
      </c>
      <c r="AH638">
        <f>Table1[[#This Row],[H]]-Table1[[#This Row],[2B]]-Table1[[#This Row],[3B]]-Table1[[#This Row],[HR]]</f>
        <v>1</v>
      </c>
      <c r="AI638" s="3">
        <f>IF(Table1[[#This Row],[Team_Game_Number]] &gt;_xlfn.MAXIFS(Table1[Team_Game_Number],Table1[Team],Table1[[#This Row],[Team]]) - 5,1,0)</f>
        <v>0</v>
      </c>
      <c r="AJ638" cm="1">
        <f t="array" ref="AJ638">MATCH(Table1[[#This Row],[Game_ID]],_xlfn.UNIQUE(_xlfn._xlws.FILTER(Table1[Game_ID],Table1[Team]=Table1[[#This Row],[Team]])),0)</f>
        <v>7</v>
      </c>
      <c r="AK638">
        <f>IF(Table1[[#This Row],[Last5_Flag]]=1,1,0)</f>
        <v>0</v>
      </c>
      <c r="AL638">
        <f>COUNTIFS(
    Table1[Player Name], Table1[[#This Row],[Player Name]],
    Table1[Position], Table1[[#This Row],[Position]]
)</f>
        <v>28</v>
      </c>
      <c r="AM638" t="str" cm="1">
        <f t="array" ref="AM6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639" spans="1:39" x14ac:dyDescent="0.2">
      <c r="A639" t="str">
        <f>TEXT(Table1[[#This Row],[Date]],"yyyymmdd") &amp; "_" &amp; (LEFT(D639,3) &amp; "_" &amp; LEFT(E639,3) &amp; "_" &amp; (Table1[[#This Row],[Game_no.]]))</f>
        <v>20260220_Edi_Con_1</v>
      </c>
      <c r="B639" s="1">
        <v>46073</v>
      </c>
      <c r="C639" s="3">
        <v>1</v>
      </c>
      <c r="D639" t="s">
        <v>265</v>
      </c>
      <c r="E639" t="s">
        <v>97</v>
      </c>
      <c r="F639" t="s">
        <v>97</v>
      </c>
      <c r="G639" t="s">
        <v>265</v>
      </c>
      <c r="H639" t="s">
        <v>99</v>
      </c>
      <c r="I639" t="str">
        <f>TRIM(SUBSTITUTE(Table1[[#This Row],[Player]], " ", ""))</f>
        <v>B.Jamerson</v>
      </c>
      <c r="J639">
        <v>3</v>
      </c>
      <c r="K639">
        <v>0</v>
      </c>
      <c r="L639">
        <v>1</v>
      </c>
      <c r="M639">
        <v>0</v>
      </c>
      <c r="N639">
        <v>0</v>
      </c>
      <c r="O639">
        <v>2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f t="shared" si="31"/>
        <v>3</v>
      </c>
      <c r="W639" t="s">
        <v>43</v>
      </c>
      <c r="X639" s="3">
        <v>2</v>
      </c>
      <c r="Y639">
        <v>0</v>
      </c>
      <c r="AF639">
        <f>Table1[[#This Row],[AB]]+Table1[[#This Row],[BB]]+Table1[[#This Row],[SF]]</f>
        <v>3</v>
      </c>
      <c r="AG639">
        <f>Table1[[#This Row],[H]]+Table1[[#This Row],[BB]]</f>
        <v>1</v>
      </c>
      <c r="AH639">
        <f>Table1[[#This Row],[H]]-Table1[[#This Row],[2B]]-Table1[[#This Row],[3B]]-Table1[[#This Row],[HR]]</f>
        <v>0</v>
      </c>
      <c r="AI639" s="3">
        <f>IF(Table1[[#This Row],[Team_Game_Number]] &gt;_xlfn.MAXIFS(Table1[Team_Game_Number],Table1[Team],Table1[[#This Row],[Team]]) - 5,1,0)</f>
        <v>0</v>
      </c>
      <c r="AJ639" cm="1">
        <f t="array" ref="AJ639">MATCH(Table1[[#This Row],[Game_ID]],_xlfn.UNIQUE(_xlfn._xlws.FILTER(Table1[Game_ID],Table1[Team]=Table1[[#This Row],[Team]])),0)</f>
        <v>7</v>
      </c>
      <c r="AK639">
        <f>IF(Table1[[#This Row],[Last5_Flag]]=1,1,0)</f>
        <v>0</v>
      </c>
      <c r="AL639">
        <f>COUNTIFS(
    Table1[Player Name], Table1[[#This Row],[Player Name]],
    Table1[Position], Table1[[#This Row],[Position]]
)</f>
        <v>12</v>
      </c>
      <c r="AM639" t="str" cm="1">
        <f t="array" ref="AM6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40" spans="1:39" x14ac:dyDescent="0.2">
      <c r="A640" t="str">
        <f>TEXT(Table1[[#This Row],[Date]],"yyyymmdd") &amp; "_" &amp; (LEFT(D640,3) &amp; "_" &amp; LEFT(E640,3) &amp; "_" &amp; (Table1[[#This Row],[Game_no.]]))</f>
        <v>20260220_Edi_Con_1</v>
      </c>
      <c r="B640" s="1">
        <v>46073</v>
      </c>
      <c r="C640" s="3">
        <v>1</v>
      </c>
      <c r="D640" t="s">
        <v>265</v>
      </c>
      <c r="E640" t="s">
        <v>97</v>
      </c>
      <c r="F640" t="s">
        <v>97</v>
      </c>
      <c r="G640" t="s">
        <v>265</v>
      </c>
      <c r="H640" t="s">
        <v>102</v>
      </c>
      <c r="I640" t="str">
        <f>TRIM(SUBSTITUTE(Table1[[#This Row],[Player]], " ", ""))</f>
        <v>A.Giles</v>
      </c>
      <c r="J640">
        <v>2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f t="shared" si="31"/>
        <v>0</v>
      </c>
      <c r="W640" t="s">
        <v>57</v>
      </c>
      <c r="X640" s="3">
        <v>3</v>
      </c>
      <c r="Y640">
        <v>0</v>
      </c>
      <c r="AF640">
        <f>Table1[[#This Row],[AB]]+Table1[[#This Row],[BB]]+Table1[[#This Row],[SF]]</f>
        <v>3</v>
      </c>
      <c r="AG640">
        <f>Table1[[#This Row],[H]]+Table1[[#This Row],[BB]]</f>
        <v>1</v>
      </c>
      <c r="AH640">
        <f>Table1[[#This Row],[H]]-Table1[[#This Row],[2B]]-Table1[[#This Row],[3B]]-Table1[[#This Row],[HR]]</f>
        <v>0</v>
      </c>
      <c r="AI640" s="3">
        <f>IF(Table1[[#This Row],[Team_Game_Number]] &gt;_xlfn.MAXIFS(Table1[Team_Game_Number],Table1[Team],Table1[[#This Row],[Team]]) - 5,1,0)</f>
        <v>0</v>
      </c>
      <c r="AJ640" cm="1">
        <f t="array" ref="AJ640">MATCH(Table1[[#This Row],[Game_ID]],_xlfn.UNIQUE(_xlfn._xlws.FILTER(Table1[Game_ID],Table1[Team]=Table1[[#This Row],[Team]])),0)</f>
        <v>7</v>
      </c>
      <c r="AK640">
        <f>IF(Table1[[#This Row],[Last5_Flag]]=1,1,0)</f>
        <v>0</v>
      </c>
      <c r="AL640">
        <f>COUNTIFS(
    Table1[Player Name], Table1[[#This Row],[Player Name]],
    Table1[Position], Table1[[#This Row],[Position]]
)</f>
        <v>27</v>
      </c>
      <c r="AM640" t="str" cm="1">
        <f t="array" ref="AM6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641" spans="1:39" x14ac:dyDescent="0.2">
      <c r="A641" t="str">
        <f>TEXT(Table1[[#This Row],[Date]],"yyyymmdd") &amp; "_" &amp; (LEFT(D641,3) &amp; "_" &amp; LEFT(E641,3) &amp; "_" &amp; (Table1[[#This Row],[Game_no.]]))</f>
        <v>20260220_Edi_Con_1</v>
      </c>
      <c r="B641" s="1">
        <v>46073</v>
      </c>
      <c r="C641" s="3">
        <v>1</v>
      </c>
      <c r="D641" t="s">
        <v>265</v>
      </c>
      <c r="E641" t="s">
        <v>97</v>
      </c>
      <c r="F641" t="s">
        <v>97</v>
      </c>
      <c r="G641" t="s">
        <v>265</v>
      </c>
      <c r="H641" t="s">
        <v>101</v>
      </c>
      <c r="I641" t="str">
        <f>TRIM(SUBSTITUTE(Table1[[#This Row],[Player]], " ", ""))</f>
        <v>L.Lewis</v>
      </c>
      <c r="J641">
        <v>3</v>
      </c>
      <c r="K641">
        <v>0</v>
      </c>
      <c r="L641">
        <v>1</v>
      </c>
      <c r="M641">
        <v>1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f t="shared" si="31"/>
        <v>3</v>
      </c>
      <c r="W641" t="s">
        <v>48</v>
      </c>
      <c r="X641" s="3">
        <v>4</v>
      </c>
      <c r="Y641">
        <v>0</v>
      </c>
      <c r="AF641">
        <f>Table1[[#This Row],[AB]]+Table1[[#This Row],[BB]]+Table1[[#This Row],[SF]]</f>
        <v>3</v>
      </c>
      <c r="AG641">
        <f>Table1[[#This Row],[H]]+Table1[[#This Row],[BB]]</f>
        <v>1</v>
      </c>
      <c r="AH641">
        <f>Table1[[#This Row],[H]]-Table1[[#This Row],[2B]]-Table1[[#This Row],[3B]]-Table1[[#This Row],[HR]]</f>
        <v>0</v>
      </c>
      <c r="AI641" s="3">
        <f>IF(Table1[[#This Row],[Team_Game_Number]] &gt;_xlfn.MAXIFS(Table1[Team_Game_Number],Table1[Team],Table1[[#This Row],[Team]]) - 5,1,0)</f>
        <v>0</v>
      </c>
      <c r="AJ641" cm="1">
        <f t="array" ref="AJ641">MATCH(Table1[[#This Row],[Game_ID]],_xlfn.UNIQUE(_xlfn._xlws.FILTER(Table1[Game_ID],Table1[Team]=Table1[[#This Row],[Team]])),0)</f>
        <v>7</v>
      </c>
      <c r="AK641">
        <f>IF(Table1[[#This Row],[Last5_Flag]]=1,1,0)</f>
        <v>0</v>
      </c>
      <c r="AL641">
        <f>COUNTIFS(
    Table1[Player Name], Table1[[#This Row],[Player Name]],
    Table1[Position], Table1[[#This Row],[Position]]
)</f>
        <v>28</v>
      </c>
      <c r="AM641" t="str" cm="1">
        <f t="array" ref="AM6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642" spans="1:39" x14ac:dyDescent="0.2">
      <c r="A642" t="str">
        <f>TEXT(Table1[[#This Row],[Date]],"yyyymmdd") &amp; "_" &amp; (LEFT(D642,3) &amp; "_" &amp; LEFT(E642,3) &amp; "_" &amp; (Table1[[#This Row],[Game_no.]]))</f>
        <v>20260220_Edi_Con_1</v>
      </c>
      <c r="B642" s="1">
        <v>46073</v>
      </c>
      <c r="C642" s="3">
        <v>1</v>
      </c>
      <c r="D642" t="s">
        <v>265</v>
      </c>
      <c r="E642" t="s">
        <v>97</v>
      </c>
      <c r="F642" t="s">
        <v>97</v>
      </c>
      <c r="G642" t="s">
        <v>265</v>
      </c>
      <c r="H642" t="s">
        <v>103</v>
      </c>
      <c r="I642" t="str">
        <f>TRIM(SUBSTITUTE(Table1[[#This Row],[Player]], " ", ""))</f>
        <v>M.Gleason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f t="shared" si="31"/>
        <v>0</v>
      </c>
      <c r="W642" t="s">
        <v>53</v>
      </c>
      <c r="X642" s="3">
        <v>5</v>
      </c>
      <c r="Y642">
        <v>0</v>
      </c>
      <c r="AF642">
        <f>Table1[[#This Row],[AB]]+Table1[[#This Row],[BB]]+Table1[[#This Row],[SF]]</f>
        <v>2</v>
      </c>
      <c r="AG642">
        <f>Table1[[#This Row],[H]]+Table1[[#This Row],[BB]]</f>
        <v>0</v>
      </c>
      <c r="AH642">
        <f>Table1[[#This Row],[H]]-Table1[[#This Row],[2B]]-Table1[[#This Row],[3B]]-Table1[[#This Row],[HR]]</f>
        <v>0</v>
      </c>
      <c r="AI642" s="3">
        <f>IF(Table1[[#This Row],[Team_Game_Number]] &gt;_xlfn.MAXIFS(Table1[Team_Game_Number],Table1[Team],Table1[[#This Row],[Team]]) - 5,1,0)</f>
        <v>0</v>
      </c>
      <c r="AJ642" cm="1">
        <f t="array" ref="AJ642">MATCH(Table1[[#This Row],[Game_ID]],_xlfn.UNIQUE(_xlfn._xlws.FILTER(Table1[Game_ID],Table1[Team]=Table1[[#This Row],[Team]])),0)</f>
        <v>7</v>
      </c>
      <c r="AK642">
        <f>IF(Table1[[#This Row],[Last5_Flag]]=1,1,0)</f>
        <v>0</v>
      </c>
      <c r="AL642">
        <f>COUNTIFS(
    Table1[Player Name], Table1[[#This Row],[Player Name]],
    Table1[Position], Table1[[#This Row],[Position]]
)</f>
        <v>21</v>
      </c>
      <c r="AM642" t="str" cm="1">
        <f t="array" ref="AM6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643" spans="1:39" x14ac:dyDescent="0.2">
      <c r="A643" t="str">
        <f>TEXT(Table1[[#This Row],[Date]],"yyyymmdd") &amp; "_" &amp; (LEFT(D643,3) &amp; "_" &amp; LEFT(E643,3) &amp; "_" &amp; (Table1[[#This Row],[Game_no.]]))</f>
        <v>20260220_Edi_Con_1</v>
      </c>
      <c r="B643" s="1">
        <v>46073</v>
      </c>
      <c r="C643" s="3">
        <v>1</v>
      </c>
      <c r="D643" t="s">
        <v>265</v>
      </c>
      <c r="E643" t="s">
        <v>97</v>
      </c>
      <c r="F643" t="s">
        <v>97</v>
      </c>
      <c r="G643" t="s">
        <v>265</v>
      </c>
      <c r="H643" t="s">
        <v>100</v>
      </c>
      <c r="I643" t="str">
        <f>TRIM(SUBSTITUTE(Table1[[#This Row],[Player]], " ", ""))</f>
        <v>M.Hollis</v>
      </c>
      <c r="J643">
        <v>3</v>
      </c>
      <c r="K643">
        <v>0</v>
      </c>
      <c r="L643">
        <v>1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f t="shared" si="31"/>
        <v>1</v>
      </c>
      <c r="W643" t="s">
        <v>58</v>
      </c>
      <c r="X643" s="3">
        <v>6</v>
      </c>
      <c r="Y643">
        <v>0</v>
      </c>
      <c r="Z643">
        <v>7</v>
      </c>
      <c r="AA643">
        <v>5</v>
      </c>
      <c r="AB643">
        <v>0</v>
      </c>
      <c r="AC643">
        <v>0</v>
      </c>
      <c r="AD643">
        <v>1</v>
      </c>
      <c r="AE643">
        <v>4</v>
      </c>
      <c r="AF643">
        <f>Table1[[#This Row],[AB]]+Table1[[#This Row],[BB]]+Table1[[#This Row],[SF]]</f>
        <v>3</v>
      </c>
      <c r="AG643">
        <f>Table1[[#This Row],[H]]+Table1[[#This Row],[BB]]</f>
        <v>1</v>
      </c>
      <c r="AH643">
        <f>Table1[[#This Row],[H]]-Table1[[#This Row],[2B]]-Table1[[#This Row],[3B]]-Table1[[#This Row],[HR]]</f>
        <v>1</v>
      </c>
      <c r="AI643" s="3">
        <f>IF(Table1[[#This Row],[Team_Game_Number]] &gt;_xlfn.MAXIFS(Table1[Team_Game_Number],Table1[Team],Table1[[#This Row],[Team]]) - 5,1,0)</f>
        <v>0</v>
      </c>
      <c r="AJ643" cm="1">
        <f t="array" ref="AJ643">MATCH(Table1[[#This Row],[Game_ID]],_xlfn.UNIQUE(_xlfn._xlws.FILTER(Table1[Game_ID],Table1[Team]=Table1[[#This Row],[Team]])),0)</f>
        <v>7</v>
      </c>
      <c r="AK643">
        <f>IF(Table1[[#This Row],[Last5_Flag]]=1,1,0)</f>
        <v>0</v>
      </c>
      <c r="AL643">
        <f>COUNTIFS(
    Table1[Player Name], Table1[[#This Row],[Player Name]],
    Table1[Position], Table1[[#This Row],[Position]]
)</f>
        <v>10</v>
      </c>
      <c r="AM643" t="str" cm="1">
        <f t="array" ref="AM6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44" spans="1:39" x14ac:dyDescent="0.2">
      <c r="A644" t="str">
        <f>TEXT(Table1[[#This Row],[Date]],"yyyymmdd") &amp; "_" &amp; (LEFT(D644,3) &amp; "_" &amp; LEFT(E644,3) &amp; "_" &amp; (Table1[[#This Row],[Game_no.]]))</f>
        <v>20260220_Edi_Con_1</v>
      </c>
      <c r="B644" s="1">
        <v>46073</v>
      </c>
      <c r="C644" s="3">
        <v>1</v>
      </c>
      <c r="D644" t="s">
        <v>265</v>
      </c>
      <c r="E644" t="s">
        <v>97</v>
      </c>
      <c r="F644" t="s">
        <v>97</v>
      </c>
      <c r="G644" t="s">
        <v>265</v>
      </c>
      <c r="H644" t="s">
        <v>232</v>
      </c>
      <c r="I644" t="str">
        <f>TRIM(SUBSTITUTE(Table1[[#This Row],[Player]], " ", ""))</f>
        <v>M.Gregory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f t="shared" si="31"/>
        <v>0</v>
      </c>
      <c r="W644" t="s">
        <v>73</v>
      </c>
      <c r="X644" s="3"/>
      <c r="Y644">
        <v>0</v>
      </c>
      <c r="AF644">
        <f>Table1[[#This Row],[AB]]+Table1[[#This Row],[BB]]+Table1[[#This Row],[SF]]</f>
        <v>0</v>
      </c>
      <c r="AG644">
        <f>Table1[[#This Row],[H]]+Table1[[#This Row],[BB]]</f>
        <v>0</v>
      </c>
      <c r="AH644">
        <f>Table1[[#This Row],[H]]-Table1[[#This Row],[2B]]-Table1[[#This Row],[3B]]-Table1[[#This Row],[HR]]</f>
        <v>0</v>
      </c>
      <c r="AI644" s="3">
        <f>IF(Table1[[#This Row],[Team_Game_Number]] &gt;_xlfn.MAXIFS(Table1[Team_Game_Number],Table1[Team],Table1[[#This Row],[Team]]) - 5,1,0)</f>
        <v>0</v>
      </c>
      <c r="AJ644" cm="1">
        <f t="array" ref="AJ644">MATCH(Table1[[#This Row],[Game_ID]],_xlfn.UNIQUE(_xlfn._xlws.FILTER(Table1[Game_ID],Table1[Team]=Table1[[#This Row],[Team]])),0)</f>
        <v>7</v>
      </c>
      <c r="AK644">
        <f>IF(Table1[[#This Row],[Last5_Flag]]=1,1,0)</f>
        <v>0</v>
      </c>
      <c r="AL644">
        <f>COUNTIFS(
    Table1[Player Name], Table1[[#This Row],[Player Name]],
    Table1[Position], Table1[[#This Row],[Position]]
)</f>
        <v>8</v>
      </c>
      <c r="AM644" t="str" cm="1">
        <f t="array" ref="AM6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645" spans="1:39" x14ac:dyDescent="0.2">
      <c r="A645" t="str">
        <f>TEXT(Table1[[#This Row],[Date]],"yyyymmdd") &amp; "_" &amp; (LEFT(D645,3) &amp; "_" &amp; LEFT(E645,3) &amp; "_" &amp; (Table1[[#This Row],[Game_no.]]))</f>
        <v>20260220_Edi_Con_1</v>
      </c>
      <c r="B645" s="1">
        <v>46073</v>
      </c>
      <c r="C645" s="3">
        <v>1</v>
      </c>
      <c r="D645" t="s">
        <v>265</v>
      </c>
      <c r="E645" t="s">
        <v>97</v>
      </c>
      <c r="F645" t="s">
        <v>97</v>
      </c>
      <c r="G645" t="s">
        <v>265</v>
      </c>
      <c r="H645" t="s">
        <v>105</v>
      </c>
      <c r="I645" t="str">
        <f>TRIM(SUBSTITUTE(Table1[[#This Row],[Player]], " ", ""))</f>
        <v>K.Sholter</v>
      </c>
      <c r="J645">
        <v>3</v>
      </c>
      <c r="K645">
        <v>0</v>
      </c>
      <c r="L645">
        <v>2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f t="shared" si="31"/>
        <v>2</v>
      </c>
      <c r="W645" t="s">
        <v>52</v>
      </c>
      <c r="X645" s="3">
        <v>7</v>
      </c>
      <c r="Y645">
        <v>0</v>
      </c>
      <c r="AF645">
        <f>Table1[[#This Row],[AB]]+Table1[[#This Row],[BB]]+Table1[[#This Row],[SF]]</f>
        <v>3</v>
      </c>
      <c r="AG645">
        <f>Table1[[#This Row],[H]]+Table1[[#This Row],[BB]]</f>
        <v>2</v>
      </c>
      <c r="AH645">
        <f>Table1[[#This Row],[H]]-Table1[[#This Row],[2B]]-Table1[[#This Row],[3B]]-Table1[[#This Row],[HR]]</f>
        <v>2</v>
      </c>
      <c r="AI645" s="3">
        <f>IF(Table1[[#This Row],[Team_Game_Number]] &gt;_xlfn.MAXIFS(Table1[Team_Game_Number],Table1[Team],Table1[[#This Row],[Team]]) - 5,1,0)</f>
        <v>0</v>
      </c>
      <c r="AJ645" cm="1">
        <f t="array" ref="AJ645">MATCH(Table1[[#This Row],[Game_ID]],_xlfn.UNIQUE(_xlfn._xlws.FILTER(Table1[Game_ID],Table1[Team]=Table1[[#This Row],[Team]])),0)</f>
        <v>7</v>
      </c>
      <c r="AK645">
        <f>IF(Table1[[#This Row],[Last5_Flag]]=1,1,0)</f>
        <v>0</v>
      </c>
      <c r="AL645">
        <f>COUNTIFS(
    Table1[Player Name], Table1[[#This Row],[Player Name]],
    Table1[Position], Table1[[#This Row],[Position]]
)</f>
        <v>16</v>
      </c>
      <c r="AM645" t="str" cm="1">
        <f t="array" ref="AM6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46" spans="1:39" x14ac:dyDescent="0.2">
      <c r="A646" t="str">
        <f>TEXT(Table1[[#This Row],[Date]],"yyyymmdd") &amp; "_" &amp; (LEFT(D646,3) &amp; "_" &amp; LEFT(E646,3) &amp; "_" &amp; (Table1[[#This Row],[Game_no.]]))</f>
        <v>20260220_Edi_Con_1</v>
      </c>
      <c r="B646" s="1">
        <v>46073</v>
      </c>
      <c r="C646" s="3">
        <v>1</v>
      </c>
      <c r="D646" t="s">
        <v>265</v>
      </c>
      <c r="E646" t="s">
        <v>97</v>
      </c>
      <c r="F646" t="s">
        <v>97</v>
      </c>
      <c r="G646" t="s">
        <v>265</v>
      </c>
      <c r="H646" t="s">
        <v>106</v>
      </c>
      <c r="I646" t="str">
        <f>TRIM(SUBSTITUTE(Table1[[#This Row],[Player]], " ", ""))</f>
        <v>S.Brehm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V646">
        <f t="shared" si="31"/>
        <v>0</v>
      </c>
      <c r="W646" t="s">
        <v>73</v>
      </c>
      <c r="X646" s="3"/>
      <c r="Y646">
        <v>0</v>
      </c>
      <c r="AF646">
        <f>Table1[[#This Row],[AB]]+Table1[[#This Row],[BB]]+Table1[[#This Row],[SF]]</f>
        <v>0</v>
      </c>
      <c r="AG646">
        <f>Table1[[#This Row],[H]]+Table1[[#This Row],[BB]]</f>
        <v>0</v>
      </c>
      <c r="AH646">
        <f>Table1[[#This Row],[H]]-Table1[[#This Row],[2B]]-Table1[[#This Row],[3B]]-Table1[[#This Row],[HR]]</f>
        <v>0</v>
      </c>
      <c r="AI646" s="3">
        <f>IF(Table1[[#This Row],[Team_Game_Number]] &gt;_xlfn.MAXIFS(Table1[Team_Game_Number],Table1[Team],Table1[[#This Row],[Team]]) - 5,1,0)</f>
        <v>0</v>
      </c>
      <c r="AJ646" cm="1">
        <f t="array" ref="AJ646">MATCH(Table1[[#This Row],[Game_ID]],_xlfn.UNIQUE(_xlfn._xlws.FILTER(Table1[Game_ID],Table1[Team]=Table1[[#This Row],[Team]])),0)</f>
        <v>7</v>
      </c>
      <c r="AK646">
        <f>IF(Table1[[#This Row],[Last5_Flag]]=1,1,0)</f>
        <v>0</v>
      </c>
      <c r="AL646">
        <f>COUNTIFS(
    Table1[Player Name], Table1[[#This Row],[Player Name]],
    Table1[Position], Table1[[#This Row],[Position]]
)</f>
        <v>11</v>
      </c>
      <c r="AM646" t="str" cm="1">
        <f t="array" ref="AM6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647" spans="1:39" x14ac:dyDescent="0.2">
      <c r="A647" t="str">
        <f>TEXT(Table1[[#This Row],[Date]],"yyyymmdd") &amp; "_" &amp; (LEFT(D647,3) &amp; "_" &amp; LEFT(E647,3) &amp; "_" &amp; (Table1[[#This Row],[Game_no.]]))</f>
        <v>20260220_Edi_Con_1</v>
      </c>
      <c r="B647" s="1">
        <v>46073</v>
      </c>
      <c r="C647" s="3">
        <v>1</v>
      </c>
      <c r="D647" t="s">
        <v>265</v>
      </c>
      <c r="E647" t="s">
        <v>97</v>
      </c>
      <c r="F647" t="s">
        <v>97</v>
      </c>
      <c r="G647" t="s">
        <v>265</v>
      </c>
      <c r="H647" t="s">
        <v>107</v>
      </c>
      <c r="I647" t="str">
        <f>TRIM(SUBSTITUTE(Table1[[#This Row],[Player]], " ", ""))</f>
        <v>G.Dodson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f t="shared" si="31"/>
        <v>0</v>
      </c>
      <c r="W647" t="s">
        <v>54</v>
      </c>
      <c r="X647" s="3">
        <v>8</v>
      </c>
      <c r="Y647">
        <v>0</v>
      </c>
      <c r="AF647">
        <f>Table1[[#This Row],[AB]]+Table1[[#This Row],[BB]]+Table1[[#This Row],[SF]]</f>
        <v>2</v>
      </c>
      <c r="AG647">
        <f>Table1[[#This Row],[H]]+Table1[[#This Row],[BB]]</f>
        <v>0</v>
      </c>
      <c r="AH647">
        <f>Table1[[#This Row],[H]]-Table1[[#This Row],[2B]]-Table1[[#This Row],[3B]]-Table1[[#This Row],[HR]]</f>
        <v>0</v>
      </c>
      <c r="AI647" s="3">
        <f>IF(Table1[[#This Row],[Team_Game_Number]] &gt;_xlfn.MAXIFS(Table1[Team_Game_Number],Table1[Team],Table1[[#This Row],[Team]]) - 5,1,0)</f>
        <v>0</v>
      </c>
      <c r="AJ647" cm="1">
        <f t="array" ref="AJ647">MATCH(Table1[[#This Row],[Game_ID]],_xlfn.UNIQUE(_xlfn._xlws.FILTER(Table1[Game_ID],Table1[Team]=Table1[[#This Row],[Team]])),0)</f>
        <v>7</v>
      </c>
      <c r="AK647">
        <f>IF(Table1[[#This Row],[Last5_Flag]]=1,1,0)</f>
        <v>0</v>
      </c>
      <c r="AL647">
        <f>COUNTIFS(
    Table1[Player Name], Table1[[#This Row],[Player Name]],
    Table1[Position], Table1[[#This Row],[Position]]
)</f>
        <v>16</v>
      </c>
      <c r="AM647" t="str" cm="1">
        <f t="array" ref="AM6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648" spans="1:39" x14ac:dyDescent="0.2">
      <c r="A648" t="str">
        <f>TEXT(Table1[[#This Row],[Date]],"yyyymmdd") &amp; "_" &amp; (LEFT(D648,3) &amp; "_" &amp; LEFT(E648,3) &amp; "_" &amp; (Table1[[#This Row],[Game_no.]]))</f>
        <v>20260220_Edi_Con_1</v>
      </c>
      <c r="B648" s="1">
        <v>46073</v>
      </c>
      <c r="C648" s="3">
        <v>1</v>
      </c>
      <c r="D648" t="s">
        <v>265</v>
      </c>
      <c r="E648" t="s">
        <v>97</v>
      </c>
      <c r="F648" t="s">
        <v>97</v>
      </c>
      <c r="G648" t="s">
        <v>265</v>
      </c>
      <c r="H648" t="s">
        <v>111</v>
      </c>
      <c r="I648" t="str">
        <f>TRIM(SUBSTITUTE(Table1[[#This Row],[Player]], " ", ""))</f>
        <v>H.Niten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f t="shared" si="31"/>
        <v>0</v>
      </c>
      <c r="W648" t="s">
        <v>54</v>
      </c>
      <c r="X648" s="3">
        <v>8</v>
      </c>
      <c r="Y648">
        <v>0</v>
      </c>
      <c r="AF648">
        <f>Table1[[#This Row],[AB]]+Table1[[#This Row],[BB]]+Table1[[#This Row],[SF]]</f>
        <v>1</v>
      </c>
      <c r="AG648">
        <f>Table1[[#This Row],[H]]+Table1[[#This Row],[BB]]</f>
        <v>0</v>
      </c>
      <c r="AH648">
        <f>Table1[[#This Row],[H]]-Table1[[#This Row],[2B]]-Table1[[#This Row],[3B]]-Table1[[#This Row],[HR]]</f>
        <v>0</v>
      </c>
      <c r="AI648" s="3">
        <f>IF(Table1[[#This Row],[Team_Game_Number]] &gt;_xlfn.MAXIFS(Table1[Team_Game_Number],Table1[Team],Table1[[#This Row],[Team]]) - 5,1,0)</f>
        <v>0</v>
      </c>
      <c r="AJ648" cm="1">
        <f t="array" ref="AJ648">MATCH(Table1[[#This Row],[Game_ID]],_xlfn.UNIQUE(_xlfn._xlws.FILTER(Table1[Game_ID],Table1[Team]=Table1[[#This Row],[Team]])),0)</f>
        <v>7</v>
      </c>
      <c r="AK648">
        <f>IF(Table1[[#This Row],[Last5_Flag]]=1,1,0)</f>
        <v>0</v>
      </c>
      <c r="AL648">
        <f>COUNTIFS(
    Table1[Player Name], Table1[[#This Row],[Player Name]],
    Table1[Position], Table1[[#This Row],[Position]]
)</f>
        <v>7</v>
      </c>
      <c r="AM648" t="str" cm="1">
        <f t="array" ref="AM6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49" spans="1:39" x14ac:dyDescent="0.2">
      <c r="A649" t="str">
        <f>TEXT(Table1[[#This Row],[Date]],"yyyymmdd") &amp; "_" &amp; (LEFT(D649,3) &amp; "_" &amp; LEFT(E649,3) &amp; "_" &amp; (Table1[[#This Row],[Game_no.]]))</f>
        <v>20260220_Edi_Con_1</v>
      </c>
      <c r="B649" s="1">
        <v>46073</v>
      </c>
      <c r="C649" s="3">
        <v>1</v>
      </c>
      <c r="D649" t="s">
        <v>265</v>
      </c>
      <c r="E649" t="s">
        <v>97</v>
      </c>
      <c r="F649" t="s">
        <v>97</v>
      </c>
      <c r="G649" t="s">
        <v>265</v>
      </c>
      <c r="H649" t="s">
        <v>104</v>
      </c>
      <c r="I649" t="str">
        <f>TRIM(SUBSTITUTE(Table1[[#This Row],[Player]], " ", ""))</f>
        <v>K.McCord</v>
      </c>
      <c r="J649">
        <v>2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f t="shared" si="31"/>
        <v>0</v>
      </c>
      <c r="W649" t="s">
        <v>7</v>
      </c>
      <c r="X649" s="3">
        <v>9</v>
      </c>
      <c r="Y649">
        <v>0</v>
      </c>
      <c r="AF649">
        <f>Table1[[#This Row],[AB]]+Table1[[#This Row],[BB]]+Table1[[#This Row],[SF]]</f>
        <v>2</v>
      </c>
      <c r="AG649">
        <f>Table1[[#This Row],[H]]+Table1[[#This Row],[BB]]</f>
        <v>0</v>
      </c>
      <c r="AH649">
        <f>Table1[[#This Row],[H]]-Table1[[#This Row],[2B]]-Table1[[#This Row],[3B]]-Table1[[#This Row],[HR]]</f>
        <v>0</v>
      </c>
      <c r="AI649" s="3">
        <f>IF(Table1[[#This Row],[Team_Game_Number]] &gt;_xlfn.MAXIFS(Table1[Team_Game_Number],Table1[Team],Table1[[#This Row],[Team]]) - 5,1,0)</f>
        <v>0</v>
      </c>
      <c r="AJ649" cm="1">
        <f t="array" ref="AJ649">MATCH(Table1[[#This Row],[Game_ID]],_xlfn.UNIQUE(_xlfn._xlws.FILTER(Table1[Game_ID],Table1[Team]=Table1[[#This Row],[Team]])),0)</f>
        <v>7</v>
      </c>
      <c r="AK649">
        <f>IF(Table1[[#This Row],[Last5_Flag]]=1,1,0)</f>
        <v>0</v>
      </c>
      <c r="AL649">
        <f>COUNTIFS(
    Table1[Player Name], Table1[[#This Row],[Player Name]],
    Table1[Position], Table1[[#This Row],[Position]]
)</f>
        <v>22</v>
      </c>
      <c r="AM649" t="str" cm="1">
        <f t="array" ref="AM6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650" spans="1:39" x14ac:dyDescent="0.2">
      <c r="A650" t="str">
        <f>TEXT(Table1[[#This Row],[Date]],"yyyymmdd") &amp; "_" &amp; (LEFT(D650,3) &amp; "_" &amp; LEFT(E650,3) &amp; "_" &amp; (Table1[[#This Row],[Game_no.]]))</f>
        <v>20260220_Gle_Set_1</v>
      </c>
      <c r="B650" s="1">
        <v>46073</v>
      </c>
      <c r="C650" s="3">
        <v>1</v>
      </c>
      <c r="D650" t="s">
        <v>71</v>
      </c>
      <c r="E650" t="s">
        <v>304</v>
      </c>
      <c r="F650" t="s">
        <v>71</v>
      </c>
      <c r="G650" t="s">
        <v>304</v>
      </c>
      <c r="H650" t="s">
        <v>80</v>
      </c>
      <c r="I650" t="str">
        <f>TRIM(SUBSTITUTE(Table1[[#This Row],[Player]], " ", ""))</f>
        <v>Z.Seda</v>
      </c>
      <c r="J650">
        <v>3</v>
      </c>
      <c r="K650">
        <v>2</v>
      </c>
      <c r="L650">
        <v>3</v>
      </c>
      <c r="M650">
        <v>1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  <c r="V650">
        <f t="shared" si="31"/>
        <v>5</v>
      </c>
      <c r="W650" t="s">
        <v>7</v>
      </c>
      <c r="X650" s="3">
        <v>1</v>
      </c>
      <c r="Y650">
        <v>0</v>
      </c>
      <c r="AF650">
        <f>Table1[[#This Row],[AB]]+Table1[[#This Row],[BB]]+Table1[[#This Row],[SF]]</f>
        <v>4</v>
      </c>
      <c r="AG650">
        <f>Table1[[#This Row],[H]]+Table1[[#This Row],[BB]]</f>
        <v>3</v>
      </c>
      <c r="AH650">
        <f>Table1[[#This Row],[H]]-Table1[[#This Row],[2B]]-Table1[[#This Row],[3B]]-Table1[[#This Row],[HR]]</f>
        <v>2</v>
      </c>
      <c r="AI650" s="3">
        <f>IF(Table1[[#This Row],[Team_Game_Number]] &gt;_xlfn.MAXIFS(Table1[Team_Game_Number],Table1[Team],Table1[[#This Row],[Team]]) - 5,1,0)</f>
        <v>0</v>
      </c>
      <c r="AJ650" cm="1">
        <f t="array" ref="AJ650">MATCH(Table1[[#This Row],[Game_ID]],_xlfn.UNIQUE(_xlfn._xlws.FILTER(Table1[Game_ID],Table1[Team]=Table1[[#This Row],[Team]])),0)</f>
        <v>6</v>
      </c>
      <c r="AK650">
        <f>IF(Table1[[#This Row],[Last5_Flag]]=1,1,0)</f>
        <v>0</v>
      </c>
      <c r="AL650">
        <f>COUNTIFS(
    Table1[Player Name], Table1[[#This Row],[Player Name]],
    Table1[Position], Table1[[#This Row],[Position]]
)</f>
        <v>30</v>
      </c>
      <c r="AM650" t="str" cm="1">
        <f t="array" ref="AM6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651" spans="1:39" x14ac:dyDescent="0.2">
      <c r="A651" t="str">
        <f>TEXT(Table1[[#This Row],[Date]],"yyyymmdd") &amp; "_" &amp; (LEFT(D651,3) &amp; "_" &amp; LEFT(E651,3) &amp; "_" &amp; (Table1[[#This Row],[Game_no.]]))</f>
        <v>20260220_Gle_Set_1</v>
      </c>
      <c r="B651" s="1">
        <v>46073</v>
      </c>
      <c r="C651" s="3">
        <v>1</v>
      </c>
      <c r="D651" t="s">
        <v>71</v>
      </c>
      <c r="E651" t="s">
        <v>304</v>
      </c>
      <c r="F651" t="s">
        <v>71</v>
      </c>
      <c r="G651" t="s">
        <v>304</v>
      </c>
      <c r="H651" t="s">
        <v>78</v>
      </c>
      <c r="I651" t="str">
        <f>TRIM(SUBSTITUTE(Table1[[#This Row],[Player]], " ", ""))</f>
        <v>S.McDaniels</v>
      </c>
      <c r="J651">
        <v>4</v>
      </c>
      <c r="K651">
        <v>2</v>
      </c>
      <c r="L651">
        <v>2</v>
      </c>
      <c r="M651">
        <v>2</v>
      </c>
      <c r="N651">
        <v>0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f t="shared" si="31"/>
        <v>4</v>
      </c>
      <c r="W651" t="s">
        <v>53</v>
      </c>
      <c r="X651" s="3">
        <v>2</v>
      </c>
      <c r="Y651">
        <v>0</v>
      </c>
      <c r="AF651">
        <f>Table1[[#This Row],[AB]]+Table1[[#This Row],[BB]]+Table1[[#This Row],[SF]]</f>
        <v>4</v>
      </c>
      <c r="AG651">
        <f>Table1[[#This Row],[H]]+Table1[[#This Row],[BB]]</f>
        <v>2</v>
      </c>
      <c r="AH651">
        <f>Table1[[#This Row],[H]]-Table1[[#This Row],[2B]]-Table1[[#This Row],[3B]]-Table1[[#This Row],[HR]]</f>
        <v>1</v>
      </c>
      <c r="AI651" s="3">
        <f>IF(Table1[[#This Row],[Team_Game_Number]] &gt;_xlfn.MAXIFS(Table1[Team_Game_Number],Table1[Team],Table1[[#This Row],[Team]]) - 5,1,0)</f>
        <v>0</v>
      </c>
      <c r="AJ651" cm="1">
        <f t="array" ref="AJ651">MATCH(Table1[[#This Row],[Game_ID]],_xlfn.UNIQUE(_xlfn._xlws.FILTER(Table1[Game_ID],Table1[Team]=Table1[[#This Row],[Team]])),0)</f>
        <v>6</v>
      </c>
      <c r="AK651">
        <f>IF(Table1[[#This Row],[Last5_Flag]]=1,1,0)</f>
        <v>0</v>
      </c>
      <c r="AL651">
        <f>COUNTIFS(
    Table1[Player Name], Table1[[#This Row],[Player Name]],
    Table1[Position], Table1[[#This Row],[Position]]
)</f>
        <v>30</v>
      </c>
      <c r="AM651" t="str" cm="1">
        <f t="array" ref="AM6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652" spans="1:39" x14ac:dyDescent="0.2">
      <c r="A652" t="str">
        <f>TEXT(Table1[[#This Row],[Date]],"yyyymmdd") &amp; "_" &amp; (LEFT(D652,3) &amp; "_" &amp; LEFT(E652,3) &amp; "_" &amp; (Table1[[#This Row],[Game_no.]]))</f>
        <v>20260220_Gle_Set_1</v>
      </c>
      <c r="B652" s="1">
        <v>46073</v>
      </c>
      <c r="C652" s="3">
        <v>1</v>
      </c>
      <c r="D652" t="s">
        <v>71</v>
      </c>
      <c r="E652" t="s">
        <v>304</v>
      </c>
      <c r="F652" t="s">
        <v>71</v>
      </c>
      <c r="G652" t="s">
        <v>304</v>
      </c>
      <c r="H652" t="s">
        <v>79</v>
      </c>
      <c r="I652" t="str">
        <f>TRIM(SUBSTITUTE(Table1[[#This Row],[Player]], " ", ""))</f>
        <v>D.Warnick</v>
      </c>
      <c r="J652">
        <v>4</v>
      </c>
      <c r="K652">
        <v>1</v>
      </c>
      <c r="L652">
        <v>1</v>
      </c>
      <c r="M652">
        <v>1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f t="shared" si="31"/>
        <v>1</v>
      </c>
      <c r="W652" t="s">
        <v>48</v>
      </c>
      <c r="X652" s="3">
        <v>3</v>
      </c>
      <c r="Y652">
        <v>0</v>
      </c>
      <c r="AF652">
        <f>Table1[[#This Row],[AB]]+Table1[[#This Row],[BB]]+Table1[[#This Row],[SF]]</f>
        <v>4</v>
      </c>
      <c r="AG652">
        <f>Table1[[#This Row],[H]]+Table1[[#This Row],[BB]]</f>
        <v>1</v>
      </c>
      <c r="AH652">
        <f>Table1[[#This Row],[H]]-Table1[[#This Row],[2B]]-Table1[[#This Row],[3B]]-Table1[[#This Row],[HR]]</f>
        <v>1</v>
      </c>
      <c r="AI652" s="3">
        <f>IF(Table1[[#This Row],[Team_Game_Number]] &gt;_xlfn.MAXIFS(Table1[Team_Game_Number],Table1[Team],Table1[[#This Row],[Team]]) - 5,1,0)</f>
        <v>0</v>
      </c>
      <c r="AJ652" cm="1">
        <f t="array" ref="AJ652">MATCH(Table1[[#This Row],[Game_ID]],_xlfn.UNIQUE(_xlfn._xlws.FILTER(Table1[Game_ID],Table1[Team]=Table1[[#This Row],[Team]])),0)</f>
        <v>6</v>
      </c>
      <c r="AK652">
        <f>IF(Table1[[#This Row],[Last5_Flag]]=1,1,0)</f>
        <v>0</v>
      </c>
      <c r="AL652">
        <f>COUNTIFS(
    Table1[Player Name], Table1[[#This Row],[Player Name]],
    Table1[Position], Table1[[#This Row],[Position]]
)</f>
        <v>30</v>
      </c>
      <c r="AM652" t="str" cm="1">
        <f t="array" ref="AM6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653" spans="1:39" x14ac:dyDescent="0.2">
      <c r="A653" t="str">
        <f>TEXT(Table1[[#This Row],[Date]],"yyyymmdd") &amp; "_" &amp; (LEFT(D653,3) &amp; "_" &amp; LEFT(E653,3) &amp; "_" &amp; (Table1[[#This Row],[Game_no.]]))</f>
        <v>20260220_Gle_Set_1</v>
      </c>
      <c r="B653" s="1">
        <v>46073</v>
      </c>
      <c r="C653" s="3">
        <v>1</v>
      </c>
      <c r="D653" t="s">
        <v>71</v>
      </c>
      <c r="E653" t="s">
        <v>304</v>
      </c>
      <c r="F653" t="s">
        <v>71</v>
      </c>
      <c r="G653" t="s">
        <v>304</v>
      </c>
      <c r="H653" t="s">
        <v>81</v>
      </c>
      <c r="I653" t="str">
        <f>TRIM(SUBSTITUTE(Table1[[#This Row],[Player]], " ", ""))</f>
        <v>H.Howe</v>
      </c>
      <c r="J653">
        <v>3</v>
      </c>
      <c r="K653">
        <v>2</v>
      </c>
      <c r="L653">
        <v>3</v>
      </c>
      <c r="M653">
        <v>4</v>
      </c>
      <c r="N653">
        <v>1</v>
      </c>
      <c r="O653">
        <v>0</v>
      </c>
      <c r="P653">
        <v>2</v>
      </c>
      <c r="Q653">
        <v>0</v>
      </c>
      <c r="R653">
        <v>1</v>
      </c>
      <c r="S653">
        <v>0</v>
      </c>
      <c r="T653">
        <v>0</v>
      </c>
      <c r="U653">
        <v>0</v>
      </c>
      <c r="V653">
        <f t="shared" si="31"/>
        <v>11</v>
      </c>
      <c r="W653" t="s">
        <v>8</v>
      </c>
      <c r="X653" s="3">
        <v>4</v>
      </c>
      <c r="Y653">
        <v>1</v>
      </c>
      <c r="AF653">
        <f>Table1[[#This Row],[AB]]+Table1[[#This Row],[BB]]+Table1[[#This Row],[SF]]</f>
        <v>4</v>
      </c>
      <c r="AG653">
        <f>Table1[[#This Row],[H]]+Table1[[#This Row],[BB]]</f>
        <v>4</v>
      </c>
      <c r="AH653">
        <f>Table1[[#This Row],[H]]-Table1[[#This Row],[2B]]-Table1[[#This Row],[3B]]-Table1[[#This Row],[HR]]</f>
        <v>0</v>
      </c>
      <c r="AI653" s="3">
        <f>IF(Table1[[#This Row],[Team_Game_Number]] &gt;_xlfn.MAXIFS(Table1[Team_Game_Number],Table1[Team],Table1[[#This Row],[Team]]) - 5,1,0)</f>
        <v>0</v>
      </c>
      <c r="AJ653" cm="1">
        <f t="array" ref="AJ653">MATCH(Table1[[#This Row],[Game_ID]],_xlfn.UNIQUE(_xlfn._xlws.FILTER(Table1[Game_ID],Table1[Team]=Table1[[#This Row],[Team]])),0)</f>
        <v>6</v>
      </c>
      <c r="AK653">
        <f>IF(Table1[[#This Row],[Last5_Flag]]=1,1,0)</f>
        <v>0</v>
      </c>
      <c r="AL653">
        <f>COUNTIFS(
    Table1[Player Name], Table1[[#This Row],[Player Name]],
    Table1[Position], Table1[[#This Row],[Position]]
)</f>
        <v>9</v>
      </c>
      <c r="AM653" t="str" cm="1">
        <f t="array" ref="AM6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54" spans="1:39" x14ac:dyDescent="0.2">
      <c r="A654" t="str">
        <f>TEXT(Table1[[#This Row],[Date]],"yyyymmdd") &amp; "_" &amp; (LEFT(D654,3) &amp; "_" &amp; LEFT(E654,3) &amp; "_" &amp; (Table1[[#This Row],[Game_no.]]))</f>
        <v>20260220_Gle_Set_1</v>
      </c>
      <c r="B654" s="1">
        <v>46073</v>
      </c>
      <c r="C654" s="3">
        <v>1</v>
      </c>
      <c r="D654" t="s">
        <v>71</v>
      </c>
      <c r="E654" t="s">
        <v>304</v>
      </c>
      <c r="F654" t="s">
        <v>71</v>
      </c>
      <c r="G654" t="s">
        <v>304</v>
      </c>
      <c r="H654" t="s">
        <v>86</v>
      </c>
      <c r="I654" t="str">
        <f>TRIM(SUBSTITUTE(Table1[[#This Row],[Player]], " ", ""))</f>
        <v>A.Hicks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f t="shared" si="31"/>
        <v>0</v>
      </c>
      <c r="W654" t="s">
        <v>73</v>
      </c>
      <c r="X654" s="3"/>
      <c r="Y654">
        <v>0</v>
      </c>
      <c r="AF654">
        <f>Table1[[#This Row],[AB]]+Table1[[#This Row],[BB]]+Table1[[#This Row],[SF]]</f>
        <v>0</v>
      </c>
      <c r="AG654">
        <f>Table1[[#This Row],[H]]+Table1[[#This Row],[BB]]</f>
        <v>0</v>
      </c>
      <c r="AH654">
        <f>Table1[[#This Row],[H]]-Table1[[#This Row],[2B]]-Table1[[#This Row],[3B]]-Table1[[#This Row],[HR]]</f>
        <v>0</v>
      </c>
      <c r="AI654" s="3">
        <f>IF(Table1[[#This Row],[Team_Game_Number]] &gt;_xlfn.MAXIFS(Table1[Team_Game_Number],Table1[Team],Table1[[#This Row],[Team]]) - 5,1,0)</f>
        <v>0</v>
      </c>
      <c r="AJ654" cm="1">
        <f t="array" ref="AJ654">MATCH(Table1[[#This Row],[Game_ID]],_xlfn.UNIQUE(_xlfn._xlws.FILTER(Table1[Game_ID],Table1[Team]=Table1[[#This Row],[Team]])),0)</f>
        <v>6</v>
      </c>
      <c r="AK654">
        <f>IF(Table1[[#This Row],[Last5_Flag]]=1,1,0)</f>
        <v>0</v>
      </c>
      <c r="AL654">
        <f>COUNTIFS(
    Table1[Player Name], Table1[[#This Row],[Player Name]],
    Table1[Position], Table1[[#This Row],[Position]]
)</f>
        <v>20</v>
      </c>
      <c r="AM654" t="str" cm="1">
        <f t="array" ref="AM6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655" spans="1:39" x14ac:dyDescent="0.2">
      <c r="A655" t="str">
        <f>TEXT(Table1[[#This Row],[Date]],"yyyymmdd") &amp; "_" &amp; (LEFT(D655,3) &amp; "_" &amp; LEFT(E655,3) &amp; "_" &amp; (Table1[[#This Row],[Game_no.]]))</f>
        <v>20260220_Gle_Set_1</v>
      </c>
      <c r="B655" s="1">
        <v>46073</v>
      </c>
      <c r="C655" s="3">
        <v>1</v>
      </c>
      <c r="D655" t="s">
        <v>71</v>
      </c>
      <c r="E655" t="s">
        <v>304</v>
      </c>
      <c r="F655" t="s">
        <v>71</v>
      </c>
      <c r="G655" t="s">
        <v>304</v>
      </c>
      <c r="H655" t="s">
        <v>82</v>
      </c>
      <c r="I655" t="str">
        <f>TRIM(SUBSTITUTE(Table1[[#This Row],[Player]], " ", ""))</f>
        <v>E.Nolan</v>
      </c>
      <c r="J655">
        <v>4</v>
      </c>
      <c r="K655">
        <v>1</v>
      </c>
      <c r="L655">
        <v>2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f t="shared" si="31"/>
        <v>4</v>
      </c>
      <c r="W655" t="s">
        <v>52</v>
      </c>
      <c r="X655" s="3">
        <v>5</v>
      </c>
      <c r="Y655">
        <v>0</v>
      </c>
      <c r="AF655">
        <f>Table1[[#This Row],[AB]]+Table1[[#This Row],[BB]]+Table1[[#This Row],[SF]]</f>
        <v>4</v>
      </c>
      <c r="AG655">
        <f>Table1[[#This Row],[H]]+Table1[[#This Row],[BB]]</f>
        <v>2</v>
      </c>
      <c r="AH655">
        <f>Table1[[#This Row],[H]]-Table1[[#This Row],[2B]]-Table1[[#This Row],[3B]]-Table1[[#This Row],[HR]]</f>
        <v>1</v>
      </c>
      <c r="AI655" s="3">
        <f>IF(Table1[[#This Row],[Team_Game_Number]] &gt;_xlfn.MAXIFS(Table1[Team_Game_Number],Table1[Team],Table1[[#This Row],[Team]]) - 5,1,0)</f>
        <v>0</v>
      </c>
      <c r="AJ655" cm="1">
        <f t="array" ref="AJ655">MATCH(Table1[[#This Row],[Game_ID]],_xlfn.UNIQUE(_xlfn._xlws.FILTER(Table1[Game_ID],Table1[Team]=Table1[[#This Row],[Team]])),0)</f>
        <v>6</v>
      </c>
      <c r="AK655">
        <f>IF(Table1[[#This Row],[Last5_Flag]]=1,1,0)</f>
        <v>0</v>
      </c>
      <c r="AL655">
        <f>COUNTIFS(
    Table1[Player Name], Table1[[#This Row],[Player Name]],
    Table1[Position], Table1[[#This Row],[Position]]
)</f>
        <v>25</v>
      </c>
      <c r="AM655" t="str" cm="1">
        <f t="array" ref="AM6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56" spans="1:39" x14ac:dyDescent="0.2">
      <c r="A656" t="str">
        <f>TEXT(Table1[[#This Row],[Date]],"yyyymmdd") &amp; "_" &amp; (LEFT(D656,3) &amp; "_" &amp; LEFT(E656,3) &amp; "_" &amp; (Table1[[#This Row],[Game_no.]]))</f>
        <v>20260220_Gle_Set_1</v>
      </c>
      <c r="B656" s="1">
        <v>46073</v>
      </c>
      <c r="C656" s="3">
        <v>1</v>
      </c>
      <c r="D656" t="s">
        <v>71</v>
      </c>
      <c r="E656" t="s">
        <v>304</v>
      </c>
      <c r="F656" t="s">
        <v>71</v>
      </c>
      <c r="G656" t="s">
        <v>304</v>
      </c>
      <c r="H656" t="s">
        <v>77</v>
      </c>
      <c r="I656" t="str">
        <f>TRIM(SUBSTITUTE(Table1[[#This Row],[Player]], " ", ""))</f>
        <v>E.Lilly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f t="shared" si="31"/>
        <v>0</v>
      </c>
      <c r="W656" t="s">
        <v>73</v>
      </c>
      <c r="X656" s="3"/>
      <c r="Y656">
        <v>0</v>
      </c>
      <c r="AF656">
        <f>Table1[[#This Row],[AB]]+Table1[[#This Row],[BB]]+Table1[[#This Row],[SF]]</f>
        <v>0</v>
      </c>
      <c r="AG656">
        <f>Table1[[#This Row],[H]]+Table1[[#This Row],[BB]]</f>
        <v>0</v>
      </c>
      <c r="AH656">
        <f>Table1[[#This Row],[H]]-Table1[[#This Row],[2B]]-Table1[[#This Row],[3B]]-Table1[[#This Row],[HR]]</f>
        <v>0</v>
      </c>
      <c r="AI656" s="3">
        <f>IF(Table1[[#This Row],[Team_Game_Number]] &gt;_xlfn.MAXIFS(Table1[Team_Game_Number],Table1[Team],Table1[[#This Row],[Team]]) - 5,1,0)</f>
        <v>0</v>
      </c>
      <c r="AJ656" cm="1">
        <f t="array" ref="AJ656">MATCH(Table1[[#This Row],[Game_ID]],_xlfn.UNIQUE(_xlfn._xlws.FILTER(Table1[Game_ID],Table1[Team]=Table1[[#This Row],[Team]])),0)</f>
        <v>6</v>
      </c>
      <c r="AK656">
        <f>IF(Table1[[#This Row],[Last5_Flag]]=1,1,0)</f>
        <v>0</v>
      </c>
      <c r="AL656">
        <f>COUNTIFS(
    Table1[Player Name], Table1[[#This Row],[Player Name]],
    Table1[Position], Table1[[#This Row],[Position]]
)</f>
        <v>6</v>
      </c>
      <c r="AM656" t="str" cm="1">
        <f t="array" ref="AM6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657" spans="1:39" x14ac:dyDescent="0.2">
      <c r="A657" t="str">
        <f>TEXT(Table1[[#This Row],[Date]],"yyyymmdd") &amp; "_" &amp; (LEFT(D657,3) &amp; "_" &amp; LEFT(E657,3) &amp; "_" &amp; (Table1[[#This Row],[Game_no.]]))</f>
        <v>20260220_Gle_Set_1</v>
      </c>
      <c r="B657" s="1">
        <v>46073</v>
      </c>
      <c r="C657" s="3">
        <v>1</v>
      </c>
      <c r="D657" t="s">
        <v>71</v>
      </c>
      <c r="E657" t="s">
        <v>304</v>
      </c>
      <c r="F657" t="s">
        <v>71</v>
      </c>
      <c r="G657" t="s">
        <v>304</v>
      </c>
      <c r="H657" t="s">
        <v>85</v>
      </c>
      <c r="I657" t="str">
        <f>TRIM(SUBSTITUTE(Table1[[#This Row],[Player]], " ", ""))</f>
        <v>A.Howard</v>
      </c>
      <c r="J657">
        <v>3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f t="shared" si="31"/>
        <v>0</v>
      </c>
      <c r="W657" t="s">
        <v>305</v>
      </c>
      <c r="X657" s="3">
        <v>6</v>
      </c>
      <c r="Y657">
        <v>0</v>
      </c>
      <c r="Z657">
        <v>3.3330000000000002</v>
      </c>
      <c r="AA657">
        <v>8</v>
      </c>
      <c r="AB657">
        <v>2</v>
      </c>
      <c r="AC657">
        <v>2</v>
      </c>
      <c r="AD657">
        <v>2</v>
      </c>
      <c r="AE657">
        <v>1</v>
      </c>
      <c r="AF657">
        <f>Table1[[#This Row],[AB]]+Table1[[#This Row],[BB]]+Table1[[#This Row],[SF]]</f>
        <v>3</v>
      </c>
      <c r="AG657">
        <f>Table1[[#This Row],[H]]+Table1[[#This Row],[BB]]</f>
        <v>0</v>
      </c>
      <c r="AH657">
        <f>Table1[[#This Row],[H]]-Table1[[#This Row],[2B]]-Table1[[#This Row],[3B]]-Table1[[#This Row],[HR]]</f>
        <v>0</v>
      </c>
      <c r="AI657" s="3">
        <f>IF(Table1[[#This Row],[Team_Game_Number]] &gt;_xlfn.MAXIFS(Table1[Team_Game_Number],Table1[Team],Table1[[#This Row],[Team]]) - 5,1,0)</f>
        <v>0</v>
      </c>
      <c r="AJ657" cm="1">
        <f t="array" ref="AJ657">MATCH(Table1[[#This Row],[Game_ID]],_xlfn.UNIQUE(_xlfn._xlws.FILTER(Table1[Game_ID],Table1[Team]=Table1[[#This Row],[Team]])),0)</f>
        <v>6</v>
      </c>
      <c r="AK657">
        <f>IF(Table1[[#This Row],[Last5_Flag]]=1,1,0)</f>
        <v>0</v>
      </c>
      <c r="AL657">
        <f>COUNTIFS(
    Table1[Player Name], Table1[[#This Row],[Player Name]],
    Table1[Position], Table1[[#This Row],[Position]]
)</f>
        <v>1</v>
      </c>
      <c r="AM657" t="str" cm="1">
        <f t="array" ref="AM6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658" spans="1:39" x14ac:dyDescent="0.2">
      <c r="A658" t="str">
        <f>TEXT(Table1[[#This Row],[Date]],"yyyymmdd") &amp; "_" &amp; (LEFT(D658,3) &amp; "_" &amp; LEFT(E658,3) &amp; "_" &amp; (Table1[[#This Row],[Game_no.]]))</f>
        <v>20260220_Gle_Set_1</v>
      </c>
      <c r="B658" s="1">
        <v>46073</v>
      </c>
      <c r="C658" s="3">
        <v>1</v>
      </c>
      <c r="D658" t="s">
        <v>71</v>
      </c>
      <c r="E658" t="s">
        <v>304</v>
      </c>
      <c r="F658" t="s">
        <v>71</v>
      </c>
      <c r="G658" t="s">
        <v>304</v>
      </c>
      <c r="H658" t="s">
        <v>123</v>
      </c>
      <c r="I658" t="str">
        <f>TRIM(SUBSTITUTE(Table1[[#This Row],[Player]], " ", ""))</f>
        <v>R.Hensel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f t="shared" si="31"/>
        <v>0</v>
      </c>
      <c r="W658" t="s">
        <v>74</v>
      </c>
      <c r="X658" s="3">
        <v>6</v>
      </c>
      <c r="Y658">
        <v>0</v>
      </c>
      <c r="AF658">
        <f>Table1[[#This Row],[AB]]+Table1[[#This Row],[BB]]+Table1[[#This Row],[SF]]</f>
        <v>1</v>
      </c>
      <c r="AG658">
        <f>Table1[[#This Row],[H]]+Table1[[#This Row],[BB]]</f>
        <v>0</v>
      </c>
      <c r="AH658">
        <f>Table1[[#This Row],[H]]-Table1[[#This Row],[2B]]-Table1[[#This Row],[3B]]-Table1[[#This Row],[HR]]</f>
        <v>0</v>
      </c>
      <c r="AI658" s="3">
        <f>IF(Table1[[#This Row],[Team_Game_Number]] &gt;_xlfn.MAXIFS(Table1[Team_Game_Number],Table1[Team],Table1[[#This Row],[Team]]) - 5,1,0)</f>
        <v>0</v>
      </c>
      <c r="AJ658" cm="1">
        <f t="array" ref="AJ658">MATCH(Table1[[#This Row],[Game_ID]],_xlfn.UNIQUE(_xlfn._xlws.FILTER(Table1[Game_ID],Table1[Team]=Table1[[#This Row],[Team]])),0)</f>
        <v>6</v>
      </c>
      <c r="AK658">
        <f>IF(Table1[[#This Row],[Last5_Flag]]=1,1,0)</f>
        <v>0</v>
      </c>
      <c r="AL658">
        <f>COUNTIFS(
    Table1[Player Name], Table1[[#This Row],[Player Name]],
    Table1[Position], Table1[[#This Row],[Position]]
)</f>
        <v>5</v>
      </c>
      <c r="AM658" t="str" cm="1">
        <f t="array" ref="AM6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659" spans="1:39" x14ac:dyDescent="0.2">
      <c r="A659" t="str">
        <f>TEXT(Table1[[#This Row],[Date]],"yyyymmdd") &amp; "_" &amp; (LEFT(D659,3) &amp; "_" &amp; LEFT(E659,3) &amp; "_" &amp; (Table1[[#This Row],[Game_no.]]))</f>
        <v>20260220_Gle_Set_1</v>
      </c>
      <c r="B659" s="1">
        <v>46073</v>
      </c>
      <c r="C659" s="3">
        <v>1</v>
      </c>
      <c r="D659" t="s">
        <v>71</v>
      </c>
      <c r="E659" t="s">
        <v>304</v>
      </c>
      <c r="F659" t="s">
        <v>71</v>
      </c>
      <c r="G659" t="s">
        <v>304</v>
      </c>
      <c r="H659" t="s">
        <v>89</v>
      </c>
      <c r="I659" t="str">
        <f>TRIM(SUBSTITUTE(Table1[[#This Row],[Player]], " ", ""))</f>
        <v>F.Yoho</v>
      </c>
      <c r="J659">
        <v>3</v>
      </c>
      <c r="K659">
        <v>0</v>
      </c>
      <c r="L659">
        <v>1</v>
      </c>
      <c r="M659">
        <v>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f t="shared" ref="V659:V690" si="32">L659*1+P659*2+Q659*3+R659*4</f>
        <v>1</v>
      </c>
      <c r="W659" t="s">
        <v>43</v>
      </c>
      <c r="X659" s="3">
        <v>7</v>
      </c>
      <c r="Y659">
        <v>0</v>
      </c>
      <c r="AF659">
        <f>Table1[[#This Row],[AB]]+Table1[[#This Row],[BB]]+Table1[[#This Row],[SF]]</f>
        <v>3</v>
      </c>
      <c r="AG659">
        <f>Table1[[#This Row],[H]]+Table1[[#This Row],[BB]]</f>
        <v>1</v>
      </c>
      <c r="AH659">
        <f>Table1[[#This Row],[H]]-Table1[[#This Row],[2B]]-Table1[[#This Row],[3B]]-Table1[[#This Row],[HR]]</f>
        <v>1</v>
      </c>
      <c r="AI659" s="3">
        <f>IF(Table1[[#This Row],[Team_Game_Number]] &gt;_xlfn.MAXIFS(Table1[Team_Game_Number],Table1[Team],Table1[[#This Row],[Team]]) - 5,1,0)</f>
        <v>0</v>
      </c>
      <c r="AJ659" cm="1">
        <f t="array" ref="AJ659">MATCH(Table1[[#This Row],[Game_ID]],_xlfn.UNIQUE(_xlfn._xlws.FILTER(Table1[Game_ID],Table1[Team]=Table1[[#This Row],[Team]])),0)</f>
        <v>6</v>
      </c>
      <c r="AK659">
        <f>IF(Table1[[#This Row],[Last5_Flag]]=1,1,0)</f>
        <v>0</v>
      </c>
      <c r="AL659">
        <f>COUNTIFS(
    Table1[Player Name], Table1[[#This Row],[Player Name]],
    Table1[Position], Table1[[#This Row],[Position]]
)</f>
        <v>6</v>
      </c>
      <c r="AM659" t="str" cm="1">
        <f t="array" ref="AM6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60" spans="1:39" x14ac:dyDescent="0.2">
      <c r="A660" t="str">
        <f>TEXT(Table1[[#This Row],[Date]],"yyyymmdd") &amp; "_" &amp; (LEFT(D660,3) &amp; "_" &amp; LEFT(E660,3) &amp; "_" &amp; (Table1[[#This Row],[Game_no.]]))</f>
        <v>20260220_Gle_Set_1</v>
      </c>
      <c r="B660" s="1">
        <v>46073</v>
      </c>
      <c r="C660" s="3">
        <v>1</v>
      </c>
      <c r="D660" t="s">
        <v>71</v>
      </c>
      <c r="E660" t="s">
        <v>304</v>
      </c>
      <c r="F660" t="s">
        <v>71</v>
      </c>
      <c r="G660" t="s">
        <v>304</v>
      </c>
      <c r="H660" t="s">
        <v>83</v>
      </c>
      <c r="I660" t="str">
        <f>TRIM(SUBSTITUTE(Table1[[#This Row],[Player]], " ", ""))</f>
        <v>K.Bradbury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f t="shared" si="32"/>
        <v>0</v>
      </c>
      <c r="W660" t="s">
        <v>73</v>
      </c>
      <c r="X660" s="3"/>
      <c r="Y660">
        <v>0</v>
      </c>
      <c r="AF660">
        <f>Table1[[#This Row],[AB]]+Table1[[#This Row],[BB]]+Table1[[#This Row],[SF]]</f>
        <v>0</v>
      </c>
      <c r="AG660">
        <f>Table1[[#This Row],[H]]+Table1[[#This Row],[BB]]</f>
        <v>0</v>
      </c>
      <c r="AH660">
        <f>Table1[[#This Row],[H]]-Table1[[#This Row],[2B]]-Table1[[#This Row],[3B]]-Table1[[#This Row],[HR]]</f>
        <v>0</v>
      </c>
      <c r="AI660" s="3">
        <f>IF(Table1[[#This Row],[Team_Game_Number]] &gt;_xlfn.MAXIFS(Table1[Team_Game_Number],Table1[Team],Table1[[#This Row],[Team]]) - 5,1,0)</f>
        <v>0</v>
      </c>
      <c r="AJ660" cm="1">
        <f t="array" ref="AJ660">MATCH(Table1[[#This Row],[Game_ID]],_xlfn.UNIQUE(_xlfn._xlws.FILTER(Table1[Game_ID],Table1[Team]=Table1[[#This Row],[Team]])),0)</f>
        <v>6</v>
      </c>
      <c r="AK660">
        <f>IF(Table1[[#This Row],[Last5_Flag]]=1,1,0)</f>
        <v>0</v>
      </c>
      <c r="AL660">
        <f>COUNTIFS(
    Table1[Player Name], Table1[[#This Row],[Player Name]],
    Table1[Position], Table1[[#This Row],[Position]]
)</f>
        <v>11</v>
      </c>
      <c r="AM660" t="str" cm="1">
        <f t="array" ref="AM6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661" spans="1:39" x14ac:dyDescent="0.2">
      <c r="A661" t="str">
        <f>TEXT(Table1[[#This Row],[Date]],"yyyymmdd") &amp; "_" &amp; (LEFT(D661,3) &amp; "_" &amp; LEFT(E661,3) &amp; "_" &amp; (Table1[[#This Row],[Game_no.]]))</f>
        <v>20260220_Gle_Set_1</v>
      </c>
      <c r="B661" s="1">
        <v>46073</v>
      </c>
      <c r="C661" s="3">
        <v>1</v>
      </c>
      <c r="D661" t="s">
        <v>71</v>
      </c>
      <c r="E661" t="s">
        <v>304</v>
      </c>
      <c r="F661" t="s">
        <v>71</v>
      </c>
      <c r="G661" t="s">
        <v>304</v>
      </c>
      <c r="H661" t="s">
        <v>84</v>
      </c>
      <c r="I661" t="str">
        <f>TRIM(SUBSTITUTE(Table1[[#This Row],[Player]], " ", ""))</f>
        <v>E.McLean</v>
      </c>
      <c r="J661">
        <v>2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f t="shared" si="32"/>
        <v>0</v>
      </c>
      <c r="W661" t="s">
        <v>57</v>
      </c>
      <c r="X661" s="3">
        <v>8</v>
      </c>
      <c r="Y661">
        <v>0</v>
      </c>
      <c r="AF661">
        <f>Table1[[#This Row],[AB]]+Table1[[#This Row],[BB]]+Table1[[#This Row],[SF]]</f>
        <v>3</v>
      </c>
      <c r="AG661">
        <f>Table1[[#This Row],[H]]+Table1[[#This Row],[BB]]</f>
        <v>1</v>
      </c>
      <c r="AH661">
        <f>Table1[[#This Row],[H]]-Table1[[#This Row],[2B]]-Table1[[#This Row],[3B]]-Table1[[#This Row],[HR]]</f>
        <v>0</v>
      </c>
      <c r="AI661" s="3">
        <f>IF(Table1[[#This Row],[Team_Game_Number]] &gt;_xlfn.MAXIFS(Table1[Team_Game_Number],Table1[Team],Table1[[#This Row],[Team]]) - 5,1,0)</f>
        <v>0</v>
      </c>
      <c r="AJ661" cm="1">
        <f t="array" ref="AJ661">MATCH(Table1[[#This Row],[Game_ID]],_xlfn.UNIQUE(_xlfn._xlws.FILTER(Table1[Game_ID],Table1[Team]=Table1[[#This Row],[Team]])),0)</f>
        <v>6</v>
      </c>
      <c r="AK661">
        <f>IF(Table1[[#This Row],[Last5_Flag]]=1,1,0)</f>
        <v>0</v>
      </c>
      <c r="AL661">
        <f>COUNTIFS(
    Table1[Player Name], Table1[[#This Row],[Player Name]],
    Table1[Position], Table1[[#This Row],[Position]]
)</f>
        <v>30</v>
      </c>
      <c r="AM661" t="str" cm="1">
        <f t="array" ref="AM6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662" spans="1:39" x14ac:dyDescent="0.2">
      <c r="A662" t="str">
        <f>TEXT(Table1[[#This Row],[Date]],"yyyymmdd") &amp; "_" &amp; (LEFT(D662,3) &amp; "_" &amp; LEFT(E662,3) &amp; "_" &amp; (Table1[[#This Row],[Game_no.]]))</f>
        <v>20260220_Gle_Set_1</v>
      </c>
      <c r="B662" s="1">
        <v>46073</v>
      </c>
      <c r="C662" s="3">
        <v>1</v>
      </c>
      <c r="D662" t="s">
        <v>71</v>
      </c>
      <c r="E662" t="s">
        <v>304</v>
      </c>
      <c r="F662" t="s">
        <v>71</v>
      </c>
      <c r="G662" t="s">
        <v>304</v>
      </c>
      <c r="H662" t="s">
        <v>126</v>
      </c>
      <c r="I662" t="str">
        <f>TRIM(SUBSTITUTE(Table1[[#This Row],[Player]], " ", ""))</f>
        <v>A.Hypes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f t="shared" si="32"/>
        <v>0</v>
      </c>
      <c r="W662" t="s">
        <v>54</v>
      </c>
      <c r="X662" s="3">
        <v>9</v>
      </c>
      <c r="Y662">
        <v>0</v>
      </c>
      <c r="AF662">
        <f>Table1[[#This Row],[AB]]+Table1[[#This Row],[BB]]+Table1[[#This Row],[SF]]</f>
        <v>1</v>
      </c>
      <c r="AG662">
        <f>Table1[[#This Row],[H]]+Table1[[#This Row],[BB]]</f>
        <v>0</v>
      </c>
      <c r="AH662">
        <f>Table1[[#This Row],[H]]-Table1[[#This Row],[2B]]-Table1[[#This Row],[3B]]-Table1[[#This Row],[HR]]</f>
        <v>0</v>
      </c>
      <c r="AI662" s="3">
        <f>IF(Table1[[#This Row],[Team_Game_Number]] &gt;_xlfn.MAXIFS(Table1[Team_Game_Number],Table1[Team],Table1[[#This Row],[Team]]) - 5,1,0)</f>
        <v>0</v>
      </c>
      <c r="AJ662" cm="1">
        <f t="array" ref="AJ662">MATCH(Table1[[#This Row],[Game_ID]],_xlfn.UNIQUE(_xlfn._xlws.FILTER(Table1[Game_ID],Table1[Team]=Table1[[#This Row],[Team]])),0)</f>
        <v>6</v>
      </c>
      <c r="AK662">
        <f>IF(Table1[[#This Row],[Last5_Flag]]=1,1,0)</f>
        <v>0</v>
      </c>
      <c r="AL662">
        <f>COUNTIFS(
    Table1[Player Name], Table1[[#This Row],[Player Name]],
    Table1[Position], Table1[[#This Row],[Position]]
)</f>
        <v>1</v>
      </c>
      <c r="AM662" t="str" cm="1">
        <f t="array" ref="AM6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663" spans="1:39" x14ac:dyDescent="0.2">
      <c r="A663" t="str">
        <f>TEXT(Table1[[#This Row],[Date]],"yyyymmdd") &amp; "_" &amp; (LEFT(D663,3) &amp; "_" &amp; LEFT(E663,3) &amp; "_" &amp; (Table1[[#This Row],[Game_no.]]))</f>
        <v>20260220_Gle_Set_1</v>
      </c>
      <c r="B663" s="1">
        <v>46073</v>
      </c>
      <c r="C663" s="3">
        <v>1</v>
      </c>
      <c r="D663" t="s">
        <v>71</v>
      </c>
      <c r="E663" t="s">
        <v>304</v>
      </c>
      <c r="F663" t="s">
        <v>71</v>
      </c>
      <c r="G663" t="s">
        <v>304</v>
      </c>
      <c r="H663" t="s">
        <v>87</v>
      </c>
      <c r="I663" t="str">
        <f>TRIM(SUBSTITUTE(Table1[[#This Row],[Player]], " ", ""))</f>
        <v>L.Burns</v>
      </c>
      <c r="J663">
        <v>1</v>
      </c>
      <c r="K663">
        <v>2</v>
      </c>
      <c r="L663">
        <v>1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f t="shared" si="32"/>
        <v>1</v>
      </c>
      <c r="W663" t="s">
        <v>54</v>
      </c>
      <c r="X663" s="3">
        <v>9</v>
      </c>
      <c r="Y663">
        <v>0</v>
      </c>
      <c r="AF663">
        <f>Table1[[#This Row],[AB]]+Table1[[#This Row],[BB]]+Table1[[#This Row],[SF]]</f>
        <v>2</v>
      </c>
      <c r="AG663">
        <f>Table1[[#This Row],[H]]+Table1[[#This Row],[BB]]</f>
        <v>2</v>
      </c>
      <c r="AH663">
        <f>Table1[[#This Row],[H]]-Table1[[#This Row],[2B]]-Table1[[#This Row],[3B]]-Table1[[#This Row],[HR]]</f>
        <v>1</v>
      </c>
      <c r="AI663" s="3">
        <f>IF(Table1[[#This Row],[Team_Game_Number]] &gt;_xlfn.MAXIFS(Table1[Team_Game_Number],Table1[Team],Table1[[#This Row],[Team]]) - 5,1,0)</f>
        <v>0</v>
      </c>
      <c r="AJ663" cm="1">
        <f t="array" ref="AJ663">MATCH(Table1[[#This Row],[Game_ID]],_xlfn.UNIQUE(_xlfn._xlws.FILTER(Table1[Game_ID],Table1[Team]=Table1[[#This Row],[Team]])),0)</f>
        <v>6</v>
      </c>
      <c r="AK663">
        <f>IF(Table1[[#This Row],[Last5_Flag]]=1,1,0)</f>
        <v>0</v>
      </c>
      <c r="AL663">
        <f>COUNTIFS(
    Table1[Player Name], Table1[[#This Row],[Player Name]],
    Table1[Position], Table1[[#This Row],[Position]]
)</f>
        <v>23</v>
      </c>
      <c r="AM663" t="str" cm="1">
        <f t="array" ref="AM6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664" spans="1:39" x14ac:dyDescent="0.2">
      <c r="A664" t="str">
        <f>TEXT(Table1[[#This Row],[Date]],"yyyymmdd") &amp; "_" &amp; (LEFT(D664,3) &amp; "_" &amp; LEFT(E664,3) &amp; "_" &amp; (Table1[[#This Row],[Game_no.]]))</f>
        <v>20260220_Gle_Set_1</v>
      </c>
      <c r="B664" s="1">
        <v>46073</v>
      </c>
      <c r="C664" s="3">
        <v>1</v>
      </c>
      <c r="D664" t="s">
        <v>71</v>
      </c>
      <c r="E664" t="s">
        <v>304</v>
      </c>
      <c r="F664" t="s">
        <v>71</v>
      </c>
      <c r="G664" t="s">
        <v>304</v>
      </c>
      <c r="H664" t="s">
        <v>94</v>
      </c>
      <c r="I664" t="str">
        <f>TRIM(SUBSTITUTE(Table1[[#This Row],[Player]], " ", ""))</f>
        <v>M.Stump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f t="shared" si="32"/>
        <v>0</v>
      </c>
      <c r="W664" t="s">
        <v>58</v>
      </c>
      <c r="X664" s="3"/>
      <c r="Y664">
        <v>0</v>
      </c>
      <c r="Z664">
        <v>3.6669999999999998</v>
      </c>
      <c r="AA664">
        <v>6</v>
      </c>
      <c r="AB664">
        <v>5</v>
      </c>
      <c r="AC664">
        <v>1</v>
      </c>
      <c r="AD664">
        <v>0</v>
      </c>
      <c r="AE664">
        <v>8</v>
      </c>
      <c r="AF664">
        <f>Table1[[#This Row],[AB]]+Table1[[#This Row],[BB]]+Table1[[#This Row],[SF]]</f>
        <v>0</v>
      </c>
      <c r="AG664">
        <f>Table1[[#This Row],[H]]+Table1[[#This Row],[BB]]</f>
        <v>0</v>
      </c>
      <c r="AH664">
        <f>Table1[[#This Row],[H]]-Table1[[#This Row],[2B]]-Table1[[#This Row],[3B]]-Table1[[#This Row],[HR]]</f>
        <v>0</v>
      </c>
      <c r="AI664" s="3">
        <f>IF(Table1[[#This Row],[Team_Game_Number]] &gt;_xlfn.MAXIFS(Table1[Team_Game_Number],Table1[Team],Table1[[#This Row],[Team]]) - 5,1,0)</f>
        <v>0</v>
      </c>
      <c r="AJ664" cm="1">
        <f t="array" ref="AJ664">MATCH(Table1[[#This Row],[Game_ID]],_xlfn.UNIQUE(_xlfn._xlws.FILTER(Table1[Game_ID],Table1[Team]=Table1[[#This Row],[Team]])),0)</f>
        <v>6</v>
      </c>
      <c r="AK664">
        <f>IF(Table1[[#This Row],[Last5_Flag]]=1,1,0)</f>
        <v>0</v>
      </c>
      <c r="AL664">
        <f>COUNTIFS(
    Table1[Player Name], Table1[[#This Row],[Player Name]],
    Table1[Position], Table1[[#This Row],[Position]]
)</f>
        <v>11</v>
      </c>
      <c r="AM664" t="str" cm="1">
        <f t="array" ref="AM6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65" spans="1:39" x14ac:dyDescent="0.2">
      <c r="A665" t="str">
        <f>TEXT(Table1[[#This Row],[Date]],"yyyymmdd") &amp; "_" &amp; (LEFT(D665,3) &amp; "_" &amp; LEFT(E665,3) &amp; "_" &amp; (Table1[[#This Row],[Game_no.]]))</f>
        <v>20260220_She_Con_1</v>
      </c>
      <c r="B665" s="1">
        <v>46073</v>
      </c>
      <c r="C665" s="3">
        <v>1</v>
      </c>
      <c r="D665" t="s">
        <v>268</v>
      </c>
      <c r="E665" t="s">
        <v>97</v>
      </c>
      <c r="F665" t="s">
        <v>97</v>
      </c>
      <c r="G665" t="s">
        <v>268</v>
      </c>
      <c r="H665" t="s">
        <v>98</v>
      </c>
      <c r="I665" t="str">
        <f>TRIM(SUBSTITUTE(Table1[[#This Row],[Player]], " ", ""))</f>
        <v>K.Morgan</v>
      </c>
      <c r="J665">
        <v>3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f t="shared" si="32"/>
        <v>0</v>
      </c>
      <c r="W665" t="s">
        <v>8</v>
      </c>
      <c r="X665" s="3">
        <v>1</v>
      </c>
      <c r="Y665">
        <v>0</v>
      </c>
      <c r="AF665">
        <f>Table1[[#This Row],[AB]]+Table1[[#This Row],[BB]]+Table1[[#This Row],[SF]]</f>
        <v>4</v>
      </c>
      <c r="AG665">
        <f>Table1[[#This Row],[H]]+Table1[[#This Row],[BB]]</f>
        <v>1</v>
      </c>
      <c r="AH665">
        <f>Table1[[#This Row],[H]]-Table1[[#This Row],[2B]]-Table1[[#This Row],[3B]]-Table1[[#This Row],[HR]]</f>
        <v>0</v>
      </c>
      <c r="AI665" s="3">
        <f>IF(Table1[[#This Row],[Team_Game_Number]] &gt;_xlfn.MAXIFS(Table1[Team_Game_Number],Table1[Team],Table1[[#This Row],[Team]]) - 5,1,0)</f>
        <v>0</v>
      </c>
      <c r="AJ665" cm="1">
        <f t="array" ref="AJ665">MATCH(Table1[[#This Row],[Game_ID]],_xlfn.UNIQUE(_xlfn._xlws.FILTER(Table1[Game_ID],Table1[Team]=Table1[[#This Row],[Team]])),0)</f>
        <v>8</v>
      </c>
      <c r="AK665">
        <f>IF(Table1[[#This Row],[Last5_Flag]]=1,1,0)</f>
        <v>0</v>
      </c>
      <c r="AL665">
        <f>COUNTIFS(
    Table1[Player Name], Table1[[#This Row],[Player Name]],
    Table1[Position], Table1[[#This Row],[Position]]
)</f>
        <v>28</v>
      </c>
      <c r="AM665" t="str" cm="1">
        <f t="array" ref="AM6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666" spans="1:39" x14ac:dyDescent="0.2">
      <c r="A666" t="str">
        <f>TEXT(Table1[[#This Row],[Date]],"yyyymmdd") &amp; "_" &amp; (LEFT(D666,3) &amp; "_" &amp; LEFT(E666,3) &amp; "_" &amp; (Table1[[#This Row],[Game_no.]]))</f>
        <v>20260220_She_Con_1</v>
      </c>
      <c r="B666" s="1">
        <v>46073</v>
      </c>
      <c r="C666" s="3">
        <v>1</v>
      </c>
      <c r="D666" t="s">
        <v>268</v>
      </c>
      <c r="E666" t="s">
        <v>97</v>
      </c>
      <c r="F666" t="s">
        <v>97</v>
      </c>
      <c r="G666" t="s">
        <v>268</v>
      </c>
      <c r="H666" t="s">
        <v>103</v>
      </c>
      <c r="I666" t="str">
        <f>TRIM(SUBSTITUTE(Table1[[#This Row],[Player]], " ", ""))</f>
        <v>M.Gleason</v>
      </c>
      <c r="J666">
        <v>3</v>
      </c>
      <c r="K666">
        <v>0</v>
      </c>
      <c r="L666">
        <v>0</v>
      </c>
      <c r="M666">
        <v>1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f t="shared" si="32"/>
        <v>0</v>
      </c>
      <c r="W666" t="s">
        <v>53</v>
      </c>
      <c r="X666" s="3">
        <v>2</v>
      </c>
      <c r="Y666">
        <v>0</v>
      </c>
      <c r="AF666">
        <f>Table1[[#This Row],[AB]]+Table1[[#This Row],[BB]]+Table1[[#This Row],[SF]]</f>
        <v>4</v>
      </c>
      <c r="AG666">
        <f>Table1[[#This Row],[H]]+Table1[[#This Row],[BB]]</f>
        <v>1</v>
      </c>
      <c r="AH666">
        <f>Table1[[#This Row],[H]]-Table1[[#This Row],[2B]]-Table1[[#This Row],[3B]]-Table1[[#This Row],[HR]]</f>
        <v>0</v>
      </c>
      <c r="AI666" s="3">
        <f>IF(Table1[[#This Row],[Team_Game_Number]] &gt;_xlfn.MAXIFS(Table1[Team_Game_Number],Table1[Team],Table1[[#This Row],[Team]]) - 5,1,0)</f>
        <v>0</v>
      </c>
      <c r="AJ666" cm="1">
        <f t="array" ref="AJ666">MATCH(Table1[[#This Row],[Game_ID]],_xlfn.UNIQUE(_xlfn._xlws.FILTER(Table1[Game_ID],Table1[Team]=Table1[[#This Row],[Team]])),0)</f>
        <v>8</v>
      </c>
      <c r="AK666">
        <f>IF(Table1[[#This Row],[Last5_Flag]]=1,1,0)</f>
        <v>0</v>
      </c>
      <c r="AL666">
        <f>COUNTIFS(
    Table1[Player Name], Table1[[#This Row],[Player Name]],
    Table1[Position], Table1[[#This Row],[Position]]
)</f>
        <v>21</v>
      </c>
      <c r="AM666" t="str" cm="1">
        <f t="array" ref="AM6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667" spans="1:39" x14ac:dyDescent="0.2">
      <c r="A667" t="str">
        <f>TEXT(Table1[[#This Row],[Date]],"yyyymmdd") &amp; "_" &amp; (LEFT(D667,3) &amp; "_" &amp; LEFT(E667,3) &amp; "_" &amp; (Table1[[#This Row],[Game_no.]]))</f>
        <v>20260220_She_Con_1</v>
      </c>
      <c r="B667" s="1">
        <v>46073</v>
      </c>
      <c r="C667" s="3">
        <v>1</v>
      </c>
      <c r="D667" t="s">
        <v>268</v>
      </c>
      <c r="E667" t="s">
        <v>97</v>
      </c>
      <c r="F667" t="s">
        <v>97</v>
      </c>
      <c r="G667" t="s">
        <v>268</v>
      </c>
      <c r="H667" t="s">
        <v>105</v>
      </c>
      <c r="I667" t="str">
        <f>TRIM(SUBSTITUTE(Table1[[#This Row],[Player]], " ", ""))</f>
        <v>K.Sholter</v>
      </c>
      <c r="J667">
        <v>4</v>
      </c>
      <c r="K667">
        <v>0</v>
      </c>
      <c r="L667">
        <v>1</v>
      </c>
      <c r="M667">
        <v>1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f t="shared" si="32"/>
        <v>1</v>
      </c>
      <c r="W667" t="s">
        <v>50</v>
      </c>
      <c r="X667" s="3">
        <v>3</v>
      </c>
      <c r="Y667">
        <v>0</v>
      </c>
      <c r="AF667">
        <f>Table1[[#This Row],[AB]]+Table1[[#This Row],[BB]]+Table1[[#This Row],[SF]]</f>
        <v>4</v>
      </c>
      <c r="AG667">
        <f>Table1[[#This Row],[H]]+Table1[[#This Row],[BB]]</f>
        <v>1</v>
      </c>
      <c r="AH667">
        <f>Table1[[#This Row],[H]]-Table1[[#This Row],[2B]]-Table1[[#This Row],[3B]]-Table1[[#This Row],[HR]]</f>
        <v>1</v>
      </c>
      <c r="AI667" s="3">
        <f>IF(Table1[[#This Row],[Team_Game_Number]] &gt;_xlfn.MAXIFS(Table1[Team_Game_Number],Table1[Team],Table1[[#This Row],[Team]]) - 5,1,0)</f>
        <v>0</v>
      </c>
      <c r="AJ667" cm="1">
        <f t="array" ref="AJ667">MATCH(Table1[[#This Row],[Game_ID]],_xlfn.UNIQUE(_xlfn._xlws.FILTER(Table1[Game_ID],Table1[Team]=Table1[[#This Row],[Team]])),0)</f>
        <v>8</v>
      </c>
      <c r="AK667">
        <f>IF(Table1[[#This Row],[Last5_Flag]]=1,1,0)</f>
        <v>0</v>
      </c>
      <c r="AL667">
        <f>COUNTIFS(
    Table1[Player Name], Table1[[#This Row],[Player Name]],
    Table1[Position], Table1[[#This Row],[Position]]
)</f>
        <v>6</v>
      </c>
      <c r="AM667" t="str" cm="1">
        <f t="array" ref="AM6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68" spans="1:39" x14ac:dyDescent="0.2">
      <c r="A668" t="str">
        <f>TEXT(Table1[[#This Row],[Date]],"yyyymmdd") &amp; "_" &amp; (LEFT(D668,3) &amp; "_" &amp; LEFT(E668,3) &amp; "_" &amp; (Table1[[#This Row],[Game_no.]]))</f>
        <v>20260220_She_Con_1</v>
      </c>
      <c r="B668" s="1">
        <v>46073</v>
      </c>
      <c r="C668" s="3">
        <v>1</v>
      </c>
      <c r="D668" t="s">
        <v>268</v>
      </c>
      <c r="E668" t="s">
        <v>97</v>
      </c>
      <c r="F668" t="s">
        <v>97</v>
      </c>
      <c r="G668" t="s">
        <v>268</v>
      </c>
      <c r="H668" t="s">
        <v>101</v>
      </c>
      <c r="I668" t="str">
        <f>TRIM(SUBSTITUTE(Table1[[#This Row],[Player]], " ", ""))</f>
        <v>L.Lewis</v>
      </c>
      <c r="J668">
        <v>4</v>
      </c>
      <c r="K668">
        <v>1</v>
      </c>
      <c r="L668">
        <v>2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f t="shared" si="32"/>
        <v>2</v>
      </c>
      <c r="W668" t="s">
        <v>48</v>
      </c>
      <c r="X668" s="3">
        <v>4</v>
      </c>
      <c r="Y668">
        <v>1</v>
      </c>
      <c r="AF668">
        <f>Table1[[#This Row],[AB]]+Table1[[#This Row],[BB]]+Table1[[#This Row],[SF]]</f>
        <v>4</v>
      </c>
      <c r="AG668">
        <f>Table1[[#This Row],[H]]+Table1[[#This Row],[BB]]</f>
        <v>2</v>
      </c>
      <c r="AH668">
        <f>Table1[[#This Row],[H]]-Table1[[#This Row],[2B]]-Table1[[#This Row],[3B]]-Table1[[#This Row],[HR]]</f>
        <v>2</v>
      </c>
      <c r="AI668" s="3">
        <f>IF(Table1[[#This Row],[Team_Game_Number]] &gt;_xlfn.MAXIFS(Table1[Team_Game_Number],Table1[Team],Table1[[#This Row],[Team]]) - 5,1,0)</f>
        <v>0</v>
      </c>
      <c r="AJ668" cm="1">
        <f t="array" ref="AJ668">MATCH(Table1[[#This Row],[Game_ID]],_xlfn.UNIQUE(_xlfn._xlws.FILTER(Table1[Game_ID],Table1[Team]=Table1[[#This Row],[Team]])),0)</f>
        <v>8</v>
      </c>
      <c r="AK668">
        <f>IF(Table1[[#This Row],[Last5_Flag]]=1,1,0)</f>
        <v>0</v>
      </c>
      <c r="AL668">
        <f>COUNTIFS(
    Table1[Player Name], Table1[[#This Row],[Player Name]],
    Table1[Position], Table1[[#This Row],[Position]]
)</f>
        <v>28</v>
      </c>
      <c r="AM668" t="str" cm="1">
        <f t="array" ref="AM6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669" spans="1:39" x14ac:dyDescent="0.2">
      <c r="A669" t="str">
        <f>TEXT(Table1[[#This Row],[Date]],"yyyymmdd") &amp; "_" &amp; (LEFT(D669,3) &amp; "_" &amp; LEFT(E669,3) &amp; "_" &amp; (Table1[[#This Row],[Game_no.]]))</f>
        <v>20260220_She_Con_1</v>
      </c>
      <c r="B669" s="1">
        <v>46073</v>
      </c>
      <c r="C669" s="3">
        <v>1</v>
      </c>
      <c r="D669" t="s">
        <v>268</v>
      </c>
      <c r="E669" t="s">
        <v>97</v>
      </c>
      <c r="F669" t="s">
        <v>97</v>
      </c>
      <c r="G669" t="s">
        <v>268</v>
      </c>
      <c r="H669" t="s">
        <v>100</v>
      </c>
      <c r="I669" t="str">
        <f>TRIM(SUBSTITUTE(Table1[[#This Row],[Player]], " ", ""))</f>
        <v>M.Hollis</v>
      </c>
      <c r="J669">
        <v>3</v>
      </c>
      <c r="K669">
        <v>0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f t="shared" si="32"/>
        <v>1</v>
      </c>
      <c r="W669" t="s">
        <v>43</v>
      </c>
      <c r="X669" s="3">
        <v>5</v>
      </c>
      <c r="Y669">
        <v>0</v>
      </c>
      <c r="AF669">
        <f>Table1[[#This Row],[AB]]+Table1[[#This Row],[BB]]+Table1[[#This Row],[SF]]</f>
        <v>3</v>
      </c>
      <c r="AG669">
        <f>Table1[[#This Row],[H]]+Table1[[#This Row],[BB]]</f>
        <v>1</v>
      </c>
      <c r="AH669">
        <f>Table1[[#This Row],[H]]-Table1[[#This Row],[2B]]-Table1[[#This Row],[3B]]-Table1[[#This Row],[HR]]</f>
        <v>1</v>
      </c>
      <c r="AI669" s="3">
        <f>IF(Table1[[#This Row],[Team_Game_Number]] &gt;_xlfn.MAXIFS(Table1[Team_Game_Number],Table1[Team],Table1[[#This Row],[Team]]) - 5,1,0)</f>
        <v>0</v>
      </c>
      <c r="AJ669" cm="1">
        <f t="array" ref="AJ669">MATCH(Table1[[#This Row],[Game_ID]],_xlfn.UNIQUE(_xlfn._xlws.FILTER(Table1[Game_ID],Table1[Team]=Table1[[#This Row],[Team]])),0)</f>
        <v>8</v>
      </c>
      <c r="AK669">
        <f>IF(Table1[[#This Row],[Last5_Flag]]=1,1,0)</f>
        <v>0</v>
      </c>
      <c r="AL669">
        <f>COUNTIFS(
    Table1[Player Name], Table1[[#This Row],[Player Name]],
    Table1[Position], Table1[[#This Row],[Position]]
)</f>
        <v>9</v>
      </c>
      <c r="AM669" t="str" cm="1">
        <f t="array" ref="AM6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70" spans="1:39" x14ac:dyDescent="0.2">
      <c r="A670" t="str">
        <f>TEXT(Table1[[#This Row],[Date]],"yyyymmdd") &amp; "_" &amp; (LEFT(D670,3) &amp; "_" &amp; LEFT(E670,3) &amp; "_" &amp; (Table1[[#This Row],[Game_no.]]))</f>
        <v>20260220_She_Con_1</v>
      </c>
      <c r="B670" s="1">
        <v>46073</v>
      </c>
      <c r="C670" s="3">
        <v>1</v>
      </c>
      <c r="D670" t="s">
        <v>268</v>
      </c>
      <c r="E670" t="s">
        <v>97</v>
      </c>
      <c r="F670" t="s">
        <v>97</v>
      </c>
      <c r="G670" t="s">
        <v>268</v>
      </c>
      <c r="H670" t="s">
        <v>107</v>
      </c>
      <c r="I670" t="str">
        <f>TRIM(SUBSTITUTE(Table1[[#This Row],[Player]], " ", ""))</f>
        <v>G.Dodson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f t="shared" si="32"/>
        <v>0</v>
      </c>
      <c r="W670" t="s">
        <v>73</v>
      </c>
      <c r="X670" s="3"/>
      <c r="Y670">
        <v>0</v>
      </c>
      <c r="AF670">
        <f>Table1[[#This Row],[AB]]+Table1[[#This Row],[BB]]+Table1[[#This Row],[SF]]</f>
        <v>0</v>
      </c>
      <c r="AG670">
        <f>Table1[[#This Row],[H]]+Table1[[#This Row],[BB]]</f>
        <v>0</v>
      </c>
      <c r="AH670">
        <f>Table1[[#This Row],[H]]-Table1[[#This Row],[2B]]-Table1[[#This Row],[3B]]-Table1[[#This Row],[HR]]</f>
        <v>0</v>
      </c>
      <c r="AI670" s="3">
        <f>IF(Table1[[#This Row],[Team_Game_Number]] &gt;_xlfn.MAXIFS(Table1[Team_Game_Number],Table1[Team],Table1[[#This Row],[Team]]) - 5,1,0)</f>
        <v>0</v>
      </c>
      <c r="AJ670" cm="1">
        <f t="array" ref="AJ670">MATCH(Table1[[#This Row],[Game_ID]],_xlfn.UNIQUE(_xlfn._xlws.FILTER(Table1[Game_ID],Table1[Team]=Table1[[#This Row],[Team]])),0)</f>
        <v>8</v>
      </c>
      <c r="AK670">
        <f>IF(Table1[[#This Row],[Last5_Flag]]=1,1,0)</f>
        <v>0</v>
      </c>
      <c r="AL670">
        <f>COUNTIFS(
    Table1[Player Name], Table1[[#This Row],[Player Name]],
    Table1[Position], Table1[[#This Row],[Position]]
)</f>
        <v>3</v>
      </c>
      <c r="AM670" t="str" cm="1">
        <f t="array" ref="AM6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671" spans="1:39" x14ac:dyDescent="0.2">
      <c r="A671" t="str">
        <f>TEXT(Table1[[#This Row],[Date]],"yyyymmdd") &amp; "_" &amp; (LEFT(D671,3) &amp; "_" &amp; LEFT(E671,3) &amp; "_" &amp; (Table1[[#This Row],[Game_no.]]))</f>
        <v>20260220_She_Con_1</v>
      </c>
      <c r="B671" s="1">
        <v>46073</v>
      </c>
      <c r="C671" s="3">
        <v>1</v>
      </c>
      <c r="D671" t="s">
        <v>268</v>
      </c>
      <c r="E671" t="s">
        <v>97</v>
      </c>
      <c r="F671" t="s">
        <v>97</v>
      </c>
      <c r="G671" t="s">
        <v>268</v>
      </c>
      <c r="H671" t="s">
        <v>102</v>
      </c>
      <c r="I671" t="str">
        <f>TRIM(SUBSTITUTE(Table1[[#This Row],[Player]], " ", ""))</f>
        <v>A.Giles</v>
      </c>
      <c r="J671">
        <v>3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f t="shared" si="32"/>
        <v>5</v>
      </c>
      <c r="W671" t="s">
        <v>57</v>
      </c>
      <c r="X671" s="3">
        <v>6</v>
      </c>
      <c r="Y671">
        <v>0</v>
      </c>
      <c r="AF671">
        <f>Table1[[#This Row],[AB]]+Table1[[#This Row],[BB]]+Table1[[#This Row],[SF]]</f>
        <v>4</v>
      </c>
      <c r="AG671">
        <f>Table1[[#This Row],[H]]+Table1[[#This Row],[BB]]</f>
        <v>2</v>
      </c>
      <c r="AH671">
        <f>Table1[[#This Row],[H]]-Table1[[#This Row],[2B]]-Table1[[#This Row],[3B]]-Table1[[#This Row],[HR]]</f>
        <v>0</v>
      </c>
      <c r="AI671" s="3">
        <f>IF(Table1[[#This Row],[Team_Game_Number]] &gt;_xlfn.MAXIFS(Table1[Team_Game_Number],Table1[Team],Table1[[#This Row],[Team]]) - 5,1,0)</f>
        <v>0</v>
      </c>
      <c r="AJ671" cm="1">
        <f t="array" ref="AJ671">MATCH(Table1[[#This Row],[Game_ID]],_xlfn.UNIQUE(_xlfn._xlws.FILTER(Table1[Game_ID],Table1[Team]=Table1[[#This Row],[Team]])),0)</f>
        <v>8</v>
      </c>
      <c r="AK671">
        <f>IF(Table1[[#This Row],[Last5_Flag]]=1,1,0)</f>
        <v>0</v>
      </c>
      <c r="AL671">
        <f>COUNTIFS(
    Table1[Player Name], Table1[[#This Row],[Player Name]],
    Table1[Position], Table1[[#This Row],[Position]]
)</f>
        <v>27</v>
      </c>
      <c r="AM671" t="str" cm="1">
        <f t="array" ref="AM6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672" spans="1:39" x14ac:dyDescent="0.2">
      <c r="A672" t="str">
        <f>TEXT(Table1[[#This Row],[Date]],"yyyymmdd") &amp; "_" &amp; (LEFT(D672,3) &amp; "_" &amp; LEFT(E672,3) &amp; "_" &amp; (Table1[[#This Row],[Game_no.]]))</f>
        <v>20260220_She_Con_1</v>
      </c>
      <c r="B672" s="1">
        <v>46073</v>
      </c>
      <c r="C672" s="3">
        <v>1</v>
      </c>
      <c r="D672" t="s">
        <v>268</v>
      </c>
      <c r="E672" t="s">
        <v>97</v>
      </c>
      <c r="F672" t="s">
        <v>97</v>
      </c>
      <c r="G672" t="s">
        <v>268</v>
      </c>
      <c r="H672" t="s">
        <v>99</v>
      </c>
      <c r="I672" t="str">
        <f>TRIM(SUBSTITUTE(Table1[[#This Row],[Player]], " ", ""))</f>
        <v>B.Jamerson</v>
      </c>
      <c r="J672">
        <v>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f t="shared" si="32"/>
        <v>0</v>
      </c>
      <c r="W672" t="s">
        <v>54</v>
      </c>
      <c r="X672" s="3">
        <v>7</v>
      </c>
      <c r="Y672">
        <v>0</v>
      </c>
      <c r="AF672">
        <f>Table1[[#This Row],[AB]]+Table1[[#This Row],[BB]]+Table1[[#This Row],[SF]]</f>
        <v>3</v>
      </c>
      <c r="AG672">
        <f>Table1[[#This Row],[H]]+Table1[[#This Row],[BB]]</f>
        <v>0</v>
      </c>
      <c r="AH672">
        <f>Table1[[#This Row],[H]]-Table1[[#This Row],[2B]]-Table1[[#This Row],[3B]]-Table1[[#This Row],[HR]]</f>
        <v>0</v>
      </c>
      <c r="AI672" s="3">
        <f>IF(Table1[[#This Row],[Team_Game_Number]] &gt;_xlfn.MAXIFS(Table1[Team_Game_Number],Table1[Team],Table1[[#This Row],[Team]]) - 5,1,0)</f>
        <v>0</v>
      </c>
      <c r="AJ672" cm="1">
        <f t="array" ref="AJ672">MATCH(Table1[[#This Row],[Game_ID]],_xlfn.UNIQUE(_xlfn._xlws.FILTER(Table1[Game_ID],Table1[Team]=Table1[[#This Row],[Team]])),0)</f>
        <v>8</v>
      </c>
      <c r="AK672">
        <f>IF(Table1[[#This Row],[Last5_Flag]]=1,1,0)</f>
        <v>0</v>
      </c>
      <c r="AL672">
        <f>COUNTIFS(
    Table1[Player Name], Table1[[#This Row],[Player Name]],
    Table1[Position], Table1[[#This Row],[Position]]
)</f>
        <v>2</v>
      </c>
      <c r="AM672" t="str" cm="1">
        <f t="array" ref="AM6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73" spans="1:39" x14ac:dyDescent="0.2">
      <c r="A673" t="str">
        <f>TEXT(Table1[[#This Row],[Date]],"yyyymmdd") &amp; "_" &amp; (LEFT(D673,3) &amp; "_" &amp; LEFT(E673,3) &amp; "_" &amp; (Table1[[#This Row],[Game_no.]]))</f>
        <v>20260220_She_Con_1</v>
      </c>
      <c r="B673" s="1">
        <v>46073</v>
      </c>
      <c r="C673" s="3">
        <v>1</v>
      </c>
      <c r="D673" t="s">
        <v>268</v>
      </c>
      <c r="E673" t="s">
        <v>97</v>
      </c>
      <c r="F673" t="s">
        <v>97</v>
      </c>
      <c r="G673" t="s">
        <v>268</v>
      </c>
      <c r="H673" t="s">
        <v>111</v>
      </c>
      <c r="I673" t="str">
        <f>TRIM(SUBSTITUTE(Table1[[#This Row],[Player]], " ", ""))</f>
        <v>H.Niten</v>
      </c>
      <c r="J673">
        <v>2</v>
      </c>
      <c r="K673">
        <v>1</v>
      </c>
      <c r="L673">
        <v>1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f t="shared" si="32"/>
        <v>1</v>
      </c>
      <c r="W673" t="s">
        <v>52</v>
      </c>
      <c r="X673" s="3">
        <v>8</v>
      </c>
      <c r="Y673">
        <v>0</v>
      </c>
      <c r="AF673">
        <f>Table1[[#This Row],[AB]]+Table1[[#This Row],[BB]]+Table1[[#This Row],[SF]]</f>
        <v>3</v>
      </c>
      <c r="AG673">
        <f>Table1[[#This Row],[H]]+Table1[[#This Row],[BB]]</f>
        <v>2</v>
      </c>
      <c r="AH673">
        <f>Table1[[#This Row],[H]]-Table1[[#This Row],[2B]]-Table1[[#This Row],[3B]]-Table1[[#This Row],[HR]]</f>
        <v>1</v>
      </c>
      <c r="AI673" s="3">
        <f>IF(Table1[[#This Row],[Team_Game_Number]] &gt;_xlfn.MAXIFS(Table1[Team_Game_Number],Table1[Team],Table1[[#This Row],[Team]]) - 5,1,0)</f>
        <v>0</v>
      </c>
      <c r="AJ673" cm="1">
        <f t="array" ref="AJ673">MATCH(Table1[[#This Row],[Game_ID]],_xlfn.UNIQUE(_xlfn._xlws.FILTER(Table1[Game_ID],Table1[Team]=Table1[[#This Row],[Team]])),0)</f>
        <v>8</v>
      </c>
      <c r="AK673">
        <f>IF(Table1[[#This Row],[Last5_Flag]]=1,1,0)</f>
        <v>0</v>
      </c>
      <c r="AL673">
        <f>COUNTIFS(
    Table1[Player Name], Table1[[#This Row],[Player Name]],
    Table1[Position], Table1[[#This Row],[Position]]
)</f>
        <v>11</v>
      </c>
      <c r="AM673" t="str" cm="1">
        <f t="array" ref="AM6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74" spans="1:39" x14ac:dyDescent="0.2">
      <c r="A674" t="str">
        <f>TEXT(Table1[[#This Row],[Date]],"yyyymmdd") &amp; "_" &amp; (LEFT(D674,3) &amp; "_" &amp; LEFT(E674,3) &amp; "_" &amp; (Table1[[#This Row],[Game_no.]]))</f>
        <v>20260220_She_Con_1</v>
      </c>
      <c r="B674" s="1">
        <v>46073</v>
      </c>
      <c r="C674" s="3">
        <v>1</v>
      </c>
      <c r="D674" t="s">
        <v>268</v>
      </c>
      <c r="E674" t="s">
        <v>97</v>
      </c>
      <c r="F674" t="s">
        <v>97</v>
      </c>
      <c r="G674" t="s">
        <v>268</v>
      </c>
      <c r="H674" t="s">
        <v>106</v>
      </c>
      <c r="I674" t="str">
        <f>TRIM(SUBSTITUTE(Table1[[#This Row],[Player]], " ", ""))</f>
        <v>S.Brehm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f t="shared" si="32"/>
        <v>0</v>
      </c>
      <c r="W674" t="s">
        <v>73</v>
      </c>
      <c r="X674" s="3"/>
      <c r="Y674">
        <v>0</v>
      </c>
      <c r="AF674">
        <f>Table1[[#This Row],[AB]]+Table1[[#This Row],[BB]]+Table1[[#This Row],[SF]]</f>
        <v>0</v>
      </c>
      <c r="AG674">
        <f>Table1[[#This Row],[H]]+Table1[[#This Row],[BB]]</f>
        <v>0</v>
      </c>
      <c r="AH674">
        <f>Table1[[#This Row],[H]]-Table1[[#This Row],[2B]]-Table1[[#This Row],[3B]]-Table1[[#This Row],[HR]]</f>
        <v>0</v>
      </c>
      <c r="AI674" s="3">
        <f>IF(Table1[[#This Row],[Team_Game_Number]] &gt;_xlfn.MAXIFS(Table1[Team_Game_Number],Table1[Team],Table1[[#This Row],[Team]]) - 5,1,0)</f>
        <v>0</v>
      </c>
      <c r="AJ674" cm="1">
        <f t="array" ref="AJ674">MATCH(Table1[[#This Row],[Game_ID]],_xlfn.UNIQUE(_xlfn._xlws.FILTER(Table1[Game_ID],Table1[Team]=Table1[[#This Row],[Team]])),0)</f>
        <v>8</v>
      </c>
      <c r="AK674">
        <f>IF(Table1[[#This Row],[Last5_Flag]]=1,1,0)</f>
        <v>0</v>
      </c>
      <c r="AL674">
        <f>COUNTIFS(
    Table1[Player Name], Table1[[#This Row],[Player Name]],
    Table1[Position], Table1[[#This Row],[Position]]
)</f>
        <v>11</v>
      </c>
      <c r="AM674" t="str" cm="1">
        <f t="array" ref="AM6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675" spans="1:39" x14ac:dyDescent="0.2">
      <c r="A675" t="str">
        <f>TEXT(Table1[[#This Row],[Date]],"yyyymmdd") &amp; "_" &amp; (LEFT(D675,3) &amp; "_" &amp; LEFT(E675,3) &amp; "_" &amp; (Table1[[#This Row],[Game_no.]]))</f>
        <v>20260220_She_Con_1</v>
      </c>
      <c r="B675" s="1">
        <v>46073</v>
      </c>
      <c r="C675" s="3">
        <v>1</v>
      </c>
      <c r="D675" t="s">
        <v>268</v>
      </c>
      <c r="E675" t="s">
        <v>97</v>
      </c>
      <c r="F675" t="s">
        <v>97</v>
      </c>
      <c r="G675" t="s">
        <v>268</v>
      </c>
      <c r="H675" t="s">
        <v>104</v>
      </c>
      <c r="I675" t="str">
        <f>TRIM(SUBSTITUTE(Table1[[#This Row],[Player]], " ", ""))</f>
        <v>K.McCord</v>
      </c>
      <c r="J675">
        <v>2</v>
      </c>
      <c r="K675">
        <v>2</v>
      </c>
      <c r="L675">
        <v>1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f t="shared" si="32"/>
        <v>1</v>
      </c>
      <c r="W675" t="s">
        <v>7</v>
      </c>
      <c r="X675" s="3">
        <v>9</v>
      </c>
      <c r="Y675">
        <v>0</v>
      </c>
      <c r="AF675">
        <f>Table1[[#This Row],[AB]]+Table1[[#This Row],[BB]]+Table1[[#This Row],[SF]]</f>
        <v>2</v>
      </c>
      <c r="AG675">
        <f>Table1[[#This Row],[H]]+Table1[[#This Row],[BB]]</f>
        <v>1</v>
      </c>
      <c r="AH675">
        <f>Table1[[#This Row],[H]]-Table1[[#This Row],[2B]]-Table1[[#This Row],[3B]]-Table1[[#This Row],[HR]]</f>
        <v>1</v>
      </c>
      <c r="AI675" s="3">
        <f>IF(Table1[[#This Row],[Team_Game_Number]] &gt;_xlfn.MAXIFS(Table1[Team_Game_Number],Table1[Team],Table1[[#This Row],[Team]]) - 5,1,0)</f>
        <v>0</v>
      </c>
      <c r="AJ675" cm="1">
        <f t="array" ref="AJ675">MATCH(Table1[[#This Row],[Game_ID]],_xlfn.UNIQUE(_xlfn._xlws.FILTER(Table1[Game_ID],Table1[Team]=Table1[[#This Row],[Team]])),0)</f>
        <v>8</v>
      </c>
      <c r="AK675">
        <f>IF(Table1[[#This Row],[Last5_Flag]]=1,1,0)</f>
        <v>0</v>
      </c>
      <c r="AL675">
        <f>COUNTIFS(
    Table1[Player Name], Table1[[#This Row],[Player Name]],
    Table1[Position], Table1[[#This Row],[Position]]
)</f>
        <v>22</v>
      </c>
      <c r="AM675" t="str" cm="1">
        <f t="array" ref="AM6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676" spans="1:39" x14ac:dyDescent="0.2">
      <c r="A676" t="str">
        <f>TEXT(Table1[[#This Row],[Date]],"yyyymmdd") &amp; "_" &amp; (LEFT(D676,3) &amp; "_" &amp; LEFT(E676,3) &amp; "_" &amp; (Table1[[#This Row],[Game_no.]]))</f>
        <v>20260220_She_Con_1</v>
      </c>
      <c r="B676" s="1">
        <v>46073</v>
      </c>
      <c r="C676" s="3">
        <v>1</v>
      </c>
      <c r="D676" t="s">
        <v>268</v>
      </c>
      <c r="E676" t="s">
        <v>97</v>
      </c>
      <c r="F676" t="s">
        <v>97</v>
      </c>
      <c r="G676" t="s">
        <v>268</v>
      </c>
      <c r="H676" t="s">
        <v>108</v>
      </c>
      <c r="I676" t="str">
        <f>TRIM(SUBSTITUTE(Table1[[#This Row],[Player]], " ", ""))</f>
        <v>R.Hintz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f t="shared" si="32"/>
        <v>0</v>
      </c>
      <c r="W676" t="s">
        <v>58</v>
      </c>
      <c r="X676" s="3"/>
      <c r="Y676">
        <v>0</v>
      </c>
      <c r="Z676">
        <v>7</v>
      </c>
      <c r="AA676">
        <v>4</v>
      </c>
      <c r="AB676">
        <v>2</v>
      </c>
      <c r="AC676">
        <v>2</v>
      </c>
      <c r="AD676">
        <v>2</v>
      </c>
      <c r="AE676">
        <v>9</v>
      </c>
      <c r="AF676">
        <f>Table1[[#This Row],[AB]]+Table1[[#This Row],[BB]]+Table1[[#This Row],[SF]]</f>
        <v>0</v>
      </c>
      <c r="AG676">
        <f>Table1[[#This Row],[H]]+Table1[[#This Row],[BB]]</f>
        <v>0</v>
      </c>
      <c r="AH676">
        <f>Table1[[#This Row],[H]]-Table1[[#This Row],[2B]]-Table1[[#This Row],[3B]]-Table1[[#This Row],[HR]]</f>
        <v>0</v>
      </c>
      <c r="AI676" s="3">
        <f>IF(Table1[[#This Row],[Team_Game_Number]] &gt;_xlfn.MAXIFS(Table1[Team_Game_Number],Table1[Team],Table1[[#This Row],[Team]]) - 5,1,0)</f>
        <v>0</v>
      </c>
      <c r="AJ676" cm="1">
        <f t="array" ref="AJ676">MATCH(Table1[[#This Row],[Game_ID]],_xlfn.UNIQUE(_xlfn._xlws.FILTER(Table1[Game_ID],Table1[Team]=Table1[[#This Row],[Team]])),0)</f>
        <v>8</v>
      </c>
      <c r="AK676">
        <f>IF(Table1[[#This Row],[Last5_Flag]]=1,1,0)</f>
        <v>0</v>
      </c>
      <c r="AL676">
        <f>COUNTIFS(
    Table1[Player Name], Table1[[#This Row],[Player Name]],
    Table1[Position], Table1[[#This Row],[Position]]
)</f>
        <v>14</v>
      </c>
      <c r="AM676" t="str" cm="1">
        <f t="array" ref="AM6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77" spans="1:39" x14ac:dyDescent="0.2">
      <c r="A677" t="str">
        <f>TEXT(Table1[[#This Row],[Date]],"yyyymmdd") &amp; "_" &amp; (LEFT(D677,3) &amp; "_" &amp; LEFT(E677,3) &amp; "_" &amp; (Table1[[#This Row],[Game_no.]]))</f>
        <v>20260220_D'Y_WVS_1</v>
      </c>
      <c r="B677" s="1">
        <v>46073</v>
      </c>
      <c r="C677" s="3">
        <v>1</v>
      </c>
      <c r="D677" t="s">
        <v>306</v>
      </c>
      <c r="E677" t="s">
        <v>130</v>
      </c>
      <c r="F677" t="s">
        <v>130</v>
      </c>
      <c r="G677" t="s">
        <v>306</v>
      </c>
      <c r="H677" t="s">
        <v>134</v>
      </c>
      <c r="I677" t="str">
        <f>TRIM(SUBSTITUTE(Table1[[#This Row],[Player]], " ", ""))</f>
        <v>K.Price</v>
      </c>
      <c r="J677">
        <v>4</v>
      </c>
      <c r="K677">
        <v>2</v>
      </c>
      <c r="L677">
        <v>1</v>
      </c>
      <c r="M677">
        <v>0</v>
      </c>
      <c r="N677">
        <v>2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f t="shared" si="32"/>
        <v>1</v>
      </c>
      <c r="W677" t="s">
        <v>115</v>
      </c>
      <c r="X677" s="3">
        <v>1</v>
      </c>
      <c r="Y677">
        <v>0</v>
      </c>
      <c r="AF677">
        <f>Table1[[#This Row],[AB]]+Table1[[#This Row],[BB]]+Table1[[#This Row],[SF]]</f>
        <v>6</v>
      </c>
      <c r="AG677">
        <f>Table1[[#This Row],[H]]+Table1[[#This Row],[BB]]</f>
        <v>3</v>
      </c>
      <c r="AH677">
        <f>Table1[[#This Row],[H]]-Table1[[#This Row],[2B]]-Table1[[#This Row],[3B]]-Table1[[#This Row],[HR]]</f>
        <v>1</v>
      </c>
      <c r="AI677" s="3">
        <f>IF(Table1[[#This Row],[Team_Game_Number]] &gt;_xlfn.MAXIFS(Table1[Team_Game_Number],Table1[Team],Table1[[#This Row],[Team]]) - 5,1,0)</f>
        <v>0</v>
      </c>
      <c r="AJ677" cm="1">
        <f t="array" ref="AJ677">MATCH(Table1[[#This Row],[Game_ID]],_xlfn.UNIQUE(_xlfn._xlws.FILTER(Table1[Game_ID],Table1[Team]=Table1[[#This Row],[Team]])),0)</f>
        <v>6</v>
      </c>
      <c r="AK677">
        <f>IF(Table1[[#This Row],[Last5_Flag]]=1,1,0)</f>
        <v>0</v>
      </c>
      <c r="AL677">
        <f>COUNTIFS(
    Table1[Player Name], Table1[[#This Row],[Player Name]],
    Table1[Position], Table1[[#This Row],[Position]]
)</f>
        <v>1</v>
      </c>
      <c r="AM677" t="str" cm="1">
        <f t="array" ref="AM6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78" spans="1:39" x14ac:dyDescent="0.2">
      <c r="A678" t="str">
        <f>TEXT(Table1[[#This Row],[Date]],"yyyymmdd") &amp; "_" &amp; (LEFT(D678,3) &amp; "_" &amp; LEFT(E678,3) &amp; "_" &amp; (Table1[[#This Row],[Game_no.]]))</f>
        <v>20260220_D'Y_WVS_1</v>
      </c>
      <c r="B678" s="1">
        <v>46073</v>
      </c>
      <c r="C678" s="3">
        <v>1</v>
      </c>
      <c r="D678" t="s">
        <v>306</v>
      </c>
      <c r="E678" t="s">
        <v>130</v>
      </c>
      <c r="F678" t="s">
        <v>130</v>
      </c>
      <c r="G678" t="s">
        <v>306</v>
      </c>
      <c r="H678" t="s">
        <v>515</v>
      </c>
      <c r="I678" t="str">
        <f>TRIM(SUBSTITUTE(Table1[[#This Row],[Player]], " ", ""))</f>
        <v>G.Sloan-Lebron</v>
      </c>
      <c r="J678">
        <v>4</v>
      </c>
      <c r="K678">
        <v>1</v>
      </c>
      <c r="L678">
        <v>2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f t="shared" si="32"/>
        <v>2</v>
      </c>
      <c r="W678" t="s">
        <v>242</v>
      </c>
      <c r="X678" s="3">
        <v>2</v>
      </c>
      <c r="Y678">
        <v>0</v>
      </c>
      <c r="AF678">
        <f>Table1[[#This Row],[AB]]+Table1[[#This Row],[BB]]+Table1[[#This Row],[SF]]</f>
        <v>4</v>
      </c>
      <c r="AG678">
        <f>Table1[[#This Row],[H]]+Table1[[#This Row],[BB]]</f>
        <v>2</v>
      </c>
      <c r="AH678">
        <f>Table1[[#This Row],[H]]-Table1[[#This Row],[2B]]-Table1[[#This Row],[3B]]-Table1[[#This Row],[HR]]</f>
        <v>2</v>
      </c>
      <c r="AI678" s="3">
        <f>IF(Table1[[#This Row],[Team_Game_Number]] &gt;_xlfn.MAXIFS(Table1[Team_Game_Number],Table1[Team],Table1[[#This Row],[Team]]) - 5,1,0)</f>
        <v>0</v>
      </c>
      <c r="AJ678" cm="1">
        <f t="array" ref="AJ678">MATCH(Table1[[#This Row],[Game_ID]],_xlfn.UNIQUE(_xlfn._xlws.FILTER(Table1[Game_ID],Table1[Team]=Table1[[#This Row],[Team]])),0)</f>
        <v>6</v>
      </c>
      <c r="AK678">
        <f>IF(Table1[[#This Row],[Last5_Flag]]=1,1,0)</f>
        <v>0</v>
      </c>
      <c r="AL678">
        <f>COUNTIFS(
    Table1[Player Name], Table1[[#This Row],[Player Name]],
    Table1[Position], Table1[[#This Row],[Position]]
)</f>
        <v>2</v>
      </c>
      <c r="AM678" t="str" cm="1">
        <f t="array" ref="AM6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79" spans="1:39" x14ac:dyDescent="0.2">
      <c r="A679" t="str">
        <f>TEXT(Table1[[#This Row],[Date]],"yyyymmdd") &amp; "_" &amp; (LEFT(D679,3) &amp; "_" &amp; LEFT(E679,3) &amp; "_" &amp; (Table1[[#This Row],[Game_no.]]))</f>
        <v>20260220_D'Y_WVS_1</v>
      </c>
      <c r="B679" s="1">
        <v>46073</v>
      </c>
      <c r="C679" s="3">
        <v>1</v>
      </c>
      <c r="D679" t="s">
        <v>306</v>
      </c>
      <c r="E679" t="s">
        <v>130</v>
      </c>
      <c r="F679" t="s">
        <v>130</v>
      </c>
      <c r="G679" t="s">
        <v>306</v>
      </c>
      <c r="H679" t="s">
        <v>138</v>
      </c>
      <c r="I679" t="str">
        <f>TRIM(SUBSTITUTE(Table1[[#This Row],[Player]], " ", ""))</f>
        <v>C.Moore</v>
      </c>
      <c r="J679">
        <v>4</v>
      </c>
      <c r="K679">
        <v>3</v>
      </c>
      <c r="L679">
        <v>3</v>
      </c>
      <c r="M679">
        <v>1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</v>
      </c>
      <c r="V679">
        <f t="shared" si="32"/>
        <v>5</v>
      </c>
      <c r="W679" t="s">
        <v>7</v>
      </c>
      <c r="X679" s="3">
        <v>3</v>
      </c>
      <c r="Y679">
        <v>0</v>
      </c>
      <c r="AF679">
        <f>Table1[[#This Row],[AB]]+Table1[[#This Row],[BB]]+Table1[[#This Row],[SF]]</f>
        <v>5</v>
      </c>
      <c r="AG679">
        <f>Table1[[#This Row],[H]]+Table1[[#This Row],[BB]]</f>
        <v>3</v>
      </c>
      <c r="AH679">
        <f>Table1[[#This Row],[H]]-Table1[[#This Row],[2B]]-Table1[[#This Row],[3B]]-Table1[[#This Row],[HR]]</f>
        <v>2</v>
      </c>
      <c r="AI679" s="3">
        <f>IF(Table1[[#This Row],[Team_Game_Number]] &gt;_xlfn.MAXIFS(Table1[Team_Game_Number],Table1[Team],Table1[[#This Row],[Team]]) - 5,1,0)</f>
        <v>0</v>
      </c>
      <c r="AJ679" cm="1">
        <f t="array" ref="AJ679">MATCH(Table1[[#This Row],[Game_ID]],_xlfn.UNIQUE(_xlfn._xlws.FILTER(Table1[Game_ID],Table1[Team]=Table1[[#This Row],[Team]])),0)</f>
        <v>6</v>
      </c>
      <c r="AK679">
        <f>IF(Table1[[#This Row],[Last5_Flag]]=1,1,0)</f>
        <v>0</v>
      </c>
      <c r="AL679">
        <f>COUNTIFS(
    Table1[Player Name], Table1[[#This Row],[Player Name]],
    Table1[Position], Table1[[#This Row],[Position]]
)</f>
        <v>20</v>
      </c>
      <c r="AM679" t="str" cm="1">
        <f t="array" ref="AM6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680" spans="1:39" x14ac:dyDescent="0.2">
      <c r="A680" t="str">
        <f>TEXT(Table1[[#This Row],[Date]],"yyyymmdd") &amp; "_" &amp; (LEFT(D680,3) &amp; "_" &amp; LEFT(E680,3) &amp; "_" &amp; (Table1[[#This Row],[Game_no.]]))</f>
        <v>20260220_D'Y_WVS_1</v>
      </c>
      <c r="B680" s="1">
        <v>46073</v>
      </c>
      <c r="C680" s="3">
        <v>1</v>
      </c>
      <c r="D680" t="s">
        <v>306</v>
      </c>
      <c r="E680" t="s">
        <v>130</v>
      </c>
      <c r="F680" t="s">
        <v>130</v>
      </c>
      <c r="G680" t="s">
        <v>306</v>
      </c>
      <c r="H680" t="s">
        <v>143</v>
      </c>
      <c r="I680" t="str">
        <f>TRIM(SUBSTITUTE(Table1[[#This Row],[Player]], " ", ""))</f>
        <v>S.Shamblin</v>
      </c>
      <c r="J680">
        <v>4</v>
      </c>
      <c r="K680">
        <v>3</v>
      </c>
      <c r="L680">
        <v>2</v>
      </c>
      <c r="M680">
        <v>6</v>
      </c>
      <c r="N680">
        <v>0</v>
      </c>
      <c r="O680">
        <v>0</v>
      </c>
      <c r="P680">
        <v>0</v>
      </c>
      <c r="Q680">
        <v>0</v>
      </c>
      <c r="R680">
        <v>2</v>
      </c>
      <c r="S680">
        <v>0</v>
      </c>
      <c r="T680">
        <v>0</v>
      </c>
      <c r="U680">
        <v>1</v>
      </c>
      <c r="V680">
        <f t="shared" si="32"/>
        <v>10</v>
      </c>
      <c r="W680" t="s">
        <v>57</v>
      </c>
      <c r="X680" s="3">
        <v>4</v>
      </c>
      <c r="Y680">
        <v>0</v>
      </c>
      <c r="AF680">
        <f>Table1[[#This Row],[AB]]+Table1[[#This Row],[BB]]+Table1[[#This Row],[SF]]</f>
        <v>5</v>
      </c>
      <c r="AG680">
        <f>Table1[[#This Row],[H]]+Table1[[#This Row],[BB]]</f>
        <v>2</v>
      </c>
      <c r="AH680">
        <f>Table1[[#This Row],[H]]-Table1[[#This Row],[2B]]-Table1[[#This Row],[3B]]-Table1[[#This Row],[HR]]</f>
        <v>0</v>
      </c>
      <c r="AI680" s="3">
        <f>IF(Table1[[#This Row],[Team_Game_Number]] &gt;_xlfn.MAXIFS(Table1[Team_Game_Number],Table1[Team],Table1[[#This Row],[Team]]) - 5,1,0)</f>
        <v>0</v>
      </c>
      <c r="AJ680" cm="1">
        <f t="array" ref="AJ680">MATCH(Table1[[#This Row],[Game_ID]],_xlfn.UNIQUE(_xlfn._xlws.FILTER(Table1[Game_ID],Table1[Team]=Table1[[#This Row],[Team]])),0)</f>
        <v>6</v>
      </c>
      <c r="AK680">
        <f>IF(Table1[[#This Row],[Last5_Flag]]=1,1,0)</f>
        <v>0</v>
      </c>
      <c r="AL680">
        <f>COUNTIFS(
    Table1[Player Name], Table1[[#This Row],[Player Name]],
    Table1[Position], Table1[[#This Row],[Position]]
)</f>
        <v>17</v>
      </c>
      <c r="AM680" t="str" cm="1">
        <f t="array" ref="AM6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681" spans="1:39" x14ac:dyDescent="0.2">
      <c r="A681" t="str">
        <f>TEXT(Table1[[#This Row],[Date]],"yyyymmdd") &amp; "_" &amp; (LEFT(D681,3) &amp; "_" &amp; LEFT(E681,3) &amp; "_" &amp; (Table1[[#This Row],[Game_no.]]))</f>
        <v>20260220_D'Y_WVS_1</v>
      </c>
      <c r="B681" s="1">
        <v>46073</v>
      </c>
      <c r="C681" s="3">
        <v>1</v>
      </c>
      <c r="D681" t="s">
        <v>306</v>
      </c>
      <c r="E681" t="s">
        <v>130</v>
      </c>
      <c r="F681" t="s">
        <v>130</v>
      </c>
      <c r="G681" t="s">
        <v>306</v>
      </c>
      <c r="H681" t="s">
        <v>136</v>
      </c>
      <c r="I681" t="str">
        <f>TRIM(SUBSTITUTE(Table1[[#This Row],[Player]], " ", ""))</f>
        <v>E.Bechtel</v>
      </c>
      <c r="J681">
        <v>3</v>
      </c>
      <c r="K681">
        <v>2</v>
      </c>
      <c r="L681">
        <v>2</v>
      </c>
      <c r="M681">
        <v>2</v>
      </c>
      <c r="N681">
        <v>2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f t="shared" si="32"/>
        <v>4</v>
      </c>
      <c r="W681" t="s">
        <v>54</v>
      </c>
      <c r="X681" s="3">
        <v>5</v>
      </c>
      <c r="Y681">
        <v>0</v>
      </c>
      <c r="AF681">
        <f>Table1[[#This Row],[AB]]+Table1[[#This Row],[BB]]+Table1[[#This Row],[SF]]</f>
        <v>5</v>
      </c>
      <c r="AG681">
        <f>Table1[[#This Row],[H]]+Table1[[#This Row],[BB]]</f>
        <v>4</v>
      </c>
      <c r="AH681">
        <f>Table1[[#This Row],[H]]-Table1[[#This Row],[2B]]-Table1[[#This Row],[3B]]-Table1[[#This Row],[HR]]</f>
        <v>1</v>
      </c>
      <c r="AI681" s="3">
        <f>IF(Table1[[#This Row],[Team_Game_Number]] &gt;_xlfn.MAXIFS(Table1[Team_Game_Number],Table1[Team],Table1[[#This Row],[Team]]) - 5,1,0)</f>
        <v>0</v>
      </c>
      <c r="AJ681" cm="1">
        <f t="array" ref="AJ681">MATCH(Table1[[#This Row],[Game_ID]],_xlfn.UNIQUE(_xlfn._xlws.FILTER(Table1[Game_ID],Table1[Team]=Table1[[#This Row],[Team]])),0)</f>
        <v>6</v>
      </c>
      <c r="AK681">
        <f>IF(Table1[[#This Row],[Last5_Flag]]=1,1,0)</f>
        <v>0</v>
      </c>
      <c r="AL681">
        <f>COUNTIFS(
    Table1[Player Name], Table1[[#This Row],[Player Name]],
    Table1[Position], Table1[[#This Row],[Position]]
)</f>
        <v>22</v>
      </c>
      <c r="AM681" t="str" cm="1">
        <f t="array" ref="AM6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682" spans="1:39" x14ac:dyDescent="0.2">
      <c r="A682" t="str">
        <f>TEXT(Table1[[#This Row],[Date]],"yyyymmdd") &amp; "_" &amp; (LEFT(D682,3) &amp; "_" &amp; LEFT(E682,3) &amp; "_" &amp; (Table1[[#This Row],[Game_no.]]))</f>
        <v>20260220_D'Y_WVS_1</v>
      </c>
      <c r="B682" s="1">
        <v>46073</v>
      </c>
      <c r="C682" s="3">
        <v>1</v>
      </c>
      <c r="D682" t="s">
        <v>306</v>
      </c>
      <c r="E682" t="s">
        <v>130</v>
      </c>
      <c r="F682" t="s">
        <v>130</v>
      </c>
      <c r="G682" t="s">
        <v>306</v>
      </c>
      <c r="H682" t="s">
        <v>142</v>
      </c>
      <c r="I682" t="str">
        <f>TRIM(SUBSTITUTE(Table1[[#This Row],[Player]], " ", ""))</f>
        <v>B.Christian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f t="shared" si="32"/>
        <v>0</v>
      </c>
      <c r="W682" t="s">
        <v>8</v>
      </c>
      <c r="X682" s="3">
        <v>6</v>
      </c>
      <c r="Y682">
        <v>0</v>
      </c>
      <c r="AF682">
        <f>Table1[[#This Row],[AB]]+Table1[[#This Row],[BB]]+Table1[[#This Row],[SF]]</f>
        <v>2</v>
      </c>
      <c r="AG682">
        <f>Table1[[#This Row],[H]]+Table1[[#This Row],[BB]]</f>
        <v>0</v>
      </c>
      <c r="AH682">
        <f>Table1[[#This Row],[H]]-Table1[[#This Row],[2B]]-Table1[[#This Row],[3B]]-Table1[[#This Row],[HR]]</f>
        <v>0</v>
      </c>
      <c r="AI682" s="3">
        <f>IF(Table1[[#This Row],[Team_Game_Number]] &gt;_xlfn.MAXIFS(Table1[Team_Game_Number],Table1[Team],Table1[[#This Row],[Team]]) - 5,1,0)</f>
        <v>0</v>
      </c>
      <c r="AJ682" cm="1">
        <f t="array" ref="AJ682">MATCH(Table1[[#This Row],[Game_ID]],_xlfn.UNIQUE(_xlfn._xlws.FILTER(Table1[Game_ID],Table1[Team]=Table1[[#This Row],[Team]])),0)</f>
        <v>6</v>
      </c>
      <c r="AK682">
        <f>IF(Table1[[#This Row],[Last5_Flag]]=1,1,0)</f>
        <v>0</v>
      </c>
      <c r="AL682">
        <f>COUNTIFS(
    Table1[Player Name], Table1[[#This Row],[Player Name]],
    Table1[Position], Table1[[#This Row],[Position]]
)</f>
        <v>4</v>
      </c>
      <c r="AM682" t="str" cm="1">
        <f t="array" ref="AM6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83" spans="1:39" x14ac:dyDescent="0.2">
      <c r="A683" t="str">
        <f>TEXT(Table1[[#This Row],[Date]],"yyyymmdd") &amp; "_" &amp; (LEFT(D683,3) &amp; "_" &amp; LEFT(E683,3) &amp; "_" &amp; (Table1[[#This Row],[Game_no.]]))</f>
        <v>20260220_D'Y_WVS_1</v>
      </c>
      <c r="B683" s="1">
        <v>46073</v>
      </c>
      <c r="C683" s="3">
        <v>1</v>
      </c>
      <c r="D683" t="s">
        <v>306</v>
      </c>
      <c r="E683" t="s">
        <v>130</v>
      </c>
      <c r="F683" t="s">
        <v>130</v>
      </c>
      <c r="G683" t="s">
        <v>306</v>
      </c>
      <c r="H683" t="s">
        <v>140</v>
      </c>
      <c r="I683" t="str">
        <f>TRIM(SUBSTITUTE(Table1[[#This Row],[Player]], " ", ""))</f>
        <v>O.Bell</v>
      </c>
      <c r="J683">
        <v>2</v>
      </c>
      <c r="K683">
        <v>3</v>
      </c>
      <c r="L683">
        <v>1</v>
      </c>
      <c r="M683">
        <v>2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f t="shared" si="32"/>
        <v>5</v>
      </c>
      <c r="W683" t="s">
        <v>308</v>
      </c>
      <c r="X683" s="3">
        <v>6</v>
      </c>
      <c r="Y683">
        <v>0</v>
      </c>
      <c r="AF683">
        <f>Table1[[#This Row],[AB]]+Table1[[#This Row],[BB]]+Table1[[#This Row],[SF]]</f>
        <v>3</v>
      </c>
      <c r="AG683">
        <f>Table1[[#This Row],[H]]+Table1[[#This Row],[BB]]</f>
        <v>2</v>
      </c>
      <c r="AH683">
        <f>Table1[[#This Row],[H]]-Table1[[#This Row],[2B]]-Table1[[#This Row],[3B]]-Table1[[#This Row],[HR]]</f>
        <v>0</v>
      </c>
      <c r="AI683" s="3">
        <f>IF(Table1[[#This Row],[Team_Game_Number]] &gt;_xlfn.MAXIFS(Table1[Team_Game_Number],Table1[Team],Table1[[#This Row],[Team]]) - 5,1,0)</f>
        <v>0</v>
      </c>
      <c r="AJ683" cm="1">
        <f t="array" ref="AJ683">MATCH(Table1[[#This Row],[Game_ID]],_xlfn.UNIQUE(_xlfn._xlws.FILTER(Table1[Game_ID],Table1[Team]=Table1[[#This Row],[Team]])),0)</f>
        <v>6</v>
      </c>
      <c r="AK683">
        <f>IF(Table1[[#This Row],[Last5_Flag]]=1,1,0)</f>
        <v>0</v>
      </c>
      <c r="AL683">
        <f>COUNTIFS(
    Table1[Player Name], Table1[[#This Row],[Player Name]],
    Table1[Position], Table1[[#This Row],[Position]]
)</f>
        <v>1</v>
      </c>
      <c r="AM683" t="str" cm="1">
        <f t="array" ref="AM6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84" spans="1:39" x14ac:dyDescent="0.2">
      <c r="A684" t="str">
        <f>TEXT(Table1[[#This Row],[Date]],"yyyymmdd") &amp; "_" &amp; (LEFT(D684,3) &amp; "_" &amp; LEFT(E684,3) &amp; "_" &amp; (Table1[[#This Row],[Game_no.]]))</f>
        <v>20260220_D'Y_WVS_1</v>
      </c>
      <c r="B684" s="1">
        <v>46073</v>
      </c>
      <c r="C684" s="3">
        <v>1</v>
      </c>
      <c r="D684" t="s">
        <v>306</v>
      </c>
      <c r="E684" t="s">
        <v>130</v>
      </c>
      <c r="F684" t="s">
        <v>130</v>
      </c>
      <c r="G684" t="s">
        <v>306</v>
      </c>
      <c r="H684" t="s">
        <v>132</v>
      </c>
      <c r="I684" t="str">
        <f>TRIM(SUBSTITUTE(Table1[[#This Row],[Player]], " ", ""))</f>
        <v>C.Cummings</v>
      </c>
      <c r="J684">
        <v>2</v>
      </c>
      <c r="K684">
        <v>1</v>
      </c>
      <c r="L684">
        <v>0</v>
      </c>
      <c r="M684">
        <v>0</v>
      </c>
      <c r="N684">
        <v>3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f t="shared" si="32"/>
        <v>0</v>
      </c>
      <c r="W684" t="s">
        <v>43</v>
      </c>
      <c r="X684" s="3">
        <v>7</v>
      </c>
      <c r="Y684">
        <v>2</v>
      </c>
      <c r="AF684">
        <f>Table1[[#This Row],[AB]]+Table1[[#This Row],[BB]]+Table1[[#This Row],[SF]]</f>
        <v>5</v>
      </c>
      <c r="AG684">
        <f>Table1[[#This Row],[H]]+Table1[[#This Row],[BB]]</f>
        <v>3</v>
      </c>
      <c r="AH684">
        <f>Table1[[#This Row],[H]]-Table1[[#This Row],[2B]]-Table1[[#This Row],[3B]]-Table1[[#This Row],[HR]]</f>
        <v>0</v>
      </c>
      <c r="AI684" s="3">
        <f>IF(Table1[[#This Row],[Team_Game_Number]] &gt;_xlfn.MAXIFS(Table1[Team_Game_Number],Table1[Team],Table1[[#This Row],[Team]]) - 5,1,0)</f>
        <v>0</v>
      </c>
      <c r="AJ684" cm="1">
        <f t="array" ref="AJ684">MATCH(Table1[[#This Row],[Game_ID]],_xlfn.UNIQUE(_xlfn._xlws.FILTER(Table1[Game_ID],Table1[Team]=Table1[[#This Row],[Team]])),0)</f>
        <v>6</v>
      </c>
      <c r="AK684">
        <f>IF(Table1[[#This Row],[Last5_Flag]]=1,1,0)</f>
        <v>0</v>
      </c>
      <c r="AL684">
        <f>COUNTIFS(
    Table1[Player Name], Table1[[#This Row],[Player Name]],
    Table1[Position], Table1[[#This Row],[Position]]
)</f>
        <v>10</v>
      </c>
      <c r="AM684" t="str" cm="1">
        <f t="array" ref="AM6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85" spans="1:39" x14ac:dyDescent="0.2">
      <c r="A685" t="str">
        <f>TEXT(Table1[[#This Row],[Date]],"yyyymmdd") &amp; "_" &amp; (LEFT(D685,3) &amp; "_" &amp; LEFT(E685,3) &amp; "_" &amp; (Table1[[#This Row],[Game_no.]]))</f>
        <v>20260220_D'Y_WVS_1</v>
      </c>
      <c r="B685" s="1">
        <v>46073</v>
      </c>
      <c r="C685" s="3">
        <v>1</v>
      </c>
      <c r="D685" t="s">
        <v>306</v>
      </c>
      <c r="E685" t="s">
        <v>130</v>
      </c>
      <c r="F685" t="s">
        <v>130</v>
      </c>
      <c r="G685" t="s">
        <v>306</v>
      </c>
      <c r="H685" t="s">
        <v>141</v>
      </c>
      <c r="I685" t="str">
        <f>TRIM(SUBSTITUTE(Table1[[#This Row],[Player]], " ", ""))</f>
        <v>E.Hoffman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f t="shared" si="32"/>
        <v>0</v>
      </c>
      <c r="W685" t="s">
        <v>53</v>
      </c>
      <c r="X685" s="3">
        <v>8</v>
      </c>
      <c r="Y685">
        <v>1</v>
      </c>
      <c r="AF685">
        <f>Table1[[#This Row],[AB]]+Table1[[#This Row],[BB]]+Table1[[#This Row],[SF]]</f>
        <v>2</v>
      </c>
      <c r="AG685">
        <f>Table1[[#This Row],[H]]+Table1[[#This Row],[BB]]</f>
        <v>0</v>
      </c>
      <c r="AH685">
        <f>Table1[[#This Row],[H]]-Table1[[#This Row],[2B]]-Table1[[#This Row],[3B]]-Table1[[#This Row],[HR]]</f>
        <v>0</v>
      </c>
      <c r="AI685" s="3">
        <f>IF(Table1[[#This Row],[Team_Game_Number]] &gt;_xlfn.MAXIFS(Table1[Team_Game_Number],Table1[Team],Table1[[#This Row],[Team]]) - 5,1,0)</f>
        <v>0</v>
      </c>
      <c r="AJ685" cm="1">
        <f t="array" ref="AJ685">MATCH(Table1[[#This Row],[Game_ID]],_xlfn.UNIQUE(_xlfn._xlws.FILTER(Table1[Game_ID],Table1[Team]=Table1[[#This Row],[Team]])),0)</f>
        <v>6</v>
      </c>
      <c r="AK685">
        <f>IF(Table1[[#This Row],[Last5_Flag]]=1,1,0)</f>
        <v>0</v>
      </c>
      <c r="AL685">
        <f>COUNTIFS(
    Table1[Player Name], Table1[[#This Row],[Player Name]],
    Table1[Position], Table1[[#This Row],[Position]]
)</f>
        <v>3</v>
      </c>
      <c r="AM685" t="str" cm="1">
        <f t="array" ref="AM6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686" spans="1:39" x14ac:dyDescent="0.2">
      <c r="A686" t="str">
        <f>TEXT(Table1[[#This Row],[Date]],"yyyymmdd") &amp; "_" &amp; (LEFT(D686,3) &amp; "_" &amp; LEFT(E686,3) &amp; "_" &amp; (Table1[[#This Row],[Game_no.]]))</f>
        <v>20260220_D'Y_WVS_1</v>
      </c>
      <c r="B686" s="1">
        <v>46073</v>
      </c>
      <c r="C686" s="3">
        <v>1</v>
      </c>
      <c r="D686" t="s">
        <v>306</v>
      </c>
      <c r="E686" t="s">
        <v>130</v>
      </c>
      <c r="F686" t="s">
        <v>130</v>
      </c>
      <c r="G686" t="s">
        <v>306</v>
      </c>
      <c r="H686" t="s">
        <v>137</v>
      </c>
      <c r="I686" t="str">
        <f>TRIM(SUBSTITUTE(Table1[[#This Row],[Player]], " ", ""))</f>
        <v>A.Contreras</v>
      </c>
      <c r="J686">
        <v>2</v>
      </c>
      <c r="K686">
        <v>0</v>
      </c>
      <c r="L686">
        <v>1</v>
      </c>
      <c r="M686">
        <v>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f t="shared" si="32"/>
        <v>1</v>
      </c>
      <c r="W686" t="s">
        <v>129</v>
      </c>
      <c r="X686" s="3">
        <v>8</v>
      </c>
      <c r="Y686">
        <v>0</v>
      </c>
      <c r="AF686">
        <f>Table1[[#This Row],[AB]]+Table1[[#This Row],[BB]]+Table1[[#This Row],[SF]]</f>
        <v>3</v>
      </c>
      <c r="AG686">
        <f>Table1[[#This Row],[H]]+Table1[[#This Row],[BB]]</f>
        <v>2</v>
      </c>
      <c r="AH686">
        <f>Table1[[#This Row],[H]]-Table1[[#This Row],[2B]]-Table1[[#This Row],[3B]]-Table1[[#This Row],[HR]]</f>
        <v>1</v>
      </c>
      <c r="AI686" s="3">
        <f>IF(Table1[[#This Row],[Team_Game_Number]] &gt;_xlfn.MAXIFS(Table1[Team_Game_Number],Table1[Team],Table1[[#This Row],[Team]]) - 5,1,0)</f>
        <v>0</v>
      </c>
      <c r="AJ686" cm="1">
        <f t="array" ref="AJ686">MATCH(Table1[[#This Row],[Game_ID]],_xlfn.UNIQUE(_xlfn._xlws.FILTER(Table1[Game_ID],Table1[Team]=Table1[[#This Row],[Team]])),0)</f>
        <v>6</v>
      </c>
      <c r="AK686">
        <f>IF(Table1[[#This Row],[Last5_Flag]]=1,1,0)</f>
        <v>0</v>
      </c>
      <c r="AL686">
        <f>COUNTIFS(
    Table1[Player Name], Table1[[#This Row],[Player Name]],
    Table1[Position], Table1[[#This Row],[Position]]
)</f>
        <v>1</v>
      </c>
      <c r="AM686" t="str" cm="1">
        <f t="array" ref="AM6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687" spans="1:39" x14ac:dyDescent="0.2">
      <c r="A687" t="str">
        <f>TEXT(Table1[[#This Row],[Date]],"yyyymmdd") &amp; "_" &amp; (LEFT(D687,3) &amp; "_" &amp; LEFT(E687,3) &amp; "_" &amp; (Table1[[#This Row],[Game_no.]]))</f>
        <v>20260220_D'Y_WVS_1</v>
      </c>
      <c r="B687" s="1">
        <v>46073</v>
      </c>
      <c r="C687" s="3">
        <v>1</v>
      </c>
      <c r="D687" t="s">
        <v>306</v>
      </c>
      <c r="E687" t="s">
        <v>130</v>
      </c>
      <c r="F687" t="s">
        <v>130</v>
      </c>
      <c r="G687" t="s">
        <v>306</v>
      </c>
      <c r="H687" t="s">
        <v>139</v>
      </c>
      <c r="I687" t="str">
        <f>TRIM(SUBSTITUTE(Table1[[#This Row],[Player]], " ", ""))</f>
        <v>C.Treadway</v>
      </c>
      <c r="J687">
        <v>1</v>
      </c>
      <c r="K687">
        <v>0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f t="shared" si="32"/>
        <v>1</v>
      </c>
      <c r="W687" t="s">
        <v>74</v>
      </c>
      <c r="X687" s="3">
        <v>9</v>
      </c>
      <c r="Y687">
        <v>0</v>
      </c>
      <c r="AF687">
        <f>Table1[[#This Row],[AB]]+Table1[[#This Row],[BB]]+Table1[[#This Row],[SF]]</f>
        <v>1</v>
      </c>
      <c r="AG687">
        <f>Table1[[#This Row],[H]]+Table1[[#This Row],[BB]]</f>
        <v>1</v>
      </c>
      <c r="AH687">
        <f>Table1[[#This Row],[H]]-Table1[[#This Row],[2B]]-Table1[[#This Row],[3B]]-Table1[[#This Row],[HR]]</f>
        <v>1</v>
      </c>
      <c r="AI687" s="3">
        <f>IF(Table1[[#This Row],[Team_Game_Number]] &gt;_xlfn.MAXIFS(Table1[Team_Game_Number],Table1[Team],Table1[[#This Row],[Team]]) - 5,1,0)</f>
        <v>0</v>
      </c>
      <c r="AJ687" cm="1">
        <f t="array" ref="AJ687">MATCH(Table1[[#This Row],[Game_ID]],_xlfn.UNIQUE(_xlfn._xlws.FILTER(Table1[Game_ID],Table1[Team]=Table1[[#This Row],[Team]])),0)</f>
        <v>6</v>
      </c>
      <c r="AK687">
        <f>IF(Table1[[#This Row],[Last5_Flag]]=1,1,0)</f>
        <v>0</v>
      </c>
      <c r="AL687">
        <f>COUNTIFS(
    Table1[Player Name], Table1[[#This Row],[Player Name]],
    Table1[Position], Table1[[#This Row],[Position]]
)</f>
        <v>6</v>
      </c>
      <c r="AM687" t="str" cm="1">
        <f t="array" ref="AM6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688" spans="1:39" x14ac:dyDescent="0.2">
      <c r="A688" t="str">
        <f>TEXT(Table1[[#This Row],[Date]],"yyyymmdd") &amp; "_" &amp; (LEFT(D688,3) &amp; "_" &amp; LEFT(E688,3) &amp; "_" &amp; (Table1[[#This Row],[Game_no.]]))</f>
        <v>20260220_D'Y_WVS_1</v>
      </c>
      <c r="B688" s="1">
        <v>46073</v>
      </c>
      <c r="C688" s="3">
        <v>1</v>
      </c>
      <c r="D688" t="s">
        <v>306</v>
      </c>
      <c r="E688" t="s">
        <v>130</v>
      </c>
      <c r="F688" t="s">
        <v>130</v>
      </c>
      <c r="G688" t="s">
        <v>306</v>
      </c>
      <c r="H688" t="s">
        <v>131</v>
      </c>
      <c r="I688" t="str">
        <f>TRIM(SUBSTITUTE(Table1[[#This Row],[Player]], " ", ""))</f>
        <v>E.Sigmon</v>
      </c>
      <c r="J688">
        <v>3</v>
      </c>
      <c r="K688">
        <v>1</v>
      </c>
      <c r="L688">
        <v>1</v>
      </c>
      <c r="M688">
        <v>0</v>
      </c>
      <c r="N688">
        <v>1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f t="shared" si="32"/>
        <v>1</v>
      </c>
      <c r="W688" t="s">
        <v>48</v>
      </c>
      <c r="X688" s="3">
        <v>9</v>
      </c>
      <c r="Y688">
        <v>1</v>
      </c>
      <c r="AF688">
        <f>Table1[[#This Row],[AB]]+Table1[[#This Row],[BB]]+Table1[[#This Row],[SF]]</f>
        <v>4</v>
      </c>
      <c r="AG688">
        <f>Table1[[#This Row],[H]]+Table1[[#This Row],[BB]]</f>
        <v>2</v>
      </c>
      <c r="AH688">
        <f>Table1[[#This Row],[H]]-Table1[[#This Row],[2B]]-Table1[[#This Row],[3B]]-Table1[[#This Row],[HR]]</f>
        <v>1</v>
      </c>
      <c r="AI688" s="3">
        <f>IF(Table1[[#This Row],[Team_Game_Number]] &gt;_xlfn.MAXIFS(Table1[Team_Game_Number],Table1[Team],Table1[[#This Row],[Team]]) - 5,1,0)</f>
        <v>0</v>
      </c>
      <c r="AJ688" cm="1">
        <f t="array" ref="AJ688">MATCH(Table1[[#This Row],[Game_ID]],_xlfn.UNIQUE(_xlfn._xlws.FILTER(Table1[Game_ID],Table1[Team]=Table1[[#This Row],[Team]])),0)</f>
        <v>6</v>
      </c>
      <c r="AK688">
        <f>IF(Table1[[#This Row],[Last5_Flag]]=1,1,0)</f>
        <v>0</v>
      </c>
      <c r="AL688">
        <f>COUNTIFS(
    Table1[Player Name], Table1[[#This Row],[Player Name]],
    Table1[Position], Table1[[#This Row],[Position]]
)</f>
        <v>18</v>
      </c>
      <c r="AM688" t="str" cm="1">
        <f t="array" ref="AM6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689" spans="1:39" x14ac:dyDescent="0.2">
      <c r="A689" t="str">
        <f>TEXT(Table1[[#This Row],[Date]],"yyyymmdd") &amp; "_" &amp; (LEFT(D689,3) &amp; "_" &amp; LEFT(E689,3) &amp; "_" &amp; (Table1[[#This Row],[Game_no.]]))</f>
        <v>20260220_D'Y_WVS_1</v>
      </c>
      <c r="B689" s="1">
        <v>46073</v>
      </c>
      <c r="C689" s="3">
        <v>1</v>
      </c>
      <c r="D689" t="s">
        <v>306</v>
      </c>
      <c r="E689" t="s">
        <v>130</v>
      </c>
      <c r="F689" t="s">
        <v>130</v>
      </c>
      <c r="G689" t="s">
        <v>306</v>
      </c>
      <c r="H689" t="s">
        <v>307</v>
      </c>
      <c r="I689" t="str">
        <f>TRIM(SUBSTITUTE(Table1[[#This Row],[Player]], " ", ""))</f>
        <v>A.Hill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f t="shared" si="32"/>
        <v>0</v>
      </c>
      <c r="W689" t="s">
        <v>58</v>
      </c>
      <c r="X689" s="3"/>
      <c r="Y689">
        <v>0</v>
      </c>
      <c r="Z689">
        <v>3.3330000000000002</v>
      </c>
      <c r="AA689">
        <v>5</v>
      </c>
      <c r="AB689">
        <v>1</v>
      </c>
      <c r="AC689">
        <v>1</v>
      </c>
      <c r="AD689">
        <v>0</v>
      </c>
      <c r="AE689">
        <v>0</v>
      </c>
      <c r="AF689">
        <f>Table1[[#This Row],[AB]]+Table1[[#This Row],[BB]]+Table1[[#This Row],[SF]]</f>
        <v>0</v>
      </c>
      <c r="AG689">
        <f>Table1[[#This Row],[H]]+Table1[[#This Row],[BB]]</f>
        <v>0</v>
      </c>
      <c r="AH689">
        <f>Table1[[#This Row],[H]]-Table1[[#This Row],[2B]]-Table1[[#This Row],[3B]]-Table1[[#This Row],[HR]]</f>
        <v>0</v>
      </c>
      <c r="AI689" s="3">
        <f>IF(Table1[[#This Row],[Team_Game_Number]] &gt;_xlfn.MAXIFS(Table1[Team_Game_Number],Table1[Team],Table1[[#This Row],[Team]]) - 5,1,0)</f>
        <v>0</v>
      </c>
      <c r="AJ689" cm="1">
        <f t="array" ref="AJ689">MATCH(Table1[[#This Row],[Game_ID]],_xlfn.UNIQUE(_xlfn._xlws.FILTER(Table1[Game_ID],Table1[Team]=Table1[[#This Row],[Team]])),0)</f>
        <v>6</v>
      </c>
      <c r="AK689">
        <f>IF(Table1[[#This Row],[Last5_Flag]]=1,1,0)</f>
        <v>0</v>
      </c>
      <c r="AL689">
        <f>COUNTIFS(
    Table1[Player Name], Table1[[#This Row],[Player Name]],
    Table1[Position], Table1[[#This Row],[Position]]
)</f>
        <v>2</v>
      </c>
      <c r="AM689" t="str" cm="1">
        <f t="array" ref="AM6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90" spans="1:39" x14ac:dyDescent="0.2">
      <c r="A690" t="str">
        <f>TEXT(Table1[[#This Row],[Date]],"yyyymmdd") &amp; "_" &amp; (LEFT(D690,3) &amp; "_" &amp; LEFT(E690,3) &amp; "_" &amp; (Table1[[#This Row],[Game_no.]]))</f>
        <v>20260220_D'Y_WVS_1</v>
      </c>
      <c r="B690" s="1">
        <v>46073</v>
      </c>
      <c r="C690" s="3">
        <v>1</v>
      </c>
      <c r="D690" t="s">
        <v>306</v>
      </c>
      <c r="E690" t="s">
        <v>130</v>
      </c>
      <c r="F690" t="s">
        <v>130</v>
      </c>
      <c r="G690" t="s">
        <v>306</v>
      </c>
      <c r="H690" t="s">
        <v>144</v>
      </c>
      <c r="I690" t="str">
        <f>TRIM(SUBSTITUTE(Table1[[#This Row],[Player]], " ", ""))</f>
        <v>A.Green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f t="shared" si="32"/>
        <v>0</v>
      </c>
      <c r="W690" t="s">
        <v>58</v>
      </c>
      <c r="X690" s="3"/>
      <c r="Y690">
        <v>0</v>
      </c>
      <c r="Z690">
        <v>2</v>
      </c>
      <c r="AA690">
        <v>0</v>
      </c>
      <c r="AB690">
        <v>0</v>
      </c>
      <c r="AC690">
        <v>0</v>
      </c>
      <c r="AD690">
        <v>0</v>
      </c>
      <c r="AE690">
        <v>5</v>
      </c>
      <c r="AF690">
        <f>Table1[[#This Row],[AB]]+Table1[[#This Row],[BB]]+Table1[[#This Row],[SF]]</f>
        <v>0</v>
      </c>
      <c r="AG690">
        <f>Table1[[#This Row],[H]]+Table1[[#This Row],[BB]]</f>
        <v>0</v>
      </c>
      <c r="AH690">
        <f>Table1[[#This Row],[H]]-Table1[[#This Row],[2B]]-Table1[[#This Row],[3B]]-Table1[[#This Row],[HR]]</f>
        <v>0</v>
      </c>
      <c r="AI690" s="3">
        <f>IF(Table1[[#This Row],[Team_Game_Number]] &gt;_xlfn.MAXIFS(Table1[Team_Game_Number],Table1[Team],Table1[[#This Row],[Team]]) - 5,1,0)</f>
        <v>0</v>
      </c>
      <c r="AJ690" cm="1">
        <f t="array" ref="AJ690">MATCH(Table1[[#This Row],[Game_ID]],_xlfn.UNIQUE(_xlfn._xlws.FILTER(Table1[Game_ID],Table1[Team]=Table1[[#This Row],[Team]])),0)</f>
        <v>6</v>
      </c>
      <c r="AK690">
        <f>IF(Table1[[#This Row],[Last5_Flag]]=1,1,0)</f>
        <v>0</v>
      </c>
      <c r="AL690">
        <f>COUNTIFS(
    Table1[Player Name], Table1[[#This Row],[Player Name]],
    Table1[Position], Table1[[#This Row],[Position]]
)</f>
        <v>9</v>
      </c>
      <c r="AM690" t="str" cm="1">
        <f t="array" ref="AM6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691" spans="1:39" x14ac:dyDescent="0.2">
      <c r="A691" t="str">
        <f>TEXT(Table1[[#This Row],[Date]],"yyyymmdd") &amp; "_" &amp; (LEFT(D691,3) &amp; "_" &amp; LEFT(E691,3) &amp; "_" &amp; (Table1[[#This Row],[Game_no.]]))</f>
        <v>20260220_D'Y_WVS_1</v>
      </c>
      <c r="B691" s="1">
        <v>46073</v>
      </c>
      <c r="C691" s="3">
        <v>1</v>
      </c>
      <c r="D691" t="s">
        <v>306</v>
      </c>
      <c r="E691" t="s">
        <v>130</v>
      </c>
      <c r="F691" t="s">
        <v>130</v>
      </c>
      <c r="G691" t="s">
        <v>306</v>
      </c>
      <c r="H691" t="s">
        <v>133</v>
      </c>
      <c r="I691" t="str">
        <f>TRIM(SUBSTITUTE(Table1[[#This Row],[Player]], " ", ""))</f>
        <v>A.Hall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f t="shared" ref="V691:V703" si="33">L691*1+P691*2+Q691*3+R691*4</f>
        <v>0</v>
      </c>
      <c r="W691" t="s">
        <v>58</v>
      </c>
      <c r="X691" s="3"/>
      <c r="Y691">
        <v>0</v>
      </c>
      <c r="Z691">
        <v>1.667</v>
      </c>
      <c r="AA691">
        <v>8</v>
      </c>
      <c r="AB691">
        <v>8</v>
      </c>
      <c r="AC691">
        <v>6</v>
      </c>
      <c r="AD691">
        <v>3</v>
      </c>
      <c r="AE691">
        <v>0</v>
      </c>
      <c r="AF691">
        <f>Table1[[#This Row],[AB]]+Table1[[#This Row],[BB]]+Table1[[#This Row],[SF]]</f>
        <v>0</v>
      </c>
      <c r="AG691">
        <f>Table1[[#This Row],[H]]+Table1[[#This Row],[BB]]</f>
        <v>0</v>
      </c>
      <c r="AH691">
        <f>Table1[[#This Row],[H]]-Table1[[#This Row],[2B]]-Table1[[#This Row],[3B]]-Table1[[#This Row],[HR]]</f>
        <v>0</v>
      </c>
      <c r="AI691" s="3">
        <f>IF(Table1[[#This Row],[Team_Game_Number]] &gt;_xlfn.MAXIFS(Table1[Team_Game_Number],Table1[Team],Table1[[#This Row],[Team]]) - 5,1,0)</f>
        <v>0</v>
      </c>
      <c r="AJ691" cm="1">
        <f t="array" ref="AJ691">MATCH(Table1[[#This Row],[Game_ID]],_xlfn.UNIQUE(_xlfn._xlws.FILTER(Table1[Game_ID],Table1[Team]=Table1[[#This Row],[Team]])),0)</f>
        <v>6</v>
      </c>
      <c r="AK691">
        <f>IF(Table1[[#This Row],[Last5_Flag]]=1,1,0)</f>
        <v>0</v>
      </c>
      <c r="AL691">
        <f>COUNTIFS(
    Table1[Player Name], Table1[[#This Row],[Player Name]],
    Table1[Position], Table1[[#This Row],[Position]]
)</f>
        <v>3</v>
      </c>
      <c r="AM691" t="str" cm="1">
        <f t="array" ref="AM6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692" spans="1:39" x14ac:dyDescent="0.2">
      <c r="A692" t="str">
        <f>TEXT(Table1[[#This Row],[Date]],"yyyymmdd") &amp; "_" &amp; (LEFT(D692,3) &amp; "_" &amp; LEFT(E692,3) &amp; "_" &amp; (Table1[[#This Row],[Game_no.]]))</f>
        <v>20260221_Set_WVW_1</v>
      </c>
      <c r="B692" s="1">
        <v>46074</v>
      </c>
      <c r="C692" s="3">
        <v>1</v>
      </c>
      <c r="D692" t="s">
        <v>304</v>
      </c>
      <c r="E692" t="s">
        <v>286</v>
      </c>
      <c r="F692" t="s">
        <v>286</v>
      </c>
      <c r="G692" t="s">
        <v>304</v>
      </c>
      <c r="H692" t="s">
        <v>287</v>
      </c>
      <c r="I692" t="str">
        <f>TRIM(SUBSTITUTE(Table1[[#This Row],[Player]], " ", ""))</f>
        <v>J.Riley</v>
      </c>
      <c r="J692">
        <v>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f t="shared" si="33"/>
        <v>0</v>
      </c>
      <c r="W692" t="s">
        <v>57</v>
      </c>
      <c r="X692" s="3">
        <v>1</v>
      </c>
      <c r="Y692">
        <v>0</v>
      </c>
      <c r="AF692">
        <f>Table1[[#This Row],[AB]]+Table1[[#This Row],[BB]]+Table1[[#This Row],[SF]]</f>
        <v>3</v>
      </c>
      <c r="AG692">
        <f>Table1[[#This Row],[H]]+Table1[[#This Row],[BB]]</f>
        <v>0</v>
      </c>
      <c r="AH692">
        <f>Table1[[#This Row],[H]]-Table1[[#This Row],[2B]]-Table1[[#This Row],[3B]]-Table1[[#This Row],[HR]]</f>
        <v>0</v>
      </c>
      <c r="AI692" s="3">
        <f>IF(Table1[[#This Row],[Team_Game_Number]] &gt;_xlfn.MAXIFS(Table1[Team_Game_Number],Table1[Team],Table1[[#This Row],[Team]]) - 5,1,0)</f>
        <v>0</v>
      </c>
      <c r="AJ692" cm="1">
        <f t="array" ref="AJ692">MATCH(Table1[[#This Row],[Game_ID]],_xlfn.UNIQUE(_xlfn._xlws.FILTER(Table1[Game_ID],Table1[Team]=Table1[[#This Row],[Team]])),0)</f>
        <v>2</v>
      </c>
      <c r="AK692">
        <f>IF(Table1[[#This Row],[Last5_Flag]]=1,1,0)</f>
        <v>0</v>
      </c>
      <c r="AL692">
        <f>COUNTIFS(
    Table1[Player Name], Table1[[#This Row],[Player Name]],
    Table1[Position], Table1[[#This Row],[Position]]
)</f>
        <v>27</v>
      </c>
      <c r="AM692" t="str" cm="1">
        <f t="array" ref="AM6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693" spans="1:39" x14ac:dyDescent="0.2">
      <c r="A693" t="str">
        <f>TEXT(Table1[[#This Row],[Date]],"yyyymmdd") &amp; "_" &amp; (LEFT(D693,3) &amp; "_" &amp; LEFT(E693,3) &amp; "_" &amp; (Table1[[#This Row],[Game_no.]]))</f>
        <v>20260221_Set_WVW_1</v>
      </c>
      <c r="B693" s="1">
        <v>46074</v>
      </c>
      <c r="C693" s="3">
        <v>1</v>
      </c>
      <c r="D693" t="s">
        <v>304</v>
      </c>
      <c r="E693" t="s">
        <v>286</v>
      </c>
      <c r="F693" t="s">
        <v>286</v>
      </c>
      <c r="G693" t="s">
        <v>304</v>
      </c>
      <c r="H693" t="s">
        <v>288</v>
      </c>
      <c r="I693" t="str">
        <f>TRIM(SUBSTITUTE(Table1[[#This Row],[Player]], " ", ""))</f>
        <v>L.Hague</v>
      </c>
      <c r="J693">
        <v>3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f t="shared" si="33"/>
        <v>0</v>
      </c>
      <c r="W693" t="s">
        <v>53</v>
      </c>
      <c r="X693" s="3">
        <v>2</v>
      </c>
      <c r="Y693">
        <v>0</v>
      </c>
      <c r="AF693">
        <f>Table1[[#This Row],[AB]]+Table1[[#This Row],[BB]]+Table1[[#This Row],[SF]]</f>
        <v>3</v>
      </c>
      <c r="AG693">
        <f>Table1[[#This Row],[H]]+Table1[[#This Row],[BB]]</f>
        <v>0</v>
      </c>
      <c r="AH693">
        <f>Table1[[#This Row],[H]]-Table1[[#This Row],[2B]]-Table1[[#This Row],[3B]]-Table1[[#This Row],[HR]]</f>
        <v>0</v>
      </c>
      <c r="AI693" s="3">
        <f>IF(Table1[[#This Row],[Team_Game_Number]] &gt;_xlfn.MAXIFS(Table1[Team_Game_Number],Table1[Team],Table1[[#This Row],[Team]]) - 5,1,0)</f>
        <v>0</v>
      </c>
      <c r="AJ693" cm="1">
        <f t="array" ref="AJ693">MATCH(Table1[[#This Row],[Game_ID]],_xlfn.UNIQUE(_xlfn._xlws.FILTER(Table1[Game_ID],Table1[Team]=Table1[[#This Row],[Team]])),0)</f>
        <v>2</v>
      </c>
      <c r="AK693">
        <f>IF(Table1[[#This Row],[Last5_Flag]]=1,1,0)</f>
        <v>0</v>
      </c>
      <c r="AL693">
        <f>COUNTIFS(
    Table1[Player Name], Table1[[#This Row],[Player Name]],
    Table1[Position], Table1[[#This Row],[Position]]
)</f>
        <v>10</v>
      </c>
      <c r="AM693" t="str" cm="1">
        <f t="array" ref="AM6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694" spans="1:39" x14ac:dyDescent="0.2">
      <c r="A694" t="str">
        <f>TEXT(Table1[[#This Row],[Date]],"yyyymmdd") &amp; "_" &amp; (LEFT(D694,3) &amp; "_" &amp; LEFT(E694,3) &amp; "_" &amp; (Table1[[#This Row],[Game_no.]]))</f>
        <v>20260221_Set_WVW_1</v>
      </c>
      <c r="B694" s="1">
        <v>46074</v>
      </c>
      <c r="C694" s="3">
        <v>1</v>
      </c>
      <c r="D694" t="s">
        <v>304</v>
      </c>
      <c r="E694" t="s">
        <v>286</v>
      </c>
      <c r="F694" t="s">
        <v>286</v>
      </c>
      <c r="G694" t="s">
        <v>304</v>
      </c>
      <c r="H694" t="s">
        <v>289</v>
      </c>
      <c r="I694" t="str">
        <f>TRIM(SUBSTITUTE(Table1[[#This Row],[Player]], " ", ""))</f>
        <v>G.Arnold</v>
      </c>
      <c r="J694">
        <v>3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f t="shared" si="33"/>
        <v>1</v>
      </c>
      <c r="W694" t="s">
        <v>7</v>
      </c>
      <c r="X694" s="3">
        <v>3</v>
      </c>
      <c r="Y694">
        <v>0</v>
      </c>
      <c r="AF694">
        <f>Table1[[#This Row],[AB]]+Table1[[#This Row],[BB]]+Table1[[#This Row],[SF]]</f>
        <v>3</v>
      </c>
      <c r="AG694">
        <f>Table1[[#This Row],[H]]+Table1[[#This Row],[BB]]</f>
        <v>1</v>
      </c>
      <c r="AH694">
        <f>Table1[[#This Row],[H]]-Table1[[#This Row],[2B]]-Table1[[#This Row],[3B]]-Table1[[#This Row],[HR]]</f>
        <v>1</v>
      </c>
      <c r="AI694" s="3">
        <f>IF(Table1[[#This Row],[Team_Game_Number]] &gt;_xlfn.MAXIFS(Table1[Team_Game_Number],Table1[Team],Table1[[#This Row],[Team]]) - 5,1,0)</f>
        <v>0</v>
      </c>
      <c r="AJ694" cm="1">
        <f t="array" ref="AJ694">MATCH(Table1[[#This Row],[Game_ID]],_xlfn.UNIQUE(_xlfn._xlws.FILTER(Table1[Game_ID],Table1[Team]=Table1[[#This Row],[Team]])),0)</f>
        <v>2</v>
      </c>
      <c r="AK694">
        <f>IF(Table1[[#This Row],[Last5_Flag]]=1,1,0)</f>
        <v>0</v>
      </c>
      <c r="AL694">
        <f>COUNTIFS(
    Table1[Player Name], Table1[[#This Row],[Player Name]],
    Table1[Position], Table1[[#This Row],[Position]]
)</f>
        <v>27</v>
      </c>
      <c r="AM694" t="str" cm="1">
        <f t="array" ref="AM6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695" spans="1:39" x14ac:dyDescent="0.2">
      <c r="A695" t="str">
        <f>TEXT(Table1[[#This Row],[Date]],"yyyymmdd") &amp; "_" &amp; (LEFT(D695,3) &amp; "_" &amp; LEFT(E695,3) &amp; "_" &amp; (Table1[[#This Row],[Game_no.]]))</f>
        <v>20260221_Set_WVW_1</v>
      </c>
      <c r="B695" s="1">
        <v>46074</v>
      </c>
      <c r="C695" s="3">
        <v>1</v>
      </c>
      <c r="D695" t="s">
        <v>304</v>
      </c>
      <c r="E695" t="s">
        <v>286</v>
      </c>
      <c r="F695" t="s">
        <v>286</v>
      </c>
      <c r="G695" t="s">
        <v>304</v>
      </c>
      <c r="H695" t="s">
        <v>292</v>
      </c>
      <c r="I695" t="str">
        <f>TRIM(SUBSTITUTE(Table1[[#This Row],[Player]], " ", ""))</f>
        <v>M.Austra</v>
      </c>
      <c r="J695">
        <v>2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f t="shared" si="33"/>
        <v>3</v>
      </c>
      <c r="W695" t="s">
        <v>52</v>
      </c>
      <c r="X695" s="3">
        <v>4</v>
      </c>
      <c r="Y695">
        <v>1</v>
      </c>
      <c r="AF695">
        <f>Table1[[#This Row],[AB]]+Table1[[#This Row],[BB]]+Table1[[#This Row],[SF]]</f>
        <v>2</v>
      </c>
      <c r="AG695">
        <f>Table1[[#This Row],[H]]+Table1[[#This Row],[BB]]</f>
        <v>1</v>
      </c>
      <c r="AH695">
        <f>Table1[[#This Row],[H]]-Table1[[#This Row],[2B]]-Table1[[#This Row],[3B]]-Table1[[#This Row],[HR]]</f>
        <v>0</v>
      </c>
      <c r="AI695" s="3">
        <f>IF(Table1[[#This Row],[Team_Game_Number]] &gt;_xlfn.MAXIFS(Table1[Team_Game_Number],Table1[Team],Table1[[#This Row],[Team]]) - 5,1,0)</f>
        <v>0</v>
      </c>
      <c r="AJ695" cm="1">
        <f t="array" ref="AJ695">MATCH(Table1[[#This Row],[Game_ID]],_xlfn.UNIQUE(_xlfn._xlws.FILTER(Table1[Game_ID],Table1[Team]=Table1[[#This Row],[Team]])),0)</f>
        <v>2</v>
      </c>
      <c r="AK695">
        <f>IF(Table1[[#This Row],[Last5_Flag]]=1,1,0)</f>
        <v>0</v>
      </c>
      <c r="AL695">
        <f>COUNTIFS(
    Table1[Player Name], Table1[[#This Row],[Player Name]],
    Table1[Position], Table1[[#This Row],[Position]]
)</f>
        <v>12</v>
      </c>
      <c r="AM695" t="str" cm="1">
        <f t="array" ref="AM6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96" spans="1:39" x14ac:dyDescent="0.2">
      <c r="A696" t="str">
        <f>TEXT(Table1[[#This Row],[Date]],"yyyymmdd") &amp; "_" &amp; (LEFT(D696,3) &amp; "_" &amp; LEFT(E696,3) &amp; "_" &amp; (Table1[[#This Row],[Game_no.]]))</f>
        <v>20260221_Set_WVW_1</v>
      </c>
      <c r="B696" s="1">
        <v>46074</v>
      </c>
      <c r="C696" s="3">
        <v>1</v>
      </c>
      <c r="D696" t="s">
        <v>304</v>
      </c>
      <c r="E696" t="s">
        <v>286</v>
      </c>
      <c r="F696" t="s">
        <v>286</v>
      </c>
      <c r="G696" t="s">
        <v>304</v>
      </c>
      <c r="H696" t="s">
        <v>291</v>
      </c>
      <c r="I696" t="str">
        <f>TRIM(SUBSTITUTE(Table1[[#This Row],[Player]], " ", ""))</f>
        <v>A.Borello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f t="shared" si="33"/>
        <v>0</v>
      </c>
      <c r="W696" t="s">
        <v>73</v>
      </c>
      <c r="X696" s="3"/>
      <c r="Y696">
        <v>0</v>
      </c>
      <c r="AF696">
        <f>Table1[[#This Row],[AB]]+Table1[[#This Row],[BB]]+Table1[[#This Row],[SF]]</f>
        <v>0</v>
      </c>
      <c r="AG696">
        <f>Table1[[#This Row],[H]]+Table1[[#This Row],[BB]]</f>
        <v>0</v>
      </c>
      <c r="AH696">
        <f>Table1[[#This Row],[H]]-Table1[[#This Row],[2B]]-Table1[[#This Row],[3B]]-Table1[[#This Row],[HR]]</f>
        <v>0</v>
      </c>
      <c r="AI696" s="3">
        <f>IF(Table1[[#This Row],[Team_Game_Number]] &gt;_xlfn.MAXIFS(Table1[Team_Game_Number],Table1[Team],Table1[[#This Row],[Team]]) - 5,1,0)</f>
        <v>0</v>
      </c>
      <c r="AJ696" cm="1">
        <f t="array" ref="AJ696">MATCH(Table1[[#This Row],[Game_ID]],_xlfn.UNIQUE(_xlfn._xlws.FILTER(Table1[Game_ID],Table1[Team]=Table1[[#This Row],[Team]])),0)</f>
        <v>2</v>
      </c>
      <c r="AK696">
        <f>IF(Table1[[#This Row],[Last5_Flag]]=1,1,0)</f>
        <v>0</v>
      </c>
      <c r="AL696">
        <f>COUNTIFS(
    Table1[Player Name], Table1[[#This Row],[Player Name]],
    Table1[Position], Table1[[#This Row],[Position]]
)</f>
        <v>10</v>
      </c>
      <c r="AM696" t="str" cm="1">
        <f t="array" ref="AM6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697" spans="1:39" x14ac:dyDescent="0.2">
      <c r="A697" t="str">
        <f>TEXT(Table1[[#This Row],[Date]],"yyyymmdd") &amp; "_" &amp; (LEFT(D697,3) &amp; "_" &amp; LEFT(E697,3) &amp; "_" &amp; (Table1[[#This Row],[Game_no.]]))</f>
        <v>20260221_Set_WVW_1</v>
      </c>
      <c r="B697" s="1">
        <v>46074</v>
      </c>
      <c r="C697" s="3">
        <v>1</v>
      </c>
      <c r="D697" t="s">
        <v>304</v>
      </c>
      <c r="E697" t="s">
        <v>286</v>
      </c>
      <c r="F697" t="s">
        <v>286</v>
      </c>
      <c r="G697" t="s">
        <v>304</v>
      </c>
      <c r="H697" t="s">
        <v>309</v>
      </c>
      <c r="I697" t="str">
        <f>TRIM(SUBSTITUTE(Table1[[#This Row],[Player]], " ", ""))</f>
        <v>K.Vance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f t="shared" si="33"/>
        <v>0</v>
      </c>
      <c r="W697" t="s">
        <v>52</v>
      </c>
      <c r="X697" s="3">
        <v>4</v>
      </c>
      <c r="Y697">
        <v>0</v>
      </c>
      <c r="AF697">
        <f>Table1[[#This Row],[AB]]+Table1[[#This Row],[BB]]+Table1[[#This Row],[SF]]</f>
        <v>1</v>
      </c>
      <c r="AG697">
        <f>Table1[[#This Row],[H]]+Table1[[#This Row],[BB]]</f>
        <v>0</v>
      </c>
      <c r="AH697">
        <f>Table1[[#This Row],[H]]-Table1[[#This Row],[2B]]-Table1[[#This Row],[3B]]-Table1[[#This Row],[HR]]</f>
        <v>0</v>
      </c>
      <c r="AI697" s="3">
        <f>IF(Table1[[#This Row],[Team_Game_Number]] &gt;_xlfn.MAXIFS(Table1[Team_Game_Number],Table1[Team],Table1[[#This Row],[Team]]) - 5,1,0)</f>
        <v>0</v>
      </c>
      <c r="AJ697" cm="1">
        <f t="array" ref="AJ697">MATCH(Table1[[#This Row],[Game_ID]],_xlfn.UNIQUE(_xlfn._xlws.FILTER(Table1[Game_ID],Table1[Team]=Table1[[#This Row],[Team]])),0)</f>
        <v>2</v>
      </c>
      <c r="AK697">
        <f>IF(Table1[[#This Row],[Last5_Flag]]=1,1,0)</f>
        <v>0</v>
      </c>
      <c r="AL697">
        <f>COUNTIFS(
    Table1[Player Name], Table1[[#This Row],[Player Name]],
    Table1[Position], Table1[[#This Row],[Position]]
)</f>
        <v>6</v>
      </c>
      <c r="AM697" t="str" cm="1">
        <f t="array" ref="AM6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698" spans="1:39" x14ac:dyDescent="0.2">
      <c r="A698" t="str">
        <f>TEXT(Table1[[#This Row],[Date]],"yyyymmdd") &amp; "_" &amp; (LEFT(D698,3) &amp; "_" &amp; LEFT(E698,3) &amp; "_" &amp; (Table1[[#This Row],[Game_no.]]))</f>
        <v>20260221_Set_WVW_1</v>
      </c>
      <c r="B698" s="1">
        <v>46074</v>
      </c>
      <c r="C698" s="3">
        <v>1</v>
      </c>
      <c r="D698" t="s">
        <v>304</v>
      </c>
      <c r="E698" t="s">
        <v>286</v>
      </c>
      <c r="F698" t="s">
        <v>286</v>
      </c>
      <c r="G698" t="s">
        <v>304</v>
      </c>
      <c r="H698" t="s">
        <v>295</v>
      </c>
      <c r="I698" t="str">
        <f>TRIM(SUBSTITUTE(Table1[[#This Row],[Player]], " ", ""))</f>
        <v>R.Winn</v>
      </c>
      <c r="J698">
        <v>3</v>
      </c>
      <c r="K698">
        <v>0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f t="shared" si="33"/>
        <v>2</v>
      </c>
      <c r="W698" t="s">
        <v>43</v>
      </c>
      <c r="X698" s="3">
        <v>5</v>
      </c>
      <c r="Y698">
        <v>0</v>
      </c>
      <c r="AF698">
        <f>Table1[[#This Row],[AB]]+Table1[[#This Row],[BB]]+Table1[[#This Row],[SF]]</f>
        <v>3</v>
      </c>
      <c r="AG698">
        <f>Table1[[#This Row],[H]]+Table1[[#This Row],[BB]]</f>
        <v>2</v>
      </c>
      <c r="AH698">
        <f>Table1[[#This Row],[H]]-Table1[[#This Row],[2B]]-Table1[[#This Row],[3B]]-Table1[[#This Row],[HR]]</f>
        <v>2</v>
      </c>
      <c r="AI698" s="3">
        <f>IF(Table1[[#This Row],[Team_Game_Number]] &gt;_xlfn.MAXIFS(Table1[Team_Game_Number],Table1[Team],Table1[[#This Row],[Team]]) - 5,1,0)</f>
        <v>0</v>
      </c>
      <c r="AJ698" cm="1">
        <f t="array" ref="AJ698">MATCH(Table1[[#This Row],[Game_ID]],_xlfn.UNIQUE(_xlfn._xlws.FILTER(Table1[Game_ID],Table1[Team]=Table1[[#This Row],[Team]])),0)</f>
        <v>2</v>
      </c>
      <c r="AK698">
        <f>IF(Table1[[#This Row],[Last5_Flag]]=1,1,0)</f>
        <v>0</v>
      </c>
      <c r="AL698">
        <f>COUNTIFS(
    Table1[Player Name], Table1[[#This Row],[Player Name]],
    Table1[Position], Table1[[#This Row],[Position]]
)</f>
        <v>15</v>
      </c>
      <c r="AM698" t="str" cm="1">
        <f t="array" ref="AM6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699" spans="1:39" x14ac:dyDescent="0.2">
      <c r="A699" t="str">
        <f>TEXT(Table1[[#This Row],[Date]],"yyyymmdd") &amp; "_" &amp; (LEFT(D699,3) &amp; "_" &amp; LEFT(E699,3) &amp; "_" &amp; (Table1[[#This Row],[Game_no.]]))</f>
        <v>20260221_Set_WVW_1</v>
      </c>
      <c r="B699" s="1">
        <v>46074</v>
      </c>
      <c r="C699" s="3">
        <v>1</v>
      </c>
      <c r="D699" t="s">
        <v>304</v>
      </c>
      <c r="E699" t="s">
        <v>286</v>
      </c>
      <c r="F699" t="s">
        <v>286</v>
      </c>
      <c r="G699" t="s">
        <v>304</v>
      </c>
      <c r="H699" t="s">
        <v>290</v>
      </c>
      <c r="I699" t="str">
        <f>TRIM(SUBSTITUTE(Table1[[#This Row],[Player]], " ", ""))</f>
        <v>J.Fix</v>
      </c>
      <c r="J699">
        <v>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f t="shared" si="33"/>
        <v>0</v>
      </c>
      <c r="W699" t="s">
        <v>311</v>
      </c>
      <c r="X699" s="3">
        <v>6</v>
      </c>
      <c r="Y699">
        <v>0</v>
      </c>
      <c r="Z699">
        <v>3</v>
      </c>
      <c r="AA699">
        <v>1</v>
      </c>
      <c r="AB699">
        <v>0</v>
      </c>
      <c r="AC699">
        <v>0</v>
      </c>
      <c r="AD699">
        <v>0</v>
      </c>
      <c r="AE699">
        <v>1</v>
      </c>
      <c r="AF699">
        <f>Table1[[#This Row],[AB]]+Table1[[#This Row],[BB]]+Table1[[#This Row],[SF]]</f>
        <v>3</v>
      </c>
      <c r="AG699">
        <f>Table1[[#This Row],[H]]+Table1[[#This Row],[BB]]</f>
        <v>0</v>
      </c>
      <c r="AH699">
        <f>Table1[[#This Row],[H]]-Table1[[#This Row],[2B]]-Table1[[#This Row],[3B]]-Table1[[#This Row],[HR]]</f>
        <v>0</v>
      </c>
      <c r="AI699" s="3">
        <f>IF(Table1[[#This Row],[Team_Game_Number]] &gt;_xlfn.MAXIFS(Table1[Team_Game_Number],Table1[Team],Table1[[#This Row],[Team]]) - 5,1,0)</f>
        <v>0</v>
      </c>
      <c r="AJ699" cm="1">
        <f t="array" ref="AJ699">MATCH(Table1[[#This Row],[Game_ID]],_xlfn.UNIQUE(_xlfn._xlws.FILTER(Table1[Game_ID],Table1[Team]=Table1[[#This Row],[Team]])),0)</f>
        <v>2</v>
      </c>
      <c r="AK699">
        <f>IF(Table1[[#This Row],[Last5_Flag]]=1,1,0)</f>
        <v>0</v>
      </c>
      <c r="AL699">
        <f>COUNTIFS(
    Table1[Player Name], Table1[[#This Row],[Player Name]],
    Table1[Position], Table1[[#This Row],[Position]]
)</f>
        <v>1</v>
      </c>
      <c r="AM699" t="str" cm="1">
        <f t="array" ref="AM6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700" spans="1:39" x14ac:dyDescent="0.2">
      <c r="A700" t="str">
        <f>TEXT(Table1[[#This Row],[Date]],"yyyymmdd") &amp; "_" &amp; (LEFT(D700,3) &amp; "_" &amp; LEFT(E700,3) &amp; "_" &amp; (Table1[[#This Row],[Game_no.]]))</f>
        <v>20260221_Set_WVW_1</v>
      </c>
      <c r="B700" s="1">
        <v>46074</v>
      </c>
      <c r="C700" s="3">
        <v>1</v>
      </c>
      <c r="D700" t="s">
        <v>304</v>
      </c>
      <c r="E700" t="s">
        <v>286</v>
      </c>
      <c r="F700" t="s">
        <v>286</v>
      </c>
      <c r="G700" t="s">
        <v>304</v>
      </c>
      <c r="H700" t="s">
        <v>293</v>
      </c>
      <c r="I700" t="str">
        <f>TRIM(SUBSTITUTE(Table1[[#This Row],[Player]], " ", ""))</f>
        <v>E.Putman</v>
      </c>
      <c r="J700">
        <v>3</v>
      </c>
      <c r="K700">
        <v>0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f t="shared" si="33"/>
        <v>1</v>
      </c>
      <c r="W700" t="s">
        <v>54</v>
      </c>
      <c r="X700" s="3">
        <v>7</v>
      </c>
      <c r="Y700">
        <v>0</v>
      </c>
      <c r="AF700">
        <f>Table1[[#This Row],[AB]]+Table1[[#This Row],[BB]]+Table1[[#This Row],[SF]]</f>
        <v>3</v>
      </c>
      <c r="AG700">
        <f>Table1[[#This Row],[H]]+Table1[[#This Row],[BB]]</f>
        <v>1</v>
      </c>
      <c r="AH700">
        <f>Table1[[#This Row],[H]]-Table1[[#This Row],[2B]]-Table1[[#This Row],[3B]]-Table1[[#This Row],[HR]]</f>
        <v>1</v>
      </c>
      <c r="AI700" s="3">
        <f>IF(Table1[[#This Row],[Team_Game_Number]] &gt;_xlfn.MAXIFS(Table1[Team_Game_Number],Table1[Team],Table1[[#This Row],[Team]]) - 5,1,0)</f>
        <v>0</v>
      </c>
      <c r="AJ700" cm="1">
        <f t="array" ref="AJ700">MATCH(Table1[[#This Row],[Game_ID]],_xlfn.UNIQUE(_xlfn._xlws.FILTER(Table1[Game_ID],Table1[Team]=Table1[[#This Row],[Team]])),0)</f>
        <v>2</v>
      </c>
      <c r="AK700">
        <f>IF(Table1[[#This Row],[Last5_Flag]]=1,1,0)</f>
        <v>0</v>
      </c>
      <c r="AL700">
        <f>COUNTIFS(
    Table1[Player Name], Table1[[#This Row],[Player Name]],
    Table1[Position], Table1[[#This Row],[Position]]
)</f>
        <v>24</v>
      </c>
      <c r="AM700" t="str" cm="1">
        <f t="array" ref="AM7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701" spans="1:39" x14ac:dyDescent="0.2">
      <c r="A701" t="str">
        <f>TEXT(Table1[[#This Row],[Date]],"yyyymmdd") &amp; "_" &amp; (LEFT(D701,3) &amp; "_" &amp; LEFT(E701,3) &amp; "_" &amp; (Table1[[#This Row],[Game_no.]]))</f>
        <v>20260221_Set_WVW_1</v>
      </c>
      <c r="B701" s="1">
        <v>46074</v>
      </c>
      <c r="C701" s="3">
        <v>1</v>
      </c>
      <c r="D701" t="s">
        <v>304</v>
      </c>
      <c r="E701" t="s">
        <v>286</v>
      </c>
      <c r="F701" t="s">
        <v>286</v>
      </c>
      <c r="G701" t="s">
        <v>304</v>
      </c>
      <c r="H701" t="s">
        <v>298</v>
      </c>
      <c r="I701" t="str">
        <f>TRIM(SUBSTITUTE(Table1[[#This Row],[Player]], " ", ""))</f>
        <v>S.Lowen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f t="shared" si="33"/>
        <v>0</v>
      </c>
      <c r="W701" t="s">
        <v>8</v>
      </c>
      <c r="X701" s="3">
        <v>8</v>
      </c>
      <c r="Y701">
        <v>0</v>
      </c>
      <c r="AF701">
        <f>Table1[[#This Row],[AB]]+Table1[[#This Row],[BB]]+Table1[[#This Row],[SF]]</f>
        <v>2</v>
      </c>
      <c r="AG701">
        <f>Table1[[#This Row],[H]]+Table1[[#This Row],[BB]]</f>
        <v>0</v>
      </c>
      <c r="AH701">
        <f>Table1[[#This Row],[H]]-Table1[[#This Row],[2B]]-Table1[[#This Row],[3B]]-Table1[[#This Row],[HR]]</f>
        <v>0</v>
      </c>
      <c r="AI701" s="3">
        <f>IF(Table1[[#This Row],[Team_Game_Number]] &gt;_xlfn.MAXIFS(Table1[Team_Game_Number],Table1[Team],Table1[[#This Row],[Team]]) - 5,1,0)</f>
        <v>0</v>
      </c>
      <c r="AJ701" cm="1">
        <f t="array" ref="AJ701">MATCH(Table1[[#This Row],[Game_ID]],_xlfn.UNIQUE(_xlfn._xlws.FILTER(Table1[Game_ID],Table1[Team]=Table1[[#This Row],[Team]])),0)</f>
        <v>2</v>
      </c>
      <c r="AK701">
        <f>IF(Table1[[#This Row],[Last5_Flag]]=1,1,0)</f>
        <v>0</v>
      </c>
      <c r="AL701">
        <f>COUNTIFS(
    Table1[Player Name], Table1[[#This Row],[Player Name]],
    Table1[Position], Table1[[#This Row],[Position]]
)</f>
        <v>16</v>
      </c>
      <c r="AM701" t="str" cm="1">
        <f t="array" ref="AM7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702" spans="1:39" x14ac:dyDescent="0.2">
      <c r="A702" t="str">
        <f>TEXT(Table1[[#This Row],[Date]],"yyyymmdd") &amp; "_" &amp; (LEFT(D702,3) &amp; "_" &amp; LEFT(E702,3) &amp; "_" &amp; (Table1[[#This Row],[Game_no.]]))</f>
        <v>20260221_Set_WVW_1</v>
      </c>
      <c r="B702" s="1">
        <v>46074</v>
      </c>
      <c r="C702" s="3">
        <v>1</v>
      </c>
      <c r="D702" t="s">
        <v>304</v>
      </c>
      <c r="E702" t="s">
        <v>286</v>
      </c>
      <c r="F702" t="s">
        <v>286</v>
      </c>
      <c r="G702" t="s">
        <v>304</v>
      </c>
      <c r="H702" t="s">
        <v>310</v>
      </c>
      <c r="I702" t="str">
        <f>TRIM(SUBSTITUTE(Table1[[#This Row],[Player]], " ", ""))</f>
        <v>E.Fournier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f t="shared" si="33"/>
        <v>0</v>
      </c>
      <c r="W702" t="s">
        <v>74</v>
      </c>
      <c r="X702" s="3">
        <v>8</v>
      </c>
      <c r="Y702">
        <v>0</v>
      </c>
      <c r="AF702">
        <f>Table1[[#This Row],[AB]]+Table1[[#This Row],[BB]]+Table1[[#This Row],[SF]]</f>
        <v>1</v>
      </c>
      <c r="AG702">
        <f>Table1[[#This Row],[H]]+Table1[[#This Row],[BB]]</f>
        <v>0</v>
      </c>
      <c r="AH702">
        <f>Table1[[#This Row],[H]]-Table1[[#This Row],[2B]]-Table1[[#This Row],[3B]]-Table1[[#This Row],[HR]]</f>
        <v>0</v>
      </c>
      <c r="AI702" s="3">
        <f>IF(Table1[[#This Row],[Team_Game_Number]] &gt;_xlfn.MAXIFS(Table1[Team_Game_Number],Table1[Team],Table1[[#This Row],[Team]]) - 5,1,0)</f>
        <v>0</v>
      </c>
      <c r="AJ702" cm="1">
        <f t="array" ref="AJ702">MATCH(Table1[[#This Row],[Game_ID]],_xlfn.UNIQUE(_xlfn._xlws.FILTER(Table1[Game_ID],Table1[Team]=Table1[[#This Row],[Team]])),0)</f>
        <v>2</v>
      </c>
      <c r="AK702">
        <f>IF(Table1[[#This Row],[Last5_Flag]]=1,1,0)</f>
        <v>0</v>
      </c>
      <c r="AL702">
        <f>COUNTIFS(
    Table1[Player Name], Table1[[#This Row],[Player Name]],
    Table1[Position], Table1[[#This Row],[Position]]
)</f>
        <v>12</v>
      </c>
      <c r="AM702" t="str" cm="1">
        <f t="array" ref="AM7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703" spans="1:39" x14ac:dyDescent="0.2">
      <c r="A703" t="str">
        <f>TEXT(Table1[[#This Row],[Date]],"yyyymmdd") &amp; "_" &amp; (LEFT(D703,3) &amp; "_" &amp; LEFT(E703,3) &amp; "_" &amp; (Table1[[#This Row],[Game_no.]]))</f>
        <v>20260221_Set_WVW_1</v>
      </c>
      <c r="B703" s="1">
        <v>46074</v>
      </c>
      <c r="C703" s="3">
        <v>1</v>
      </c>
      <c r="D703" t="s">
        <v>304</v>
      </c>
      <c r="E703" t="s">
        <v>286</v>
      </c>
      <c r="F703" t="s">
        <v>286</v>
      </c>
      <c r="G703" t="s">
        <v>304</v>
      </c>
      <c r="H703" t="s">
        <v>296</v>
      </c>
      <c r="I703" t="str">
        <f>TRIM(SUBSTITUTE(Table1[[#This Row],[Player]], " ", ""))</f>
        <v>C.Cowan</v>
      </c>
      <c r="J703">
        <v>3</v>
      </c>
      <c r="K703">
        <v>0</v>
      </c>
      <c r="L703">
        <v>0</v>
      </c>
      <c r="M703">
        <v>0</v>
      </c>
      <c r="N703">
        <v>0</v>
      </c>
      <c r="O703">
        <v>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f t="shared" si="33"/>
        <v>0</v>
      </c>
      <c r="W703" t="s">
        <v>48</v>
      </c>
      <c r="X703" s="3">
        <v>9</v>
      </c>
      <c r="Y703">
        <v>1</v>
      </c>
      <c r="AF703">
        <f>Table1[[#This Row],[AB]]+Table1[[#This Row],[BB]]+Table1[[#This Row],[SF]]</f>
        <v>3</v>
      </c>
      <c r="AG703">
        <f>Table1[[#This Row],[H]]+Table1[[#This Row],[BB]]</f>
        <v>0</v>
      </c>
      <c r="AH703">
        <f>Table1[[#This Row],[H]]-Table1[[#This Row],[2B]]-Table1[[#This Row],[3B]]-Table1[[#This Row],[HR]]</f>
        <v>0</v>
      </c>
      <c r="AI703" s="3">
        <f>IF(Table1[[#This Row],[Team_Game_Number]] &gt;_xlfn.MAXIFS(Table1[Team_Game_Number],Table1[Team],Table1[[#This Row],[Team]]) - 5,1,0)</f>
        <v>0</v>
      </c>
      <c r="AJ703" cm="1">
        <f t="array" ref="AJ703">MATCH(Table1[[#This Row],[Game_ID]],_xlfn.UNIQUE(_xlfn._xlws.FILTER(Table1[Game_ID],Table1[Team]=Table1[[#This Row],[Team]])),0)</f>
        <v>2</v>
      </c>
      <c r="AK703">
        <f>IF(Table1[[#This Row],[Last5_Flag]]=1,1,0)</f>
        <v>0</v>
      </c>
      <c r="AL703">
        <f>COUNTIFS(
    Table1[Player Name], Table1[[#This Row],[Player Name]],
    Table1[Position], Table1[[#This Row],[Position]]
)</f>
        <v>11</v>
      </c>
      <c r="AM703" t="str" cm="1">
        <f t="array" ref="AM7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704" spans="1:39" x14ac:dyDescent="0.2">
      <c r="A704" t="str">
        <f>TEXT(Table1[[#This Row],[Date]],"yyyymmdd") &amp; "_" &amp; (LEFT(D704,3) &amp; "_" &amp; LEFT(E704,3) &amp; "_" &amp; (Table1[[#This Row],[Game_no.]]))</f>
        <v>20260221_Set_WVW_1</v>
      </c>
      <c r="B704" s="1">
        <v>46074</v>
      </c>
      <c r="C704" s="3">
        <v>1</v>
      </c>
      <c r="D704" t="s">
        <v>304</v>
      </c>
      <c r="E704" t="s">
        <v>286</v>
      </c>
      <c r="F704" t="s">
        <v>286</v>
      </c>
      <c r="G704" t="s">
        <v>304</v>
      </c>
      <c r="H704" t="s">
        <v>297</v>
      </c>
      <c r="I704" t="str">
        <f>TRIM(SUBSTITUTE(Table1[[#This Row],[Player]], " ", ""))</f>
        <v>A.Orille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f t="shared" ref="V704:V717" si="34">L704*1+P704*2+Q704*3+R704*4</f>
        <v>0</v>
      </c>
      <c r="W704" t="s">
        <v>58</v>
      </c>
      <c r="X704" s="3"/>
      <c r="Y704">
        <v>0</v>
      </c>
      <c r="Z704">
        <v>4</v>
      </c>
      <c r="AA704">
        <v>6</v>
      </c>
      <c r="AB704">
        <v>5</v>
      </c>
      <c r="AC704">
        <v>1</v>
      </c>
      <c r="AD704">
        <v>0</v>
      </c>
      <c r="AE704">
        <v>1</v>
      </c>
      <c r="AF704">
        <f>Table1[[#This Row],[AB]]+Table1[[#This Row],[BB]]+Table1[[#This Row],[SF]]</f>
        <v>0</v>
      </c>
      <c r="AG704">
        <f>Table1[[#This Row],[H]]+Table1[[#This Row],[BB]]</f>
        <v>0</v>
      </c>
      <c r="AH704">
        <f>Table1[[#This Row],[H]]-Table1[[#This Row],[2B]]-Table1[[#This Row],[3B]]-Table1[[#This Row],[HR]]</f>
        <v>0</v>
      </c>
      <c r="AI704" s="3">
        <f>IF(Table1[[#This Row],[Team_Game_Number]] &gt;_xlfn.MAXIFS(Table1[Team_Game_Number],Table1[Team],Table1[[#This Row],[Team]]) - 5,1,0)</f>
        <v>0</v>
      </c>
      <c r="AJ704" cm="1">
        <f t="array" ref="AJ704">MATCH(Table1[[#This Row],[Game_ID]],_xlfn.UNIQUE(_xlfn._xlws.FILTER(Table1[Game_ID],Table1[Team]=Table1[[#This Row],[Team]])),0)</f>
        <v>2</v>
      </c>
      <c r="AK704">
        <f>IF(Table1[[#This Row],[Last5_Flag]]=1,1,0)</f>
        <v>0</v>
      </c>
      <c r="AL704">
        <f>COUNTIFS(
    Table1[Player Name], Table1[[#This Row],[Player Name]],
    Table1[Position], Table1[[#This Row],[Position]]
)</f>
        <v>12</v>
      </c>
      <c r="AM704" t="str" cm="1">
        <f t="array" ref="AM7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05" spans="1:39" x14ac:dyDescent="0.2">
      <c r="A705" t="str">
        <f>TEXT(Table1[[#This Row],[Date]],"yyyymmdd") &amp; "_" &amp; (LEFT(D705,3) &amp; "_" &amp; LEFT(E705,3) &amp; "_" &amp; (Table1[[#This Row],[Game_no.]]))</f>
        <v>20260221_Fin_Wes_1</v>
      </c>
      <c r="B705" s="1">
        <v>46074</v>
      </c>
      <c r="C705" s="3">
        <v>1</v>
      </c>
      <c r="D705" t="s">
        <v>312</v>
      </c>
      <c r="E705" t="s">
        <v>152</v>
      </c>
      <c r="F705" t="s">
        <v>152</v>
      </c>
      <c r="G705" t="s">
        <v>312</v>
      </c>
      <c r="H705" t="s">
        <v>154</v>
      </c>
      <c r="I705" t="str">
        <f>TRIM(SUBSTITUTE(Table1[[#This Row],[Player]], " ", ""))</f>
        <v>A.Cook</v>
      </c>
      <c r="J705">
        <v>3</v>
      </c>
      <c r="K705">
        <v>0</v>
      </c>
      <c r="L705">
        <v>1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f t="shared" si="34"/>
        <v>1</v>
      </c>
      <c r="W705" t="s">
        <v>54</v>
      </c>
      <c r="X705" s="3">
        <v>1</v>
      </c>
      <c r="Y705">
        <v>1</v>
      </c>
      <c r="AF705">
        <f>Table1[[#This Row],[AB]]+Table1[[#This Row],[BB]]+Table1[[#This Row],[SF]]</f>
        <v>3</v>
      </c>
      <c r="AG705">
        <f>Table1[[#This Row],[H]]+Table1[[#This Row],[BB]]</f>
        <v>1</v>
      </c>
      <c r="AH705">
        <f>Table1[[#This Row],[H]]-Table1[[#This Row],[2B]]-Table1[[#This Row],[3B]]-Table1[[#This Row],[HR]]</f>
        <v>1</v>
      </c>
      <c r="AI705" s="3">
        <f>IF(Table1[[#This Row],[Team_Game_Number]] &gt;_xlfn.MAXIFS(Table1[Team_Game_Number],Table1[Team],Table1[[#This Row],[Team]]) - 5,1,0)</f>
        <v>0</v>
      </c>
      <c r="AJ705" cm="1">
        <f t="array" ref="AJ705">MATCH(Table1[[#This Row],[Game_ID]],_xlfn.UNIQUE(_xlfn._xlws.FILTER(Table1[Game_ID],Table1[Team]=Table1[[#This Row],[Team]])),0)</f>
        <v>7</v>
      </c>
      <c r="AK705">
        <f>IF(Table1[[#This Row],[Last5_Flag]]=1,1,0)</f>
        <v>0</v>
      </c>
      <c r="AL705">
        <f>COUNTIFS(
    Table1[Player Name], Table1[[#This Row],[Player Name]],
    Table1[Position], Table1[[#This Row],[Position]]
)</f>
        <v>5</v>
      </c>
      <c r="AM705" t="str" cm="1">
        <f t="array" ref="AM7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706" spans="1:39" x14ac:dyDescent="0.2">
      <c r="A706" t="str">
        <f>TEXT(Table1[[#This Row],[Date]],"yyyymmdd") &amp; "_" &amp; (LEFT(D706,3) &amp; "_" &amp; LEFT(E706,3) &amp; "_" &amp; (Table1[[#This Row],[Game_no.]]))</f>
        <v>20260221_Fin_Wes_1</v>
      </c>
      <c r="B706" s="1">
        <v>46074</v>
      </c>
      <c r="C706" s="3">
        <v>1</v>
      </c>
      <c r="D706" t="s">
        <v>312</v>
      </c>
      <c r="E706" t="s">
        <v>152</v>
      </c>
      <c r="F706" t="s">
        <v>152</v>
      </c>
      <c r="G706" t="s">
        <v>312</v>
      </c>
      <c r="H706" t="s">
        <v>313</v>
      </c>
      <c r="I706" t="str">
        <f>TRIM(SUBSTITUTE(Table1[[#This Row],[Player]], " ", ""))</f>
        <v>S.Reynolds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f t="shared" si="34"/>
        <v>0</v>
      </c>
      <c r="W706" t="s">
        <v>54</v>
      </c>
      <c r="X706" s="3">
        <v>1</v>
      </c>
      <c r="Y706">
        <v>0</v>
      </c>
      <c r="AF706">
        <f>Table1[[#This Row],[AB]]+Table1[[#This Row],[BB]]+Table1[[#This Row],[SF]]</f>
        <v>1</v>
      </c>
      <c r="AG706">
        <f>Table1[[#This Row],[H]]+Table1[[#This Row],[BB]]</f>
        <v>0</v>
      </c>
      <c r="AH706">
        <f>Table1[[#This Row],[H]]-Table1[[#This Row],[2B]]-Table1[[#This Row],[3B]]-Table1[[#This Row],[HR]]</f>
        <v>0</v>
      </c>
      <c r="AI706" s="3">
        <f>IF(Table1[[#This Row],[Team_Game_Number]] &gt;_xlfn.MAXIFS(Table1[Team_Game_Number],Table1[Team],Table1[[#This Row],[Team]]) - 5,1,0)</f>
        <v>0</v>
      </c>
      <c r="AJ706" cm="1">
        <f t="array" ref="AJ706">MATCH(Table1[[#This Row],[Game_ID]],_xlfn.UNIQUE(_xlfn._xlws.FILTER(Table1[Game_ID],Table1[Team]=Table1[[#This Row],[Team]])),0)</f>
        <v>7</v>
      </c>
      <c r="AK706">
        <f>IF(Table1[[#This Row],[Last5_Flag]]=1,1,0)</f>
        <v>0</v>
      </c>
      <c r="AL706">
        <f>COUNTIFS(
    Table1[Player Name], Table1[[#This Row],[Player Name]],
    Table1[Position], Table1[[#This Row],[Position]]
)</f>
        <v>1</v>
      </c>
      <c r="AM706" t="str" cm="1">
        <f t="array" ref="AM7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707" spans="1:39" x14ac:dyDescent="0.2">
      <c r="A707" t="str">
        <f>TEXT(Table1[[#This Row],[Date]],"yyyymmdd") &amp; "_" &amp; (LEFT(D707,3) &amp; "_" &amp; LEFT(E707,3) &amp; "_" &amp; (Table1[[#This Row],[Game_no.]]))</f>
        <v>20260221_Fin_Wes_1</v>
      </c>
      <c r="B707" s="1">
        <v>46074</v>
      </c>
      <c r="C707" s="3">
        <v>1</v>
      </c>
      <c r="D707" t="s">
        <v>312</v>
      </c>
      <c r="E707" t="s">
        <v>152</v>
      </c>
      <c r="F707" t="s">
        <v>152</v>
      </c>
      <c r="G707" t="s">
        <v>312</v>
      </c>
      <c r="H707" t="s">
        <v>153</v>
      </c>
      <c r="I707" t="str">
        <f>TRIM(SUBSTITUTE(Table1[[#This Row],[Player]], " ", ""))</f>
        <v>J.Morr</v>
      </c>
      <c r="J707">
        <v>2</v>
      </c>
      <c r="K707">
        <v>0</v>
      </c>
      <c r="L707">
        <v>1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f t="shared" si="34"/>
        <v>1</v>
      </c>
      <c r="W707" t="s">
        <v>52</v>
      </c>
      <c r="X707" s="3">
        <v>2</v>
      </c>
      <c r="Y707">
        <v>2</v>
      </c>
      <c r="AF707">
        <f>Table1[[#This Row],[AB]]+Table1[[#This Row],[BB]]+Table1[[#This Row],[SF]]</f>
        <v>3</v>
      </c>
      <c r="AG707">
        <f>Table1[[#This Row],[H]]+Table1[[#This Row],[BB]]</f>
        <v>2</v>
      </c>
      <c r="AH707">
        <f>Table1[[#This Row],[H]]-Table1[[#This Row],[2B]]-Table1[[#This Row],[3B]]-Table1[[#This Row],[HR]]</f>
        <v>1</v>
      </c>
      <c r="AI707" s="3">
        <f>IF(Table1[[#This Row],[Team_Game_Number]] &gt;_xlfn.MAXIFS(Table1[Team_Game_Number],Table1[Team],Table1[[#This Row],[Team]]) - 5,1,0)</f>
        <v>0</v>
      </c>
      <c r="AJ707" cm="1">
        <f t="array" ref="AJ707">MATCH(Table1[[#This Row],[Game_ID]],_xlfn.UNIQUE(_xlfn._xlws.FILTER(Table1[Game_ID],Table1[Team]=Table1[[#This Row],[Team]])),0)</f>
        <v>7</v>
      </c>
      <c r="AK707">
        <f>IF(Table1[[#This Row],[Last5_Flag]]=1,1,0)</f>
        <v>0</v>
      </c>
      <c r="AL707">
        <f>COUNTIFS(
    Table1[Player Name], Table1[[#This Row],[Player Name]],
    Table1[Position], Table1[[#This Row],[Position]]
)</f>
        <v>14</v>
      </c>
      <c r="AM707" t="str" cm="1">
        <f t="array" ref="AM7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08" spans="1:39" x14ac:dyDescent="0.2">
      <c r="A708" t="str">
        <f>TEXT(Table1[[#This Row],[Date]],"yyyymmdd") &amp; "_" &amp; (LEFT(D708,3) &amp; "_" &amp; LEFT(E708,3) &amp; "_" &amp; (Table1[[#This Row],[Game_no.]]))</f>
        <v>20260221_Fin_Wes_1</v>
      </c>
      <c r="B708" s="1">
        <v>46074</v>
      </c>
      <c r="C708" s="3">
        <v>1</v>
      </c>
      <c r="D708" t="s">
        <v>312</v>
      </c>
      <c r="E708" t="s">
        <v>152</v>
      </c>
      <c r="F708" t="s">
        <v>152</v>
      </c>
      <c r="G708" t="s">
        <v>312</v>
      </c>
      <c r="H708" t="s">
        <v>314</v>
      </c>
      <c r="I708" t="str">
        <f>TRIM(SUBSTITUTE(Table1[[#This Row],[Player]], " ", ""))</f>
        <v>R.Bruce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f t="shared" si="34"/>
        <v>0</v>
      </c>
      <c r="W708" t="s">
        <v>52</v>
      </c>
      <c r="X708" s="3">
        <v>2</v>
      </c>
      <c r="Y708">
        <v>0</v>
      </c>
      <c r="AF708">
        <f>Table1[[#This Row],[AB]]+Table1[[#This Row],[BB]]+Table1[[#This Row],[SF]]</f>
        <v>0</v>
      </c>
      <c r="AG708">
        <f>Table1[[#This Row],[H]]+Table1[[#This Row],[BB]]</f>
        <v>0</v>
      </c>
      <c r="AH708">
        <f>Table1[[#This Row],[H]]-Table1[[#This Row],[2B]]-Table1[[#This Row],[3B]]-Table1[[#This Row],[HR]]</f>
        <v>0</v>
      </c>
      <c r="AI708" s="3">
        <f>IF(Table1[[#This Row],[Team_Game_Number]] &gt;_xlfn.MAXIFS(Table1[Team_Game_Number],Table1[Team],Table1[[#This Row],[Team]]) - 5,1,0)</f>
        <v>0</v>
      </c>
      <c r="AJ708" cm="1">
        <f t="array" ref="AJ708">MATCH(Table1[[#This Row],[Game_ID]],_xlfn.UNIQUE(_xlfn._xlws.FILTER(Table1[Game_ID],Table1[Team]=Table1[[#This Row],[Team]])),0)</f>
        <v>7</v>
      </c>
      <c r="AK708">
        <f>IF(Table1[[#This Row],[Last5_Flag]]=1,1,0)</f>
        <v>0</v>
      </c>
      <c r="AL708">
        <f>COUNTIFS(
    Table1[Player Name], Table1[[#This Row],[Player Name]],
    Table1[Position], Table1[[#This Row],[Position]]
)</f>
        <v>1</v>
      </c>
      <c r="AM708" t="str" cm="1">
        <f t="array" ref="AM7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09" spans="1:39" x14ac:dyDescent="0.2">
      <c r="A709" t="str">
        <f>TEXT(Table1[[#This Row],[Date]],"yyyymmdd") &amp; "_" &amp; (LEFT(D709,3) &amp; "_" &amp; LEFT(E709,3) &amp; "_" &amp; (Table1[[#This Row],[Game_no.]]))</f>
        <v>20260221_Fin_Wes_1</v>
      </c>
      <c r="B709" s="1">
        <v>46074</v>
      </c>
      <c r="C709" s="3">
        <v>1</v>
      </c>
      <c r="D709" t="s">
        <v>312</v>
      </c>
      <c r="E709" t="s">
        <v>152</v>
      </c>
      <c r="F709" t="s">
        <v>152</v>
      </c>
      <c r="G709" t="s">
        <v>312</v>
      </c>
      <c r="H709" t="s">
        <v>156</v>
      </c>
      <c r="I709" t="str">
        <f>TRIM(SUBSTITUTE(Table1[[#This Row],[Player]], " ", ""))</f>
        <v>S.Simon</v>
      </c>
      <c r="J709">
        <v>3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f t="shared" si="34"/>
        <v>0</v>
      </c>
      <c r="W709" t="s">
        <v>48</v>
      </c>
      <c r="X709" s="3">
        <v>3</v>
      </c>
      <c r="Y709">
        <v>0</v>
      </c>
      <c r="AF709">
        <f>Table1[[#This Row],[AB]]+Table1[[#This Row],[BB]]+Table1[[#This Row],[SF]]</f>
        <v>3</v>
      </c>
      <c r="AG709">
        <f>Table1[[#This Row],[H]]+Table1[[#This Row],[BB]]</f>
        <v>0</v>
      </c>
      <c r="AH709">
        <f>Table1[[#This Row],[H]]-Table1[[#This Row],[2B]]-Table1[[#This Row],[3B]]-Table1[[#This Row],[HR]]</f>
        <v>0</v>
      </c>
      <c r="AI709" s="3">
        <f>IF(Table1[[#This Row],[Team_Game_Number]] &gt;_xlfn.MAXIFS(Table1[Team_Game_Number],Table1[Team],Table1[[#This Row],[Team]]) - 5,1,0)</f>
        <v>0</v>
      </c>
      <c r="AJ709" cm="1">
        <f t="array" ref="AJ709">MATCH(Table1[[#This Row],[Game_ID]],_xlfn.UNIQUE(_xlfn._xlws.FILTER(Table1[Game_ID],Table1[Team]=Table1[[#This Row],[Team]])),0)</f>
        <v>7</v>
      </c>
      <c r="AK709">
        <f>IF(Table1[[#This Row],[Last5_Flag]]=1,1,0)</f>
        <v>0</v>
      </c>
      <c r="AL709">
        <f>COUNTIFS(
    Table1[Player Name], Table1[[#This Row],[Player Name]],
    Table1[Position], Table1[[#This Row],[Position]]
)</f>
        <v>17</v>
      </c>
      <c r="AM709" t="str" cm="1">
        <f t="array" ref="AM7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710" spans="1:39" x14ac:dyDescent="0.2">
      <c r="A710" t="str">
        <f>TEXT(Table1[[#This Row],[Date]],"yyyymmdd") &amp; "_" &amp; (LEFT(D710,3) &amp; "_" &amp; LEFT(E710,3) &amp; "_" &amp; (Table1[[#This Row],[Game_no.]]))</f>
        <v>20260221_Fin_Wes_1</v>
      </c>
      <c r="B710" s="1">
        <v>46074</v>
      </c>
      <c r="C710" s="3">
        <v>1</v>
      </c>
      <c r="D710" t="s">
        <v>312</v>
      </c>
      <c r="E710" t="s">
        <v>152</v>
      </c>
      <c r="F710" t="s">
        <v>152</v>
      </c>
      <c r="G710" t="s">
        <v>312</v>
      </c>
      <c r="H710" t="s">
        <v>161</v>
      </c>
      <c r="I710" t="str">
        <f>TRIM(SUBSTITUTE(Table1[[#This Row],[Player]], " ", ""))</f>
        <v>K.Pettit</v>
      </c>
      <c r="J710">
        <v>0</v>
      </c>
      <c r="K710">
        <v>0</v>
      </c>
      <c r="L710">
        <v>0</v>
      </c>
      <c r="M710">
        <v>0</v>
      </c>
      <c r="N710">
        <v>2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f t="shared" si="34"/>
        <v>0</v>
      </c>
      <c r="W710" t="s">
        <v>50</v>
      </c>
      <c r="X710" s="3">
        <v>4</v>
      </c>
      <c r="Y710">
        <v>0</v>
      </c>
      <c r="AF710">
        <f>Table1[[#This Row],[AB]]+Table1[[#This Row],[BB]]+Table1[[#This Row],[SF]]</f>
        <v>2</v>
      </c>
      <c r="AG710">
        <f>Table1[[#This Row],[H]]+Table1[[#This Row],[BB]]</f>
        <v>2</v>
      </c>
      <c r="AH710">
        <f>Table1[[#This Row],[H]]-Table1[[#This Row],[2B]]-Table1[[#This Row],[3B]]-Table1[[#This Row],[HR]]</f>
        <v>0</v>
      </c>
      <c r="AI710" s="3">
        <f>IF(Table1[[#This Row],[Team_Game_Number]] &gt;_xlfn.MAXIFS(Table1[Team_Game_Number],Table1[Team],Table1[[#This Row],[Team]]) - 5,1,0)</f>
        <v>0</v>
      </c>
      <c r="AJ710" cm="1">
        <f t="array" ref="AJ710">MATCH(Table1[[#This Row],[Game_ID]],_xlfn.UNIQUE(_xlfn._xlws.FILTER(Table1[Game_ID],Table1[Team]=Table1[[#This Row],[Team]])),0)</f>
        <v>7</v>
      </c>
      <c r="AK710">
        <f>IF(Table1[[#This Row],[Last5_Flag]]=1,1,0)</f>
        <v>0</v>
      </c>
      <c r="AL710">
        <f>COUNTIFS(
    Table1[Player Name], Table1[[#This Row],[Player Name]],
    Table1[Position], Table1[[#This Row],[Position]]
)</f>
        <v>3</v>
      </c>
      <c r="AM710" t="str" cm="1">
        <f t="array" ref="AM7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11" spans="1:39" x14ac:dyDescent="0.2">
      <c r="A711" t="str">
        <f>TEXT(Table1[[#This Row],[Date]],"yyyymmdd") &amp; "_" &amp; (LEFT(D711,3) &amp; "_" &amp; LEFT(E711,3) &amp; "_" &amp; (Table1[[#This Row],[Game_no.]]))</f>
        <v>20260221_Fin_Wes_1</v>
      </c>
      <c r="B711" s="1">
        <v>46074</v>
      </c>
      <c r="C711" s="3">
        <v>1</v>
      </c>
      <c r="D711" t="s">
        <v>312</v>
      </c>
      <c r="E711" t="s">
        <v>152</v>
      </c>
      <c r="F711" t="s">
        <v>152</v>
      </c>
      <c r="G711" t="s">
        <v>312</v>
      </c>
      <c r="H711" t="s">
        <v>157</v>
      </c>
      <c r="I711" t="str">
        <f>TRIM(SUBSTITUTE(Table1[[#This Row],[Player]], " ", ""))</f>
        <v>J.Conrad</v>
      </c>
      <c r="J711">
        <v>3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f t="shared" si="34"/>
        <v>0</v>
      </c>
      <c r="W711" t="s">
        <v>7</v>
      </c>
      <c r="X711" s="3">
        <v>5</v>
      </c>
      <c r="Y711">
        <v>1</v>
      </c>
      <c r="AF711">
        <f>Table1[[#This Row],[AB]]+Table1[[#This Row],[BB]]+Table1[[#This Row],[SF]]</f>
        <v>3</v>
      </c>
      <c r="AG711">
        <f>Table1[[#This Row],[H]]+Table1[[#This Row],[BB]]</f>
        <v>0</v>
      </c>
      <c r="AH711">
        <f>Table1[[#This Row],[H]]-Table1[[#This Row],[2B]]-Table1[[#This Row],[3B]]-Table1[[#This Row],[HR]]</f>
        <v>0</v>
      </c>
      <c r="AI711" s="3">
        <f>IF(Table1[[#This Row],[Team_Game_Number]] &gt;_xlfn.MAXIFS(Table1[Team_Game_Number],Table1[Team],Table1[[#This Row],[Team]]) - 5,1,0)</f>
        <v>0</v>
      </c>
      <c r="AJ711" cm="1">
        <f t="array" ref="AJ711">MATCH(Table1[[#This Row],[Game_ID]],_xlfn.UNIQUE(_xlfn._xlws.FILTER(Table1[Game_ID],Table1[Team]=Table1[[#This Row],[Team]])),0)</f>
        <v>7</v>
      </c>
      <c r="AK711">
        <f>IF(Table1[[#This Row],[Last5_Flag]]=1,1,0)</f>
        <v>0</v>
      </c>
      <c r="AL711">
        <f>COUNTIFS(
    Table1[Player Name], Table1[[#This Row],[Player Name]],
    Table1[Position], Table1[[#This Row],[Position]]
)</f>
        <v>26</v>
      </c>
      <c r="AM711" t="str" cm="1">
        <f t="array" ref="AM7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712" spans="1:39" x14ac:dyDescent="0.2">
      <c r="A712" t="str">
        <f>TEXT(Table1[[#This Row],[Date]],"yyyymmdd") &amp; "_" &amp; (LEFT(D712,3) &amp; "_" &amp; LEFT(E712,3) &amp; "_" &amp; (Table1[[#This Row],[Game_no.]]))</f>
        <v>20260221_Fin_Wes_1</v>
      </c>
      <c r="B712" s="1">
        <v>46074</v>
      </c>
      <c r="C712" s="3">
        <v>1</v>
      </c>
      <c r="D712" t="s">
        <v>312</v>
      </c>
      <c r="E712" t="s">
        <v>152</v>
      </c>
      <c r="F712" t="s">
        <v>152</v>
      </c>
      <c r="G712" t="s">
        <v>312</v>
      </c>
      <c r="H712" t="s">
        <v>230</v>
      </c>
      <c r="I712" t="str">
        <f>TRIM(SUBSTITUTE(Table1[[#This Row],[Player]], " ", ""))</f>
        <v>I.McKee</v>
      </c>
      <c r="J712">
        <v>3</v>
      </c>
      <c r="K712">
        <v>0</v>
      </c>
      <c r="L712">
        <v>2</v>
      </c>
      <c r="M712">
        <v>1</v>
      </c>
      <c r="N712">
        <v>0</v>
      </c>
      <c r="O712">
        <v>1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f t="shared" si="34"/>
        <v>4</v>
      </c>
      <c r="W712" t="s">
        <v>43</v>
      </c>
      <c r="X712" s="3">
        <v>6</v>
      </c>
      <c r="Y712">
        <v>0</v>
      </c>
      <c r="AF712">
        <f>Table1[[#This Row],[AB]]+Table1[[#This Row],[BB]]+Table1[[#This Row],[SF]]</f>
        <v>3</v>
      </c>
      <c r="AG712">
        <f>Table1[[#This Row],[H]]+Table1[[#This Row],[BB]]</f>
        <v>2</v>
      </c>
      <c r="AH712">
        <f>Table1[[#This Row],[H]]-Table1[[#This Row],[2B]]-Table1[[#This Row],[3B]]-Table1[[#This Row],[HR]]</f>
        <v>1</v>
      </c>
      <c r="AI712" s="3">
        <f>IF(Table1[[#This Row],[Team_Game_Number]] &gt;_xlfn.MAXIFS(Table1[Team_Game_Number],Table1[Team],Table1[[#This Row],[Team]]) - 5,1,0)</f>
        <v>0</v>
      </c>
      <c r="AJ712" cm="1">
        <f t="array" ref="AJ712">MATCH(Table1[[#This Row],[Game_ID]],_xlfn.UNIQUE(_xlfn._xlws.FILTER(Table1[Game_ID],Table1[Team]=Table1[[#This Row],[Team]])),0)</f>
        <v>7</v>
      </c>
      <c r="AK712">
        <f>IF(Table1[[#This Row],[Last5_Flag]]=1,1,0)</f>
        <v>0</v>
      </c>
      <c r="AL712">
        <f>COUNTIFS(
    Table1[Player Name], Table1[[#This Row],[Player Name]],
    Table1[Position], Table1[[#This Row],[Position]]
)</f>
        <v>16</v>
      </c>
      <c r="AM712" t="str" cm="1">
        <f t="array" ref="AM7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713" spans="1:39" x14ac:dyDescent="0.2">
      <c r="A713" t="str">
        <f>TEXT(Table1[[#This Row],[Date]],"yyyymmdd") &amp; "_" &amp; (LEFT(D713,3) &amp; "_" &amp; LEFT(E713,3) &amp; "_" &amp; (Table1[[#This Row],[Game_no.]]))</f>
        <v>20260221_Fin_Wes_1</v>
      </c>
      <c r="B713" s="1">
        <v>46074</v>
      </c>
      <c r="C713" s="3">
        <v>1</v>
      </c>
      <c r="D713" t="s">
        <v>312</v>
      </c>
      <c r="E713" t="s">
        <v>152</v>
      </c>
      <c r="F713" t="s">
        <v>152</v>
      </c>
      <c r="G713" t="s">
        <v>312</v>
      </c>
      <c r="H713" t="s">
        <v>197</v>
      </c>
      <c r="I713" t="str">
        <f>TRIM(SUBSTITUTE(Table1[[#This Row],[Player]], " ", ""))</f>
        <v>D.Deitrick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f t="shared" si="34"/>
        <v>0</v>
      </c>
      <c r="W713" t="s">
        <v>73</v>
      </c>
      <c r="X713" s="3"/>
      <c r="Y713">
        <v>0</v>
      </c>
      <c r="AF713">
        <f>Table1[[#This Row],[AB]]+Table1[[#This Row],[BB]]+Table1[[#This Row],[SF]]</f>
        <v>0</v>
      </c>
      <c r="AG713">
        <f>Table1[[#This Row],[H]]+Table1[[#This Row],[BB]]</f>
        <v>0</v>
      </c>
      <c r="AH713">
        <f>Table1[[#This Row],[H]]-Table1[[#This Row],[2B]]-Table1[[#This Row],[3B]]-Table1[[#This Row],[HR]]</f>
        <v>0</v>
      </c>
      <c r="AI713" s="3">
        <f>IF(Table1[[#This Row],[Team_Game_Number]] &gt;_xlfn.MAXIFS(Table1[Team_Game_Number],Table1[Team],Table1[[#This Row],[Team]]) - 5,1,0)</f>
        <v>0</v>
      </c>
      <c r="AJ713" cm="1">
        <f t="array" ref="AJ713">MATCH(Table1[[#This Row],[Game_ID]],_xlfn.UNIQUE(_xlfn._xlws.FILTER(Table1[Game_ID],Table1[Team]=Table1[[#This Row],[Team]])),0)</f>
        <v>7</v>
      </c>
      <c r="AK713">
        <f>IF(Table1[[#This Row],[Last5_Flag]]=1,1,0)</f>
        <v>0</v>
      </c>
      <c r="AL713">
        <f>COUNTIFS(
    Table1[Player Name], Table1[[#This Row],[Player Name]],
    Table1[Position], Table1[[#This Row],[Position]]
)</f>
        <v>5</v>
      </c>
      <c r="AM713" t="str" cm="1">
        <f t="array" ref="AM7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714" spans="1:39" x14ac:dyDescent="0.2">
      <c r="A714" t="str">
        <f>TEXT(Table1[[#This Row],[Date]],"yyyymmdd") &amp; "_" &amp; (LEFT(D714,3) &amp; "_" &amp; LEFT(E714,3) &amp; "_" &amp; (Table1[[#This Row],[Game_no.]]))</f>
        <v>20260221_Fin_Wes_1</v>
      </c>
      <c r="B714" s="1">
        <v>46074</v>
      </c>
      <c r="C714" s="3">
        <v>1</v>
      </c>
      <c r="D714" t="s">
        <v>312</v>
      </c>
      <c r="E714" t="s">
        <v>152</v>
      </c>
      <c r="F714" t="s">
        <v>152</v>
      </c>
      <c r="G714" t="s">
        <v>312</v>
      </c>
      <c r="H714" t="s">
        <v>191</v>
      </c>
      <c r="I714" t="str">
        <f>TRIM(SUBSTITUTE(Table1[[#This Row],[Player]], " ", ""))</f>
        <v>R.Ward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f t="shared" si="34"/>
        <v>0</v>
      </c>
      <c r="W714" t="s">
        <v>73</v>
      </c>
      <c r="X714" s="3"/>
      <c r="Y714">
        <v>0</v>
      </c>
      <c r="AF714">
        <f>Table1[[#This Row],[AB]]+Table1[[#This Row],[BB]]+Table1[[#This Row],[SF]]</f>
        <v>0</v>
      </c>
      <c r="AG714">
        <f>Table1[[#This Row],[H]]+Table1[[#This Row],[BB]]</f>
        <v>0</v>
      </c>
      <c r="AH714">
        <f>Table1[[#This Row],[H]]-Table1[[#This Row],[2B]]-Table1[[#This Row],[3B]]-Table1[[#This Row],[HR]]</f>
        <v>0</v>
      </c>
      <c r="AI714" s="3">
        <f>IF(Table1[[#This Row],[Team_Game_Number]] &gt;_xlfn.MAXIFS(Table1[Team_Game_Number],Table1[Team],Table1[[#This Row],[Team]]) - 5,1,0)</f>
        <v>0</v>
      </c>
      <c r="AJ714" cm="1">
        <f t="array" ref="AJ714">MATCH(Table1[[#This Row],[Game_ID]],_xlfn.UNIQUE(_xlfn._xlws.FILTER(Table1[Game_ID],Table1[Team]=Table1[[#This Row],[Team]])),0)</f>
        <v>7</v>
      </c>
      <c r="AK714">
        <f>IF(Table1[[#This Row],[Last5_Flag]]=1,1,0)</f>
        <v>0</v>
      </c>
      <c r="AL714">
        <f>COUNTIFS(
    Table1[Player Name], Table1[[#This Row],[Player Name]],
    Table1[Position], Table1[[#This Row],[Position]]
)</f>
        <v>20</v>
      </c>
      <c r="AM714" t="str" cm="1">
        <f t="array" ref="AM7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715" spans="1:39" x14ac:dyDescent="0.2">
      <c r="A715" t="str">
        <f>TEXT(Table1[[#This Row],[Date]],"yyyymmdd") &amp; "_" &amp; (LEFT(D715,3) &amp; "_" &amp; LEFT(E715,3) &amp; "_" &amp; (Table1[[#This Row],[Game_no.]]))</f>
        <v>20260221_Fin_Wes_1</v>
      </c>
      <c r="B715" s="1">
        <v>46074</v>
      </c>
      <c r="C715" s="3">
        <v>1</v>
      </c>
      <c r="D715" t="s">
        <v>312</v>
      </c>
      <c r="E715" t="s">
        <v>152</v>
      </c>
      <c r="F715" t="s">
        <v>152</v>
      </c>
      <c r="G715" t="s">
        <v>312</v>
      </c>
      <c r="H715" t="s">
        <v>155</v>
      </c>
      <c r="I715" t="str">
        <f>TRIM(SUBSTITUTE(Table1[[#This Row],[Player]], " ", ""))</f>
        <v>S.Harris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f t="shared" si="34"/>
        <v>0</v>
      </c>
      <c r="W715" t="s">
        <v>43</v>
      </c>
      <c r="X715" s="3"/>
      <c r="Y715">
        <v>0</v>
      </c>
      <c r="AF715">
        <f>Table1[[#This Row],[AB]]+Table1[[#This Row],[BB]]+Table1[[#This Row],[SF]]</f>
        <v>0</v>
      </c>
      <c r="AG715">
        <f>Table1[[#This Row],[H]]+Table1[[#This Row],[BB]]</f>
        <v>0</v>
      </c>
      <c r="AH715">
        <f>Table1[[#This Row],[H]]-Table1[[#This Row],[2B]]-Table1[[#This Row],[3B]]-Table1[[#This Row],[HR]]</f>
        <v>0</v>
      </c>
      <c r="AI715" s="3">
        <f>IF(Table1[[#This Row],[Team_Game_Number]] &gt;_xlfn.MAXIFS(Table1[Team_Game_Number],Table1[Team],Table1[[#This Row],[Team]]) - 5,1,0)</f>
        <v>0</v>
      </c>
      <c r="AJ715" cm="1">
        <f t="array" ref="AJ715">MATCH(Table1[[#This Row],[Game_ID]],_xlfn.UNIQUE(_xlfn._xlws.FILTER(Table1[Game_ID],Table1[Team]=Table1[[#This Row],[Team]])),0)</f>
        <v>7</v>
      </c>
      <c r="AK715">
        <f>IF(Table1[[#This Row],[Last5_Flag]]=1,1,0)</f>
        <v>0</v>
      </c>
      <c r="AL715">
        <f>COUNTIFS(
    Table1[Player Name], Table1[[#This Row],[Player Name]],
    Table1[Position], Table1[[#This Row],[Position]]
)</f>
        <v>7</v>
      </c>
      <c r="AM715" t="str" cm="1">
        <f t="array" ref="AM7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716" spans="1:39" x14ac:dyDescent="0.2">
      <c r="A716" t="str">
        <f>TEXT(Table1[[#This Row],[Date]],"yyyymmdd") &amp; "_" &amp; (LEFT(D716,3) &amp; "_" &amp; LEFT(E716,3) &amp; "_" &amp; (Table1[[#This Row],[Game_no.]]))</f>
        <v>20260221_Fin_Wes_1</v>
      </c>
      <c r="B716" s="1">
        <v>46074</v>
      </c>
      <c r="C716" s="3">
        <v>1</v>
      </c>
      <c r="D716" t="s">
        <v>312</v>
      </c>
      <c r="E716" t="s">
        <v>152</v>
      </c>
      <c r="F716" t="s">
        <v>152</v>
      </c>
      <c r="G716" t="s">
        <v>312</v>
      </c>
      <c r="H716" t="s">
        <v>235</v>
      </c>
      <c r="I716" t="str">
        <f>TRIM(SUBSTITUTE(Table1[[#This Row],[Player]], " ", ""))</f>
        <v>A.Tapman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f t="shared" si="34"/>
        <v>0</v>
      </c>
      <c r="W716" t="s">
        <v>58</v>
      </c>
      <c r="X716" s="3">
        <v>7</v>
      </c>
      <c r="Y716">
        <v>0</v>
      </c>
      <c r="Z716">
        <v>2.6669999999999998</v>
      </c>
      <c r="AA716">
        <v>3</v>
      </c>
      <c r="AB716">
        <v>2</v>
      </c>
      <c r="AC716">
        <v>2</v>
      </c>
      <c r="AD716">
        <v>1</v>
      </c>
      <c r="AE716">
        <v>1</v>
      </c>
      <c r="AF716">
        <f>Table1[[#This Row],[AB]]+Table1[[#This Row],[BB]]+Table1[[#This Row],[SF]]</f>
        <v>1</v>
      </c>
      <c r="AG716">
        <f>Table1[[#This Row],[H]]+Table1[[#This Row],[BB]]</f>
        <v>0</v>
      </c>
      <c r="AH716">
        <f>Table1[[#This Row],[H]]-Table1[[#This Row],[2B]]-Table1[[#This Row],[3B]]-Table1[[#This Row],[HR]]</f>
        <v>0</v>
      </c>
      <c r="AI716" s="3">
        <f>IF(Table1[[#This Row],[Team_Game_Number]] &gt;_xlfn.MAXIFS(Table1[Team_Game_Number],Table1[Team],Table1[[#This Row],[Team]]) - 5,1,0)</f>
        <v>0</v>
      </c>
      <c r="AJ716" cm="1">
        <f t="array" ref="AJ716">MATCH(Table1[[#This Row],[Game_ID]],_xlfn.UNIQUE(_xlfn._xlws.FILTER(Table1[Game_ID],Table1[Team]=Table1[[#This Row],[Team]])),0)</f>
        <v>7</v>
      </c>
      <c r="AK716">
        <f>IF(Table1[[#This Row],[Last5_Flag]]=1,1,0)</f>
        <v>0</v>
      </c>
      <c r="AL716">
        <f>COUNTIFS(
    Table1[Player Name], Table1[[#This Row],[Player Name]],
    Table1[Position], Table1[[#This Row],[Position]]
)</f>
        <v>8</v>
      </c>
      <c r="AM716" t="str" cm="1">
        <f t="array" ref="AM7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17" spans="1:39" x14ac:dyDescent="0.2">
      <c r="A717" t="str">
        <f>TEXT(Table1[[#This Row],[Date]],"yyyymmdd") &amp; "_" &amp; (LEFT(D717,3) &amp; "_" &amp; LEFT(E717,3) &amp; "_" &amp; (Table1[[#This Row],[Game_no.]]))</f>
        <v>20260221_Fin_Wes_1</v>
      </c>
      <c r="B717" s="1">
        <v>46074</v>
      </c>
      <c r="C717" s="3">
        <v>1</v>
      </c>
      <c r="D717" t="s">
        <v>312</v>
      </c>
      <c r="E717" t="s">
        <v>152</v>
      </c>
      <c r="F717" t="s">
        <v>152</v>
      </c>
      <c r="G717" t="s">
        <v>312</v>
      </c>
      <c r="H717" t="s">
        <v>159</v>
      </c>
      <c r="I717" t="str">
        <f>TRIM(SUBSTITUTE(Table1[[#This Row],[Player]], " ", ""))</f>
        <v>R.Mangold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f t="shared" si="34"/>
        <v>0</v>
      </c>
      <c r="W717" t="s">
        <v>58</v>
      </c>
      <c r="X717" s="3"/>
      <c r="Y717">
        <v>0</v>
      </c>
      <c r="Z717">
        <v>0.33300000000000002</v>
      </c>
      <c r="AA717">
        <v>5</v>
      </c>
      <c r="AB717">
        <v>3</v>
      </c>
      <c r="AC717">
        <v>3</v>
      </c>
      <c r="AD717">
        <v>1</v>
      </c>
      <c r="AE717">
        <v>0</v>
      </c>
      <c r="AF717">
        <f>Table1[[#This Row],[AB]]+Table1[[#This Row],[BB]]+Table1[[#This Row],[SF]]</f>
        <v>0</v>
      </c>
      <c r="AG717">
        <f>Table1[[#This Row],[H]]+Table1[[#This Row],[BB]]</f>
        <v>0</v>
      </c>
      <c r="AH717">
        <f>Table1[[#This Row],[H]]-Table1[[#This Row],[2B]]-Table1[[#This Row],[3B]]-Table1[[#This Row],[HR]]</f>
        <v>0</v>
      </c>
      <c r="AI717" s="3">
        <f>IF(Table1[[#This Row],[Team_Game_Number]] &gt;_xlfn.MAXIFS(Table1[Team_Game_Number],Table1[Team],Table1[[#This Row],[Team]]) - 5,1,0)</f>
        <v>0</v>
      </c>
      <c r="AJ717" cm="1">
        <f t="array" ref="AJ717">MATCH(Table1[[#This Row],[Game_ID]],_xlfn.UNIQUE(_xlfn._xlws.FILTER(Table1[Game_ID],Table1[Team]=Table1[[#This Row],[Team]])),0)</f>
        <v>7</v>
      </c>
      <c r="AK717">
        <f>IF(Table1[[#This Row],[Last5_Flag]]=1,1,0)</f>
        <v>0</v>
      </c>
      <c r="AL717">
        <f>COUNTIFS(
    Table1[Player Name], Table1[[#This Row],[Player Name]],
    Table1[Position], Table1[[#This Row],[Position]]
)</f>
        <v>6</v>
      </c>
      <c r="AM717" t="str" cm="1">
        <f t="array" ref="AM7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718" spans="1:39" x14ac:dyDescent="0.2">
      <c r="A718" t="str">
        <f>TEXT(Table1[[#This Row],[Date]],"yyyymmdd") &amp; "_" &amp; (LEFT(D718,3) &amp; "_" &amp; LEFT(E718,3) &amp; "_" &amp; (Table1[[#This Row],[Game_no.]]))</f>
        <v>20260221_Fin_Wes_1</v>
      </c>
      <c r="B718" s="1">
        <v>46074</v>
      </c>
      <c r="C718" s="3">
        <v>1</v>
      </c>
      <c r="D718" t="s">
        <v>312</v>
      </c>
      <c r="E718" t="s">
        <v>152</v>
      </c>
      <c r="F718" t="s">
        <v>152</v>
      </c>
      <c r="G718" t="s">
        <v>312</v>
      </c>
      <c r="H718" t="s">
        <v>158</v>
      </c>
      <c r="I718" t="str">
        <f>TRIM(SUBSTITUTE(Table1[[#This Row],[Player]], " ", ""))</f>
        <v>A.Davis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f t="shared" ref="V718:V730" si="35">L718*1+P718*2+Q718*3+R718*4</f>
        <v>0</v>
      </c>
      <c r="W718" t="s">
        <v>58</v>
      </c>
      <c r="X718" s="3">
        <v>7</v>
      </c>
      <c r="Y718">
        <v>0</v>
      </c>
      <c r="Z718">
        <v>2.3330000000000002</v>
      </c>
      <c r="AA718">
        <v>4</v>
      </c>
      <c r="AB718">
        <v>5</v>
      </c>
      <c r="AC718">
        <v>1</v>
      </c>
      <c r="AD718">
        <v>2</v>
      </c>
      <c r="AE718">
        <v>0</v>
      </c>
      <c r="AF718">
        <f>Table1[[#This Row],[AB]]+Table1[[#This Row],[BB]]+Table1[[#This Row],[SF]]</f>
        <v>2</v>
      </c>
      <c r="AG718">
        <f>Table1[[#This Row],[H]]+Table1[[#This Row],[BB]]</f>
        <v>1</v>
      </c>
      <c r="AH718">
        <f>Table1[[#This Row],[H]]-Table1[[#This Row],[2B]]-Table1[[#This Row],[3B]]-Table1[[#This Row],[HR]]</f>
        <v>0</v>
      </c>
      <c r="AI718" s="3">
        <f>IF(Table1[[#This Row],[Team_Game_Number]] &gt;_xlfn.MAXIFS(Table1[Team_Game_Number],Table1[Team],Table1[[#This Row],[Team]]) - 5,1,0)</f>
        <v>0</v>
      </c>
      <c r="AJ718" cm="1">
        <f t="array" ref="AJ718">MATCH(Table1[[#This Row],[Game_ID]],_xlfn.UNIQUE(_xlfn._xlws.FILTER(Table1[Game_ID],Table1[Team]=Table1[[#This Row],[Team]])),0)</f>
        <v>7</v>
      </c>
      <c r="AK718">
        <f>IF(Table1[[#This Row],[Last5_Flag]]=1,1,0)</f>
        <v>0</v>
      </c>
      <c r="AL718">
        <f>COUNTIFS(
    Table1[Player Name], Table1[[#This Row],[Player Name]],
    Table1[Position], Table1[[#This Row],[Position]]
)</f>
        <v>4</v>
      </c>
      <c r="AM718" t="str" cm="1">
        <f t="array" ref="AM7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719" spans="1:39" x14ac:dyDescent="0.2">
      <c r="A719" t="str">
        <f>TEXT(Table1[[#This Row],[Date]],"yyyymmdd") &amp; "_" &amp; (LEFT(D719,3) &amp; "_" &amp; LEFT(E719,3) &amp; "_" &amp; (Table1[[#This Row],[Game_no.]]))</f>
        <v>20260221_Fin_Wes_1</v>
      </c>
      <c r="B719" s="1">
        <v>46074</v>
      </c>
      <c r="C719" s="3">
        <v>1</v>
      </c>
      <c r="D719" t="s">
        <v>312</v>
      </c>
      <c r="E719" t="s">
        <v>152</v>
      </c>
      <c r="F719" t="s">
        <v>152</v>
      </c>
      <c r="G719" t="s">
        <v>312</v>
      </c>
      <c r="H719" t="s">
        <v>190</v>
      </c>
      <c r="I719" t="str">
        <f>TRIM(SUBSTITUTE(Table1[[#This Row],[Player]], " ", ""))</f>
        <v>A.Heidersch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f t="shared" si="35"/>
        <v>0</v>
      </c>
      <c r="W719" t="s">
        <v>58</v>
      </c>
      <c r="X719" s="3"/>
      <c r="Y719">
        <v>0</v>
      </c>
      <c r="Z719">
        <v>0.66700000000000004</v>
      </c>
      <c r="AA719">
        <v>4</v>
      </c>
      <c r="AB719">
        <v>6</v>
      </c>
      <c r="AC719">
        <v>0</v>
      </c>
      <c r="AD719">
        <v>3</v>
      </c>
      <c r="AE719">
        <v>0</v>
      </c>
      <c r="AF719">
        <f>Table1[[#This Row],[AB]]+Table1[[#This Row],[BB]]+Table1[[#This Row],[SF]]</f>
        <v>0</v>
      </c>
      <c r="AG719">
        <f>Table1[[#This Row],[H]]+Table1[[#This Row],[BB]]</f>
        <v>0</v>
      </c>
      <c r="AH719">
        <f>Table1[[#This Row],[H]]-Table1[[#This Row],[2B]]-Table1[[#This Row],[3B]]-Table1[[#This Row],[HR]]</f>
        <v>0</v>
      </c>
      <c r="AI719" s="3">
        <f>IF(Table1[[#This Row],[Team_Game_Number]] &gt;_xlfn.MAXIFS(Table1[Team_Game_Number],Table1[Team],Table1[[#This Row],[Team]]) - 5,1,0)</f>
        <v>0</v>
      </c>
      <c r="AJ719" cm="1">
        <f t="array" ref="AJ719">MATCH(Table1[[#This Row],[Game_ID]],_xlfn.UNIQUE(_xlfn._xlws.FILTER(Table1[Game_ID],Table1[Team]=Table1[[#This Row],[Team]])),0)</f>
        <v>7</v>
      </c>
      <c r="AK719">
        <f>IF(Table1[[#This Row],[Last5_Flag]]=1,1,0)</f>
        <v>0</v>
      </c>
      <c r="AL719">
        <f>COUNTIFS(
    Table1[Player Name], Table1[[#This Row],[Player Name]],
    Table1[Position], Table1[[#This Row],[Position]]
)</f>
        <v>3</v>
      </c>
      <c r="AM719" t="str" cm="1">
        <f t="array" ref="AM7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20" spans="1:39" x14ac:dyDescent="0.2">
      <c r="A720" t="str">
        <f>TEXT(Table1[[#This Row],[Date]],"yyyymmdd") &amp; "_" &amp; (LEFT(D720,3) &amp; "_" &amp; LEFT(E720,3) &amp; "_" &amp; (Table1[[#This Row],[Game_no.]]))</f>
        <v>20260221_Fin_Wes_1</v>
      </c>
      <c r="B720" s="1">
        <v>46074</v>
      </c>
      <c r="C720" s="3">
        <v>1</v>
      </c>
      <c r="D720" t="s">
        <v>312</v>
      </c>
      <c r="E720" t="s">
        <v>152</v>
      </c>
      <c r="F720" t="s">
        <v>152</v>
      </c>
      <c r="G720" t="s">
        <v>312</v>
      </c>
      <c r="H720" t="s">
        <v>163</v>
      </c>
      <c r="I720" t="str">
        <f>TRIM(SUBSTITUTE(Table1[[#This Row],[Player]], " ", ""))</f>
        <v>F.Randolph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f t="shared" si="35"/>
        <v>0</v>
      </c>
      <c r="W720" t="s">
        <v>8</v>
      </c>
      <c r="X720" s="3">
        <v>8</v>
      </c>
      <c r="Y720">
        <v>2</v>
      </c>
      <c r="AF720">
        <f>Table1[[#This Row],[AB]]+Table1[[#This Row],[BB]]+Table1[[#This Row],[SF]]</f>
        <v>2</v>
      </c>
      <c r="AG720">
        <f>Table1[[#This Row],[H]]+Table1[[#This Row],[BB]]</f>
        <v>0</v>
      </c>
      <c r="AH720">
        <f>Table1[[#This Row],[H]]-Table1[[#This Row],[2B]]-Table1[[#This Row],[3B]]-Table1[[#This Row],[HR]]</f>
        <v>0</v>
      </c>
      <c r="AI720" s="3">
        <f>IF(Table1[[#This Row],[Team_Game_Number]] &gt;_xlfn.MAXIFS(Table1[Team_Game_Number],Table1[Team],Table1[[#This Row],[Team]]) - 5,1,0)</f>
        <v>0</v>
      </c>
      <c r="AJ720" cm="1">
        <f t="array" ref="AJ720">MATCH(Table1[[#This Row],[Game_ID]],_xlfn.UNIQUE(_xlfn._xlws.FILTER(Table1[Game_ID],Table1[Team]=Table1[[#This Row],[Team]])),0)</f>
        <v>7</v>
      </c>
      <c r="AK720">
        <f>IF(Table1[[#This Row],[Last5_Flag]]=1,1,0)</f>
        <v>0</v>
      </c>
      <c r="AL720">
        <f>COUNTIFS(
    Table1[Player Name], Table1[[#This Row],[Player Name]],
    Table1[Position], Table1[[#This Row],[Position]]
)</f>
        <v>4</v>
      </c>
      <c r="AM720" t="str" cm="1">
        <f t="array" ref="AM7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721" spans="1:39" x14ac:dyDescent="0.2">
      <c r="A721" t="str">
        <f>TEXT(Table1[[#This Row],[Date]],"yyyymmdd") &amp; "_" &amp; (LEFT(D721,3) &amp; "_" &amp; LEFT(E721,3) &amp; "_" &amp; (Table1[[#This Row],[Game_no.]]))</f>
        <v>20260221_Fin_Wes_1</v>
      </c>
      <c r="B721" s="1">
        <v>46074</v>
      </c>
      <c r="C721" s="3">
        <v>1</v>
      </c>
      <c r="D721" t="s">
        <v>312</v>
      </c>
      <c r="E721" t="s">
        <v>152</v>
      </c>
      <c r="F721" t="s">
        <v>152</v>
      </c>
      <c r="G721" t="s">
        <v>312</v>
      </c>
      <c r="H721" t="s">
        <v>194</v>
      </c>
      <c r="I721" t="str">
        <f>TRIM(SUBSTITUTE(Table1[[#This Row],[Player]], " ", ""))</f>
        <v>C.Woody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f t="shared" si="35"/>
        <v>1</v>
      </c>
      <c r="W721" t="s">
        <v>74</v>
      </c>
      <c r="X721" s="3">
        <v>8</v>
      </c>
      <c r="Y721">
        <v>0</v>
      </c>
      <c r="AF721">
        <f>Table1[[#This Row],[AB]]+Table1[[#This Row],[BB]]+Table1[[#This Row],[SF]]</f>
        <v>1</v>
      </c>
      <c r="AG721">
        <f>Table1[[#This Row],[H]]+Table1[[#This Row],[BB]]</f>
        <v>1</v>
      </c>
      <c r="AH721">
        <f>Table1[[#This Row],[H]]-Table1[[#This Row],[2B]]-Table1[[#This Row],[3B]]-Table1[[#This Row],[HR]]</f>
        <v>1</v>
      </c>
      <c r="AI721" s="3">
        <f>IF(Table1[[#This Row],[Team_Game_Number]] &gt;_xlfn.MAXIFS(Table1[Team_Game_Number],Table1[Team],Table1[[#This Row],[Team]]) - 5,1,0)</f>
        <v>0</v>
      </c>
      <c r="AJ721" cm="1">
        <f t="array" ref="AJ721">MATCH(Table1[[#This Row],[Game_ID]],_xlfn.UNIQUE(_xlfn._xlws.FILTER(Table1[Game_ID],Table1[Team]=Table1[[#This Row],[Team]])),0)</f>
        <v>7</v>
      </c>
      <c r="AK721">
        <f>IF(Table1[[#This Row],[Last5_Flag]]=1,1,0)</f>
        <v>0</v>
      </c>
      <c r="AL721">
        <f>COUNTIFS(
    Table1[Player Name], Table1[[#This Row],[Player Name]],
    Table1[Position], Table1[[#This Row],[Position]]
)</f>
        <v>2</v>
      </c>
      <c r="AM721" t="str" cm="1">
        <f t="array" ref="AM7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722" spans="1:39" x14ac:dyDescent="0.2">
      <c r="A722" t="str">
        <f>TEXT(Table1[[#This Row],[Date]],"yyyymmdd") &amp; "_" &amp; (LEFT(D722,3) &amp; "_" &amp; LEFT(E722,3) &amp; "_" &amp; (Table1[[#This Row],[Game_no.]]))</f>
        <v>20260221_Fin_Wes_1</v>
      </c>
      <c r="B722" s="1">
        <v>46074</v>
      </c>
      <c r="C722" s="3">
        <v>1</v>
      </c>
      <c r="D722" t="s">
        <v>312</v>
      </c>
      <c r="E722" t="s">
        <v>152</v>
      </c>
      <c r="F722" t="s">
        <v>152</v>
      </c>
      <c r="G722" t="s">
        <v>312</v>
      </c>
      <c r="H722" t="s">
        <v>162</v>
      </c>
      <c r="I722" t="str">
        <f>TRIM(SUBSTITUTE(Table1[[#This Row],[Player]], " ", ""))</f>
        <v>P.Tucker</v>
      </c>
      <c r="J722">
        <v>2</v>
      </c>
      <c r="K722">
        <v>1</v>
      </c>
      <c r="L722">
        <v>2</v>
      </c>
      <c r="M722">
        <v>1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f t="shared" si="35"/>
        <v>4</v>
      </c>
      <c r="W722" t="s">
        <v>53</v>
      </c>
      <c r="X722" s="3">
        <v>9</v>
      </c>
      <c r="Y722">
        <v>0</v>
      </c>
      <c r="AF722">
        <f>Table1[[#This Row],[AB]]+Table1[[#This Row],[BB]]+Table1[[#This Row],[SF]]</f>
        <v>2</v>
      </c>
      <c r="AG722">
        <f>Table1[[#This Row],[H]]+Table1[[#This Row],[BB]]</f>
        <v>2</v>
      </c>
      <c r="AH722">
        <f>Table1[[#This Row],[H]]-Table1[[#This Row],[2B]]-Table1[[#This Row],[3B]]-Table1[[#This Row],[HR]]</f>
        <v>1</v>
      </c>
      <c r="AI722" s="3">
        <f>IF(Table1[[#This Row],[Team_Game_Number]] &gt;_xlfn.MAXIFS(Table1[Team_Game_Number],Table1[Team],Table1[[#This Row],[Team]]) - 5,1,0)</f>
        <v>0</v>
      </c>
      <c r="AJ722" cm="1">
        <f t="array" ref="AJ722">MATCH(Table1[[#This Row],[Game_ID]],_xlfn.UNIQUE(_xlfn._xlws.FILTER(Table1[Game_ID],Table1[Team]=Table1[[#This Row],[Team]])),0)</f>
        <v>7</v>
      </c>
      <c r="AK722">
        <f>IF(Table1[[#This Row],[Last5_Flag]]=1,1,0)</f>
        <v>0</v>
      </c>
      <c r="AL722">
        <f>COUNTIFS(
    Table1[Player Name], Table1[[#This Row],[Player Name]],
    Table1[Position], Table1[[#This Row],[Position]]
)</f>
        <v>5</v>
      </c>
      <c r="AM722" t="str" cm="1">
        <f t="array" ref="AM7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723" spans="1:39" x14ac:dyDescent="0.2">
      <c r="A723" t="str">
        <f>TEXT(Table1[[#This Row],[Date]],"yyyymmdd") &amp; "_" &amp; (LEFT(D723,3) &amp; "_" &amp; LEFT(E723,3) &amp; "_" &amp; (Table1[[#This Row],[Game_no.]]))</f>
        <v>20260221_Fin_Wes_1</v>
      </c>
      <c r="B723" s="1">
        <v>46074</v>
      </c>
      <c r="C723" s="3">
        <v>1</v>
      </c>
      <c r="D723" t="s">
        <v>312</v>
      </c>
      <c r="E723" t="s">
        <v>152</v>
      </c>
      <c r="F723" t="s">
        <v>152</v>
      </c>
      <c r="G723" t="s">
        <v>312</v>
      </c>
      <c r="H723" t="s">
        <v>193</v>
      </c>
      <c r="I723" t="str">
        <f>TRIM(SUBSTITUTE(Table1[[#This Row],[Player]], " ", ""))</f>
        <v>O.Munoz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f t="shared" si="35"/>
        <v>0</v>
      </c>
      <c r="W723" t="s">
        <v>53</v>
      </c>
      <c r="X723" s="3">
        <v>9</v>
      </c>
      <c r="Y723">
        <v>0</v>
      </c>
      <c r="AF723">
        <f>Table1[[#This Row],[AB]]+Table1[[#This Row],[BB]]+Table1[[#This Row],[SF]]</f>
        <v>1</v>
      </c>
      <c r="AG723">
        <f>Table1[[#This Row],[H]]+Table1[[#This Row],[BB]]</f>
        <v>0</v>
      </c>
      <c r="AH723">
        <f>Table1[[#This Row],[H]]-Table1[[#This Row],[2B]]-Table1[[#This Row],[3B]]-Table1[[#This Row],[HR]]</f>
        <v>0</v>
      </c>
      <c r="AI723" s="3">
        <f>IF(Table1[[#This Row],[Team_Game_Number]] &gt;_xlfn.MAXIFS(Table1[Team_Game_Number],Table1[Team],Table1[[#This Row],[Team]]) - 5,1,0)</f>
        <v>0</v>
      </c>
      <c r="AJ723" cm="1">
        <f t="array" ref="AJ723">MATCH(Table1[[#This Row],[Game_ID]],_xlfn.UNIQUE(_xlfn._xlws.FILTER(Table1[Game_ID],Table1[Team]=Table1[[#This Row],[Team]])),0)</f>
        <v>7</v>
      </c>
      <c r="AK723">
        <f>IF(Table1[[#This Row],[Last5_Flag]]=1,1,0)</f>
        <v>0</v>
      </c>
      <c r="AL723">
        <f>COUNTIFS(
    Table1[Player Name], Table1[[#This Row],[Player Name]],
    Table1[Position], Table1[[#This Row],[Position]]
)</f>
        <v>1</v>
      </c>
      <c r="AM723" t="str" cm="1">
        <f t="array" ref="AM7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724" spans="1:39" x14ac:dyDescent="0.2">
      <c r="A724" t="str">
        <f>TEXT(Table1[[#This Row],[Date]],"yyyymmdd") &amp; "_" &amp; (LEFT(D724,3) &amp; "_" &amp; LEFT(E724,3) &amp; "_" &amp; (Table1[[#This Row],[Game_no.]]))</f>
        <v>20260221_Fin_Wes_1</v>
      </c>
      <c r="B724" s="1">
        <v>46074</v>
      </c>
      <c r="C724" s="3">
        <v>1</v>
      </c>
      <c r="D724" t="s">
        <v>312</v>
      </c>
      <c r="E724" t="s">
        <v>152</v>
      </c>
      <c r="F724" t="s">
        <v>152</v>
      </c>
      <c r="G724" t="s">
        <v>312</v>
      </c>
      <c r="H724" t="s">
        <v>160</v>
      </c>
      <c r="I724" t="str">
        <f>TRIM(SUBSTITUTE(Table1[[#This Row],[Player]], " ", ""))</f>
        <v>M.Johnson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f t="shared" si="35"/>
        <v>0</v>
      </c>
      <c r="W724" t="s">
        <v>57</v>
      </c>
      <c r="X724" s="3">
        <v>4</v>
      </c>
      <c r="Y724">
        <v>0</v>
      </c>
      <c r="AF724">
        <f>Table1[[#This Row],[AB]]+Table1[[#This Row],[BB]]+Table1[[#This Row],[SF]]</f>
        <v>1</v>
      </c>
      <c r="AG724">
        <f>Table1[[#This Row],[H]]+Table1[[#This Row],[BB]]</f>
        <v>0</v>
      </c>
      <c r="AH724">
        <f>Table1[[#This Row],[H]]-Table1[[#This Row],[2B]]-Table1[[#This Row],[3B]]-Table1[[#This Row],[HR]]</f>
        <v>0</v>
      </c>
      <c r="AI724" s="3">
        <f>IF(Table1[[#This Row],[Team_Game_Number]] &gt;_xlfn.MAXIFS(Table1[Team_Game_Number],Table1[Team],Table1[[#This Row],[Team]]) - 5,1,0)</f>
        <v>0</v>
      </c>
      <c r="AJ724" cm="1">
        <f t="array" ref="AJ724">MATCH(Table1[[#This Row],[Game_ID]],_xlfn.UNIQUE(_xlfn._xlws.FILTER(Table1[Game_ID],Table1[Team]=Table1[[#This Row],[Team]])),0)</f>
        <v>7</v>
      </c>
      <c r="AK724">
        <f>IF(Table1[[#This Row],[Last5_Flag]]=1,1,0)</f>
        <v>0</v>
      </c>
      <c r="AL724">
        <f>COUNTIFS(
    Table1[Player Name], Table1[[#This Row],[Player Name]],
    Table1[Position], Table1[[#This Row],[Position]]
)</f>
        <v>7</v>
      </c>
      <c r="AM724" t="str" cm="1">
        <f t="array" ref="AM7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725" spans="1:39" x14ac:dyDescent="0.2">
      <c r="A725" t="str">
        <f>TEXT(Table1[[#This Row],[Date]],"yyyymmdd") &amp; "_" &amp; (LEFT(D725,3) &amp; "_" &amp; LEFT(E725,3) &amp; "_" &amp; (Table1[[#This Row],[Game_no.]]))</f>
        <v>20260221_UC_Edi_1</v>
      </c>
      <c r="B725" s="1">
        <v>46074</v>
      </c>
      <c r="C725" s="3">
        <v>1</v>
      </c>
      <c r="D725" t="s">
        <v>201</v>
      </c>
      <c r="E725" t="s">
        <v>265</v>
      </c>
      <c r="F725" t="s">
        <v>201</v>
      </c>
      <c r="G725" t="s">
        <v>265</v>
      </c>
      <c r="H725" t="s">
        <v>202</v>
      </c>
      <c r="I725" t="str">
        <f>TRIM(SUBSTITUTE(Table1[[#This Row],[Player]], " ", ""))</f>
        <v>E.Zucchero</v>
      </c>
      <c r="J725">
        <v>3</v>
      </c>
      <c r="K725">
        <v>1</v>
      </c>
      <c r="L725">
        <v>2</v>
      </c>
      <c r="M725">
        <v>2</v>
      </c>
      <c r="N725">
        <v>0</v>
      </c>
      <c r="O725">
        <v>0</v>
      </c>
      <c r="P725">
        <v>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f t="shared" si="35"/>
        <v>6</v>
      </c>
      <c r="W725" t="s">
        <v>48</v>
      </c>
      <c r="X725" s="3">
        <v>1</v>
      </c>
      <c r="Y725">
        <v>0</v>
      </c>
      <c r="AF725">
        <f>Table1[[#This Row],[AB]]+Table1[[#This Row],[BB]]+Table1[[#This Row],[SF]]</f>
        <v>3</v>
      </c>
      <c r="AG725">
        <f>Table1[[#This Row],[H]]+Table1[[#This Row],[BB]]</f>
        <v>2</v>
      </c>
      <c r="AH725">
        <f>Table1[[#This Row],[H]]-Table1[[#This Row],[2B]]-Table1[[#This Row],[3B]]-Table1[[#This Row],[HR]]</f>
        <v>0</v>
      </c>
      <c r="AI725" s="3">
        <f>IF(Table1[[#This Row],[Team_Game_Number]] &gt;_xlfn.MAXIFS(Table1[Team_Game_Number],Table1[Team],Table1[[#This Row],[Team]]) - 5,1,0)</f>
        <v>0</v>
      </c>
      <c r="AJ725" cm="1">
        <f t="array" ref="AJ725">MATCH(Table1[[#This Row],[Game_ID]],_xlfn.UNIQUE(_xlfn._xlws.FILTER(Table1[Game_ID],Table1[Team]=Table1[[#This Row],[Team]])),0)</f>
        <v>7</v>
      </c>
      <c r="AK725">
        <f>IF(Table1[[#This Row],[Last5_Flag]]=1,1,0)</f>
        <v>0</v>
      </c>
      <c r="AL725">
        <f>COUNTIFS(
    Table1[Player Name], Table1[[#This Row],[Player Name]],
    Table1[Position], Table1[[#This Row],[Position]]
)</f>
        <v>33</v>
      </c>
      <c r="AM725" t="str" cm="1">
        <f t="array" ref="AM7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726" spans="1:39" x14ac:dyDescent="0.2">
      <c r="A726" t="str">
        <f>TEXT(Table1[[#This Row],[Date]],"yyyymmdd") &amp; "_" &amp; (LEFT(D726,3) &amp; "_" &amp; LEFT(E726,3) &amp; "_" &amp; (Table1[[#This Row],[Game_no.]]))</f>
        <v>20260221_UC_Edi_1</v>
      </c>
      <c r="B726" s="1">
        <v>46074</v>
      </c>
      <c r="C726" s="3">
        <v>1</v>
      </c>
      <c r="D726" t="s">
        <v>201</v>
      </c>
      <c r="E726" t="s">
        <v>265</v>
      </c>
      <c r="F726" t="s">
        <v>201</v>
      </c>
      <c r="G726" t="s">
        <v>265</v>
      </c>
      <c r="H726" t="s">
        <v>315</v>
      </c>
      <c r="I726" t="str">
        <f>TRIM(SUBSTITUTE(Table1[[#This Row],[Player]], " ", ""))</f>
        <v>R.Wood</v>
      </c>
      <c r="J726">
        <v>1</v>
      </c>
      <c r="K726">
        <v>1</v>
      </c>
      <c r="L726">
        <v>1</v>
      </c>
      <c r="M726">
        <v>2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f t="shared" si="35"/>
        <v>4</v>
      </c>
      <c r="W726" t="s">
        <v>74</v>
      </c>
      <c r="X726" s="3">
        <v>1</v>
      </c>
      <c r="Y726">
        <v>0</v>
      </c>
      <c r="AF726">
        <f>Table1[[#This Row],[AB]]+Table1[[#This Row],[BB]]+Table1[[#This Row],[SF]]</f>
        <v>1</v>
      </c>
      <c r="AG726">
        <f>Table1[[#This Row],[H]]+Table1[[#This Row],[BB]]</f>
        <v>1</v>
      </c>
      <c r="AH726">
        <f>Table1[[#This Row],[H]]-Table1[[#This Row],[2B]]-Table1[[#This Row],[3B]]-Table1[[#This Row],[HR]]</f>
        <v>0</v>
      </c>
      <c r="AI726" s="3">
        <f>IF(Table1[[#This Row],[Team_Game_Number]] &gt;_xlfn.MAXIFS(Table1[Team_Game_Number],Table1[Team],Table1[[#This Row],[Team]]) - 5,1,0)</f>
        <v>0</v>
      </c>
      <c r="AJ726" cm="1">
        <f t="array" ref="AJ726">MATCH(Table1[[#This Row],[Game_ID]],_xlfn.UNIQUE(_xlfn._xlws.FILTER(Table1[Game_ID],Table1[Team]=Table1[[#This Row],[Team]])),0)</f>
        <v>7</v>
      </c>
      <c r="AK726">
        <f>IF(Table1[[#This Row],[Last5_Flag]]=1,1,0)</f>
        <v>0</v>
      </c>
      <c r="AL726">
        <f>COUNTIFS(
    Table1[Player Name], Table1[[#This Row],[Player Name]],
    Table1[Position], Table1[[#This Row],[Position]]
)</f>
        <v>6</v>
      </c>
      <c r="AM726" t="str" cm="1">
        <f t="array" ref="AM7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727" spans="1:39" x14ac:dyDescent="0.2">
      <c r="A727" t="str">
        <f>TEXT(Table1[[#This Row],[Date]],"yyyymmdd") &amp; "_" &amp; (LEFT(D727,3) &amp; "_" &amp; LEFT(E727,3) &amp; "_" &amp; (Table1[[#This Row],[Game_no.]]))</f>
        <v>20260221_UC_Edi_1</v>
      </c>
      <c r="B727" s="1">
        <v>46074</v>
      </c>
      <c r="C727" s="3">
        <v>1</v>
      </c>
      <c r="D727" t="s">
        <v>201</v>
      </c>
      <c r="E727" t="s">
        <v>265</v>
      </c>
      <c r="F727" t="s">
        <v>201</v>
      </c>
      <c r="G727" t="s">
        <v>265</v>
      </c>
      <c r="H727" t="s">
        <v>203</v>
      </c>
      <c r="I727" t="str">
        <f>TRIM(SUBSTITUTE(Table1[[#This Row],[Player]], " ", ""))</f>
        <v>B.Polistina</v>
      </c>
      <c r="J727">
        <v>3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f t="shared" si="35"/>
        <v>1</v>
      </c>
      <c r="W727" t="s">
        <v>54</v>
      </c>
      <c r="X727" s="3">
        <v>2</v>
      </c>
      <c r="Y727">
        <v>0</v>
      </c>
      <c r="AF727">
        <f>Table1[[#This Row],[AB]]+Table1[[#This Row],[BB]]+Table1[[#This Row],[SF]]</f>
        <v>3</v>
      </c>
      <c r="AG727">
        <f>Table1[[#This Row],[H]]+Table1[[#This Row],[BB]]</f>
        <v>1</v>
      </c>
      <c r="AH727">
        <f>Table1[[#This Row],[H]]-Table1[[#This Row],[2B]]-Table1[[#This Row],[3B]]-Table1[[#This Row],[HR]]</f>
        <v>1</v>
      </c>
      <c r="AI727" s="3">
        <f>IF(Table1[[#This Row],[Team_Game_Number]] &gt;_xlfn.MAXIFS(Table1[Team_Game_Number],Table1[Team],Table1[[#This Row],[Team]]) - 5,1,0)</f>
        <v>0</v>
      </c>
      <c r="AJ727" cm="1">
        <f t="array" ref="AJ727">MATCH(Table1[[#This Row],[Game_ID]],_xlfn.UNIQUE(_xlfn._xlws.FILTER(Table1[Game_ID],Table1[Team]=Table1[[#This Row],[Team]])),0)</f>
        <v>7</v>
      </c>
      <c r="AK727">
        <f>IF(Table1[[#This Row],[Last5_Flag]]=1,1,0)</f>
        <v>0</v>
      </c>
      <c r="AL727">
        <f>COUNTIFS(
    Table1[Player Name], Table1[[#This Row],[Player Name]],
    Table1[Position], Table1[[#This Row],[Position]]
)</f>
        <v>4</v>
      </c>
      <c r="AM727" t="str" cm="1">
        <f t="array" ref="AM7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728" spans="1:39" x14ac:dyDescent="0.2">
      <c r="A728" t="str">
        <f>TEXT(Table1[[#This Row],[Date]],"yyyymmdd") &amp; "_" &amp; (LEFT(D728,3) &amp; "_" &amp; LEFT(E728,3) &amp; "_" &amp; (Table1[[#This Row],[Game_no.]]))</f>
        <v>20260221_UC_Edi_1</v>
      </c>
      <c r="B728" s="1">
        <v>46074</v>
      </c>
      <c r="C728" s="3">
        <v>1</v>
      </c>
      <c r="D728" t="s">
        <v>201</v>
      </c>
      <c r="E728" t="s">
        <v>265</v>
      </c>
      <c r="F728" t="s">
        <v>201</v>
      </c>
      <c r="G728" t="s">
        <v>265</v>
      </c>
      <c r="H728" t="s">
        <v>238</v>
      </c>
      <c r="I728" t="str">
        <f>TRIM(SUBSTITUTE(Table1[[#This Row],[Player]], " ", ""))</f>
        <v>M.Dunman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f t="shared" si="35"/>
        <v>0</v>
      </c>
      <c r="W728" t="s">
        <v>74</v>
      </c>
      <c r="X728" s="3">
        <v>2</v>
      </c>
      <c r="Y728">
        <v>0</v>
      </c>
      <c r="AF728">
        <f>Table1[[#This Row],[AB]]+Table1[[#This Row],[BB]]+Table1[[#This Row],[SF]]</f>
        <v>1</v>
      </c>
      <c r="AG728">
        <f>Table1[[#This Row],[H]]+Table1[[#This Row],[BB]]</f>
        <v>1</v>
      </c>
      <c r="AH728">
        <f>Table1[[#This Row],[H]]-Table1[[#This Row],[2B]]-Table1[[#This Row],[3B]]-Table1[[#This Row],[HR]]</f>
        <v>0</v>
      </c>
      <c r="AI728" s="3">
        <f>IF(Table1[[#This Row],[Team_Game_Number]] &gt;_xlfn.MAXIFS(Table1[Team_Game_Number],Table1[Team],Table1[[#This Row],[Team]]) - 5,1,0)</f>
        <v>0</v>
      </c>
      <c r="AJ728" cm="1">
        <f t="array" ref="AJ728">MATCH(Table1[[#This Row],[Game_ID]],_xlfn.UNIQUE(_xlfn._xlws.FILTER(Table1[Game_ID],Table1[Team]=Table1[[#This Row],[Team]])),0)</f>
        <v>7</v>
      </c>
      <c r="AK728">
        <f>IF(Table1[[#This Row],[Last5_Flag]]=1,1,0)</f>
        <v>0</v>
      </c>
      <c r="AL728">
        <f>COUNTIFS(
    Table1[Player Name], Table1[[#This Row],[Player Name]],
    Table1[Position], Table1[[#This Row],[Position]]
)</f>
        <v>4</v>
      </c>
      <c r="AM728" t="str" cm="1">
        <f t="array" ref="AM7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729" spans="1:39" x14ac:dyDescent="0.2">
      <c r="A729" t="str">
        <f>TEXT(Table1[[#This Row],[Date]],"yyyymmdd") &amp; "_" &amp; (LEFT(D729,3) &amp; "_" &amp; LEFT(E729,3) &amp; "_" &amp; (Table1[[#This Row],[Game_no.]]))</f>
        <v>20260221_UC_Edi_1</v>
      </c>
      <c r="B729" s="1">
        <v>46074</v>
      </c>
      <c r="C729" s="3">
        <v>1</v>
      </c>
      <c r="D729" t="s">
        <v>201</v>
      </c>
      <c r="E729" t="s">
        <v>265</v>
      </c>
      <c r="F729" t="s">
        <v>201</v>
      </c>
      <c r="G729" t="s">
        <v>265</v>
      </c>
      <c r="H729" t="s">
        <v>204</v>
      </c>
      <c r="I729" t="str">
        <f>TRIM(SUBSTITUTE(Table1[[#This Row],[Player]], " ", ""))</f>
        <v>K.Moran</v>
      </c>
      <c r="J729">
        <v>1</v>
      </c>
      <c r="K729">
        <v>1</v>
      </c>
      <c r="L729">
        <v>0</v>
      </c>
      <c r="M729">
        <v>0</v>
      </c>
      <c r="N729">
        <v>2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f t="shared" si="35"/>
        <v>0</v>
      </c>
      <c r="W729" t="s">
        <v>53</v>
      </c>
      <c r="X729" s="3">
        <v>3</v>
      </c>
      <c r="Y729">
        <v>0</v>
      </c>
      <c r="AF729">
        <f>Table1[[#This Row],[AB]]+Table1[[#This Row],[BB]]+Table1[[#This Row],[SF]]</f>
        <v>3</v>
      </c>
      <c r="AG729">
        <f>Table1[[#This Row],[H]]+Table1[[#This Row],[BB]]</f>
        <v>2</v>
      </c>
      <c r="AH729">
        <f>Table1[[#This Row],[H]]-Table1[[#This Row],[2B]]-Table1[[#This Row],[3B]]-Table1[[#This Row],[HR]]</f>
        <v>0</v>
      </c>
      <c r="AI729" s="3">
        <f>IF(Table1[[#This Row],[Team_Game_Number]] &gt;_xlfn.MAXIFS(Table1[Team_Game_Number],Table1[Team],Table1[[#This Row],[Team]]) - 5,1,0)</f>
        <v>0</v>
      </c>
      <c r="AJ729" cm="1">
        <f t="array" ref="AJ729">MATCH(Table1[[#This Row],[Game_ID]],_xlfn.UNIQUE(_xlfn._xlws.FILTER(Table1[Game_ID],Table1[Team]=Table1[[#This Row],[Team]])),0)</f>
        <v>7</v>
      </c>
      <c r="AK729">
        <f>IF(Table1[[#This Row],[Last5_Flag]]=1,1,0)</f>
        <v>0</v>
      </c>
      <c r="AL729">
        <f>COUNTIFS(
    Table1[Player Name], Table1[[#This Row],[Player Name]],
    Table1[Position], Table1[[#This Row],[Position]]
)</f>
        <v>9</v>
      </c>
      <c r="AM729" t="str" cm="1">
        <f t="array" ref="AM7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730" spans="1:39" x14ac:dyDescent="0.2">
      <c r="A730" t="str">
        <f>TEXT(Table1[[#This Row],[Date]],"yyyymmdd") &amp; "_" &amp; (LEFT(D730,3) &amp; "_" &amp; LEFT(E730,3) &amp; "_" &amp; (Table1[[#This Row],[Game_no.]]))</f>
        <v>20260221_UC_Edi_1</v>
      </c>
      <c r="B730" s="1">
        <v>46074</v>
      </c>
      <c r="C730" s="3">
        <v>1</v>
      </c>
      <c r="D730" t="s">
        <v>201</v>
      </c>
      <c r="E730" t="s">
        <v>265</v>
      </c>
      <c r="F730" t="s">
        <v>201</v>
      </c>
      <c r="G730" t="s">
        <v>265</v>
      </c>
      <c r="H730" t="s">
        <v>316</v>
      </c>
      <c r="I730" t="str">
        <f>TRIM(SUBSTITUTE(Table1[[#This Row],[Player]], " ", ""))</f>
        <v>S.Compton</v>
      </c>
      <c r="J730">
        <v>1</v>
      </c>
      <c r="K730">
        <v>1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f t="shared" si="35"/>
        <v>1</v>
      </c>
      <c r="W730" t="s">
        <v>74</v>
      </c>
      <c r="X730" s="3">
        <v>3</v>
      </c>
      <c r="Y730">
        <v>0</v>
      </c>
      <c r="AF730">
        <f>Table1[[#This Row],[AB]]+Table1[[#This Row],[BB]]+Table1[[#This Row],[SF]]</f>
        <v>1</v>
      </c>
      <c r="AG730">
        <f>Table1[[#This Row],[H]]+Table1[[#This Row],[BB]]</f>
        <v>1</v>
      </c>
      <c r="AH730">
        <f>Table1[[#This Row],[H]]-Table1[[#This Row],[2B]]-Table1[[#This Row],[3B]]-Table1[[#This Row],[HR]]</f>
        <v>1</v>
      </c>
      <c r="AI730" s="3">
        <f>IF(Table1[[#This Row],[Team_Game_Number]] &gt;_xlfn.MAXIFS(Table1[Team_Game_Number],Table1[Team],Table1[[#This Row],[Team]]) - 5,1,0)</f>
        <v>0</v>
      </c>
      <c r="AJ730" cm="1">
        <f t="array" ref="AJ730">MATCH(Table1[[#This Row],[Game_ID]],_xlfn.UNIQUE(_xlfn._xlws.FILTER(Table1[Game_ID],Table1[Team]=Table1[[#This Row],[Team]])),0)</f>
        <v>7</v>
      </c>
      <c r="AK730">
        <f>IF(Table1[[#This Row],[Last5_Flag]]=1,1,0)</f>
        <v>0</v>
      </c>
      <c r="AL730">
        <f>COUNTIFS(
    Table1[Player Name], Table1[[#This Row],[Player Name]],
    Table1[Position], Table1[[#This Row],[Position]]
)</f>
        <v>6</v>
      </c>
      <c r="AM730" t="str" cm="1">
        <f t="array" ref="AM7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731" spans="1:39" x14ac:dyDescent="0.2">
      <c r="A731" t="str">
        <f>TEXT(Table1[[#This Row],[Date]],"yyyymmdd") &amp; "_" &amp; (LEFT(D731,3) &amp; "_" &amp; LEFT(E731,3) &amp; "_" &amp; (Table1[[#This Row],[Game_no.]]))</f>
        <v>20260221_UC_Edi_1</v>
      </c>
      <c r="B731" s="1">
        <v>46074</v>
      </c>
      <c r="C731" s="3">
        <v>1</v>
      </c>
      <c r="D731" t="s">
        <v>201</v>
      </c>
      <c r="E731" t="s">
        <v>265</v>
      </c>
      <c r="F731" t="s">
        <v>201</v>
      </c>
      <c r="G731" t="s">
        <v>265</v>
      </c>
      <c r="H731" t="s">
        <v>205</v>
      </c>
      <c r="I731" t="str">
        <f>TRIM(SUBSTITUTE(Table1[[#This Row],[Player]], " ", ""))</f>
        <v>T.Hodson</v>
      </c>
      <c r="J731">
        <v>2</v>
      </c>
      <c r="K731">
        <v>1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f t="shared" ref="V731:V750" si="36">L731*1+P731*2+Q731*3+R731*4</f>
        <v>1</v>
      </c>
      <c r="W731" t="s">
        <v>8</v>
      </c>
      <c r="X731" s="3">
        <v>4</v>
      </c>
      <c r="Y731">
        <v>0</v>
      </c>
      <c r="AF731">
        <f>Table1[[#This Row],[AB]]+Table1[[#This Row],[BB]]+Table1[[#This Row],[SF]]</f>
        <v>2</v>
      </c>
      <c r="AG731">
        <f>Table1[[#This Row],[H]]+Table1[[#This Row],[BB]]</f>
        <v>1</v>
      </c>
      <c r="AH731">
        <f>Table1[[#This Row],[H]]-Table1[[#This Row],[2B]]-Table1[[#This Row],[3B]]-Table1[[#This Row],[HR]]</f>
        <v>1</v>
      </c>
      <c r="AI731" s="3">
        <f>IF(Table1[[#This Row],[Team_Game_Number]] &gt;_xlfn.MAXIFS(Table1[Team_Game_Number],Table1[Team],Table1[[#This Row],[Team]]) - 5,1,0)</f>
        <v>0</v>
      </c>
      <c r="AJ731" cm="1">
        <f t="array" ref="AJ731">MATCH(Table1[[#This Row],[Game_ID]],_xlfn.UNIQUE(_xlfn._xlws.FILTER(Table1[Game_ID],Table1[Team]=Table1[[#This Row],[Team]])),0)</f>
        <v>7</v>
      </c>
      <c r="AK731">
        <f>IF(Table1[[#This Row],[Last5_Flag]]=1,1,0)</f>
        <v>0</v>
      </c>
      <c r="AL731">
        <f>COUNTIFS(
    Table1[Player Name], Table1[[#This Row],[Player Name]],
    Table1[Position], Table1[[#This Row],[Position]]
)</f>
        <v>33</v>
      </c>
      <c r="AM731" t="str" cm="1">
        <f t="array" ref="AM7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732" spans="1:39" x14ac:dyDescent="0.2">
      <c r="A732" t="str">
        <f>TEXT(Table1[[#This Row],[Date]],"yyyymmdd") &amp; "_" &amp; (LEFT(D732,3) &amp; "_" &amp; LEFT(E732,3) &amp; "_" &amp; (Table1[[#This Row],[Game_no.]]))</f>
        <v>20260221_UC_Edi_1</v>
      </c>
      <c r="B732" s="1">
        <v>46074</v>
      </c>
      <c r="C732" s="3">
        <v>1</v>
      </c>
      <c r="D732" t="s">
        <v>201</v>
      </c>
      <c r="E732" t="s">
        <v>265</v>
      </c>
      <c r="F732" t="s">
        <v>201</v>
      </c>
      <c r="G732" t="s">
        <v>265</v>
      </c>
      <c r="H732" t="s">
        <v>266</v>
      </c>
      <c r="I732" t="str">
        <f>TRIM(SUBSTITUTE(Table1[[#This Row],[Player]], " ", ""))</f>
        <v>M.Hataway</v>
      </c>
      <c r="J732">
        <v>1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f t="shared" si="36"/>
        <v>0</v>
      </c>
      <c r="W732" t="s">
        <v>74</v>
      </c>
      <c r="X732" s="3">
        <v>4</v>
      </c>
      <c r="Y732">
        <v>0</v>
      </c>
      <c r="AF732">
        <f>Table1[[#This Row],[AB]]+Table1[[#This Row],[BB]]+Table1[[#This Row],[SF]]</f>
        <v>1</v>
      </c>
      <c r="AG732">
        <f>Table1[[#This Row],[H]]+Table1[[#This Row],[BB]]</f>
        <v>0</v>
      </c>
      <c r="AH732">
        <f>Table1[[#This Row],[H]]-Table1[[#This Row],[2B]]-Table1[[#This Row],[3B]]-Table1[[#This Row],[HR]]</f>
        <v>0</v>
      </c>
      <c r="AI732" s="3">
        <f>IF(Table1[[#This Row],[Team_Game_Number]] &gt;_xlfn.MAXIFS(Table1[Team_Game_Number],Table1[Team],Table1[[#This Row],[Team]]) - 5,1,0)</f>
        <v>0</v>
      </c>
      <c r="AJ732" cm="1">
        <f t="array" ref="AJ732">MATCH(Table1[[#This Row],[Game_ID]],_xlfn.UNIQUE(_xlfn._xlws.FILTER(Table1[Game_ID],Table1[Team]=Table1[[#This Row],[Team]])),0)</f>
        <v>7</v>
      </c>
      <c r="AK732">
        <f>IF(Table1[[#This Row],[Last5_Flag]]=1,1,0)</f>
        <v>0</v>
      </c>
      <c r="AL732">
        <f>COUNTIFS(
    Table1[Player Name], Table1[[#This Row],[Player Name]],
    Table1[Position], Table1[[#This Row],[Position]]
)</f>
        <v>1</v>
      </c>
      <c r="AM732" t="str" cm="1">
        <f t="array" ref="AM7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733" spans="1:39" x14ac:dyDescent="0.2">
      <c r="A733" t="str">
        <f>TEXT(Table1[[#This Row],[Date]],"yyyymmdd") &amp; "_" &amp; (LEFT(D733,3) &amp; "_" &amp; LEFT(E733,3) &amp; "_" &amp; (Table1[[#This Row],[Game_no.]]))</f>
        <v>20260221_UC_Edi_1</v>
      </c>
      <c r="B733" s="1">
        <v>46074</v>
      </c>
      <c r="C733" s="3">
        <v>1</v>
      </c>
      <c r="D733" t="s">
        <v>201</v>
      </c>
      <c r="E733" t="s">
        <v>265</v>
      </c>
      <c r="F733" t="s">
        <v>201</v>
      </c>
      <c r="G733" t="s">
        <v>265</v>
      </c>
      <c r="H733" t="s">
        <v>241</v>
      </c>
      <c r="I733" t="str">
        <f>TRIM(SUBSTITUTE(Table1[[#This Row],[Player]], " ", ""))</f>
        <v>M.Guillen</v>
      </c>
      <c r="J733">
        <v>2</v>
      </c>
      <c r="K733">
        <v>1</v>
      </c>
      <c r="L733">
        <v>1</v>
      </c>
      <c r="M733">
        <v>0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f t="shared" si="36"/>
        <v>1</v>
      </c>
      <c r="W733" t="s">
        <v>43</v>
      </c>
      <c r="X733" s="3">
        <v>5</v>
      </c>
      <c r="Y733">
        <v>0</v>
      </c>
      <c r="AF733">
        <f>Table1[[#This Row],[AB]]+Table1[[#This Row],[BB]]+Table1[[#This Row],[SF]]</f>
        <v>3</v>
      </c>
      <c r="AG733">
        <f>Table1[[#This Row],[H]]+Table1[[#This Row],[BB]]</f>
        <v>2</v>
      </c>
      <c r="AH733">
        <f>Table1[[#This Row],[H]]-Table1[[#This Row],[2B]]-Table1[[#This Row],[3B]]-Table1[[#This Row],[HR]]</f>
        <v>1</v>
      </c>
      <c r="AI733" s="3">
        <f>IF(Table1[[#This Row],[Team_Game_Number]] &gt;_xlfn.MAXIFS(Table1[Team_Game_Number],Table1[Team],Table1[[#This Row],[Team]]) - 5,1,0)</f>
        <v>0</v>
      </c>
      <c r="AJ733" cm="1">
        <f t="array" ref="AJ733">MATCH(Table1[[#This Row],[Game_ID]],_xlfn.UNIQUE(_xlfn._xlws.FILTER(Table1[Game_ID],Table1[Team]=Table1[[#This Row],[Team]])),0)</f>
        <v>7</v>
      </c>
      <c r="AK733">
        <f>IF(Table1[[#This Row],[Last5_Flag]]=1,1,0)</f>
        <v>0</v>
      </c>
      <c r="AL733">
        <f>COUNTIFS(
    Table1[Player Name], Table1[[#This Row],[Player Name]],
    Table1[Position], Table1[[#This Row],[Position]]
)</f>
        <v>3</v>
      </c>
      <c r="AM733" t="str" cm="1">
        <f t="array" ref="AM7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734" spans="1:39" x14ac:dyDescent="0.2">
      <c r="A734" t="str">
        <f>TEXT(Table1[[#This Row],[Date]],"yyyymmdd") &amp; "_" &amp; (LEFT(D734,3) &amp; "_" &amp; LEFT(E734,3) &amp; "_" &amp; (Table1[[#This Row],[Game_no.]]))</f>
        <v>20260221_UC_Edi_1</v>
      </c>
      <c r="B734" s="1">
        <v>46074</v>
      </c>
      <c r="C734" s="3">
        <v>1</v>
      </c>
      <c r="D734" t="s">
        <v>201</v>
      </c>
      <c r="E734" t="s">
        <v>265</v>
      </c>
      <c r="F734" t="s">
        <v>201</v>
      </c>
      <c r="G734" t="s">
        <v>265</v>
      </c>
      <c r="H734" t="s">
        <v>239</v>
      </c>
      <c r="I734" t="str">
        <f>TRIM(SUBSTITUTE(Table1[[#This Row],[Player]], " ", ""))</f>
        <v>M.Entler</v>
      </c>
      <c r="J734">
        <v>0</v>
      </c>
      <c r="K734">
        <v>1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f t="shared" si="36"/>
        <v>0</v>
      </c>
      <c r="W734" t="s">
        <v>74</v>
      </c>
      <c r="X734" s="3">
        <v>5</v>
      </c>
      <c r="Y734">
        <v>0</v>
      </c>
      <c r="AF734">
        <f>Table1[[#This Row],[AB]]+Table1[[#This Row],[BB]]+Table1[[#This Row],[SF]]</f>
        <v>0</v>
      </c>
      <c r="AG734">
        <f>Table1[[#This Row],[H]]+Table1[[#This Row],[BB]]</f>
        <v>0</v>
      </c>
      <c r="AH734">
        <f>Table1[[#This Row],[H]]-Table1[[#This Row],[2B]]-Table1[[#This Row],[3B]]-Table1[[#This Row],[HR]]</f>
        <v>0</v>
      </c>
      <c r="AI734" s="3">
        <f>IF(Table1[[#This Row],[Team_Game_Number]] &gt;_xlfn.MAXIFS(Table1[Team_Game_Number],Table1[Team],Table1[[#This Row],[Team]]) - 5,1,0)</f>
        <v>0</v>
      </c>
      <c r="AJ734" cm="1">
        <f t="array" ref="AJ734">MATCH(Table1[[#This Row],[Game_ID]],_xlfn.UNIQUE(_xlfn._xlws.FILTER(Table1[Game_ID],Table1[Team]=Table1[[#This Row],[Team]])),0)</f>
        <v>7</v>
      </c>
      <c r="AK734">
        <f>IF(Table1[[#This Row],[Last5_Flag]]=1,1,0)</f>
        <v>0</v>
      </c>
      <c r="AL734">
        <f>COUNTIFS(
    Table1[Player Name], Table1[[#This Row],[Player Name]],
    Table1[Position], Table1[[#This Row],[Position]]
)</f>
        <v>4</v>
      </c>
      <c r="AM734" t="str" cm="1">
        <f t="array" ref="AM7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735" spans="1:39" x14ac:dyDescent="0.2">
      <c r="A735" t="str">
        <f>TEXT(Table1[[#This Row],[Date]],"yyyymmdd") &amp; "_" &amp; (LEFT(D735,3) &amp; "_" &amp; LEFT(E735,3) &amp; "_" &amp; (Table1[[#This Row],[Game_no.]]))</f>
        <v>20260221_UC_Edi_1</v>
      </c>
      <c r="B735" s="1">
        <v>46074</v>
      </c>
      <c r="C735" s="3">
        <v>1</v>
      </c>
      <c r="D735" t="s">
        <v>201</v>
      </c>
      <c r="E735" t="s">
        <v>265</v>
      </c>
      <c r="F735" t="s">
        <v>201</v>
      </c>
      <c r="G735" t="s">
        <v>265</v>
      </c>
      <c r="H735" t="s">
        <v>208</v>
      </c>
      <c r="I735" t="str">
        <f>TRIM(SUBSTITUTE(Table1[[#This Row],[Player]], " ", ""))</f>
        <v>A.Espinoza</v>
      </c>
      <c r="J735">
        <v>3</v>
      </c>
      <c r="K735">
        <v>1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f t="shared" si="36"/>
        <v>0</v>
      </c>
      <c r="W735" t="s">
        <v>57</v>
      </c>
      <c r="X735" s="3">
        <v>6</v>
      </c>
      <c r="Y735">
        <v>0</v>
      </c>
      <c r="AF735">
        <f>Table1[[#This Row],[AB]]+Table1[[#This Row],[BB]]+Table1[[#This Row],[SF]]</f>
        <v>3</v>
      </c>
      <c r="AG735">
        <f>Table1[[#This Row],[H]]+Table1[[#This Row],[BB]]</f>
        <v>0</v>
      </c>
      <c r="AH735">
        <f>Table1[[#This Row],[H]]-Table1[[#This Row],[2B]]-Table1[[#This Row],[3B]]-Table1[[#This Row],[HR]]</f>
        <v>0</v>
      </c>
      <c r="AI735" s="3">
        <f>IF(Table1[[#This Row],[Team_Game_Number]] &gt;_xlfn.MAXIFS(Table1[Team_Game_Number],Table1[Team],Table1[[#This Row],[Team]]) - 5,1,0)</f>
        <v>0</v>
      </c>
      <c r="AJ735" cm="1">
        <f t="array" ref="AJ735">MATCH(Table1[[#This Row],[Game_ID]],_xlfn.UNIQUE(_xlfn._xlws.FILTER(Table1[Game_ID],Table1[Team]=Table1[[#This Row],[Team]])),0)</f>
        <v>7</v>
      </c>
      <c r="AK735">
        <f>IF(Table1[[#This Row],[Last5_Flag]]=1,1,0)</f>
        <v>0</v>
      </c>
      <c r="AL735">
        <f>COUNTIFS(
    Table1[Player Name], Table1[[#This Row],[Player Name]],
    Table1[Position], Table1[[#This Row],[Position]]
)</f>
        <v>31</v>
      </c>
      <c r="AM735" t="str" cm="1">
        <f t="array" ref="AM7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736" spans="1:39" x14ac:dyDescent="0.2">
      <c r="A736" t="str">
        <f>TEXT(Table1[[#This Row],[Date]],"yyyymmdd") &amp; "_" &amp; (LEFT(D736,3) &amp; "_" &amp; LEFT(E736,3) &amp; "_" &amp; (Table1[[#This Row],[Game_no.]]))</f>
        <v>20260221_UC_Edi_1</v>
      </c>
      <c r="B736" s="1">
        <v>46074</v>
      </c>
      <c r="C736" s="3">
        <v>1</v>
      </c>
      <c r="D736" t="s">
        <v>201</v>
      </c>
      <c r="E736" t="s">
        <v>265</v>
      </c>
      <c r="F736" t="s">
        <v>201</v>
      </c>
      <c r="G736" t="s">
        <v>265</v>
      </c>
      <c r="H736" t="s">
        <v>207</v>
      </c>
      <c r="I736" t="str">
        <f>TRIM(SUBSTITUTE(Table1[[#This Row],[Player]], " ", ""))</f>
        <v>A.Hurley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f t="shared" si="36"/>
        <v>0</v>
      </c>
      <c r="W736" t="s">
        <v>74</v>
      </c>
      <c r="X736" s="3">
        <v>6</v>
      </c>
      <c r="Y736">
        <v>0</v>
      </c>
      <c r="AF736">
        <f>Table1[[#This Row],[AB]]+Table1[[#This Row],[BB]]+Table1[[#This Row],[SF]]</f>
        <v>1</v>
      </c>
      <c r="AG736">
        <f>Table1[[#This Row],[H]]+Table1[[#This Row],[BB]]</f>
        <v>0</v>
      </c>
      <c r="AH736">
        <f>Table1[[#This Row],[H]]-Table1[[#This Row],[2B]]-Table1[[#This Row],[3B]]-Table1[[#This Row],[HR]]</f>
        <v>0</v>
      </c>
      <c r="AI736" s="3">
        <f>IF(Table1[[#This Row],[Team_Game_Number]] &gt;_xlfn.MAXIFS(Table1[Team_Game_Number],Table1[Team],Table1[[#This Row],[Team]]) - 5,1,0)</f>
        <v>0</v>
      </c>
      <c r="AJ736" cm="1">
        <f t="array" ref="AJ736">MATCH(Table1[[#This Row],[Game_ID]],_xlfn.UNIQUE(_xlfn._xlws.FILTER(Table1[Game_ID],Table1[Team]=Table1[[#This Row],[Team]])),0)</f>
        <v>7</v>
      </c>
      <c r="AK736">
        <f>IF(Table1[[#This Row],[Last5_Flag]]=1,1,0)</f>
        <v>0</v>
      </c>
      <c r="AL736">
        <f>COUNTIFS(
    Table1[Player Name], Table1[[#This Row],[Player Name]],
    Table1[Position], Table1[[#This Row],[Position]]
)</f>
        <v>2</v>
      </c>
      <c r="AM736" t="str" cm="1">
        <f t="array" ref="AM7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737" spans="1:39" x14ac:dyDescent="0.2">
      <c r="A737" t="str">
        <f>TEXT(Table1[[#This Row],[Date]],"yyyymmdd") &amp; "_" &amp; (LEFT(D737,3) &amp; "_" &amp; LEFT(E737,3) &amp; "_" &amp; (Table1[[#This Row],[Game_no.]]))</f>
        <v>20260221_UC_Edi_1</v>
      </c>
      <c r="B737" s="1">
        <v>46074</v>
      </c>
      <c r="C737" s="3">
        <v>1</v>
      </c>
      <c r="D737" t="s">
        <v>201</v>
      </c>
      <c r="E737" t="s">
        <v>265</v>
      </c>
      <c r="F737" t="s">
        <v>201</v>
      </c>
      <c r="G737" t="s">
        <v>265</v>
      </c>
      <c r="H737" t="s">
        <v>234</v>
      </c>
      <c r="I737" t="str">
        <f>TRIM(SUBSTITUTE(Table1[[#This Row],[Player]], " ", ""))</f>
        <v>M.Oglesby</v>
      </c>
      <c r="J737">
        <v>2</v>
      </c>
      <c r="K737">
        <v>3</v>
      </c>
      <c r="L737">
        <v>2</v>
      </c>
      <c r="M737">
        <v>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f t="shared" si="36"/>
        <v>2</v>
      </c>
      <c r="W737" t="s">
        <v>50</v>
      </c>
      <c r="X737" s="3">
        <v>7</v>
      </c>
      <c r="Y737">
        <v>0</v>
      </c>
      <c r="AF737">
        <f>Table1[[#This Row],[AB]]+Table1[[#This Row],[BB]]+Table1[[#This Row],[SF]]</f>
        <v>3</v>
      </c>
      <c r="AG737">
        <f>Table1[[#This Row],[H]]+Table1[[#This Row],[BB]]</f>
        <v>3</v>
      </c>
      <c r="AH737">
        <f>Table1[[#This Row],[H]]-Table1[[#This Row],[2B]]-Table1[[#This Row],[3B]]-Table1[[#This Row],[HR]]</f>
        <v>2</v>
      </c>
      <c r="AI737" s="3">
        <f>IF(Table1[[#This Row],[Team_Game_Number]] &gt;_xlfn.MAXIFS(Table1[Team_Game_Number],Table1[Team],Table1[[#This Row],[Team]]) - 5,1,0)</f>
        <v>0</v>
      </c>
      <c r="AJ737" cm="1">
        <f t="array" ref="AJ737">MATCH(Table1[[#This Row],[Game_ID]],_xlfn.UNIQUE(_xlfn._xlws.FILTER(Table1[Game_ID],Table1[Team]=Table1[[#This Row],[Team]])),0)</f>
        <v>7</v>
      </c>
      <c r="AK737">
        <f>IF(Table1[[#This Row],[Last5_Flag]]=1,1,0)</f>
        <v>0</v>
      </c>
      <c r="AL737">
        <f>COUNTIFS(
    Table1[Player Name], Table1[[#This Row],[Player Name]],
    Table1[Position], Table1[[#This Row],[Position]]
)</f>
        <v>3</v>
      </c>
      <c r="AM737" t="str" cm="1">
        <f t="array" ref="AM7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738" spans="1:39" x14ac:dyDescent="0.2">
      <c r="A738" t="str">
        <f>TEXT(Table1[[#This Row],[Date]],"yyyymmdd") &amp; "_" &amp; (LEFT(D738,3) &amp; "_" &amp; LEFT(E738,3) &amp; "_" &amp; (Table1[[#This Row],[Game_no.]]))</f>
        <v>20260221_UC_Edi_1</v>
      </c>
      <c r="B738" s="1">
        <v>46074</v>
      </c>
      <c r="C738" s="3">
        <v>1</v>
      </c>
      <c r="D738" t="s">
        <v>201</v>
      </c>
      <c r="E738" t="s">
        <v>265</v>
      </c>
      <c r="F738" t="s">
        <v>201</v>
      </c>
      <c r="G738" t="s">
        <v>265</v>
      </c>
      <c r="H738" t="s">
        <v>240</v>
      </c>
      <c r="I738" t="str">
        <f>TRIM(SUBSTITUTE(Table1[[#This Row],[Player]], " ", ""))</f>
        <v>E.Dunman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f t="shared" si="36"/>
        <v>0</v>
      </c>
      <c r="W738" t="s">
        <v>74</v>
      </c>
      <c r="X738" s="3">
        <v>7</v>
      </c>
      <c r="Y738">
        <v>0</v>
      </c>
      <c r="AF738">
        <f>Table1[[#This Row],[AB]]+Table1[[#This Row],[BB]]+Table1[[#This Row],[SF]]</f>
        <v>0</v>
      </c>
      <c r="AG738">
        <f>Table1[[#This Row],[H]]+Table1[[#This Row],[BB]]</f>
        <v>0</v>
      </c>
      <c r="AH738">
        <f>Table1[[#This Row],[H]]-Table1[[#This Row],[2B]]-Table1[[#This Row],[3B]]-Table1[[#This Row],[HR]]</f>
        <v>0</v>
      </c>
      <c r="AI738" s="3">
        <f>IF(Table1[[#This Row],[Team_Game_Number]] &gt;_xlfn.MAXIFS(Table1[Team_Game_Number],Table1[Team],Table1[[#This Row],[Team]]) - 5,1,0)</f>
        <v>0</v>
      </c>
      <c r="AJ738" cm="1">
        <f t="array" ref="AJ738">MATCH(Table1[[#This Row],[Game_ID]],_xlfn.UNIQUE(_xlfn._xlws.FILTER(Table1[Game_ID],Table1[Team]=Table1[[#This Row],[Team]])),0)</f>
        <v>7</v>
      </c>
      <c r="AK738">
        <f>IF(Table1[[#This Row],[Last5_Flag]]=1,1,0)</f>
        <v>0</v>
      </c>
      <c r="AL738">
        <f>COUNTIFS(
    Table1[Player Name], Table1[[#This Row],[Player Name]],
    Table1[Position], Table1[[#This Row],[Position]]
)</f>
        <v>2</v>
      </c>
      <c r="AM738" t="str" cm="1">
        <f t="array" ref="AM7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739" spans="1:39" x14ac:dyDescent="0.2">
      <c r="A739" t="str">
        <f>TEXT(Table1[[#This Row],[Date]],"yyyymmdd") &amp; "_" &amp; (LEFT(D739,3) &amp; "_" &amp; LEFT(E739,3) &amp; "_" &amp; (Table1[[#This Row],[Game_no.]]))</f>
        <v>20260221_UC_Edi_1</v>
      </c>
      <c r="B739" s="1">
        <v>46074</v>
      </c>
      <c r="C739" s="3">
        <v>1</v>
      </c>
      <c r="D739" t="s">
        <v>201</v>
      </c>
      <c r="E739" t="s">
        <v>265</v>
      </c>
      <c r="F739" t="s">
        <v>201</v>
      </c>
      <c r="G739" t="s">
        <v>265</v>
      </c>
      <c r="H739" t="s">
        <v>210</v>
      </c>
      <c r="I739" t="str">
        <f>TRIM(SUBSTITUTE(Table1[[#This Row],[Player]], " ", ""))</f>
        <v>E.Smith</v>
      </c>
      <c r="J739">
        <v>3</v>
      </c>
      <c r="K739">
        <v>2</v>
      </c>
      <c r="L739">
        <v>3</v>
      </c>
      <c r="M739">
        <v>3</v>
      </c>
      <c r="N739">
        <v>0</v>
      </c>
      <c r="O739">
        <v>0</v>
      </c>
      <c r="P739">
        <v>2</v>
      </c>
      <c r="Q739">
        <v>0</v>
      </c>
      <c r="R739">
        <v>0</v>
      </c>
      <c r="S739">
        <v>1</v>
      </c>
      <c r="T739">
        <v>0</v>
      </c>
      <c r="U739">
        <v>0</v>
      </c>
      <c r="V739">
        <f t="shared" si="36"/>
        <v>7</v>
      </c>
      <c r="W739" t="s">
        <v>7</v>
      </c>
      <c r="X739" s="3">
        <v>8</v>
      </c>
      <c r="Y739">
        <v>0</v>
      </c>
      <c r="AF739">
        <f>Table1[[#This Row],[AB]]+Table1[[#This Row],[BB]]+Table1[[#This Row],[SF]]</f>
        <v>3</v>
      </c>
      <c r="AG739">
        <f>Table1[[#This Row],[H]]+Table1[[#This Row],[BB]]</f>
        <v>3</v>
      </c>
      <c r="AH739">
        <f>Table1[[#This Row],[H]]-Table1[[#This Row],[2B]]-Table1[[#This Row],[3B]]-Table1[[#This Row],[HR]]</f>
        <v>1</v>
      </c>
      <c r="AI739" s="3">
        <f>IF(Table1[[#This Row],[Team_Game_Number]] &gt;_xlfn.MAXIFS(Table1[Team_Game_Number],Table1[Team],Table1[[#This Row],[Team]]) - 5,1,0)</f>
        <v>0</v>
      </c>
      <c r="AJ739" cm="1">
        <f t="array" ref="AJ739">MATCH(Table1[[#This Row],[Game_ID]],_xlfn.UNIQUE(_xlfn._xlws.FILTER(Table1[Game_ID],Table1[Team]=Table1[[#This Row],[Team]])),0)</f>
        <v>7</v>
      </c>
      <c r="AK739">
        <f>IF(Table1[[#This Row],[Last5_Flag]]=1,1,0)</f>
        <v>0</v>
      </c>
      <c r="AL739">
        <f>COUNTIFS(
    Table1[Player Name], Table1[[#This Row],[Player Name]],
    Table1[Position], Table1[[#This Row],[Position]]
)</f>
        <v>28</v>
      </c>
      <c r="AM739" t="str" cm="1">
        <f t="array" ref="AM7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740" spans="1:39" x14ac:dyDescent="0.2">
      <c r="A740" t="str">
        <f>TEXT(Table1[[#This Row],[Date]],"yyyymmdd") &amp; "_" &amp; (LEFT(D740,3) &amp; "_" &amp; LEFT(E740,3) &amp; "_" &amp; (Table1[[#This Row],[Game_no.]]))</f>
        <v>20260221_UC_Edi_1</v>
      </c>
      <c r="B740" s="1">
        <v>46074</v>
      </c>
      <c r="C740" s="3">
        <v>1</v>
      </c>
      <c r="D740" t="s">
        <v>201</v>
      </c>
      <c r="E740" t="s">
        <v>265</v>
      </c>
      <c r="F740" t="s">
        <v>201</v>
      </c>
      <c r="G740" t="s">
        <v>265</v>
      </c>
      <c r="H740" t="s">
        <v>211</v>
      </c>
      <c r="I740" t="str">
        <f>TRIM(SUBSTITUTE(Table1[[#This Row],[Player]], " ", ""))</f>
        <v>K.Serra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f t="shared" si="36"/>
        <v>0</v>
      </c>
      <c r="W740" t="s">
        <v>52</v>
      </c>
      <c r="X740" s="3">
        <v>9</v>
      </c>
      <c r="Y740">
        <v>0</v>
      </c>
      <c r="AF740">
        <f>Table1[[#This Row],[AB]]+Table1[[#This Row],[BB]]+Table1[[#This Row],[SF]]</f>
        <v>2</v>
      </c>
      <c r="AG740">
        <f>Table1[[#This Row],[H]]+Table1[[#This Row],[BB]]</f>
        <v>0</v>
      </c>
      <c r="AH740">
        <f>Table1[[#This Row],[H]]-Table1[[#This Row],[2B]]-Table1[[#This Row],[3B]]-Table1[[#This Row],[HR]]</f>
        <v>0</v>
      </c>
      <c r="AI740" s="3">
        <f>IF(Table1[[#This Row],[Team_Game_Number]] &gt;_xlfn.MAXIFS(Table1[Team_Game_Number],Table1[Team],Table1[[#This Row],[Team]]) - 5,1,0)</f>
        <v>0</v>
      </c>
      <c r="AJ740" cm="1">
        <f t="array" ref="AJ740">MATCH(Table1[[#This Row],[Game_ID]],_xlfn.UNIQUE(_xlfn._xlws.FILTER(Table1[Game_ID],Table1[Team]=Table1[[#This Row],[Team]])),0)</f>
        <v>7</v>
      </c>
      <c r="AK740">
        <f>IF(Table1[[#This Row],[Last5_Flag]]=1,1,0)</f>
        <v>0</v>
      </c>
      <c r="AL740">
        <f>COUNTIFS(
    Table1[Player Name], Table1[[#This Row],[Player Name]],
    Table1[Position], Table1[[#This Row],[Position]]
)</f>
        <v>24</v>
      </c>
      <c r="AM740" t="str" cm="1">
        <f t="array" ref="AM7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41" spans="1:39" x14ac:dyDescent="0.2">
      <c r="A741" t="str">
        <f>TEXT(Table1[[#This Row],[Date]],"yyyymmdd") &amp; "_" &amp; (LEFT(D741,3) &amp; "_" &amp; LEFT(E741,3) &amp; "_" &amp; (Table1[[#This Row],[Game_no.]]))</f>
        <v>20260221_UC_Edi_1</v>
      </c>
      <c r="B741" s="1">
        <v>46074</v>
      </c>
      <c r="C741" s="3">
        <v>1</v>
      </c>
      <c r="D741" t="s">
        <v>201</v>
      </c>
      <c r="E741" t="s">
        <v>265</v>
      </c>
      <c r="F741" t="s">
        <v>201</v>
      </c>
      <c r="G741" t="s">
        <v>265</v>
      </c>
      <c r="H741" t="s">
        <v>222</v>
      </c>
      <c r="I741" t="str">
        <f>TRIM(SUBSTITUTE(Table1[[#This Row],[Player]], " ", ""))</f>
        <v>C.Masters</v>
      </c>
      <c r="J741">
        <v>2</v>
      </c>
      <c r="K741">
        <v>1</v>
      </c>
      <c r="L741">
        <v>1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f t="shared" si="36"/>
        <v>1</v>
      </c>
      <c r="W741" t="s">
        <v>74</v>
      </c>
      <c r="X741" s="3">
        <v>9</v>
      </c>
      <c r="Y741">
        <v>0</v>
      </c>
      <c r="AF741">
        <f>Table1[[#This Row],[AB]]+Table1[[#This Row],[BB]]+Table1[[#This Row],[SF]]</f>
        <v>2</v>
      </c>
      <c r="AG741">
        <f>Table1[[#This Row],[H]]+Table1[[#This Row],[BB]]</f>
        <v>1</v>
      </c>
      <c r="AH741">
        <f>Table1[[#This Row],[H]]-Table1[[#This Row],[2B]]-Table1[[#This Row],[3B]]-Table1[[#This Row],[HR]]</f>
        <v>1</v>
      </c>
      <c r="AI741" s="3">
        <f>IF(Table1[[#This Row],[Team_Game_Number]] &gt;_xlfn.MAXIFS(Table1[Team_Game_Number],Table1[Team],Table1[[#This Row],[Team]]) - 5,1,0)</f>
        <v>0</v>
      </c>
      <c r="AJ741" cm="1">
        <f t="array" ref="AJ741">MATCH(Table1[[#This Row],[Game_ID]],_xlfn.UNIQUE(_xlfn._xlws.FILTER(Table1[Game_ID],Table1[Team]=Table1[[#This Row],[Team]])),0)</f>
        <v>7</v>
      </c>
      <c r="AK741">
        <f>IF(Table1[[#This Row],[Last5_Flag]]=1,1,0)</f>
        <v>0</v>
      </c>
      <c r="AL741">
        <f>COUNTIFS(
    Table1[Player Name], Table1[[#This Row],[Player Name]],
    Table1[Position], Table1[[#This Row],[Position]]
)</f>
        <v>2</v>
      </c>
      <c r="AM741" t="str" cm="1">
        <f t="array" ref="AM7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42" spans="1:39" x14ac:dyDescent="0.2">
      <c r="A742" t="str">
        <f>TEXT(Table1[[#This Row],[Date]],"yyyymmdd") &amp; "_" &amp; (LEFT(D742,3) &amp; "_" &amp; LEFT(E742,3) &amp; "_" &amp; (Table1[[#This Row],[Game_no.]]))</f>
        <v>20260221_UC_Edi_1</v>
      </c>
      <c r="B742" s="1">
        <v>46074</v>
      </c>
      <c r="C742" s="3">
        <v>1</v>
      </c>
      <c r="D742" t="s">
        <v>201</v>
      </c>
      <c r="E742" t="s">
        <v>265</v>
      </c>
      <c r="F742" t="s">
        <v>201</v>
      </c>
      <c r="G742" t="s">
        <v>265</v>
      </c>
      <c r="H742" t="s">
        <v>213</v>
      </c>
      <c r="I742" t="str">
        <f>TRIM(SUBSTITUTE(Table1[[#This Row],[Player]], " ", ""))</f>
        <v>L.Varney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f t="shared" si="36"/>
        <v>0</v>
      </c>
      <c r="W742" t="s">
        <v>52</v>
      </c>
      <c r="X742" s="3">
        <v>8</v>
      </c>
      <c r="Y742">
        <v>0</v>
      </c>
      <c r="AF742">
        <f>Table1[[#This Row],[AB]]+Table1[[#This Row],[BB]]+Table1[[#This Row],[SF]]</f>
        <v>1</v>
      </c>
      <c r="AG742">
        <f>Table1[[#This Row],[H]]+Table1[[#This Row],[BB]]</f>
        <v>0</v>
      </c>
      <c r="AH742">
        <f>Table1[[#This Row],[H]]-Table1[[#This Row],[2B]]-Table1[[#This Row],[3B]]-Table1[[#This Row],[HR]]</f>
        <v>0</v>
      </c>
      <c r="AI742" s="3">
        <f>IF(Table1[[#This Row],[Team_Game_Number]] &gt;_xlfn.MAXIFS(Table1[Team_Game_Number],Table1[Team],Table1[[#This Row],[Team]]) - 5,1,0)</f>
        <v>0</v>
      </c>
      <c r="AJ742" cm="1">
        <f t="array" ref="AJ742">MATCH(Table1[[#This Row],[Game_ID]],_xlfn.UNIQUE(_xlfn._xlws.FILTER(Table1[Game_ID],Table1[Team]=Table1[[#This Row],[Team]])),0)</f>
        <v>7</v>
      </c>
      <c r="AK742">
        <f>IF(Table1[[#This Row],[Last5_Flag]]=1,1,0)</f>
        <v>0</v>
      </c>
      <c r="AL742">
        <f>COUNTIFS(
    Table1[Player Name], Table1[[#This Row],[Player Name]],
    Table1[Position], Table1[[#This Row],[Position]]
)</f>
        <v>1</v>
      </c>
      <c r="AM742" t="str" cm="1">
        <f t="array" ref="AM7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43" spans="1:39" x14ac:dyDescent="0.2">
      <c r="A743" t="str">
        <f>TEXT(Table1[[#This Row],[Date]],"yyyymmdd") &amp; "_" &amp; (LEFT(D743,3) &amp; "_" &amp; LEFT(E743,3) &amp; "_" &amp; (Table1[[#This Row],[Game_no.]]))</f>
        <v>20260221_UC_Edi_1</v>
      </c>
      <c r="B743" s="1">
        <v>46074</v>
      </c>
      <c r="C743" s="3">
        <v>1</v>
      </c>
      <c r="D743" t="s">
        <v>201</v>
      </c>
      <c r="E743" t="s">
        <v>265</v>
      </c>
      <c r="F743" t="s">
        <v>201</v>
      </c>
      <c r="G743" t="s">
        <v>265</v>
      </c>
      <c r="H743" t="s">
        <v>212</v>
      </c>
      <c r="I743" t="str">
        <f>TRIM(SUBSTITUTE(Table1[[#This Row],[Player]], " ", ""))</f>
        <v>A.Mass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f t="shared" si="36"/>
        <v>0</v>
      </c>
      <c r="W743" t="s">
        <v>58</v>
      </c>
      <c r="X743" s="3"/>
      <c r="Y743">
        <v>0</v>
      </c>
      <c r="Z743">
        <v>5</v>
      </c>
      <c r="AA743">
        <v>2</v>
      </c>
      <c r="AB743">
        <v>1</v>
      </c>
      <c r="AC743">
        <v>1</v>
      </c>
      <c r="AD743">
        <v>2</v>
      </c>
      <c r="AE743">
        <v>10</v>
      </c>
      <c r="AF743">
        <f>Table1[[#This Row],[AB]]+Table1[[#This Row],[BB]]+Table1[[#This Row],[SF]]</f>
        <v>0</v>
      </c>
      <c r="AG743">
        <f>Table1[[#This Row],[H]]+Table1[[#This Row],[BB]]</f>
        <v>0</v>
      </c>
      <c r="AH743">
        <f>Table1[[#This Row],[H]]-Table1[[#This Row],[2B]]-Table1[[#This Row],[3B]]-Table1[[#This Row],[HR]]</f>
        <v>0</v>
      </c>
      <c r="AI743" s="3">
        <f>IF(Table1[[#This Row],[Team_Game_Number]] &gt;_xlfn.MAXIFS(Table1[Team_Game_Number],Table1[Team],Table1[[#This Row],[Team]]) - 5,1,0)</f>
        <v>0</v>
      </c>
      <c r="AJ743" cm="1">
        <f t="array" ref="AJ743">MATCH(Table1[[#This Row],[Game_ID]],_xlfn.UNIQUE(_xlfn._xlws.FILTER(Table1[Game_ID],Table1[Team]=Table1[[#This Row],[Team]])),0)</f>
        <v>7</v>
      </c>
      <c r="AK743">
        <f>IF(Table1[[#This Row],[Last5_Flag]]=1,1,0)</f>
        <v>0</v>
      </c>
      <c r="AL743">
        <f>COUNTIFS(
    Table1[Player Name], Table1[[#This Row],[Player Name]],
    Table1[Position], Table1[[#This Row],[Position]]
)</f>
        <v>17</v>
      </c>
      <c r="AM743" t="str" cm="1">
        <f t="array" ref="AM7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44" spans="1:39" x14ac:dyDescent="0.2">
      <c r="A744" t="str">
        <f>TEXT(Table1[[#This Row],[Date]],"yyyymmdd") &amp; "_" &amp; (LEFT(D744,3) &amp; "_" &amp; LEFT(E744,3) &amp; "_" &amp; (Table1[[#This Row],[Game_no.]]))</f>
        <v>20260221_Gle_Gan_1</v>
      </c>
      <c r="B744" s="1">
        <v>46074</v>
      </c>
      <c r="C744" s="3">
        <v>1</v>
      </c>
      <c r="D744" t="s">
        <v>71</v>
      </c>
      <c r="E744" t="s">
        <v>269</v>
      </c>
      <c r="F744" t="s">
        <v>71</v>
      </c>
      <c r="G744" t="s">
        <v>269</v>
      </c>
      <c r="H744" t="s">
        <v>76</v>
      </c>
      <c r="I744" t="str">
        <f>TRIM(SUBSTITUTE(Table1[[#This Row],[Player]], " ", ""))</f>
        <v>K.Goodman</v>
      </c>
      <c r="J744">
        <v>4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f t="shared" si="36"/>
        <v>0</v>
      </c>
      <c r="W744" t="s">
        <v>8</v>
      </c>
      <c r="X744" s="3">
        <v>1</v>
      </c>
      <c r="Y744">
        <v>0</v>
      </c>
      <c r="AF744">
        <f>Table1[[#This Row],[AB]]+Table1[[#This Row],[BB]]+Table1[[#This Row],[SF]]</f>
        <v>4</v>
      </c>
      <c r="AG744">
        <f>Table1[[#This Row],[H]]+Table1[[#This Row],[BB]]</f>
        <v>0</v>
      </c>
      <c r="AH744">
        <f>Table1[[#This Row],[H]]-Table1[[#This Row],[2B]]-Table1[[#This Row],[3B]]-Table1[[#This Row],[HR]]</f>
        <v>0</v>
      </c>
      <c r="AI744" s="3">
        <f>IF(Table1[[#This Row],[Team_Game_Number]] &gt;_xlfn.MAXIFS(Table1[Team_Game_Number],Table1[Team],Table1[[#This Row],[Team]]) - 5,1,0)</f>
        <v>0</v>
      </c>
      <c r="AJ744" cm="1">
        <f t="array" ref="AJ744">MATCH(Table1[[#This Row],[Game_ID]],_xlfn.UNIQUE(_xlfn._xlws.FILTER(Table1[Game_ID],Table1[Team]=Table1[[#This Row],[Team]])),0)</f>
        <v>7</v>
      </c>
      <c r="AK744">
        <f>IF(Table1[[#This Row],[Last5_Flag]]=1,1,0)</f>
        <v>0</v>
      </c>
      <c r="AL744">
        <f>COUNTIFS(
    Table1[Player Name], Table1[[#This Row],[Player Name]],
    Table1[Position], Table1[[#This Row],[Position]]
)</f>
        <v>13</v>
      </c>
      <c r="AM744" t="str" cm="1">
        <f t="array" ref="AM7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745" spans="1:39" x14ac:dyDescent="0.2">
      <c r="A745" t="str">
        <f>TEXT(Table1[[#This Row],[Date]],"yyyymmdd") &amp; "_" &amp; (LEFT(D745,3) &amp; "_" &amp; LEFT(E745,3) &amp; "_" &amp; (Table1[[#This Row],[Game_no.]]))</f>
        <v>20260221_Gle_Gan_1</v>
      </c>
      <c r="B745" s="1">
        <v>46074</v>
      </c>
      <c r="C745" s="3">
        <v>1</v>
      </c>
      <c r="D745" t="s">
        <v>71</v>
      </c>
      <c r="E745" t="s">
        <v>269</v>
      </c>
      <c r="F745" t="s">
        <v>71</v>
      </c>
      <c r="G745" t="s">
        <v>269</v>
      </c>
      <c r="H745" t="s">
        <v>78</v>
      </c>
      <c r="I745" t="str">
        <f>TRIM(SUBSTITUTE(Table1[[#This Row],[Player]], " ", ""))</f>
        <v>S.McDaniels</v>
      </c>
      <c r="J745">
        <v>2</v>
      </c>
      <c r="K745">
        <v>1</v>
      </c>
      <c r="L745">
        <v>2</v>
      </c>
      <c r="M745">
        <v>0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1</v>
      </c>
      <c r="V745">
        <f t="shared" si="36"/>
        <v>4</v>
      </c>
      <c r="W745" t="s">
        <v>53</v>
      </c>
      <c r="X745" s="3">
        <v>2</v>
      </c>
      <c r="Y745">
        <v>0</v>
      </c>
      <c r="AF745">
        <f>Table1[[#This Row],[AB]]+Table1[[#This Row],[BB]]+Table1[[#This Row],[SF]]</f>
        <v>4</v>
      </c>
      <c r="AG745">
        <f>Table1[[#This Row],[H]]+Table1[[#This Row],[BB]]</f>
        <v>3</v>
      </c>
      <c r="AH745">
        <f>Table1[[#This Row],[H]]-Table1[[#This Row],[2B]]-Table1[[#This Row],[3B]]-Table1[[#This Row],[HR]]</f>
        <v>1</v>
      </c>
      <c r="AI745" s="3">
        <f>IF(Table1[[#This Row],[Team_Game_Number]] &gt;_xlfn.MAXIFS(Table1[Team_Game_Number],Table1[Team],Table1[[#This Row],[Team]]) - 5,1,0)</f>
        <v>0</v>
      </c>
      <c r="AJ745" cm="1">
        <f t="array" ref="AJ745">MATCH(Table1[[#This Row],[Game_ID]],_xlfn.UNIQUE(_xlfn._xlws.FILTER(Table1[Game_ID],Table1[Team]=Table1[[#This Row],[Team]])),0)</f>
        <v>7</v>
      </c>
      <c r="AK745">
        <f>IF(Table1[[#This Row],[Last5_Flag]]=1,1,0)</f>
        <v>0</v>
      </c>
      <c r="AL745">
        <f>COUNTIFS(
    Table1[Player Name], Table1[[#This Row],[Player Name]],
    Table1[Position], Table1[[#This Row],[Position]]
)</f>
        <v>30</v>
      </c>
      <c r="AM745" t="str" cm="1">
        <f t="array" ref="AM7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746" spans="1:39" x14ac:dyDescent="0.2">
      <c r="A746" t="str">
        <f>TEXT(Table1[[#This Row],[Date]],"yyyymmdd") &amp; "_" &amp; (LEFT(D746,3) &amp; "_" &amp; LEFT(E746,3) &amp; "_" &amp; (Table1[[#This Row],[Game_no.]]))</f>
        <v>20260221_Gle_Gan_1</v>
      </c>
      <c r="B746" s="1">
        <v>46074</v>
      </c>
      <c r="C746" s="3">
        <v>1</v>
      </c>
      <c r="D746" t="s">
        <v>71</v>
      </c>
      <c r="E746" t="s">
        <v>269</v>
      </c>
      <c r="F746" t="s">
        <v>71</v>
      </c>
      <c r="G746" t="s">
        <v>269</v>
      </c>
      <c r="H746" t="s">
        <v>80</v>
      </c>
      <c r="I746" t="str">
        <f>TRIM(SUBSTITUTE(Table1[[#This Row],[Player]], " ", ""))</f>
        <v>Z.Seda</v>
      </c>
      <c r="J746">
        <v>4</v>
      </c>
      <c r="K746">
        <v>0</v>
      </c>
      <c r="L746">
        <v>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f t="shared" si="36"/>
        <v>3</v>
      </c>
      <c r="W746" t="s">
        <v>7</v>
      </c>
      <c r="X746" s="3">
        <v>3</v>
      </c>
      <c r="Y746">
        <v>0</v>
      </c>
      <c r="AF746">
        <f>Table1[[#This Row],[AB]]+Table1[[#This Row],[BB]]+Table1[[#This Row],[SF]]</f>
        <v>4</v>
      </c>
      <c r="AG746">
        <f>Table1[[#This Row],[H]]+Table1[[#This Row],[BB]]</f>
        <v>3</v>
      </c>
      <c r="AH746">
        <f>Table1[[#This Row],[H]]-Table1[[#This Row],[2B]]-Table1[[#This Row],[3B]]-Table1[[#This Row],[HR]]</f>
        <v>3</v>
      </c>
      <c r="AI746" s="3">
        <f>IF(Table1[[#This Row],[Team_Game_Number]] &gt;_xlfn.MAXIFS(Table1[Team_Game_Number],Table1[Team],Table1[[#This Row],[Team]]) - 5,1,0)</f>
        <v>0</v>
      </c>
      <c r="AJ746" cm="1">
        <f t="array" ref="AJ746">MATCH(Table1[[#This Row],[Game_ID]],_xlfn.UNIQUE(_xlfn._xlws.FILTER(Table1[Game_ID],Table1[Team]=Table1[[#This Row],[Team]])),0)</f>
        <v>7</v>
      </c>
      <c r="AK746">
        <f>IF(Table1[[#This Row],[Last5_Flag]]=1,1,0)</f>
        <v>0</v>
      </c>
      <c r="AL746">
        <f>COUNTIFS(
    Table1[Player Name], Table1[[#This Row],[Player Name]],
    Table1[Position], Table1[[#This Row],[Position]]
)</f>
        <v>30</v>
      </c>
      <c r="AM746" t="str" cm="1">
        <f t="array" ref="AM7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747" spans="1:39" x14ac:dyDescent="0.2">
      <c r="A747" t="str">
        <f>TEXT(Table1[[#This Row],[Date]],"yyyymmdd") &amp; "_" &amp; (LEFT(D747,3) &amp; "_" &amp; LEFT(E747,3) &amp; "_" &amp; (Table1[[#This Row],[Game_no.]]))</f>
        <v>20260221_Gle_Gan_1</v>
      </c>
      <c r="B747" s="1">
        <v>46074</v>
      </c>
      <c r="C747" s="3">
        <v>1</v>
      </c>
      <c r="D747" t="s">
        <v>71</v>
      </c>
      <c r="E747" t="s">
        <v>269</v>
      </c>
      <c r="F747" t="s">
        <v>71</v>
      </c>
      <c r="G747" t="s">
        <v>269</v>
      </c>
      <c r="H747" t="s">
        <v>77</v>
      </c>
      <c r="I747" t="str">
        <f>TRIM(SUBSTITUTE(Table1[[#This Row],[Player]], " ", ""))</f>
        <v>E.Lilly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f t="shared" si="36"/>
        <v>0</v>
      </c>
      <c r="W747" t="s">
        <v>73</v>
      </c>
      <c r="X747" s="3"/>
      <c r="Y747">
        <v>0</v>
      </c>
      <c r="AF747">
        <f>Table1[[#This Row],[AB]]+Table1[[#This Row],[BB]]+Table1[[#This Row],[SF]]</f>
        <v>0</v>
      </c>
      <c r="AG747">
        <f>Table1[[#This Row],[H]]+Table1[[#This Row],[BB]]</f>
        <v>0</v>
      </c>
      <c r="AH747">
        <f>Table1[[#This Row],[H]]-Table1[[#This Row],[2B]]-Table1[[#This Row],[3B]]-Table1[[#This Row],[HR]]</f>
        <v>0</v>
      </c>
      <c r="AI747" s="3">
        <f>IF(Table1[[#This Row],[Team_Game_Number]] &gt;_xlfn.MAXIFS(Table1[Team_Game_Number],Table1[Team],Table1[[#This Row],[Team]]) - 5,1,0)</f>
        <v>0</v>
      </c>
      <c r="AJ747" cm="1">
        <f t="array" ref="AJ747">MATCH(Table1[[#This Row],[Game_ID]],_xlfn.UNIQUE(_xlfn._xlws.FILTER(Table1[Game_ID],Table1[Team]=Table1[[#This Row],[Team]])),0)</f>
        <v>7</v>
      </c>
      <c r="AK747">
        <f>IF(Table1[[#This Row],[Last5_Flag]]=1,1,0)</f>
        <v>0</v>
      </c>
      <c r="AL747">
        <f>COUNTIFS(
    Table1[Player Name], Table1[[#This Row],[Player Name]],
    Table1[Position], Table1[[#This Row],[Position]]
)</f>
        <v>6</v>
      </c>
      <c r="AM747" t="str" cm="1">
        <f t="array" ref="AM7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748" spans="1:39" x14ac:dyDescent="0.2">
      <c r="A748" t="str">
        <f>TEXT(Table1[[#This Row],[Date]],"yyyymmdd") &amp; "_" &amp; (LEFT(D748,3) &amp; "_" &amp; LEFT(E748,3) &amp; "_" &amp; (Table1[[#This Row],[Game_no.]]))</f>
        <v>20260221_Gle_Gan_1</v>
      </c>
      <c r="B748" s="1">
        <v>46074</v>
      </c>
      <c r="C748" s="3">
        <v>1</v>
      </c>
      <c r="D748" t="s">
        <v>71</v>
      </c>
      <c r="E748" t="s">
        <v>269</v>
      </c>
      <c r="F748" t="s">
        <v>71</v>
      </c>
      <c r="G748" t="s">
        <v>269</v>
      </c>
      <c r="H748" t="s">
        <v>79</v>
      </c>
      <c r="I748" t="str">
        <f>TRIM(SUBSTITUTE(Table1[[#This Row],[Player]], " ", ""))</f>
        <v>D.Warnick</v>
      </c>
      <c r="J748">
        <v>3</v>
      </c>
      <c r="K748">
        <v>0</v>
      </c>
      <c r="L748">
        <v>2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f t="shared" si="36"/>
        <v>2</v>
      </c>
      <c r="W748" t="s">
        <v>48</v>
      </c>
      <c r="X748" s="3">
        <v>4</v>
      </c>
      <c r="Y748">
        <v>1</v>
      </c>
      <c r="AF748">
        <f>Table1[[#This Row],[AB]]+Table1[[#This Row],[BB]]+Table1[[#This Row],[SF]]</f>
        <v>4</v>
      </c>
      <c r="AG748">
        <f>Table1[[#This Row],[H]]+Table1[[#This Row],[BB]]</f>
        <v>3</v>
      </c>
      <c r="AH748">
        <f>Table1[[#This Row],[H]]-Table1[[#This Row],[2B]]-Table1[[#This Row],[3B]]-Table1[[#This Row],[HR]]</f>
        <v>2</v>
      </c>
      <c r="AI748" s="3">
        <f>IF(Table1[[#This Row],[Team_Game_Number]] &gt;_xlfn.MAXIFS(Table1[Team_Game_Number],Table1[Team],Table1[[#This Row],[Team]]) - 5,1,0)</f>
        <v>0</v>
      </c>
      <c r="AJ748" cm="1">
        <f t="array" ref="AJ748">MATCH(Table1[[#This Row],[Game_ID]],_xlfn.UNIQUE(_xlfn._xlws.FILTER(Table1[Game_ID],Table1[Team]=Table1[[#This Row],[Team]])),0)</f>
        <v>7</v>
      </c>
      <c r="AK748">
        <f>IF(Table1[[#This Row],[Last5_Flag]]=1,1,0)</f>
        <v>0</v>
      </c>
      <c r="AL748">
        <f>COUNTIFS(
    Table1[Player Name], Table1[[#This Row],[Player Name]],
    Table1[Position], Table1[[#This Row],[Position]]
)</f>
        <v>30</v>
      </c>
      <c r="AM748" t="str" cm="1">
        <f t="array" ref="AM7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749" spans="1:39" x14ac:dyDescent="0.2">
      <c r="A749" t="str">
        <f>TEXT(Table1[[#This Row],[Date]],"yyyymmdd") &amp; "_" &amp; (LEFT(D749,3) &amp; "_" &amp; LEFT(E749,3) &amp; "_" &amp; (Table1[[#This Row],[Game_no.]]))</f>
        <v>20260221_Gle_Gan_1</v>
      </c>
      <c r="B749" s="1">
        <v>46074</v>
      </c>
      <c r="C749" s="3">
        <v>1</v>
      </c>
      <c r="D749" t="s">
        <v>71</v>
      </c>
      <c r="E749" t="s">
        <v>269</v>
      </c>
      <c r="F749" t="s">
        <v>71</v>
      </c>
      <c r="G749" t="s">
        <v>269</v>
      </c>
      <c r="H749" t="s">
        <v>81</v>
      </c>
      <c r="I749" t="str">
        <f>TRIM(SUBSTITUTE(Table1[[#This Row],[Player]], " ", ""))</f>
        <v>H.Howe</v>
      </c>
      <c r="J749">
        <v>4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f t="shared" si="36"/>
        <v>1</v>
      </c>
      <c r="W749" t="s">
        <v>43</v>
      </c>
      <c r="X749" s="3">
        <v>5</v>
      </c>
      <c r="Y749">
        <v>0</v>
      </c>
      <c r="AF749">
        <f>Table1[[#This Row],[AB]]+Table1[[#This Row],[BB]]+Table1[[#This Row],[SF]]</f>
        <v>4</v>
      </c>
      <c r="AG749">
        <f>Table1[[#This Row],[H]]+Table1[[#This Row],[BB]]</f>
        <v>1</v>
      </c>
      <c r="AH749">
        <f>Table1[[#This Row],[H]]-Table1[[#This Row],[2B]]-Table1[[#This Row],[3B]]-Table1[[#This Row],[HR]]</f>
        <v>1</v>
      </c>
      <c r="AI749" s="3">
        <f>IF(Table1[[#This Row],[Team_Game_Number]] &gt;_xlfn.MAXIFS(Table1[Team_Game_Number],Table1[Team],Table1[[#This Row],[Team]]) - 5,1,0)</f>
        <v>0</v>
      </c>
      <c r="AJ749" cm="1">
        <f t="array" ref="AJ749">MATCH(Table1[[#This Row],[Game_ID]],_xlfn.UNIQUE(_xlfn._xlws.FILTER(Table1[Game_ID],Table1[Team]=Table1[[#This Row],[Team]])),0)</f>
        <v>7</v>
      </c>
      <c r="AK749">
        <f>IF(Table1[[#This Row],[Last5_Flag]]=1,1,0)</f>
        <v>0</v>
      </c>
      <c r="AL749">
        <f>COUNTIFS(
    Table1[Player Name], Table1[[#This Row],[Player Name]],
    Table1[Position], Table1[[#This Row],[Position]]
)</f>
        <v>19</v>
      </c>
      <c r="AM749" t="str" cm="1">
        <f t="array" ref="AM7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750" spans="1:39" x14ac:dyDescent="0.2">
      <c r="A750" t="str">
        <f>TEXT(Table1[[#This Row],[Date]],"yyyymmdd") &amp; "_" &amp; (LEFT(D750,3) &amp; "_" &amp; LEFT(E750,3) &amp; "_" &amp; (Table1[[#This Row],[Game_no.]]))</f>
        <v>20260221_Gle_Gan_1</v>
      </c>
      <c r="B750" s="1">
        <v>46074</v>
      </c>
      <c r="C750" s="3">
        <v>1</v>
      </c>
      <c r="D750" t="s">
        <v>71</v>
      </c>
      <c r="E750" t="s">
        <v>269</v>
      </c>
      <c r="F750" t="s">
        <v>71</v>
      </c>
      <c r="G750" t="s">
        <v>269</v>
      </c>
      <c r="H750" t="s">
        <v>82</v>
      </c>
      <c r="I750" t="str">
        <f>TRIM(SUBSTITUTE(Table1[[#This Row],[Player]], " ", ""))</f>
        <v>E.Nolan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f t="shared" si="36"/>
        <v>0</v>
      </c>
      <c r="W750" t="s">
        <v>52</v>
      </c>
      <c r="X750" s="3">
        <v>6</v>
      </c>
      <c r="Y750">
        <v>0</v>
      </c>
      <c r="AF750">
        <f>Table1[[#This Row],[AB]]+Table1[[#This Row],[BB]]+Table1[[#This Row],[SF]]</f>
        <v>2</v>
      </c>
      <c r="AG750">
        <f>Table1[[#This Row],[H]]+Table1[[#This Row],[BB]]</f>
        <v>0</v>
      </c>
      <c r="AH750">
        <f>Table1[[#This Row],[H]]-Table1[[#This Row],[2B]]-Table1[[#This Row],[3B]]-Table1[[#This Row],[HR]]</f>
        <v>0</v>
      </c>
      <c r="AI750" s="3">
        <f>IF(Table1[[#This Row],[Team_Game_Number]] &gt;_xlfn.MAXIFS(Table1[Team_Game_Number],Table1[Team],Table1[[#This Row],[Team]]) - 5,1,0)</f>
        <v>0</v>
      </c>
      <c r="AJ750" cm="1">
        <f t="array" ref="AJ750">MATCH(Table1[[#This Row],[Game_ID]],_xlfn.UNIQUE(_xlfn._xlws.FILTER(Table1[Game_ID],Table1[Team]=Table1[[#This Row],[Team]])),0)</f>
        <v>7</v>
      </c>
      <c r="AK750">
        <f>IF(Table1[[#This Row],[Last5_Flag]]=1,1,0)</f>
        <v>0</v>
      </c>
      <c r="AL750">
        <f>COUNTIFS(
    Table1[Player Name], Table1[[#This Row],[Player Name]],
    Table1[Position], Table1[[#This Row],[Position]]
)</f>
        <v>25</v>
      </c>
      <c r="AM750" t="str" cm="1">
        <f t="array" ref="AM7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51" spans="1:39" x14ac:dyDescent="0.2">
      <c r="A751" t="str">
        <f>TEXT(Table1[[#This Row],[Date]],"yyyymmdd") &amp; "_" &amp; (LEFT(D751,3) &amp; "_" &amp; LEFT(E751,3) &amp; "_" &amp; (Table1[[#This Row],[Game_no.]]))</f>
        <v>20260221_Gle_Gan_1</v>
      </c>
      <c r="B751" s="1">
        <v>46074</v>
      </c>
      <c r="C751" s="3">
        <v>1</v>
      </c>
      <c r="D751" t="s">
        <v>71</v>
      </c>
      <c r="E751" t="s">
        <v>269</v>
      </c>
      <c r="F751" t="s">
        <v>71</v>
      </c>
      <c r="G751" t="s">
        <v>269</v>
      </c>
      <c r="H751" t="s">
        <v>85</v>
      </c>
      <c r="I751" t="str">
        <f>TRIM(SUBSTITUTE(Table1[[#This Row],[Player]], " ", ""))</f>
        <v>A.Howard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f t="shared" ref="V751:V759" si="37">L751*1+P751*2+Q751*3+R751*4</f>
        <v>0</v>
      </c>
      <c r="W751" t="s">
        <v>74</v>
      </c>
      <c r="X751" s="3">
        <v>6</v>
      </c>
      <c r="Y751">
        <v>0</v>
      </c>
      <c r="AF751">
        <f>Table1[[#This Row],[AB]]+Table1[[#This Row],[BB]]+Table1[[#This Row],[SF]]</f>
        <v>1</v>
      </c>
      <c r="AG751">
        <f>Table1[[#This Row],[H]]+Table1[[#This Row],[BB]]</f>
        <v>0</v>
      </c>
      <c r="AH751">
        <f>Table1[[#This Row],[H]]-Table1[[#This Row],[2B]]-Table1[[#This Row],[3B]]-Table1[[#This Row],[HR]]</f>
        <v>0</v>
      </c>
      <c r="AI751" s="3">
        <f>IF(Table1[[#This Row],[Team_Game_Number]] &gt;_xlfn.MAXIFS(Table1[Team_Game_Number],Table1[Team],Table1[[#This Row],[Team]]) - 5,1,0)</f>
        <v>0</v>
      </c>
      <c r="AJ751" cm="1">
        <f t="array" ref="AJ751">MATCH(Table1[[#This Row],[Game_ID]],_xlfn.UNIQUE(_xlfn._xlws.FILTER(Table1[Game_ID],Table1[Team]=Table1[[#This Row],[Team]])),0)</f>
        <v>7</v>
      </c>
      <c r="AK751">
        <f>IF(Table1[[#This Row],[Last5_Flag]]=1,1,0)</f>
        <v>0</v>
      </c>
      <c r="AL751">
        <f>COUNTIFS(
    Table1[Player Name], Table1[[#This Row],[Player Name]],
    Table1[Position], Table1[[#This Row],[Position]]
)</f>
        <v>5</v>
      </c>
      <c r="AM751" t="str" cm="1">
        <f t="array" ref="AM7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752" spans="1:39" x14ac:dyDescent="0.2">
      <c r="A752" t="str">
        <f>TEXT(Table1[[#This Row],[Date]],"yyyymmdd") &amp; "_" &amp; (LEFT(D752,3) &amp; "_" &amp; LEFT(E752,3) &amp; "_" &amp; (Table1[[#This Row],[Game_no.]]))</f>
        <v>20260221_Gle_Gan_1</v>
      </c>
      <c r="B752" s="1">
        <v>46074</v>
      </c>
      <c r="C752" s="3">
        <v>1</v>
      </c>
      <c r="D752" t="s">
        <v>71</v>
      </c>
      <c r="E752" t="s">
        <v>269</v>
      </c>
      <c r="F752" t="s">
        <v>71</v>
      </c>
      <c r="G752" t="s">
        <v>269</v>
      </c>
      <c r="H752" t="s">
        <v>93</v>
      </c>
      <c r="I752" t="str">
        <f>TRIM(SUBSTITUTE(Table1[[#This Row],[Player]], " ", ""))</f>
        <v>H.Smith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f t="shared" si="37"/>
        <v>0</v>
      </c>
      <c r="W752" t="s">
        <v>52</v>
      </c>
      <c r="X752" s="3"/>
      <c r="Y752">
        <v>0</v>
      </c>
      <c r="AF752">
        <f>Table1[[#This Row],[AB]]+Table1[[#This Row],[BB]]+Table1[[#This Row],[SF]]</f>
        <v>0</v>
      </c>
      <c r="AG752">
        <f>Table1[[#This Row],[H]]+Table1[[#This Row],[BB]]</f>
        <v>0</v>
      </c>
      <c r="AH752">
        <f>Table1[[#This Row],[H]]-Table1[[#This Row],[2B]]-Table1[[#This Row],[3B]]-Table1[[#This Row],[HR]]</f>
        <v>0</v>
      </c>
      <c r="AI752" s="3">
        <f>IF(Table1[[#This Row],[Team_Game_Number]] &gt;_xlfn.MAXIFS(Table1[Team_Game_Number],Table1[Team],Table1[[#This Row],[Team]]) - 5,1,0)</f>
        <v>0</v>
      </c>
      <c r="AJ752" cm="1">
        <f t="array" ref="AJ752">MATCH(Table1[[#This Row],[Game_ID]],_xlfn.UNIQUE(_xlfn._xlws.FILTER(Table1[Game_ID],Table1[Team]=Table1[[#This Row],[Team]])),0)</f>
        <v>7</v>
      </c>
      <c r="AK752">
        <f>IF(Table1[[#This Row],[Last5_Flag]]=1,1,0)</f>
        <v>0</v>
      </c>
      <c r="AL752">
        <f>COUNTIFS(
    Table1[Player Name], Table1[[#This Row],[Player Name]],
    Table1[Position], Table1[[#This Row],[Position]]
)</f>
        <v>6</v>
      </c>
      <c r="AM752" t="str" cm="1">
        <f t="array" ref="AM7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53" spans="1:39" x14ac:dyDescent="0.2">
      <c r="A753" t="str">
        <f>TEXT(Table1[[#This Row],[Date]],"yyyymmdd") &amp; "_" &amp; (LEFT(D753,3) &amp; "_" &amp; LEFT(E753,3) &amp; "_" &amp; (Table1[[#This Row],[Game_no.]]))</f>
        <v>20260221_Gle_Gan_1</v>
      </c>
      <c r="B753" s="1">
        <v>46074</v>
      </c>
      <c r="C753" s="3">
        <v>1</v>
      </c>
      <c r="D753" t="s">
        <v>71</v>
      </c>
      <c r="E753" t="s">
        <v>269</v>
      </c>
      <c r="F753" t="s">
        <v>71</v>
      </c>
      <c r="G753" t="s">
        <v>269</v>
      </c>
      <c r="H753" t="s">
        <v>89</v>
      </c>
      <c r="I753" t="str">
        <f>TRIM(SUBSTITUTE(Table1[[#This Row],[Player]], " ", ""))</f>
        <v>F.Yoho</v>
      </c>
      <c r="J753">
        <v>3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f t="shared" si="37"/>
        <v>1</v>
      </c>
      <c r="W753" t="s">
        <v>311</v>
      </c>
      <c r="X753" s="3">
        <v>7</v>
      </c>
      <c r="Y753">
        <v>0</v>
      </c>
      <c r="AF753">
        <f>Table1[[#This Row],[AB]]+Table1[[#This Row],[BB]]+Table1[[#This Row],[SF]]</f>
        <v>3</v>
      </c>
      <c r="AG753">
        <f>Table1[[#This Row],[H]]+Table1[[#This Row],[BB]]</f>
        <v>1</v>
      </c>
      <c r="AH753">
        <f>Table1[[#This Row],[H]]-Table1[[#This Row],[2B]]-Table1[[#This Row],[3B]]-Table1[[#This Row],[HR]]</f>
        <v>1</v>
      </c>
      <c r="AI753" s="3">
        <f>IF(Table1[[#This Row],[Team_Game_Number]] &gt;_xlfn.MAXIFS(Table1[Team_Game_Number],Table1[Team],Table1[[#This Row],[Team]]) - 5,1,0)</f>
        <v>0</v>
      </c>
      <c r="AJ753" cm="1">
        <f t="array" ref="AJ753">MATCH(Table1[[#This Row],[Game_ID]],_xlfn.UNIQUE(_xlfn._xlws.FILTER(Table1[Game_ID],Table1[Team]=Table1[[#This Row],[Team]])),0)</f>
        <v>7</v>
      </c>
      <c r="AK753">
        <f>IF(Table1[[#This Row],[Last5_Flag]]=1,1,0)</f>
        <v>0</v>
      </c>
      <c r="AL753">
        <f>COUNTIFS(
    Table1[Player Name], Table1[[#This Row],[Player Name]],
    Table1[Position], Table1[[#This Row],[Position]]
)</f>
        <v>2</v>
      </c>
      <c r="AM753" t="str" cm="1">
        <f t="array" ref="AM7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754" spans="1:39" x14ac:dyDescent="0.2">
      <c r="A754" t="str">
        <f>TEXT(Table1[[#This Row],[Date]],"yyyymmdd") &amp; "_" &amp; (LEFT(D754,3) &amp; "_" &amp; LEFT(E754,3) &amp; "_" &amp; (Table1[[#This Row],[Game_no.]]))</f>
        <v>20260221_Gle_Gan_1</v>
      </c>
      <c r="B754" s="1">
        <v>46074</v>
      </c>
      <c r="C754" s="3">
        <v>1</v>
      </c>
      <c r="D754" t="s">
        <v>71</v>
      </c>
      <c r="E754" t="s">
        <v>269</v>
      </c>
      <c r="F754" t="s">
        <v>71</v>
      </c>
      <c r="G754" t="s">
        <v>269</v>
      </c>
      <c r="H754" t="s">
        <v>86</v>
      </c>
      <c r="I754" t="str">
        <f>TRIM(SUBSTITUTE(Table1[[#This Row],[Player]], " ", ""))</f>
        <v>A.Hicks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f t="shared" si="37"/>
        <v>0</v>
      </c>
      <c r="W754" t="s">
        <v>73</v>
      </c>
      <c r="X754" s="3"/>
      <c r="Y754">
        <v>0</v>
      </c>
      <c r="AF754">
        <f>Table1[[#This Row],[AB]]+Table1[[#This Row],[BB]]+Table1[[#This Row],[SF]]</f>
        <v>0</v>
      </c>
      <c r="AG754">
        <f>Table1[[#This Row],[H]]+Table1[[#This Row],[BB]]</f>
        <v>0</v>
      </c>
      <c r="AH754">
        <f>Table1[[#This Row],[H]]-Table1[[#This Row],[2B]]-Table1[[#This Row],[3B]]-Table1[[#This Row],[HR]]</f>
        <v>0</v>
      </c>
      <c r="AI754" s="3">
        <f>IF(Table1[[#This Row],[Team_Game_Number]] &gt;_xlfn.MAXIFS(Table1[Team_Game_Number],Table1[Team],Table1[[#This Row],[Team]]) - 5,1,0)</f>
        <v>0</v>
      </c>
      <c r="AJ754" cm="1">
        <f t="array" ref="AJ754">MATCH(Table1[[#This Row],[Game_ID]],_xlfn.UNIQUE(_xlfn._xlws.FILTER(Table1[Game_ID],Table1[Team]=Table1[[#This Row],[Team]])),0)</f>
        <v>7</v>
      </c>
      <c r="AK754">
        <f>IF(Table1[[#This Row],[Last5_Flag]]=1,1,0)</f>
        <v>0</v>
      </c>
      <c r="AL754">
        <f>COUNTIFS(
    Table1[Player Name], Table1[[#This Row],[Player Name]],
    Table1[Position], Table1[[#This Row],[Position]]
)</f>
        <v>20</v>
      </c>
      <c r="AM754" t="str" cm="1">
        <f t="array" ref="AM7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755" spans="1:39" x14ac:dyDescent="0.2">
      <c r="A755" t="str">
        <f>TEXT(Table1[[#This Row],[Date]],"yyyymmdd") &amp; "_" &amp; (LEFT(D755,3) &amp; "_" &amp; LEFT(E755,3) &amp; "_" &amp; (Table1[[#This Row],[Game_no.]]))</f>
        <v>20260221_Gle_Gan_1</v>
      </c>
      <c r="B755" s="1">
        <v>46074</v>
      </c>
      <c r="C755" s="3">
        <v>1</v>
      </c>
      <c r="D755" t="s">
        <v>71</v>
      </c>
      <c r="E755" t="s">
        <v>269</v>
      </c>
      <c r="F755" t="s">
        <v>71</v>
      </c>
      <c r="G755" t="s">
        <v>269</v>
      </c>
      <c r="H755" t="s">
        <v>84</v>
      </c>
      <c r="I755" t="str">
        <f>TRIM(SUBSTITUTE(Table1[[#This Row],[Player]], " ", ""))</f>
        <v>E.McLean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f t="shared" si="37"/>
        <v>0</v>
      </c>
      <c r="W755" t="s">
        <v>57</v>
      </c>
      <c r="X755" s="3">
        <v>8</v>
      </c>
      <c r="Y755">
        <v>0</v>
      </c>
      <c r="AF755">
        <f>Table1[[#This Row],[AB]]+Table1[[#This Row],[BB]]+Table1[[#This Row],[SF]]</f>
        <v>2</v>
      </c>
      <c r="AG755">
        <f>Table1[[#This Row],[H]]+Table1[[#This Row],[BB]]</f>
        <v>0</v>
      </c>
      <c r="AH755">
        <f>Table1[[#This Row],[H]]-Table1[[#This Row],[2B]]-Table1[[#This Row],[3B]]-Table1[[#This Row],[HR]]</f>
        <v>0</v>
      </c>
      <c r="AI755" s="3">
        <f>IF(Table1[[#This Row],[Team_Game_Number]] &gt;_xlfn.MAXIFS(Table1[Team_Game_Number],Table1[Team],Table1[[#This Row],[Team]]) - 5,1,0)</f>
        <v>0</v>
      </c>
      <c r="AJ755" cm="1">
        <f t="array" ref="AJ755">MATCH(Table1[[#This Row],[Game_ID]],_xlfn.UNIQUE(_xlfn._xlws.FILTER(Table1[Game_ID],Table1[Team]=Table1[[#This Row],[Team]])),0)</f>
        <v>7</v>
      </c>
      <c r="AK755">
        <f>IF(Table1[[#This Row],[Last5_Flag]]=1,1,0)</f>
        <v>0</v>
      </c>
      <c r="AL755">
        <f>COUNTIFS(
    Table1[Player Name], Table1[[#This Row],[Player Name]],
    Table1[Position], Table1[[#This Row],[Position]]
)</f>
        <v>30</v>
      </c>
      <c r="AM755" t="str" cm="1">
        <f t="array" ref="AM7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756" spans="1:39" x14ac:dyDescent="0.2">
      <c r="A756" t="str">
        <f>TEXT(Table1[[#This Row],[Date]],"yyyymmdd") &amp; "_" &amp; (LEFT(D756,3) &amp; "_" &amp; LEFT(E756,3) &amp; "_" &amp; (Table1[[#This Row],[Game_no.]]))</f>
        <v>20260221_Gle_Gan_1</v>
      </c>
      <c r="B756" s="1">
        <v>46074</v>
      </c>
      <c r="C756" s="3">
        <v>1</v>
      </c>
      <c r="D756" t="s">
        <v>71</v>
      </c>
      <c r="E756" t="s">
        <v>269</v>
      </c>
      <c r="F756" t="s">
        <v>71</v>
      </c>
      <c r="G756" t="s">
        <v>269</v>
      </c>
      <c r="H756" t="s">
        <v>126</v>
      </c>
      <c r="I756" t="str">
        <f>TRIM(SUBSTITUTE(Table1[[#This Row],[Player]], " ", ""))</f>
        <v>A.Hypes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f t="shared" si="37"/>
        <v>0</v>
      </c>
      <c r="W756" t="s">
        <v>74</v>
      </c>
      <c r="X756" s="3">
        <v>8</v>
      </c>
      <c r="Y756">
        <v>0</v>
      </c>
      <c r="AF756">
        <f>Table1[[#This Row],[AB]]+Table1[[#This Row],[BB]]+Table1[[#This Row],[SF]]</f>
        <v>1</v>
      </c>
      <c r="AG756">
        <f>Table1[[#This Row],[H]]+Table1[[#This Row],[BB]]</f>
        <v>0</v>
      </c>
      <c r="AH756">
        <f>Table1[[#This Row],[H]]-Table1[[#This Row],[2B]]-Table1[[#This Row],[3B]]-Table1[[#This Row],[HR]]</f>
        <v>0</v>
      </c>
      <c r="AI756" s="3">
        <f>IF(Table1[[#This Row],[Team_Game_Number]] &gt;_xlfn.MAXIFS(Table1[Team_Game_Number],Table1[Team],Table1[[#This Row],[Team]]) - 5,1,0)</f>
        <v>0</v>
      </c>
      <c r="AJ756" cm="1">
        <f t="array" ref="AJ756">MATCH(Table1[[#This Row],[Game_ID]],_xlfn.UNIQUE(_xlfn._xlws.FILTER(Table1[Game_ID],Table1[Team]=Table1[[#This Row],[Team]])),0)</f>
        <v>7</v>
      </c>
      <c r="AK756">
        <f>IF(Table1[[#This Row],[Last5_Flag]]=1,1,0)</f>
        <v>0</v>
      </c>
      <c r="AL756">
        <f>COUNTIFS(
    Table1[Player Name], Table1[[#This Row],[Player Name]],
    Table1[Position], Table1[[#This Row],[Position]]
)</f>
        <v>4</v>
      </c>
      <c r="AM756" t="str" cm="1">
        <f t="array" ref="AM7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757" spans="1:39" x14ac:dyDescent="0.2">
      <c r="A757" t="str">
        <f>TEXT(Table1[[#This Row],[Date]],"yyyymmdd") &amp; "_" &amp; (LEFT(D757,3) &amp; "_" &amp; LEFT(E757,3) &amp; "_" &amp; (Table1[[#This Row],[Game_no.]]))</f>
        <v>20260221_Gle_Gan_1</v>
      </c>
      <c r="B757" s="1">
        <v>46074</v>
      </c>
      <c r="C757" s="3">
        <v>1</v>
      </c>
      <c r="D757" t="s">
        <v>71</v>
      </c>
      <c r="E757" t="s">
        <v>269</v>
      </c>
      <c r="F757" t="s">
        <v>71</v>
      </c>
      <c r="G757" t="s">
        <v>269</v>
      </c>
      <c r="H757" t="s">
        <v>87</v>
      </c>
      <c r="I757" t="str">
        <f>TRIM(SUBSTITUTE(Table1[[#This Row],[Player]], " ", ""))</f>
        <v>L.Burns</v>
      </c>
      <c r="J757">
        <v>3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f t="shared" si="37"/>
        <v>1</v>
      </c>
      <c r="W757" t="s">
        <v>54</v>
      </c>
      <c r="X757" s="3">
        <v>9</v>
      </c>
      <c r="Y757">
        <v>0</v>
      </c>
      <c r="AF757">
        <f>Table1[[#This Row],[AB]]+Table1[[#This Row],[BB]]+Table1[[#This Row],[SF]]</f>
        <v>3</v>
      </c>
      <c r="AG757">
        <f>Table1[[#This Row],[H]]+Table1[[#This Row],[BB]]</f>
        <v>1</v>
      </c>
      <c r="AH757">
        <f>Table1[[#This Row],[H]]-Table1[[#This Row],[2B]]-Table1[[#This Row],[3B]]-Table1[[#This Row],[HR]]</f>
        <v>1</v>
      </c>
      <c r="AI757" s="3">
        <f>IF(Table1[[#This Row],[Team_Game_Number]] &gt;_xlfn.MAXIFS(Table1[Team_Game_Number],Table1[Team],Table1[[#This Row],[Team]]) - 5,1,0)</f>
        <v>0</v>
      </c>
      <c r="AJ757" cm="1">
        <f t="array" ref="AJ757">MATCH(Table1[[#This Row],[Game_ID]],_xlfn.UNIQUE(_xlfn._xlws.FILTER(Table1[Game_ID],Table1[Team]=Table1[[#This Row],[Team]])),0)</f>
        <v>7</v>
      </c>
      <c r="AK757">
        <f>IF(Table1[[#This Row],[Last5_Flag]]=1,1,0)</f>
        <v>0</v>
      </c>
      <c r="AL757">
        <f>COUNTIFS(
    Table1[Player Name], Table1[[#This Row],[Player Name]],
    Table1[Position], Table1[[#This Row],[Position]]
)</f>
        <v>23</v>
      </c>
      <c r="AM757" t="str" cm="1">
        <f t="array" ref="AM7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758" spans="1:39" x14ac:dyDescent="0.2">
      <c r="A758" t="str">
        <f>TEXT(Table1[[#This Row],[Date]],"yyyymmdd") &amp; "_" &amp; (LEFT(D758,3) &amp; "_" &amp; LEFT(E758,3) &amp; "_" &amp; (Table1[[#This Row],[Game_no.]]))</f>
        <v>20260221_Gle_Gan_1</v>
      </c>
      <c r="B758" s="1">
        <v>46074</v>
      </c>
      <c r="C758" s="3">
        <v>1</v>
      </c>
      <c r="D758" t="s">
        <v>71</v>
      </c>
      <c r="E758" t="s">
        <v>269</v>
      </c>
      <c r="F758" t="s">
        <v>71</v>
      </c>
      <c r="G758" t="s">
        <v>269</v>
      </c>
      <c r="H758" t="s">
        <v>90</v>
      </c>
      <c r="I758" t="str">
        <f>TRIM(SUBSTITUTE(Table1[[#This Row],[Player]], " ", ""))</f>
        <v>A.Harward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f t="shared" si="37"/>
        <v>0</v>
      </c>
      <c r="W758" t="s">
        <v>54</v>
      </c>
      <c r="X758" s="3"/>
      <c r="Y758">
        <v>0</v>
      </c>
      <c r="AF758">
        <f>Table1[[#This Row],[AB]]+Table1[[#This Row],[BB]]+Table1[[#This Row],[SF]]</f>
        <v>0</v>
      </c>
      <c r="AG758">
        <f>Table1[[#This Row],[H]]+Table1[[#This Row],[BB]]</f>
        <v>0</v>
      </c>
      <c r="AH758">
        <f>Table1[[#This Row],[H]]-Table1[[#This Row],[2B]]-Table1[[#This Row],[3B]]-Table1[[#This Row],[HR]]</f>
        <v>0</v>
      </c>
      <c r="AI758" s="3">
        <f>IF(Table1[[#This Row],[Team_Game_Number]] &gt;_xlfn.MAXIFS(Table1[Team_Game_Number],Table1[Team],Table1[[#This Row],[Team]]) - 5,1,0)</f>
        <v>0</v>
      </c>
      <c r="AJ758" cm="1">
        <f t="array" ref="AJ758">MATCH(Table1[[#This Row],[Game_ID]],_xlfn.UNIQUE(_xlfn._xlws.FILTER(Table1[Game_ID],Table1[Team]=Table1[[#This Row],[Team]])),0)</f>
        <v>7</v>
      </c>
      <c r="AK758">
        <f>IF(Table1[[#This Row],[Last5_Flag]]=1,1,0)</f>
        <v>0</v>
      </c>
      <c r="AL758">
        <f>COUNTIFS(
    Table1[Player Name], Table1[[#This Row],[Player Name]],
    Table1[Position], Table1[[#This Row],[Position]]
)</f>
        <v>11</v>
      </c>
      <c r="AM758" t="str" cm="1">
        <f t="array" ref="AM7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759" spans="1:39" x14ac:dyDescent="0.2">
      <c r="A759" t="str">
        <f>TEXT(Table1[[#This Row],[Date]],"yyyymmdd") &amp; "_" &amp; (LEFT(D759,3) &amp; "_" &amp; LEFT(E759,3) &amp; "_" &amp; (Table1[[#This Row],[Game_no.]]))</f>
        <v>20260221_Gle_Gan_1</v>
      </c>
      <c r="B759" s="1">
        <v>46074</v>
      </c>
      <c r="C759" s="3">
        <v>1</v>
      </c>
      <c r="D759" t="s">
        <v>71</v>
      </c>
      <c r="E759" t="s">
        <v>269</v>
      </c>
      <c r="F759" t="s">
        <v>71</v>
      </c>
      <c r="G759" t="s">
        <v>269</v>
      </c>
      <c r="H759" t="s">
        <v>91</v>
      </c>
      <c r="I759" t="str">
        <f>TRIM(SUBSTITUTE(Table1[[#This Row],[Player]], " ", ""))</f>
        <v>Ky.Burdick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f t="shared" si="37"/>
        <v>0</v>
      </c>
      <c r="W759" t="s">
        <v>58</v>
      </c>
      <c r="X759" s="3"/>
      <c r="Z759">
        <v>8</v>
      </c>
      <c r="AA759">
        <v>4</v>
      </c>
      <c r="AB759">
        <v>1</v>
      </c>
      <c r="AC759">
        <v>1</v>
      </c>
      <c r="AD759">
        <v>1</v>
      </c>
      <c r="AE759">
        <v>6</v>
      </c>
      <c r="AF759">
        <f>Table1[[#This Row],[AB]]+Table1[[#This Row],[BB]]+Table1[[#This Row],[SF]]</f>
        <v>0</v>
      </c>
      <c r="AG759">
        <f>Table1[[#This Row],[H]]+Table1[[#This Row],[BB]]</f>
        <v>0</v>
      </c>
      <c r="AH759">
        <f>Table1[[#This Row],[H]]-Table1[[#This Row],[2B]]-Table1[[#This Row],[3B]]-Table1[[#This Row],[HR]]</f>
        <v>0</v>
      </c>
      <c r="AI759" s="3">
        <f>IF(Table1[[#This Row],[Team_Game_Number]] &gt;_xlfn.MAXIFS(Table1[Team_Game_Number],Table1[Team],Table1[[#This Row],[Team]]) - 5,1,0)</f>
        <v>0</v>
      </c>
      <c r="AJ759" cm="1">
        <f t="array" ref="AJ759">MATCH(Table1[[#This Row],[Game_ID]],_xlfn.UNIQUE(_xlfn._xlws.FILTER(Table1[Game_ID],Table1[Team]=Table1[[#This Row],[Team]])),0)</f>
        <v>7</v>
      </c>
      <c r="AK759">
        <f>IF(Table1[[#This Row],[Last5_Flag]]=1,1,0)</f>
        <v>0</v>
      </c>
      <c r="AL759">
        <f>COUNTIFS(
    Table1[Player Name], Table1[[#This Row],[Player Name]],
    Table1[Position], Table1[[#This Row],[Position]]
)</f>
        <v>16</v>
      </c>
      <c r="AM759" t="str" cm="1">
        <f t="array" ref="AM7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60" spans="1:39" x14ac:dyDescent="0.2">
      <c r="A760" t="str">
        <f>TEXT(Table1[[#This Row],[Date]],"yyyymmdd") &amp; "_" &amp; (LEFT(D760,3) &amp; "_" &amp; LEFT(E760,3) &amp; "_" &amp; (Table1[[#This Row],[Game_no.]]))</f>
        <v>20260221_Edi_Con_1</v>
      </c>
      <c r="B760" s="1">
        <v>46074</v>
      </c>
      <c r="C760" s="3">
        <v>1</v>
      </c>
      <c r="D760" t="s">
        <v>265</v>
      </c>
      <c r="E760" t="s">
        <v>97</v>
      </c>
      <c r="F760" t="s">
        <v>97</v>
      </c>
      <c r="G760" t="s">
        <v>265</v>
      </c>
      <c r="H760" t="s">
        <v>98</v>
      </c>
      <c r="I760" t="str">
        <f>TRIM(SUBSTITUTE(Table1[[#This Row],[Player]], " ", ""))</f>
        <v>K.Morgan</v>
      </c>
      <c r="J760">
        <v>3</v>
      </c>
      <c r="K760">
        <v>3</v>
      </c>
      <c r="L760">
        <v>2</v>
      </c>
      <c r="M760">
        <v>3</v>
      </c>
      <c r="N760">
        <v>1</v>
      </c>
      <c r="O760">
        <v>1</v>
      </c>
      <c r="P760">
        <v>0</v>
      </c>
      <c r="Q760">
        <v>1</v>
      </c>
      <c r="R760">
        <v>0</v>
      </c>
      <c r="S760">
        <v>1</v>
      </c>
      <c r="T760">
        <v>0</v>
      </c>
      <c r="U760">
        <v>0</v>
      </c>
      <c r="V760">
        <f t="shared" ref="V760:V777" si="38">L760*1+P760*2+Q760*3+R760*4</f>
        <v>5</v>
      </c>
      <c r="W760" t="s">
        <v>8</v>
      </c>
      <c r="X760" s="3">
        <v>1</v>
      </c>
      <c r="Y760">
        <v>0</v>
      </c>
      <c r="AF760">
        <f>Table1[[#This Row],[AB]]+Table1[[#This Row],[BB]]+Table1[[#This Row],[SF]]</f>
        <v>4</v>
      </c>
      <c r="AG760">
        <f>Table1[[#This Row],[H]]+Table1[[#This Row],[BB]]</f>
        <v>3</v>
      </c>
      <c r="AH760">
        <f>Table1[[#This Row],[H]]-Table1[[#This Row],[2B]]-Table1[[#This Row],[3B]]-Table1[[#This Row],[HR]]</f>
        <v>1</v>
      </c>
      <c r="AI760" s="3">
        <f>IF(Table1[[#This Row],[Team_Game_Number]] &gt;_xlfn.MAXIFS(Table1[Team_Game_Number],Table1[Team],Table1[[#This Row],[Team]]) - 5,1,0)</f>
        <v>0</v>
      </c>
      <c r="AJ760" cm="1">
        <f t="array" ref="AJ760">MATCH(Table1[[#This Row],[Game_ID]],_xlfn.UNIQUE(_xlfn._xlws.FILTER(Table1[Game_ID],Table1[Team]=Table1[[#This Row],[Team]])),0)</f>
        <v>9</v>
      </c>
      <c r="AK760">
        <f>IF(Table1[[#This Row],[Last5_Flag]]=1,1,0)</f>
        <v>0</v>
      </c>
      <c r="AL760">
        <f>COUNTIFS(
    Table1[Player Name], Table1[[#This Row],[Player Name]],
    Table1[Position], Table1[[#This Row],[Position]]
)</f>
        <v>28</v>
      </c>
      <c r="AM760" t="str" cm="1">
        <f t="array" ref="AM7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761" spans="1:39" x14ac:dyDescent="0.2">
      <c r="A761" t="str">
        <f>TEXT(Table1[[#This Row],[Date]],"yyyymmdd") &amp; "_" &amp; (LEFT(D761,3) &amp; "_" &amp; LEFT(E761,3) &amp; "_" &amp; (Table1[[#This Row],[Game_no.]]))</f>
        <v>20260221_Edi_Con_1</v>
      </c>
      <c r="B761" s="1">
        <v>46074</v>
      </c>
      <c r="C761" s="3">
        <v>1</v>
      </c>
      <c r="D761" t="s">
        <v>265</v>
      </c>
      <c r="E761" t="s">
        <v>97</v>
      </c>
      <c r="F761" t="s">
        <v>97</v>
      </c>
      <c r="G761" t="s">
        <v>265</v>
      </c>
      <c r="H761" t="s">
        <v>101</v>
      </c>
      <c r="I761" t="str">
        <f>TRIM(SUBSTITUTE(Table1[[#This Row],[Player]], " ", ""))</f>
        <v>L.Lewis</v>
      </c>
      <c r="J761">
        <v>3</v>
      </c>
      <c r="K761">
        <v>1</v>
      </c>
      <c r="L761">
        <v>1</v>
      </c>
      <c r="M761">
        <v>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f t="shared" si="38"/>
        <v>1</v>
      </c>
      <c r="W761" t="s">
        <v>48</v>
      </c>
      <c r="X761" s="3">
        <v>2</v>
      </c>
      <c r="Y761">
        <v>1</v>
      </c>
      <c r="AF761">
        <f>Table1[[#This Row],[AB]]+Table1[[#This Row],[BB]]+Table1[[#This Row],[SF]]</f>
        <v>4</v>
      </c>
      <c r="AG761">
        <f>Table1[[#This Row],[H]]+Table1[[#This Row],[BB]]</f>
        <v>2</v>
      </c>
      <c r="AH761">
        <f>Table1[[#This Row],[H]]-Table1[[#This Row],[2B]]-Table1[[#This Row],[3B]]-Table1[[#This Row],[HR]]</f>
        <v>1</v>
      </c>
      <c r="AI761" s="3">
        <f>IF(Table1[[#This Row],[Team_Game_Number]] &gt;_xlfn.MAXIFS(Table1[Team_Game_Number],Table1[Team],Table1[[#This Row],[Team]]) - 5,1,0)</f>
        <v>0</v>
      </c>
      <c r="AJ761" cm="1">
        <f t="array" ref="AJ761">MATCH(Table1[[#This Row],[Game_ID]],_xlfn.UNIQUE(_xlfn._xlws.FILTER(Table1[Game_ID],Table1[Team]=Table1[[#This Row],[Team]])),0)</f>
        <v>9</v>
      </c>
      <c r="AK761">
        <f>IF(Table1[[#This Row],[Last5_Flag]]=1,1,0)</f>
        <v>0</v>
      </c>
      <c r="AL761">
        <f>COUNTIFS(
    Table1[Player Name], Table1[[#This Row],[Player Name]],
    Table1[Position], Table1[[#This Row],[Position]]
)</f>
        <v>28</v>
      </c>
      <c r="AM761" t="str" cm="1">
        <f t="array" ref="AM7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762" spans="1:39" x14ac:dyDescent="0.2">
      <c r="A762" t="str">
        <f>TEXT(Table1[[#This Row],[Date]],"yyyymmdd") &amp; "_" &amp; (LEFT(D762,3) &amp; "_" &amp; LEFT(E762,3) &amp; "_" &amp; (Table1[[#This Row],[Game_no.]]))</f>
        <v>20260221_Edi_Con_1</v>
      </c>
      <c r="B762" s="1">
        <v>46074</v>
      </c>
      <c r="C762" s="3">
        <v>1</v>
      </c>
      <c r="D762" t="s">
        <v>265</v>
      </c>
      <c r="E762" t="s">
        <v>97</v>
      </c>
      <c r="F762" t="s">
        <v>97</v>
      </c>
      <c r="G762" t="s">
        <v>265</v>
      </c>
      <c r="H762" t="s">
        <v>102</v>
      </c>
      <c r="I762" t="str">
        <f>TRIM(SUBSTITUTE(Table1[[#This Row],[Player]], " ", ""))</f>
        <v>A.Giles</v>
      </c>
      <c r="J762">
        <v>3</v>
      </c>
      <c r="K762">
        <v>2</v>
      </c>
      <c r="L762">
        <v>1</v>
      </c>
      <c r="M762">
        <v>3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0</v>
      </c>
      <c r="V762">
        <f t="shared" si="38"/>
        <v>5</v>
      </c>
      <c r="W762" t="s">
        <v>57</v>
      </c>
      <c r="X762" s="3">
        <v>3</v>
      </c>
      <c r="Y762">
        <v>0</v>
      </c>
      <c r="AF762">
        <f>Table1[[#This Row],[AB]]+Table1[[#This Row],[BB]]+Table1[[#This Row],[SF]]</f>
        <v>4</v>
      </c>
      <c r="AG762">
        <f>Table1[[#This Row],[H]]+Table1[[#This Row],[BB]]</f>
        <v>2</v>
      </c>
      <c r="AH762">
        <f>Table1[[#This Row],[H]]-Table1[[#This Row],[2B]]-Table1[[#This Row],[3B]]-Table1[[#This Row],[HR]]</f>
        <v>0</v>
      </c>
      <c r="AI762" s="3">
        <f>IF(Table1[[#This Row],[Team_Game_Number]] &gt;_xlfn.MAXIFS(Table1[Team_Game_Number],Table1[Team],Table1[[#This Row],[Team]]) - 5,1,0)</f>
        <v>0</v>
      </c>
      <c r="AJ762" cm="1">
        <f t="array" ref="AJ762">MATCH(Table1[[#This Row],[Game_ID]],_xlfn.UNIQUE(_xlfn._xlws.FILTER(Table1[Game_ID],Table1[Team]=Table1[[#This Row],[Team]])),0)</f>
        <v>9</v>
      </c>
      <c r="AK762">
        <f>IF(Table1[[#This Row],[Last5_Flag]]=1,1,0)</f>
        <v>0</v>
      </c>
      <c r="AL762">
        <f>COUNTIFS(
    Table1[Player Name], Table1[[#This Row],[Player Name]],
    Table1[Position], Table1[[#This Row],[Position]]
)</f>
        <v>27</v>
      </c>
      <c r="AM762" t="str" cm="1">
        <f t="array" ref="AM7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763" spans="1:39" x14ac:dyDescent="0.2">
      <c r="A763" t="str">
        <f>TEXT(Table1[[#This Row],[Date]],"yyyymmdd") &amp; "_" &amp; (LEFT(D763,3) &amp; "_" &amp; LEFT(E763,3) &amp; "_" &amp; (Table1[[#This Row],[Game_no.]]))</f>
        <v>20260221_Edi_Con_1</v>
      </c>
      <c r="B763" s="1">
        <v>46074</v>
      </c>
      <c r="C763" s="3">
        <v>1</v>
      </c>
      <c r="D763" t="s">
        <v>265</v>
      </c>
      <c r="E763" t="s">
        <v>97</v>
      </c>
      <c r="F763" t="s">
        <v>97</v>
      </c>
      <c r="G763" t="s">
        <v>265</v>
      </c>
      <c r="H763" t="s">
        <v>105</v>
      </c>
      <c r="I763" t="str">
        <f>TRIM(SUBSTITUTE(Table1[[#This Row],[Player]], " ", ""))</f>
        <v>K.Sholter</v>
      </c>
      <c r="J763">
        <v>3</v>
      </c>
      <c r="K763">
        <v>0</v>
      </c>
      <c r="L763">
        <v>1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f t="shared" si="38"/>
        <v>1</v>
      </c>
      <c r="W763" t="s">
        <v>52</v>
      </c>
      <c r="X763" s="3">
        <v>4</v>
      </c>
      <c r="Y763">
        <v>0</v>
      </c>
      <c r="AF763">
        <f>Table1[[#This Row],[AB]]+Table1[[#This Row],[BB]]+Table1[[#This Row],[SF]]</f>
        <v>3</v>
      </c>
      <c r="AG763">
        <f>Table1[[#This Row],[H]]+Table1[[#This Row],[BB]]</f>
        <v>1</v>
      </c>
      <c r="AH763">
        <f>Table1[[#This Row],[H]]-Table1[[#This Row],[2B]]-Table1[[#This Row],[3B]]-Table1[[#This Row],[HR]]</f>
        <v>1</v>
      </c>
      <c r="AI763" s="3">
        <f>IF(Table1[[#This Row],[Team_Game_Number]] &gt;_xlfn.MAXIFS(Table1[Team_Game_Number],Table1[Team],Table1[[#This Row],[Team]]) - 5,1,0)</f>
        <v>0</v>
      </c>
      <c r="AJ763" cm="1">
        <f t="array" ref="AJ763">MATCH(Table1[[#This Row],[Game_ID]],_xlfn.UNIQUE(_xlfn._xlws.FILTER(Table1[Game_ID],Table1[Team]=Table1[[#This Row],[Team]])),0)</f>
        <v>9</v>
      </c>
      <c r="AK763">
        <f>IF(Table1[[#This Row],[Last5_Flag]]=1,1,0)</f>
        <v>0</v>
      </c>
      <c r="AL763">
        <f>COUNTIFS(
    Table1[Player Name], Table1[[#This Row],[Player Name]],
    Table1[Position], Table1[[#This Row],[Position]]
)</f>
        <v>16</v>
      </c>
      <c r="AM763" t="str" cm="1">
        <f t="array" ref="AM7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64" spans="1:39" x14ac:dyDescent="0.2">
      <c r="A764" t="str">
        <f>TEXT(Table1[[#This Row],[Date]],"yyyymmdd") &amp; "_" &amp; (LEFT(D764,3) &amp; "_" &amp; LEFT(E764,3) &amp; "_" &amp; (Table1[[#This Row],[Game_no.]]))</f>
        <v>20260221_Edi_Con_1</v>
      </c>
      <c r="B764" s="1">
        <v>46074</v>
      </c>
      <c r="C764" s="3">
        <v>1</v>
      </c>
      <c r="D764" t="s">
        <v>265</v>
      </c>
      <c r="E764" t="s">
        <v>97</v>
      </c>
      <c r="F764" t="s">
        <v>97</v>
      </c>
      <c r="G764" t="s">
        <v>265</v>
      </c>
      <c r="H764" t="s">
        <v>107</v>
      </c>
      <c r="I764" t="str">
        <f>TRIM(SUBSTITUTE(Table1[[#This Row],[Player]], " ", ""))</f>
        <v>G.Dodson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f t="shared" si="38"/>
        <v>0</v>
      </c>
      <c r="W764" t="s">
        <v>73</v>
      </c>
      <c r="X764" s="3"/>
      <c r="Y764">
        <v>0</v>
      </c>
      <c r="AF764">
        <f>Table1[[#This Row],[AB]]+Table1[[#This Row],[BB]]+Table1[[#This Row],[SF]]</f>
        <v>0</v>
      </c>
      <c r="AG764">
        <f>Table1[[#This Row],[H]]+Table1[[#This Row],[BB]]</f>
        <v>0</v>
      </c>
      <c r="AH764">
        <f>Table1[[#This Row],[H]]-Table1[[#This Row],[2B]]-Table1[[#This Row],[3B]]-Table1[[#This Row],[HR]]</f>
        <v>0</v>
      </c>
      <c r="AI764" s="3">
        <f>IF(Table1[[#This Row],[Team_Game_Number]] &gt;_xlfn.MAXIFS(Table1[Team_Game_Number],Table1[Team],Table1[[#This Row],[Team]]) - 5,1,0)</f>
        <v>0</v>
      </c>
      <c r="AJ764" cm="1">
        <f t="array" ref="AJ764">MATCH(Table1[[#This Row],[Game_ID]],_xlfn.UNIQUE(_xlfn._xlws.FILTER(Table1[Game_ID],Table1[Team]=Table1[[#This Row],[Team]])),0)</f>
        <v>9</v>
      </c>
      <c r="AK764">
        <f>IF(Table1[[#This Row],[Last5_Flag]]=1,1,0)</f>
        <v>0</v>
      </c>
      <c r="AL764">
        <f>COUNTIFS(
    Table1[Player Name], Table1[[#This Row],[Player Name]],
    Table1[Position], Table1[[#This Row],[Position]]
)</f>
        <v>3</v>
      </c>
      <c r="AM764" t="str" cm="1">
        <f t="array" ref="AM7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765" spans="1:39" x14ac:dyDescent="0.2">
      <c r="A765" t="str">
        <f>TEXT(Table1[[#This Row],[Date]],"yyyymmdd") &amp; "_" &amp; (LEFT(D765,3) &amp; "_" &amp; LEFT(E765,3) &amp; "_" &amp; (Table1[[#This Row],[Game_no.]]))</f>
        <v>20260221_Edi_Con_1</v>
      </c>
      <c r="B765" s="1">
        <v>46074</v>
      </c>
      <c r="C765" s="3">
        <v>1</v>
      </c>
      <c r="D765" t="s">
        <v>265</v>
      </c>
      <c r="E765" t="s">
        <v>97</v>
      </c>
      <c r="F765" t="s">
        <v>97</v>
      </c>
      <c r="G765" t="s">
        <v>265</v>
      </c>
      <c r="H765" t="s">
        <v>111</v>
      </c>
      <c r="I765" t="str">
        <f>TRIM(SUBSTITUTE(Table1[[#This Row],[Player]], " ", ""))</f>
        <v>H.Niten</v>
      </c>
      <c r="J765">
        <v>4</v>
      </c>
      <c r="K765">
        <v>0</v>
      </c>
      <c r="L765">
        <v>2</v>
      </c>
      <c r="M765">
        <v>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f t="shared" si="38"/>
        <v>2</v>
      </c>
      <c r="W765" t="s">
        <v>54</v>
      </c>
      <c r="X765" s="3">
        <v>5</v>
      </c>
      <c r="Y765">
        <v>0</v>
      </c>
      <c r="AF765">
        <f>Table1[[#This Row],[AB]]+Table1[[#This Row],[BB]]+Table1[[#This Row],[SF]]</f>
        <v>4</v>
      </c>
      <c r="AG765">
        <f>Table1[[#This Row],[H]]+Table1[[#This Row],[BB]]</f>
        <v>2</v>
      </c>
      <c r="AH765">
        <f>Table1[[#This Row],[H]]-Table1[[#This Row],[2B]]-Table1[[#This Row],[3B]]-Table1[[#This Row],[HR]]</f>
        <v>2</v>
      </c>
      <c r="AI765" s="3">
        <f>IF(Table1[[#This Row],[Team_Game_Number]] &gt;_xlfn.MAXIFS(Table1[Team_Game_Number],Table1[Team],Table1[[#This Row],[Team]]) - 5,1,0)</f>
        <v>0</v>
      </c>
      <c r="AJ765" cm="1">
        <f t="array" ref="AJ765">MATCH(Table1[[#This Row],[Game_ID]],_xlfn.UNIQUE(_xlfn._xlws.FILTER(Table1[Game_ID],Table1[Team]=Table1[[#This Row],[Team]])),0)</f>
        <v>9</v>
      </c>
      <c r="AK765">
        <f>IF(Table1[[#This Row],[Last5_Flag]]=1,1,0)</f>
        <v>0</v>
      </c>
      <c r="AL765">
        <f>COUNTIFS(
    Table1[Player Name], Table1[[#This Row],[Player Name]],
    Table1[Position], Table1[[#This Row],[Position]]
)</f>
        <v>7</v>
      </c>
      <c r="AM765" t="str" cm="1">
        <f t="array" ref="AM7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66" spans="1:39" x14ac:dyDescent="0.2">
      <c r="A766" t="str">
        <f>TEXT(Table1[[#This Row],[Date]],"yyyymmdd") &amp; "_" &amp; (LEFT(D766,3) &amp; "_" &amp; LEFT(E766,3) &amp; "_" &amp; (Table1[[#This Row],[Game_no.]]))</f>
        <v>20260221_Edi_Con_1</v>
      </c>
      <c r="B766" s="1">
        <v>46074</v>
      </c>
      <c r="C766" s="3">
        <v>1</v>
      </c>
      <c r="D766" t="s">
        <v>265</v>
      </c>
      <c r="E766" t="s">
        <v>97</v>
      </c>
      <c r="F766" t="s">
        <v>97</v>
      </c>
      <c r="G766" t="s">
        <v>265</v>
      </c>
      <c r="H766" t="s">
        <v>103</v>
      </c>
      <c r="I766" t="str">
        <f>TRIM(SUBSTITUTE(Table1[[#This Row],[Player]], " ", ""))</f>
        <v>M.Gleason</v>
      </c>
      <c r="J766">
        <v>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f t="shared" si="38"/>
        <v>0</v>
      </c>
      <c r="W766" t="s">
        <v>53</v>
      </c>
      <c r="X766" s="3">
        <v>6</v>
      </c>
      <c r="Y766">
        <v>0</v>
      </c>
      <c r="AF766">
        <f>Table1[[#This Row],[AB]]+Table1[[#This Row],[BB]]+Table1[[#This Row],[SF]]</f>
        <v>3</v>
      </c>
      <c r="AG766">
        <f>Table1[[#This Row],[H]]+Table1[[#This Row],[BB]]</f>
        <v>0</v>
      </c>
      <c r="AH766">
        <f>Table1[[#This Row],[H]]-Table1[[#This Row],[2B]]-Table1[[#This Row],[3B]]-Table1[[#This Row],[HR]]</f>
        <v>0</v>
      </c>
      <c r="AI766" s="3">
        <f>IF(Table1[[#This Row],[Team_Game_Number]] &gt;_xlfn.MAXIFS(Table1[Team_Game_Number],Table1[Team],Table1[[#This Row],[Team]]) - 5,1,0)</f>
        <v>0</v>
      </c>
      <c r="AJ766" cm="1">
        <f t="array" ref="AJ766">MATCH(Table1[[#This Row],[Game_ID]],_xlfn.UNIQUE(_xlfn._xlws.FILTER(Table1[Game_ID],Table1[Team]=Table1[[#This Row],[Team]])),0)</f>
        <v>9</v>
      </c>
      <c r="AK766">
        <f>IF(Table1[[#This Row],[Last5_Flag]]=1,1,0)</f>
        <v>0</v>
      </c>
      <c r="AL766">
        <f>COUNTIFS(
    Table1[Player Name], Table1[[#This Row],[Player Name]],
    Table1[Position], Table1[[#This Row],[Position]]
)</f>
        <v>21</v>
      </c>
      <c r="AM766" t="str" cm="1">
        <f t="array" ref="AM7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767" spans="1:39" x14ac:dyDescent="0.2">
      <c r="A767" t="str">
        <f>TEXT(Table1[[#This Row],[Date]],"yyyymmdd") &amp; "_" &amp; (LEFT(D767,3) &amp; "_" &amp; LEFT(E767,3) &amp; "_" &amp; (Table1[[#This Row],[Game_no.]]))</f>
        <v>20260221_Edi_Con_1</v>
      </c>
      <c r="B767" s="1">
        <v>46074</v>
      </c>
      <c r="C767" s="3">
        <v>1</v>
      </c>
      <c r="D767" t="s">
        <v>265</v>
      </c>
      <c r="E767" t="s">
        <v>97</v>
      </c>
      <c r="F767" t="s">
        <v>97</v>
      </c>
      <c r="G767" t="s">
        <v>265</v>
      </c>
      <c r="H767" t="s">
        <v>100</v>
      </c>
      <c r="I767" t="str">
        <f>TRIM(SUBSTITUTE(Table1[[#This Row],[Player]], " ", ""))</f>
        <v>M.Hollis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f t="shared" si="38"/>
        <v>1</v>
      </c>
      <c r="W767" t="s">
        <v>43</v>
      </c>
      <c r="X767" s="3">
        <v>7</v>
      </c>
      <c r="Y767">
        <v>0</v>
      </c>
      <c r="AF767">
        <f>Table1[[#This Row],[AB]]+Table1[[#This Row],[BB]]+Table1[[#This Row],[SF]]</f>
        <v>3</v>
      </c>
      <c r="AG767">
        <f>Table1[[#This Row],[H]]+Table1[[#This Row],[BB]]</f>
        <v>2</v>
      </c>
      <c r="AH767">
        <f>Table1[[#This Row],[H]]-Table1[[#This Row],[2B]]-Table1[[#This Row],[3B]]-Table1[[#This Row],[HR]]</f>
        <v>1</v>
      </c>
      <c r="AI767" s="3">
        <f>IF(Table1[[#This Row],[Team_Game_Number]] &gt;_xlfn.MAXIFS(Table1[Team_Game_Number],Table1[Team],Table1[[#This Row],[Team]]) - 5,1,0)</f>
        <v>0</v>
      </c>
      <c r="AJ767" cm="1">
        <f t="array" ref="AJ767">MATCH(Table1[[#This Row],[Game_ID]],_xlfn.UNIQUE(_xlfn._xlws.FILTER(Table1[Game_ID],Table1[Team]=Table1[[#This Row],[Team]])),0)</f>
        <v>9</v>
      </c>
      <c r="AK767">
        <f>IF(Table1[[#This Row],[Last5_Flag]]=1,1,0)</f>
        <v>0</v>
      </c>
      <c r="AL767">
        <f>COUNTIFS(
    Table1[Player Name], Table1[[#This Row],[Player Name]],
    Table1[Position], Table1[[#This Row],[Position]]
)</f>
        <v>9</v>
      </c>
      <c r="AM767" t="str" cm="1">
        <f t="array" ref="AM7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68" spans="1:39" x14ac:dyDescent="0.2">
      <c r="A768" t="str">
        <f>TEXT(Table1[[#This Row],[Date]],"yyyymmdd") &amp; "_" &amp; (LEFT(D768,3) &amp; "_" &amp; LEFT(E768,3) &amp; "_" &amp; (Table1[[#This Row],[Game_no.]]))</f>
        <v>20260221_Edi_Con_1</v>
      </c>
      <c r="B768" s="1">
        <v>46074</v>
      </c>
      <c r="C768" s="3">
        <v>1</v>
      </c>
      <c r="D768" t="s">
        <v>265</v>
      </c>
      <c r="E768" t="s">
        <v>97</v>
      </c>
      <c r="F768" t="s">
        <v>97</v>
      </c>
      <c r="G768" t="s">
        <v>265</v>
      </c>
      <c r="H768" t="s">
        <v>104</v>
      </c>
      <c r="I768" t="str">
        <f>TRIM(SUBSTITUTE(Table1[[#This Row],[Player]], " ", ""))</f>
        <v>K.McCord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f t="shared" si="38"/>
        <v>1</v>
      </c>
      <c r="W768" t="s">
        <v>50</v>
      </c>
      <c r="X768" s="3">
        <v>8</v>
      </c>
      <c r="Y768">
        <v>0</v>
      </c>
      <c r="AF768">
        <f>Table1[[#This Row],[AB]]+Table1[[#This Row],[BB]]+Table1[[#This Row],[SF]]</f>
        <v>1</v>
      </c>
      <c r="AG768">
        <f>Table1[[#This Row],[H]]+Table1[[#This Row],[BB]]</f>
        <v>1</v>
      </c>
      <c r="AH768">
        <f>Table1[[#This Row],[H]]-Table1[[#This Row],[2B]]-Table1[[#This Row],[3B]]-Table1[[#This Row],[HR]]</f>
        <v>1</v>
      </c>
      <c r="AI768" s="3">
        <f>IF(Table1[[#This Row],[Team_Game_Number]] &gt;_xlfn.MAXIFS(Table1[Team_Game_Number],Table1[Team],Table1[[#This Row],[Team]]) - 5,1,0)</f>
        <v>0</v>
      </c>
      <c r="AJ768" cm="1">
        <f t="array" ref="AJ768">MATCH(Table1[[#This Row],[Game_ID]],_xlfn.UNIQUE(_xlfn._xlws.FILTER(Table1[Game_ID],Table1[Team]=Table1[[#This Row],[Team]])),0)</f>
        <v>9</v>
      </c>
      <c r="AK768">
        <f>IF(Table1[[#This Row],[Last5_Flag]]=1,1,0)</f>
        <v>0</v>
      </c>
      <c r="AL768">
        <f>COUNTIFS(
    Table1[Player Name], Table1[[#This Row],[Player Name]],
    Table1[Position], Table1[[#This Row],[Position]]
)</f>
        <v>2</v>
      </c>
      <c r="AM768" t="str" cm="1">
        <f t="array" ref="AM7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769" spans="1:39" x14ac:dyDescent="0.2">
      <c r="A769" t="str">
        <f>TEXT(Table1[[#This Row],[Date]],"yyyymmdd") &amp; "_" &amp; (LEFT(D769,3) &amp; "_" &amp; LEFT(E769,3) &amp; "_" &amp; (Table1[[#This Row],[Game_no.]]))</f>
        <v>20260221_Edi_Con_1</v>
      </c>
      <c r="B769" s="1">
        <v>46074</v>
      </c>
      <c r="C769" s="3">
        <v>1</v>
      </c>
      <c r="D769" t="s">
        <v>265</v>
      </c>
      <c r="E769" t="s">
        <v>97</v>
      </c>
      <c r="F769" t="s">
        <v>97</v>
      </c>
      <c r="G769" t="s">
        <v>265</v>
      </c>
      <c r="H769" t="s">
        <v>99</v>
      </c>
      <c r="I769" t="str">
        <f>TRIM(SUBSTITUTE(Table1[[#This Row],[Player]], " ", ""))</f>
        <v>B.Jamerson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f t="shared" si="38"/>
        <v>0</v>
      </c>
      <c r="W769" t="s">
        <v>7</v>
      </c>
      <c r="X769" s="3">
        <v>8</v>
      </c>
      <c r="Y769">
        <v>0</v>
      </c>
      <c r="AF769">
        <f>Table1[[#This Row],[AB]]+Table1[[#This Row],[BB]]+Table1[[#This Row],[SF]]</f>
        <v>1</v>
      </c>
      <c r="AG769">
        <f>Table1[[#This Row],[H]]+Table1[[#This Row],[BB]]</f>
        <v>0</v>
      </c>
      <c r="AH769">
        <f>Table1[[#This Row],[H]]-Table1[[#This Row],[2B]]-Table1[[#This Row],[3B]]-Table1[[#This Row],[HR]]</f>
        <v>0</v>
      </c>
      <c r="AI769" s="3">
        <f>IF(Table1[[#This Row],[Team_Game_Number]] &gt;_xlfn.MAXIFS(Table1[Team_Game_Number],Table1[Team],Table1[[#This Row],[Team]]) - 5,1,0)</f>
        <v>0</v>
      </c>
      <c r="AJ769" cm="1">
        <f t="array" ref="AJ769">MATCH(Table1[[#This Row],[Game_ID]],_xlfn.UNIQUE(_xlfn._xlws.FILTER(Table1[Game_ID],Table1[Team]=Table1[[#This Row],[Team]])),0)</f>
        <v>9</v>
      </c>
      <c r="AK769">
        <f>IF(Table1[[#This Row],[Last5_Flag]]=1,1,0)</f>
        <v>0</v>
      </c>
      <c r="AL769">
        <f>COUNTIFS(
    Table1[Player Name], Table1[[#This Row],[Player Name]],
    Table1[Position], Table1[[#This Row],[Position]]
)</f>
        <v>3</v>
      </c>
      <c r="AM769" t="str" cm="1">
        <f t="array" ref="AM7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770" spans="1:39" x14ac:dyDescent="0.2">
      <c r="A770" t="str">
        <f>TEXT(Table1[[#This Row],[Date]],"yyyymmdd") &amp; "_" &amp; (LEFT(D770,3) &amp; "_" &amp; LEFT(E770,3) &amp; "_" &amp; (Table1[[#This Row],[Game_no.]]))</f>
        <v>20260221_Edi_Con_1</v>
      </c>
      <c r="B770" s="1">
        <v>46074</v>
      </c>
      <c r="C770" s="3">
        <v>1</v>
      </c>
      <c r="D770" t="s">
        <v>265</v>
      </c>
      <c r="E770" t="s">
        <v>97</v>
      </c>
      <c r="F770" t="s">
        <v>97</v>
      </c>
      <c r="G770" t="s">
        <v>265</v>
      </c>
      <c r="H770" t="s">
        <v>317</v>
      </c>
      <c r="I770" t="str">
        <f>TRIM(SUBSTITUTE(Table1[[#This Row],[Player]], " ", ""))</f>
        <v>J.Ervin</v>
      </c>
      <c r="J770">
        <v>3</v>
      </c>
      <c r="K770">
        <v>2</v>
      </c>
      <c r="L770">
        <v>2</v>
      </c>
      <c r="M770">
        <v>2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f t="shared" si="38"/>
        <v>2</v>
      </c>
      <c r="W770" t="s">
        <v>58</v>
      </c>
      <c r="X770" s="3">
        <v>9</v>
      </c>
      <c r="Y770">
        <v>0</v>
      </c>
      <c r="Z770">
        <v>6</v>
      </c>
      <c r="AA770">
        <v>3</v>
      </c>
      <c r="AB770">
        <v>2</v>
      </c>
      <c r="AC770">
        <v>2</v>
      </c>
      <c r="AD770">
        <v>0</v>
      </c>
      <c r="AE770">
        <v>1</v>
      </c>
      <c r="AF770">
        <f>Table1[[#This Row],[AB]]+Table1[[#This Row],[BB]]+Table1[[#This Row],[SF]]</f>
        <v>3</v>
      </c>
      <c r="AG770">
        <f>Table1[[#This Row],[H]]+Table1[[#This Row],[BB]]</f>
        <v>2</v>
      </c>
      <c r="AH770">
        <f>Table1[[#This Row],[H]]-Table1[[#This Row],[2B]]-Table1[[#This Row],[3B]]-Table1[[#This Row],[HR]]</f>
        <v>2</v>
      </c>
      <c r="AI770" s="3">
        <f>IF(Table1[[#This Row],[Team_Game_Number]] &gt;_xlfn.MAXIFS(Table1[Team_Game_Number],Table1[Team],Table1[[#This Row],[Team]]) - 5,1,0)</f>
        <v>0</v>
      </c>
      <c r="AJ770" cm="1">
        <f t="array" ref="AJ770">MATCH(Table1[[#This Row],[Game_ID]],_xlfn.UNIQUE(_xlfn._xlws.FILTER(Table1[Game_ID],Table1[Team]=Table1[[#This Row],[Team]])),0)</f>
        <v>9</v>
      </c>
      <c r="AK770">
        <f>IF(Table1[[#This Row],[Last5_Flag]]=1,1,0)</f>
        <v>0</v>
      </c>
      <c r="AL770">
        <f>COUNTIFS(
    Table1[Player Name], Table1[[#This Row],[Player Name]],
    Table1[Position], Table1[[#This Row],[Position]]
)</f>
        <v>3</v>
      </c>
      <c r="AM770" t="str" cm="1">
        <f t="array" ref="AM7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771" spans="1:39" x14ac:dyDescent="0.2">
      <c r="A771" t="str">
        <f>TEXT(Table1[[#This Row],[Date]],"yyyymmdd") &amp; "_" &amp; (LEFT(D771,3) &amp; "_" &amp; LEFT(E771,3) &amp; "_" &amp; (Table1[[#This Row],[Game_no.]]))</f>
        <v>20260221_Bow_WVW_1</v>
      </c>
      <c r="B771" s="1">
        <v>46074</v>
      </c>
      <c r="C771" s="3">
        <v>1</v>
      </c>
      <c r="D771" t="s">
        <v>302</v>
      </c>
      <c r="E771" t="s">
        <v>286</v>
      </c>
      <c r="F771" t="s">
        <v>286</v>
      </c>
      <c r="G771" t="s">
        <v>302</v>
      </c>
      <c r="H771" t="s">
        <v>287</v>
      </c>
      <c r="I771" t="str">
        <f>TRIM(SUBSTITUTE(Table1[[#This Row],[Player]], " ", ""))</f>
        <v>J.Riley</v>
      </c>
      <c r="J771">
        <v>4</v>
      </c>
      <c r="K771">
        <v>1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1</v>
      </c>
      <c r="U771">
        <v>0</v>
      </c>
      <c r="V771">
        <f t="shared" si="38"/>
        <v>1</v>
      </c>
      <c r="W771" t="s">
        <v>57</v>
      </c>
      <c r="X771" s="3">
        <v>1</v>
      </c>
      <c r="Y771">
        <v>0</v>
      </c>
      <c r="AF771">
        <f>Table1[[#This Row],[AB]]+Table1[[#This Row],[BB]]+Table1[[#This Row],[SF]]</f>
        <v>4</v>
      </c>
      <c r="AG771">
        <f>Table1[[#This Row],[H]]+Table1[[#This Row],[BB]]</f>
        <v>1</v>
      </c>
      <c r="AH771">
        <f>Table1[[#This Row],[H]]-Table1[[#This Row],[2B]]-Table1[[#This Row],[3B]]-Table1[[#This Row],[HR]]</f>
        <v>1</v>
      </c>
      <c r="AI771" s="3">
        <f>IF(Table1[[#This Row],[Team_Game_Number]] &gt;_xlfn.MAXIFS(Table1[Team_Game_Number],Table1[Team],Table1[[#This Row],[Team]]) - 5,1,0)</f>
        <v>0</v>
      </c>
      <c r="AJ771" cm="1">
        <f t="array" ref="AJ771">MATCH(Table1[[#This Row],[Game_ID]],_xlfn.UNIQUE(_xlfn._xlws.FILTER(Table1[Game_ID],Table1[Team]=Table1[[#This Row],[Team]])),0)</f>
        <v>3</v>
      </c>
      <c r="AK771">
        <f>IF(Table1[[#This Row],[Last5_Flag]]=1,1,0)</f>
        <v>0</v>
      </c>
      <c r="AL771">
        <f>COUNTIFS(
    Table1[Player Name], Table1[[#This Row],[Player Name]],
    Table1[Position], Table1[[#This Row],[Position]]
)</f>
        <v>27</v>
      </c>
      <c r="AM771" t="str" cm="1">
        <f t="array" ref="AM7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772" spans="1:39" x14ac:dyDescent="0.2">
      <c r="A772" t="str">
        <f>TEXT(Table1[[#This Row],[Date]],"yyyymmdd") &amp; "_" &amp; (LEFT(D772,3) &amp; "_" &amp; LEFT(E772,3) &amp; "_" &amp; (Table1[[#This Row],[Game_no.]]))</f>
        <v>20260221_Bow_WVW_1</v>
      </c>
      <c r="B772" s="1">
        <v>46074</v>
      </c>
      <c r="C772" s="3">
        <v>1</v>
      </c>
      <c r="D772" t="s">
        <v>302</v>
      </c>
      <c r="E772" t="s">
        <v>286</v>
      </c>
      <c r="F772" t="s">
        <v>286</v>
      </c>
      <c r="G772" t="s">
        <v>302</v>
      </c>
      <c r="H772" t="s">
        <v>288</v>
      </c>
      <c r="I772" t="str">
        <f>TRIM(SUBSTITUTE(Table1[[#This Row],[Player]], " ", ""))</f>
        <v>L.Hague</v>
      </c>
      <c r="J772">
        <v>4</v>
      </c>
      <c r="K772">
        <v>0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f t="shared" si="38"/>
        <v>1</v>
      </c>
      <c r="W772" t="s">
        <v>318</v>
      </c>
      <c r="X772" s="3">
        <v>2</v>
      </c>
      <c r="Y772">
        <v>1</v>
      </c>
      <c r="AF772">
        <f>Table1[[#This Row],[AB]]+Table1[[#This Row],[BB]]+Table1[[#This Row],[SF]]</f>
        <v>4</v>
      </c>
      <c r="AG772">
        <f>Table1[[#This Row],[H]]+Table1[[#This Row],[BB]]</f>
        <v>1</v>
      </c>
      <c r="AH772">
        <f>Table1[[#This Row],[H]]-Table1[[#This Row],[2B]]-Table1[[#This Row],[3B]]-Table1[[#This Row],[HR]]</f>
        <v>1</v>
      </c>
      <c r="AI772" s="3">
        <f>IF(Table1[[#This Row],[Team_Game_Number]] &gt;_xlfn.MAXIFS(Table1[Team_Game_Number],Table1[Team],Table1[[#This Row],[Team]]) - 5,1,0)</f>
        <v>0</v>
      </c>
      <c r="AJ772" cm="1">
        <f t="array" ref="AJ772">MATCH(Table1[[#This Row],[Game_ID]],_xlfn.UNIQUE(_xlfn._xlws.FILTER(Table1[Game_ID],Table1[Team]=Table1[[#This Row],[Team]])),0)</f>
        <v>3</v>
      </c>
      <c r="AK772">
        <f>IF(Table1[[#This Row],[Last5_Flag]]=1,1,0)</f>
        <v>0</v>
      </c>
      <c r="AL772">
        <f>COUNTIFS(
    Table1[Player Name], Table1[[#This Row],[Player Name]],
    Table1[Position], Table1[[#This Row],[Position]]
)</f>
        <v>1</v>
      </c>
      <c r="AM772" t="str" cm="1">
        <f t="array" ref="AM7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773" spans="1:39" x14ac:dyDescent="0.2">
      <c r="A773" t="str">
        <f>TEXT(Table1[[#This Row],[Date]],"yyyymmdd") &amp; "_" &amp; (LEFT(D773,3) &amp; "_" &amp; LEFT(E773,3) &amp; "_" &amp; (Table1[[#This Row],[Game_no.]]))</f>
        <v>20260221_Bow_WVW_1</v>
      </c>
      <c r="B773" s="1">
        <v>46074</v>
      </c>
      <c r="C773" s="3">
        <v>1</v>
      </c>
      <c r="D773" t="s">
        <v>302</v>
      </c>
      <c r="E773" t="s">
        <v>286</v>
      </c>
      <c r="F773" t="s">
        <v>286</v>
      </c>
      <c r="G773" t="s">
        <v>302</v>
      </c>
      <c r="H773" t="s">
        <v>289</v>
      </c>
      <c r="I773" t="str">
        <f>TRIM(SUBSTITUTE(Table1[[#This Row],[Player]], " ", ""))</f>
        <v>G.Arnold</v>
      </c>
      <c r="J773">
        <v>1</v>
      </c>
      <c r="K773">
        <v>0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f t="shared" si="38"/>
        <v>1</v>
      </c>
      <c r="W773" t="s">
        <v>7</v>
      </c>
      <c r="X773" s="3">
        <v>3</v>
      </c>
      <c r="Y773">
        <v>0</v>
      </c>
      <c r="AF773">
        <f>Table1[[#This Row],[AB]]+Table1[[#This Row],[BB]]+Table1[[#This Row],[SF]]</f>
        <v>2</v>
      </c>
      <c r="AG773">
        <f>Table1[[#This Row],[H]]+Table1[[#This Row],[BB]]</f>
        <v>2</v>
      </c>
      <c r="AH773">
        <f>Table1[[#This Row],[H]]-Table1[[#This Row],[2B]]-Table1[[#This Row],[3B]]-Table1[[#This Row],[HR]]</f>
        <v>1</v>
      </c>
      <c r="AI773" s="3">
        <f>IF(Table1[[#This Row],[Team_Game_Number]] &gt;_xlfn.MAXIFS(Table1[Team_Game_Number],Table1[Team],Table1[[#This Row],[Team]]) - 5,1,0)</f>
        <v>0</v>
      </c>
      <c r="AJ773" cm="1">
        <f t="array" ref="AJ773">MATCH(Table1[[#This Row],[Game_ID]],_xlfn.UNIQUE(_xlfn._xlws.FILTER(Table1[Game_ID],Table1[Team]=Table1[[#This Row],[Team]])),0)</f>
        <v>3</v>
      </c>
      <c r="AK773">
        <f>IF(Table1[[#This Row],[Last5_Flag]]=1,1,0)</f>
        <v>0</v>
      </c>
      <c r="AL773">
        <f>COUNTIFS(
    Table1[Player Name], Table1[[#This Row],[Player Name]],
    Table1[Position], Table1[[#This Row],[Position]]
)</f>
        <v>27</v>
      </c>
      <c r="AM773" t="str" cm="1">
        <f t="array" ref="AM7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774" spans="1:39" x14ac:dyDescent="0.2">
      <c r="A774" t="str">
        <f>TEXT(Table1[[#This Row],[Date]],"yyyymmdd") &amp; "_" &amp; (LEFT(D774,3) &amp; "_" &amp; LEFT(E774,3) &amp; "_" &amp; (Table1[[#This Row],[Game_no.]]))</f>
        <v>20260221_Bow_WVW_1</v>
      </c>
      <c r="B774" s="1">
        <v>46074</v>
      </c>
      <c r="C774" s="3">
        <v>1</v>
      </c>
      <c r="D774" t="s">
        <v>302</v>
      </c>
      <c r="E774" t="s">
        <v>286</v>
      </c>
      <c r="F774" t="s">
        <v>286</v>
      </c>
      <c r="G774" t="s">
        <v>302</v>
      </c>
      <c r="H774" t="s">
        <v>295</v>
      </c>
      <c r="I774" t="str">
        <f>TRIM(SUBSTITUTE(Table1[[#This Row],[Player]], " ", ""))</f>
        <v>R.Winn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f t="shared" si="38"/>
        <v>0</v>
      </c>
      <c r="W774" t="s">
        <v>43</v>
      </c>
      <c r="X774" s="3">
        <v>3</v>
      </c>
      <c r="Y774">
        <v>0</v>
      </c>
      <c r="AF774">
        <f>Table1[[#This Row],[AB]]+Table1[[#This Row],[BB]]+Table1[[#This Row],[SF]]</f>
        <v>1</v>
      </c>
      <c r="AG774">
        <f>Table1[[#This Row],[H]]+Table1[[#This Row],[BB]]</f>
        <v>0</v>
      </c>
      <c r="AH774">
        <f>Table1[[#This Row],[H]]-Table1[[#This Row],[2B]]-Table1[[#This Row],[3B]]-Table1[[#This Row],[HR]]</f>
        <v>0</v>
      </c>
      <c r="AI774" s="3">
        <f>IF(Table1[[#This Row],[Team_Game_Number]] &gt;_xlfn.MAXIFS(Table1[Team_Game_Number],Table1[Team],Table1[[#This Row],[Team]]) - 5,1,0)</f>
        <v>0</v>
      </c>
      <c r="AJ774" cm="1">
        <f t="array" ref="AJ774">MATCH(Table1[[#This Row],[Game_ID]],_xlfn.UNIQUE(_xlfn._xlws.FILTER(Table1[Game_ID],Table1[Team]=Table1[[#This Row],[Team]])),0)</f>
        <v>3</v>
      </c>
      <c r="AK774">
        <f>IF(Table1[[#This Row],[Last5_Flag]]=1,1,0)</f>
        <v>0</v>
      </c>
      <c r="AL774">
        <f>COUNTIFS(
    Table1[Player Name], Table1[[#This Row],[Player Name]],
    Table1[Position], Table1[[#This Row],[Position]]
)</f>
        <v>15</v>
      </c>
      <c r="AM774" t="str" cm="1">
        <f t="array" ref="AM7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775" spans="1:39" x14ac:dyDescent="0.2">
      <c r="A775" t="str">
        <f>TEXT(Table1[[#This Row],[Date]],"yyyymmdd") &amp; "_" &amp; (LEFT(D775,3) &amp; "_" &amp; LEFT(E775,3) &amp; "_" &amp; (Table1[[#This Row],[Game_no.]]))</f>
        <v>20260221_Bow_WVW_1</v>
      </c>
      <c r="B775" s="1">
        <v>46074</v>
      </c>
      <c r="C775" s="3">
        <v>1</v>
      </c>
      <c r="D775" t="s">
        <v>302</v>
      </c>
      <c r="E775" t="s">
        <v>286</v>
      </c>
      <c r="F775" t="s">
        <v>286</v>
      </c>
      <c r="G775" t="s">
        <v>302</v>
      </c>
      <c r="H775" t="s">
        <v>291</v>
      </c>
      <c r="I775" t="str">
        <f>TRIM(SUBSTITUTE(Table1[[#This Row],[Player]], " ", ""))</f>
        <v>A.Borello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f t="shared" si="38"/>
        <v>0</v>
      </c>
      <c r="W775" t="s">
        <v>73</v>
      </c>
      <c r="X775" s="3"/>
      <c r="Y775">
        <v>0</v>
      </c>
      <c r="AF775">
        <f>Table1[[#This Row],[AB]]+Table1[[#This Row],[BB]]+Table1[[#This Row],[SF]]</f>
        <v>0</v>
      </c>
      <c r="AG775">
        <f>Table1[[#This Row],[H]]+Table1[[#This Row],[BB]]</f>
        <v>0</v>
      </c>
      <c r="AH775">
        <f>Table1[[#This Row],[H]]-Table1[[#This Row],[2B]]-Table1[[#This Row],[3B]]-Table1[[#This Row],[HR]]</f>
        <v>0</v>
      </c>
      <c r="AI775" s="3">
        <f>IF(Table1[[#This Row],[Team_Game_Number]] &gt;_xlfn.MAXIFS(Table1[Team_Game_Number],Table1[Team],Table1[[#This Row],[Team]]) - 5,1,0)</f>
        <v>0</v>
      </c>
      <c r="AJ775" cm="1">
        <f t="array" ref="AJ775">MATCH(Table1[[#This Row],[Game_ID]],_xlfn.UNIQUE(_xlfn._xlws.FILTER(Table1[Game_ID],Table1[Team]=Table1[[#This Row],[Team]])),0)</f>
        <v>3</v>
      </c>
      <c r="AK775">
        <f>IF(Table1[[#This Row],[Last5_Flag]]=1,1,0)</f>
        <v>0</v>
      </c>
      <c r="AL775">
        <f>COUNTIFS(
    Table1[Player Name], Table1[[#This Row],[Player Name]],
    Table1[Position], Table1[[#This Row],[Position]]
)</f>
        <v>10</v>
      </c>
      <c r="AM775" t="str" cm="1">
        <f t="array" ref="AM7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776" spans="1:39" x14ac:dyDescent="0.2">
      <c r="A776" t="str">
        <f>TEXT(Table1[[#This Row],[Date]],"yyyymmdd") &amp; "_" &amp; (LEFT(D776,3) &amp; "_" &amp; LEFT(E776,3) &amp; "_" &amp; (Table1[[#This Row],[Game_no.]]))</f>
        <v>20260221_Bow_WVW_1</v>
      </c>
      <c r="B776" s="1">
        <v>46074</v>
      </c>
      <c r="C776" s="3">
        <v>1</v>
      </c>
      <c r="D776" t="s">
        <v>302</v>
      </c>
      <c r="E776" t="s">
        <v>286</v>
      </c>
      <c r="F776" t="s">
        <v>286</v>
      </c>
      <c r="G776" t="s">
        <v>302</v>
      </c>
      <c r="H776" t="s">
        <v>292</v>
      </c>
      <c r="I776" t="str">
        <f>TRIM(SUBSTITUTE(Table1[[#This Row],[Player]], " ", ""))</f>
        <v>M.Austra</v>
      </c>
      <c r="J776">
        <v>2</v>
      </c>
      <c r="K776">
        <v>0</v>
      </c>
      <c r="L776">
        <v>1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f t="shared" si="38"/>
        <v>1</v>
      </c>
      <c r="W776" t="s">
        <v>50</v>
      </c>
      <c r="X776" s="3">
        <v>4</v>
      </c>
      <c r="Y776">
        <v>0</v>
      </c>
      <c r="AF776">
        <f>Table1[[#This Row],[AB]]+Table1[[#This Row],[BB]]+Table1[[#This Row],[SF]]</f>
        <v>3</v>
      </c>
      <c r="AG776">
        <f>Table1[[#This Row],[H]]+Table1[[#This Row],[BB]]</f>
        <v>2</v>
      </c>
      <c r="AH776">
        <f>Table1[[#This Row],[H]]-Table1[[#This Row],[2B]]-Table1[[#This Row],[3B]]-Table1[[#This Row],[HR]]</f>
        <v>1</v>
      </c>
      <c r="AI776" s="3">
        <f>IF(Table1[[#This Row],[Team_Game_Number]] &gt;_xlfn.MAXIFS(Table1[Team_Game_Number],Table1[Team],Table1[[#This Row],[Team]]) - 5,1,0)</f>
        <v>0</v>
      </c>
      <c r="AJ776" cm="1">
        <f t="array" ref="AJ776">MATCH(Table1[[#This Row],[Game_ID]],_xlfn.UNIQUE(_xlfn._xlws.FILTER(Table1[Game_ID],Table1[Team]=Table1[[#This Row],[Team]])),0)</f>
        <v>3</v>
      </c>
      <c r="AK776">
        <f>IF(Table1[[#This Row],[Last5_Flag]]=1,1,0)</f>
        <v>0</v>
      </c>
      <c r="AL776">
        <f>COUNTIFS(
    Table1[Player Name], Table1[[#This Row],[Player Name]],
    Table1[Position], Table1[[#This Row],[Position]]
)</f>
        <v>10</v>
      </c>
      <c r="AM776" t="str" cm="1">
        <f t="array" ref="AM7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77" spans="1:39" x14ac:dyDescent="0.2">
      <c r="A777" t="str">
        <f>TEXT(Table1[[#This Row],[Date]],"yyyymmdd") &amp; "_" &amp; (LEFT(D777,3) &amp; "_" &amp; LEFT(E777,3) &amp; "_" &amp; (Table1[[#This Row],[Game_no.]]))</f>
        <v>20260221_Bow_WVW_1</v>
      </c>
      <c r="B777" s="1">
        <v>46074</v>
      </c>
      <c r="C777" s="3">
        <v>1</v>
      </c>
      <c r="D777" t="s">
        <v>302</v>
      </c>
      <c r="E777" t="s">
        <v>286</v>
      </c>
      <c r="F777" t="s">
        <v>286</v>
      </c>
      <c r="G777" t="s">
        <v>302</v>
      </c>
      <c r="H777" t="s">
        <v>290</v>
      </c>
      <c r="I777" t="str">
        <f>TRIM(SUBSTITUTE(Table1[[#This Row],[Player]], " ", ""))</f>
        <v>J.Fix</v>
      </c>
      <c r="J777">
        <v>3</v>
      </c>
      <c r="K777">
        <v>0</v>
      </c>
      <c r="L777">
        <v>0</v>
      </c>
      <c r="M777">
        <v>0</v>
      </c>
      <c r="N777">
        <v>0</v>
      </c>
      <c r="O777">
        <v>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f t="shared" si="38"/>
        <v>0</v>
      </c>
      <c r="W777" t="s">
        <v>224</v>
      </c>
      <c r="X777" s="3">
        <v>5</v>
      </c>
      <c r="Y777">
        <v>0</v>
      </c>
      <c r="AF777">
        <f>Table1[[#This Row],[AB]]+Table1[[#This Row],[BB]]+Table1[[#This Row],[SF]]</f>
        <v>3</v>
      </c>
      <c r="AG777">
        <f>Table1[[#This Row],[H]]+Table1[[#This Row],[BB]]</f>
        <v>0</v>
      </c>
      <c r="AH777">
        <f>Table1[[#This Row],[H]]-Table1[[#This Row],[2B]]-Table1[[#This Row],[3B]]-Table1[[#This Row],[HR]]</f>
        <v>0</v>
      </c>
      <c r="AI777" s="3">
        <f>IF(Table1[[#This Row],[Team_Game_Number]] &gt;_xlfn.MAXIFS(Table1[Team_Game_Number],Table1[Team],Table1[[#This Row],[Team]]) - 5,1,0)</f>
        <v>0</v>
      </c>
      <c r="AJ777" cm="1">
        <f t="array" ref="AJ777">MATCH(Table1[[#This Row],[Game_ID]],_xlfn.UNIQUE(_xlfn._xlws.FILTER(Table1[Game_ID],Table1[Team]=Table1[[#This Row],[Team]])),0)</f>
        <v>3</v>
      </c>
      <c r="AK777">
        <f>IF(Table1[[#This Row],[Last5_Flag]]=1,1,0)</f>
        <v>0</v>
      </c>
      <c r="AL777">
        <f>COUNTIFS(
    Table1[Player Name], Table1[[#This Row],[Player Name]],
    Table1[Position], Table1[[#This Row],[Position]]
)</f>
        <v>1</v>
      </c>
      <c r="AM777" t="str" cm="1">
        <f t="array" ref="AM7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778" spans="1:39" x14ac:dyDescent="0.2">
      <c r="A778" t="str">
        <f>TEXT(Table1[[#This Row],[Date]],"yyyymmdd") &amp; "_" &amp; (LEFT(D778,3) &amp; "_" &amp; LEFT(E778,3) &amp; "_" &amp; (Table1[[#This Row],[Game_no.]]))</f>
        <v>20260221_Bow_WVW_1</v>
      </c>
      <c r="B778" s="1">
        <v>46074</v>
      </c>
      <c r="C778" s="3">
        <v>1</v>
      </c>
      <c r="D778" t="s">
        <v>302</v>
      </c>
      <c r="E778" t="s">
        <v>286</v>
      </c>
      <c r="F778" t="s">
        <v>286</v>
      </c>
      <c r="G778" t="s">
        <v>302</v>
      </c>
      <c r="H778" t="s">
        <v>294</v>
      </c>
      <c r="I778" t="str">
        <f>TRIM(SUBSTITUTE(Table1[[#This Row],[Player]], " ", ""))</f>
        <v>T.Nowicki</v>
      </c>
      <c r="J778">
        <v>1</v>
      </c>
      <c r="K778">
        <v>1</v>
      </c>
      <c r="L778">
        <v>1</v>
      </c>
      <c r="M778">
        <v>1</v>
      </c>
      <c r="N778">
        <v>2</v>
      </c>
      <c r="O778">
        <v>0</v>
      </c>
      <c r="P778">
        <v>0</v>
      </c>
      <c r="Q778">
        <v>0</v>
      </c>
      <c r="R778">
        <v>1</v>
      </c>
      <c r="S778">
        <v>1</v>
      </c>
      <c r="T778">
        <v>0</v>
      </c>
      <c r="U778">
        <v>0</v>
      </c>
      <c r="V778">
        <f>L778*1+P778*2+Q778*3+R778*4</f>
        <v>5</v>
      </c>
      <c r="W778" t="s">
        <v>52</v>
      </c>
      <c r="X778" s="3">
        <v>6</v>
      </c>
      <c r="Y778">
        <v>0</v>
      </c>
      <c r="AF778">
        <f>Table1[[#This Row],[AB]]+Table1[[#This Row],[BB]]+Table1[[#This Row],[SF]]</f>
        <v>3</v>
      </c>
      <c r="AG778">
        <f>Table1[[#This Row],[H]]+Table1[[#This Row],[BB]]</f>
        <v>3</v>
      </c>
      <c r="AH778">
        <f>Table1[[#This Row],[H]]-Table1[[#This Row],[2B]]-Table1[[#This Row],[3B]]-Table1[[#This Row],[HR]]</f>
        <v>0</v>
      </c>
      <c r="AI778" s="3">
        <f>IF(Table1[[#This Row],[Team_Game_Number]] &gt;_xlfn.MAXIFS(Table1[Team_Game_Number],Table1[Team],Table1[[#This Row],[Team]]) - 5,1,0)</f>
        <v>0</v>
      </c>
      <c r="AJ778" cm="1">
        <f t="array" ref="AJ778">MATCH(Table1[[#This Row],[Game_ID]],_xlfn.UNIQUE(_xlfn._xlws.FILTER(Table1[Game_ID],Table1[Team]=Table1[[#This Row],[Team]])),0)</f>
        <v>3</v>
      </c>
      <c r="AK778">
        <f>IF(Table1[[#This Row],[Last5_Flag]]=1,1,0)</f>
        <v>0</v>
      </c>
      <c r="AL778">
        <f>COUNTIFS(
    Table1[Player Name], Table1[[#This Row],[Player Name]],
    Table1[Position], Table1[[#This Row],[Position]]
)</f>
        <v>9</v>
      </c>
      <c r="AM778" t="str" cm="1">
        <f t="array" ref="AM7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79" spans="1:39" x14ac:dyDescent="0.2">
      <c r="A779" t="str">
        <f>TEXT(Table1[[#This Row],[Date]],"yyyymmdd") &amp; "_" &amp; (LEFT(D779,3) &amp; "_" &amp; LEFT(E779,3) &amp; "_" &amp; (Table1[[#This Row],[Game_no.]]))</f>
        <v>20260221_Bow_WVW_1</v>
      </c>
      <c r="B779" s="1">
        <v>46074</v>
      </c>
      <c r="C779" s="3">
        <v>1</v>
      </c>
      <c r="D779" t="s">
        <v>302</v>
      </c>
      <c r="E779" t="s">
        <v>286</v>
      </c>
      <c r="F779" t="s">
        <v>286</v>
      </c>
      <c r="G779" t="s">
        <v>302</v>
      </c>
      <c r="H779" t="s">
        <v>310</v>
      </c>
      <c r="I779" t="str">
        <f>TRIM(SUBSTITUTE(Table1[[#This Row],[Player]], " ", ""))</f>
        <v>E.Fournier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f t="shared" ref="V779:V793" si="39">L779*1+P779*2+Q779*3+R779*4</f>
        <v>0</v>
      </c>
      <c r="W779" t="s">
        <v>74</v>
      </c>
      <c r="X779" s="3">
        <v>7</v>
      </c>
      <c r="Y779">
        <v>0</v>
      </c>
      <c r="AF779">
        <f>Table1[[#This Row],[AB]]+Table1[[#This Row],[BB]]+Table1[[#This Row],[SF]]</f>
        <v>1</v>
      </c>
      <c r="AG779">
        <f>Table1[[#This Row],[H]]+Table1[[#This Row],[BB]]</f>
        <v>0</v>
      </c>
      <c r="AH779">
        <f>Table1[[#This Row],[H]]-Table1[[#This Row],[2B]]-Table1[[#This Row],[3B]]-Table1[[#This Row],[HR]]</f>
        <v>0</v>
      </c>
      <c r="AI779" s="3">
        <f>IF(Table1[[#This Row],[Team_Game_Number]] &gt;_xlfn.MAXIFS(Table1[Team_Game_Number],Table1[Team],Table1[[#This Row],[Team]]) - 5,1,0)</f>
        <v>0</v>
      </c>
      <c r="AJ779" cm="1">
        <f t="array" ref="AJ779">MATCH(Table1[[#This Row],[Game_ID]],_xlfn.UNIQUE(_xlfn._xlws.FILTER(Table1[Game_ID],Table1[Team]=Table1[[#This Row],[Team]])),0)</f>
        <v>3</v>
      </c>
      <c r="AK779">
        <f>IF(Table1[[#This Row],[Last5_Flag]]=1,1,0)</f>
        <v>0</v>
      </c>
      <c r="AL779">
        <f>COUNTIFS(
    Table1[Player Name], Table1[[#This Row],[Player Name]],
    Table1[Position], Table1[[#This Row],[Position]]
)</f>
        <v>12</v>
      </c>
      <c r="AM779" t="str" cm="1">
        <f t="array" ref="AM7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780" spans="1:39" x14ac:dyDescent="0.2">
      <c r="A780" t="str">
        <f>TEXT(Table1[[#This Row],[Date]],"yyyymmdd") &amp; "_" &amp; (LEFT(D780,3) &amp; "_" &amp; LEFT(E780,3) &amp; "_" &amp; (Table1[[#This Row],[Game_no.]]))</f>
        <v>20260221_Bow_WVW_1</v>
      </c>
      <c r="B780" s="1">
        <v>46074</v>
      </c>
      <c r="C780" s="3">
        <v>1</v>
      </c>
      <c r="D780" t="s">
        <v>302</v>
      </c>
      <c r="E780" t="s">
        <v>286</v>
      </c>
      <c r="F780" t="s">
        <v>286</v>
      </c>
      <c r="G780" t="s">
        <v>302</v>
      </c>
      <c r="H780" t="s">
        <v>298</v>
      </c>
      <c r="I780" t="str">
        <f>TRIM(SUBSTITUTE(Table1[[#This Row],[Player]], " ", ""))</f>
        <v>S.Lowen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f t="shared" si="39"/>
        <v>0</v>
      </c>
      <c r="W780" t="s">
        <v>8</v>
      </c>
      <c r="X780" s="3">
        <v>7</v>
      </c>
      <c r="Y780">
        <v>1</v>
      </c>
      <c r="AF780">
        <f>Table1[[#This Row],[AB]]+Table1[[#This Row],[BB]]+Table1[[#This Row],[SF]]</f>
        <v>2</v>
      </c>
      <c r="AG780">
        <f>Table1[[#This Row],[H]]+Table1[[#This Row],[BB]]</f>
        <v>0</v>
      </c>
      <c r="AH780">
        <f>Table1[[#This Row],[H]]-Table1[[#This Row],[2B]]-Table1[[#This Row],[3B]]-Table1[[#This Row],[HR]]</f>
        <v>0</v>
      </c>
      <c r="AI780" s="3">
        <f>IF(Table1[[#This Row],[Team_Game_Number]] &gt;_xlfn.MAXIFS(Table1[Team_Game_Number],Table1[Team],Table1[[#This Row],[Team]]) - 5,1,0)</f>
        <v>0</v>
      </c>
      <c r="AJ780" cm="1">
        <f t="array" ref="AJ780">MATCH(Table1[[#This Row],[Game_ID]],_xlfn.UNIQUE(_xlfn._xlws.FILTER(Table1[Game_ID],Table1[Team]=Table1[[#This Row],[Team]])),0)</f>
        <v>3</v>
      </c>
      <c r="AK780">
        <f>IF(Table1[[#This Row],[Last5_Flag]]=1,1,0)</f>
        <v>0</v>
      </c>
      <c r="AL780">
        <f>COUNTIFS(
    Table1[Player Name], Table1[[#This Row],[Player Name]],
    Table1[Position], Table1[[#This Row],[Position]]
)</f>
        <v>16</v>
      </c>
      <c r="AM780" t="str" cm="1">
        <f t="array" ref="AM7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781" spans="1:39" x14ac:dyDescent="0.2">
      <c r="A781" t="str">
        <f>TEXT(Table1[[#This Row],[Date]],"yyyymmdd") &amp; "_" &amp; (LEFT(D781,3) &amp; "_" &amp; LEFT(E781,3) &amp; "_" &amp; (Table1[[#This Row],[Game_no.]]))</f>
        <v>20260221_Bow_WVW_1</v>
      </c>
      <c r="B781" s="1">
        <v>46074</v>
      </c>
      <c r="C781" s="3">
        <v>1</v>
      </c>
      <c r="D781" t="s">
        <v>302</v>
      </c>
      <c r="E781" t="s">
        <v>286</v>
      </c>
      <c r="F781" t="s">
        <v>286</v>
      </c>
      <c r="G781" t="s">
        <v>302</v>
      </c>
      <c r="H781" t="s">
        <v>293</v>
      </c>
      <c r="I781" t="str">
        <f>TRIM(SUBSTITUTE(Table1[[#This Row],[Player]], " ", ""))</f>
        <v>E.Putman</v>
      </c>
      <c r="J781">
        <v>3</v>
      </c>
      <c r="K781">
        <v>0</v>
      </c>
      <c r="L781">
        <v>0</v>
      </c>
      <c r="M781">
        <v>0</v>
      </c>
      <c r="N781">
        <v>0</v>
      </c>
      <c r="O781">
        <v>3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f t="shared" si="39"/>
        <v>0</v>
      </c>
      <c r="W781" t="s">
        <v>54</v>
      </c>
      <c r="X781" s="3">
        <v>8</v>
      </c>
      <c r="Y781">
        <v>1</v>
      </c>
      <c r="AF781">
        <f>Table1[[#This Row],[AB]]+Table1[[#This Row],[BB]]+Table1[[#This Row],[SF]]</f>
        <v>3</v>
      </c>
      <c r="AG781">
        <f>Table1[[#This Row],[H]]+Table1[[#This Row],[BB]]</f>
        <v>0</v>
      </c>
      <c r="AH781">
        <f>Table1[[#This Row],[H]]-Table1[[#This Row],[2B]]-Table1[[#This Row],[3B]]-Table1[[#This Row],[HR]]</f>
        <v>0</v>
      </c>
      <c r="AI781" s="3">
        <f>IF(Table1[[#This Row],[Team_Game_Number]] &gt;_xlfn.MAXIFS(Table1[Team_Game_Number],Table1[Team],Table1[[#This Row],[Team]]) - 5,1,0)</f>
        <v>0</v>
      </c>
      <c r="AJ781" cm="1">
        <f t="array" ref="AJ781">MATCH(Table1[[#This Row],[Game_ID]],_xlfn.UNIQUE(_xlfn._xlws.FILTER(Table1[Game_ID],Table1[Team]=Table1[[#This Row],[Team]])),0)</f>
        <v>3</v>
      </c>
      <c r="AK781">
        <f>IF(Table1[[#This Row],[Last5_Flag]]=1,1,0)</f>
        <v>0</v>
      </c>
      <c r="AL781">
        <f>COUNTIFS(
    Table1[Player Name], Table1[[#This Row],[Player Name]],
    Table1[Position], Table1[[#This Row],[Position]]
)</f>
        <v>24</v>
      </c>
      <c r="AM781" t="str" cm="1">
        <f t="array" ref="AM7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782" spans="1:39" x14ac:dyDescent="0.2">
      <c r="A782" t="str">
        <f>TEXT(Table1[[#This Row],[Date]],"yyyymmdd") &amp; "_" &amp; (LEFT(D782,3) &amp; "_" &amp; LEFT(E782,3) &amp; "_" &amp; (Table1[[#This Row],[Game_no.]]))</f>
        <v>20260221_Bow_WVW_1</v>
      </c>
      <c r="B782" s="1">
        <v>46074</v>
      </c>
      <c r="C782" s="3">
        <v>1</v>
      </c>
      <c r="D782" t="s">
        <v>302</v>
      </c>
      <c r="E782" t="s">
        <v>286</v>
      </c>
      <c r="F782" t="s">
        <v>286</v>
      </c>
      <c r="G782" t="s">
        <v>302</v>
      </c>
      <c r="H782" t="s">
        <v>296</v>
      </c>
      <c r="I782" t="str">
        <f>TRIM(SUBSTITUTE(Table1[[#This Row],[Player]], " ", ""))</f>
        <v>C.Cowan</v>
      </c>
      <c r="J782">
        <v>3</v>
      </c>
      <c r="K782">
        <v>0</v>
      </c>
      <c r="L782">
        <v>0</v>
      </c>
      <c r="M782">
        <v>0</v>
      </c>
      <c r="N782">
        <v>0</v>
      </c>
      <c r="O782">
        <v>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f t="shared" si="39"/>
        <v>0</v>
      </c>
      <c r="W782" t="s">
        <v>48</v>
      </c>
      <c r="X782" s="3">
        <v>9</v>
      </c>
      <c r="Y782">
        <v>0</v>
      </c>
      <c r="AF782">
        <f>Table1[[#This Row],[AB]]+Table1[[#This Row],[BB]]+Table1[[#This Row],[SF]]</f>
        <v>3</v>
      </c>
      <c r="AG782">
        <f>Table1[[#This Row],[H]]+Table1[[#This Row],[BB]]</f>
        <v>0</v>
      </c>
      <c r="AH782">
        <f>Table1[[#This Row],[H]]-Table1[[#This Row],[2B]]-Table1[[#This Row],[3B]]-Table1[[#This Row],[HR]]</f>
        <v>0</v>
      </c>
      <c r="AI782" s="3">
        <f>IF(Table1[[#This Row],[Team_Game_Number]] &gt;_xlfn.MAXIFS(Table1[Team_Game_Number],Table1[Team],Table1[[#This Row],[Team]]) - 5,1,0)</f>
        <v>0</v>
      </c>
      <c r="AJ782" cm="1">
        <f t="array" ref="AJ782">MATCH(Table1[[#This Row],[Game_ID]],_xlfn.UNIQUE(_xlfn._xlws.FILTER(Table1[Game_ID],Table1[Team]=Table1[[#This Row],[Team]])),0)</f>
        <v>3</v>
      </c>
      <c r="AK782">
        <f>IF(Table1[[#This Row],[Last5_Flag]]=1,1,0)</f>
        <v>0</v>
      </c>
      <c r="AL782">
        <f>COUNTIFS(
    Table1[Player Name], Table1[[#This Row],[Player Name]],
    Table1[Position], Table1[[#This Row],[Position]]
)</f>
        <v>11</v>
      </c>
      <c r="AM782" t="str" cm="1">
        <f t="array" ref="AM7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783" spans="1:39" x14ac:dyDescent="0.2">
      <c r="A783" t="str">
        <f>TEXT(Table1[[#This Row],[Date]],"yyyymmdd") &amp; "_" &amp; (LEFT(D783,3) &amp; "_" &amp; LEFT(E783,3) &amp; "_" &amp; (Table1[[#This Row],[Game_no.]]))</f>
        <v>20260221_Bow_WVW_1</v>
      </c>
      <c r="B783" s="1">
        <v>46074</v>
      </c>
      <c r="C783" s="3">
        <v>1</v>
      </c>
      <c r="D783" t="s">
        <v>302</v>
      </c>
      <c r="E783" t="s">
        <v>286</v>
      </c>
      <c r="F783" t="s">
        <v>286</v>
      </c>
      <c r="G783" t="s">
        <v>302</v>
      </c>
      <c r="H783" t="s">
        <v>300</v>
      </c>
      <c r="I783" t="str">
        <f>TRIM(SUBSTITUTE(Table1[[#This Row],[Player]], " ", ""))</f>
        <v>M.Greene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f t="shared" si="39"/>
        <v>0</v>
      </c>
      <c r="W783" t="s">
        <v>58</v>
      </c>
      <c r="X783" s="3"/>
      <c r="Y783">
        <v>1</v>
      </c>
      <c r="Z783">
        <v>7</v>
      </c>
      <c r="AA783">
        <v>8</v>
      </c>
      <c r="AB783">
        <v>4</v>
      </c>
      <c r="AC783">
        <v>2</v>
      </c>
      <c r="AD783">
        <v>1</v>
      </c>
      <c r="AE783">
        <v>9</v>
      </c>
      <c r="AF783">
        <f>Table1[[#This Row],[AB]]+Table1[[#This Row],[BB]]+Table1[[#This Row],[SF]]</f>
        <v>0</v>
      </c>
      <c r="AG783">
        <f>Table1[[#This Row],[H]]+Table1[[#This Row],[BB]]</f>
        <v>0</v>
      </c>
      <c r="AH783">
        <f>Table1[[#This Row],[H]]-Table1[[#This Row],[2B]]-Table1[[#This Row],[3B]]-Table1[[#This Row],[HR]]</f>
        <v>0</v>
      </c>
      <c r="AI783" s="3">
        <f>IF(Table1[[#This Row],[Team_Game_Number]] &gt;_xlfn.MAXIFS(Table1[Team_Game_Number],Table1[Team],Table1[[#This Row],[Team]]) - 5,1,0)</f>
        <v>0</v>
      </c>
      <c r="AJ783" cm="1">
        <f t="array" ref="AJ783">MATCH(Table1[[#This Row],[Game_ID]],_xlfn.UNIQUE(_xlfn._xlws.FILTER(Table1[Game_ID],Table1[Team]=Table1[[#This Row],[Team]])),0)</f>
        <v>3</v>
      </c>
      <c r="AK783">
        <f>IF(Table1[[#This Row],[Last5_Flag]]=1,1,0)</f>
        <v>0</v>
      </c>
      <c r="AL783">
        <f>COUNTIFS(
    Table1[Player Name], Table1[[#This Row],[Player Name]],
    Table1[Position], Table1[[#This Row],[Position]]
)</f>
        <v>15</v>
      </c>
      <c r="AM783" t="str" cm="1">
        <f t="array" ref="AM7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84" spans="1:39" x14ac:dyDescent="0.2">
      <c r="A784" t="str">
        <f>TEXT(Table1[[#This Row],[Date]],"yyyymmdd") &amp; "_" &amp; (LEFT(D784,3) &amp; "_" &amp; LEFT(E784,3) &amp; "_" &amp; (Table1[[#This Row],[Game_no.]]))</f>
        <v>20260221_Bow_WVS_1</v>
      </c>
      <c r="B784" s="1">
        <v>46074</v>
      </c>
      <c r="C784" s="3">
        <v>1</v>
      </c>
      <c r="D784" t="s">
        <v>302</v>
      </c>
      <c r="E784" t="s">
        <v>130</v>
      </c>
      <c r="F784" t="s">
        <v>130</v>
      </c>
      <c r="G784" t="s">
        <v>302</v>
      </c>
      <c r="H784" t="s">
        <v>134</v>
      </c>
      <c r="I784" t="str">
        <f>TRIM(SUBSTITUTE(Table1[[#This Row],[Player]], " ", ""))</f>
        <v>K.Price</v>
      </c>
      <c r="J784">
        <v>4</v>
      </c>
      <c r="K784">
        <v>1</v>
      </c>
      <c r="L784">
        <v>3</v>
      </c>
      <c r="M784">
        <v>2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f t="shared" si="39"/>
        <v>5</v>
      </c>
      <c r="W784" t="s">
        <v>50</v>
      </c>
      <c r="X784" s="3">
        <v>1</v>
      </c>
      <c r="Y784">
        <v>0</v>
      </c>
      <c r="AF784">
        <f>Table1[[#This Row],[AB]]+Table1[[#This Row],[BB]]+Table1[[#This Row],[SF]]</f>
        <v>4</v>
      </c>
      <c r="AG784">
        <f>Table1[[#This Row],[H]]+Table1[[#This Row],[BB]]</f>
        <v>3</v>
      </c>
      <c r="AH784">
        <f>Table1[[#This Row],[H]]-Table1[[#This Row],[2B]]-Table1[[#This Row],[3B]]-Table1[[#This Row],[HR]]</f>
        <v>2</v>
      </c>
      <c r="AI784" s="3">
        <f>IF(Table1[[#This Row],[Team_Game_Number]] &gt;_xlfn.MAXIFS(Table1[Team_Game_Number],Table1[Team],Table1[[#This Row],[Team]]) - 5,1,0)</f>
        <v>0</v>
      </c>
      <c r="AJ784" cm="1">
        <f t="array" ref="AJ784">MATCH(Table1[[#This Row],[Game_ID]],_xlfn.UNIQUE(_xlfn._xlws.FILTER(Table1[Game_ID],Table1[Team]=Table1[[#This Row],[Team]])),0)</f>
        <v>7</v>
      </c>
      <c r="AK784">
        <f>IF(Table1[[#This Row],[Last5_Flag]]=1,1,0)</f>
        <v>0</v>
      </c>
      <c r="AL784">
        <f>COUNTIFS(
    Table1[Player Name], Table1[[#This Row],[Player Name]],
    Table1[Position], Table1[[#This Row],[Position]]
)</f>
        <v>4</v>
      </c>
      <c r="AM784" t="str" cm="1">
        <f t="array" ref="AM7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85" spans="1:39" x14ac:dyDescent="0.2">
      <c r="A785" t="str">
        <f>TEXT(Table1[[#This Row],[Date]],"yyyymmdd") &amp; "_" &amp; (LEFT(D785,3) &amp; "_" &amp; LEFT(E785,3) &amp; "_" &amp; (Table1[[#This Row],[Game_no.]]))</f>
        <v>20260221_Bow_WVS_1</v>
      </c>
      <c r="B785" s="1">
        <v>46074</v>
      </c>
      <c r="C785" s="3">
        <v>1</v>
      </c>
      <c r="D785" t="s">
        <v>302</v>
      </c>
      <c r="E785" t="s">
        <v>130</v>
      </c>
      <c r="F785" t="s">
        <v>130</v>
      </c>
      <c r="G785" t="s">
        <v>302</v>
      </c>
      <c r="H785" t="s">
        <v>515</v>
      </c>
      <c r="I785" t="str">
        <f>TRIM(SUBSTITUTE(Table1[[#This Row],[Player]], " ", ""))</f>
        <v>G.Sloan-Lebron</v>
      </c>
      <c r="J785">
        <v>2</v>
      </c>
      <c r="K785">
        <v>1</v>
      </c>
      <c r="L785">
        <v>1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f t="shared" si="39"/>
        <v>1</v>
      </c>
      <c r="W785" t="s">
        <v>52</v>
      </c>
      <c r="X785" s="3">
        <v>2</v>
      </c>
      <c r="Y785">
        <v>0</v>
      </c>
      <c r="AF785">
        <f>Table1[[#This Row],[AB]]+Table1[[#This Row],[BB]]+Table1[[#This Row],[SF]]</f>
        <v>3</v>
      </c>
      <c r="AG785">
        <f>Table1[[#This Row],[H]]+Table1[[#This Row],[BB]]</f>
        <v>2</v>
      </c>
      <c r="AH785">
        <f>Table1[[#This Row],[H]]-Table1[[#This Row],[2B]]-Table1[[#This Row],[3B]]-Table1[[#This Row],[HR]]</f>
        <v>1</v>
      </c>
      <c r="AI785" s="3">
        <f>IF(Table1[[#This Row],[Team_Game_Number]] &gt;_xlfn.MAXIFS(Table1[Team_Game_Number],Table1[Team],Table1[[#This Row],[Team]]) - 5,1,0)</f>
        <v>0</v>
      </c>
      <c r="AJ785" cm="1">
        <f t="array" ref="AJ785">MATCH(Table1[[#This Row],[Game_ID]],_xlfn.UNIQUE(_xlfn._xlws.FILTER(Table1[Game_ID],Table1[Team]=Table1[[#This Row],[Team]])),0)</f>
        <v>7</v>
      </c>
      <c r="AK785">
        <f>IF(Table1[[#This Row],[Last5_Flag]]=1,1,0)</f>
        <v>0</v>
      </c>
      <c r="AL785">
        <f>COUNTIFS(
    Table1[Player Name], Table1[[#This Row],[Player Name]],
    Table1[Position], Table1[[#This Row],[Position]]
)</f>
        <v>7</v>
      </c>
      <c r="AM785" t="str" cm="1">
        <f t="array" ref="AM7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786" spans="1:39" x14ac:dyDescent="0.2">
      <c r="A786" t="str">
        <f>TEXT(Table1[[#This Row],[Date]],"yyyymmdd") &amp; "_" &amp; (LEFT(D786,3) &amp; "_" &amp; LEFT(E786,3) &amp; "_" &amp; (Table1[[#This Row],[Game_no.]]))</f>
        <v>20260221_Bow_WVS_1</v>
      </c>
      <c r="B786" s="1">
        <v>46074</v>
      </c>
      <c r="C786" s="3">
        <v>1</v>
      </c>
      <c r="D786" t="s">
        <v>302</v>
      </c>
      <c r="E786" t="s">
        <v>130</v>
      </c>
      <c r="F786" t="s">
        <v>130</v>
      </c>
      <c r="G786" t="s">
        <v>302</v>
      </c>
      <c r="H786" t="s">
        <v>138</v>
      </c>
      <c r="I786" t="str">
        <f>TRIM(SUBSTITUTE(Table1[[#This Row],[Player]], " ", ""))</f>
        <v>C.Moore</v>
      </c>
      <c r="J786">
        <v>3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f t="shared" si="39"/>
        <v>0</v>
      </c>
      <c r="W786" t="s">
        <v>7</v>
      </c>
      <c r="X786" s="3">
        <v>3</v>
      </c>
      <c r="Y786">
        <v>0</v>
      </c>
      <c r="AF786">
        <f>Table1[[#This Row],[AB]]+Table1[[#This Row],[BB]]+Table1[[#This Row],[SF]]</f>
        <v>3</v>
      </c>
      <c r="AG786">
        <f>Table1[[#This Row],[H]]+Table1[[#This Row],[BB]]</f>
        <v>0</v>
      </c>
      <c r="AH786">
        <f>Table1[[#This Row],[H]]-Table1[[#This Row],[2B]]-Table1[[#This Row],[3B]]-Table1[[#This Row],[HR]]</f>
        <v>0</v>
      </c>
      <c r="AI786" s="3">
        <f>IF(Table1[[#This Row],[Team_Game_Number]] &gt;_xlfn.MAXIFS(Table1[Team_Game_Number],Table1[Team],Table1[[#This Row],[Team]]) - 5,1,0)</f>
        <v>0</v>
      </c>
      <c r="AJ786" cm="1">
        <f t="array" ref="AJ786">MATCH(Table1[[#This Row],[Game_ID]],_xlfn.UNIQUE(_xlfn._xlws.FILTER(Table1[Game_ID],Table1[Team]=Table1[[#This Row],[Team]])),0)</f>
        <v>7</v>
      </c>
      <c r="AK786">
        <f>IF(Table1[[#This Row],[Last5_Flag]]=1,1,0)</f>
        <v>0</v>
      </c>
      <c r="AL786">
        <f>COUNTIFS(
    Table1[Player Name], Table1[[#This Row],[Player Name]],
    Table1[Position], Table1[[#This Row],[Position]]
)</f>
        <v>20</v>
      </c>
      <c r="AM786" t="str" cm="1">
        <f t="array" ref="AM7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787" spans="1:39" x14ac:dyDescent="0.2">
      <c r="A787" t="str">
        <f>TEXT(Table1[[#This Row],[Date]],"yyyymmdd") &amp; "_" &amp; (LEFT(D787,3) &amp; "_" &amp; LEFT(E787,3) &amp; "_" &amp; (Table1[[#This Row],[Game_no.]]))</f>
        <v>20260221_Bow_WVS_1</v>
      </c>
      <c r="B787" s="1">
        <v>46074</v>
      </c>
      <c r="C787" s="3">
        <v>1</v>
      </c>
      <c r="D787" t="s">
        <v>302</v>
      </c>
      <c r="E787" t="s">
        <v>130</v>
      </c>
      <c r="F787" t="s">
        <v>130</v>
      </c>
      <c r="G787" t="s">
        <v>302</v>
      </c>
      <c r="H787" t="s">
        <v>135</v>
      </c>
      <c r="I787" t="str">
        <f>TRIM(SUBSTITUTE(Table1[[#This Row],[Player]], " ", ""))</f>
        <v>B.Smith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f t="shared" si="39"/>
        <v>0</v>
      </c>
      <c r="W787" t="s">
        <v>74</v>
      </c>
      <c r="X787" s="3">
        <v>3</v>
      </c>
      <c r="Y787">
        <v>0</v>
      </c>
      <c r="AF787">
        <f>Table1[[#This Row],[AB]]+Table1[[#This Row],[BB]]+Table1[[#This Row],[SF]]</f>
        <v>1</v>
      </c>
      <c r="AG787">
        <f>Table1[[#This Row],[H]]+Table1[[#This Row],[BB]]</f>
        <v>0</v>
      </c>
      <c r="AH787">
        <f>Table1[[#This Row],[H]]-Table1[[#This Row],[2B]]-Table1[[#This Row],[3B]]-Table1[[#This Row],[HR]]</f>
        <v>0</v>
      </c>
      <c r="AI787" s="3">
        <f>IF(Table1[[#This Row],[Team_Game_Number]] &gt;_xlfn.MAXIFS(Table1[Team_Game_Number],Table1[Team],Table1[[#This Row],[Team]]) - 5,1,0)</f>
        <v>0</v>
      </c>
      <c r="AJ787" cm="1">
        <f t="array" ref="AJ787">MATCH(Table1[[#This Row],[Game_ID]],_xlfn.UNIQUE(_xlfn._xlws.FILTER(Table1[Game_ID],Table1[Team]=Table1[[#This Row],[Team]])),0)</f>
        <v>7</v>
      </c>
      <c r="AK787">
        <f>IF(Table1[[#This Row],[Last5_Flag]]=1,1,0)</f>
        <v>0</v>
      </c>
      <c r="AL787">
        <f>COUNTIFS(
    Table1[Player Name], Table1[[#This Row],[Player Name]],
    Table1[Position], Table1[[#This Row],[Position]]
)</f>
        <v>6</v>
      </c>
      <c r="AM787" t="str" cm="1">
        <f t="array" ref="AM7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788" spans="1:39" x14ac:dyDescent="0.2">
      <c r="A788" t="str">
        <f>TEXT(Table1[[#This Row],[Date]],"yyyymmdd") &amp; "_" &amp; (LEFT(D788,3) &amp; "_" &amp; LEFT(E788,3) &amp; "_" &amp; (Table1[[#This Row],[Game_no.]]))</f>
        <v>20260221_Bow_WVS_1</v>
      </c>
      <c r="B788" s="1">
        <v>46074</v>
      </c>
      <c r="C788" s="3">
        <v>1</v>
      </c>
      <c r="D788" t="s">
        <v>302</v>
      </c>
      <c r="E788" t="s">
        <v>130</v>
      </c>
      <c r="F788" t="s">
        <v>130</v>
      </c>
      <c r="G788" t="s">
        <v>302</v>
      </c>
      <c r="H788" t="s">
        <v>143</v>
      </c>
      <c r="I788" t="str">
        <f>TRIM(SUBSTITUTE(Table1[[#This Row],[Player]], " ", ""))</f>
        <v>S.Shamblin</v>
      </c>
      <c r="J788">
        <v>1</v>
      </c>
      <c r="K788">
        <v>0</v>
      </c>
      <c r="L788">
        <v>0</v>
      </c>
      <c r="M788">
        <v>1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f t="shared" si="39"/>
        <v>0</v>
      </c>
      <c r="W788" t="s">
        <v>57</v>
      </c>
      <c r="X788" s="3">
        <v>4</v>
      </c>
      <c r="Y788">
        <v>0</v>
      </c>
      <c r="AF788">
        <f>Table1[[#This Row],[AB]]+Table1[[#This Row],[BB]]+Table1[[#This Row],[SF]]</f>
        <v>2</v>
      </c>
      <c r="AG788">
        <f>Table1[[#This Row],[H]]+Table1[[#This Row],[BB]]</f>
        <v>0</v>
      </c>
      <c r="AH788">
        <f>Table1[[#This Row],[H]]-Table1[[#This Row],[2B]]-Table1[[#This Row],[3B]]-Table1[[#This Row],[HR]]</f>
        <v>0</v>
      </c>
      <c r="AI788" s="3">
        <f>IF(Table1[[#This Row],[Team_Game_Number]] &gt;_xlfn.MAXIFS(Table1[Team_Game_Number],Table1[Team],Table1[[#This Row],[Team]]) - 5,1,0)</f>
        <v>0</v>
      </c>
      <c r="AJ788" cm="1">
        <f t="array" ref="AJ788">MATCH(Table1[[#This Row],[Game_ID]],_xlfn.UNIQUE(_xlfn._xlws.FILTER(Table1[Game_ID],Table1[Team]=Table1[[#This Row],[Team]])),0)</f>
        <v>7</v>
      </c>
      <c r="AK788">
        <f>IF(Table1[[#This Row],[Last5_Flag]]=1,1,0)</f>
        <v>0</v>
      </c>
      <c r="AL788">
        <f>COUNTIFS(
    Table1[Player Name], Table1[[#This Row],[Player Name]],
    Table1[Position], Table1[[#This Row],[Position]]
)</f>
        <v>17</v>
      </c>
      <c r="AM788" t="str" cm="1">
        <f t="array" ref="AM7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789" spans="1:39" x14ac:dyDescent="0.2">
      <c r="A789" t="str">
        <f>TEXT(Table1[[#This Row],[Date]],"yyyymmdd") &amp; "_" &amp; (LEFT(D789,3) &amp; "_" &amp; LEFT(E789,3) &amp; "_" &amp; (Table1[[#This Row],[Game_no.]]))</f>
        <v>20260221_Bow_WVS_1</v>
      </c>
      <c r="B789" s="1">
        <v>46074</v>
      </c>
      <c r="C789" s="3">
        <v>1</v>
      </c>
      <c r="D789" t="s">
        <v>302</v>
      </c>
      <c r="E789" t="s">
        <v>130</v>
      </c>
      <c r="F789" t="s">
        <v>130</v>
      </c>
      <c r="G789" t="s">
        <v>302</v>
      </c>
      <c r="H789" t="s">
        <v>136</v>
      </c>
      <c r="I789" t="str">
        <f>TRIM(SUBSTITUTE(Table1[[#This Row],[Player]], " ", ""))</f>
        <v>E.Bechtel</v>
      </c>
      <c r="J789">
        <v>2</v>
      </c>
      <c r="K789">
        <v>0</v>
      </c>
      <c r="L789">
        <v>1</v>
      </c>
      <c r="M789">
        <v>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f t="shared" si="39"/>
        <v>4</v>
      </c>
      <c r="W789" t="s">
        <v>54</v>
      </c>
      <c r="X789" s="3">
        <v>5</v>
      </c>
      <c r="Y789">
        <v>0</v>
      </c>
      <c r="AF789">
        <f>Table1[[#This Row],[AB]]+Table1[[#This Row],[BB]]+Table1[[#This Row],[SF]]</f>
        <v>3</v>
      </c>
      <c r="AG789">
        <f>Table1[[#This Row],[H]]+Table1[[#This Row],[BB]]</f>
        <v>1</v>
      </c>
      <c r="AH789">
        <f>Table1[[#This Row],[H]]-Table1[[#This Row],[2B]]-Table1[[#This Row],[3B]]-Table1[[#This Row],[HR]]</f>
        <v>0</v>
      </c>
      <c r="AI789" s="3">
        <f>IF(Table1[[#This Row],[Team_Game_Number]] &gt;_xlfn.MAXIFS(Table1[Team_Game_Number],Table1[Team],Table1[[#This Row],[Team]]) - 5,1,0)</f>
        <v>0</v>
      </c>
      <c r="AJ789" cm="1">
        <f t="array" ref="AJ789">MATCH(Table1[[#This Row],[Game_ID]],_xlfn.UNIQUE(_xlfn._xlws.FILTER(Table1[Game_ID],Table1[Team]=Table1[[#This Row],[Team]])),0)</f>
        <v>7</v>
      </c>
      <c r="AK789">
        <f>IF(Table1[[#This Row],[Last5_Flag]]=1,1,0)</f>
        <v>0</v>
      </c>
      <c r="AL789">
        <f>COUNTIFS(
    Table1[Player Name], Table1[[#This Row],[Player Name]],
    Table1[Position], Table1[[#This Row],[Position]]
)</f>
        <v>22</v>
      </c>
      <c r="AM789" t="str" cm="1">
        <f t="array" ref="AM7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790" spans="1:39" x14ac:dyDescent="0.2">
      <c r="A790" t="str">
        <f>TEXT(Table1[[#This Row],[Date]],"yyyymmdd") &amp; "_" &amp; (LEFT(D790,3) &amp; "_" &amp; LEFT(E790,3) &amp; "_" &amp; (Table1[[#This Row],[Game_no.]]))</f>
        <v>20260221_Bow_WVS_1</v>
      </c>
      <c r="B790" s="1">
        <v>46074</v>
      </c>
      <c r="C790" s="3">
        <v>1</v>
      </c>
      <c r="D790" t="s">
        <v>302</v>
      </c>
      <c r="E790" t="s">
        <v>130</v>
      </c>
      <c r="F790" t="s">
        <v>130</v>
      </c>
      <c r="G790" t="s">
        <v>302</v>
      </c>
      <c r="H790" t="s">
        <v>137</v>
      </c>
      <c r="I790" t="str">
        <f>TRIM(SUBSTITUTE(Table1[[#This Row],[Player]], " ", ""))</f>
        <v>A.Contreras</v>
      </c>
      <c r="J790">
        <v>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f t="shared" si="39"/>
        <v>0</v>
      </c>
      <c r="W790" t="s">
        <v>8</v>
      </c>
      <c r="X790" s="3">
        <v>6</v>
      </c>
      <c r="Y790">
        <v>0</v>
      </c>
      <c r="AF790">
        <f>Table1[[#This Row],[AB]]+Table1[[#This Row],[BB]]+Table1[[#This Row],[SF]]</f>
        <v>3</v>
      </c>
      <c r="AG790">
        <f>Table1[[#This Row],[H]]+Table1[[#This Row],[BB]]</f>
        <v>0</v>
      </c>
      <c r="AH790">
        <f>Table1[[#This Row],[H]]-Table1[[#This Row],[2B]]-Table1[[#This Row],[3B]]-Table1[[#This Row],[HR]]</f>
        <v>0</v>
      </c>
      <c r="AI790" s="3">
        <f>IF(Table1[[#This Row],[Team_Game_Number]] &gt;_xlfn.MAXIFS(Table1[Team_Game_Number],Table1[Team],Table1[[#This Row],[Team]]) - 5,1,0)</f>
        <v>0</v>
      </c>
      <c r="AJ790" cm="1">
        <f t="array" ref="AJ790">MATCH(Table1[[#This Row],[Game_ID]],_xlfn.UNIQUE(_xlfn._xlws.FILTER(Table1[Game_ID],Table1[Team]=Table1[[#This Row],[Team]])),0)</f>
        <v>7</v>
      </c>
      <c r="AK790">
        <f>IF(Table1[[#This Row],[Last5_Flag]]=1,1,0)</f>
        <v>0</v>
      </c>
      <c r="AL790">
        <f>COUNTIFS(
    Table1[Player Name], Table1[[#This Row],[Player Name]],
    Table1[Position], Table1[[#This Row],[Position]]
)</f>
        <v>15</v>
      </c>
      <c r="AM790" t="str" cm="1">
        <f t="array" ref="AM7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791" spans="1:39" x14ac:dyDescent="0.2">
      <c r="A791" t="str">
        <f>TEXT(Table1[[#This Row],[Date]],"yyyymmdd") &amp; "_" &amp; (LEFT(D791,3) &amp; "_" &amp; LEFT(E791,3) &amp; "_" &amp; (Table1[[#This Row],[Game_no.]]))</f>
        <v>20260221_Bow_WVS_1</v>
      </c>
      <c r="B791" s="1">
        <v>46074</v>
      </c>
      <c r="C791" s="3">
        <v>1</v>
      </c>
      <c r="D791" t="s">
        <v>302</v>
      </c>
      <c r="E791" t="s">
        <v>130</v>
      </c>
      <c r="F791" t="s">
        <v>130</v>
      </c>
      <c r="G791" t="s">
        <v>302</v>
      </c>
      <c r="H791" t="s">
        <v>131</v>
      </c>
      <c r="I791" t="str">
        <f>TRIM(SUBSTITUTE(Table1[[#This Row],[Player]], " ", ""))</f>
        <v>E.Sigmon</v>
      </c>
      <c r="J791">
        <v>2</v>
      </c>
      <c r="K791">
        <v>1</v>
      </c>
      <c r="L791">
        <v>0</v>
      </c>
      <c r="M791">
        <v>0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f t="shared" si="39"/>
        <v>0</v>
      </c>
      <c r="W791" t="s">
        <v>48</v>
      </c>
      <c r="X791" s="3">
        <v>7</v>
      </c>
      <c r="Y791">
        <v>1</v>
      </c>
      <c r="AF791">
        <f>Table1[[#This Row],[AB]]+Table1[[#This Row],[BB]]+Table1[[#This Row],[SF]]</f>
        <v>3</v>
      </c>
      <c r="AG791">
        <f>Table1[[#This Row],[H]]+Table1[[#This Row],[BB]]</f>
        <v>1</v>
      </c>
      <c r="AH791">
        <f>Table1[[#This Row],[H]]-Table1[[#This Row],[2B]]-Table1[[#This Row],[3B]]-Table1[[#This Row],[HR]]</f>
        <v>0</v>
      </c>
      <c r="AI791" s="3">
        <f>IF(Table1[[#This Row],[Team_Game_Number]] &gt;_xlfn.MAXIFS(Table1[Team_Game_Number],Table1[Team],Table1[[#This Row],[Team]]) - 5,1,0)</f>
        <v>0</v>
      </c>
      <c r="AJ791" cm="1">
        <f t="array" ref="AJ791">MATCH(Table1[[#This Row],[Game_ID]],_xlfn.UNIQUE(_xlfn._xlws.FILTER(Table1[Game_ID],Table1[Team]=Table1[[#This Row],[Team]])),0)</f>
        <v>7</v>
      </c>
      <c r="AK791">
        <f>IF(Table1[[#This Row],[Last5_Flag]]=1,1,0)</f>
        <v>0</v>
      </c>
      <c r="AL791">
        <f>COUNTIFS(
    Table1[Player Name], Table1[[#This Row],[Player Name]],
    Table1[Position], Table1[[#This Row],[Position]]
)</f>
        <v>18</v>
      </c>
      <c r="AM791" t="str" cm="1">
        <f t="array" ref="AM7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792" spans="1:39" x14ac:dyDescent="0.2">
      <c r="A792" t="str">
        <f>TEXT(Table1[[#This Row],[Date]],"yyyymmdd") &amp; "_" &amp; (LEFT(D792,3) &amp; "_" &amp; LEFT(E792,3) &amp; "_" &amp; (Table1[[#This Row],[Game_no.]]))</f>
        <v>20260221_Bow_WVS_1</v>
      </c>
      <c r="B792" s="1">
        <v>46074</v>
      </c>
      <c r="C792" s="3">
        <v>1</v>
      </c>
      <c r="D792" t="s">
        <v>302</v>
      </c>
      <c r="E792" t="s">
        <v>130</v>
      </c>
      <c r="F792" t="s">
        <v>130</v>
      </c>
      <c r="G792" t="s">
        <v>302</v>
      </c>
      <c r="H792" t="s">
        <v>132</v>
      </c>
      <c r="I792" t="str">
        <f>TRIM(SUBSTITUTE(Table1[[#This Row],[Player]], " ", ""))</f>
        <v>C.Cummings</v>
      </c>
      <c r="J792">
        <v>3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f t="shared" si="39"/>
        <v>0</v>
      </c>
      <c r="W792" t="s">
        <v>43</v>
      </c>
      <c r="X792" s="3">
        <v>8</v>
      </c>
      <c r="Y792">
        <v>0</v>
      </c>
      <c r="AF792">
        <f>Table1[[#This Row],[AB]]+Table1[[#This Row],[BB]]+Table1[[#This Row],[SF]]</f>
        <v>3</v>
      </c>
      <c r="AG792">
        <f>Table1[[#This Row],[H]]+Table1[[#This Row],[BB]]</f>
        <v>0</v>
      </c>
      <c r="AH792">
        <f>Table1[[#This Row],[H]]-Table1[[#This Row],[2B]]-Table1[[#This Row],[3B]]-Table1[[#This Row],[HR]]</f>
        <v>0</v>
      </c>
      <c r="AI792" s="3">
        <f>IF(Table1[[#This Row],[Team_Game_Number]] &gt;_xlfn.MAXIFS(Table1[Team_Game_Number],Table1[Team],Table1[[#This Row],[Team]]) - 5,1,0)</f>
        <v>0</v>
      </c>
      <c r="AJ792" cm="1">
        <f t="array" ref="AJ792">MATCH(Table1[[#This Row],[Game_ID]],_xlfn.UNIQUE(_xlfn._xlws.FILTER(Table1[Game_ID],Table1[Team]=Table1[[#This Row],[Team]])),0)</f>
        <v>7</v>
      </c>
      <c r="AK792">
        <f>IF(Table1[[#This Row],[Last5_Flag]]=1,1,0)</f>
        <v>0</v>
      </c>
      <c r="AL792">
        <f>COUNTIFS(
    Table1[Player Name], Table1[[#This Row],[Player Name]],
    Table1[Position], Table1[[#This Row],[Position]]
)</f>
        <v>10</v>
      </c>
      <c r="AM792" t="str" cm="1">
        <f t="array" ref="AM7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793" spans="1:39" x14ac:dyDescent="0.2">
      <c r="A793" t="str">
        <f>TEXT(Table1[[#This Row],[Date]],"yyyymmdd") &amp; "_" &amp; (LEFT(D793,3) &amp; "_" &amp; LEFT(E793,3) &amp; "_" &amp; (Table1[[#This Row],[Game_no.]]))</f>
        <v>20260221_Bow_WVS_1</v>
      </c>
      <c r="B793" s="1">
        <v>46074</v>
      </c>
      <c r="C793" s="3">
        <v>1</v>
      </c>
      <c r="D793" t="s">
        <v>302</v>
      </c>
      <c r="E793" t="s">
        <v>130</v>
      </c>
      <c r="F793" t="s">
        <v>130</v>
      </c>
      <c r="G793" t="s">
        <v>302</v>
      </c>
      <c r="H793" t="s">
        <v>140</v>
      </c>
      <c r="I793" t="str">
        <f>TRIM(SUBSTITUTE(Table1[[#This Row],[Player]], " ", ""))</f>
        <v>O.Bell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f t="shared" si="39"/>
        <v>0</v>
      </c>
      <c r="W793" t="s">
        <v>74</v>
      </c>
      <c r="X793" s="3">
        <v>8</v>
      </c>
      <c r="Y793">
        <v>0</v>
      </c>
      <c r="AF793">
        <f>Table1[[#This Row],[AB]]+Table1[[#This Row],[BB]]+Table1[[#This Row],[SF]]</f>
        <v>1</v>
      </c>
      <c r="AG793">
        <f>Table1[[#This Row],[H]]+Table1[[#This Row],[BB]]</f>
        <v>1</v>
      </c>
      <c r="AH793">
        <f>Table1[[#This Row],[H]]-Table1[[#This Row],[2B]]-Table1[[#This Row],[3B]]-Table1[[#This Row],[HR]]</f>
        <v>0</v>
      </c>
      <c r="AI793" s="3">
        <f>IF(Table1[[#This Row],[Team_Game_Number]] &gt;_xlfn.MAXIFS(Table1[Team_Game_Number],Table1[Team],Table1[[#This Row],[Team]]) - 5,1,0)</f>
        <v>0</v>
      </c>
      <c r="AJ793" cm="1">
        <f t="array" ref="AJ793">MATCH(Table1[[#This Row],[Game_ID]],_xlfn.UNIQUE(_xlfn._xlws.FILTER(Table1[Game_ID],Table1[Team]=Table1[[#This Row],[Team]])),0)</f>
        <v>7</v>
      </c>
      <c r="AK793">
        <f>IF(Table1[[#This Row],[Last5_Flag]]=1,1,0)</f>
        <v>0</v>
      </c>
      <c r="AL793">
        <f>COUNTIFS(
    Table1[Player Name], Table1[[#This Row],[Player Name]],
    Table1[Position], Table1[[#This Row],[Position]]
)</f>
        <v>2</v>
      </c>
      <c r="AM793" t="str" cm="1">
        <f t="array" ref="AM7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794" spans="1:39" x14ac:dyDescent="0.2">
      <c r="A794" t="str">
        <f>TEXT(Table1[[#This Row],[Date]],"yyyymmdd") &amp; "_" &amp; (LEFT(D794,3) &amp; "_" &amp; LEFT(E794,3) &amp; "_" &amp; (Table1[[#This Row],[Game_no.]]))</f>
        <v>20260221_Bow_WVS_1</v>
      </c>
      <c r="B794" s="1">
        <v>46074</v>
      </c>
      <c r="C794" s="3">
        <v>1</v>
      </c>
      <c r="D794" t="s">
        <v>302</v>
      </c>
      <c r="E794" t="s">
        <v>130</v>
      </c>
      <c r="F794" t="s">
        <v>130</v>
      </c>
      <c r="G794" t="s">
        <v>302</v>
      </c>
      <c r="H794" t="s">
        <v>141</v>
      </c>
      <c r="I794" t="str">
        <f>TRIM(SUBSTITUTE(Table1[[#This Row],[Player]], " ", ""))</f>
        <v>E.Hoffman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f t="shared" ref="V794:V816" si="40">L794*1+P794*2+Q794*3+R794*4</f>
        <v>0</v>
      </c>
      <c r="W794" t="s">
        <v>264</v>
      </c>
      <c r="X794" s="3">
        <v>9</v>
      </c>
      <c r="Y794">
        <v>0</v>
      </c>
      <c r="AF794">
        <f>Table1[[#This Row],[AB]]+Table1[[#This Row],[BB]]+Table1[[#This Row],[SF]]</f>
        <v>1</v>
      </c>
      <c r="AG794">
        <f>Table1[[#This Row],[H]]+Table1[[#This Row],[BB]]</f>
        <v>0</v>
      </c>
      <c r="AH794">
        <f>Table1[[#This Row],[H]]-Table1[[#This Row],[2B]]-Table1[[#This Row],[3B]]-Table1[[#This Row],[HR]]</f>
        <v>0</v>
      </c>
      <c r="AI794" s="3">
        <f>IF(Table1[[#This Row],[Team_Game_Number]] &gt;_xlfn.MAXIFS(Table1[Team_Game_Number],Table1[Team],Table1[[#This Row],[Team]]) - 5,1,0)</f>
        <v>0</v>
      </c>
      <c r="AJ794" cm="1">
        <f t="array" ref="AJ794">MATCH(Table1[[#This Row],[Game_ID]],_xlfn.UNIQUE(_xlfn._xlws.FILTER(Table1[Game_ID],Table1[Team]=Table1[[#This Row],[Team]])),0)</f>
        <v>7</v>
      </c>
      <c r="AK794">
        <f>IF(Table1[[#This Row],[Last5_Flag]]=1,1,0)</f>
        <v>0</v>
      </c>
      <c r="AL794">
        <f>COUNTIFS(
    Table1[Player Name], Table1[[#This Row],[Player Name]],
    Table1[Position], Table1[[#This Row],[Position]]
)</f>
        <v>1</v>
      </c>
      <c r="AM794" t="str" cm="1">
        <f t="array" ref="AM7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795" spans="1:39" x14ac:dyDescent="0.2">
      <c r="A795" t="str">
        <f>TEXT(Table1[[#This Row],[Date]],"yyyymmdd") &amp; "_" &amp; (LEFT(D795,3) &amp; "_" &amp; LEFT(E795,3) &amp; "_" &amp; (Table1[[#This Row],[Game_no.]]))</f>
        <v>20260221_Bow_WVS_1</v>
      </c>
      <c r="B795" s="1">
        <v>46074</v>
      </c>
      <c r="C795" s="3">
        <v>1</v>
      </c>
      <c r="D795" t="s">
        <v>302</v>
      </c>
      <c r="E795" t="s">
        <v>130</v>
      </c>
      <c r="F795" t="s">
        <v>130</v>
      </c>
      <c r="G795" t="s">
        <v>302</v>
      </c>
      <c r="H795" t="s">
        <v>148</v>
      </c>
      <c r="I795" t="str">
        <f>TRIM(SUBSTITUTE(Table1[[#This Row],[Player]], " ", ""))</f>
        <v>A.Bourgeois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f t="shared" si="40"/>
        <v>0</v>
      </c>
      <c r="W795" t="s">
        <v>58</v>
      </c>
      <c r="X795" s="3"/>
      <c r="Y795">
        <v>0</v>
      </c>
      <c r="Z795">
        <v>5</v>
      </c>
      <c r="AA795">
        <v>5</v>
      </c>
      <c r="AB795">
        <v>2</v>
      </c>
      <c r="AC795">
        <v>2</v>
      </c>
      <c r="AD795">
        <v>0</v>
      </c>
      <c r="AE795">
        <v>1</v>
      </c>
      <c r="AF795">
        <f>Table1[[#This Row],[AB]]+Table1[[#This Row],[BB]]+Table1[[#This Row],[SF]]</f>
        <v>0</v>
      </c>
      <c r="AG795">
        <f>Table1[[#This Row],[H]]+Table1[[#This Row],[BB]]</f>
        <v>0</v>
      </c>
      <c r="AH795">
        <f>Table1[[#This Row],[H]]-Table1[[#This Row],[2B]]-Table1[[#This Row],[3B]]-Table1[[#This Row],[HR]]</f>
        <v>0</v>
      </c>
      <c r="AI795" s="3">
        <f>IF(Table1[[#This Row],[Team_Game_Number]] &gt;_xlfn.MAXIFS(Table1[Team_Game_Number],Table1[Team],Table1[[#This Row],[Team]]) - 5,1,0)</f>
        <v>0</v>
      </c>
      <c r="AJ795" cm="1">
        <f t="array" ref="AJ795">MATCH(Table1[[#This Row],[Game_ID]],_xlfn.UNIQUE(_xlfn._xlws.FILTER(Table1[Game_ID],Table1[Team]=Table1[[#This Row],[Team]])),0)</f>
        <v>7</v>
      </c>
      <c r="AK795">
        <f>IF(Table1[[#This Row],[Last5_Flag]]=1,1,0)</f>
        <v>0</v>
      </c>
      <c r="AL795">
        <f>COUNTIFS(
    Table1[Player Name], Table1[[#This Row],[Player Name]],
    Table1[Position], Table1[[#This Row],[Position]]
)</f>
        <v>7</v>
      </c>
      <c r="AM795" t="str" cm="1">
        <f t="array" ref="AM7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96" spans="1:39" x14ac:dyDescent="0.2">
      <c r="A796" t="str">
        <f>TEXT(Table1[[#This Row],[Date]],"yyyymmdd") &amp; "_" &amp; (LEFT(D796,3) &amp; "_" &amp; LEFT(E796,3) &amp; "_" &amp; (Table1[[#This Row],[Game_no.]]))</f>
        <v>20260221_Bow_WVS_1</v>
      </c>
      <c r="B796" s="1">
        <v>46074</v>
      </c>
      <c r="C796" s="3">
        <v>1</v>
      </c>
      <c r="D796" t="s">
        <v>302</v>
      </c>
      <c r="E796" t="s">
        <v>130</v>
      </c>
      <c r="F796" t="s">
        <v>130</v>
      </c>
      <c r="G796" t="s">
        <v>302</v>
      </c>
      <c r="H796" t="s">
        <v>146</v>
      </c>
      <c r="I796" t="str">
        <f>TRIM(SUBSTITUTE(Table1[[#This Row],[Player]], " ", ""))</f>
        <v>K.Murphy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f t="shared" si="40"/>
        <v>0</v>
      </c>
      <c r="W796" t="s">
        <v>58</v>
      </c>
      <c r="X796" s="3"/>
      <c r="Y796">
        <v>0</v>
      </c>
      <c r="Z796">
        <v>2</v>
      </c>
      <c r="AA796">
        <v>1</v>
      </c>
      <c r="AB796">
        <v>0</v>
      </c>
      <c r="AC796">
        <v>0</v>
      </c>
      <c r="AD796">
        <v>0</v>
      </c>
      <c r="AE796">
        <v>3</v>
      </c>
      <c r="AF796">
        <f>Table1[[#This Row],[AB]]+Table1[[#This Row],[BB]]+Table1[[#This Row],[SF]]</f>
        <v>0</v>
      </c>
      <c r="AG796">
        <f>Table1[[#This Row],[H]]+Table1[[#This Row],[BB]]</f>
        <v>0</v>
      </c>
      <c r="AH796">
        <f>Table1[[#This Row],[H]]-Table1[[#This Row],[2B]]-Table1[[#This Row],[3B]]-Table1[[#This Row],[HR]]</f>
        <v>0</v>
      </c>
      <c r="AI796" s="3">
        <f>IF(Table1[[#This Row],[Team_Game_Number]] &gt;_xlfn.MAXIFS(Table1[Team_Game_Number],Table1[Team],Table1[[#This Row],[Team]]) - 5,1,0)</f>
        <v>0</v>
      </c>
      <c r="AJ796" cm="1">
        <f t="array" ref="AJ796">MATCH(Table1[[#This Row],[Game_ID]],_xlfn.UNIQUE(_xlfn._xlws.FILTER(Table1[Game_ID],Table1[Team]=Table1[[#This Row],[Team]])),0)</f>
        <v>7</v>
      </c>
      <c r="AK796">
        <f>IF(Table1[[#This Row],[Last5_Flag]]=1,1,0)</f>
        <v>0</v>
      </c>
      <c r="AL796">
        <f>COUNTIFS(
    Table1[Player Name], Table1[[#This Row],[Player Name]],
    Table1[Position], Table1[[#This Row],[Position]]
)</f>
        <v>9</v>
      </c>
      <c r="AM796" t="str" cm="1">
        <f t="array" ref="AM7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797" spans="1:39" x14ac:dyDescent="0.2">
      <c r="A797" t="str">
        <f>TEXT(Table1[[#This Row],[Date]],"yyyymmdd") &amp; "_" &amp; (LEFT(D797,3) &amp; "_" &amp; LEFT(E797,3) &amp; "_" &amp; (Table1[[#This Row],[Game_no.]]))</f>
        <v>20260221_Gle_D'Y_1</v>
      </c>
      <c r="B797" s="1">
        <v>46074</v>
      </c>
      <c r="C797" s="3">
        <v>1</v>
      </c>
      <c r="D797" t="s">
        <v>71</v>
      </c>
      <c r="E797" t="s">
        <v>306</v>
      </c>
      <c r="F797" t="s">
        <v>71</v>
      </c>
      <c r="G797" t="s">
        <v>306</v>
      </c>
      <c r="H797" t="s">
        <v>76</v>
      </c>
      <c r="I797" t="str">
        <f>TRIM(SUBSTITUTE(Table1[[#This Row],[Player]], " ", ""))</f>
        <v>K.Goodman</v>
      </c>
      <c r="J797">
        <v>3</v>
      </c>
      <c r="K797">
        <v>2</v>
      </c>
      <c r="L797">
        <v>1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f t="shared" si="40"/>
        <v>1</v>
      </c>
      <c r="W797" t="s">
        <v>8</v>
      </c>
      <c r="X797" s="3">
        <v>1</v>
      </c>
      <c r="Y797">
        <v>0</v>
      </c>
      <c r="AF797">
        <f>Table1[[#This Row],[AB]]+Table1[[#This Row],[BB]]+Table1[[#This Row],[SF]]</f>
        <v>4</v>
      </c>
      <c r="AG797">
        <f>Table1[[#This Row],[H]]+Table1[[#This Row],[BB]]</f>
        <v>2</v>
      </c>
      <c r="AH797">
        <f>Table1[[#This Row],[H]]-Table1[[#This Row],[2B]]-Table1[[#This Row],[3B]]-Table1[[#This Row],[HR]]</f>
        <v>1</v>
      </c>
      <c r="AI797" s="3">
        <f>IF(Table1[[#This Row],[Team_Game_Number]] &gt;_xlfn.MAXIFS(Table1[Team_Game_Number],Table1[Team],Table1[[#This Row],[Team]]) - 5,1,0)</f>
        <v>0</v>
      </c>
      <c r="AJ797" cm="1">
        <f t="array" ref="AJ797">MATCH(Table1[[#This Row],[Game_ID]],_xlfn.UNIQUE(_xlfn._xlws.FILTER(Table1[Game_ID],Table1[Team]=Table1[[#This Row],[Team]])),0)</f>
        <v>8</v>
      </c>
      <c r="AK797">
        <f>IF(Table1[[#This Row],[Last5_Flag]]=1,1,0)</f>
        <v>0</v>
      </c>
      <c r="AL797">
        <f>COUNTIFS(
    Table1[Player Name], Table1[[#This Row],[Player Name]],
    Table1[Position], Table1[[#This Row],[Position]]
)</f>
        <v>13</v>
      </c>
      <c r="AM797" t="str" cm="1">
        <f t="array" ref="AM7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798" spans="1:39" x14ac:dyDescent="0.2">
      <c r="A798" t="str">
        <f>TEXT(Table1[[#This Row],[Date]],"yyyymmdd") &amp; "_" &amp; (LEFT(D798,3) &amp; "_" &amp; LEFT(E798,3) &amp; "_" &amp; (Table1[[#This Row],[Game_no.]]))</f>
        <v>20260221_Gle_D'Y_1</v>
      </c>
      <c r="B798" s="1">
        <v>46074</v>
      </c>
      <c r="C798" s="3">
        <v>1</v>
      </c>
      <c r="D798" t="s">
        <v>71</v>
      </c>
      <c r="E798" t="s">
        <v>306</v>
      </c>
      <c r="F798" t="s">
        <v>71</v>
      </c>
      <c r="G798" t="s">
        <v>306</v>
      </c>
      <c r="H798" t="s">
        <v>78</v>
      </c>
      <c r="I798" t="str">
        <f>TRIM(SUBSTITUTE(Table1[[#This Row],[Player]], " ", ""))</f>
        <v>S.McDaniels</v>
      </c>
      <c r="J798">
        <v>1</v>
      </c>
      <c r="K798">
        <v>1</v>
      </c>
      <c r="L798">
        <v>1</v>
      </c>
      <c r="M798">
        <v>2</v>
      </c>
      <c r="N798">
        <v>1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2</v>
      </c>
      <c r="V798">
        <f t="shared" si="40"/>
        <v>3</v>
      </c>
      <c r="W798" t="s">
        <v>53</v>
      </c>
      <c r="X798" s="3">
        <v>2</v>
      </c>
      <c r="Y798">
        <v>0</v>
      </c>
      <c r="AF798">
        <f>Table1[[#This Row],[AB]]+Table1[[#This Row],[BB]]+Table1[[#This Row],[SF]]</f>
        <v>4</v>
      </c>
      <c r="AG798">
        <f>Table1[[#This Row],[H]]+Table1[[#This Row],[BB]]</f>
        <v>2</v>
      </c>
      <c r="AH798">
        <f>Table1[[#This Row],[H]]-Table1[[#This Row],[2B]]-Table1[[#This Row],[3B]]-Table1[[#This Row],[HR]]</f>
        <v>0</v>
      </c>
      <c r="AI798" s="3">
        <f>IF(Table1[[#This Row],[Team_Game_Number]] &gt;_xlfn.MAXIFS(Table1[Team_Game_Number],Table1[Team],Table1[[#This Row],[Team]]) - 5,1,0)</f>
        <v>0</v>
      </c>
      <c r="AJ798" cm="1">
        <f t="array" ref="AJ798">MATCH(Table1[[#This Row],[Game_ID]],_xlfn.UNIQUE(_xlfn._xlws.FILTER(Table1[Game_ID],Table1[Team]=Table1[[#This Row],[Team]])),0)</f>
        <v>8</v>
      </c>
      <c r="AK798">
        <f>IF(Table1[[#This Row],[Last5_Flag]]=1,1,0)</f>
        <v>0</v>
      </c>
      <c r="AL798">
        <f>COUNTIFS(
    Table1[Player Name], Table1[[#This Row],[Player Name]],
    Table1[Position], Table1[[#This Row],[Position]]
)</f>
        <v>30</v>
      </c>
      <c r="AM798" t="str" cm="1">
        <f t="array" ref="AM7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799" spans="1:39" x14ac:dyDescent="0.2">
      <c r="A799" t="str">
        <f>TEXT(Table1[[#This Row],[Date]],"yyyymmdd") &amp; "_" &amp; (LEFT(D799,3) &amp; "_" &amp; LEFT(E799,3) &amp; "_" &amp; (Table1[[#This Row],[Game_no.]]))</f>
        <v>20260221_Gle_D'Y_1</v>
      </c>
      <c r="B799" s="1">
        <v>46074</v>
      </c>
      <c r="C799" s="3">
        <v>1</v>
      </c>
      <c r="D799" t="s">
        <v>71</v>
      </c>
      <c r="E799" t="s">
        <v>306</v>
      </c>
      <c r="F799" t="s">
        <v>71</v>
      </c>
      <c r="G799" t="s">
        <v>306</v>
      </c>
      <c r="H799" t="s">
        <v>80</v>
      </c>
      <c r="I799" t="str">
        <f>TRIM(SUBSTITUTE(Table1[[#This Row],[Player]], " ", ""))</f>
        <v>Z.Seda</v>
      </c>
      <c r="J799">
        <v>2</v>
      </c>
      <c r="K799">
        <v>0</v>
      </c>
      <c r="L799">
        <v>1</v>
      </c>
      <c r="M799">
        <v>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f t="shared" si="40"/>
        <v>1</v>
      </c>
      <c r="W799" t="s">
        <v>7</v>
      </c>
      <c r="X799" s="3">
        <v>3</v>
      </c>
      <c r="Y799">
        <v>0</v>
      </c>
      <c r="AF799">
        <f>Table1[[#This Row],[AB]]+Table1[[#This Row],[BB]]+Table1[[#This Row],[SF]]</f>
        <v>2</v>
      </c>
      <c r="AG799">
        <f>Table1[[#This Row],[H]]+Table1[[#This Row],[BB]]</f>
        <v>1</v>
      </c>
      <c r="AH799">
        <f>Table1[[#This Row],[H]]-Table1[[#This Row],[2B]]-Table1[[#This Row],[3B]]-Table1[[#This Row],[HR]]</f>
        <v>1</v>
      </c>
      <c r="AI799" s="3">
        <f>IF(Table1[[#This Row],[Team_Game_Number]] &gt;_xlfn.MAXIFS(Table1[Team_Game_Number],Table1[Team],Table1[[#This Row],[Team]]) - 5,1,0)</f>
        <v>0</v>
      </c>
      <c r="AJ799" cm="1">
        <f t="array" ref="AJ799">MATCH(Table1[[#This Row],[Game_ID]],_xlfn.UNIQUE(_xlfn._xlws.FILTER(Table1[Game_ID],Table1[Team]=Table1[[#This Row],[Team]])),0)</f>
        <v>8</v>
      </c>
      <c r="AK799">
        <f>IF(Table1[[#This Row],[Last5_Flag]]=1,1,0)</f>
        <v>0</v>
      </c>
      <c r="AL799">
        <f>COUNTIFS(
    Table1[Player Name], Table1[[#This Row],[Player Name]],
    Table1[Position], Table1[[#This Row],[Position]]
)</f>
        <v>30</v>
      </c>
      <c r="AM799" t="str" cm="1">
        <f t="array" ref="AM7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800" spans="1:39" x14ac:dyDescent="0.2">
      <c r="A800" t="str">
        <f>TEXT(Table1[[#This Row],[Date]],"yyyymmdd") &amp; "_" &amp; (LEFT(D800,3) &amp; "_" &amp; LEFT(E800,3) &amp; "_" &amp; (Table1[[#This Row],[Game_no.]]))</f>
        <v>20260221_Gle_D'Y_1</v>
      </c>
      <c r="B800" s="1">
        <v>46074</v>
      </c>
      <c r="C800" s="3">
        <v>1</v>
      </c>
      <c r="D800" t="s">
        <v>71</v>
      </c>
      <c r="E800" t="s">
        <v>306</v>
      </c>
      <c r="F800" t="s">
        <v>71</v>
      </c>
      <c r="G800" t="s">
        <v>306</v>
      </c>
      <c r="H800" t="s">
        <v>88</v>
      </c>
      <c r="I800" t="str">
        <f>TRIM(SUBSTITUTE(Table1[[#This Row],[Player]], " ", ""))</f>
        <v>M.Duvall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f t="shared" si="40"/>
        <v>0</v>
      </c>
      <c r="W800" t="s">
        <v>74</v>
      </c>
      <c r="X800" s="3">
        <v>3</v>
      </c>
      <c r="Y800">
        <v>0</v>
      </c>
      <c r="AF800">
        <f>Table1[[#This Row],[AB]]+Table1[[#This Row],[BB]]+Table1[[#This Row],[SF]]</f>
        <v>2</v>
      </c>
      <c r="AG800">
        <f>Table1[[#This Row],[H]]+Table1[[#This Row],[BB]]</f>
        <v>0</v>
      </c>
      <c r="AH800">
        <f>Table1[[#This Row],[H]]-Table1[[#This Row],[2B]]-Table1[[#This Row],[3B]]-Table1[[#This Row],[HR]]</f>
        <v>0</v>
      </c>
      <c r="AI800" s="3">
        <f>IF(Table1[[#This Row],[Team_Game_Number]] &gt;_xlfn.MAXIFS(Table1[Team_Game_Number],Table1[Team],Table1[[#This Row],[Team]]) - 5,1,0)</f>
        <v>0</v>
      </c>
      <c r="AJ800" cm="1">
        <f t="array" ref="AJ800">MATCH(Table1[[#This Row],[Game_ID]],_xlfn.UNIQUE(_xlfn._xlws.FILTER(Table1[Game_ID],Table1[Team]=Table1[[#This Row],[Team]])),0)</f>
        <v>8</v>
      </c>
      <c r="AK800">
        <f>IF(Table1[[#This Row],[Last5_Flag]]=1,1,0)</f>
        <v>0</v>
      </c>
      <c r="AL800">
        <f>COUNTIFS(
    Table1[Player Name], Table1[[#This Row],[Player Name]],
    Table1[Position], Table1[[#This Row],[Position]]
)</f>
        <v>5</v>
      </c>
      <c r="AM800" t="str" cm="1">
        <f t="array" ref="AM8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801" spans="1:39" x14ac:dyDescent="0.2">
      <c r="A801" t="str">
        <f>TEXT(Table1[[#This Row],[Date]],"yyyymmdd") &amp; "_" &amp; (LEFT(D801,3) &amp; "_" &amp; LEFT(E801,3) &amp; "_" &amp; (Table1[[#This Row],[Game_no.]]))</f>
        <v>20260221_Gle_D'Y_1</v>
      </c>
      <c r="B801" s="1">
        <v>46074</v>
      </c>
      <c r="C801" s="3">
        <v>1</v>
      </c>
      <c r="D801" t="s">
        <v>71</v>
      </c>
      <c r="E801" t="s">
        <v>306</v>
      </c>
      <c r="F801" t="s">
        <v>71</v>
      </c>
      <c r="G801" t="s">
        <v>306</v>
      </c>
      <c r="H801" t="s">
        <v>126</v>
      </c>
      <c r="I801" t="str">
        <f>TRIM(SUBSTITUTE(Table1[[#This Row],[Player]], " ", ""))</f>
        <v>A.Hypes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f t="shared" si="40"/>
        <v>0</v>
      </c>
      <c r="W801" t="s">
        <v>319</v>
      </c>
      <c r="X801" s="3"/>
      <c r="Y801">
        <v>0</v>
      </c>
      <c r="AF801">
        <f>Table1[[#This Row],[AB]]+Table1[[#This Row],[BB]]+Table1[[#This Row],[SF]]</f>
        <v>0</v>
      </c>
      <c r="AG801">
        <f>Table1[[#This Row],[H]]+Table1[[#This Row],[BB]]</f>
        <v>0</v>
      </c>
      <c r="AH801">
        <f>Table1[[#This Row],[H]]-Table1[[#This Row],[2B]]-Table1[[#This Row],[3B]]-Table1[[#This Row],[HR]]</f>
        <v>0</v>
      </c>
      <c r="AI801" s="3">
        <f>IF(Table1[[#This Row],[Team_Game_Number]] &gt;_xlfn.MAXIFS(Table1[Team_Game_Number],Table1[Team],Table1[[#This Row],[Team]]) - 5,1,0)</f>
        <v>0</v>
      </c>
      <c r="AJ801" cm="1">
        <f t="array" ref="AJ801">MATCH(Table1[[#This Row],[Game_ID]],_xlfn.UNIQUE(_xlfn._xlws.FILTER(Table1[Game_ID],Table1[Team]=Table1[[#This Row],[Team]])),0)</f>
        <v>8</v>
      </c>
      <c r="AK801">
        <f>IF(Table1[[#This Row],[Last5_Flag]]=1,1,0)</f>
        <v>0</v>
      </c>
      <c r="AL801">
        <f>COUNTIFS(
    Table1[Player Name], Table1[[#This Row],[Player Name]],
    Table1[Position], Table1[[#This Row],[Position]]
)</f>
        <v>1</v>
      </c>
      <c r="AM801" t="str" cm="1">
        <f t="array" ref="AM8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802" spans="1:39" x14ac:dyDescent="0.2">
      <c r="A802" t="str">
        <f>TEXT(Table1[[#This Row],[Date]],"yyyymmdd") &amp; "_" &amp; (LEFT(D802,3) &amp; "_" &amp; LEFT(E802,3) &amp; "_" &amp; (Table1[[#This Row],[Game_no.]]))</f>
        <v>20260221_Gle_D'Y_1</v>
      </c>
      <c r="B802" s="1">
        <v>46074</v>
      </c>
      <c r="C802" s="3">
        <v>1</v>
      </c>
      <c r="D802" t="s">
        <v>71</v>
      </c>
      <c r="E802" t="s">
        <v>306</v>
      </c>
      <c r="F802" t="s">
        <v>71</v>
      </c>
      <c r="G802" t="s">
        <v>306</v>
      </c>
      <c r="H802" t="s">
        <v>79</v>
      </c>
      <c r="I802" t="str">
        <f>TRIM(SUBSTITUTE(Table1[[#This Row],[Player]], " ", ""))</f>
        <v>D.Warnick</v>
      </c>
      <c r="J802">
        <v>4</v>
      </c>
      <c r="K802">
        <v>0</v>
      </c>
      <c r="L802">
        <v>2</v>
      </c>
      <c r="M802">
        <v>2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f t="shared" si="40"/>
        <v>4</v>
      </c>
      <c r="W802" t="s">
        <v>48</v>
      </c>
      <c r="X802" s="3">
        <v>4</v>
      </c>
      <c r="Y802">
        <v>0</v>
      </c>
      <c r="AF802">
        <f>Table1[[#This Row],[AB]]+Table1[[#This Row],[BB]]+Table1[[#This Row],[SF]]</f>
        <v>4</v>
      </c>
      <c r="AG802">
        <f>Table1[[#This Row],[H]]+Table1[[#This Row],[BB]]</f>
        <v>2</v>
      </c>
      <c r="AH802">
        <f>Table1[[#This Row],[H]]-Table1[[#This Row],[2B]]-Table1[[#This Row],[3B]]-Table1[[#This Row],[HR]]</f>
        <v>1</v>
      </c>
      <c r="AI802" s="3">
        <f>IF(Table1[[#This Row],[Team_Game_Number]] &gt;_xlfn.MAXIFS(Table1[Team_Game_Number],Table1[Team],Table1[[#This Row],[Team]]) - 5,1,0)</f>
        <v>0</v>
      </c>
      <c r="AJ802" cm="1">
        <f t="array" ref="AJ802">MATCH(Table1[[#This Row],[Game_ID]],_xlfn.UNIQUE(_xlfn._xlws.FILTER(Table1[Game_ID],Table1[Team]=Table1[[#This Row],[Team]])),0)</f>
        <v>8</v>
      </c>
      <c r="AK802">
        <f>IF(Table1[[#This Row],[Last5_Flag]]=1,1,0)</f>
        <v>0</v>
      </c>
      <c r="AL802">
        <f>COUNTIFS(
    Table1[Player Name], Table1[[#This Row],[Player Name]],
    Table1[Position], Table1[[#This Row],[Position]]
)</f>
        <v>30</v>
      </c>
      <c r="AM802" t="str" cm="1">
        <f t="array" ref="AM8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803" spans="1:39" x14ac:dyDescent="0.2">
      <c r="A803" t="str">
        <f>TEXT(Table1[[#This Row],[Date]],"yyyymmdd") &amp; "_" &amp; (LEFT(D803,3) &amp; "_" &amp; LEFT(E803,3) &amp; "_" &amp; (Table1[[#This Row],[Game_no.]]))</f>
        <v>20260221_Gle_D'Y_1</v>
      </c>
      <c r="B803" s="1">
        <v>46074</v>
      </c>
      <c r="C803" s="3">
        <v>1</v>
      </c>
      <c r="D803" t="s">
        <v>71</v>
      </c>
      <c r="E803" t="s">
        <v>306</v>
      </c>
      <c r="F803" t="s">
        <v>71</v>
      </c>
      <c r="G803" t="s">
        <v>306</v>
      </c>
      <c r="H803" t="s">
        <v>81</v>
      </c>
      <c r="I803" t="str">
        <f>TRIM(SUBSTITUTE(Table1[[#This Row],[Player]], " ", ""))</f>
        <v>H.Howe</v>
      </c>
      <c r="J803">
        <v>3</v>
      </c>
      <c r="K803">
        <v>0</v>
      </c>
      <c r="L803">
        <v>1</v>
      </c>
      <c r="M803">
        <v>1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f t="shared" si="40"/>
        <v>1</v>
      </c>
      <c r="W803" t="s">
        <v>43</v>
      </c>
      <c r="X803" s="3">
        <v>5</v>
      </c>
      <c r="Y803">
        <v>0</v>
      </c>
      <c r="AF803">
        <f>Table1[[#This Row],[AB]]+Table1[[#This Row],[BB]]+Table1[[#This Row],[SF]]</f>
        <v>3</v>
      </c>
      <c r="AG803">
        <f>Table1[[#This Row],[H]]+Table1[[#This Row],[BB]]</f>
        <v>1</v>
      </c>
      <c r="AH803">
        <f>Table1[[#This Row],[H]]-Table1[[#This Row],[2B]]-Table1[[#This Row],[3B]]-Table1[[#This Row],[HR]]</f>
        <v>1</v>
      </c>
      <c r="AI803" s="3">
        <f>IF(Table1[[#This Row],[Team_Game_Number]] &gt;_xlfn.MAXIFS(Table1[Team_Game_Number],Table1[Team],Table1[[#This Row],[Team]]) - 5,1,0)</f>
        <v>0</v>
      </c>
      <c r="AJ803" cm="1">
        <f t="array" ref="AJ803">MATCH(Table1[[#This Row],[Game_ID]],_xlfn.UNIQUE(_xlfn._xlws.FILTER(Table1[Game_ID],Table1[Team]=Table1[[#This Row],[Team]])),0)</f>
        <v>8</v>
      </c>
      <c r="AK803">
        <f>IF(Table1[[#This Row],[Last5_Flag]]=1,1,0)</f>
        <v>0</v>
      </c>
      <c r="AL803">
        <f>COUNTIFS(
    Table1[Player Name], Table1[[#This Row],[Player Name]],
    Table1[Position], Table1[[#This Row],[Position]]
)</f>
        <v>19</v>
      </c>
      <c r="AM803" t="str" cm="1">
        <f t="array" ref="AM8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04" spans="1:39" x14ac:dyDescent="0.2">
      <c r="A804" t="str">
        <f>TEXT(Table1[[#This Row],[Date]],"yyyymmdd") &amp; "_" &amp; (LEFT(D804,3) &amp; "_" &amp; LEFT(E804,3) &amp; "_" &amp; (Table1[[#This Row],[Game_no.]]))</f>
        <v>20260221_Gle_D'Y_1</v>
      </c>
      <c r="B804" s="1">
        <v>46074</v>
      </c>
      <c r="C804" s="3">
        <v>1</v>
      </c>
      <c r="D804" t="s">
        <v>71</v>
      </c>
      <c r="E804" t="s">
        <v>306</v>
      </c>
      <c r="F804" t="s">
        <v>71</v>
      </c>
      <c r="G804" t="s">
        <v>306</v>
      </c>
      <c r="H804" t="s">
        <v>124</v>
      </c>
      <c r="I804" t="str">
        <f>TRIM(SUBSTITUTE(Table1[[#This Row],[Player]], " ", ""))</f>
        <v>L.Smith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f t="shared" si="40"/>
        <v>0</v>
      </c>
      <c r="W804" t="s">
        <v>74</v>
      </c>
      <c r="X804" s="3">
        <v>5</v>
      </c>
      <c r="Y804">
        <v>0</v>
      </c>
      <c r="AF804">
        <f>Table1[[#This Row],[AB]]+Table1[[#This Row],[BB]]+Table1[[#This Row],[SF]]</f>
        <v>1</v>
      </c>
      <c r="AG804">
        <f>Table1[[#This Row],[H]]+Table1[[#This Row],[BB]]</f>
        <v>0</v>
      </c>
      <c r="AH804">
        <f>Table1[[#This Row],[H]]-Table1[[#This Row],[2B]]-Table1[[#This Row],[3B]]-Table1[[#This Row],[HR]]</f>
        <v>0</v>
      </c>
      <c r="AI804" s="3">
        <f>IF(Table1[[#This Row],[Team_Game_Number]] &gt;_xlfn.MAXIFS(Table1[Team_Game_Number],Table1[Team],Table1[[#This Row],[Team]]) - 5,1,0)</f>
        <v>0</v>
      </c>
      <c r="AJ804" cm="1">
        <f t="array" ref="AJ804">MATCH(Table1[[#This Row],[Game_ID]],_xlfn.UNIQUE(_xlfn._xlws.FILTER(Table1[Game_ID],Table1[Team]=Table1[[#This Row],[Team]])),0)</f>
        <v>8</v>
      </c>
      <c r="AK804">
        <f>IF(Table1[[#This Row],[Last5_Flag]]=1,1,0)</f>
        <v>0</v>
      </c>
      <c r="AL804">
        <f>COUNTIFS(
    Table1[Player Name], Table1[[#This Row],[Player Name]],
    Table1[Position], Table1[[#This Row],[Position]]
)</f>
        <v>1</v>
      </c>
      <c r="AM804" t="str" cm="1">
        <f t="array" ref="AM8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05" spans="1:39" x14ac:dyDescent="0.2">
      <c r="A805" t="str">
        <f>TEXT(Table1[[#This Row],[Date]],"yyyymmdd") &amp; "_" &amp; (LEFT(D805,3) &amp; "_" &amp; LEFT(E805,3) &amp; "_" &amp; (Table1[[#This Row],[Game_no.]]))</f>
        <v>20260221_Gle_D'Y_1</v>
      </c>
      <c r="B805" s="1">
        <v>46074</v>
      </c>
      <c r="C805" s="3">
        <v>1</v>
      </c>
      <c r="D805" t="s">
        <v>71</v>
      </c>
      <c r="E805" t="s">
        <v>306</v>
      </c>
      <c r="F805" t="s">
        <v>71</v>
      </c>
      <c r="G805" t="s">
        <v>306</v>
      </c>
      <c r="H805" t="s">
        <v>89</v>
      </c>
      <c r="I805" t="str">
        <f>TRIM(SUBSTITUTE(Table1[[#This Row],[Player]], " ", ""))</f>
        <v>F.Yoho</v>
      </c>
      <c r="J805">
        <v>2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f t="shared" si="40"/>
        <v>1</v>
      </c>
      <c r="W805" t="s">
        <v>311</v>
      </c>
      <c r="X805" s="3">
        <v>6</v>
      </c>
      <c r="Y805">
        <v>0</v>
      </c>
      <c r="AF805">
        <f>Table1[[#This Row],[AB]]+Table1[[#This Row],[BB]]+Table1[[#This Row],[SF]]</f>
        <v>2</v>
      </c>
      <c r="AG805">
        <f>Table1[[#This Row],[H]]+Table1[[#This Row],[BB]]</f>
        <v>1</v>
      </c>
      <c r="AH805">
        <f>Table1[[#This Row],[H]]-Table1[[#This Row],[2B]]-Table1[[#This Row],[3B]]-Table1[[#This Row],[HR]]</f>
        <v>1</v>
      </c>
      <c r="AI805" s="3">
        <f>IF(Table1[[#This Row],[Team_Game_Number]] &gt;_xlfn.MAXIFS(Table1[Team_Game_Number],Table1[Team],Table1[[#This Row],[Team]]) - 5,1,0)</f>
        <v>0</v>
      </c>
      <c r="AJ805" cm="1">
        <f t="array" ref="AJ805">MATCH(Table1[[#This Row],[Game_ID]],_xlfn.UNIQUE(_xlfn._xlws.FILTER(Table1[Game_ID],Table1[Team]=Table1[[#This Row],[Team]])),0)</f>
        <v>8</v>
      </c>
      <c r="AK805">
        <f>IF(Table1[[#This Row],[Last5_Flag]]=1,1,0)</f>
        <v>0</v>
      </c>
      <c r="AL805">
        <f>COUNTIFS(
    Table1[Player Name], Table1[[#This Row],[Player Name]],
    Table1[Position], Table1[[#This Row],[Position]]
)</f>
        <v>2</v>
      </c>
      <c r="AM805" t="str" cm="1">
        <f t="array" ref="AM8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06" spans="1:39" x14ac:dyDescent="0.2">
      <c r="A806" t="str">
        <f>TEXT(Table1[[#This Row],[Date]],"yyyymmdd") &amp; "_" &amp; (LEFT(D806,3) &amp; "_" &amp; LEFT(E806,3) &amp; "_" &amp; (Table1[[#This Row],[Game_no.]]))</f>
        <v>20260221_Gle_D'Y_1</v>
      </c>
      <c r="B806" s="1">
        <v>46074</v>
      </c>
      <c r="C806" s="3">
        <v>1</v>
      </c>
      <c r="D806" t="s">
        <v>71</v>
      </c>
      <c r="E806" t="s">
        <v>306</v>
      </c>
      <c r="F806" t="s">
        <v>71</v>
      </c>
      <c r="G806" t="s">
        <v>306</v>
      </c>
      <c r="H806" t="s">
        <v>77</v>
      </c>
      <c r="I806" t="str">
        <f>TRIM(SUBSTITUTE(Table1[[#This Row],[Player]], " ", ""))</f>
        <v>E.Lilly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f t="shared" si="40"/>
        <v>0</v>
      </c>
      <c r="W806" t="s">
        <v>73</v>
      </c>
      <c r="X806" s="3"/>
      <c r="Y806">
        <v>0</v>
      </c>
      <c r="AF806">
        <f>Table1[[#This Row],[AB]]+Table1[[#This Row],[BB]]+Table1[[#This Row],[SF]]</f>
        <v>0</v>
      </c>
      <c r="AG806">
        <f>Table1[[#This Row],[H]]+Table1[[#This Row],[BB]]</f>
        <v>0</v>
      </c>
      <c r="AH806">
        <f>Table1[[#This Row],[H]]-Table1[[#This Row],[2B]]-Table1[[#This Row],[3B]]-Table1[[#This Row],[HR]]</f>
        <v>0</v>
      </c>
      <c r="AI806" s="3">
        <f>IF(Table1[[#This Row],[Team_Game_Number]] &gt;_xlfn.MAXIFS(Table1[Team_Game_Number],Table1[Team],Table1[[#This Row],[Team]]) - 5,1,0)</f>
        <v>0</v>
      </c>
      <c r="AJ806" cm="1">
        <f t="array" ref="AJ806">MATCH(Table1[[#This Row],[Game_ID]],_xlfn.UNIQUE(_xlfn._xlws.FILTER(Table1[Game_ID],Table1[Team]=Table1[[#This Row],[Team]])),0)</f>
        <v>8</v>
      </c>
      <c r="AK806">
        <f>IF(Table1[[#This Row],[Last5_Flag]]=1,1,0)</f>
        <v>0</v>
      </c>
      <c r="AL806">
        <f>COUNTIFS(
    Table1[Player Name], Table1[[#This Row],[Player Name]],
    Table1[Position], Table1[[#This Row],[Position]]
)</f>
        <v>6</v>
      </c>
      <c r="AM806" t="str" cm="1">
        <f t="array" ref="AM8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807" spans="1:39" x14ac:dyDescent="0.2">
      <c r="A807" t="str">
        <f>TEXT(Table1[[#This Row],[Date]],"yyyymmdd") &amp; "_" &amp; (LEFT(D807,3) &amp; "_" &amp; LEFT(E807,3) &amp; "_" &amp; (Table1[[#This Row],[Game_no.]]))</f>
        <v>20260221_Gle_D'Y_1</v>
      </c>
      <c r="B807" s="1">
        <v>46074</v>
      </c>
      <c r="C807" s="3">
        <v>1</v>
      </c>
      <c r="D807" t="s">
        <v>71</v>
      </c>
      <c r="E807" t="s">
        <v>306</v>
      </c>
      <c r="F807" t="s">
        <v>71</v>
      </c>
      <c r="G807" t="s">
        <v>306</v>
      </c>
      <c r="H807" t="s">
        <v>125</v>
      </c>
      <c r="I807" t="str">
        <f>TRIM(SUBSTITUTE(Table1[[#This Row],[Player]], " ", ""))</f>
        <v>K.Burdick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f t="shared" si="40"/>
        <v>0</v>
      </c>
      <c r="W807" t="s">
        <v>74</v>
      </c>
      <c r="X807" s="3">
        <v>6</v>
      </c>
      <c r="Y807">
        <v>0</v>
      </c>
      <c r="AF807">
        <f>Table1[[#This Row],[AB]]+Table1[[#This Row],[BB]]+Table1[[#This Row],[SF]]</f>
        <v>1</v>
      </c>
      <c r="AG807">
        <f>Table1[[#This Row],[H]]+Table1[[#This Row],[BB]]</f>
        <v>0</v>
      </c>
      <c r="AH807">
        <f>Table1[[#This Row],[H]]-Table1[[#This Row],[2B]]-Table1[[#This Row],[3B]]-Table1[[#This Row],[HR]]</f>
        <v>0</v>
      </c>
      <c r="AI807" s="3">
        <f>IF(Table1[[#This Row],[Team_Game_Number]] &gt;_xlfn.MAXIFS(Table1[Team_Game_Number],Table1[Team],Table1[[#This Row],[Team]]) - 5,1,0)</f>
        <v>0</v>
      </c>
      <c r="AJ807" cm="1">
        <f t="array" ref="AJ807">MATCH(Table1[[#This Row],[Game_ID]],_xlfn.UNIQUE(_xlfn._xlws.FILTER(Table1[Game_ID],Table1[Team]=Table1[[#This Row],[Team]])),0)</f>
        <v>8</v>
      </c>
      <c r="AK807">
        <f>IF(Table1[[#This Row],[Last5_Flag]]=1,1,0)</f>
        <v>0</v>
      </c>
      <c r="AL807">
        <f>COUNTIFS(
    Table1[Player Name], Table1[[#This Row],[Player Name]],
    Table1[Position], Table1[[#This Row],[Position]]
)</f>
        <v>1</v>
      </c>
      <c r="AM807" t="str" cm="1">
        <f t="array" ref="AM8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808" spans="1:39" x14ac:dyDescent="0.2">
      <c r="A808" t="str">
        <f>TEXT(Table1[[#This Row],[Date]],"yyyymmdd") &amp; "_" &amp; (LEFT(D808,3) &amp; "_" &amp; LEFT(E808,3) &amp; "_" &amp; (Table1[[#This Row],[Game_no.]]))</f>
        <v>20260221_Gle_D'Y_1</v>
      </c>
      <c r="B808" s="1">
        <v>46074</v>
      </c>
      <c r="C808" s="3">
        <v>1</v>
      </c>
      <c r="D808" t="s">
        <v>71</v>
      </c>
      <c r="E808" t="s">
        <v>306</v>
      </c>
      <c r="F808" t="s">
        <v>71</v>
      </c>
      <c r="G808" t="s">
        <v>306</v>
      </c>
      <c r="H808" t="s">
        <v>84</v>
      </c>
      <c r="I808" t="str">
        <f>TRIM(SUBSTITUTE(Table1[[#This Row],[Player]], " ", ""))</f>
        <v>E.McLean</v>
      </c>
      <c r="J808">
        <v>1</v>
      </c>
      <c r="K808">
        <v>1</v>
      </c>
      <c r="L808">
        <v>0</v>
      </c>
      <c r="M808">
        <v>0</v>
      </c>
      <c r="N808">
        <v>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f t="shared" si="40"/>
        <v>0</v>
      </c>
      <c r="W808" t="s">
        <v>57</v>
      </c>
      <c r="X808" s="3">
        <v>7</v>
      </c>
      <c r="Y808">
        <v>0</v>
      </c>
      <c r="AF808">
        <f>Table1[[#This Row],[AB]]+Table1[[#This Row],[BB]]+Table1[[#This Row],[SF]]</f>
        <v>3</v>
      </c>
      <c r="AG808">
        <f>Table1[[#This Row],[H]]+Table1[[#This Row],[BB]]</f>
        <v>2</v>
      </c>
      <c r="AH808">
        <f>Table1[[#This Row],[H]]-Table1[[#This Row],[2B]]-Table1[[#This Row],[3B]]-Table1[[#This Row],[HR]]</f>
        <v>0</v>
      </c>
      <c r="AI808" s="3">
        <f>IF(Table1[[#This Row],[Team_Game_Number]] &gt;_xlfn.MAXIFS(Table1[Team_Game_Number],Table1[Team],Table1[[#This Row],[Team]]) - 5,1,0)</f>
        <v>0</v>
      </c>
      <c r="AJ808" cm="1">
        <f t="array" ref="AJ808">MATCH(Table1[[#This Row],[Game_ID]],_xlfn.UNIQUE(_xlfn._xlws.FILTER(Table1[Game_ID],Table1[Team]=Table1[[#This Row],[Team]])),0)</f>
        <v>8</v>
      </c>
      <c r="AK808">
        <f>IF(Table1[[#This Row],[Last5_Flag]]=1,1,0)</f>
        <v>0</v>
      </c>
      <c r="AL808">
        <f>COUNTIFS(
    Table1[Player Name], Table1[[#This Row],[Player Name]],
    Table1[Position], Table1[[#This Row],[Position]]
)</f>
        <v>30</v>
      </c>
      <c r="AM808" t="str" cm="1">
        <f t="array" ref="AM8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809" spans="1:39" x14ac:dyDescent="0.2">
      <c r="A809" t="str">
        <f>TEXT(Table1[[#This Row],[Date]],"yyyymmdd") &amp; "_" &amp; (LEFT(D809,3) &amp; "_" &amp; LEFT(E809,3) &amp; "_" &amp; (Table1[[#This Row],[Game_no.]]))</f>
        <v>20260221_Gle_D'Y_1</v>
      </c>
      <c r="B809" s="1">
        <v>46074</v>
      </c>
      <c r="C809" s="3">
        <v>1</v>
      </c>
      <c r="D809" t="s">
        <v>71</v>
      </c>
      <c r="E809" t="s">
        <v>306</v>
      </c>
      <c r="F809" t="s">
        <v>71</v>
      </c>
      <c r="G809" t="s">
        <v>306</v>
      </c>
      <c r="H809" t="s">
        <v>93</v>
      </c>
      <c r="I809" t="str">
        <f>TRIM(SUBSTITUTE(Table1[[#This Row],[Player]], " ", ""))</f>
        <v>H.Smith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f t="shared" si="40"/>
        <v>0</v>
      </c>
      <c r="W809" t="s">
        <v>52</v>
      </c>
      <c r="X809" s="3">
        <v>8</v>
      </c>
      <c r="Y809">
        <v>0</v>
      </c>
      <c r="AF809">
        <f>Table1[[#This Row],[AB]]+Table1[[#This Row],[BB]]+Table1[[#This Row],[SF]]</f>
        <v>2</v>
      </c>
      <c r="AG809">
        <f>Table1[[#This Row],[H]]+Table1[[#This Row],[BB]]</f>
        <v>0</v>
      </c>
      <c r="AH809">
        <f>Table1[[#This Row],[H]]-Table1[[#This Row],[2B]]-Table1[[#This Row],[3B]]-Table1[[#This Row],[HR]]</f>
        <v>0</v>
      </c>
      <c r="AI809" s="3">
        <f>IF(Table1[[#This Row],[Team_Game_Number]] &gt;_xlfn.MAXIFS(Table1[Team_Game_Number],Table1[Team],Table1[[#This Row],[Team]]) - 5,1,0)</f>
        <v>0</v>
      </c>
      <c r="AJ809" cm="1">
        <f t="array" ref="AJ809">MATCH(Table1[[#This Row],[Game_ID]],_xlfn.UNIQUE(_xlfn._xlws.FILTER(Table1[Game_ID],Table1[Team]=Table1[[#This Row],[Team]])),0)</f>
        <v>8</v>
      </c>
      <c r="AK809">
        <f>IF(Table1[[#This Row],[Last5_Flag]]=1,1,0)</f>
        <v>0</v>
      </c>
      <c r="AL809">
        <f>COUNTIFS(
    Table1[Player Name], Table1[[#This Row],[Player Name]],
    Table1[Position], Table1[[#This Row],[Position]]
)</f>
        <v>6</v>
      </c>
      <c r="AM809" t="str" cm="1">
        <f t="array" ref="AM8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810" spans="1:39" x14ac:dyDescent="0.2">
      <c r="A810" t="str">
        <f>TEXT(Table1[[#This Row],[Date]],"yyyymmdd") &amp; "_" &amp; (LEFT(D810,3) &amp; "_" &amp; LEFT(E810,3) &amp; "_" &amp; (Table1[[#This Row],[Game_no.]]))</f>
        <v>20260221_Gle_D'Y_1</v>
      </c>
      <c r="B810" s="1">
        <v>46074</v>
      </c>
      <c r="C810" s="3">
        <v>1</v>
      </c>
      <c r="D810" t="s">
        <v>71</v>
      </c>
      <c r="E810" t="s">
        <v>306</v>
      </c>
      <c r="F810" t="s">
        <v>71</v>
      </c>
      <c r="G810" t="s">
        <v>306</v>
      </c>
      <c r="H810" t="s">
        <v>112</v>
      </c>
      <c r="I810" t="str">
        <f>TRIM(SUBSTITUTE(Table1[[#This Row],[Player]], " ", ""))</f>
        <v>K.Harper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f t="shared" si="40"/>
        <v>0</v>
      </c>
      <c r="W810" t="s">
        <v>74</v>
      </c>
      <c r="X810" s="3">
        <v>8</v>
      </c>
      <c r="Y810">
        <v>0</v>
      </c>
      <c r="AF810">
        <f>Table1[[#This Row],[AB]]+Table1[[#This Row],[BB]]+Table1[[#This Row],[SF]]</f>
        <v>0</v>
      </c>
      <c r="AG810">
        <f>Table1[[#This Row],[H]]+Table1[[#This Row],[BB]]</f>
        <v>0</v>
      </c>
      <c r="AH810">
        <f>Table1[[#This Row],[H]]-Table1[[#This Row],[2B]]-Table1[[#This Row],[3B]]-Table1[[#This Row],[HR]]</f>
        <v>0</v>
      </c>
      <c r="AI810" s="3">
        <f>IF(Table1[[#This Row],[Team_Game_Number]] &gt;_xlfn.MAXIFS(Table1[Team_Game_Number],Table1[Team],Table1[[#This Row],[Team]]) - 5,1,0)</f>
        <v>0</v>
      </c>
      <c r="AJ810" cm="1">
        <f t="array" ref="AJ810">MATCH(Table1[[#This Row],[Game_ID]],_xlfn.UNIQUE(_xlfn._xlws.FILTER(Table1[Game_ID],Table1[Team]=Table1[[#This Row],[Team]])),0)</f>
        <v>8</v>
      </c>
      <c r="AK810">
        <f>IF(Table1[[#This Row],[Last5_Flag]]=1,1,0)</f>
        <v>0</v>
      </c>
      <c r="AL810">
        <f>COUNTIFS(
    Table1[Player Name], Table1[[#This Row],[Player Name]],
    Table1[Position], Table1[[#This Row],[Position]]
)</f>
        <v>4</v>
      </c>
      <c r="AM810" t="str" cm="1">
        <f t="array" ref="AM8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811" spans="1:39" x14ac:dyDescent="0.2">
      <c r="A811" t="str">
        <f>TEXT(Table1[[#This Row],[Date]],"yyyymmdd") &amp; "_" &amp; (LEFT(D811,3) &amp; "_" &amp; LEFT(E811,3) &amp; "_" &amp; (Table1[[#This Row],[Game_no.]]))</f>
        <v>20260221_Gle_D'Y_1</v>
      </c>
      <c r="B811" s="1">
        <v>46074</v>
      </c>
      <c r="C811" s="3">
        <v>1</v>
      </c>
      <c r="D811" t="s">
        <v>71</v>
      </c>
      <c r="E811" t="s">
        <v>306</v>
      </c>
      <c r="F811" t="s">
        <v>71</v>
      </c>
      <c r="G811" t="s">
        <v>306</v>
      </c>
      <c r="H811" t="s">
        <v>83</v>
      </c>
      <c r="I811" t="str">
        <f>TRIM(SUBSTITUTE(Table1[[#This Row],[Player]], " ", ""))</f>
        <v>K.Bradbury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f t="shared" si="40"/>
        <v>0</v>
      </c>
      <c r="W811" t="s">
        <v>73</v>
      </c>
      <c r="X811" s="3"/>
      <c r="Y811">
        <v>0</v>
      </c>
      <c r="AF811">
        <f>Table1[[#This Row],[AB]]+Table1[[#This Row],[BB]]+Table1[[#This Row],[SF]]</f>
        <v>0</v>
      </c>
      <c r="AG811">
        <f>Table1[[#This Row],[H]]+Table1[[#This Row],[BB]]</f>
        <v>0</v>
      </c>
      <c r="AH811">
        <f>Table1[[#This Row],[H]]-Table1[[#This Row],[2B]]-Table1[[#This Row],[3B]]-Table1[[#This Row],[HR]]</f>
        <v>0</v>
      </c>
      <c r="AI811" s="3">
        <f>IF(Table1[[#This Row],[Team_Game_Number]] &gt;_xlfn.MAXIFS(Table1[Team_Game_Number],Table1[Team],Table1[[#This Row],[Team]]) - 5,1,0)</f>
        <v>0</v>
      </c>
      <c r="AJ811" cm="1">
        <f t="array" ref="AJ811">MATCH(Table1[[#This Row],[Game_ID]],_xlfn.UNIQUE(_xlfn._xlws.FILTER(Table1[Game_ID],Table1[Team]=Table1[[#This Row],[Team]])),0)</f>
        <v>8</v>
      </c>
      <c r="AK811">
        <f>IF(Table1[[#This Row],[Last5_Flag]]=1,1,0)</f>
        <v>0</v>
      </c>
      <c r="AL811">
        <f>COUNTIFS(
    Table1[Player Name], Table1[[#This Row],[Player Name]],
    Table1[Position], Table1[[#This Row],[Position]]
)</f>
        <v>11</v>
      </c>
      <c r="AM811" t="str" cm="1">
        <f t="array" ref="AM8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812" spans="1:39" x14ac:dyDescent="0.2">
      <c r="A812" t="str">
        <f>TEXT(Table1[[#This Row],[Date]],"yyyymmdd") &amp; "_" &amp; (LEFT(D812,3) &amp; "_" &amp; LEFT(E812,3) &amp; "_" &amp; (Table1[[#This Row],[Game_no.]]))</f>
        <v>20260221_Gle_D'Y_1</v>
      </c>
      <c r="B812" s="1">
        <v>46074</v>
      </c>
      <c r="C812" s="3">
        <v>1</v>
      </c>
      <c r="D812" t="s">
        <v>71</v>
      </c>
      <c r="E812" t="s">
        <v>306</v>
      </c>
      <c r="F812" t="s">
        <v>71</v>
      </c>
      <c r="G812" t="s">
        <v>306</v>
      </c>
      <c r="H812" t="s">
        <v>87</v>
      </c>
      <c r="I812" t="str">
        <f>TRIM(SUBSTITUTE(Table1[[#This Row],[Player]], " ", ""))</f>
        <v>L.Burns</v>
      </c>
      <c r="J812">
        <v>1</v>
      </c>
      <c r="K812">
        <v>2</v>
      </c>
      <c r="L812">
        <v>1</v>
      </c>
      <c r="M812">
        <v>2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f t="shared" si="40"/>
        <v>1</v>
      </c>
      <c r="W812" t="s">
        <v>54</v>
      </c>
      <c r="X812" s="3">
        <v>9</v>
      </c>
      <c r="Y812">
        <v>0</v>
      </c>
      <c r="AF812">
        <f>Table1[[#This Row],[AB]]+Table1[[#This Row],[BB]]+Table1[[#This Row],[SF]]</f>
        <v>2</v>
      </c>
      <c r="AG812">
        <f>Table1[[#This Row],[H]]+Table1[[#This Row],[BB]]</f>
        <v>2</v>
      </c>
      <c r="AH812">
        <f>Table1[[#This Row],[H]]-Table1[[#This Row],[2B]]-Table1[[#This Row],[3B]]-Table1[[#This Row],[HR]]</f>
        <v>1</v>
      </c>
      <c r="AI812" s="3">
        <f>IF(Table1[[#This Row],[Team_Game_Number]] &gt;_xlfn.MAXIFS(Table1[Team_Game_Number],Table1[Team],Table1[[#This Row],[Team]]) - 5,1,0)</f>
        <v>0</v>
      </c>
      <c r="AJ812" cm="1">
        <f t="array" ref="AJ812">MATCH(Table1[[#This Row],[Game_ID]],_xlfn.UNIQUE(_xlfn._xlws.FILTER(Table1[Game_ID],Table1[Team]=Table1[[#This Row],[Team]])),0)</f>
        <v>8</v>
      </c>
      <c r="AK812">
        <f>IF(Table1[[#This Row],[Last5_Flag]]=1,1,0)</f>
        <v>0</v>
      </c>
      <c r="AL812">
        <f>COUNTIFS(
    Table1[Player Name], Table1[[#This Row],[Player Name]],
    Table1[Position], Table1[[#This Row],[Position]]
)</f>
        <v>23</v>
      </c>
      <c r="AM812" t="str" cm="1">
        <f t="array" ref="AM8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813" spans="1:39" x14ac:dyDescent="0.2">
      <c r="A813" t="str">
        <f>TEXT(Table1[[#This Row],[Date]],"yyyymmdd") &amp; "_" &amp; (LEFT(D813,3) &amp; "_" &amp; LEFT(E813,3) &amp; "_" &amp; (Table1[[#This Row],[Game_no.]]))</f>
        <v>20260221_Gle_D'Y_1</v>
      </c>
      <c r="B813" s="1">
        <v>46074</v>
      </c>
      <c r="C813" s="3">
        <v>1</v>
      </c>
      <c r="D813" t="s">
        <v>71</v>
      </c>
      <c r="E813" t="s">
        <v>306</v>
      </c>
      <c r="F813" t="s">
        <v>71</v>
      </c>
      <c r="G813" t="s">
        <v>306</v>
      </c>
      <c r="H813" t="s">
        <v>90</v>
      </c>
      <c r="I813" t="str">
        <f>TRIM(SUBSTITUTE(Table1[[#This Row],[Player]], " ", ""))</f>
        <v>A.Harward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f t="shared" si="40"/>
        <v>0</v>
      </c>
      <c r="W813" t="s">
        <v>54</v>
      </c>
      <c r="X813" s="3">
        <v>9</v>
      </c>
      <c r="Y813">
        <v>0</v>
      </c>
      <c r="AF813">
        <f>Table1[[#This Row],[AB]]+Table1[[#This Row],[BB]]+Table1[[#This Row],[SF]]</f>
        <v>0</v>
      </c>
      <c r="AG813">
        <f>Table1[[#This Row],[H]]+Table1[[#This Row],[BB]]</f>
        <v>0</v>
      </c>
      <c r="AH813">
        <f>Table1[[#This Row],[H]]-Table1[[#This Row],[2B]]-Table1[[#This Row],[3B]]-Table1[[#This Row],[HR]]</f>
        <v>0</v>
      </c>
      <c r="AI813" s="3">
        <f>IF(Table1[[#This Row],[Team_Game_Number]] &gt;_xlfn.MAXIFS(Table1[Team_Game_Number],Table1[Team],Table1[[#This Row],[Team]]) - 5,1,0)</f>
        <v>0</v>
      </c>
      <c r="AJ813" cm="1">
        <f t="array" ref="AJ813">MATCH(Table1[[#This Row],[Game_ID]],_xlfn.UNIQUE(_xlfn._xlws.FILTER(Table1[Game_ID],Table1[Team]=Table1[[#This Row],[Team]])),0)</f>
        <v>8</v>
      </c>
      <c r="AK813">
        <f>IF(Table1[[#This Row],[Last5_Flag]]=1,1,0)</f>
        <v>0</v>
      </c>
      <c r="AL813">
        <f>COUNTIFS(
    Table1[Player Name], Table1[[#This Row],[Player Name]],
    Table1[Position], Table1[[#This Row],[Position]]
)</f>
        <v>11</v>
      </c>
      <c r="AM813" t="str" cm="1">
        <f t="array" ref="AM8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814" spans="1:39" x14ac:dyDescent="0.2">
      <c r="A814" t="str">
        <f>TEXT(Table1[[#This Row],[Date]],"yyyymmdd") &amp; "_" &amp; (LEFT(D814,3) &amp; "_" &amp; LEFT(E814,3) &amp; "_" &amp; (Table1[[#This Row],[Game_no.]]))</f>
        <v>20260221_Gle_D'Y_1</v>
      </c>
      <c r="B814" s="1">
        <v>46074</v>
      </c>
      <c r="C814" s="3">
        <v>1</v>
      </c>
      <c r="D814" t="s">
        <v>71</v>
      </c>
      <c r="E814" t="s">
        <v>306</v>
      </c>
      <c r="F814" t="s">
        <v>71</v>
      </c>
      <c r="G814" t="s">
        <v>306</v>
      </c>
      <c r="H814" t="s">
        <v>127</v>
      </c>
      <c r="I814" t="str">
        <f>TRIM(SUBSTITUTE(Table1[[#This Row],[Player]], " ", ""))</f>
        <v>M.Boggess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f t="shared" si="40"/>
        <v>0</v>
      </c>
      <c r="W814" t="s">
        <v>58</v>
      </c>
      <c r="X814" s="3"/>
      <c r="Y814">
        <v>0</v>
      </c>
      <c r="Z814">
        <v>6</v>
      </c>
      <c r="AA814">
        <v>3</v>
      </c>
      <c r="AB814">
        <v>0</v>
      </c>
      <c r="AC814">
        <v>0</v>
      </c>
      <c r="AD814">
        <v>0</v>
      </c>
      <c r="AE814">
        <v>4</v>
      </c>
      <c r="AF814">
        <f>Table1[[#This Row],[AB]]+Table1[[#This Row],[BB]]+Table1[[#This Row],[SF]]</f>
        <v>0</v>
      </c>
      <c r="AG814">
        <f>Table1[[#This Row],[H]]+Table1[[#This Row],[BB]]</f>
        <v>0</v>
      </c>
      <c r="AH814">
        <f>Table1[[#This Row],[H]]-Table1[[#This Row],[2B]]-Table1[[#This Row],[3B]]-Table1[[#This Row],[HR]]</f>
        <v>0</v>
      </c>
      <c r="AI814" s="3">
        <f>IF(Table1[[#This Row],[Team_Game_Number]] &gt;_xlfn.MAXIFS(Table1[Team_Game_Number],Table1[Team],Table1[[#This Row],[Team]]) - 5,1,0)</f>
        <v>0</v>
      </c>
      <c r="AJ814" cm="1">
        <f t="array" ref="AJ814">MATCH(Table1[[#This Row],[Game_ID]],_xlfn.UNIQUE(_xlfn._xlws.FILTER(Table1[Game_ID],Table1[Team]=Table1[[#This Row],[Team]])),0)</f>
        <v>8</v>
      </c>
      <c r="AK814">
        <f>IF(Table1[[#This Row],[Last5_Flag]]=1,1,0)</f>
        <v>0</v>
      </c>
      <c r="AL814">
        <f>COUNTIFS(
    Table1[Player Name], Table1[[#This Row],[Player Name]],
    Table1[Position], Table1[[#This Row],[Position]]
)</f>
        <v>13</v>
      </c>
      <c r="AM814" t="str" cm="1">
        <f t="array" ref="AM8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15" spans="1:39" x14ac:dyDescent="0.2">
      <c r="A815" t="str">
        <f>TEXT(Table1[[#This Row],[Date]],"yyyymmdd") &amp; "_" &amp; (LEFT(D815,3) &amp; "_" &amp; LEFT(E815,3) &amp; "_" &amp; (Table1[[#This Row],[Game_no.]]))</f>
        <v>20260221_UC_She_1</v>
      </c>
      <c r="B815" s="1">
        <v>46074</v>
      </c>
      <c r="C815" s="3">
        <v>1</v>
      </c>
      <c r="D815" t="s">
        <v>201</v>
      </c>
      <c r="E815" t="s">
        <v>268</v>
      </c>
      <c r="F815" t="s">
        <v>201</v>
      </c>
      <c r="G815" t="s">
        <v>268</v>
      </c>
      <c r="H815" t="s">
        <v>202</v>
      </c>
      <c r="I815" t="str">
        <f>TRIM(SUBSTITUTE(Table1[[#This Row],[Player]], " ", ""))</f>
        <v>E.Zucchero</v>
      </c>
      <c r="J815">
        <v>4</v>
      </c>
      <c r="K815">
        <v>0</v>
      </c>
      <c r="L815">
        <v>2</v>
      </c>
      <c r="M815">
        <v>2</v>
      </c>
      <c r="N815">
        <v>0</v>
      </c>
      <c r="O815">
        <v>1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f t="shared" si="40"/>
        <v>4</v>
      </c>
      <c r="W815" t="s">
        <v>48</v>
      </c>
      <c r="X815" s="3">
        <v>1</v>
      </c>
      <c r="Y815">
        <v>0</v>
      </c>
      <c r="AF815">
        <f>Table1[[#This Row],[AB]]+Table1[[#This Row],[BB]]+Table1[[#This Row],[SF]]</f>
        <v>4</v>
      </c>
      <c r="AG815">
        <f>Table1[[#This Row],[H]]+Table1[[#This Row],[BB]]</f>
        <v>2</v>
      </c>
      <c r="AH815">
        <f>Table1[[#This Row],[H]]-Table1[[#This Row],[2B]]-Table1[[#This Row],[3B]]-Table1[[#This Row],[HR]]</f>
        <v>1</v>
      </c>
      <c r="AI815" s="3">
        <f>IF(Table1[[#This Row],[Team_Game_Number]] &gt;_xlfn.MAXIFS(Table1[Team_Game_Number],Table1[Team],Table1[[#This Row],[Team]]) - 5,1,0)</f>
        <v>0</v>
      </c>
      <c r="AJ815" cm="1">
        <f t="array" ref="AJ815">MATCH(Table1[[#This Row],[Game_ID]],_xlfn.UNIQUE(_xlfn._xlws.FILTER(Table1[Game_ID],Table1[Team]=Table1[[#This Row],[Team]])),0)</f>
        <v>8</v>
      </c>
      <c r="AK815">
        <f>IF(Table1[[#This Row],[Last5_Flag]]=1,1,0)</f>
        <v>0</v>
      </c>
      <c r="AL815">
        <f>COUNTIFS(
    Table1[Player Name], Table1[[#This Row],[Player Name]],
    Table1[Position], Table1[[#This Row],[Position]]
)</f>
        <v>33</v>
      </c>
      <c r="AM815" t="str" cm="1">
        <f t="array" ref="AM8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816" spans="1:39" x14ac:dyDescent="0.2">
      <c r="A816" t="str">
        <f>TEXT(Table1[[#This Row],[Date]],"yyyymmdd") &amp; "_" &amp; (LEFT(D816,3) &amp; "_" &amp; LEFT(E816,3) &amp; "_" &amp; (Table1[[#This Row],[Game_no.]]))</f>
        <v>20260221_UC_She_1</v>
      </c>
      <c r="B816" s="1">
        <v>46074</v>
      </c>
      <c r="C816" s="3">
        <v>1</v>
      </c>
      <c r="D816" t="s">
        <v>201</v>
      </c>
      <c r="E816" t="s">
        <v>268</v>
      </c>
      <c r="F816" t="s">
        <v>201</v>
      </c>
      <c r="G816" t="s">
        <v>268</v>
      </c>
      <c r="H816" t="s">
        <v>203</v>
      </c>
      <c r="I816" t="str">
        <f>TRIM(SUBSTITUTE(Table1[[#This Row],[Player]], " ", ""))</f>
        <v>B.Polistina</v>
      </c>
      <c r="J816">
        <v>3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f t="shared" si="40"/>
        <v>0</v>
      </c>
      <c r="W816" t="s">
        <v>54</v>
      </c>
      <c r="X816" s="3">
        <v>2</v>
      </c>
      <c r="Y816">
        <v>0</v>
      </c>
      <c r="AF816">
        <f>Table1[[#This Row],[AB]]+Table1[[#This Row],[BB]]+Table1[[#This Row],[SF]]</f>
        <v>4</v>
      </c>
      <c r="AG816">
        <f>Table1[[#This Row],[H]]+Table1[[#This Row],[BB]]</f>
        <v>1</v>
      </c>
      <c r="AH816">
        <f>Table1[[#This Row],[H]]-Table1[[#This Row],[2B]]-Table1[[#This Row],[3B]]-Table1[[#This Row],[HR]]</f>
        <v>0</v>
      </c>
      <c r="AI816" s="3">
        <f>IF(Table1[[#This Row],[Team_Game_Number]] &gt;_xlfn.MAXIFS(Table1[Team_Game_Number],Table1[Team],Table1[[#This Row],[Team]]) - 5,1,0)</f>
        <v>0</v>
      </c>
      <c r="AJ816" cm="1">
        <f t="array" ref="AJ816">MATCH(Table1[[#This Row],[Game_ID]],_xlfn.UNIQUE(_xlfn._xlws.FILTER(Table1[Game_ID],Table1[Team]=Table1[[#This Row],[Team]])),0)</f>
        <v>8</v>
      </c>
      <c r="AK816">
        <f>IF(Table1[[#This Row],[Last5_Flag]]=1,1,0)</f>
        <v>0</v>
      </c>
      <c r="AL816">
        <f>COUNTIFS(
    Table1[Player Name], Table1[[#This Row],[Player Name]],
    Table1[Position], Table1[[#This Row],[Position]]
)</f>
        <v>4</v>
      </c>
      <c r="AM816" t="str" cm="1">
        <f t="array" ref="AM8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817" spans="1:39" x14ac:dyDescent="0.2">
      <c r="A817" t="str">
        <f>TEXT(Table1[[#This Row],[Date]],"yyyymmdd") &amp; "_" &amp; (LEFT(D817,3) &amp; "_" &amp; LEFT(E817,3) &amp; "_" &amp; (Table1[[#This Row],[Game_no.]]))</f>
        <v>20260221_UC_She_1</v>
      </c>
      <c r="B817" s="1">
        <v>46074</v>
      </c>
      <c r="C817" s="3">
        <v>1</v>
      </c>
      <c r="D817" t="s">
        <v>201</v>
      </c>
      <c r="E817" t="s">
        <v>268</v>
      </c>
      <c r="F817" t="s">
        <v>201</v>
      </c>
      <c r="G817" t="s">
        <v>268</v>
      </c>
      <c r="H817" t="s">
        <v>204</v>
      </c>
      <c r="I817" t="str">
        <f>TRIM(SUBSTITUTE(Table1[[#This Row],[Player]], " ", ""))</f>
        <v>K.Moran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f t="shared" ref="V817:V829" si="41">L817*1+P817*2+Q817*3+R817*4</f>
        <v>0</v>
      </c>
      <c r="W817" t="s">
        <v>53</v>
      </c>
      <c r="X817" s="3">
        <v>3</v>
      </c>
      <c r="Y817">
        <v>0</v>
      </c>
      <c r="AF817">
        <f>Table1[[#This Row],[AB]]+Table1[[#This Row],[BB]]+Table1[[#This Row],[SF]]</f>
        <v>2</v>
      </c>
      <c r="AG817">
        <f>Table1[[#This Row],[H]]+Table1[[#This Row],[BB]]</f>
        <v>0</v>
      </c>
      <c r="AH817">
        <f>Table1[[#This Row],[H]]-Table1[[#This Row],[2B]]-Table1[[#This Row],[3B]]-Table1[[#This Row],[HR]]</f>
        <v>0</v>
      </c>
      <c r="AI817" s="3">
        <f>IF(Table1[[#This Row],[Team_Game_Number]] &gt;_xlfn.MAXIFS(Table1[Team_Game_Number],Table1[Team],Table1[[#This Row],[Team]]) - 5,1,0)</f>
        <v>0</v>
      </c>
      <c r="AJ817" cm="1">
        <f t="array" ref="AJ817">MATCH(Table1[[#This Row],[Game_ID]],_xlfn.UNIQUE(_xlfn._xlws.FILTER(Table1[Game_ID],Table1[Team]=Table1[[#This Row],[Team]])),0)</f>
        <v>8</v>
      </c>
      <c r="AK817">
        <f>IF(Table1[[#This Row],[Last5_Flag]]=1,1,0)</f>
        <v>0</v>
      </c>
      <c r="AL817">
        <f>COUNTIFS(
    Table1[Player Name], Table1[[#This Row],[Player Name]],
    Table1[Position], Table1[[#This Row],[Position]]
)</f>
        <v>9</v>
      </c>
      <c r="AM817" t="str" cm="1">
        <f t="array" ref="AM8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18" spans="1:39" x14ac:dyDescent="0.2">
      <c r="A818" t="str">
        <f>TEXT(Table1[[#This Row],[Date]],"yyyymmdd") &amp; "_" &amp; (LEFT(D818,3) &amp; "_" &amp; LEFT(E818,3) &amp; "_" &amp; (Table1[[#This Row],[Game_no.]]))</f>
        <v>20260221_UC_She_1</v>
      </c>
      <c r="B818" s="1">
        <v>46074</v>
      </c>
      <c r="C818" s="3">
        <v>1</v>
      </c>
      <c r="D818" t="s">
        <v>201</v>
      </c>
      <c r="E818" t="s">
        <v>268</v>
      </c>
      <c r="F818" t="s">
        <v>201</v>
      </c>
      <c r="G818" t="s">
        <v>268</v>
      </c>
      <c r="H818" t="s">
        <v>239</v>
      </c>
      <c r="I818" t="str">
        <f>TRIM(SUBSTITUTE(Table1[[#This Row],[Player]], " ", ""))</f>
        <v>M.Entler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f t="shared" si="41"/>
        <v>0</v>
      </c>
      <c r="W818" t="s">
        <v>74</v>
      </c>
      <c r="X818" s="3">
        <v>3</v>
      </c>
      <c r="Y818">
        <v>0</v>
      </c>
      <c r="AF818">
        <f>Table1[[#This Row],[AB]]+Table1[[#This Row],[BB]]+Table1[[#This Row],[SF]]</f>
        <v>1</v>
      </c>
      <c r="AG818">
        <f>Table1[[#This Row],[H]]+Table1[[#This Row],[BB]]</f>
        <v>0</v>
      </c>
      <c r="AH818">
        <f>Table1[[#This Row],[H]]-Table1[[#This Row],[2B]]-Table1[[#This Row],[3B]]-Table1[[#This Row],[HR]]</f>
        <v>0</v>
      </c>
      <c r="AI818" s="3">
        <f>IF(Table1[[#This Row],[Team_Game_Number]] &gt;_xlfn.MAXIFS(Table1[Team_Game_Number],Table1[Team],Table1[[#This Row],[Team]]) - 5,1,0)</f>
        <v>0</v>
      </c>
      <c r="AJ818" cm="1">
        <f t="array" ref="AJ818">MATCH(Table1[[#This Row],[Game_ID]],_xlfn.UNIQUE(_xlfn._xlws.FILTER(Table1[Game_ID],Table1[Team]=Table1[[#This Row],[Team]])),0)</f>
        <v>8</v>
      </c>
      <c r="AK818">
        <f>IF(Table1[[#This Row],[Last5_Flag]]=1,1,0)</f>
        <v>0</v>
      </c>
      <c r="AL818">
        <f>COUNTIFS(
    Table1[Player Name], Table1[[#This Row],[Player Name]],
    Table1[Position], Table1[[#This Row],[Position]]
)</f>
        <v>4</v>
      </c>
      <c r="AM818" t="str" cm="1">
        <f t="array" ref="AM8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819" spans="1:39" x14ac:dyDescent="0.2">
      <c r="A819" t="str">
        <f>TEXT(Table1[[#This Row],[Date]],"yyyymmdd") &amp; "_" &amp; (LEFT(D819,3) &amp; "_" &amp; LEFT(E819,3) &amp; "_" &amp; (Table1[[#This Row],[Game_no.]]))</f>
        <v>20260221_UC_She_1</v>
      </c>
      <c r="B819" s="1">
        <v>46074</v>
      </c>
      <c r="C819" s="3">
        <v>1</v>
      </c>
      <c r="D819" t="s">
        <v>201</v>
      </c>
      <c r="E819" t="s">
        <v>268</v>
      </c>
      <c r="F819" t="s">
        <v>201</v>
      </c>
      <c r="G819" t="s">
        <v>268</v>
      </c>
      <c r="H819" t="s">
        <v>205</v>
      </c>
      <c r="I819" t="str">
        <f>TRIM(SUBSTITUTE(Table1[[#This Row],[Player]], " ", ""))</f>
        <v>T.Hodson</v>
      </c>
      <c r="J819">
        <v>2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f t="shared" si="41"/>
        <v>0</v>
      </c>
      <c r="W819" t="s">
        <v>8</v>
      </c>
      <c r="X819" s="3">
        <v>4</v>
      </c>
      <c r="Y819">
        <v>0</v>
      </c>
      <c r="AF819">
        <f>Table1[[#This Row],[AB]]+Table1[[#This Row],[BB]]+Table1[[#This Row],[SF]]</f>
        <v>3</v>
      </c>
      <c r="AG819">
        <f>Table1[[#This Row],[H]]+Table1[[#This Row],[BB]]</f>
        <v>1</v>
      </c>
      <c r="AH819">
        <f>Table1[[#This Row],[H]]-Table1[[#This Row],[2B]]-Table1[[#This Row],[3B]]-Table1[[#This Row],[HR]]</f>
        <v>0</v>
      </c>
      <c r="AI819" s="3">
        <f>IF(Table1[[#This Row],[Team_Game_Number]] &gt;_xlfn.MAXIFS(Table1[Team_Game_Number],Table1[Team],Table1[[#This Row],[Team]]) - 5,1,0)</f>
        <v>0</v>
      </c>
      <c r="AJ819" cm="1">
        <f t="array" ref="AJ819">MATCH(Table1[[#This Row],[Game_ID]],_xlfn.UNIQUE(_xlfn._xlws.FILTER(Table1[Game_ID],Table1[Team]=Table1[[#This Row],[Team]])),0)</f>
        <v>8</v>
      </c>
      <c r="AK819">
        <f>IF(Table1[[#This Row],[Last5_Flag]]=1,1,0)</f>
        <v>0</v>
      </c>
      <c r="AL819">
        <f>COUNTIFS(
    Table1[Player Name], Table1[[#This Row],[Player Name]],
    Table1[Position], Table1[[#This Row],[Position]]
)</f>
        <v>33</v>
      </c>
      <c r="AM819" t="str" cm="1">
        <f t="array" ref="AM8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820" spans="1:39" x14ac:dyDescent="0.2">
      <c r="A820" t="str">
        <f>TEXT(Table1[[#This Row],[Date]],"yyyymmdd") &amp; "_" &amp; (LEFT(D820,3) &amp; "_" &amp; LEFT(E820,3) &amp; "_" &amp; (Table1[[#This Row],[Game_no.]]))</f>
        <v>20260221_UC_She_1</v>
      </c>
      <c r="B820" s="1">
        <v>46074</v>
      </c>
      <c r="C820" s="3">
        <v>1</v>
      </c>
      <c r="D820" t="s">
        <v>201</v>
      </c>
      <c r="E820" t="s">
        <v>268</v>
      </c>
      <c r="F820" t="s">
        <v>201</v>
      </c>
      <c r="G820" t="s">
        <v>268</v>
      </c>
      <c r="H820" t="s">
        <v>221</v>
      </c>
      <c r="I820" t="str">
        <f>TRIM(SUBSTITUTE(Table1[[#This Row],[Player]], " ", ""))</f>
        <v>C.Dunn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f t="shared" si="41"/>
        <v>0</v>
      </c>
      <c r="W820" t="s">
        <v>50</v>
      </c>
      <c r="X820" s="3">
        <v>5</v>
      </c>
      <c r="Y820">
        <v>0</v>
      </c>
      <c r="AF820">
        <f>Table1[[#This Row],[AB]]+Table1[[#This Row],[BB]]+Table1[[#This Row],[SF]]</f>
        <v>2</v>
      </c>
      <c r="AG820">
        <f>Table1[[#This Row],[H]]+Table1[[#This Row],[BB]]</f>
        <v>0</v>
      </c>
      <c r="AH820">
        <f>Table1[[#This Row],[H]]-Table1[[#This Row],[2B]]-Table1[[#This Row],[3B]]-Table1[[#This Row],[HR]]</f>
        <v>0</v>
      </c>
      <c r="AI820" s="3">
        <f>IF(Table1[[#This Row],[Team_Game_Number]] &gt;_xlfn.MAXIFS(Table1[Team_Game_Number],Table1[Team],Table1[[#This Row],[Team]]) - 5,1,0)</f>
        <v>0</v>
      </c>
      <c r="AJ820" cm="1">
        <f t="array" ref="AJ820">MATCH(Table1[[#This Row],[Game_ID]],_xlfn.UNIQUE(_xlfn._xlws.FILTER(Table1[Game_ID],Table1[Team]=Table1[[#This Row],[Team]])),0)</f>
        <v>8</v>
      </c>
      <c r="AK820">
        <f>IF(Table1[[#This Row],[Last5_Flag]]=1,1,0)</f>
        <v>0</v>
      </c>
      <c r="AL820">
        <f>COUNTIFS(
    Table1[Player Name], Table1[[#This Row],[Player Name]],
    Table1[Position], Table1[[#This Row],[Position]]
)</f>
        <v>6</v>
      </c>
      <c r="AM820" t="str" cm="1">
        <f t="array" ref="AM8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21" spans="1:39" x14ac:dyDescent="0.2">
      <c r="A821" t="str">
        <f>TEXT(Table1[[#This Row],[Date]],"yyyymmdd") &amp; "_" &amp; (LEFT(D821,3) &amp; "_" &amp; LEFT(E821,3) &amp; "_" &amp; (Table1[[#This Row],[Game_no.]]))</f>
        <v>20260221_UC_She_1</v>
      </c>
      <c r="B821" s="1">
        <v>46074</v>
      </c>
      <c r="C821" s="3">
        <v>1</v>
      </c>
      <c r="D821" t="s">
        <v>201</v>
      </c>
      <c r="E821" t="s">
        <v>268</v>
      </c>
      <c r="F821" t="s">
        <v>201</v>
      </c>
      <c r="G821" t="s">
        <v>268</v>
      </c>
      <c r="H821" t="s">
        <v>207</v>
      </c>
      <c r="I821" t="str">
        <f>TRIM(SUBSTITUTE(Table1[[#This Row],[Player]], " ", ""))</f>
        <v>A.Hurley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f t="shared" si="41"/>
        <v>0</v>
      </c>
      <c r="W821" t="s">
        <v>73</v>
      </c>
      <c r="X821" s="3"/>
      <c r="Y821">
        <v>0</v>
      </c>
      <c r="AF821">
        <f>Table1[[#This Row],[AB]]+Table1[[#This Row],[BB]]+Table1[[#This Row],[SF]]</f>
        <v>0</v>
      </c>
      <c r="AG821">
        <f>Table1[[#This Row],[H]]+Table1[[#This Row],[BB]]</f>
        <v>0</v>
      </c>
      <c r="AH821">
        <f>Table1[[#This Row],[H]]-Table1[[#This Row],[2B]]-Table1[[#This Row],[3B]]-Table1[[#This Row],[HR]]</f>
        <v>0</v>
      </c>
      <c r="AI821" s="3">
        <f>IF(Table1[[#This Row],[Team_Game_Number]] &gt;_xlfn.MAXIFS(Table1[Team_Game_Number],Table1[Team],Table1[[#This Row],[Team]]) - 5,1,0)</f>
        <v>0</v>
      </c>
      <c r="AJ821" cm="1">
        <f t="array" ref="AJ821">MATCH(Table1[[#This Row],[Game_ID]],_xlfn.UNIQUE(_xlfn._xlws.FILTER(Table1[Game_ID],Table1[Team]=Table1[[#This Row],[Team]])),0)</f>
        <v>8</v>
      </c>
      <c r="AK821">
        <f>IF(Table1[[#This Row],[Last5_Flag]]=1,1,0)</f>
        <v>0</v>
      </c>
      <c r="AL821">
        <f>COUNTIFS(
    Table1[Player Name], Table1[[#This Row],[Player Name]],
    Table1[Position], Table1[[#This Row],[Position]]
)</f>
        <v>16</v>
      </c>
      <c r="AM821" t="str" cm="1">
        <f t="array" ref="AM8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822" spans="1:39" x14ac:dyDescent="0.2">
      <c r="A822" t="str">
        <f>TEXT(Table1[[#This Row],[Date]],"yyyymmdd") &amp; "_" &amp; (LEFT(D822,3) &amp; "_" &amp; LEFT(E822,3) &amp; "_" &amp; (Table1[[#This Row],[Game_no.]]))</f>
        <v>20260221_UC_She_1</v>
      </c>
      <c r="B822" s="1">
        <v>46074</v>
      </c>
      <c r="C822" s="3">
        <v>1</v>
      </c>
      <c r="D822" t="s">
        <v>201</v>
      </c>
      <c r="E822" t="s">
        <v>268</v>
      </c>
      <c r="F822" t="s">
        <v>201</v>
      </c>
      <c r="G822" t="s">
        <v>268</v>
      </c>
      <c r="H822" t="s">
        <v>241</v>
      </c>
      <c r="I822" t="str">
        <f>TRIM(SUBSTITUTE(Table1[[#This Row],[Player]], " ", ""))</f>
        <v>M.Guillen</v>
      </c>
      <c r="J822">
        <v>2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f t="shared" si="41"/>
        <v>0</v>
      </c>
      <c r="W822" t="s">
        <v>43</v>
      </c>
      <c r="X822" s="3">
        <v>6</v>
      </c>
      <c r="Y822">
        <v>0</v>
      </c>
      <c r="AF822">
        <f>Table1[[#This Row],[AB]]+Table1[[#This Row],[BB]]+Table1[[#This Row],[SF]]</f>
        <v>2</v>
      </c>
      <c r="AG822">
        <f>Table1[[#This Row],[H]]+Table1[[#This Row],[BB]]</f>
        <v>0</v>
      </c>
      <c r="AH822">
        <f>Table1[[#This Row],[H]]-Table1[[#This Row],[2B]]-Table1[[#This Row],[3B]]-Table1[[#This Row],[HR]]</f>
        <v>0</v>
      </c>
      <c r="AI822" s="3">
        <f>IF(Table1[[#This Row],[Team_Game_Number]] &gt;_xlfn.MAXIFS(Table1[Team_Game_Number],Table1[Team],Table1[[#This Row],[Team]]) - 5,1,0)</f>
        <v>0</v>
      </c>
      <c r="AJ822" cm="1">
        <f t="array" ref="AJ822">MATCH(Table1[[#This Row],[Game_ID]],_xlfn.UNIQUE(_xlfn._xlws.FILTER(Table1[Game_ID],Table1[Team]=Table1[[#This Row],[Team]])),0)</f>
        <v>8</v>
      </c>
      <c r="AK822">
        <f>IF(Table1[[#This Row],[Last5_Flag]]=1,1,0)</f>
        <v>0</v>
      </c>
      <c r="AL822">
        <f>COUNTIFS(
    Table1[Player Name], Table1[[#This Row],[Player Name]],
    Table1[Position], Table1[[#This Row],[Position]]
)</f>
        <v>3</v>
      </c>
      <c r="AM822" t="str" cm="1">
        <f t="array" ref="AM8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823" spans="1:39" x14ac:dyDescent="0.2">
      <c r="A823" t="str">
        <f>TEXT(Table1[[#This Row],[Date]],"yyyymmdd") &amp; "_" &amp; (LEFT(D823,3) &amp; "_" &amp; LEFT(E823,3) &amp; "_" &amp; (Table1[[#This Row],[Game_no.]]))</f>
        <v>20260221_UC_She_1</v>
      </c>
      <c r="B823" s="1">
        <v>46074</v>
      </c>
      <c r="C823" s="3">
        <v>1</v>
      </c>
      <c r="D823" t="s">
        <v>201</v>
      </c>
      <c r="E823" t="s">
        <v>268</v>
      </c>
      <c r="F823" t="s">
        <v>201</v>
      </c>
      <c r="G823" t="s">
        <v>268</v>
      </c>
      <c r="H823" t="s">
        <v>206</v>
      </c>
      <c r="I823" t="str">
        <f>TRIM(SUBSTITUTE(Table1[[#This Row],[Player]], " ", ""))</f>
        <v>D.Pici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f t="shared" si="41"/>
        <v>0</v>
      </c>
      <c r="W823" t="s">
        <v>43</v>
      </c>
      <c r="X823" s="3">
        <v>6</v>
      </c>
      <c r="Y823">
        <v>0</v>
      </c>
      <c r="AF823">
        <f>Table1[[#This Row],[AB]]+Table1[[#This Row],[BB]]+Table1[[#This Row],[SF]]</f>
        <v>1</v>
      </c>
      <c r="AG823">
        <f>Table1[[#This Row],[H]]+Table1[[#This Row],[BB]]</f>
        <v>0</v>
      </c>
      <c r="AH823">
        <f>Table1[[#This Row],[H]]-Table1[[#This Row],[2B]]-Table1[[#This Row],[3B]]-Table1[[#This Row],[HR]]</f>
        <v>0</v>
      </c>
      <c r="AI823" s="3">
        <f>IF(Table1[[#This Row],[Team_Game_Number]] &gt;_xlfn.MAXIFS(Table1[Team_Game_Number],Table1[Team],Table1[[#This Row],[Team]]) - 5,1,0)</f>
        <v>0</v>
      </c>
      <c r="AJ823" cm="1">
        <f t="array" ref="AJ823">MATCH(Table1[[#This Row],[Game_ID]],_xlfn.UNIQUE(_xlfn._xlws.FILTER(Table1[Game_ID],Table1[Team]=Table1[[#This Row],[Team]])),0)</f>
        <v>8</v>
      </c>
      <c r="AK823">
        <f>IF(Table1[[#This Row],[Last5_Flag]]=1,1,0)</f>
        <v>0</v>
      </c>
      <c r="AL823">
        <f>COUNTIFS(
    Table1[Player Name], Table1[[#This Row],[Player Name]],
    Table1[Position], Table1[[#This Row],[Position]]
)</f>
        <v>4</v>
      </c>
      <c r="AM823" t="str" cm="1">
        <f t="array" ref="AM8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824" spans="1:39" x14ac:dyDescent="0.2">
      <c r="A824" t="str">
        <f>TEXT(Table1[[#This Row],[Date]],"yyyymmdd") &amp; "_" &amp; (LEFT(D824,3) &amp; "_" &amp; LEFT(E824,3) &amp; "_" &amp; (Table1[[#This Row],[Game_no.]]))</f>
        <v>20260221_UC_She_1</v>
      </c>
      <c r="B824" s="1">
        <v>46074</v>
      </c>
      <c r="C824" s="3">
        <v>1</v>
      </c>
      <c r="D824" t="s">
        <v>201</v>
      </c>
      <c r="E824" t="s">
        <v>268</v>
      </c>
      <c r="F824" t="s">
        <v>201</v>
      </c>
      <c r="G824" t="s">
        <v>268</v>
      </c>
      <c r="H824" t="s">
        <v>208</v>
      </c>
      <c r="I824" t="str">
        <f>TRIM(SUBSTITUTE(Table1[[#This Row],[Player]], " ", ""))</f>
        <v>A.Espinoza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f t="shared" si="41"/>
        <v>0</v>
      </c>
      <c r="W824" t="s">
        <v>57</v>
      </c>
      <c r="X824" s="3">
        <v>7</v>
      </c>
      <c r="Y824">
        <v>0</v>
      </c>
      <c r="AF824">
        <f>Table1[[#This Row],[AB]]+Table1[[#This Row],[BB]]+Table1[[#This Row],[SF]]</f>
        <v>1</v>
      </c>
      <c r="AG824">
        <f>Table1[[#This Row],[H]]+Table1[[#This Row],[BB]]</f>
        <v>0</v>
      </c>
      <c r="AH824">
        <f>Table1[[#This Row],[H]]-Table1[[#This Row],[2B]]-Table1[[#This Row],[3B]]-Table1[[#This Row],[HR]]</f>
        <v>0</v>
      </c>
      <c r="AI824" s="3">
        <f>IF(Table1[[#This Row],[Team_Game_Number]] &gt;_xlfn.MAXIFS(Table1[Team_Game_Number],Table1[Team],Table1[[#This Row],[Team]]) - 5,1,0)</f>
        <v>0</v>
      </c>
      <c r="AJ824" cm="1">
        <f t="array" ref="AJ824">MATCH(Table1[[#This Row],[Game_ID]],_xlfn.UNIQUE(_xlfn._xlws.FILTER(Table1[Game_ID],Table1[Team]=Table1[[#This Row],[Team]])),0)</f>
        <v>8</v>
      </c>
      <c r="AK824">
        <f>IF(Table1[[#This Row],[Last5_Flag]]=1,1,0)</f>
        <v>0</v>
      </c>
      <c r="AL824">
        <f>COUNTIFS(
    Table1[Player Name], Table1[[#This Row],[Player Name]],
    Table1[Position], Table1[[#This Row],[Position]]
)</f>
        <v>31</v>
      </c>
      <c r="AM824" t="str" cm="1">
        <f t="array" ref="AM8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825" spans="1:39" x14ac:dyDescent="0.2">
      <c r="A825" t="str">
        <f>TEXT(Table1[[#This Row],[Date]],"yyyymmdd") &amp; "_" &amp; (LEFT(D825,3) &amp; "_" &amp; LEFT(E825,3) &amp; "_" &amp; (Table1[[#This Row],[Game_no.]]))</f>
        <v>20260221_UC_She_1</v>
      </c>
      <c r="B825" s="1">
        <v>46074</v>
      </c>
      <c r="C825" s="3">
        <v>1</v>
      </c>
      <c r="D825" t="s">
        <v>201</v>
      </c>
      <c r="E825" t="s">
        <v>268</v>
      </c>
      <c r="F825" t="s">
        <v>201</v>
      </c>
      <c r="G825" t="s">
        <v>268</v>
      </c>
      <c r="H825" t="s">
        <v>209</v>
      </c>
      <c r="I825" t="str">
        <f>TRIM(SUBSTITUTE(Table1[[#This Row],[Player]], " ", ""))</f>
        <v>K.Sullins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f t="shared" si="41"/>
        <v>0</v>
      </c>
      <c r="W825" t="s">
        <v>74</v>
      </c>
      <c r="X825" s="3">
        <v>7</v>
      </c>
      <c r="Y825">
        <v>0</v>
      </c>
      <c r="AF825">
        <f>Table1[[#This Row],[AB]]+Table1[[#This Row],[BB]]+Table1[[#This Row],[SF]]</f>
        <v>1</v>
      </c>
      <c r="AG825">
        <f>Table1[[#This Row],[H]]+Table1[[#This Row],[BB]]</f>
        <v>0</v>
      </c>
      <c r="AH825">
        <f>Table1[[#This Row],[H]]-Table1[[#This Row],[2B]]-Table1[[#This Row],[3B]]-Table1[[#This Row],[HR]]</f>
        <v>0</v>
      </c>
      <c r="AI825" s="3">
        <f>IF(Table1[[#This Row],[Team_Game_Number]] &gt;_xlfn.MAXIFS(Table1[Team_Game_Number],Table1[Team],Table1[[#This Row],[Team]]) - 5,1,0)</f>
        <v>0</v>
      </c>
      <c r="AJ825" cm="1">
        <f t="array" ref="AJ825">MATCH(Table1[[#This Row],[Game_ID]],_xlfn.UNIQUE(_xlfn._xlws.FILTER(Table1[Game_ID],Table1[Team]=Table1[[#This Row],[Team]])),0)</f>
        <v>8</v>
      </c>
      <c r="AK825">
        <f>IF(Table1[[#This Row],[Last5_Flag]]=1,1,0)</f>
        <v>0</v>
      </c>
      <c r="AL825">
        <f>COUNTIFS(
    Table1[Player Name], Table1[[#This Row],[Player Name]],
    Table1[Position], Table1[[#This Row],[Position]]
)</f>
        <v>5</v>
      </c>
      <c r="AM825" t="str" cm="1">
        <f t="array" ref="AM8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826" spans="1:39" x14ac:dyDescent="0.2">
      <c r="A826" t="str">
        <f>TEXT(Table1[[#This Row],[Date]],"yyyymmdd") &amp; "_" &amp; (LEFT(D826,3) &amp; "_" &amp; LEFT(E826,3) &amp; "_" &amp; (Table1[[#This Row],[Game_no.]]))</f>
        <v>20260221_UC_She_1</v>
      </c>
      <c r="B826" s="1">
        <v>46074</v>
      </c>
      <c r="C826" s="3">
        <v>1</v>
      </c>
      <c r="D826" t="s">
        <v>201</v>
      </c>
      <c r="E826" t="s">
        <v>268</v>
      </c>
      <c r="F826" t="s">
        <v>201</v>
      </c>
      <c r="G826" t="s">
        <v>268</v>
      </c>
      <c r="H826" t="s">
        <v>234</v>
      </c>
      <c r="I826" t="str">
        <f>TRIM(SUBSTITUTE(Table1[[#This Row],[Player]], " ", ""))</f>
        <v>M.Oglesby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f t="shared" si="41"/>
        <v>0</v>
      </c>
      <c r="W826" t="s">
        <v>57</v>
      </c>
      <c r="X826" s="3">
        <v>7</v>
      </c>
      <c r="Y826">
        <v>0</v>
      </c>
      <c r="AF826">
        <f>Table1[[#This Row],[AB]]+Table1[[#This Row],[BB]]+Table1[[#This Row],[SF]]</f>
        <v>1</v>
      </c>
      <c r="AG826">
        <f>Table1[[#This Row],[H]]+Table1[[#This Row],[BB]]</f>
        <v>0</v>
      </c>
      <c r="AH826">
        <f>Table1[[#This Row],[H]]-Table1[[#This Row],[2B]]-Table1[[#This Row],[3B]]-Table1[[#This Row],[HR]]</f>
        <v>0</v>
      </c>
      <c r="AI826" s="3">
        <f>IF(Table1[[#This Row],[Team_Game_Number]] &gt;_xlfn.MAXIFS(Table1[Team_Game_Number],Table1[Team],Table1[[#This Row],[Team]]) - 5,1,0)</f>
        <v>0</v>
      </c>
      <c r="AJ826" cm="1">
        <f t="array" ref="AJ826">MATCH(Table1[[#This Row],[Game_ID]],_xlfn.UNIQUE(_xlfn._xlws.FILTER(Table1[Game_ID],Table1[Team]=Table1[[#This Row],[Team]])),0)</f>
        <v>8</v>
      </c>
      <c r="AK826">
        <f>IF(Table1[[#This Row],[Last5_Flag]]=1,1,0)</f>
        <v>0</v>
      </c>
      <c r="AL826">
        <f>COUNTIFS(
    Table1[Player Name], Table1[[#This Row],[Player Name]],
    Table1[Position], Table1[[#This Row],[Position]]
)</f>
        <v>1</v>
      </c>
      <c r="AM826" t="str" cm="1">
        <f t="array" ref="AM8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827" spans="1:39" x14ac:dyDescent="0.2">
      <c r="A827" t="str">
        <f>TEXT(Table1[[#This Row],[Date]],"yyyymmdd") &amp; "_" &amp; (LEFT(D827,3) &amp; "_" &amp; LEFT(E827,3) &amp; "_" &amp; (Table1[[#This Row],[Game_no.]]))</f>
        <v>20260221_UC_She_1</v>
      </c>
      <c r="B827" s="1">
        <v>46074</v>
      </c>
      <c r="C827" s="3">
        <v>1</v>
      </c>
      <c r="D827" t="s">
        <v>201</v>
      </c>
      <c r="E827" t="s">
        <v>268</v>
      </c>
      <c r="F827" t="s">
        <v>201</v>
      </c>
      <c r="G827" t="s">
        <v>268</v>
      </c>
      <c r="H827" t="s">
        <v>210</v>
      </c>
      <c r="I827" t="str">
        <f>TRIM(SUBSTITUTE(Table1[[#This Row],[Player]], " ", ""))</f>
        <v>E.Smith</v>
      </c>
      <c r="J827">
        <v>2</v>
      </c>
      <c r="K827">
        <v>1</v>
      </c>
      <c r="L827">
        <v>0</v>
      </c>
      <c r="M827">
        <v>0</v>
      </c>
      <c r="N827">
        <v>1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f t="shared" si="41"/>
        <v>0</v>
      </c>
      <c r="W827" t="s">
        <v>7</v>
      </c>
      <c r="X827" s="3">
        <v>8</v>
      </c>
      <c r="Y827">
        <v>0</v>
      </c>
      <c r="AF827">
        <f>Table1[[#This Row],[AB]]+Table1[[#This Row],[BB]]+Table1[[#This Row],[SF]]</f>
        <v>3</v>
      </c>
      <c r="AG827">
        <f>Table1[[#This Row],[H]]+Table1[[#This Row],[BB]]</f>
        <v>1</v>
      </c>
      <c r="AH827">
        <f>Table1[[#This Row],[H]]-Table1[[#This Row],[2B]]-Table1[[#This Row],[3B]]-Table1[[#This Row],[HR]]</f>
        <v>0</v>
      </c>
      <c r="AI827" s="3">
        <f>IF(Table1[[#This Row],[Team_Game_Number]] &gt;_xlfn.MAXIFS(Table1[Team_Game_Number],Table1[Team],Table1[[#This Row],[Team]]) - 5,1,0)</f>
        <v>0</v>
      </c>
      <c r="AJ827" cm="1">
        <f t="array" ref="AJ827">MATCH(Table1[[#This Row],[Game_ID]],_xlfn.UNIQUE(_xlfn._xlws.FILTER(Table1[Game_ID],Table1[Team]=Table1[[#This Row],[Team]])),0)</f>
        <v>8</v>
      </c>
      <c r="AK827">
        <f>IF(Table1[[#This Row],[Last5_Flag]]=1,1,0)</f>
        <v>0</v>
      </c>
      <c r="AL827">
        <f>COUNTIFS(
    Table1[Player Name], Table1[[#This Row],[Player Name]],
    Table1[Position], Table1[[#This Row],[Position]]
)</f>
        <v>28</v>
      </c>
      <c r="AM827" t="str" cm="1">
        <f t="array" ref="AM8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828" spans="1:39" x14ac:dyDescent="0.2">
      <c r="A828" t="str">
        <f>TEXT(Table1[[#This Row],[Date]],"yyyymmdd") &amp; "_" &amp; (LEFT(D828,3) &amp; "_" &amp; LEFT(E828,3) &amp; "_" &amp; (Table1[[#This Row],[Game_no.]]))</f>
        <v>20260221_UC_She_1</v>
      </c>
      <c r="B828" s="1">
        <v>46074</v>
      </c>
      <c r="C828" s="3">
        <v>1</v>
      </c>
      <c r="D828" t="s">
        <v>201</v>
      </c>
      <c r="E828" t="s">
        <v>268</v>
      </c>
      <c r="F828" t="s">
        <v>201</v>
      </c>
      <c r="G828" t="s">
        <v>268</v>
      </c>
      <c r="H828" t="s">
        <v>211</v>
      </c>
      <c r="I828" t="str">
        <f>TRIM(SUBSTITUTE(Table1[[#This Row],[Player]], " ", ""))</f>
        <v>K.Serra</v>
      </c>
      <c r="J828">
        <v>2</v>
      </c>
      <c r="K828">
        <v>1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f t="shared" si="41"/>
        <v>0</v>
      </c>
      <c r="W828" t="s">
        <v>52</v>
      </c>
      <c r="X828" s="3">
        <v>9</v>
      </c>
      <c r="Y828">
        <v>0</v>
      </c>
      <c r="AF828">
        <f>Table1[[#This Row],[AB]]+Table1[[#This Row],[BB]]+Table1[[#This Row],[SF]]</f>
        <v>3</v>
      </c>
      <c r="AG828">
        <f>Table1[[#This Row],[H]]+Table1[[#This Row],[BB]]</f>
        <v>1</v>
      </c>
      <c r="AH828">
        <f>Table1[[#This Row],[H]]-Table1[[#This Row],[2B]]-Table1[[#This Row],[3B]]-Table1[[#This Row],[HR]]</f>
        <v>0</v>
      </c>
      <c r="AI828" s="3">
        <f>IF(Table1[[#This Row],[Team_Game_Number]] &gt;_xlfn.MAXIFS(Table1[Team_Game_Number],Table1[Team],Table1[[#This Row],[Team]]) - 5,1,0)</f>
        <v>0</v>
      </c>
      <c r="AJ828" cm="1">
        <f t="array" ref="AJ828">MATCH(Table1[[#This Row],[Game_ID]],_xlfn.UNIQUE(_xlfn._xlws.FILTER(Table1[Game_ID],Table1[Team]=Table1[[#This Row],[Team]])),0)</f>
        <v>8</v>
      </c>
      <c r="AK828">
        <f>IF(Table1[[#This Row],[Last5_Flag]]=1,1,0)</f>
        <v>0</v>
      </c>
      <c r="AL828">
        <f>COUNTIFS(
    Table1[Player Name], Table1[[#This Row],[Player Name]],
    Table1[Position], Table1[[#This Row],[Position]]
)</f>
        <v>24</v>
      </c>
      <c r="AM828" t="str" cm="1">
        <f t="array" ref="AM8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829" spans="1:39" x14ac:dyDescent="0.2">
      <c r="A829" t="str">
        <f>TEXT(Table1[[#This Row],[Date]],"yyyymmdd") &amp; "_" &amp; (LEFT(D829,3) &amp; "_" &amp; LEFT(E829,3) &amp; "_" &amp; (Table1[[#This Row],[Game_no.]]))</f>
        <v>20260221_UC_She_1</v>
      </c>
      <c r="B829" s="1">
        <v>46074</v>
      </c>
      <c r="C829" s="3">
        <v>1</v>
      </c>
      <c r="D829" t="s">
        <v>201</v>
      </c>
      <c r="E829" t="s">
        <v>268</v>
      </c>
      <c r="F829" t="s">
        <v>201</v>
      </c>
      <c r="G829" t="s">
        <v>268</v>
      </c>
      <c r="H829" t="s">
        <v>222</v>
      </c>
      <c r="I829" t="str">
        <f>TRIM(SUBSTITUTE(Table1[[#This Row],[Player]], " ", ""))</f>
        <v>C.Masters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f t="shared" si="41"/>
        <v>0</v>
      </c>
      <c r="W829" t="s">
        <v>58</v>
      </c>
      <c r="X829" s="3"/>
      <c r="Y829">
        <v>0</v>
      </c>
      <c r="Z829">
        <v>7</v>
      </c>
      <c r="AA829">
        <v>8</v>
      </c>
      <c r="AB829">
        <v>4</v>
      </c>
      <c r="AC829">
        <v>4</v>
      </c>
      <c r="AD829">
        <v>3</v>
      </c>
      <c r="AE829">
        <v>9</v>
      </c>
      <c r="AF829">
        <f>Table1[[#This Row],[AB]]+Table1[[#This Row],[BB]]+Table1[[#This Row],[SF]]</f>
        <v>0</v>
      </c>
      <c r="AG829">
        <f>Table1[[#This Row],[H]]+Table1[[#This Row],[BB]]</f>
        <v>0</v>
      </c>
      <c r="AH829">
        <f>Table1[[#This Row],[H]]-Table1[[#This Row],[2B]]-Table1[[#This Row],[3B]]-Table1[[#This Row],[HR]]</f>
        <v>0</v>
      </c>
      <c r="AI829" s="3">
        <f>IF(Table1[[#This Row],[Team_Game_Number]] &gt;_xlfn.MAXIFS(Table1[Team_Game_Number],Table1[Team],Table1[[#This Row],[Team]]) - 5,1,0)</f>
        <v>0</v>
      </c>
      <c r="AJ829" cm="1">
        <f t="array" ref="AJ829">MATCH(Table1[[#This Row],[Game_ID]],_xlfn.UNIQUE(_xlfn._xlws.FILTER(Table1[Game_ID],Table1[Team]=Table1[[#This Row],[Team]])),0)</f>
        <v>8</v>
      </c>
      <c r="AK829">
        <f>IF(Table1[[#This Row],[Last5_Flag]]=1,1,0)</f>
        <v>0</v>
      </c>
      <c r="AL829">
        <f>COUNTIFS(
    Table1[Player Name], Table1[[#This Row],[Player Name]],
    Table1[Position], Table1[[#This Row],[Position]]
)</f>
        <v>11</v>
      </c>
      <c r="AM829" t="str" cm="1">
        <f t="array" ref="AM8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30" spans="1:39" x14ac:dyDescent="0.2">
      <c r="A830" t="str">
        <f>TEXT(Table1[[#This Row],[Date]],"yyyymmdd") &amp; "_" &amp; (LEFT(D830,3) &amp; "_" &amp; LEFT(E830,3) &amp; "_" &amp; (Table1[[#This Row],[Game_no.]]))</f>
        <v>20260221_She_Con_1</v>
      </c>
      <c r="B830" s="1">
        <v>46074</v>
      </c>
      <c r="C830" s="3">
        <v>1</v>
      </c>
      <c r="D830" t="s">
        <v>268</v>
      </c>
      <c r="E830" t="s">
        <v>97</v>
      </c>
      <c r="F830" t="s">
        <v>97</v>
      </c>
      <c r="G830" t="s">
        <v>268</v>
      </c>
      <c r="H830" t="s">
        <v>98</v>
      </c>
      <c r="I830" t="str">
        <f>TRIM(SUBSTITUTE(Table1[[#This Row],[Player]], " ", ""))</f>
        <v>K.Morgan</v>
      </c>
      <c r="J830">
        <v>3</v>
      </c>
      <c r="K830">
        <v>0</v>
      </c>
      <c r="L830">
        <v>0</v>
      </c>
      <c r="M830">
        <v>0</v>
      </c>
      <c r="N830">
        <v>0</v>
      </c>
      <c r="O830">
        <v>2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f t="shared" ref="V830:V866" si="42">L830*1+P830*2+Q830*3+R830*4</f>
        <v>0</v>
      </c>
      <c r="W830" t="s">
        <v>8</v>
      </c>
      <c r="X830" s="3">
        <v>1</v>
      </c>
      <c r="Y830">
        <v>0</v>
      </c>
      <c r="AF830">
        <f>Table1[[#This Row],[AB]]+Table1[[#This Row],[BB]]+Table1[[#This Row],[SF]]</f>
        <v>3</v>
      </c>
      <c r="AG830">
        <f>Table1[[#This Row],[H]]+Table1[[#This Row],[BB]]</f>
        <v>0</v>
      </c>
      <c r="AH830">
        <f>Table1[[#This Row],[H]]-Table1[[#This Row],[2B]]-Table1[[#This Row],[3B]]-Table1[[#This Row],[HR]]</f>
        <v>0</v>
      </c>
      <c r="AI830" s="3">
        <f>IF(Table1[[#This Row],[Team_Game_Number]] &gt;_xlfn.MAXIFS(Table1[Team_Game_Number],Table1[Team],Table1[[#This Row],[Team]]) - 5,1,0)</f>
        <v>0</v>
      </c>
      <c r="AJ830" cm="1">
        <f t="array" ref="AJ830">MATCH(Table1[[#This Row],[Game_ID]],_xlfn.UNIQUE(_xlfn._xlws.FILTER(Table1[Game_ID],Table1[Team]=Table1[[#This Row],[Team]])),0)</f>
        <v>10</v>
      </c>
      <c r="AK830">
        <f>IF(Table1[[#This Row],[Last5_Flag]]=1,1,0)</f>
        <v>0</v>
      </c>
      <c r="AL830">
        <f>COUNTIFS(
    Table1[Player Name], Table1[[#This Row],[Player Name]],
    Table1[Position], Table1[[#This Row],[Position]]
)</f>
        <v>28</v>
      </c>
      <c r="AM830" t="str" cm="1">
        <f t="array" ref="AM8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831" spans="1:39" x14ac:dyDescent="0.2">
      <c r="A831" t="str">
        <f>TEXT(Table1[[#This Row],[Date]],"yyyymmdd") &amp; "_" &amp; (LEFT(D831,3) &amp; "_" &amp; LEFT(E831,3) &amp; "_" &amp; (Table1[[#This Row],[Game_no.]]))</f>
        <v>20260221_She_Con_1</v>
      </c>
      <c r="B831" s="1">
        <v>46074</v>
      </c>
      <c r="C831" s="3">
        <v>1</v>
      </c>
      <c r="D831" t="s">
        <v>268</v>
      </c>
      <c r="E831" t="s">
        <v>97</v>
      </c>
      <c r="F831" t="s">
        <v>97</v>
      </c>
      <c r="G831" t="s">
        <v>268</v>
      </c>
      <c r="H831" t="s">
        <v>101</v>
      </c>
      <c r="I831" t="str">
        <f>TRIM(SUBSTITUTE(Table1[[#This Row],[Player]], " ", ""))</f>
        <v>L.Lewis</v>
      </c>
      <c r="J831">
        <v>3</v>
      </c>
      <c r="K831">
        <v>1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f t="shared" si="42"/>
        <v>4</v>
      </c>
      <c r="W831" t="s">
        <v>48</v>
      </c>
      <c r="X831" s="3">
        <v>2</v>
      </c>
      <c r="Y831">
        <v>0</v>
      </c>
      <c r="AF831">
        <f>Table1[[#This Row],[AB]]+Table1[[#This Row],[BB]]+Table1[[#This Row],[SF]]</f>
        <v>3</v>
      </c>
      <c r="AG831">
        <f>Table1[[#This Row],[H]]+Table1[[#This Row],[BB]]</f>
        <v>1</v>
      </c>
      <c r="AH831">
        <f>Table1[[#This Row],[H]]-Table1[[#This Row],[2B]]-Table1[[#This Row],[3B]]-Table1[[#This Row],[HR]]</f>
        <v>0</v>
      </c>
      <c r="AI831" s="3">
        <f>IF(Table1[[#This Row],[Team_Game_Number]] &gt;_xlfn.MAXIFS(Table1[Team_Game_Number],Table1[Team],Table1[[#This Row],[Team]]) - 5,1,0)</f>
        <v>0</v>
      </c>
      <c r="AJ831" cm="1">
        <f t="array" ref="AJ831">MATCH(Table1[[#This Row],[Game_ID]],_xlfn.UNIQUE(_xlfn._xlws.FILTER(Table1[Game_ID],Table1[Team]=Table1[[#This Row],[Team]])),0)</f>
        <v>10</v>
      </c>
      <c r="AK831">
        <f>IF(Table1[[#This Row],[Last5_Flag]]=1,1,0)</f>
        <v>0</v>
      </c>
      <c r="AL831">
        <f>COUNTIFS(
    Table1[Player Name], Table1[[#This Row],[Player Name]],
    Table1[Position], Table1[[#This Row],[Position]]
)</f>
        <v>28</v>
      </c>
      <c r="AM831" t="str" cm="1">
        <f t="array" ref="AM8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832" spans="1:39" x14ac:dyDescent="0.2">
      <c r="A832" t="str">
        <f>TEXT(Table1[[#This Row],[Date]],"yyyymmdd") &amp; "_" &amp; (LEFT(D832,3) &amp; "_" &amp; LEFT(E832,3) &amp; "_" &amp; (Table1[[#This Row],[Game_no.]]))</f>
        <v>20260221_She_Con_1</v>
      </c>
      <c r="B832" s="1">
        <v>46074</v>
      </c>
      <c r="C832" s="3">
        <v>1</v>
      </c>
      <c r="D832" t="s">
        <v>268</v>
      </c>
      <c r="E832" t="s">
        <v>97</v>
      </c>
      <c r="F832" t="s">
        <v>97</v>
      </c>
      <c r="G832" t="s">
        <v>268</v>
      </c>
      <c r="H832" t="s">
        <v>102</v>
      </c>
      <c r="I832" t="str">
        <f>TRIM(SUBSTITUTE(Table1[[#This Row],[Player]], " ", ""))</f>
        <v>A.Giles</v>
      </c>
      <c r="J832">
        <v>3</v>
      </c>
      <c r="K832">
        <v>0</v>
      </c>
      <c r="L832">
        <v>0</v>
      </c>
      <c r="M832">
        <v>0</v>
      </c>
      <c r="N832">
        <v>0</v>
      </c>
      <c r="O832">
        <v>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f t="shared" si="42"/>
        <v>0</v>
      </c>
      <c r="W832" t="s">
        <v>57</v>
      </c>
      <c r="X832" s="3">
        <v>3</v>
      </c>
      <c r="Y832">
        <v>0</v>
      </c>
      <c r="AF832">
        <f>Table1[[#This Row],[AB]]+Table1[[#This Row],[BB]]+Table1[[#This Row],[SF]]</f>
        <v>3</v>
      </c>
      <c r="AG832">
        <f>Table1[[#This Row],[H]]+Table1[[#This Row],[BB]]</f>
        <v>0</v>
      </c>
      <c r="AH832">
        <f>Table1[[#This Row],[H]]-Table1[[#This Row],[2B]]-Table1[[#This Row],[3B]]-Table1[[#This Row],[HR]]</f>
        <v>0</v>
      </c>
      <c r="AI832" s="3">
        <f>IF(Table1[[#This Row],[Team_Game_Number]] &gt;_xlfn.MAXIFS(Table1[Team_Game_Number],Table1[Team],Table1[[#This Row],[Team]]) - 5,1,0)</f>
        <v>0</v>
      </c>
      <c r="AJ832" cm="1">
        <f t="array" ref="AJ832">MATCH(Table1[[#This Row],[Game_ID]],_xlfn.UNIQUE(_xlfn._xlws.FILTER(Table1[Game_ID],Table1[Team]=Table1[[#This Row],[Team]])),0)</f>
        <v>10</v>
      </c>
      <c r="AK832">
        <f>IF(Table1[[#This Row],[Last5_Flag]]=1,1,0)</f>
        <v>0</v>
      </c>
      <c r="AL832">
        <f>COUNTIFS(
    Table1[Player Name], Table1[[#This Row],[Player Name]],
    Table1[Position], Table1[[#This Row],[Position]]
)</f>
        <v>27</v>
      </c>
      <c r="AM832" t="str" cm="1">
        <f t="array" ref="AM8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833" spans="1:39" x14ac:dyDescent="0.2">
      <c r="A833" t="str">
        <f>TEXT(Table1[[#This Row],[Date]],"yyyymmdd") &amp; "_" &amp; (LEFT(D833,3) &amp; "_" &amp; LEFT(E833,3) &amp; "_" &amp; (Table1[[#This Row],[Game_no.]]))</f>
        <v>20260221_She_Con_1</v>
      </c>
      <c r="B833" s="1">
        <v>46074</v>
      </c>
      <c r="C833" s="3">
        <v>1</v>
      </c>
      <c r="D833" t="s">
        <v>268</v>
      </c>
      <c r="E833" t="s">
        <v>97</v>
      </c>
      <c r="F833" t="s">
        <v>97</v>
      </c>
      <c r="G833" t="s">
        <v>268</v>
      </c>
      <c r="H833" t="s">
        <v>111</v>
      </c>
      <c r="I833" t="str">
        <f>TRIM(SUBSTITUTE(Table1[[#This Row],[Player]], " ", ""))</f>
        <v>H.Niten</v>
      </c>
      <c r="J833">
        <v>2</v>
      </c>
      <c r="K833">
        <v>0</v>
      </c>
      <c r="L833">
        <v>0</v>
      </c>
      <c r="M833">
        <v>1</v>
      </c>
      <c r="N833">
        <v>0</v>
      </c>
      <c r="O833">
        <v>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f t="shared" si="42"/>
        <v>0</v>
      </c>
      <c r="W833" t="s">
        <v>52</v>
      </c>
      <c r="X833" s="3">
        <v>4</v>
      </c>
      <c r="Y833">
        <v>0</v>
      </c>
      <c r="AF833">
        <f>Table1[[#This Row],[AB]]+Table1[[#This Row],[BB]]+Table1[[#This Row],[SF]]</f>
        <v>3</v>
      </c>
      <c r="AG833">
        <f>Table1[[#This Row],[H]]+Table1[[#This Row],[BB]]</f>
        <v>0</v>
      </c>
      <c r="AH833">
        <f>Table1[[#This Row],[H]]-Table1[[#This Row],[2B]]-Table1[[#This Row],[3B]]-Table1[[#This Row],[HR]]</f>
        <v>0</v>
      </c>
      <c r="AI833" s="3">
        <f>IF(Table1[[#This Row],[Team_Game_Number]] &gt;_xlfn.MAXIFS(Table1[Team_Game_Number],Table1[Team],Table1[[#This Row],[Team]]) - 5,1,0)</f>
        <v>0</v>
      </c>
      <c r="AJ833" cm="1">
        <f t="array" ref="AJ833">MATCH(Table1[[#This Row],[Game_ID]],_xlfn.UNIQUE(_xlfn._xlws.FILTER(Table1[Game_ID],Table1[Team]=Table1[[#This Row],[Team]])),0)</f>
        <v>10</v>
      </c>
      <c r="AK833">
        <f>IF(Table1[[#This Row],[Last5_Flag]]=1,1,0)</f>
        <v>0</v>
      </c>
      <c r="AL833">
        <f>COUNTIFS(
    Table1[Player Name], Table1[[#This Row],[Player Name]],
    Table1[Position], Table1[[#This Row],[Position]]
)</f>
        <v>11</v>
      </c>
      <c r="AM833" t="str" cm="1">
        <f t="array" ref="AM8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834" spans="1:39" x14ac:dyDescent="0.2">
      <c r="A834" t="str">
        <f>TEXT(Table1[[#This Row],[Date]],"yyyymmdd") &amp; "_" &amp; (LEFT(D834,3) &amp; "_" &amp; LEFT(E834,3) &amp; "_" &amp; (Table1[[#This Row],[Game_no.]]))</f>
        <v>20260221_She_Con_1</v>
      </c>
      <c r="B834" s="1">
        <v>46074</v>
      </c>
      <c r="C834" s="3">
        <v>1</v>
      </c>
      <c r="D834" t="s">
        <v>268</v>
      </c>
      <c r="E834" t="s">
        <v>97</v>
      </c>
      <c r="F834" t="s">
        <v>97</v>
      </c>
      <c r="G834" t="s">
        <v>268</v>
      </c>
      <c r="H834" t="s">
        <v>100</v>
      </c>
      <c r="I834" t="str">
        <f>TRIM(SUBSTITUTE(Table1[[#This Row],[Player]], " ", ""))</f>
        <v>M.Hollis</v>
      </c>
      <c r="J834">
        <v>1</v>
      </c>
      <c r="K834">
        <v>0</v>
      </c>
      <c r="L834">
        <v>0</v>
      </c>
      <c r="M834">
        <v>0</v>
      </c>
      <c r="N834">
        <v>1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f t="shared" si="42"/>
        <v>0</v>
      </c>
      <c r="W834" t="s">
        <v>164</v>
      </c>
      <c r="X834" s="3">
        <v>5</v>
      </c>
      <c r="Y834">
        <v>0</v>
      </c>
      <c r="Z834">
        <v>2.6669999999999998</v>
      </c>
      <c r="AA834">
        <v>2</v>
      </c>
      <c r="AB834">
        <v>0</v>
      </c>
      <c r="AC834">
        <v>0</v>
      </c>
      <c r="AD834">
        <v>1</v>
      </c>
      <c r="AE834">
        <v>1</v>
      </c>
      <c r="AF834">
        <f>Table1[[#This Row],[AB]]+Table1[[#This Row],[BB]]+Table1[[#This Row],[SF]]</f>
        <v>2</v>
      </c>
      <c r="AG834">
        <f>Table1[[#This Row],[H]]+Table1[[#This Row],[BB]]</f>
        <v>1</v>
      </c>
      <c r="AH834">
        <f>Table1[[#This Row],[H]]-Table1[[#This Row],[2B]]-Table1[[#This Row],[3B]]-Table1[[#This Row],[HR]]</f>
        <v>0</v>
      </c>
      <c r="AI834" s="3">
        <f>IF(Table1[[#This Row],[Team_Game_Number]] &gt;_xlfn.MAXIFS(Table1[Team_Game_Number],Table1[Team],Table1[[#This Row],[Team]]) - 5,1,0)</f>
        <v>0</v>
      </c>
      <c r="AJ834" cm="1">
        <f t="array" ref="AJ834">MATCH(Table1[[#This Row],[Game_ID]],_xlfn.UNIQUE(_xlfn._xlws.FILTER(Table1[Game_ID],Table1[Team]=Table1[[#This Row],[Team]])),0)</f>
        <v>10</v>
      </c>
      <c r="AK834">
        <f>IF(Table1[[#This Row],[Last5_Flag]]=1,1,0)</f>
        <v>0</v>
      </c>
      <c r="AL834">
        <f>COUNTIFS(
    Table1[Player Name], Table1[[#This Row],[Player Name]],
    Table1[Position], Table1[[#This Row],[Position]]
)</f>
        <v>1</v>
      </c>
      <c r="AM834" t="str" cm="1">
        <f t="array" ref="AM8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35" spans="1:39" x14ac:dyDescent="0.2">
      <c r="A835" t="str">
        <f>TEXT(Table1[[#This Row],[Date]],"yyyymmdd") &amp; "_" &amp; (LEFT(D835,3) &amp; "_" &amp; LEFT(E835,3) &amp; "_" &amp; (Table1[[#This Row],[Game_no.]]))</f>
        <v>20260221_She_Con_1</v>
      </c>
      <c r="B835" s="1">
        <v>46074</v>
      </c>
      <c r="C835" s="3">
        <v>1</v>
      </c>
      <c r="D835" t="s">
        <v>268</v>
      </c>
      <c r="E835" t="s">
        <v>97</v>
      </c>
      <c r="F835" t="s">
        <v>97</v>
      </c>
      <c r="G835" t="s">
        <v>268</v>
      </c>
      <c r="H835" t="s">
        <v>99</v>
      </c>
      <c r="I835" t="str">
        <f>TRIM(SUBSTITUTE(Table1[[#This Row],[Player]], " ", ""))</f>
        <v>B.Jamerson</v>
      </c>
      <c r="J835">
        <v>2</v>
      </c>
      <c r="K835">
        <v>0</v>
      </c>
      <c r="L835">
        <v>0</v>
      </c>
      <c r="M835">
        <v>0</v>
      </c>
      <c r="N835">
        <v>0</v>
      </c>
      <c r="O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f t="shared" si="42"/>
        <v>0</v>
      </c>
      <c r="W835" t="s">
        <v>43</v>
      </c>
      <c r="X835" s="3">
        <v>6</v>
      </c>
      <c r="Y835">
        <v>0</v>
      </c>
      <c r="AF835">
        <f>Table1[[#This Row],[AB]]+Table1[[#This Row],[BB]]+Table1[[#This Row],[SF]]</f>
        <v>2</v>
      </c>
      <c r="AG835">
        <f>Table1[[#This Row],[H]]+Table1[[#This Row],[BB]]</f>
        <v>0</v>
      </c>
      <c r="AH835">
        <f>Table1[[#This Row],[H]]-Table1[[#This Row],[2B]]-Table1[[#This Row],[3B]]-Table1[[#This Row],[HR]]</f>
        <v>0</v>
      </c>
      <c r="AI835" s="3">
        <f>IF(Table1[[#This Row],[Team_Game_Number]] &gt;_xlfn.MAXIFS(Table1[Team_Game_Number],Table1[Team],Table1[[#This Row],[Team]]) - 5,1,0)</f>
        <v>0</v>
      </c>
      <c r="AJ835" cm="1">
        <f t="array" ref="AJ835">MATCH(Table1[[#This Row],[Game_ID]],_xlfn.UNIQUE(_xlfn._xlws.FILTER(Table1[Game_ID],Table1[Team]=Table1[[#This Row],[Team]])),0)</f>
        <v>10</v>
      </c>
      <c r="AK835">
        <f>IF(Table1[[#This Row],[Last5_Flag]]=1,1,0)</f>
        <v>0</v>
      </c>
      <c r="AL835">
        <f>COUNTIFS(
    Table1[Player Name], Table1[[#This Row],[Player Name]],
    Table1[Position], Table1[[#This Row],[Position]]
)</f>
        <v>12</v>
      </c>
      <c r="AM835" t="str" cm="1">
        <f t="array" ref="AM8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36" spans="1:39" x14ac:dyDescent="0.2">
      <c r="A836" t="str">
        <f>TEXT(Table1[[#This Row],[Date]],"yyyymmdd") &amp; "_" &amp; (LEFT(D836,3) &amp; "_" &amp; LEFT(E836,3) &amp; "_" &amp; (Table1[[#This Row],[Game_no.]]))</f>
        <v>20260221_She_Con_1</v>
      </c>
      <c r="B836" s="1">
        <v>46074</v>
      </c>
      <c r="C836" s="3">
        <v>1</v>
      </c>
      <c r="D836" t="s">
        <v>268</v>
      </c>
      <c r="E836" t="s">
        <v>97</v>
      </c>
      <c r="F836" t="s">
        <v>97</v>
      </c>
      <c r="G836" t="s">
        <v>268</v>
      </c>
      <c r="H836" t="s">
        <v>104</v>
      </c>
      <c r="I836" t="str">
        <f>TRIM(SUBSTITUTE(Table1[[#This Row],[Player]], " ", ""))</f>
        <v>K.McCord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f t="shared" si="42"/>
        <v>0</v>
      </c>
      <c r="W836" t="s">
        <v>7</v>
      </c>
      <c r="X836" s="3">
        <v>7</v>
      </c>
      <c r="Y836">
        <v>1</v>
      </c>
      <c r="AF836">
        <f>Table1[[#This Row],[AB]]+Table1[[#This Row],[BB]]+Table1[[#This Row],[SF]]</f>
        <v>2</v>
      </c>
      <c r="AG836">
        <f>Table1[[#This Row],[H]]+Table1[[#This Row],[BB]]</f>
        <v>0</v>
      </c>
      <c r="AH836">
        <f>Table1[[#This Row],[H]]-Table1[[#This Row],[2B]]-Table1[[#This Row],[3B]]-Table1[[#This Row],[HR]]</f>
        <v>0</v>
      </c>
      <c r="AI836" s="3">
        <f>IF(Table1[[#This Row],[Team_Game_Number]] &gt;_xlfn.MAXIFS(Table1[Team_Game_Number],Table1[Team],Table1[[#This Row],[Team]]) - 5,1,0)</f>
        <v>0</v>
      </c>
      <c r="AJ836" cm="1">
        <f t="array" ref="AJ836">MATCH(Table1[[#This Row],[Game_ID]],_xlfn.UNIQUE(_xlfn._xlws.FILTER(Table1[Game_ID],Table1[Team]=Table1[[#This Row],[Team]])),0)</f>
        <v>10</v>
      </c>
      <c r="AK836">
        <f>IF(Table1[[#This Row],[Last5_Flag]]=1,1,0)</f>
        <v>0</v>
      </c>
      <c r="AL836">
        <f>COUNTIFS(
    Table1[Player Name], Table1[[#This Row],[Player Name]],
    Table1[Position], Table1[[#This Row],[Position]]
)</f>
        <v>22</v>
      </c>
      <c r="AM836" t="str" cm="1">
        <f t="array" ref="AM8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837" spans="1:39" x14ac:dyDescent="0.2">
      <c r="A837" t="str">
        <f>TEXT(Table1[[#This Row],[Date]],"yyyymmdd") &amp; "_" &amp; (LEFT(D837,3) &amp; "_" &amp; LEFT(E837,3) &amp; "_" &amp; (Table1[[#This Row],[Game_no.]]))</f>
        <v>20260221_She_Con_1</v>
      </c>
      <c r="B837" s="1">
        <v>46074</v>
      </c>
      <c r="C837" s="3">
        <v>1</v>
      </c>
      <c r="D837" t="s">
        <v>268</v>
      </c>
      <c r="E837" t="s">
        <v>97</v>
      </c>
      <c r="F837" t="s">
        <v>97</v>
      </c>
      <c r="G837" t="s">
        <v>268</v>
      </c>
      <c r="H837" t="s">
        <v>103</v>
      </c>
      <c r="I837" t="str">
        <f>TRIM(SUBSTITUTE(Table1[[#This Row],[Player]], " ", ""))</f>
        <v>M.Gleason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f t="shared" si="42"/>
        <v>0</v>
      </c>
      <c r="W837" t="s">
        <v>53</v>
      </c>
      <c r="X837" s="3">
        <v>8</v>
      </c>
      <c r="Y837">
        <v>0</v>
      </c>
      <c r="AF837">
        <f>Table1[[#This Row],[AB]]+Table1[[#This Row],[BB]]+Table1[[#This Row],[SF]]</f>
        <v>2</v>
      </c>
      <c r="AG837">
        <f>Table1[[#This Row],[H]]+Table1[[#This Row],[BB]]</f>
        <v>0</v>
      </c>
      <c r="AH837">
        <f>Table1[[#This Row],[H]]-Table1[[#This Row],[2B]]-Table1[[#This Row],[3B]]-Table1[[#This Row],[HR]]</f>
        <v>0</v>
      </c>
      <c r="AI837" s="3">
        <f>IF(Table1[[#This Row],[Team_Game_Number]] &gt;_xlfn.MAXIFS(Table1[Team_Game_Number],Table1[Team],Table1[[#This Row],[Team]]) - 5,1,0)</f>
        <v>0</v>
      </c>
      <c r="AJ837" cm="1">
        <f t="array" ref="AJ837">MATCH(Table1[[#This Row],[Game_ID]],_xlfn.UNIQUE(_xlfn._xlws.FILTER(Table1[Game_ID],Table1[Team]=Table1[[#This Row],[Team]])),0)</f>
        <v>10</v>
      </c>
      <c r="AK837">
        <f>IF(Table1[[#This Row],[Last5_Flag]]=1,1,0)</f>
        <v>0</v>
      </c>
      <c r="AL837">
        <f>COUNTIFS(
    Table1[Player Name], Table1[[#This Row],[Player Name]],
    Table1[Position], Table1[[#This Row],[Position]]
)</f>
        <v>21</v>
      </c>
      <c r="AM837" t="str" cm="1">
        <f t="array" ref="AM8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838" spans="1:39" x14ac:dyDescent="0.2">
      <c r="A838" t="str">
        <f>TEXT(Table1[[#This Row],[Date]],"yyyymmdd") &amp; "_" &amp; (LEFT(D838,3) &amp; "_" &amp; LEFT(E838,3) &amp; "_" &amp; (Table1[[#This Row],[Game_no.]]))</f>
        <v>20260221_She_Con_1</v>
      </c>
      <c r="B838" s="1">
        <v>46074</v>
      </c>
      <c r="C838" s="3">
        <v>1</v>
      </c>
      <c r="D838" t="s">
        <v>268</v>
      </c>
      <c r="E838" t="s">
        <v>97</v>
      </c>
      <c r="F838" t="s">
        <v>97</v>
      </c>
      <c r="G838" t="s">
        <v>268</v>
      </c>
      <c r="H838" t="s">
        <v>107</v>
      </c>
      <c r="I838" t="str">
        <f>TRIM(SUBSTITUTE(Table1[[#This Row],[Player]], " ", ""))</f>
        <v>G.Dodson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f t="shared" si="42"/>
        <v>0</v>
      </c>
      <c r="W838" t="s">
        <v>54</v>
      </c>
      <c r="X838" s="3">
        <v>9</v>
      </c>
      <c r="Y838">
        <v>0</v>
      </c>
      <c r="AF838">
        <f>Table1[[#This Row],[AB]]+Table1[[#This Row],[BB]]+Table1[[#This Row],[SF]]</f>
        <v>2</v>
      </c>
      <c r="AG838">
        <f>Table1[[#This Row],[H]]+Table1[[#This Row],[BB]]</f>
        <v>0</v>
      </c>
      <c r="AH838">
        <f>Table1[[#This Row],[H]]-Table1[[#This Row],[2B]]-Table1[[#This Row],[3B]]-Table1[[#This Row],[HR]]</f>
        <v>0</v>
      </c>
      <c r="AI838" s="3">
        <f>IF(Table1[[#This Row],[Team_Game_Number]] &gt;_xlfn.MAXIFS(Table1[Team_Game_Number],Table1[Team],Table1[[#This Row],[Team]]) - 5,1,0)</f>
        <v>0</v>
      </c>
      <c r="AJ838" cm="1">
        <f t="array" ref="AJ838">MATCH(Table1[[#This Row],[Game_ID]],_xlfn.UNIQUE(_xlfn._xlws.FILTER(Table1[Game_ID],Table1[Team]=Table1[[#This Row],[Team]])),0)</f>
        <v>10</v>
      </c>
      <c r="AK838">
        <f>IF(Table1[[#This Row],[Last5_Flag]]=1,1,0)</f>
        <v>0</v>
      </c>
      <c r="AL838">
        <f>COUNTIFS(
    Table1[Player Name], Table1[[#This Row],[Player Name]],
    Table1[Position], Table1[[#This Row],[Position]]
)</f>
        <v>16</v>
      </c>
      <c r="AM838" t="str" cm="1">
        <f t="array" ref="AM8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839" spans="1:39" x14ac:dyDescent="0.2">
      <c r="A839" t="str">
        <f>TEXT(Table1[[#This Row],[Date]],"yyyymmdd") &amp; "_" &amp; (LEFT(D839,3) &amp; "_" &amp; LEFT(E839,3) &amp; "_" &amp; (Table1[[#This Row],[Game_no.]]))</f>
        <v>20260221_She_Con_1</v>
      </c>
      <c r="B839" s="1">
        <v>46074</v>
      </c>
      <c r="C839" s="3">
        <v>1</v>
      </c>
      <c r="D839" t="s">
        <v>268</v>
      </c>
      <c r="E839" t="s">
        <v>97</v>
      </c>
      <c r="F839" t="s">
        <v>97</v>
      </c>
      <c r="G839" t="s">
        <v>268</v>
      </c>
      <c r="H839" t="s">
        <v>108</v>
      </c>
      <c r="I839" t="str">
        <f>TRIM(SUBSTITUTE(Table1[[#This Row],[Player]], " ", ""))</f>
        <v>R.Hintz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f t="shared" si="42"/>
        <v>0</v>
      </c>
      <c r="W839" t="s">
        <v>231</v>
      </c>
      <c r="X839" s="3"/>
      <c r="Y839">
        <v>0</v>
      </c>
      <c r="Z839">
        <v>4.3330000000000002</v>
      </c>
      <c r="AA839">
        <v>5</v>
      </c>
      <c r="AB839">
        <v>0</v>
      </c>
      <c r="AC839">
        <v>0</v>
      </c>
      <c r="AD839">
        <v>0</v>
      </c>
      <c r="AE839">
        <v>2</v>
      </c>
      <c r="AF839">
        <f>Table1[[#This Row],[AB]]+Table1[[#This Row],[BB]]+Table1[[#This Row],[SF]]</f>
        <v>0</v>
      </c>
      <c r="AG839">
        <f>Table1[[#This Row],[H]]+Table1[[#This Row],[BB]]</f>
        <v>0</v>
      </c>
      <c r="AH839">
        <f>Table1[[#This Row],[H]]-Table1[[#This Row],[2B]]-Table1[[#This Row],[3B]]-Table1[[#This Row],[HR]]</f>
        <v>0</v>
      </c>
      <c r="AI839" s="3">
        <f>IF(Table1[[#This Row],[Team_Game_Number]] &gt;_xlfn.MAXIFS(Table1[Team_Game_Number],Table1[Team],Table1[[#This Row],[Team]]) - 5,1,0)</f>
        <v>0</v>
      </c>
      <c r="AJ839" cm="1">
        <f t="array" ref="AJ839">MATCH(Table1[[#This Row],[Game_ID]],_xlfn.UNIQUE(_xlfn._xlws.FILTER(Table1[Game_ID],Table1[Team]=Table1[[#This Row],[Team]])),0)</f>
        <v>10</v>
      </c>
      <c r="AK839">
        <f>IF(Table1[[#This Row],[Last5_Flag]]=1,1,0)</f>
        <v>0</v>
      </c>
      <c r="AL839">
        <f>COUNTIFS(
    Table1[Player Name], Table1[[#This Row],[Player Name]],
    Table1[Position], Table1[[#This Row],[Position]]
)</f>
        <v>1</v>
      </c>
      <c r="AM839" t="str" cm="1">
        <f t="array" ref="AM8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40" spans="1:39" x14ac:dyDescent="0.2">
      <c r="A840" t="str">
        <f>TEXT(Table1[[#This Row],[Date]],"yyyymmdd") &amp; "_" &amp; (LEFT(D840,3) &amp; "_" &amp; LEFT(E840,3) &amp; "_" &amp; (Table1[[#This Row],[Game_no.]]))</f>
        <v>20260221_Set_WVS_1</v>
      </c>
      <c r="B840" s="1">
        <v>46074</v>
      </c>
      <c r="C840" s="3">
        <v>1</v>
      </c>
      <c r="D840" t="s">
        <v>304</v>
      </c>
      <c r="E840" t="s">
        <v>130</v>
      </c>
      <c r="F840" t="s">
        <v>130</v>
      </c>
      <c r="G840" t="s">
        <v>304</v>
      </c>
      <c r="H840" t="s">
        <v>148</v>
      </c>
      <c r="I840" t="str">
        <f>TRIM(SUBSTITUTE(Table1[[#This Row],[Player]], " ", ""))</f>
        <v>A.Bourgeois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f t="shared" si="42"/>
        <v>0</v>
      </c>
      <c r="W840" t="s">
        <v>73</v>
      </c>
      <c r="X840" s="3"/>
      <c r="Y840">
        <v>0</v>
      </c>
      <c r="AF840">
        <f>Table1[[#This Row],[AB]]+Table1[[#This Row],[BB]]+Table1[[#This Row],[SF]]</f>
        <v>0</v>
      </c>
      <c r="AG840">
        <f>Table1[[#This Row],[H]]+Table1[[#This Row],[BB]]</f>
        <v>0</v>
      </c>
      <c r="AH840">
        <f>Table1[[#This Row],[H]]-Table1[[#This Row],[2B]]-Table1[[#This Row],[3B]]-Table1[[#This Row],[HR]]</f>
        <v>0</v>
      </c>
      <c r="AI840" s="3">
        <f>IF(Table1[[#This Row],[Team_Game_Number]] &gt;_xlfn.MAXIFS(Table1[Team_Game_Number],Table1[Team],Table1[[#This Row],[Team]]) - 5,1,0)</f>
        <v>0</v>
      </c>
      <c r="AJ840" cm="1">
        <f t="array" ref="AJ840">MATCH(Table1[[#This Row],[Game_ID]],_xlfn.UNIQUE(_xlfn._xlws.FILTER(Table1[Game_ID],Table1[Team]=Table1[[#This Row],[Team]])),0)</f>
        <v>8</v>
      </c>
      <c r="AK840">
        <f>IF(Table1[[#This Row],[Last5_Flag]]=1,1,0)</f>
        <v>0</v>
      </c>
      <c r="AL840">
        <f>COUNTIFS(
    Table1[Player Name], Table1[[#This Row],[Player Name]],
    Table1[Position], Table1[[#This Row],[Position]]
)</f>
        <v>1</v>
      </c>
      <c r="AM840" t="str" cm="1">
        <f t="array" ref="AM8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41" spans="1:39" x14ac:dyDescent="0.2">
      <c r="A841" t="str">
        <f>TEXT(Table1[[#This Row],[Date]],"yyyymmdd") &amp; "_" &amp; (LEFT(D841,3) &amp; "_" &amp; LEFT(E841,3) &amp; "_" &amp; (Table1[[#This Row],[Game_no.]]))</f>
        <v>20260221_Set_WVS_1</v>
      </c>
      <c r="B841" s="1">
        <v>46074</v>
      </c>
      <c r="C841" s="3">
        <v>1</v>
      </c>
      <c r="D841" t="s">
        <v>304</v>
      </c>
      <c r="E841" t="s">
        <v>130</v>
      </c>
      <c r="F841" t="s">
        <v>130</v>
      </c>
      <c r="G841" t="s">
        <v>304</v>
      </c>
      <c r="H841" t="s">
        <v>134</v>
      </c>
      <c r="I841" t="str">
        <f>TRIM(SUBSTITUTE(Table1[[#This Row],[Player]], " ", ""))</f>
        <v>K.Price</v>
      </c>
      <c r="J841">
        <v>4</v>
      </c>
      <c r="K841">
        <v>2</v>
      </c>
      <c r="L841">
        <v>3</v>
      </c>
      <c r="M841">
        <v>2</v>
      </c>
      <c r="N841">
        <v>1</v>
      </c>
      <c r="O841">
        <v>0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f t="shared" si="42"/>
        <v>9</v>
      </c>
      <c r="W841" t="s">
        <v>52</v>
      </c>
      <c r="X841" s="3">
        <v>1</v>
      </c>
      <c r="Y841">
        <v>1</v>
      </c>
      <c r="AF841">
        <f>Table1[[#This Row],[AB]]+Table1[[#This Row],[BB]]+Table1[[#This Row],[SF]]</f>
        <v>5</v>
      </c>
      <c r="AG841">
        <f>Table1[[#This Row],[H]]+Table1[[#This Row],[BB]]</f>
        <v>4</v>
      </c>
      <c r="AH841">
        <f>Table1[[#This Row],[H]]-Table1[[#This Row],[2B]]-Table1[[#This Row],[3B]]-Table1[[#This Row],[HR]]</f>
        <v>1</v>
      </c>
      <c r="AI841" s="3">
        <f>IF(Table1[[#This Row],[Team_Game_Number]] &gt;_xlfn.MAXIFS(Table1[Team_Game_Number],Table1[Team],Table1[[#This Row],[Team]]) - 5,1,0)</f>
        <v>0</v>
      </c>
      <c r="AJ841" cm="1">
        <f t="array" ref="AJ841">MATCH(Table1[[#This Row],[Game_ID]],_xlfn.UNIQUE(_xlfn._xlws.FILTER(Table1[Game_ID],Table1[Team]=Table1[[#This Row],[Team]])),0)</f>
        <v>8</v>
      </c>
      <c r="AK841">
        <f>IF(Table1[[#This Row],[Last5_Flag]]=1,1,0)</f>
        <v>0</v>
      </c>
      <c r="AL841">
        <f>COUNTIFS(
    Table1[Player Name], Table1[[#This Row],[Player Name]],
    Table1[Position], Table1[[#This Row],[Position]]
)</f>
        <v>13</v>
      </c>
      <c r="AM841" t="str" cm="1">
        <f t="array" ref="AM8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842" spans="1:39" x14ac:dyDescent="0.2">
      <c r="A842" t="str">
        <f>TEXT(Table1[[#This Row],[Date]],"yyyymmdd") &amp; "_" &amp; (LEFT(D842,3) &amp; "_" &amp; LEFT(E842,3) &amp; "_" &amp; (Table1[[#This Row],[Game_no.]]))</f>
        <v>20260221_Set_WVS_1</v>
      </c>
      <c r="B842" s="1">
        <v>46074</v>
      </c>
      <c r="C842" s="3">
        <v>1</v>
      </c>
      <c r="D842" t="s">
        <v>304</v>
      </c>
      <c r="E842" t="s">
        <v>130</v>
      </c>
      <c r="F842" t="s">
        <v>130</v>
      </c>
      <c r="G842" t="s">
        <v>304</v>
      </c>
      <c r="H842" t="s">
        <v>515</v>
      </c>
      <c r="I842" t="str">
        <f>TRIM(SUBSTITUTE(Table1[[#This Row],[Player]], " ", ""))</f>
        <v>G.Sloan-Lebron</v>
      </c>
      <c r="J842">
        <v>5</v>
      </c>
      <c r="K842">
        <v>3</v>
      </c>
      <c r="L842">
        <v>3</v>
      </c>
      <c r="M842">
        <v>2</v>
      </c>
      <c r="N842">
        <v>0</v>
      </c>
      <c r="O842">
        <v>1</v>
      </c>
      <c r="P842">
        <v>0</v>
      </c>
      <c r="Q842">
        <v>0</v>
      </c>
      <c r="R842">
        <v>1</v>
      </c>
      <c r="S842">
        <v>1</v>
      </c>
      <c r="T842">
        <v>0</v>
      </c>
      <c r="U842">
        <v>0</v>
      </c>
      <c r="V842">
        <f t="shared" si="42"/>
        <v>7</v>
      </c>
      <c r="W842" t="s">
        <v>53</v>
      </c>
      <c r="X842" s="3">
        <v>2</v>
      </c>
      <c r="Y842">
        <v>0</v>
      </c>
      <c r="AF842">
        <f>Table1[[#This Row],[AB]]+Table1[[#This Row],[BB]]+Table1[[#This Row],[SF]]</f>
        <v>5</v>
      </c>
      <c r="AG842">
        <f>Table1[[#This Row],[H]]+Table1[[#This Row],[BB]]</f>
        <v>3</v>
      </c>
      <c r="AH842">
        <f>Table1[[#This Row],[H]]-Table1[[#This Row],[2B]]-Table1[[#This Row],[3B]]-Table1[[#This Row],[HR]]</f>
        <v>2</v>
      </c>
      <c r="AI842" s="3">
        <f>IF(Table1[[#This Row],[Team_Game_Number]] &gt;_xlfn.MAXIFS(Table1[Team_Game_Number],Table1[Team],Table1[[#This Row],[Team]]) - 5,1,0)</f>
        <v>0</v>
      </c>
      <c r="AJ842" cm="1">
        <f t="array" ref="AJ842">MATCH(Table1[[#This Row],[Game_ID]],_xlfn.UNIQUE(_xlfn._xlws.FILTER(Table1[Game_ID],Table1[Team]=Table1[[#This Row],[Team]])),0)</f>
        <v>8</v>
      </c>
      <c r="AK842">
        <f>IF(Table1[[#This Row],[Last5_Flag]]=1,1,0)</f>
        <v>0</v>
      </c>
      <c r="AL842">
        <f>COUNTIFS(
    Table1[Player Name], Table1[[#This Row],[Player Name]],
    Table1[Position], Table1[[#This Row],[Position]]
)</f>
        <v>2</v>
      </c>
      <c r="AM842" t="str" cm="1">
        <f t="array" ref="AM8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843" spans="1:39" x14ac:dyDescent="0.2">
      <c r="A843" t="str">
        <f>TEXT(Table1[[#This Row],[Date]],"yyyymmdd") &amp; "_" &amp; (LEFT(D843,3) &amp; "_" &amp; LEFT(E843,3) &amp; "_" &amp; (Table1[[#This Row],[Game_no.]]))</f>
        <v>20260221_Set_WVS_1</v>
      </c>
      <c r="B843" s="1">
        <v>46074</v>
      </c>
      <c r="C843" s="3">
        <v>1</v>
      </c>
      <c r="D843" t="s">
        <v>304</v>
      </c>
      <c r="E843" t="s">
        <v>130</v>
      </c>
      <c r="F843" t="s">
        <v>130</v>
      </c>
      <c r="G843" t="s">
        <v>304</v>
      </c>
      <c r="H843" t="s">
        <v>131</v>
      </c>
      <c r="I843" t="str">
        <f>TRIM(SUBSTITUTE(Table1[[#This Row],[Player]], " ", ""))</f>
        <v>E.Sigmon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f t="shared" si="42"/>
        <v>0</v>
      </c>
      <c r="W843" t="s">
        <v>73</v>
      </c>
      <c r="X843" s="3"/>
      <c r="Y843">
        <v>0</v>
      </c>
      <c r="AF843">
        <f>Table1[[#This Row],[AB]]+Table1[[#This Row],[BB]]+Table1[[#This Row],[SF]]</f>
        <v>0</v>
      </c>
      <c r="AG843">
        <f>Table1[[#This Row],[H]]+Table1[[#This Row],[BB]]</f>
        <v>0</v>
      </c>
      <c r="AH843">
        <f>Table1[[#This Row],[H]]-Table1[[#This Row],[2B]]-Table1[[#This Row],[3B]]-Table1[[#This Row],[HR]]</f>
        <v>0</v>
      </c>
      <c r="AI843" s="3">
        <f>IF(Table1[[#This Row],[Team_Game_Number]] &gt;_xlfn.MAXIFS(Table1[Team_Game_Number],Table1[Team],Table1[[#This Row],[Team]]) - 5,1,0)</f>
        <v>0</v>
      </c>
      <c r="AJ843" cm="1">
        <f t="array" ref="AJ843">MATCH(Table1[[#This Row],[Game_ID]],_xlfn.UNIQUE(_xlfn._xlws.FILTER(Table1[Game_ID],Table1[Team]=Table1[[#This Row],[Team]])),0)</f>
        <v>8</v>
      </c>
      <c r="AK843">
        <f>IF(Table1[[#This Row],[Last5_Flag]]=1,1,0)</f>
        <v>0</v>
      </c>
      <c r="AL843">
        <f>COUNTIFS(
    Table1[Player Name], Table1[[#This Row],[Player Name]],
    Table1[Position], Table1[[#This Row],[Position]]
)</f>
        <v>1</v>
      </c>
      <c r="AM843" t="str" cm="1">
        <f t="array" ref="AM8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844" spans="1:39" x14ac:dyDescent="0.2">
      <c r="A844" t="str">
        <f>TEXT(Table1[[#This Row],[Date]],"yyyymmdd") &amp; "_" &amp; (LEFT(D844,3) &amp; "_" &amp; LEFT(E844,3) &amp; "_" &amp; (Table1[[#This Row],[Game_no.]]))</f>
        <v>20260221_Set_WVS_1</v>
      </c>
      <c r="B844" s="1">
        <v>46074</v>
      </c>
      <c r="C844" s="3">
        <v>1</v>
      </c>
      <c r="D844" t="s">
        <v>304</v>
      </c>
      <c r="E844" t="s">
        <v>130</v>
      </c>
      <c r="F844" t="s">
        <v>130</v>
      </c>
      <c r="G844" t="s">
        <v>304</v>
      </c>
      <c r="H844" t="s">
        <v>138</v>
      </c>
      <c r="I844" t="str">
        <f>TRIM(SUBSTITUTE(Table1[[#This Row],[Player]], " ", ""))</f>
        <v>C.Moore</v>
      </c>
      <c r="J844">
        <v>1</v>
      </c>
      <c r="K844">
        <v>0</v>
      </c>
      <c r="L844">
        <v>0</v>
      </c>
      <c r="M844">
        <v>3</v>
      </c>
      <c r="N844">
        <v>2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f t="shared" si="42"/>
        <v>0</v>
      </c>
      <c r="W844" t="s">
        <v>7</v>
      </c>
      <c r="X844" s="3">
        <v>3</v>
      </c>
      <c r="Y844">
        <v>0</v>
      </c>
      <c r="AF844">
        <f>Table1[[#This Row],[AB]]+Table1[[#This Row],[BB]]+Table1[[#This Row],[SF]]</f>
        <v>4</v>
      </c>
      <c r="AG844">
        <f>Table1[[#This Row],[H]]+Table1[[#This Row],[BB]]</f>
        <v>2</v>
      </c>
      <c r="AH844">
        <f>Table1[[#This Row],[H]]-Table1[[#This Row],[2B]]-Table1[[#This Row],[3B]]-Table1[[#This Row],[HR]]</f>
        <v>0</v>
      </c>
      <c r="AI844" s="3">
        <f>IF(Table1[[#This Row],[Team_Game_Number]] &gt;_xlfn.MAXIFS(Table1[Team_Game_Number],Table1[Team],Table1[[#This Row],[Team]]) - 5,1,0)</f>
        <v>0</v>
      </c>
      <c r="AJ844" cm="1">
        <f t="array" ref="AJ844">MATCH(Table1[[#This Row],[Game_ID]],_xlfn.UNIQUE(_xlfn._xlws.FILTER(Table1[Game_ID],Table1[Team]=Table1[[#This Row],[Team]])),0)</f>
        <v>8</v>
      </c>
      <c r="AK844">
        <f>IF(Table1[[#This Row],[Last5_Flag]]=1,1,0)</f>
        <v>0</v>
      </c>
      <c r="AL844">
        <f>COUNTIFS(
    Table1[Player Name], Table1[[#This Row],[Player Name]],
    Table1[Position], Table1[[#This Row],[Position]]
)</f>
        <v>20</v>
      </c>
      <c r="AM844" t="str" cm="1">
        <f t="array" ref="AM8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845" spans="1:39" x14ac:dyDescent="0.2">
      <c r="A845" t="str">
        <f>TEXT(Table1[[#This Row],[Date]],"yyyymmdd") &amp; "_" &amp; (LEFT(D845,3) &amp; "_" &amp; LEFT(E845,3) &amp; "_" &amp; (Table1[[#This Row],[Game_no.]]))</f>
        <v>20260221_Set_WVS_1</v>
      </c>
      <c r="B845" s="1">
        <v>46074</v>
      </c>
      <c r="C845" s="3">
        <v>1</v>
      </c>
      <c r="D845" t="s">
        <v>304</v>
      </c>
      <c r="E845" t="s">
        <v>130</v>
      </c>
      <c r="F845" t="s">
        <v>130</v>
      </c>
      <c r="G845" t="s">
        <v>304</v>
      </c>
      <c r="H845" t="s">
        <v>140</v>
      </c>
      <c r="I845" t="str">
        <f>TRIM(SUBSTITUTE(Table1[[#This Row],[Player]], " ", ""))</f>
        <v>O.Bell</v>
      </c>
      <c r="J845">
        <v>3</v>
      </c>
      <c r="K845">
        <v>1</v>
      </c>
      <c r="L845">
        <v>1</v>
      </c>
      <c r="M845">
        <v>1</v>
      </c>
      <c r="N845">
        <v>1</v>
      </c>
      <c r="O845">
        <v>2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1</v>
      </c>
      <c r="V845">
        <f t="shared" si="42"/>
        <v>1</v>
      </c>
      <c r="W845" t="s">
        <v>50</v>
      </c>
      <c r="X845" s="3">
        <v>4</v>
      </c>
      <c r="Y845">
        <v>0</v>
      </c>
      <c r="AF845">
        <f>Table1[[#This Row],[AB]]+Table1[[#This Row],[BB]]+Table1[[#This Row],[SF]]</f>
        <v>5</v>
      </c>
      <c r="AG845">
        <f>Table1[[#This Row],[H]]+Table1[[#This Row],[BB]]</f>
        <v>2</v>
      </c>
      <c r="AH845">
        <f>Table1[[#This Row],[H]]-Table1[[#This Row],[2B]]-Table1[[#This Row],[3B]]-Table1[[#This Row],[HR]]</f>
        <v>1</v>
      </c>
      <c r="AI845" s="3">
        <f>IF(Table1[[#This Row],[Team_Game_Number]] &gt;_xlfn.MAXIFS(Table1[Team_Game_Number],Table1[Team],Table1[[#This Row],[Team]]) - 5,1,0)</f>
        <v>0</v>
      </c>
      <c r="AJ845" cm="1">
        <f t="array" ref="AJ845">MATCH(Table1[[#This Row],[Game_ID]],_xlfn.UNIQUE(_xlfn._xlws.FILTER(Table1[Game_ID],Table1[Team]=Table1[[#This Row],[Team]])),0)</f>
        <v>8</v>
      </c>
      <c r="AK845">
        <f>IF(Table1[[#This Row],[Last5_Flag]]=1,1,0)</f>
        <v>0</v>
      </c>
      <c r="AL845">
        <f>COUNTIFS(
    Table1[Player Name], Table1[[#This Row],[Player Name]],
    Table1[Position], Table1[[#This Row],[Position]]
)</f>
        <v>4</v>
      </c>
      <c r="AM845" t="str" cm="1">
        <f t="array" ref="AM8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46" spans="1:39" x14ac:dyDescent="0.2">
      <c r="A846" t="str">
        <f>TEXT(Table1[[#This Row],[Date]],"yyyymmdd") &amp; "_" &amp; (LEFT(D846,3) &amp; "_" &amp; LEFT(E846,3) &amp; "_" &amp; (Table1[[#This Row],[Game_no.]]))</f>
        <v>20260221_Set_WVS_1</v>
      </c>
      <c r="B846" s="1">
        <v>46074</v>
      </c>
      <c r="C846" s="3">
        <v>1</v>
      </c>
      <c r="D846" t="s">
        <v>304</v>
      </c>
      <c r="E846" t="s">
        <v>130</v>
      </c>
      <c r="F846" t="s">
        <v>130</v>
      </c>
      <c r="G846" t="s">
        <v>304</v>
      </c>
      <c r="H846" t="s">
        <v>136</v>
      </c>
      <c r="I846" t="str">
        <f>TRIM(SUBSTITUTE(Table1[[#This Row],[Player]], " ", ""))</f>
        <v>E.Bechtel</v>
      </c>
      <c r="J846">
        <v>5</v>
      </c>
      <c r="K846">
        <v>1</v>
      </c>
      <c r="L846">
        <v>2</v>
      </c>
      <c r="M846">
        <v>2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f t="shared" si="42"/>
        <v>4</v>
      </c>
      <c r="W846" t="s">
        <v>54</v>
      </c>
      <c r="X846" s="3">
        <v>5</v>
      </c>
      <c r="Y846">
        <v>0</v>
      </c>
      <c r="AF846">
        <f>Table1[[#This Row],[AB]]+Table1[[#This Row],[BB]]+Table1[[#This Row],[SF]]</f>
        <v>5</v>
      </c>
      <c r="AG846">
        <f>Table1[[#This Row],[H]]+Table1[[#This Row],[BB]]</f>
        <v>2</v>
      </c>
      <c r="AH846">
        <f>Table1[[#This Row],[H]]-Table1[[#This Row],[2B]]-Table1[[#This Row],[3B]]-Table1[[#This Row],[HR]]</f>
        <v>1</v>
      </c>
      <c r="AI846" s="3">
        <f>IF(Table1[[#This Row],[Team_Game_Number]] &gt;_xlfn.MAXIFS(Table1[Team_Game_Number],Table1[Team],Table1[[#This Row],[Team]]) - 5,1,0)</f>
        <v>0</v>
      </c>
      <c r="AJ846" cm="1">
        <f t="array" ref="AJ846">MATCH(Table1[[#This Row],[Game_ID]],_xlfn.UNIQUE(_xlfn._xlws.FILTER(Table1[Game_ID],Table1[Team]=Table1[[#This Row],[Team]])),0)</f>
        <v>8</v>
      </c>
      <c r="AK846">
        <f>IF(Table1[[#This Row],[Last5_Flag]]=1,1,0)</f>
        <v>0</v>
      </c>
      <c r="AL846">
        <f>COUNTIFS(
    Table1[Player Name], Table1[[#This Row],[Player Name]],
    Table1[Position], Table1[[#This Row],[Position]]
)</f>
        <v>22</v>
      </c>
      <c r="AM846" t="str" cm="1">
        <f t="array" ref="AM8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847" spans="1:39" x14ac:dyDescent="0.2">
      <c r="A847" t="str">
        <f>TEXT(Table1[[#This Row],[Date]],"yyyymmdd") &amp; "_" &amp; (LEFT(D847,3) &amp; "_" &amp; LEFT(E847,3) &amp; "_" &amp; (Table1[[#This Row],[Game_no.]]))</f>
        <v>20260221_Set_WVS_1</v>
      </c>
      <c r="B847" s="1">
        <v>46074</v>
      </c>
      <c r="C847" s="3">
        <v>1</v>
      </c>
      <c r="D847" t="s">
        <v>304</v>
      </c>
      <c r="E847" t="s">
        <v>130</v>
      </c>
      <c r="F847" t="s">
        <v>130</v>
      </c>
      <c r="G847" t="s">
        <v>304</v>
      </c>
      <c r="H847" t="s">
        <v>137</v>
      </c>
      <c r="I847" t="str">
        <f>TRIM(SUBSTITUTE(Table1[[#This Row],[Player]], " ", ""))</f>
        <v>A.Contreras</v>
      </c>
      <c r="J847">
        <v>3</v>
      </c>
      <c r="K847">
        <v>0</v>
      </c>
      <c r="L847">
        <v>1</v>
      </c>
      <c r="M847">
        <v>1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f t="shared" si="42"/>
        <v>1</v>
      </c>
      <c r="W847" t="s">
        <v>8</v>
      </c>
      <c r="X847" s="3">
        <v>6</v>
      </c>
      <c r="Y847">
        <v>0</v>
      </c>
      <c r="AF847">
        <f>Table1[[#This Row],[AB]]+Table1[[#This Row],[BB]]+Table1[[#This Row],[SF]]</f>
        <v>4</v>
      </c>
      <c r="AG847">
        <f>Table1[[#This Row],[H]]+Table1[[#This Row],[BB]]</f>
        <v>2</v>
      </c>
      <c r="AH847">
        <f>Table1[[#This Row],[H]]-Table1[[#This Row],[2B]]-Table1[[#This Row],[3B]]-Table1[[#This Row],[HR]]</f>
        <v>1</v>
      </c>
      <c r="AI847" s="3">
        <f>IF(Table1[[#This Row],[Team_Game_Number]] &gt;_xlfn.MAXIFS(Table1[Team_Game_Number],Table1[Team],Table1[[#This Row],[Team]]) - 5,1,0)</f>
        <v>0</v>
      </c>
      <c r="AJ847" cm="1">
        <f t="array" ref="AJ847">MATCH(Table1[[#This Row],[Game_ID]],_xlfn.UNIQUE(_xlfn._xlws.FILTER(Table1[Game_ID],Table1[Team]=Table1[[#This Row],[Team]])),0)</f>
        <v>8</v>
      </c>
      <c r="AK847">
        <f>IF(Table1[[#This Row],[Last5_Flag]]=1,1,0)</f>
        <v>0</v>
      </c>
      <c r="AL847">
        <f>COUNTIFS(
    Table1[Player Name], Table1[[#This Row],[Player Name]],
    Table1[Position], Table1[[#This Row],[Position]]
)</f>
        <v>15</v>
      </c>
      <c r="AM847" t="str" cm="1">
        <f t="array" ref="AM8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848" spans="1:39" x14ac:dyDescent="0.2">
      <c r="A848" t="str">
        <f>TEXT(Table1[[#This Row],[Date]],"yyyymmdd") &amp; "_" &amp; (LEFT(D848,3) &amp; "_" &amp; LEFT(E848,3) &amp; "_" &amp; (Table1[[#This Row],[Game_no.]]))</f>
        <v>20260221_Set_WVS_1</v>
      </c>
      <c r="B848" s="1">
        <v>46074</v>
      </c>
      <c r="C848" s="3">
        <v>1</v>
      </c>
      <c r="D848" t="s">
        <v>304</v>
      </c>
      <c r="E848" t="s">
        <v>130</v>
      </c>
      <c r="F848" t="s">
        <v>130</v>
      </c>
      <c r="G848" t="s">
        <v>304</v>
      </c>
      <c r="H848" t="s">
        <v>143</v>
      </c>
      <c r="I848" t="str">
        <f>TRIM(SUBSTITUTE(Table1[[#This Row],[Player]], " ", ""))</f>
        <v>S.Shamblin</v>
      </c>
      <c r="J848">
        <v>3</v>
      </c>
      <c r="K848">
        <v>1</v>
      </c>
      <c r="L848">
        <v>2</v>
      </c>
      <c r="M848">
        <v>0</v>
      </c>
      <c r="N848">
        <v>1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f t="shared" si="42"/>
        <v>4</v>
      </c>
      <c r="W848" t="s">
        <v>48</v>
      </c>
      <c r="X848" s="3">
        <v>7</v>
      </c>
      <c r="Y848">
        <v>0</v>
      </c>
      <c r="AF848">
        <f>Table1[[#This Row],[AB]]+Table1[[#This Row],[BB]]+Table1[[#This Row],[SF]]</f>
        <v>4</v>
      </c>
      <c r="AG848">
        <f>Table1[[#This Row],[H]]+Table1[[#This Row],[BB]]</f>
        <v>3</v>
      </c>
      <c r="AH848">
        <f>Table1[[#This Row],[H]]-Table1[[#This Row],[2B]]-Table1[[#This Row],[3B]]-Table1[[#This Row],[HR]]</f>
        <v>1</v>
      </c>
      <c r="AI848" s="3">
        <f>IF(Table1[[#This Row],[Team_Game_Number]] &gt;_xlfn.MAXIFS(Table1[Team_Game_Number],Table1[Team],Table1[[#This Row],[Team]]) - 5,1,0)</f>
        <v>0</v>
      </c>
      <c r="AJ848" cm="1">
        <f t="array" ref="AJ848">MATCH(Table1[[#This Row],[Game_ID]],_xlfn.UNIQUE(_xlfn._xlws.FILTER(Table1[Game_ID],Table1[Team]=Table1[[#This Row],[Team]])),0)</f>
        <v>8</v>
      </c>
      <c r="AK848">
        <f>IF(Table1[[#This Row],[Last5_Flag]]=1,1,0)</f>
        <v>0</v>
      </c>
      <c r="AL848">
        <f>COUNTIFS(
    Table1[Player Name], Table1[[#This Row],[Player Name]],
    Table1[Position], Table1[[#This Row],[Position]]
)</f>
        <v>2</v>
      </c>
      <c r="AM848" t="str" cm="1">
        <f t="array" ref="AM8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849" spans="1:39" x14ac:dyDescent="0.2">
      <c r="A849" t="str">
        <f>TEXT(Table1[[#This Row],[Date]],"yyyymmdd") &amp; "_" &amp; (LEFT(D849,3) &amp; "_" &amp; LEFT(E849,3) &amp; "_" &amp; (Table1[[#This Row],[Game_no.]]))</f>
        <v>20260221_Set_WVS_1</v>
      </c>
      <c r="B849" s="1">
        <v>46074</v>
      </c>
      <c r="C849" s="3">
        <v>1</v>
      </c>
      <c r="D849" t="s">
        <v>304</v>
      </c>
      <c r="E849" t="s">
        <v>130</v>
      </c>
      <c r="F849" t="s">
        <v>130</v>
      </c>
      <c r="G849" t="s">
        <v>304</v>
      </c>
      <c r="H849" t="s">
        <v>142</v>
      </c>
      <c r="I849" t="str">
        <f>TRIM(SUBSTITUTE(Table1[[#This Row],[Player]], " ", ""))</f>
        <v>B.Christian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f t="shared" si="42"/>
        <v>0</v>
      </c>
      <c r="W849" t="s">
        <v>74</v>
      </c>
      <c r="X849" s="3">
        <v>8</v>
      </c>
      <c r="Y849">
        <v>0</v>
      </c>
      <c r="AF849">
        <f>Table1[[#This Row],[AB]]+Table1[[#This Row],[BB]]+Table1[[#This Row],[SF]]</f>
        <v>1</v>
      </c>
      <c r="AG849">
        <f>Table1[[#This Row],[H]]+Table1[[#This Row],[BB]]</f>
        <v>0</v>
      </c>
      <c r="AH849">
        <f>Table1[[#This Row],[H]]-Table1[[#This Row],[2B]]-Table1[[#This Row],[3B]]-Table1[[#This Row],[HR]]</f>
        <v>0</v>
      </c>
      <c r="AI849" s="3">
        <f>IF(Table1[[#This Row],[Team_Game_Number]] &gt;_xlfn.MAXIFS(Table1[Team_Game_Number],Table1[Team],Table1[[#This Row],[Team]]) - 5,1,0)</f>
        <v>0</v>
      </c>
      <c r="AJ849" cm="1">
        <f t="array" ref="AJ849">MATCH(Table1[[#This Row],[Game_ID]],_xlfn.UNIQUE(_xlfn._xlws.FILTER(Table1[Game_ID],Table1[Team]=Table1[[#This Row],[Team]])),0)</f>
        <v>8</v>
      </c>
      <c r="AK849">
        <f>IF(Table1[[#This Row],[Last5_Flag]]=1,1,0)</f>
        <v>0</v>
      </c>
      <c r="AL849">
        <f>COUNTIFS(
    Table1[Player Name], Table1[[#This Row],[Player Name]],
    Table1[Position], Table1[[#This Row],[Position]]
)</f>
        <v>5</v>
      </c>
      <c r="AM849" t="str" cm="1">
        <f t="array" ref="AM8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50" spans="1:39" x14ac:dyDescent="0.2">
      <c r="A850" t="str">
        <f>TEXT(Table1[[#This Row],[Date]],"yyyymmdd") &amp; "_" &amp; (LEFT(D850,3) &amp; "_" &amp; LEFT(E850,3) &amp; "_" &amp; (Table1[[#This Row],[Game_no.]]))</f>
        <v>20260221_Set_WVS_1</v>
      </c>
      <c r="B850" s="1">
        <v>46074</v>
      </c>
      <c r="C850" s="3">
        <v>1</v>
      </c>
      <c r="D850" t="s">
        <v>304</v>
      </c>
      <c r="E850" t="s">
        <v>130</v>
      </c>
      <c r="F850" t="s">
        <v>130</v>
      </c>
      <c r="G850" t="s">
        <v>304</v>
      </c>
      <c r="H850" t="s">
        <v>132</v>
      </c>
      <c r="I850" t="str">
        <f>TRIM(SUBSTITUTE(Table1[[#This Row],[Player]], " ", ""))</f>
        <v>C.Cummings</v>
      </c>
      <c r="J850">
        <v>3</v>
      </c>
      <c r="K850">
        <v>1</v>
      </c>
      <c r="L850">
        <v>1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f t="shared" si="42"/>
        <v>1</v>
      </c>
      <c r="W850" t="s">
        <v>43</v>
      </c>
      <c r="X850" s="3">
        <v>8</v>
      </c>
      <c r="Y850">
        <v>0</v>
      </c>
      <c r="AF850">
        <f>Table1[[#This Row],[AB]]+Table1[[#This Row],[BB]]+Table1[[#This Row],[SF]]</f>
        <v>3</v>
      </c>
      <c r="AG850">
        <f>Table1[[#This Row],[H]]+Table1[[#This Row],[BB]]</f>
        <v>1</v>
      </c>
      <c r="AH850">
        <f>Table1[[#This Row],[H]]-Table1[[#This Row],[2B]]-Table1[[#This Row],[3B]]-Table1[[#This Row],[HR]]</f>
        <v>1</v>
      </c>
      <c r="AI850" s="3">
        <f>IF(Table1[[#This Row],[Team_Game_Number]] &gt;_xlfn.MAXIFS(Table1[Team_Game_Number],Table1[Team],Table1[[#This Row],[Team]]) - 5,1,0)</f>
        <v>0</v>
      </c>
      <c r="AJ850" cm="1">
        <f t="array" ref="AJ850">MATCH(Table1[[#This Row],[Game_ID]],_xlfn.UNIQUE(_xlfn._xlws.FILTER(Table1[Game_ID],Table1[Team]=Table1[[#This Row],[Team]])),0)</f>
        <v>8</v>
      </c>
      <c r="AK850">
        <f>IF(Table1[[#This Row],[Last5_Flag]]=1,1,0)</f>
        <v>0</v>
      </c>
      <c r="AL850">
        <f>COUNTIFS(
    Table1[Player Name], Table1[[#This Row],[Player Name]],
    Table1[Position], Table1[[#This Row],[Position]]
)</f>
        <v>10</v>
      </c>
      <c r="AM850" t="str" cm="1">
        <f t="array" ref="AM8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51" spans="1:39" x14ac:dyDescent="0.2">
      <c r="A851" t="str">
        <f>TEXT(Table1[[#This Row],[Date]],"yyyymmdd") &amp; "_" &amp; (LEFT(D851,3) &amp; "_" &amp; LEFT(E851,3) &amp; "_" &amp; (Table1[[#This Row],[Game_no.]]))</f>
        <v>20260221_Set_WVS_1</v>
      </c>
      <c r="B851" s="1">
        <v>46074</v>
      </c>
      <c r="C851" s="3">
        <v>1</v>
      </c>
      <c r="D851" t="s">
        <v>304</v>
      </c>
      <c r="E851" t="s">
        <v>130</v>
      </c>
      <c r="F851" t="s">
        <v>130</v>
      </c>
      <c r="G851" t="s">
        <v>304</v>
      </c>
      <c r="H851" t="s">
        <v>139</v>
      </c>
      <c r="I851" t="str">
        <f>TRIM(SUBSTITUTE(Table1[[#This Row],[Player]], " ", ""))</f>
        <v>C.Treadway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f t="shared" si="42"/>
        <v>0</v>
      </c>
      <c r="W851" t="s">
        <v>74</v>
      </c>
      <c r="X851" s="3">
        <v>9</v>
      </c>
      <c r="Y851">
        <v>0</v>
      </c>
      <c r="AF851">
        <f>Table1[[#This Row],[AB]]+Table1[[#This Row],[BB]]+Table1[[#This Row],[SF]]</f>
        <v>1</v>
      </c>
      <c r="AG851">
        <f>Table1[[#This Row],[H]]+Table1[[#This Row],[BB]]</f>
        <v>1</v>
      </c>
      <c r="AH851">
        <f>Table1[[#This Row],[H]]-Table1[[#This Row],[2B]]-Table1[[#This Row],[3B]]-Table1[[#This Row],[HR]]</f>
        <v>0</v>
      </c>
      <c r="AI851" s="3">
        <f>IF(Table1[[#This Row],[Team_Game_Number]] &gt;_xlfn.MAXIFS(Table1[Team_Game_Number],Table1[Team],Table1[[#This Row],[Team]]) - 5,1,0)</f>
        <v>0</v>
      </c>
      <c r="AJ851" cm="1">
        <f t="array" ref="AJ851">MATCH(Table1[[#This Row],[Game_ID]],_xlfn.UNIQUE(_xlfn._xlws.FILTER(Table1[Game_ID],Table1[Team]=Table1[[#This Row],[Team]])),0)</f>
        <v>8</v>
      </c>
      <c r="AK851">
        <f>IF(Table1[[#This Row],[Last5_Flag]]=1,1,0)</f>
        <v>0</v>
      </c>
      <c r="AL851">
        <f>COUNTIFS(
    Table1[Player Name], Table1[[#This Row],[Player Name]],
    Table1[Position], Table1[[#This Row],[Position]]
)</f>
        <v>6</v>
      </c>
      <c r="AM851" t="str" cm="1">
        <f t="array" ref="AM8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852" spans="1:39" x14ac:dyDescent="0.2">
      <c r="A852" t="str">
        <f>TEXT(Table1[[#This Row],[Date]],"yyyymmdd") &amp; "_" &amp; (LEFT(D852,3) &amp; "_" &amp; LEFT(E852,3) &amp; "_" &amp; (Table1[[#This Row],[Game_no.]]))</f>
        <v>20260221_Set_WVS_1</v>
      </c>
      <c r="B852" s="1">
        <v>46074</v>
      </c>
      <c r="C852" s="3">
        <v>1</v>
      </c>
      <c r="D852" t="s">
        <v>304</v>
      </c>
      <c r="E852" t="s">
        <v>130</v>
      </c>
      <c r="F852" t="s">
        <v>130</v>
      </c>
      <c r="G852" t="s">
        <v>304</v>
      </c>
      <c r="H852" t="s">
        <v>141</v>
      </c>
      <c r="I852" t="str">
        <f>TRIM(SUBSTITUTE(Table1[[#This Row],[Player]], " ", ""))</f>
        <v>E.Hoffman</v>
      </c>
      <c r="J852">
        <v>2</v>
      </c>
      <c r="K852">
        <v>1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f t="shared" si="42"/>
        <v>0</v>
      </c>
      <c r="W852" t="s">
        <v>320</v>
      </c>
      <c r="X852" s="3">
        <v>9</v>
      </c>
      <c r="Y852">
        <v>0</v>
      </c>
      <c r="AF852">
        <f>Table1[[#This Row],[AB]]+Table1[[#This Row],[BB]]+Table1[[#This Row],[SF]]</f>
        <v>2</v>
      </c>
      <c r="AG852">
        <f>Table1[[#This Row],[H]]+Table1[[#This Row],[BB]]</f>
        <v>0</v>
      </c>
      <c r="AH852">
        <f>Table1[[#This Row],[H]]-Table1[[#This Row],[2B]]-Table1[[#This Row],[3B]]-Table1[[#This Row],[HR]]</f>
        <v>0</v>
      </c>
      <c r="AI852" s="3">
        <f>IF(Table1[[#This Row],[Team_Game_Number]] &gt;_xlfn.MAXIFS(Table1[Team_Game_Number],Table1[Team],Table1[[#This Row],[Team]]) - 5,1,0)</f>
        <v>0</v>
      </c>
      <c r="AJ852" cm="1">
        <f t="array" ref="AJ852">MATCH(Table1[[#This Row],[Game_ID]],_xlfn.UNIQUE(_xlfn._xlws.FILTER(Table1[Game_ID],Table1[Team]=Table1[[#This Row],[Team]])),0)</f>
        <v>8</v>
      </c>
      <c r="AK852">
        <f>IF(Table1[[#This Row],[Last5_Flag]]=1,1,0)</f>
        <v>0</v>
      </c>
      <c r="AL852">
        <f>COUNTIFS(
    Table1[Player Name], Table1[[#This Row],[Player Name]],
    Table1[Position], Table1[[#This Row],[Position]]
)</f>
        <v>1</v>
      </c>
      <c r="AM852" t="str" cm="1">
        <f t="array" ref="AM8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853" spans="1:39" x14ac:dyDescent="0.2">
      <c r="A853" t="str">
        <f>TEXT(Table1[[#This Row],[Date]],"yyyymmdd") &amp; "_" &amp; (LEFT(D853,3) &amp; "_" &amp; LEFT(E853,3) &amp; "_" &amp; (Table1[[#This Row],[Game_no.]]))</f>
        <v>20260221_Set_WVS_1</v>
      </c>
      <c r="B853" s="1">
        <v>46074</v>
      </c>
      <c r="C853" s="3">
        <v>1</v>
      </c>
      <c r="D853" t="s">
        <v>304</v>
      </c>
      <c r="E853" t="s">
        <v>130</v>
      </c>
      <c r="F853" t="s">
        <v>130</v>
      </c>
      <c r="G853" t="s">
        <v>304</v>
      </c>
      <c r="H853" t="s">
        <v>144</v>
      </c>
      <c r="I853" t="str">
        <f>TRIM(SUBSTITUTE(Table1[[#This Row],[Player]], " ", ""))</f>
        <v>A.Green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f t="shared" si="42"/>
        <v>0</v>
      </c>
      <c r="W853" t="s">
        <v>58</v>
      </c>
      <c r="X853" s="3"/>
      <c r="Y853">
        <v>0</v>
      </c>
      <c r="Z853">
        <v>7</v>
      </c>
      <c r="AA853">
        <v>7</v>
      </c>
      <c r="AB853">
        <v>2</v>
      </c>
      <c r="AC853">
        <v>2</v>
      </c>
      <c r="AD853">
        <v>3</v>
      </c>
      <c r="AE853">
        <v>8</v>
      </c>
      <c r="AF853">
        <f>Table1[[#This Row],[AB]]+Table1[[#This Row],[BB]]+Table1[[#This Row],[SF]]</f>
        <v>0</v>
      </c>
      <c r="AG853">
        <f>Table1[[#This Row],[H]]+Table1[[#This Row],[BB]]</f>
        <v>0</v>
      </c>
      <c r="AH853">
        <f>Table1[[#This Row],[H]]-Table1[[#This Row],[2B]]-Table1[[#This Row],[3B]]-Table1[[#This Row],[HR]]</f>
        <v>0</v>
      </c>
      <c r="AI853" s="3">
        <f>IF(Table1[[#This Row],[Team_Game_Number]] &gt;_xlfn.MAXIFS(Table1[Team_Game_Number],Table1[Team],Table1[[#This Row],[Team]]) - 5,1,0)</f>
        <v>0</v>
      </c>
      <c r="AJ853" cm="1">
        <f t="array" ref="AJ853">MATCH(Table1[[#This Row],[Game_ID]],_xlfn.UNIQUE(_xlfn._xlws.FILTER(Table1[Game_ID],Table1[Team]=Table1[[#This Row],[Team]])),0)</f>
        <v>8</v>
      </c>
      <c r="AK853">
        <f>IF(Table1[[#This Row],[Last5_Flag]]=1,1,0)</f>
        <v>0</v>
      </c>
      <c r="AL853">
        <f>COUNTIFS(
    Table1[Player Name], Table1[[#This Row],[Player Name]],
    Table1[Position], Table1[[#This Row],[Position]]
)</f>
        <v>9</v>
      </c>
      <c r="AM853" t="str" cm="1">
        <f t="array" ref="AM8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54" spans="1:39" x14ac:dyDescent="0.2">
      <c r="A854" t="str">
        <f>TEXT(Table1[[#This Row],[Date]],"yyyymmdd") &amp; "_" &amp; (LEFT(D854,3) &amp; "_" &amp; LEFT(E854,3) &amp; "_" &amp; (Table1[[#This Row],[Game_no.]]))</f>
        <v>20260221_IUP_Whe_1</v>
      </c>
      <c r="B854" s="1">
        <v>46074</v>
      </c>
      <c r="C854" s="3">
        <v>1</v>
      </c>
      <c r="D854" t="s">
        <v>301</v>
      </c>
      <c r="E854" t="s">
        <v>270</v>
      </c>
      <c r="F854" t="s">
        <v>270</v>
      </c>
      <c r="G854" t="s">
        <v>301</v>
      </c>
      <c r="H854" t="s">
        <v>273</v>
      </c>
      <c r="I854" t="str">
        <f>TRIM(SUBSTITUTE(Table1[[#This Row],[Player]], " ", ""))</f>
        <v>K.Warrix</v>
      </c>
      <c r="J854">
        <v>4</v>
      </c>
      <c r="K854">
        <v>1</v>
      </c>
      <c r="L854">
        <v>2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f t="shared" si="42"/>
        <v>2</v>
      </c>
      <c r="W854" t="s">
        <v>48</v>
      </c>
      <c r="X854" s="3">
        <v>1</v>
      </c>
      <c r="Y854">
        <v>0</v>
      </c>
      <c r="AF854">
        <f>Table1[[#This Row],[AB]]+Table1[[#This Row],[BB]]+Table1[[#This Row],[SF]]</f>
        <v>4</v>
      </c>
      <c r="AG854">
        <f>Table1[[#This Row],[H]]+Table1[[#This Row],[BB]]</f>
        <v>2</v>
      </c>
      <c r="AH854">
        <f>Table1[[#This Row],[H]]-Table1[[#This Row],[2B]]-Table1[[#This Row],[3B]]-Table1[[#This Row],[HR]]</f>
        <v>2</v>
      </c>
      <c r="AI854" s="3">
        <f>IF(Table1[[#This Row],[Team_Game_Number]] &gt;_xlfn.MAXIFS(Table1[Team_Game_Number],Table1[Team],Table1[[#This Row],[Team]]) - 5,1,0)</f>
        <v>0</v>
      </c>
      <c r="AJ854" cm="1">
        <f t="array" ref="AJ854">MATCH(Table1[[#This Row],[Game_ID]],_xlfn.UNIQUE(_xlfn._xlws.FILTER(Table1[Game_ID],Table1[Team]=Table1[[#This Row],[Team]])),0)</f>
        <v>2</v>
      </c>
      <c r="AK854">
        <f>IF(Table1[[#This Row],[Last5_Flag]]=1,1,0)</f>
        <v>0</v>
      </c>
      <c r="AL854">
        <f>COUNTIFS(
    Table1[Player Name], Table1[[#This Row],[Player Name]],
    Table1[Position], Table1[[#This Row],[Position]]
)</f>
        <v>24</v>
      </c>
      <c r="AM854" t="str" cm="1">
        <f t="array" ref="AM8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855" spans="1:39" x14ac:dyDescent="0.2">
      <c r="A855" t="str">
        <f>TEXT(Table1[[#This Row],[Date]],"yyyymmdd") &amp; "_" &amp; (LEFT(D855,3) &amp; "_" &amp; LEFT(E855,3) &amp; "_" &amp; (Table1[[#This Row],[Game_no.]]))</f>
        <v>20260221_IUP_Whe_1</v>
      </c>
      <c r="B855" s="1">
        <v>46074</v>
      </c>
      <c r="C855" s="3">
        <v>1</v>
      </c>
      <c r="D855" t="s">
        <v>301</v>
      </c>
      <c r="E855" t="s">
        <v>270</v>
      </c>
      <c r="F855" t="s">
        <v>270</v>
      </c>
      <c r="G855" t="s">
        <v>301</v>
      </c>
      <c r="H855" t="s">
        <v>282</v>
      </c>
      <c r="I855" t="str">
        <f>TRIM(SUBSTITUTE(Table1[[#This Row],[Player]], " ", ""))</f>
        <v>A.Kresak</v>
      </c>
      <c r="J855">
        <v>3</v>
      </c>
      <c r="K855">
        <v>1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f t="shared" si="42"/>
        <v>0</v>
      </c>
      <c r="W855" t="s">
        <v>53</v>
      </c>
      <c r="X855" s="3">
        <v>2</v>
      </c>
      <c r="Y855">
        <v>0</v>
      </c>
      <c r="AF855">
        <f>Table1[[#This Row],[AB]]+Table1[[#This Row],[BB]]+Table1[[#This Row],[SF]]</f>
        <v>3</v>
      </c>
      <c r="AG855">
        <f>Table1[[#This Row],[H]]+Table1[[#This Row],[BB]]</f>
        <v>0</v>
      </c>
      <c r="AH855">
        <f>Table1[[#This Row],[H]]-Table1[[#This Row],[2B]]-Table1[[#This Row],[3B]]-Table1[[#This Row],[HR]]</f>
        <v>0</v>
      </c>
      <c r="AI855" s="3">
        <f>IF(Table1[[#This Row],[Team_Game_Number]] &gt;_xlfn.MAXIFS(Table1[Team_Game_Number],Table1[Team],Table1[[#This Row],[Team]]) - 5,1,0)</f>
        <v>0</v>
      </c>
      <c r="AJ855" cm="1">
        <f t="array" ref="AJ855">MATCH(Table1[[#This Row],[Game_ID]],_xlfn.UNIQUE(_xlfn._xlws.FILTER(Table1[Game_ID],Table1[Team]=Table1[[#This Row],[Team]])),0)</f>
        <v>2</v>
      </c>
      <c r="AK855">
        <f>IF(Table1[[#This Row],[Last5_Flag]]=1,1,0)</f>
        <v>0</v>
      </c>
      <c r="AL855">
        <f>COUNTIFS(
    Table1[Player Name], Table1[[#This Row],[Player Name]],
    Table1[Position], Table1[[#This Row],[Position]]
)</f>
        <v>19</v>
      </c>
      <c r="AM855" t="str" cm="1">
        <f t="array" ref="AM8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856" spans="1:39" x14ac:dyDescent="0.2">
      <c r="A856" t="str">
        <f>TEXT(Table1[[#This Row],[Date]],"yyyymmdd") &amp; "_" &amp; (LEFT(D856,3) &amp; "_" &amp; LEFT(E856,3) &amp; "_" &amp; (Table1[[#This Row],[Game_no.]]))</f>
        <v>20260221_IUP_Whe_1</v>
      </c>
      <c r="B856" s="1">
        <v>46074</v>
      </c>
      <c r="C856" s="3">
        <v>1</v>
      </c>
      <c r="D856" t="s">
        <v>301</v>
      </c>
      <c r="E856" t="s">
        <v>270</v>
      </c>
      <c r="F856" t="s">
        <v>270</v>
      </c>
      <c r="G856" t="s">
        <v>301</v>
      </c>
      <c r="H856" t="s">
        <v>321</v>
      </c>
      <c r="I856" t="str">
        <f>TRIM(SUBSTITUTE(Table1[[#This Row],[Player]], " ", ""))</f>
        <v>D.Carrillo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f t="shared" si="42"/>
        <v>0</v>
      </c>
      <c r="W856" t="s">
        <v>74</v>
      </c>
      <c r="X856" s="3">
        <v>2</v>
      </c>
      <c r="Y856">
        <v>0</v>
      </c>
      <c r="AF856">
        <f>Table1[[#This Row],[AB]]+Table1[[#This Row],[BB]]+Table1[[#This Row],[SF]]</f>
        <v>1</v>
      </c>
      <c r="AG856">
        <f>Table1[[#This Row],[H]]+Table1[[#This Row],[BB]]</f>
        <v>0</v>
      </c>
      <c r="AH856">
        <f>Table1[[#This Row],[H]]-Table1[[#This Row],[2B]]-Table1[[#This Row],[3B]]-Table1[[#This Row],[HR]]</f>
        <v>0</v>
      </c>
      <c r="AI856" s="3">
        <f>IF(Table1[[#This Row],[Team_Game_Number]] &gt;_xlfn.MAXIFS(Table1[Team_Game_Number],Table1[Team],Table1[[#This Row],[Team]]) - 5,1,0)</f>
        <v>0</v>
      </c>
      <c r="AJ856" cm="1">
        <f t="array" ref="AJ856">MATCH(Table1[[#This Row],[Game_ID]],_xlfn.UNIQUE(_xlfn._xlws.FILTER(Table1[Game_ID],Table1[Team]=Table1[[#This Row],[Team]])),0)</f>
        <v>2</v>
      </c>
      <c r="AK856">
        <f>IF(Table1[[#This Row],[Last5_Flag]]=1,1,0)</f>
        <v>0</v>
      </c>
      <c r="AL856">
        <f>COUNTIFS(
    Table1[Player Name], Table1[[#This Row],[Player Name]],
    Table1[Position], Table1[[#This Row],[Position]]
)</f>
        <v>3</v>
      </c>
      <c r="AM856" t="str" cm="1">
        <f t="array" ref="AM8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857" spans="1:39" x14ac:dyDescent="0.2">
      <c r="A857" t="str">
        <f>TEXT(Table1[[#This Row],[Date]],"yyyymmdd") &amp; "_" &amp; (LEFT(D857,3) &amp; "_" &amp; LEFT(E857,3) &amp; "_" &amp; (Table1[[#This Row],[Game_no.]]))</f>
        <v>20260221_IUP_Whe_1</v>
      </c>
      <c r="B857" s="1">
        <v>46074</v>
      </c>
      <c r="C857" s="3">
        <v>1</v>
      </c>
      <c r="D857" t="s">
        <v>301</v>
      </c>
      <c r="E857" t="s">
        <v>270</v>
      </c>
      <c r="F857" t="s">
        <v>270</v>
      </c>
      <c r="G857" t="s">
        <v>301</v>
      </c>
      <c r="H857" t="s">
        <v>271</v>
      </c>
      <c r="I857" t="str">
        <f>TRIM(SUBSTITUTE(Table1[[#This Row],[Player]], " ", ""))</f>
        <v>G.Mummery</v>
      </c>
      <c r="J857">
        <v>4</v>
      </c>
      <c r="K857">
        <v>0</v>
      </c>
      <c r="L857">
        <v>0</v>
      </c>
      <c r="M857">
        <v>0</v>
      </c>
      <c r="N857">
        <v>0</v>
      </c>
      <c r="O857">
        <v>3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f t="shared" si="42"/>
        <v>0</v>
      </c>
      <c r="W857" t="s">
        <v>7</v>
      </c>
      <c r="X857" s="3">
        <v>3</v>
      </c>
      <c r="Y857">
        <v>0</v>
      </c>
      <c r="AF857">
        <f>Table1[[#This Row],[AB]]+Table1[[#This Row],[BB]]+Table1[[#This Row],[SF]]</f>
        <v>4</v>
      </c>
      <c r="AG857">
        <f>Table1[[#This Row],[H]]+Table1[[#This Row],[BB]]</f>
        <v>0</v>
      </c>
      <c r="AH857">
        <f>Table1[[#This Row],[H]]-Table1[[#This Row],[2B]]-Table1[[#This Row],[3B]]-Table1[[#This Row],[HR]]</f>
        <v>0</v>
      </c>
      <c r="AI857" s="3">
        <f>IF(Table1[[#This Row],[Team_Game_Number]] &gt;_xlfn.MAXIFS(Table1[Team_Game_Number],Table1[Team],Table1[[#This Row],[Team]]) - 5,1,0)</f>
        <v>0</v>
      </c>
      <c r="AJ857" cm="1">
        <f t="array" ref="AJ857">MATCH(Table1[[#This Row],[Game_ID]],_xlfn.UNIQUE(_xlfn._xlws.FILTER(Table1[Game_ID],Table1[Team]=Table1[[#This Row],[Team]])),0)</f>
        <v>2</v>
      </c>
      <c r="AK857">
        <f>IF(Table1[[#This Row],[Last5_Flag]]=1,1,0)</f>
        <v>0</v>
      </c>
      <c r="AL857">
        <f>COUNTIFS(
    Table1[Player Name], Table1[[#This Row],[Player Name]],
    Table1[Position], Table1[[#This Row],[Position]]
)</f>
        <v>23</v>
      </c>
      <c r="AM857" t="str" cm="1">
        <f t="array" ref="AM8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858" spans="1:39" x14ac:dyDescent="0.2">
      <c r="A858" t="str">
        <f>TEXT(Table1[[#This Row],[Date]],"yyyymmdd") &amp; "_" &amp; (LEFT(D858,3) &amp; "_" &amp; LEFT(E858,3) &amp; "_" &amp; (Table1[[#This Row],[Game_no.]]))</f>
        <v>20260221_IUP_Whe_1</v>
      </c>
      <c r="B858" s="1">
        <v>46074</v>
      </c>
      <c r="C858" s="3">
        <v>1</v>
      </c>
      <c r="D858" t="s">
        <v>301</v>
      </c>
      <c r="E858" t="s">
        <v>270</v>
      </c>
      <c r="F858" t="s">
        <v>270</v>
      </c>
      <c r="G858" t="s">
        <v>301</v>
      </c>
      <c r="H858" t="s">
        <v>274</v>
      </c>
      <c r="I858" t="str">
        <f>TRIM(SUBSTITUTE(Table1[[#This Row],[Player]], " ", ""))</f>
        <v>M.Burns</v>
      </c>
      <c r="J858">
        <v>3</v>
      </c>
      <c r="K858">
        <v>0</v>
      </c>
      <c r="L858">
        <v>2</v>
      </c>
      <c r="M858">
        <v>1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f t="shared" si="42"/>
        <v>4</v>
      </c>
      <c r="W858" t="s">
        <v>8</v>
      </c>
      <c r="X858" s="3">
        <v>4</v>
      </c>
      <c r="Y858">
        <v>1</v>
      </c>
      <c r="AF858">
        <f>Table1[[#This Row],[AB]]+Table1[[#This Row],[BB]]+Table1[[#This Row],[SF]]</f>
        <v>3</v>
      </c>
      <c r="AG858">
        <f>Table1[[#This Row],[H]]+Table1[[#This Row],[BB]]</f>
        <v>2</v>
      </c>
      <c r="AH858">
        <f>Table1[[#This Row],[H]]-Table1[[#This Row],[2B]]-Table1[[#This Row],[3B]]-Table1[[#This Row],[HR]]</f>
        <v>1</v>
      </c>
      <c r="AI858" s="3">
        <f>IF(Table1[[#This Row],[Team_Game_Number]] &gt;_xlfn.MAXIFS(Table1[Team_Game_Number],Table1[Team],Table1[[#This Row],[Team]]) - 5,1,0)</f>
        <v>0</v>
      </c>
      <c r="AJ858" cm="1">
        <f t="array" ref="AJ858">MATCH(Table1[[#This Row],[Game_ID]],_xlfn.UNIQUE(_xlfn._xlws.FILTER(Table1[Game_ID],Table1[Team]=Table1[[#This Row],[Team]])),0)</f>
        <v>2</v>
      </c>
      <c r="AK858">
        <f>IF(Table1[[#This Row],[Last5_Flag]]=1,1,0)</f>
        <v>0</v>
      </c>
      <c r="AL858">
        <f>COUNTIFS(
    Table1[Player Name], Table1[[#This Row],[Player Name]],
    Table1[Position], Table1[[#This Row],[Position]]
)</f>
        <v>15</v>
      </c>
      <c r="AM858" t="str" cm="1">
        <f t="array" ref="AM8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859" spans="1:39" x14ac:dyDescent="0.2">
      <c r="A859" t="str">
        <f>TEXT(Table1[[#This Row],[Date]],"yyyymmdd") &amp; "_" &amp; (LEFT(D859,3) &amp; "_" &amp; LEFT(E859,3) &amp; "_" &amp; (Table1[[#This Row],[Game_no.]]))</f>
        <v>20260221_IUP_Whe_1</v>
      </c>
      <c r="B859" s="1">
        <v>46074</v>
      </c>
      <c r="C859" s="3">
        <v>1</v>
      </c>
      <c r="D859" t="s">
        <v>301</v>
      </c>
      <c r="E859" t="s">
        <v>270</v>
      </c>
      <c r="F859" t="s">
        <v>270</v>
      </c>
      <c r="G859" t="s">
        <v>301</v>
      </c>
      <c r="H859" t="s">
        <v>322</v>
      </c>
      <c r="I859" t="str">
        <f>TRIM(SUBSTITUTE(Table1[[#This Row],[Player]], " ", ""))</f>
        <v>K.Chapple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f t="shared" si="42"/>
        <v>0</v>
      </c>
      <c r="W859" t="s">
        <v>73</v>
      </c>
      <c r="X859" s="3"/>
      <c r="Y859">
        <v>0</v>
      </c>
      <c r="AF859">
        <f>Table1[[#This Row],[AB]]+Table1[[#This Row],[BB]]+Table1[[#This Row],[SF]]</f>
        <v>0</v>
      </c>
      <c r="AG859">
        <f>Table1[[#This Row],[H]]+Table1[[#This Row],[BB]]</f>
        <v>0</v>
      </c>
      <c r="AH859">
        <f>Table1[[#This Row],[H]]-Table1[[#This Row],[2B]]-Table1[[#This Row],[3B]]-Table1[[#This Row],[HR]]</f>
        <v>0</v>
      </c>
      <c r="AI859" s="3">
        <f>IF(Table1[[#This Row],[Team_Game_Number]] &gt;_xlfn.MAXIFS(Table1[Team_Game_Number],Table1[Team],Table1[[#This Row],[Team]]) - 5,1,0)</f>
        <v>0</v>
      </c>
      <c r="AJ859" cm="1">
        <f t="array" ref="AJ859">MATCH(Table1[[#This Row],[Game_ID]],_xlfn.UNIQUE(_xlfn._xlws.FILTER(Table1[Game_ID],Table1[Team]=Table1[[#This Row],[Team]])),0)</f>
        <v>2</v>
      </c>
      <c r="AK859">
        <f>IF(Table1[[#This Row],[Last5_Flag]]=1,1,0)</f>
        <v>0</v>
      </c>
      <c r="AL859">
        <f>COUNTIFS(
    Table1[Player Name], Table1[[#This Row],[Player Name]],
    Table1[Position], Table1[[#This Row],[Position]]
)</f>
        <v>5</v>
      </c>
      <c r="AM859" t="str" cm="1">
        <f t="array" ref="AM8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860" spans="1:39" x14ac:dyDescent="0.2">
      <c r="A860" t="str">
        <f>TEXT(Table1[[#This Row],[Date]],"yyyymmdd") &amp; "_" &amp; (LEFT(D860,3) &amp; "_" &amp; LEFT(E860,3) &amp; "_" &amp; (Table1[[#This Row],[Game_no.]]))</f>
        <v>20260221_IUP_Whe_1</v>
      </c>
      <c r="B860" s="1">
        <v>46074</v>
      </c>
      <c r="C860" s="3">
        <v>1</v>
      </c>
      <c r="D860" t="s">
        <v>301</v>
      </c>
      <c r="E860" t="s">
        <v>270</v>
      </c>
      <c r="F860" t="s">
        <v>270</v>
      </c>
      <c r="G860" t="s">
        <v>301</v>
      </c>
      <c r="H860" t="s">
        <v>281</v>
      </c>
      <c r="I860" t="str">
        <f>TRIM(SUBSTITUTE(Table1[[#This Row],[Player]], " ", ""))</f>
        <v>B.Sanders</v>
      </c>
      <c r="J860">
        <v>3</v>
      </c>
      <c r="K860">
        <v>0</v>
      </c>
      <c r="L860">
        <v>2</v>
      </c>
      <c r="M860">
        <v>2</v>
      </c>
      <c r="N860">
        <v>0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f t="shared" si="42"/>
        <v>4</v>
      </c>
      <c r="W860" t="s">
        <v>50</v>
      </c>
      <c r="X860" s="3">
        <v>5</v>
      </c>
      <c r="Y860">
        <v>0</v>
      </c>
      <c r="AF860">
        <f>Table1[[#This Row],[AB]]+Table1[[#This Row],[BB]]+Table1[[#This Row],[SF]]</f>
        <v>3</v>
      </c>
      <c r="AG860">
        <f>Table1[[#This Row],[H]]+Table1[[#This Row],[BB]]</f>
        <v>2</v>
      </c>
      <c r="AH860">
        <f>Table1[[#This Row],[H]]-Table1[[#This Row],[2B]]-Table1[[#This Row],[3B]]-Table1[[#This Row],[HR]]</f>
        <v>1</v>
      </c>
      <c r="AI860" s="3">
        <f>IF(Table1[[#This Row],[Team_Game_Number]] &gt;_xlfn.MAXIFS(Table1[Team_Game_Number],Table1[Team],Table1[[#This Row],[Team]]) - 5,1,0)</f>
        <v>0</v>
      </c>
      <c r="AJ860" cm="1">
        <f t="array" ref="AJ860">MATCH(Table1[[#This Row],[Game_ID]],_xlfn.UNIQUE(_xlfn._xlws.FILTER(Table1[Game_ID],Table1[Team]=Table1[[#This Row],[Team]])),0)</f>
        <v>2</v>
      </c>
      <c r="AK860">
        <f>IF(Table1[[#This Row],[Last5_Flag]]=1,1,0)</f>
        <v>0</v>
      </c>
      <c r="AL860">
        <f>COUNTIFS(
    Table1[Player Name], Table1[[#This Row],[Player Name]],
    Table1[Position], Table1[[#This Row],[Position]]
)</f>
        <v>7</v>
      </c>
      <c r="AM860" t="str" cm="1">
        <f t="array" ref="AM8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861" spans="1:39" x14ac:dyDescent="0.2">
      <c r="A861" t="str">
        <f>TEXT(Table1[[#This Row],[Date]],"yyyymmdd") &amp; "_" &amp; (LEFT(D861,3) &amp; "_" &amp; LEFT(E861,3) &amp; "_" &amp; (Table1[[#This Row],[Game_no.]]))</f>
        <v>20260221_IUP_Whe_1</v>
      </c>
      <c r="B861" s="1">
        <v>46074</v>
      </c>
      <c r="C861" s="3">
        <v>1</v>
      </c>
      <c r="D861" t="s">
        <v>301</v>
      </c>
      <c r="E861" t="s">
        <v>270</v>
      </c>
      <c r="F861" t="s">
        <v>270</v>
      </c>
      <c r="G861" t="s">
        <v>301</v>
      </c>
      <c r="H861" t="s">
        <v>275</v>
      </c>
      <c r="I861" t="str">
        <f>TRIM(SUBSTITUTE(Table1[[#This Row],[Player]], " ", ""))</f>
        <v>M.Holp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f t="shared" si="42"/>
        <v>0</v>
      </c>
      <c r="W861" t="s">
        <v>73</v>
      </c>
      <c r="X861" s="3"/>
      <c r="Y861">
        <v>0</v>
      </c>
      <c r="AF861">
        <f>Table1[[#This Row],[AB]]+Table1[[#This Row],[BB]]+Table1[[#This Row],[SF]]</f>
        <v>0</v>
      </c>
      <c r="AG861">
        <f>Table1[[#This Row],[H]]+Table1[[#This Row],[BB]]</f>
        <v>0</v>
      </c>
      <c r="AH861">
        <f>Table1[[#This Row],[H]]-Table1[[#This Row],[2B]]-Table1[[#This Row],[3B]]-Table1[[#This Row],[HR]]</f>
        <v>0</v>
      </c>
      <c r="AI861" s="3">
        <f>IF(Table1[[#This Row],[Team_Game_Number]] &gt;_xlfn.MAXIFS(Table1[Team_Game_Number],Table1[Team],Table1[[#This Row],[Team]]) - 5,1,0)</f>
        <v>0</v>
      </c>
      <c r="AJ861" cm="1">
        <f t="array" ref="AJ861">MATCH(Table1[[#This Row],[Game_ID]],_xlfn.UNIQUE(_xlfn._xlws.FILTER(Table1[Game_ID],Table1[Team]=Table1[[#This Row],[Team]])),0)</f>
        <v>2</v>
      </c>
      <c r="AK861">
        <f>IF(Table1[[#This Row],[Last5_Flag]]=1,1,0)</f>
        <v>0</v>
      </c>
      <c r="AL861">
        <f>COUNTIFS(
    Table1[Player Name], Table1[[#This Row],[Player Name]],
    Table1[Position], Table1[[#This Row],[Position]]
)</f>
        <v>4</v>
      </c>
      <c r="AM861" t="str" cm="1">
        <f t="array" ref="AM8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862" spans="1:39" x14ac:dyDescent="0.2">
      <c r="A862" t="str">
        <f>TEXT(Table1[[#This Row],[Date]],"yyyymmdd") &amp; "_" &amp; (LEFT(D862,3) &amp; "_" &amp; LEFT(E862,3) &amp; "_" &amp; (Table1[[#This Row],[Game_no.]]))</f>
        <v>20260221_IUP_Whe_1</v>
      </c>
      <c r="B862" s="1">
        <v>46074</v>
      </c>
      <c r="C862" s="3">
        <v>1</v>
      </c>
      <c r="D862" t="s">
        <v>301</v>
      </c>
      <c r="E862" t="s">
        <v>270</v>
      </c>
      <c r="F862" t="s">
        <v>270</v>
      </c>
      <c r="G862" t="s">
        <v>301</v>
      </c>
      <c r="H862" t="s">
        <v>323</v>
      </c>
      <c r="I862" t="str">
        <f>TRIM(SUBSTITUTE(Table1[[#This Row],[Player]], " ", ""))</f>
        <v>R.Casassa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f t="shared" si="42"/>
        <v>0</v>
      </c>
      <c r="W862" t="s">
        <v>73</v>
      </c>
      <c r="X862" s="3"/>
      <c r="Y862">
        <v>0</v>
      </c>
      <c r="AF862">
        <f>Table1[[#This Row],[AB]]+Table1[[#This Row],[BB]]+Table1[[#This Row],[SF]]</f>
        <v>0</v>
      </c>
      <c r="AG862">
        <f>Table1[[#This Row],[H]]+Table1[[#This Row],[BB]]</f>
        <v>0</v>
      </c>
      <c r="AH862">
        <f>Table1[[#This Row],[H]]-Table1[[#This Row],[2B]]-Table1[[#This Row],[3B]]-Table1[[#This Row],[HR]]</f>
        <v>0</v>
      </c>
      <c r="AI862" s="3">
        <f>IF(Table1[[#This Row],[Team_Game_Number]] &gt;_xlfn.MAXIFS(Table1[Team_Game_Number],Table1[Team],Table1[[#This Row],[Team]]) - 5,1,0)</f>
        <v>0</v>
      </c>
      <c r="AJ862" cm="1">
        <f t="array" ref="AJ862">MATCH(Table1[[#This Row],[Game_ID]],_xlfn.UNIQUE(_xlfn._xlws.FILTER(Table1[Game_ID],Table1[Team]=Table1[[#This Row],[Team]])),0)</f>
        <v>2</v>
      </c>
      <c r="AK862">
        <f>IF(Table1[[#This Row],[Last5_Flag]]=1,1,0)</f>
        <v>0</v>
      </c>
      <c r="AL862">
        <f>COUNTIFS(
    Table1[Player Name], Table1[[#This Row],[Player Name]],
    Table1[Position], Table1[[#This Row],[Position]]
)</f>
        <v>5</v>
      </c>
      <c r="AM862" t="str" cm="1">
        <f t="array" ref="AM8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863" spans="1:39" x14ac:dyDescent="0.2">
      <c r="A863" t="str">
        <f>TEXT(Table1[[#This Row],[Date]],"yyyymmdd") &amp; "_" &amp; (LEFT(D863,3) &amp; "_" &amp; LEFT(E863,3) &amp; "_" &amp; (Table1[[#This Row],[Game_no.]]))</f>
        <v>20260221_IUP_Whe_1</v>
      </c>
      <c r="B863" s="1">
        <v>46074</v>
      </c>
      <c r="C863" s="3">
        <v>1</v>
      </c>
      <c r="D863" t="s">
        <v>301</v>
      </c>
      <c r="E863" t="s">
        <v>270</v>
      </c>
      <c r="F863" t="s">
        <v>270</v>
      </c>
      <c r="G863" t="s">
        <v>301</v>
      </c>
      <c r="H863" t="s">
        <v>278</v>
      </c>
      <c r="I863" t="str">
        <f>TRIM(SUBSTITUTE(Table1[[#This Row],[Player]], " ", ""))</f>
        <v>E.Troxel</v>
      </c>
      <c r="J863">
        <v>1</v>
      </c>
      <c r="K863">
        <v>0</v>
      </c>
      <c r="L863">
        <v>0</v>
      </c>
      <c r="M863">
        <v>0</v>
      </c>
      <c r="N863">
        <v>1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f t="shared" si="42"/>
        <v>0</v>
      </c>
      <c r="W863" t="s">
        <v>52</v>
      </c>
      <c r="X863" s="3">
        <v>6</v>
      </c>
      <c r="Y863">
        <v>0</v>
      </c>
      <c r="AF863">
        <f>Table1[[#This Row],[AB]]+Table1[[#This Row],[BB]]+Table1[[#This Row],[SF]]</f>
        <v>2</v>
      </c>
      <c r="AG863">
        <f>Table1[[#This Row],[H]]+Table1[[#This Row],[BB]]</f>
        <v>1</v>
      </c>
      <c r="AH863">
        <f>Table1[[#This Row],[H]]-Table1[[#This Row],[2B]]-Table1[[#This Row],[3B]]-Table1[[#This Row],[HR]]</f>
        <v>0</v>
      </c>
      <c r="AI863" s="3">
        <f>IF(Table1[[#This Row],[Team_Game_Number]] &gt;_xlfn.MAXIFS(Table1[Team_Game_Number],Table1[Team],Table1[[#This Row],[Team]]) - 5,1,0)</f>
        <v>0</v>
      </c>
      <c r="AJ863" cm="1">
        <f t="array" ref="AJ863">MATCH(Table1[[#This Row],[Game_ID]],_xlfn.UNIQUE(_xlfn._xlws.FILTER(Table1[Game_ID],Table1[Team]=Table1[[#This Row],[Team]])),0)</f>
        <v>2</v>
      </c>
      <c r="AK863">
        <f>IF(Table1[[#This Row],[Last5_Flag]]=1,1,0)</f>
        <v>0</v>
      </c>
      <c r="AL863">
        <f>COUNTIFS(
    Table1[Player Name], Table1[[#This Row],[Player Name]],
    Table1[Position], Table1[[#This Row],[Position]]
)</f>
        <v>15</v>
      </c>
      <c r="AM863" t="str" cm="1">
        <f t="array" ref="AM8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864" spans="1:39" x14ac:dyDescent="0.2">
      <c r="A864" t="str">
        <f>TEXT(Table1[[#This Row],[Date]],"yyyymmdd") &amp; "_" &amp; (LEFT(D864,3) &amp; "_" &amp; LEFT(E864,3) &amp; "_" &amp; (Table1[[#This Row],[Game_no.]]))</f>
        <v>20260221_IUP_Whe_1</v>
      </c>
      <c r="B864" s="1">
        <v>46074</v>
      </c>
      <c r="C864" s="3">
        <v>1</v>
      </c>
      <c r="D864" t="s">
        <v>301</v>
      </c>
      <c r="E864" t="s">
        <v>270</v>
      </c>
      <c r="F864" t="s">
        <v>270</v>
      </c>
      <c r="G864" t="s">
        <v>301</v>
      </c>
      <c r="H864" t="s">
        <v>272</v>
      </c>
      <c r="I864" t="str">
        <f>TRIM(SUBSTITUTE(Table1[[#This Row],[Player]], " ", ""))</f>
        <v>M.Kay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f t="shared" si="42"/>
        <v>0</v>
      </c>
      <c r="W864" t="s">
        <v>74</v>
      </c>
      <c r="X864" s="3">
        <v>6</v>
      </c>
      <c r="Y864">
        <v>0</v>
      </c>
      <c r="AF864">
        <f>Table1[[#This Row],[AB]]+Table1[[#This Row],[BB]]+Table1[[#This Row],[SF]]</f>
        <v>1</v>
      </c>
      <c r="AG864">
        <f>Table1[[#This Row],[H]]+Table1[[#This Row],[BB]]</f>
        <v>0</v>
      </c>
      <c r="AH864">
        <f>Table1[[#This Row],[H]]-Table1[[#This Row],[2B]]-Table1[[#This Row],[3B]]-Table1[[#This Row],[HR]]</f>
        <v>0</v>
      </c>
      <c r="AI864" s="3">
        <f>IF(Table1[[#This Row],[Team_Game_Number]] &gt;_xlfn.MAXIFS(Table1[Team_Game_Number],Table1[Team],Table1[[#This Row],[Team]]) - 5,1,0)</f>
        <v>0</v>
      </c>
      <c r="AJ864" cm="1">
        <f t="array" ref="AJ864">MATCH(Table1[[#This Row],[Game_ID]],_xlfn.UNIQUE(_xlfn._xlws.FILTER(Table1[Game_ID],Table1[Team]=Table1[[#This Row],[Team]])),0)</f>
        <v>2</v>
      </c>
      <c r="AK864">
        <f>IF(Table1[[#This Row],[Last5_Flag]]=1,1,0)</f>
        <v>0</v>
      </c>
      <c r="AL864">
        <f>COUNTIFS(
    Table1[Player Name], Table1[[#This Row],[Player Name]],
    Table1[Position], Table1[[#This Row],[Position]]
)</f>
        <v>5</v>
      </c>
      <c r="AM864" t="str" cm="1">
        <f t="array" ref="AM8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865" spans="1:39" x14ac:dyDescent="0.2">
      <c r="A865" t="str">
        <f>TEXT(Table1[[#This Row],[Date]],"yyyymmdd") &amp; "_" &amp; (LEFT(D865,3) &amp; "_" &amp; LEFT(E865,3) &amp; "_" &amp; (Table1[[#This Row],[Game_no.]]))</f>
        <v>20260221_IUP_Whe_1</v>
      </c>
      <c r="B865" s="1">
        <v>46074</v>
      </c>
      <c r="C865" s="3">
        <v>1</v>
      </c>
      <c r="D865" t="s">
        <v>301</v>
      </c>
      <c r="E865" t="s">
        <v>270</v>
      </c>
      <c r="F865" t="s">
        <v>270</v>
      </c>
      <c r="G865" t="s">
        <v>301</v>
      </c>
      <c r="H865" t="s">
        <v>276</v>
      </c>
      <c r="I865" t="str">
        <f>TRIM(SUBSTITUTE(Table1[[#This Row],[Player]], " ", ""))</f>
        <v>E.Blackie</v>
      </c>
      <c r="J865">
        <v>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f t="shared" si="42"/>
        <v>0</v>
      </c>
      <c r="W865" t="s">
        <v>43</v>
      </c>
      <c r="X865" s="3">
        <v>7</v>
      </c>
      <c r="Y865">
        <v>1</v>
      </c>
      <c r="AF865">
        <f>Table1[[#This Row],[AB]]+Table1[[#This Row],[BB]]+Table1[[#This Row],[SF]]</f>
        <v>3</v>
      </c>
      <c r="AG865">
        <f>Table1[[#This Row],[H]]+Table1[[#This Row],[BB]]</f>
        <v>0</v>
      </c>
      <c r="AH865">
        <f>Table1[[#This Row],[H]]-Table1[[#This Row],[2B]]-Table1[[#This Row],[3B]]-Table1[[#This Row],[HR]]</f>
        <v>0</v>
      </c>
      <c r="AI865" s="3">
        <f>IF(Table1[[#This Row],[Team_Game_Number]] &gt;_xlfn.MAXIFS(Table1[Team_Game_Number],Table1[Team],Table1[[#This Row],[Team]]) - 5,1,0)</f>
        <v>0</v>
      </c>
      <c r="AJ865" cm="1">
        <f t="array" ref="AJ865">MATCH(Table1[[#This Row],[Game_ID]],_xlfn.UNIQUE(_xlfn._xlws.FILTER(Table1[Game_ID],Table1[Team]=Table1[[#This Row],[Team]])),0)</f>
        <v>2</v>
      </c>
      <c r="AK865">
        <f>IF(Table1[[#This Row],[Last5_Flag]]=1,1,0)</f>
        <v>0</v>
      </c>
      <c r="AL865">
        <f>COUNTIFS(
    Table1[Player Name], Table1[[#This Row],[Player Name]],
    Table1[Position], Table1[[#This Row],[Position]]
)</f>
        <v>6</v>
      </c>
      <c r="AM865" t="str" cm="1">
        <f t="array" ref="AM8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66" spans="1:39" x14ac:dyDescent="0.2">
      <c r="A866" t="str">
        <f>TEXT(Table1[[#This Row],[Date]],"yyyymmdd") &amp; "_" &amp; (LEFT(D866,3) &amp; "_" &amp; LEFT(E866,3) &amp; "_" &amp; (Table1[[#This Row],[Game_no.]]))</f>
        <v>20260221_IUP_Whe_1</v>
      </c>
      <c r="B866" s="1">
        <v>46074</v>
      </c>
      <c r="C866" s="3">
        <v>1</v>
      </c>
      <c r="D866" t="s">
        <v>301</v>
      </c>
      <c r="E866" t="s">
        <v>270</v>
      </c>
      <c r="F866" t="s">
        <v>270</v>
      </c>
      <c r="G866" t="s">
        <v>301</v>
      </c>
      <c r="H866" t="s">
        <v>377</v>
      </c>
      <c r="I866" t="str">
        <f>TRIM(SUBSTITUTE(Table1[[#This Row],[Player]], " ", ""))</f>
        <v>P.Villarreal</v>
      </c>
      <c r="J866">
        <v>1</v>
      </c>
      <c r="K866">
        <v>0</v>
      </c>
      <c r="L866">
        <v>0</v>
      </c>
      <c r="M866">
        <v>0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f t="shared" si="42"/>
        <v>0</v>
      </c>
      <c r="W866" t="s">
        <v>54</v>
      </c>
      <c r="X866" s="3">
        <v>8</v>
      </c>
      <c r="Y866">
        <v>0</v>
      </c>
      <c r="AF866">
        <f>Table1[[#This Row],[AB]]+Table1[[#This Row],[BB]]+Table1[[#This Row],[SF]]</f>
        <v>2</v>
      </c>
      <c r="AG866">
        <f>Table1[[#This Row],[H]]+Table1[[#This Row],[BB]]</f>
        <v>1</v>
      </c>
      <c r="AH866">
        <f>Table1[[#This Row],[H]]-Table1[[#This Row],[2B]]-Table1[[#This Row],[3B]]-Table1[[#This Row],[HR]]</f>
        <v>0</v>
      </c>
      <c r="AI866" s="3">
        <f>IF(Table1[[#This Row],[Team_Game_Number]] &gt;_xlfn.MAXIFS(Table1[Team_Game_Number],Table1[Team],Table1[[#This Row],[Team]]) - 5,1,0)</f>
        <v>0</v>
      </c>
      <c r="AJ866" cm="1">
        <f t="array" ref="AJ866">MATCH(Table1[[#This Row],[Game_ID]],_xlfn.UNIQUE(_xlfn._xlws.FILTER(Table1[Game_ID],Table1[Team]=Table1[[#This Row],[Team]])),0)</f>
        <v>2</v>
      </c>
      <c r="AK866">
        <f>IF(Table1[[#This Row],[Last5_Flag]]=1,1,0)</f>
        <v>0</v>
      </c>
      <c r="AL866">
        <f>COUNTIFS(
    Table1[Player Name], Table1[[#This Row],[Player Name]],
    Table1[Position], Table1[[#This Row],[Position]]
)</f>
        <v>13</v>
      </c>
      <c r="AM866" t="str" cm="1">
        <f t="array" ref="AM8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867" spans="1:39" x14ac:dyDescent="0.2">
      <c r="A867" t="str">
        <f>TEXT(Table1[[#This Row],[Date]],"yyyymmdd") &amp; "_" &amp; (LEFT(D867,3) &amp; "_" &amp; LEFT(E867,3) &amp; "_" &amp; (Table1[[#This Row],[Game_no.]]))</f>
        <v>20260221_IUP_Whe_1</v>
      </c>
      <c r="B867" s="1">
        <v>46074</v>
      </c>
      <c r="C867" s="3">
        <v>1</v>
      </c>
      <c r="D867" t="s">
        <v>301</v>
      </c>
      <c r="E867" t="s">
        <v>270</v>
      </c>
      <c r="F867" t="s">
        <v>270</v>
      </c>
      <c r="G867" t="s">
        <v>301</v>
      </c>
      <c r="H867" t="s">
        <v>324</v>
      </c>
      <c r="I867" t="str">
        <f>TRIM(SUBSTITUTE(Table1[[#This Row],[Player]], " ", ""))</f>
        <v>J.Busseri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f t="shared" ref="V867:V876" si="43">L867*1+P867*2+Q867*3+R867*4</f>
        <v>0</v>
      </c>
      <c r="W867" t="s">
        <v>73</v>
      </c>
      <c r="X867" s="3"/>
      <c r="Y867">
        <v>0</v>
      </c>
      <c r="AF867">
        <f>Table1[[#This Row],[AB]]+Table1[[#This Row],[BB]]+Table1[[#This Row],[SF]]</f>
        <v>0</v>
      </c>
      <c r="AG867">
        <f>Table1[[#This Row],[H]]+Table1[[#This Row],[BB]]</f>
        <v>0</v>
      </c>
      <c r="AH867">
        <f>Table1[[#This Row],[H]]-Table1[[#This Row],[2B]]-Table1[[#This Row],[3B]]-Table1[[#This Row],[HR]]</f>
        <v>0</v>
      </c>
      <c r="AI867" s="3">
        <f>IF(Table1[[#This Row],[Team_Game_Number]] &gt;_xlfn.MAXIFS(Table1[Team_Game_Number],Table1[Team],Table1[[#This Row],[Team]]) - 5,1,0)</f>
        <v>0</v>
      </c>
      <c r="AJ867" cm="1">
        <f t="array" ref="AJ867">MATCH(Table1[[#This Row],[Game_ID]],_xlfn.UNIQUE(_xlfn._xlws.FILTER(Table1[Game_ID],Table1[Team]=Table1[[#This Row],[Team]])),0)</f>
        <v>2</v>
      </c>
      <c r="AK867">
        <f>IF(Table1[[#This Row],[Last5_Flag]]=1,1,0)</f>
        <v>0</v>
      </c>
      <c r="AL867">
        <f>COUNTIFS(
    Table1[Player Name], Table1[[#This Row],[Player Name]],
    Table1[Position], Table1[[#This Row],[Position]]
)</f>
        <v>1</v>
      </c>
      <c r="AM867" t="str" cm="1">
        <f t="array" ref="AM8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868" spans="1:39" x14ac:dyDescent="0.2">
      <c r="A868" t="str">
        <f>TEXT(Table1[[#This Row],[Date]],"yyyymmdd") &amp; "_" &amp; (LEFT(D868,3) &amp; "_" &amp; LEFT(E868,3) &amp; "_" &amp; (Table1[[#This Row],[Game_no.]]))</f>
        <v>20260221_IUP_Whe_1</v>
      </c>
      <c r="B868" s="1">
        <v>46074</v>
      </c>
      <c r="C868" s="3">
        <v>1</v>
      </c>
      <c r="D868" t="s">
        <v>301</v>
      </c>
      <c r="E868" t="s">
        <v>270</v>
      </c>
      <c r="F868" t="s">
        <v>270</v>
      </c>
      <c r="G868" t="s">
        <v>301</v>
      </c>
      <c r="H868" t="s">
        <v>280</v>
      </c>
      <c r="I868" t="str">
        <f>TRIM(SUBSTITUTE(Table1[[#This Row],[Player]], " ", ""))</f>
        <v>M.Rodriguez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f t="shared" si="43"/>
        <v>0</v>
      </c>
      <c r="W868" t="s">
        <v>57</v>
      </c>
      <c r="X868" s="3">
        <v>9</v>
      </c>
      <c r="Y868">
        <v>0</v>
      </c>
      <c r="AF868">
        <f>Table1[[#This Row],[AB]]+Table1[[#This Row],[BB]]+Table1[[#This Row],[SF]]</f>
        <v>2</v>
      </c>
      <c r="AG868">
        <f>Table1[[#This Row],[H]]+Table1[[#This Row],[BB]]</f>
        <v>0</v>
      </c>
      <c r="AH868">
        <f>Table1[[#This Row],[H]]-Table1[[#This Row],[2B]]-Table1[[#This Row],[3B]]-Table1[[#This Row],[HR]]</f>
        <v>0</v>
      </c>
      <c r="AI868" s="3">
        <f>IF(Table1[[#This Row],[Team_Game_Number]] &gt;_xlfn.MAXIFS(Table1[Team_Game_Number],Table1[Team],Table1[[#This Row],[Team]]) - 5,1,0)</f>
        <v>0</v>
      </c>
      <c r="AJ868" cm="1">
        <f t="array" ref="AJ868">MATCH(Table1[[#This Row],[Game_ID]],_xlfn.UNIQUE(_xlfn._xlws.FILTER(Table1[Game_ID],Table1[Team]=Table1[[#This Row],[Team]])),0)</f>
        <v>2</v>
      </c>
      <c r="AK868">
        <f>IF(Table1[[#This Row],[Last5_Flag]]=1,1,0)</f>
        <v>0</v>
      </c>
      <c r="AL868">
        <f>COUNTIFS(
    Table1[Player Name], Table1[[#This Row],[Player Name]],
    Table1[Position], Table1[[#This Row],[Position]]
)</f>
        <v>5</v>
      </c>
      <c r="AM868" t="str" cm="1">
        <f t="array" ref="AM8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869" spans="1:39" x14ac:dyDescent="0.2">
      <c r="A869" t="str">
        <f>TEXT(Table1[[#This Row],[Date]],"yyyymmdd") &amp; "_" &amp; (LEFT(D869,3) &amp; "_" &amp; LEFT(E869,3) &amp; "_" &amp; (Table1[[#This Row],[Game_no.]]))</f>
        <v>20260221_IUP_Whe_1</v>
      </c>
      <c r="B869" s="1">
        <v>46074</v>
      </c>
      <c r="C869" s="3">
        <v>1</v>
      </c>
      <c r="D869" t="s">
        <v>301</v>
      </c>
      <c r="E869" t="s">
        <v>270</v>
      </c>
      <c r="F869" t="s">
        <v>270</v>
      </c>
      <c r="G869" t="s">
        <v>301</v>
      </c>
      <c r="H869" t="s">
        <v>277</v>
      </c>
      <c r="I869" t="str">
        <f>TRIM(SUBSTITUTE(Table1[[#This Row],[Player]], " ", ""))</f>
        <v>M.Clark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f t="shared" si="43"/>
        <v>1</v>
      </c>
      <c r="W869" t="s">
        <v>74</v>
      </c>
      <c r="X869" s="3">
        <v>9</v>
      </c>
      <c r="Y869">
        <v>0</v>
      </c>
      <c r="AF869">
        <f>Table1[[#This Row],[AB]]+Table1[[#This Row],[BB]]+Table1[[#This Row],[SF]]</f>
        <v>1</v>
      </c>
      <c r="AG869">
        <f>Table1[[#This Row],[H]]+Table1[[#This Row],[BB]]</f>
        <v>1</v>
      </c>
      <c r="AH869">
        <f>Table1[[#This Row],[H]]-Table1[[#This Row],[2B]]-Table1[[#This Row],[3B]]-Table1[[#This Row],[HR]]</f>
        <v>1</v>
      </c>
      <c r="AI869" s="3">
        <f>IF(Table1[[#This Row],[Team_Game_Number]] &gt;_xlfn.MAXIFS(Table1[Team_Game_Number],Table1[Team],Table1[[#This Row],[Team]]) - 5,1,0)</f>
        <v>0</v>
      </c>
      <c r="AJ869" cm="1">
        <f t="array" ref="AJ869">MATCH(Table1[[#This Row],[Game_ID]],_xlfn.UNIQUE(_xlfn._xlws.FILTER(Table1[Game_ID],Table1[Team]=Table1[[#This Row],[Team]])),0)</f>
        <v>2</v>
      </c>
      <c r="AK869">
        <f>IF(Table1[[#This Row],[Last5_Flag]]=1,1,0)</f>
        <v>0</v>
      </c>
      <c r="AL869">
        <f>COUNTIFS(
    Table1[Player Name], Table1[[#This Row],[Player Name]],
    Table1[Position], Table1[[#This Row],[Position]]
)</f>
        <v>2</v>
      </c>
      <c r="AM869" t="str" cm="1">
        <f t="array" ref="AM8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870" spans="1:39" x14ac:dyDescent="0.2">
      <c r="A870" t="str">
        <f>TEXT(Table1[[#This Row],[Date]],"yyyymmdd") &amp; "_" &amp; (LEFT(D870,3) &amp; "_" &amp; LEFT(E870,3) &amp; "_" &amp; (Table1[[#This Row],[Game_no.]]))</f>
        <v>20260221_IUP_Whe_1</v>
      </c>
      <c r="B870" s="1">
        <v>46074</v>
      </c>
      <c r="C870" s="3">
        <v>1</v>
      </c>
      <c r="D870" t="s">
        <v>301</v>
      </c>
      <c r="E870" t="s">
        <v>270</v>
      </c>
      <c r="F870" t="s">
        <v>270</v>
      </c>
      <c r="G870" t="s">
        <v>301</v>
      </c>
      <c r="H870" t="s">
        <v>285</v>
      </c>
      <c r="I870" t="str">
        <f>TRIM(SUBSTITUTE(Table1[[#This Row],[Player]], " ", ""))</f>
        <v>K.Shields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f t="shared" si="43"/>
        <v>0</v>
      </c>
      <c r="W870" t="s">
        <v>58</v>
      </c>
      <c r="X870" s="3"/>
      <c r="Y870">
        <v>0</v>
      </c>
      <c r="Z870">
        <v>3.6669999999999998</v>
      </c>
      <c r="AA870">
        <v>8</v>
      </c>
      <c r="AB870">
        <v>5</v>
      </c>
      <c r="AC870">
        <v>3</v>
      </c>
      <c r="AD870">
        <v>2</v>
      </c>
      <c r="AE870">
        <v>4</v>
      </c>
      <c r="AF870">
        <f>Table1[[#This Row],[AB]]+Table1[[#This Row],[BB]]+Table1[[#This Row],[SF]]</f>
        <v>0</v>
      </c>
      <c r="AG870">
        <f>Table1[[#This Row],[H]]+Table1[[#This Row],[BB]]</f>
        <v>0</v>
      </c>
      <c r="AH870">
        <f>Table1[[#This Row],[H]]-Table1[[#This Row],[2B]]-Table1[[#This Row],[3B]]-Table1[[#This Row],[HR]]</f>
        <v>0</v>
      </c>
      <c r="AI870" s="3">
        <f>IF(Table1[[#This Row],[Team_Game_Number]] &gt;_xlfn.MAXIFS(Table1[Team_Game_Number],Table1[Team],Table1[[#This Row],[Team]]) - 5,1,0)</f>
        <v>0</v>
      </c>
      <c r="AJ870" cm="1">
        <f t="array" ref="AJ870">MATCH(Table1[[#This Row],[Game_ID]],_xlfn.UNIQUE(_xlfn._xlws.FILTER(Table1[Game_ID],Table1[Team]=Table1[[#This Row],[Team]])),0)</f>
        <v>2</v>
      </c>
      <c r="AK870">
        <f>IF(Table1[[#This Row],[Last5_Flag]]=1,1,0)</f>
        <v>0</v>
      </c>
      <c r="AL870">
        <f>COUNTIFS(
    Table1[Player Name], Table1[[#This Row],[Player Name]],
    Table1[Position], Table1[[#This Row],[Position]]
)</f>
        <v>17</v>
      </c>
      <c r="AM870" t="str" cm="1">
        <f t="array" ref="AM8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71" spans="1:39" x14ac:dyDescent="0.2">
      <c r="A871" t="str">
        <f>TEXT(Table1[[#This Row],[Date]],"yyyymmdd") &amp; "_" &amp; (LEFT(D871,3) &amp; "_" &amp; LEFT(E871,3) &amp; "_" &amp; (Table1[[#This Row],[Game_no.]]))</f>
        <v>20260221_IUP_Whe_1</v>
      </c>
      <c r="B871" s="1">
        <v>46074</v>
      </c>
      <c r="C871" s="3">
        <v>1</v>
      </c>
      <c r="D871" t="s">
        <v>301</v>
      </c>
      <c r="E871" t="s">
        <v>270</v>
      </c>
      <c r="F871" t="s">
        <v>270</v>
      </c>
      <c r="G871" t="s">
        <v>301</v>
      </c>
      <c r="H871" t="s">
        <v>284</v>
      </c>
      <c r="I871" t="str">
        <f>TRIM(SUBSTITUTE(Table1[[#This Row],[Player]], " ", ""))</f>
        <v>R.Peters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f t="shared" si="43"/>
        <v>0</v>
      </c>
      <c r="W871" t="s">
        <v>58</v>
      </c>
      <c r="X871" s="3"/>
      <c r="Y871">
        <v>0</v>
      </c>
      <c r="Z871">
        <v>3.3330000000000002</v>
      </c>
      <c r="AA871">
        <v>1</v>
      </c>
      <c r="AB871">
        <v>0</v>
      </c>
      <c r="AC871">
        <v>0</v>
      </c>
      <c r="AD871">
        <v>4</v>
      </c>
      <c r="AE871">
        <v>0</v>
      </c>
      <c r="AF871">
        <f>Table1[[#This Row],[AB]]+Table1[[#This Row],[BB]]+Table1[[#This Row],[SF]]</f>
        <v>0</v>
      </c>
      <c r="AG871">
        <f>Table1[[#This Row],[H]]+Table1[[#This Row],[BB]]</f>
        <v>0</v>
      </c>
      <c r="AH871">
        <f>Table1[[#This Row],[H]]-Table1[[#This Row],[2B]]-Table1[[#This Row],[3B]]-Table1[[#This Row],[HR]]</f>
        <v>0</v>
      </c>
      <c r="AI871" s="3">
        <f>IF(Table1[[#This Row],[Team_Game_Number]] &gt;_xlfn.MAXIFS(Table1[Team_Game_Number],Table1[Team],Table1[[#This Row],[Team]]) - 5,1,0)</f>
        <v>0</v>
      </c>
      <c r="AJ871" cm="1">
        <f t="array" ref="AJ871">MATCH(Table1[[#This Row],[Game_ID]],_xlfn.UNIQUE(_xlfn._xlws.FILTER(Table1[Game_ID],Table1[Team]=Table1[[#This Row],[Team]])),0)</f>
        <v>2</v>
      </c>
      <c r="AK871">
        <f>IF(Table1[[#This Row],[Last5_Flag]]=1,1,0)</f>
        <v>0</v>
      </c>
      <c r="AL871">
        <f>COUNTIFS(
    Table1[Player Name], Table1[[#This Row],[Player Name]],
    Table1[Position], Table1[[#This Row],[Position]]
)</f>
        <v>14</v>
      </c>
      <c r="AM871" t="str" cm="1">
        <f t="array" ref="AM8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72" spans="1:39" x14ac:dyDescent="0.2">
      <c r="A872" t="str">
        <f>TEXT(Table1[[#This Row],[Date]],"yyyymmdd") &amp; "_" &amp; (LEFT(D872,3) &amp; "_" &amp; LEFT(E872,3) &amp; "_" &amp; (Table1[[#This Row],[Game_no.]]))</f>
        <v>20260222_Fin_Wes_1</v>
      </c>
      <c r="B872" s="1">
        <v>46075</v>
      </c>
      <c r="C872" s="3">
        <v>1</v>
      </c>
      <c r="D872" t="s">
        <v>312</v>
      </c>
      <c r="E872" t="s">
        <v>152</v>
      </c>
      <c r="F872" t="s">
        <v>152</v>
      </c>
      <c r="G872" t="s">
        <v>312</v>
      </c>
      <c r="H872" t="s">
        <v>154</v>
      </c>
      <c r="I872" t="str">
        <f>TRIM(SUBSTITUTE(Table1[[#This Row],[Player]], " ", ""))</f>
        <v>A.Cook</v>
      </c>
      <c r="J872">
        <v>3</v>
      </c>
      <c r="K872">
        <v>3</v>
      </c>
      <c r="L872">
        <v>1</v>
      </c>
      <c r="M872">
        <v>1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f t="shared" si="43"/>
        <v>3</v>
      </c>
      <c r="W872" t="s">
        <v>53</v>
      </c>
      <c r="X872" s="3">
        <v>1</v>
      </c>
      <c r="Y872">
        <v>0</v>
      </c>
      <c r="AF872">
        <f>Table1[[#This Row],[AB]]+Table1[[#This Row],[BB]]+Table1[[#This Row],[SF]]</f>
        <v>3</v>
      </c>
      <c r="AG872">
        <f>Table1[[#This Row],[H]]+Table1[[#This Row],[BB]]</f>
        <v>1</v>
      </c>
      <c r="AH872">
        <f>Table1[[#This Row],[H]]-Table1[[#This Row],[2B]]-Table1[[#This Row],[3B]]-Table1[[#This Row],[HR]]</f>
        <v>0</v>
      </c>
      <c r="AI872" s="3">
        <f>IF(Table1[[#This Row],[Team_Game_Number]] &gt;_xlfn.MAXIFS(Table1[Team_Game_Number],Table1[Team],Table1[[#This Row],[Team]]) - 5,1,0)</f>
        <v>0</v>
      </c>
      <c r="AJ872" cm="1">
        <f t="array" ref="AJ872">MATCH(Table1[[#This Row],[Game_ID]],_xlfn.UNIQUE(_xlfn._xlws.FILTER(Table1[Game_ID],Table1[Team]=Table1[[#This Row],[Team]])),0)</f>
        <v>8</v>
      </c>
      <c r="AK872">
        <f>IF(Table1[[#This Row],[Last5_Flag]]=1,1,0)</f>
        <v>0</v>
      </c>
      <c r="AL872">
        <f>COUNTIFS(
    Table1[Player Name], Table1[[#This Row],[Player Name]],
    Table1[Position], Table1[[#This Row],[Position]]
)</f>
        <v>1</v>
      </c>
      <c r="AM872" t="str" cm="1">
        <f t="array" ref="AM8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873" spans="1:39" x14ac:dyDescent="0.2">
      <c r="A873" t="str">
        <f>TEXT(Table1[[#This Row],[Date]],"yyyymmdd") &amp; "_" &amp; (LEFT(D873,3) &amp; "_" &amp; LEFT(E873,3) &amp; "_" &amp; (Table1[[#This Row],[Game_no.]]))</f>
        <v>20260222_Fin_Wes_1</v>
      </c>
      <c r="B873" s="1">
        <v>46075</v>
      </c>
      <c r="C873" s="3">
        <v>1</v>
      </c>
      <c r="D873" t="s">
        <v>312</v>
      </c>
      <c r="E873" t="s">
        <v>152</v>
      </c>
      <c r="F873" t="s">
        <v>152</v>
      </c>
      <c r="G873" t="s">
        <v>312</v>
      </c>
      <c r="H873" t="s">
        <v>153</v>
      </c>
      <c r="I873" t="str">
        <f>TRIM(SUBSTITUTE(Table1[[#This Row],[Player]], " ", ""))</f>
        <v>J.Morr</v>
      </c>
      <c r="J873">
        <v>4</v>
      </c>
      <c r="K873">
        <v>1</v>
      </c>
      <c r="L873">
        <v>2</v>
      </c>
      <c r="M873">
        <v>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f t="shared" si="43"/>
        <v>4</v>
      </c>
      <c r="W873" t="s">
        <v>52</v>
      </c>
      <c r="X873" s="3">
        <v>2</v>
      </c>
      <c r="Y873">
        <v>0</v>
      </c>
      <c r="AF873">
        <f>Table1[[#This Row],[AB]]+Table1[[#This Row],[BB]]+Table1[[#This Row],[SF]]</f>
        <v>4</v>
      </c>
      <c r="AG873">
        <f>Table1[[#This Row],[H]]+Table1[[#This Row],[BB]]</f>
        <v>2</v>
      </c>
      <c r="AH873">
        <f>Table1[[#This Row],[H]]-Table1[[#This Row],[2B]]-Table1[[#This Row],[3B]]-Table1[[#This Row],[HR]]</f>
        <v>1</v>
      </c>
      <c r="AI873" s="3">
        <f>IF(Table1[[#This Row],[Team_Game_Number]] &gt;_xlfn.MAXIFS(Table1[Team_Game_Number],Table1[Team],Table1[[#This Row],[Team]]) - 5,1,0)</f>
        <v>0</v>
      </c>
      <c r="AJ873" cm="1">
        <f t="array" ref="AJ873">MATCH(Table1[[#This Row],[Game_ID]],_xlfn.UNIQUE(_xlfn._xlws.FILTER(Table1[Game_ID],Table1[Team]=Table1[[#This Row],[Team]])),0)</f>
        <v>8</v>
      </c>
      <c r="AK873">
        <f>IF(Table1[[#This Row],[Last5_Flag]]=1,1,0)</f>
        <v>0</v>
      </c>
      <c r="AL873">
        <f>COUNTIFS(
    Table1[Player Name], Table1[[#This Row],[Player Name]],
    Table1[Position], Table1[[#This Row],[Position]]
)</f>
        <v>14</v>
      </c>
      <c r="AM873" t="str" cm="1">
        <f t="array" ref="AM8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874" spans="1:39" x14ac:dyDescent="0.2">
      <c r="A874" t="str">
        <f>TEXT(Table1[[#This Row],[Date]],"yyyymmdd") &amp; "_" &amp; (LEFT(D874,3) &amp; "_" &amp; LEFT(E874,3) &amp; "_" &amp; (Table1[[#This Row],[Game_no.]]))</f>
        <v>20260222_Fin_Wes_1</v>
      </c>
      <c r="B874" s="1">
        <v>46075</v>
      </c>
      <c r="C874" s="3">
        <v>1</v>
      </c>
      <c r="D874" t="s">
        <v>312</v>
      </c>
      <c r="E874" t="s">
        <v>152</v>
      </c>
      <c r="F874" t="s">
        <v>152</v>
      </c>
      <c r="G874" t="s">
        <v>312</v>
      </c>
      <c r="H874" t="s">
        <v>156</v>
      </c>
      <c r="I874" t="str">
        <f>TRIM(SUBSTITUTE(Table1[[#This Row],[Player]], " ", ""))</f>
        <v>S.Simon</v>
      </c>
      <c r="J874">
        <v>4</v>
      </c>
      <c r="K874">
        <v>0</v>
      </c>
      <c r="L874">
        <v>1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f t="shared" si="43"/>
        <v>1</v>
      </c>
      <c r="W874" t="s">
        <v>48</v>
      </c>
      <c r="X874" s="3">
        <v>3</v>
      </c>
      <c r="Y874">
        <v>2</v>
      </c>
      <c r="AF874">
        <f>Table1[[#This Row],[AB]]+Table1[[#This Row],[BB]]+Table1[[#This Row],[SF]]</f>
        <v>4</v>
      </c>
      <c r="AG874">
        <f>Table1[[#This Row],[H]]+Table1[[#This Row],[BB]]</f>
        <v>1</v>
      </c>
      <c r="AH874">
        <f>Table1[[#This Row],[H]]-Table1[[#This Row],[2B]]-Table1[[#This Row],[3B]]-Table1[[#This Row],[HR]]</f>
        <v>1</v>
      </c>
      <c r="AI874" s="3">
        <f>IF(Table1[[#This Row],[Team_Game_Number]] &gt;_xlfn.MAXIFS(Table1[Team_Game_Number],Table1[Team],Table1[[#This Row],[Team]]) - 5,1,0)</f>
        <v>0</v>
      </c>
      <c r="AJ874" cm="1">
        <f t="array" ref="AJ874">MATCH(Table1[[#This Row],[Game_ID]],_xlfn.UNIQUE(_xlfn._xlws.FILTER(Table1[Game_ID],Table1[Team]=Table1[[#This Row],[Team]])),0)</f>
        <v>8</v>
      </c>
      <c r="AK874">
        <f>IF(Table1[[#This Row],[Last5_Flag]]=1,1,0)</f>
        <v>0</v>
      </c>
      <c r="AL874">
        <f>COUNTIFS(
    Table1[Player Name], Table1[[#This Row],[Player Name]],
    Table1[Position], Table1[[#This Row],[Position]]
)</f>
        <v>17</v>
      </c>
      <c r="AM874" t="str" cm="1">
        <f t="array" ref="AM8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875" spans="1:39" x14ac:dyDescent="0.2">
      <c r="A875" t="str">
        <f>TEXT(Table1[[#This Row],[Date]],"yyyymmdd") &amp; "_" &amp; (LEFT(D875,3) &amp; "_" &amp; LEFT(E875,3) &amp; "_" &amp; (Table1[[#This Row],[Game_no.]]))</f>
        <v>20260222_Fin_Wes_1</v>
      </c>
      <c r="B875" s="1">
        <v>46075</v>
      </c>
      <c r="C875" s="3">
        <v>1</v>
      </c>
      <c r="D875" t="s">
        <v>312</v>
      </c>
      <c r="E875" t="s">
        <v>152</v>
      </c>
      <c r="F875" t="s">
        <v>152</v>
      </c>
      <c r="G875" t="s">
        <v>312</v>
      </c>
      <c r="H875" t="s">
        <v>161</v>
      </c>
      <c r="I875" t="str">
        <f>TRIM(SUBSTITUTE(Table1[[#This Row],[Player]], " ", ""))</f>
        <v>K.Pettit</v>
      </c>
      <c r="J875">
        <v>3</v>
      </c>
      <c r="K875">
        <v>0</v>
      </c>
      <c r="L875">
        <v>3</v>
      </c>
      <c r="M875">
        <v>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f t="shared" si="43"/>
        <v>3</v>
      </c>
      <c r="W875" t="s">
        <v>326</v>
      </c>
      <c r="X875" s="3">
        <v>4</v>
      </c>
      <c r="Y875">
        <v>0</v>
      </c>
      <c r="Z875">
        <v>3</v>
      </c>
      <c r="AA875">
        <v>6</v>
      </c>
      <c r="AB875">
        <v>6</v>
      </c>
      <c r="AC875">
        <v>4</v>
      </c>
      <c r="AD875">
        <v>2</v>
      </c>
      <c r="AE875">
        <v>2</v>
      </c>
      <c r="AF875">
        <f>Table1[[#This Row],[AB]]+Table1[[#This Row],[BB]]+Table1[[#This Row],[SF]]</f>
        <v>3</v>
      </c>
      <c r="AG875">
        <f>Table1[[#This Row],[H]]+Table1[[#This Row],[BB]]</f>
        <v>3</v>
      </c>
      <c r="AH875">
        <f>Table1[[#This Row],[H]]-Table1[[#This Row],[2B]]-Table1[[#This Row],[3B]]-Table1[[#This Row],[HR]]</f>
        <v>3</v>
      </c>
      <c r="AI875" s="3">
        <f>IF(Table1[[#This Row],[Team_Game_Number]] &gt;_xlfn.MAXIFS(Table1[Team_Game_Number],Table1[Team],Table1[[#This Row],[Team]]) - 5,1,0)</f>
        <v>0</v>
      </c>
      <c r="AJ875" cm="1">
        <f t="array" ref="AJ875">MATCH(Table1[[#This Row],[Game_ID]],_xlfn.UNIQUE(_xlfn._xlws.FILTER(Table1[Game_ID],Table1[Team]=Table1[[#This Row],[Team]])),0)</f>
        <v>8</v>
      </c>
      <c r="AK875">
        <f>IF(Table1[[#This Row],[Last5_Flag]]=1,1,0)</f>
        <v>0</v>
      </c>
      <c r="AL875">
        <f>COUNTIFS(
    Table1[Player Name], Table1[[#This Row],[Player Name]],
    Table1[Position], Table1[[#This Row],[Position]]
)</f>
        <v>1</v>
      </c>
      <c r="AM875" t="str" cm="1">
        <f t="array" ref="AM8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76" spans="1:39" x14ac:dyDescent="0.2">
      <c r="A876" t="str">
        <f>TEXT(Table1[[#This Row],[Date]],"yyyymmdd") &amp; "_" &amp; (LEFT(D876,3) &amp; "_" &amp; LEFT(E876,3) &amp; "_" &amp; (Table1[[#This Row],[Game_no.]]))</f>
        <v>20260222_Fin_Wes_1</v>
      </c>
      <c r="B876" s="1">
        <v>46075</v>
      </c>
      <c r="C876" s="3">
        <v>1</v>
      </c>
      <c r="D876" t="s">
        <v>312</v>
      </c>
      <c r="E876" t="s">
        <v>152</v>
      </c>
      <c r="F876" t="s">
        <v>152</v>
      </c>
      <c r="G876" t="s">
        <v>312</v>
      </c>
      <c r="H876" t="s">
        <v>191</v>
      </c>
      <c r="I876" t="str">
        <f>TRIM(SUBSTITUTE(Table1[[#This Row],[Player]], " ", ""))</f>
        <v>R.Ward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f t="shared" si="43"/>
        <v>0</v>
      </c>
      <c r="W876" t="s">
        <v>73</v>
      </c>
      <c r="X876" s="3"/>
      <c r="Y876">
        <v>0</v>
      </c>
      <c r="AF876">
        <f>Table1[[#This Row],[AB]]+Table1[[#This Row],[BB]]+Table1[[#This Row],[SF]]</f>
        <v>0</v>
      </c>
      <c r="AG876">
        <f>Table1[[#This Row],[H]]+Table1[[#This Row],[BB]]</f>
        <v>0</v>
      </c>
      <c r="AH876">
        <f>Table1[[#This Row],[H]]-Table1[[#This Row],[2B]]-Table1[[#This Row],[3B]]-Table1[[#This Row],[HR]]</f>
        <v>0</v>
      </c>
      <c r="AI876" s="3">
        <f>IF(Table1[[#This Row],[Team_Game_Number]] &gt;_xlfn.MAXIFS(Table1[Team_Game_Number],Table1[Team],Table1[[#This Row],[Team]]) - 5,1,0)</f>
        <v>0</v>
      </c>
      <c r="AJ876" cm="1">
        <f t="array" ref="AJ876">MATCH(Table1[[#This Row],[Game_ID]],_xlfn.UNIQUE(_xlfn._xlws.FILTER(Table1[Game_ID],Table1[Team]=Table1[[#This Row],[Team]])),0)</f>
        <v>8</v>
      </c>
      <c r="AK876">
        <f>IF(Table1[[#This Row],[Last5_Flag]]=1,1,0)</f>
        <v>0</v>
      </c>
      <c r="AL876">
        <f>COUNTIFS(
    Table1[Player Name], Table1[[#This Row],[Player Name]],
    Table1[Position], Table1[[#This Row],[Position]]
)</f>
        <v>20</v>
      </c>
      <c r="AM876" t="str" cm="1">
        <f t="array" ref="AM8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877" spans="1:39" x14ac:dyDescent="0.2">
      <c r="A877" t="str">
        <f>TEXT(Table1[[#This Row],[Date]],"yyyymmdd") &amp; "_" &amp; (LEFT(D877,3) &amp; "_" &amp; LEFT(E877,3) &amp; "_" &amp; (Table1[[#This Row],[Game_no.]]))</f>
        <v>20260222_Fin_Wes_1</v>
      </c>
      <c r="B877" s="1">
        <v>46075</v>
      </c>
      <c r="C877" s="3">
        <v>1</v>
      </c>
      <c r="D877" t="s">
        <v>312</v>
      </c>
      <c r="E877" t="s">
        <v>152</v>
      </c>
      <c r="F877" t="s">
        <v>152</v>
      </c>
      <c r="G877" t="s">
        <v>312</v>
      </c>
      <c r="H877" t="s">
        <v>325</v>
      </c>
      <c r="I877" t="str">
        <f>TRIM(SUBSTITUTE(Table1[[#This Row],[Player]], " ", ""))</f>
        <v>A.Rosgen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f t="shared" ref="V877:V886" si="44">L877*1+P877*2+Q877*3+R877*4</f>
        <v>0</v>
      </c>
      <c r="W877" t="s">
        <v>74</v>
      </c>
      <c r="X877" s="3">
        <v>4</v>
      </c>
      <c r="Y877">
        <v>0</v>
      </c>
      <c r="AF877">
        <f>Table1[[#This Row],[AB]]+Table1[[#This Row],[BB]]+Table1[[#This Row],[SF]]</f>
        <v>1</v>
      </c>
      <c r="AG877">
        <f>Table1[[#This Row],[H]]+Table1[[#This Row],[BB]]</f>
        <v>0</v>
      </c>
      <c r="AH877">
        <f>Table1[[#This Row],[H]]-Table1[[#This Row],[2B]]-Table1[[#This Row],[3B]]-Table1[[#This Row],[HR]]</f>
        <v>0</v>
      </c>
      <c r="AI877" s="3">
        <f>IF(Table1[[#This Row],[Team_Game_Number]] &gt;_xlfn.MAXIFS(Table1[Team_Game_Number],Table1[Team],Table1[[#This Row],[Team]]) - 5,1,0)</f>
        <v>0</v>
      </c>
      <c r="AJ877" cm="1">
        <f t="array" ref="AJ877">MATCH(Table1[[#This Row],[Game_ID]],_xlfn.UNIQUE(_xlfn._xlws.FILTER(Table1[Game_ID],Table1[Team]=Table1[[#This Row],[Team]])),0)</f>
        <v>8</v>
      </c>
      <c r="AK877">
        <f>IF(Table1[[#This Row],[Last5_Flag]]=1,1,0)</f>
        <v>0</v>
      </c>
      <c r="AL877">
        <f>COUNTIFS(
    Table1[Player Name], Table1[[#This Row],[Player Name]],
    Table1[Position], Table1[[#This Row],[Position]]
)</f>
        <v>1</v>
      </c>
      <c r="AM877" t="str" cm="1">
        <f t="array" ref="AM8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878" spans="1:39" x14ac:dyDescent="0.2">
      <c r="A878" t="str">
        <f>TEXT(Table1[[#This Row],[Date]],"yyyymmdd") &amp; "_" &amp; (LEFT(D878,3) &amp; "_" &amp; LEFT(E878,3) &amp; "_" &amp; (Table1[[#This Row],[Game_no.]]))</f>
        <v>20260222_Fin_Wes_1</v>
      </c>
      <c r="B878" s="1">
        <v>46075</v>
      </c>
      <c r="C878" s="3">
        <v>1</v>
      </c>
      <c r="D878" t="s">
        <v>312</v>
      </c>
      <c r="E878" t="s">
        <v>152</v>
      </c>
      <c r="F878" t="s">
        <v>152</v>
      </c>
      <c r="G878" t="s">
        <v>312</v>
      </c>
      <c r="H878" t="s">
        <v>155</v>
      </c>
      <c r="I878" t="str">
        <f>TRIM(SUBSTITUTE(Table1[[#This Row],[Player]], " ", ""))</f>
        <v>S.Harris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f t="shared" si="44"/>
        <v>0</v>
      </c>
      <c r="W878" t="s">
        <v>8</v>
      </c>
      <c r="X878" s="3">
        <v>5</v>
      </c>
      <c r="Y878">
        <v>1</v>
      </c>
      <c r="AF878">
        <f>Table1[[#This Row],[AB]]+Table1[[#This Row],[BB]]+Table1[[#This Row],[SF]]</f>
        <v>3</v>
      </c>
      <c r="AG878">
        <f>Table1[[#This Row],[H]]+Table1[[#This Row],[BB]]</f>
        <v>0</v>
      </c>
      <c r="AH878">
        <f>Table1[[#This Row],[H]]-Table1[[#This Row],[2B]]-Table1[[#This Row],[3B]]-Table1[[#This Row],[HR]]</f>
        <v>0</v>
      </c>
      <c r="AI878" s="3">
        <f>IF(Table1[[#This Row],[Team_Game_Number]] &gt;_xlfn.MAXIFS(Table1[Team_Game_Number],Table1[Team],Table1[[#This Row],[Team]]) - 5,1,0)</f>
        <v>0</v>
      </c>
      <c r="AJ878" cm="1">
        <f t="array" ref="AJ878">MATCH(Table1[[#This Row],[Game_ID]],_xlfn.UNIQUE(_xlfn._xlws.FILTER(Table1[Game_ID],Table1[Team]=Table1[[#This Row],[Team]])),0)</f>
        <v>8</v>
      </c>
      <c r="AK878">
        <f>IF(Table1[[#This Row],[Last5_Flag]]=1,1,0)</f>
        <v>0</v>
      </c>
      <c r="AL878">
        <f>COUNTIFS(
    Table1[Player Name], Table1[[#This Row],[Player Name]],
    Table1[Position], Table1[[#This Row],[Position]]
)</f>
        <v>5</v>
      </c>
      <c r="AM878" t="str" cm="1">
        <f t="array" ref="AM8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79" spans="1:39" x14ac:dyDescent="0.2">
      <c r="A879" t="str">
        <f>TEXT(Table1[[#This Row],[Date]],"yyyymmdd") &amp; "_" &amp; (LEFT(D879,3) &amp; "_" &amp; LEFT(E879,3) &amp; "_" &amp; (Table1[[#This Row],[Game_no.]]))</f>
        <v>20260222_Fin_Wes_1</v>
      </c>
      <c r="B879" s="1">
        <v>46075</v>
      </c>
      <c r="C879" s="3">
        <v>1</v>
      </c>
      <c r="D879" t="s">
        <v>312</v>
      </c>
      <c r="E879" t="s">
        <v>152</v>
      </c>
      <c r="F879" t="s">
        <v>152</v>
      </c>
      <c r="G879" t="s">
        <v>312</v>
      </c>
      <c r="H879" t="s">
        <v>197</v>
      </c>
      <c r="I879" t="str">
        <f>TRIM(SUBSTITUTE(Table1[[#This Row],[Player]], " ", ""))</f>
        <v>D.Deitrick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f t="shared" si="44"/>
        <v>0</v>
      </c>
      <c r="W879" t="s">
        <v>74</v>
      </c>
      <c r="X879" s="3">
        <v>5</v>
      </c>
      <c r="Y879">
        <v>0</v>
      </c>
      <c r="AF879">
        <f>Table1[[#This Row],[AB]]+Table1[[#This Row],[BB]]+Table1[[#This Row],[SF]]</f>
        <v>1</v>
      </c>
      <c r="AG879">
        <f>Table1[[#This Row],[H]]+Table1[[#This Row],[BB]]</f>
        <v>0</v>
      </c>
      <c r="AH879">
        <f>Table1[[#This Row],[H]]-Table1[[#This Row],[2B]]-Table1[[#This Row],[3B]]-Table1[[#This Row],[HR]]</f>
        <v>0</v>
      </c>
      <c r="AI879" s="3">
        <f>IF(Table1[[#This Row],[Team_Game_Number]] &gt;_xlfn.MAXIFS(Table1[Team_Game_Number],Table1[Team],Table1[[#This Row],[Team]]) - 5,1,0)</f>
        <v>0</v>
      </c>
      <c r="AJ879" cm="1">
        <f t="array" ref="AJ879">MATCH(Table1[[#This Row],[Game_ID]],_xlfn.UNIQUE(_xlfn._xlws.FILTER(Table1[Game_ID],Table1[Team]=Table1[[#This Row],[Team]])),0)</f>
        <v>8</v>
      </c>
      <c r="AK879">
        <f>IF(Table1[[#This Row],[Last5_Flag]]=1,1,0)</f>
        <v>0</v>
      </c>
      <c r="AL879">
        <f>COUNTIFS(
    Table1[Player Name], Table1[[#This Row],[Player Name]],
    Table1[Position], Table1[[#This Row],[Position]]
)</f>
        <v>1</v>
      </c>
      <c r="AM879" t="str" cm="1">
        <f t="array" ref="AM8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880" spans="1:39" x14ac:dyDescent="0.2">
      <c r="A880" t="str">
        <f>TEXT(Table1[[#This Row],[Date]],"yyyymmdd") &amp; "_" &amp; (LEFT(D880,3) &amp; "_" &amp; LEFT(E880,3) &amp; "_" &amp; (Table1[[#This Row],[Game_no.]]))</f>
        <v>20260222_Fin_Wes_1</v>
      </c>
      <c r="B880" s="1">
        <v>46075</v>
      </c>
      <c r="C880" s="3">
        <v>1</v>
      </c>
      <c r="D880" t="s">
        <v>312</v>
      </c>
      <c r="E880" t="s">
        <v>152</v>
      </c>
      <c r="F880" t="s">
        <v>152</v>
      </c>
      <c r="G880" t="s">
        <v>312</v>
      </c>
      <c r="H880" t="s">
        <v>157</v>
      </c>
      <c r="I880" t="str">
        <f>TRIM(SUBSTITUTE(Table1[[#This Row],[Player]], " ", ""))</f>
        <v>J.Conrad</v>
      </c>
      <c r="J880">
        <v>2</v>
      </c>
      <c r="K880">
        <v>1</v>
      </c>
      <c r="L880">
        <v>1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f t="shared" si="44"/>
        <v>1</v>
      </c>
      <c r="W880" t="s">
        <v>8</v>
      </c>
      <c r="X880" s="3">
        <v>6</v>
      </c>
      <c r="Y880">
        <v>0</v>
      </c>
      <c r="AF880">
        <f>Table1[[#This Row],[AB]]+Table1[[#This Row],[BB]]+Table1[[#This Row],[SF]]</f>
        <v>3</v>
      </c>
      <c r="AG880">
        <f>Table1[[#This Row],[H]]+Table1[[#This Row],[BB]]</f>
        <v>2</v>
      </c>
      <c r="AH880">
        <f>Table1[[#This Row],[H]]-Table1[[#This Row],[2B]]-Table1[[#This Row],[3B]]-Table1[[#This Row],[HR]]</f>
        <v>1</v>
      </c>
      <c r="AI880" s="3">
        <f>IF(Table1[[#This Row],[Team_Game_Number]] &gt;_xlfn.MAXIFS(Table1[Team_Game_Number],Table1[Team],Table1[[#This Row],[Team]]) - 5,1,0)</f>
        <v>0</v>
      </c>
      <c r="AJ880" cm="1">
        <f t="array" ref="AJ880">MATCH(Table1[[#This Row],[Game_ID]],_xlfn.UNIQUE(_xlfn._xlws.FILTER(Table1[Game_ID],Table1[Team]=Table1[[#This Row],[Team]])),0)</f>
        <v>8</v>
      </c>
      <c r="AK880">
        <f>IF(Table1[[#This Row],[Last5_Flag]]=1,1,0)</f>
        <v>0</v>
      </c>
      <c r="AL880">
        <f>COUNTIFS(
    Table1[Player Name], Table1[[#This Row],[Player Name]],
    Table1[Position], Table1[[#This Row],[Position]]
)</f>
        <v>1</v>
      </c>
      <c r="AM880" t="str" cm="1">
        <f t="array" ref="AM8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881" spans="1:39" x14ac:dyDescent="0.2">
      <c r="A881" t="str">
        <f>TEXT(Table1[[#This Row],[Date]],"yyyymmdd") &amp; "_" &amp; (LEFT(D881,3) &amp; "_" &amp; LEFT(E881,3) &amp; "_" &amp; (Table1[[#This Row],[Game_no.]]))</f>
        <v>20260222_Fin_Wes_1</v>
      </c>
      <c r="B881" s="1">
        <v>46075</v>
      </c>
      <c r="C881" s="3">
        <v>1</v>
      </c>
      <c r="D881" t="s">
        <v>312</v>
      </c>
      <c r="E881" t="s">
        <v>152</v>
      </c>
      <c r="F881" t="s">
        <v>152</v>
      </c>
      <c r="G881" t="s">
        <v>312</v>
      </c>
      <c r="H881" t="s">
        <v>196</v>
      </c>
      <c r="I881" t="str">
        <f>TRIM(SUBSTITUTE(Table1[[#This Row],[Player]], " ", ""))</f>
        <v>D.Homer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f t="shared" si="44"/>
        <v>1</v>
      </c>
      <c r="W881" t="s">
        <v>74</v>
      </c>
      <c r="X881" s="3">
        <v>6</v>
      </c>
      <c r="Y881">
        <v>0</v>
      </c>
      <c r="AF881">
        <f>Table1[[#This Row],[AB]]+Table1[[#This Row],[BB]]+Table1[[#This Row],[SF]]</f>
        <v>1</v>
      </c>
      <c r="AG881">
        <f>Table1[[#This Row],[H]]+Table1[[#This Row],[BB]]</f>
        <v>1</v>
      </c>
      <c r="AH881">
        <f>Table1[[#This Row],[H]]-Table1[[#This Row],[2B]]-Table1[[#This Row],[3B]]-Table1[[#This Row],[HR]]</f>
        <v>1</v>
      </c>
      <c r="AI881" s="3">
        <f>IF(Table1[[#This Row],[Team_Game_Number]] &gt;_xlfn.MAXIFS(Table1[Team_Game_Number],Table1[Team],Table1[[#This Row],[Team]]) - 5,1,0)</f>
        <v>0</v>
      </c>
      <c r="AJ881" cm="1">
        <f t="array" ref="AJ881">MATCH(Table1[[#This Row],[Game_ID]],_xlfn.UNIQUE(_xlfn._xlws.FILTER(Table1[Game_ID],Table1[Team]=Table1[[#This Row],[Team]])),0)</f>
        <v>8</v>
      </c>
      <c r="AK881">
        <f>IF(Table1[[#This Row],[Last5_Flag]]=1,1,0)</f>
        <v>0</v>
      </c>
      <c r="AL881">
        <f>COUNTIFS(
    Table1[Player Name], Table1[[#This Row],[Player Name]],
    Table1[Position], Table1[[#This Row],[Position]]
)</f>
        <v>5</v>
      </c>
      <c r="AM881" t="str" cm="1">
        <f t="array" ref="AM8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882" spans="1:39" x14ac:dyDescent="0.2">
      <c r="A882" t="str">
        <f>TEXT(Table1[[#This Row],[Date]],"yyyymmdd") &amp; "_" &amp; (LEFT(D882,3) &amp; "_" &amp; LEFT(E882,3) &amp; "_" &amp; (Table1[[#This Row],[Game_no.]]))</f>
        <v>20260222_Fin_Wes_1</v>
      </c>
      <c r="B882" s="1">
        <v>46075</v>
      </c>
      <c r="C882" s="3">
        <v>1</v>
      </c>
      <c r="D882" t="s">
        <v>312</v>
      </c>
      <c r="E882" t="s">
        <v>152</v>
      </c>
      <c r="F882" t="s">
        <v>152</v>
      </c>
      <c r="G882" t="s">
        <v>312</v>
      </c>
      <c r="H882" t="s">
        <v>195</v>
      </c>
      <c r="I882" t="str">
        <f>TRIM(SUBSTITUTE(Table1[[#This Row],[Player]], " ", ""))</f>
        <v>K.Harris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f t="shared" si="44"/>
        <v>0</v>
      </c>
      <c r="W882" t="s">
        <v>73</v>
      </c>
      <c r="X882" s="3"/>
      <c r="Y882">
        <v>0</v>
      </c>
      <c r="AF882">
        <f>Table1[[#This Row],[AB]]+Table1[[#This Row],[BB]]+Table1[[#This Row],[SF]]</f>
        <v>0</v>
      </c>
      <c r="AG882">
        <f>Table1[[#This Row],[H]]+Table1[[#This Row],[BB]]</f>
        <v>0</v>
      </c>
      <c r="AH882">
        <f>Table1[[#This Row],[H]]-Table1[[#This Row],[2B]]-Table1[[#This Row],[3B]]-Table1[[#This Row],[HR]]</f>
        <v>0</v>
      </c>
      <c r="AI882" s="3">
        <f>IF(Table1[[#This Row],[Team_Game_Number]] &gt;_xlfn.MAXIFS(Table1[Team_Game_Number],Table1[Team],Table1[[#This Row],[Team]]) - 5,1,0)</f>
        <v>0</v>
      </c>
      <c r="AJ882" cm="1">
        <f t="array" ref="AJ882">MATCH(Table1[[#This Row],[Game_ID]],_xlfn.UNIQUE(_xlfn._xlws.FILTER(Table1[Game_ID],Table1[Team]=Table1[[#This Row],[Team]])),0)</f>
        <v>8</v>
      </c>
      <c r="AK882">
        <f>IF(Table1[[#This Row],[Last5_Flag]]=1,1,0)</f>
        <v>0</v>
      </c>
      <c r="AL882">
        <f>COUNTIFS(
    Table1[Player Name], Table1[[#This Row],[Player Name]],
    Table1[Position], Table1[[#This Row],[Position]]
)</f>
        <v>11</v>
      </c>
      <c r="AM882" t="str" cm="1">
        <f t="array" ref="AM8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883" spans="1:39" x14ac:dyDescent="0.2">
      <c r="A883" t="str">
        <f>TEXT(Table1[[#This Row],[Date]],"yyyymmdd") &amp; "_" &amp; (LEFT(D883,3) &amp; "_" &amp; LEFT(E883,3) &amp; "_" &amp; (Table1[[#This Row],[Game_no.]]))</f>
        <v>20260222_Fin_Wes_1</v>
      </c>
      <c r="B883" s="1">
        <v>46075</v>
      </c>
      <c r="C883" s="3">
        <v>1</v>
      </c>
      <c r="D883" t="s">
        <v>312</v>
      </c>
      <c r="E883" t="s">
        <v>152</v>
      </c>
      <c r="F883" t="s">
        <v>152</v>
      </c>
      <c r="G883" t="s">
        <v>312</v>
      </c>
      <c r="H883" t="s">
        <v>230</v>
      </c>
      <c r="I883" t="str">
        <f>TRIM(SUBSTITUTE(Table1[[#This Row],[Player]], " ", ""))</f>
        <v>I.McKee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f t="shared" si="44"/>
        <v>0</v>
      </c>
      <c r="W883" t="s">
        <v>43</v>
      </c>
      <c r="X883" s="3">
        <v>7</v>
      </c>
      <c r="Y883">
        <v>0</v>
      </c>
      <c r="AF883">
        <f>Table1[[#This Row],[AB]]+Table1[[#This Row],[BB]]+Table1[[#This Row],[SF]]</f>
        <v>2</v>
      </c>
      <c r="AG883">
        <f>Table1[[#This Row],[H]]+Table1[[#This Row],[BB]]</f>
        <v>0</v>
      </c>
      <c r="AH883">
        <f>Table1[[#This Row],[H]]-Table1[[#This Row],[2B]]-Table1[[#This Row],[3B]]-Table1[[#This Row],[HR]]</f>
        <v>0</v>
      </c>
      <c r="AI883" s="3">
        <f>IF(Table1[[#This Row],[Team_Game_Number]] &gt;_xlfn.MAXIFS(Table1[Team_Game_Number],Table1[Team],Table1[[#This Row],[Team]]) - 5,1,0)</f>
        <v>0</v>
      </c>
      <c r="AJ883" cm="1">
        <f t="array" ref="AJ883">MATCH(Table1[[#This Row],[Game_ID]],_xlfn.UNIQUE(_xlfn._xlws.FILTER(Table1[Game_ID],Table1[Team]=Table1[[#This Row],[Team]])),0)</f>
        <v>8</v>
      </c>
      <c r="AK883">
        <f>IF(Table1[[#This Row],[Last5_Flag]]=1,1,0)</f>
        <v>0</v>
      </c>
      <c r="AL883">
        <f>COUNTIFS(
    Table1[Player Name], Table1[[#This Row],[Player Name]],
    Table1[Position], Table1[[#This Row],[Position]]
)</f>
        <v>16</v>
      </c>
      <c r="AM883" t="str" cm="1">
        <f t="array" ref="AM8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84" spans="1:39" x14ac:dyDescent="0.2">
      <c r="A884" t="str">
        <f>TEXT(Table1[[#This Row],[Date]],"yyyymmdd") &amp; "_" &amp; (LEFT(D884,3) &amp; "_" &amp; LEFT(E884,3) &amp; "_" &amp; (Table1[[#This Row],[Game_no.]]))</f>
        <v>20260222_Fin_Wes_1</v>
      </c>
      <c r="B884" s="1">
        <v>46075</v>
      </c>
      <c r="C884" s="3">
        <v>1</v>
      </c>
      <c r="D884" t="s">
        <v>312</v>
      </c>
      <c r="E884" t="s">
        <v>152</v>
      </c>
      <c r="F884" t="s">
        <v>152</v>
      </c>
      <c r="G884" t="s">
        <v>312</v>
      </c>
      <c r="H884" t="s">
        <v>192</v>
      </c>
      <c r="I884" t="str">
        <f>TRIM(SUBSTITUTE(Table1[[#This Row],[Player]], " ", ""))</f>
        <v>B.Perri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f t="shared" si="44"/>
        <v>0</v>
      </c>
      <c r="W884" t="s">
        <v>74</v>
      </c>
      <c r="X884" s="3">
        <v>7</v>
      </c>
      <c r="Y884">
        <v>0</v>
      </c>
      <c r="AF884">
        <f>Table1[[#This Row],[AB]]+Table1[[#This Row],[BB]]+Table1[[#This Row],[SF]]</f>
        <v>1</v>
      </c>
      <c r="AG884">
        <f>Table1[[#This Row],[H]]+Table1[[#This Row],[BB]]</f>
        <v>0</v>
      </c>
      <c r="AH884">
        <f>Table1[[#This Row],[H]]-Table1[[#This Row],[2B]]-Table1[[#This Row],[3B]]-Table1[[#This Row],[HR]]</f>
        <v>0</v>
      </c>
      <c r="AI884" s="3">
        <f>IF(Table1[[#This Row],[Team_Game_Number]] &gt;_xlfn.MAXIFS(Table1[Team_Game_Number],Table1[Team],Table1[[#This Row],[Team]]) - 5,1,0)</f>
        <v>0</v>
      </c>
      <c r="AJ884" cm="1">
        <f t="array" ref="AJ884">MATCH(Table1[[#This Row],[Game_ID]],_xlfn.UNIQUE(_xlfn._xlws.FILTER(Table1[Game_ID],Table1[Team]=Table1[[#This Row],[Team]])),0)</f>
        <v>8</v>
      </c>
      <c r="AK884">
        <f>IF(Table1[[#This Row],[Last5_Flag]]=1,1,0)</f>
        <v>0</v>
      </c>
      <c r="AL884">
        <f>COUNTIFS(
    Table1[Player Name], Table1[[#This Row],[Player Name]],
    Table1[Position], Table1[[#This Row],[Position]]
)</f>
        <v>2</v>
      </c>
      <c r="AM884" t="str" cm="1">
        <f t="array" ref="AM8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885" spans="1:39" x14ac:dyDescent="0.2">
      <c r="A885" t="str">
        <f>TEXT(Table1[[#This Row],[Date]],"yyyymmdd") &amp; "_" &amp; (LEFT(D885,3) &amp; "_" &amp; LEFT(E885,3) &amp; "_" &amp; (Table1[[#This Row],[Game_no.]]))</f>
        <v>20260222_Fin_Wes_1</v>
      </c>
      <c r="B885" s="1">
        <v>46075</v>
      </c>
      <c r="C885" s="3">
        <v>1</v>
      </c>
      <c r="D885" t="s">
        <v>312</v>
      </c>
      <c r="E885" t="s">
        <v>152</v>
      </c>
      <c r="F885" t="s">
        <v>152</v>
      </c>
      <c r="G885" t="s">
        <v>312</v>
      </c>
      <c r="H885" t="s">
        <v>194</v>
      </c>
      <c r="I885" t="str">
        <f>TRIM(SUBSTITUTE(Table1[[#This Row],[Player]], " ", ""))</f>
        <v>C.Woody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f t="shared" si="44"/>
        <v>0</v>
      </c>
      <c r="W885" t="s">
        <v>50</v>
      </c>
      <c r="X885" s="3">
        <v>8</v>
      </c>
      <c r="Y885">
        <v>0</v>
      </c>
      <c r="AF885">
        <f>Table1[[#This Row],[AB]]+Table1[[#This Row],[BB]]+Table1[[#This Row],[SF]]</f>
        <v>2</v>
      </c>
      <c r="AG885">
        <f>Table1[[#This Row],[H]]+Table1[[#This Row],[BB]]</f>
        <v>0</v>
      </c>
      <c r="AH885">
        <f>Table1[[#This Row],[H]]-Table1[[#This Row],[2B]]-Table1[[#This Row],[3B]]-Table1[[#This Row],[HR]]</f>
        <v>0</v>
      </c>
      <c r="AI885" s="3">
        <f>IF(Table1[[#This Row],[Team_Game_Number]] &gt;_xlfn.MAXIFS(Table1[Team_Game_Number],Table1[Team],Table1[[#This Row],[Team]]) - 5,1,0)</f>
        <v>0</v>
      </c>
      <c r="AJ885" cm="1">
        <f t="array" ref="AJ885">MATCH(Table1[[#This Row],[Game_ID]],_xlfn.UNIQUE(_xlfn._xlws.FILTER(Table1[Game_ID],Table1[Team]=Table1[[#This Row],[Team]])),0)</f>
        <v>8</v>
      </c>
      <c r="AK885">
        <f>IF(Table1[[#This Row],[Last5_Flag]]=1,1,0)</f>
        <v>0</v>
      </c>
      <c r="AL885">
        <f>COUNTIFS(
    Table1[Player Name], Table1[[#This Row],[Player Name]],
    Table1[Position], Table1[[#This Row],[Position]]
)</f>
        <v>1</v>
      </c>
      <c r="AM885" t="str" cm="1">
        <f t="array" ref="AM8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886" spans="1:39" x14ac:dyDescent="0.2">
      <c r="A886" t="str">
        <f>TEXT(Table1[[#This Row],[Date]],"yyyymmdd") &amp; "_" &amp; (LEFT(D886,3) &amp; "_" &amp; LEFT(E886,3) &amp; "_" &amp; (Table1[[#This Row],[Game_no.]]))</f>
        <v>20260222_Fin_Wes_1</v>
      </c>
      <c r="B886" s="1">
        <v>46075</v>
      </c>
      <c r="C886" s="3">
        <v>1</v>
      </c>
      <c r="D886" t="s">
        <v>312</v>
      </c>
      <c r="E886" t="s">
        <v>152</v>
      </c>
      <c r="F886" t="s">
        <v>152</v>
      </c>
      <c r="G886" t="s">
        <v>312</v>
      </c>
      <c r="H886" t="s">
        <v>158</v>
      </c>
      <c r="I886" t="str">
        <f>TRIM(SUBSTITUTE(Table1[[#This Row],[Player]], " ", ""))</f>
        <v>A.Davis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f t="shared" si="44"/>
        <v>0</v>
      </c>
      <c r="W886" t="s">
        <v>58</v>
      </c>
      <c r="X886" s="3"/>
      <c r="Y886">
        <v>0</v>
      </c>
      <c r="Z886">
        <v>2.3330000000000002</v>
      </c>
      <c r="AA886">
        <v>5</v>
      </c>
      <c r="AB886">
        <v>6</v>
      </c>
      <c r="AC886">
        <v>6</v>
      </c>
      <c r="AD886">
        <v>3</v>
      </c>
      <c r="AE886">
        <v>2</v>
      </c>
      <c r="AF886">
        <f>Table1[[#This Row],[AB]]+Table1[[#This Row],[BB]]+Table1[[#This Row],[SF]]</f>
        <v>1</v>
      </c>
      <c r="AG886">
        <f>Table1[[#This Row],[H]]+Table1[[#This Row],[BB]]</f>
        <v>0</v>
      </c>
      <c r="AH886">
        <f>Table1[[#This Row],[H]]-Table1[[#This Row],[2B]]-Table1[[#This Row],[3B]]-Table1[[#This Row],[HR]]</f>
        <v>0</v>
      </c>
      <c r="AI886" s="3">
        <f>IF(Table1[[#This Row],[Team_Game_Number]] &gt;_xlfn.MAXIFS(Table1[Team_Game_Number],Table1[Team],Table1[[#This Row],[Team]]) - 5,1,0)</f>
        <v>0</v>
      </c>
      <c r="AJ886" cm="1">
        <f t="array" ref="AJ886">MATCH(Table1[[#This Row],[Game_ID]],_xlfn.UNIQUE(_xlfn._xlws.FILTER(Table1[Game_ID],Table1[Team]=Table1[[#This Row],[Team]])),0)</f>
        <v>8</v>
      </c>
      <c r="AK886">
        <f>IF(Table1[[#This Row],[Last5_Flag]]=1,1,0)</f>
        <v>0</v>
      </c>
      <c r="AL886">
        <f>COUNTIFS(
    Table1[Player Name], Table1[[#This Row],[Player Name]],
    Table1[Position], Table1[[#This Row],[Position]]
)</f>
        <v>4</v>
      </c>
      <c r="AM886" t="str" cm="1">
        <f t="array" ref="AM8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887" spans="1:39" x14ac:dyDescent="0.2">
      <c r="A887" t="str">
        <f>TEXT(Table1[[#This Row],[Date]],"yyyymmdd") &amp; "_" &amp; (LEFT(D887,3) &amp; "_" &amp; LEFT(E887,3) &amp; "_" &amp; (Table1[[#This Row],[Game_no.]]))</f>
        <v>20260222_Fin_Wes_1</v>
      </c>
      <c r="B887" s="1">
        <v>46075</v>
      </c>
      <c r="C887" s="3">
        <v>1</v>
      </c>
      <c r="D887" t="s">
        <v>312</v>
      </c>
      <c r="E887" t="s">
        <v>152</v>
      </c>
      <c r="F887" t="s">
        <v>152</v>
      </c>
      <c r="G887" t="s">
        <v>312</v>
      </c>
      <c r="H887" t="s">
        <v>235</v>
      </c>
      <c r="I887" t="str">
        <f>TRIM(SUBSTITUTE(Table1[[#This Row],[Player]], " ", ""))</f>
        <v>A.Tapman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f>L887*1+P887*2+Q887*3+R887*4</f>
        <v>0</v>
      </c>
      <c r="W887" t="s">
        <v>58</v>
      </c>
      <c r="X887" s="3"/>
      <c r="Y887">
        <v>0</v>
      </c>
      <c r="Z887">
        <v>1.667</v>
      </c>
      <c r="AA887">
        <v>3</v>
      </c>
      <c r="AB887">
        <v>0</v>
      </c>
      <c r="AC887">
        <v>0</v>
      </c>
      <c r="AD887">
        <v>1</v>
      </c>
      <c r="AE887">
        <v>2</v>
      </c>
      <c r="AF887">
        <f>Table1[[#This Row],[AB]]+Table1[[#This Row],[BB]]+Table1[[#This Row],[SF]]</f>
        <v>0</v>
      </c>
      <c r="AG887">
        <f>Table1[[#This Row],[H]]+Table1[[#This Row],[BB]]</f>
        <v>0</v>
      </c>
      <c r="AH887">
        <f>Table1[[#This Row],[H]]-Table1[[#This Row],[2B]]-Table1[[#This Row],[3B]]-Table1[[#This Row],[HR]]</f>
        <v>0</v>
      </c>
      <c r="AI887" s="3">
        <f>IF(Table1[[#This Row],[Team_Game_Number]] &gt;_xlfn.MAXIFS(Table1[Team_Game_Number],Table1[Team],Table1[[#This Row],[Team]]) - 5,1,0)</f>
        <v>0</v>
      </c>
      <c r="AJ887" cm="1">
        <f t="array" ref="AJ887">MATCH(Table1[[#This Row],[Game_ID]],_xlfn.UNIQUE(_xlfn._xlws.FILTER(Table1[Game_ID],Table1[Team]=Table1[[#This Row],[Team]])),0)</f>
        <v>8</v>
      </c>
      <c r="AK887">
        <f>IF(Table1[[#This Row],[Last5_Flag]]=1,1,0)</f>
        <v>0</v>
      </c>
      <c r="AL887">
        <f>COUNTIFS(
    Table1[Player Name], Table1[[#This Row],[Player Name]],
    Table1[Position], Table1[[#This Row],[Position]]
)</f>
        <v>8</v>
      </c>
      <c r="AM887" t="str" cm="1">
        <f t="array" ref="AM8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888" spans="1:39" x14ac:dyDescent="0.2">
      <c r="A888" t="str">
        <f>TEXT(Table1[[#This Row],[Date]],"yyyymmdd") &amp; "_" &amp; (LEFT(D888,3) &amp; "_" &amp; LEFT(E888,3) &amp; "_" &amp; (Table1[[#This Row],[Game_no.]]))</f>
        <v>20260222_Fin_Wes_1</v>
      </c>
      <c r="B888" s="1">
        <v>46075</v>
      </c>
      <c r="C888" s="3">
        <v>1</v>
      </c>
      <c r="D888" t="s">
        <v>312</v>
      </c>
      <c r="E888" t="s">
        <v>152</v>
      </c>
      <c r="F888" t="s">
        <v>152</v>
      </c>
      <c r="G888" t="s">
        <v>312</v>
      </c>
      <c r="H888" t="s">
        <v>162</v>
      </c>
      <c r="I888" t="str">
        <f>TRIM(SUBSTITUTE(Table1[[#This Row],[Player]], " ", ""))</f>
        <v>P.Tucker</v>
      </c>
      <c r="J888">
        <v>3</v>
      </c>
      <c r="K888">
        <v>1</v>
      </c>
      <c r="L888">
        <v>1</v>
      </c>
      <c r="M888">
        <v>1</v>
      </c>
      <c r="N888">
        <v>0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f>L888*1+P888*2+Q888*3+R888*4</f>
        <v>3</v>
      </c>
      <c r="W888" t="s">
        <v>57</v>
      </c>
      <c r="X888" s="3">
        <v>9</v>
      </c>
      <c r="Y888">
        <v>0</v>
      </c>
      <c r="AF888">
        <f>Table1[[#This Row],[AB]]+Table1[[#This Row],[BB]]+Table1[[#This Row],[SF]]</f>
        <v>3</v>
      </c>
      <c r="AG888">
        <f>Table1[[#This Row],[H]]+Table1[[#This Row],[BB]]</f>
        <v>1</v>
      </c>
      <c r="AH888">
        <f>Table1[[#This Row],[H]]-Table1[[#This Row],[2B]]-Table1[[#This Row],[3B]]-Table1[[#This Row],[HR]]</f>
        <v>0</v>
      </c>
      <c r="AI888" s="3">
        <f>IF(Table1[[#This Row],[Team_Game_Number]] &gt;_xlfn.MAXIFS(Table1[Team_Game_Number],Table1[Team],Table1[[#This Row],[Team]]) - 5,1,0)</f>
        <v>0</v>
      </c>
      <c r="AJ888" cm="1">
        <f t="array" ref="AJ888">MATCH(Table1[[#This Row],[Game_ID]],_xlfn.UNIQUE(_xlfn._xlws.FILTER(Table1[Game_ID],Table1[Team]=Table1[[#This Row],[Team]])),0)</f>
        <v>8</v>
      </c>
      <c r="AK888">
        <f>IF(Table1[[#This Row],[Last5_Flag]]=1,1,0)</f>
        <v>0</v>
      </c>
      <c r="AL888">
        <f>COUNTIFS(
    Table1[Player Name], Table1[[#This Row],[Player Name]],
    Table1[Position], Table1[[#This Row],[Position]]
)</f>
        <v>20</v>
      </c>
      <c r="AM888" t="str" cm="1">
        <f t="array" ref="AM8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889" spans="1:39" x14ac:dyDescent="0.2">
      <c r="A889" t="str">
        <f>TEXT(Table1[[#This Row],[Date]],"yyyymmdd") &amp; "_" &amp; (LEFT(D889,3) &amp; "_" &amp; LEFT(E889,3) &amp; "_" &amp; (Table1[[#This Row],[Game_no.]]))</f>
        <v>20260222_Fin_Wes_1</v>
      </c>
      <c r="B889" s="1">
        <v>46075</v>
      </c>
      <c r="C889" s="3">
        <v>1</v>
      </c>
      <c r="D889" t="s">
        <v>312</v>
      </c>
      <c r="E889" t="s">
        <v>152</v>
      </c>
      <c r="F889" t="s">
        <v>152</v>
      </c>
      <c r="G889" t="s">
        <v>312</v>
      </c>
      <c r="H889" t="s">
        <v>199</v>
      </c>
      <c r="I889" t="str">
        <f>TRIM(SUBSTITUTE(Table1[[#This Row],[Player]], " ", ""))</f>
        <v>H.Ball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f>L889*1+P889*2+Q889*3+R889*4</f>
        <v>0</v>
      </c>
      <c r="W889" t="s">
        <v>54</v>
      </c>
      <c r="X889" s="3"/>
      <c r="Y889">
        <v>0</v>
      </c>
      <c r="AF889">
        <f>Table1[[#This Row],[AB]]+Table1[[#This Row],[BB]]+Table1[[#This Row],[SF]]</f>
        <v>0</v>
      </c>
      <c r="AG889">
        <f>Table1[[#This Row],[H]]+Table1[[#This Row],[BB]]</f>
        <v>0</v>
      </c>
      <c r="AH889">
        <f>Table1[[#This Row],[H]]-Table1[[#This Row],[2B]]-Table1[[#This Row],[3B]]-Table1[[#This Row],[HR]]</f>
        <v>0</v>
      </c>
      <c r="AI889" s="3">
        <f>IF(Table1[[#This Row],[Team_Game_Number]] &gt;_xlfn.MAXIFS(Table1[Team_Game_Number],Table1[Team],Table1[[#This Row],[Team]]) - 5,1,0)</f>
        <v>0</v>
      </c>
      <c r="AJ889" cm="1">
        <f t="array" ref="AJ889">MATCH(Table1[[#This Row],[Game_ID]],_xlfn.UNIQUE(_xlfn._xlws.FILTER(Table1[Game_ID],Table1[Team]=Table1[[#This Row],[Team]])),0)</f>
        <v>8</v>
      </c>
      <c r="AK889">
        <f>IF(Table1[[#This Row],[Last5_Flag]]=1,1,0)</f>
        <v>0</v>
      </c>
      <c r="AL889">
        <f>COUNTIFS(
    Table1[Player Name], Table1[[#This Row],[Player Name]],
    Table1[Position], Table1[[#This Row],[Position]]
)</f>
        <v>7</v>
      </c>
      <c r="AM889" t="str" cm="1">
        <f t="array" ref="AM8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890" spans="1:39" x14ac:dyDescent="0.2">
      <c r="A890" t="str">
        <f>TEXT(Table1[[#This Row],[Date]],"yyyymmdd") &amp; "_" &amp; (LEFT(D890,3) &amp; "_" &amp; LEFT(E890,3) &amp; "_" &amp; (Table1[[#This Row],[Game_no.]]))</f>
        <v>20260222_Whe_Fin_1</v>
      </c>
      <c r="B890" s="1">
        <v>46075</v>
      </c>
      <c r="C890" s="3">
        <v>1</v>
      </c>
      <c r="D890" t="s">
        <v>270</v>
      </c>
      <c r="E890" t="s">
        <v>312</v>
      </c>
      <c r="F890" t="s">
        <v>270</v>
      </c>
      <c r="G890" t="s">
        <v>312</v>
      </c>
      <c r="H890" t="s">
        <v>273</v>
      </c>
      <c r="I890" t="str">
        <f>TRIM(SUBSTITUTE(Table1[[#This Row],[Player]], " ", ""))</f>
        <v>K.Warrix</v>
      </c>
      <c r="J890">
        <v>4</v>
      </c>
      <c r="K890">
        <v>1</v>
      </c>
      <c r="L890">
        <v>1</v>
      </c>
      <c r="M890">
        <v>0</v>
      </c>
      <c r="N890">
        <v>0</v>
      </c>
      <c r="O890">
        <v>2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f t="shared" ref="V890:V910" si="45">L890*1+P890*2+Q890*3+R890*4</f>
        <v>1</v>
      </c>
      <c r="W890" t="s">
        <v>48</v>
      </c>
      <c r="X890" s="3">
        <v>1</v>
      </c>
      <c r="Y890">
        <v>0</v>
      </c>
      <c r="AF890">
        <f>Table1[[#This Row],[AB]]+Table1[[#This Row],[BB]]+Table1[[#This Row],[SF]]</f>
        <v>4</v>
      </c>
      <c r="AG890">
        <f>Table1[[#This Row],[H]]+Table1[[#This Row],[BB]]</f>
        <v>1</v>
      </c>
      <c r="AH890">
        <f>Table1[[#This Row],[H]]-Table1[[#This Row],[2B]]-Table1[[#This Row],[3B]]-Table1[[#This Row],[HR]]</f>
        <v>1</v>
      </c>
      <c r="AI890" s="3">
        <f>IF(Table1[[#This Row],[Team_Game_Number]] &gt;_xlfn.MAXIFS(Table1[Team_Game_Number],Table1[Team],Table1[[#This Row],[Team]]) - 5,1,0)</f>
        <v>0</v>
      </c>
      <c r="AJ890" cm="1">
        <f t="array" ref="AJ890">MATCH(Table1[[#This Row],[Game_ID]],_xlfn.UNIQUE(_xlfn._xlws.FILTER(Table1[Game_ID],Table1[Team]=Table1[[#This Row],[Team]])),0)</f>
        <v>3</v>
      </c>
      <c r="AK890">
        <f>IF(Table1[[#This Row],[Last5_Flag]]=1,1,0)</f>
        <v>0</v>
      </c>
      <c r="AL890">
        <f>COUNTIFS(
    Table1[Player Name], Table1[[#This Row],[Player Name]],
    Table1[Position], Table1[[#This Row],[Position]]
)</f>
        <v>24</v>
      </c>
      <c r="AM890" t="str" cm="1">
        <f t="array" ref="AM8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891" spans="1:39" x14ac:dyDescent="0.2">
      <c r="A891" t="str">
        <f>TEXT(Table1[[#This Row],[Date]],"yyyymmdd") &amp; "_" &amp; (LEFT(D891,3) &amp; "_" &amp; LEFT(E891,3) &amp; "_" &amp; (Table1[[#This Row],[Game_no.]]))</f>
        <v>20260222_Whe_Fin_1</v>
      </c>
      <c r="B891" s="1">
        <v>46075</v>
      </c>
      <c r="C891" s="3">
        <v>1</v>
      </c>
      <c r="D891" t="s">
        <v>270</v>
      </c>
      <c r="E891" t="s">
        <v>312</v>
      </c>
      <c r="F891" t="s">
        <v>270</v>
      </c>
      <c r="G891" t="s">
        <v>312</v>
      </c>
      <c r="H891" t="s">
        <v>274</v>
      </c>
      <c r="I891" t="str">
        <f>TRIM(SUBSTITUTE(Table1[[#This Row],[Player]], " ", ""))</f>
        <v>M.Burns</v>
      </c>
      <c r="J891">
        <v>4</v>
      </c>
      <c r="K891">
        <v>0</v>
      </c>
      <c r="L891">
        <v>2</v>
      </c>
      <c r="M891">
        <v>1</v>
      </c>
      <c r="N891">
        <v>0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f t="shared" si="45"/>
        <v>4</v>
      </c>
      <c r="W891" t="s">
        <v>8</v>
      </c>
      <c r="X891" s="3">
        <v>2</v>
      </c>
      <c r="Y891">
        <v>1</v>
      </c>
      <c r="AF891">
        <f>Table1[[#This Row],[AB]]+Table1[[#This Row],[BB]]+Table1[[#This Row],[SF]]</f>
        <v>4</v>
      </c>
      <c r="AG891">
        <f>Table1[[#This Row],[H]]+Table1[[#This Row],[BB]]</f>
        <v>2</v>
      </c>
      <c r="AH891">
        <f>Table1[[#This Row],[H]]-Table1[[#This Row],[2B]]-Table1[[#This Row],[3B]]-Table1[[#This Row],[HR]]</f>
        <v>1</v>
      </c>
      <c r="AI891" s="3">
        <f>IF(Table1[[#This Row],[Team_Game_Number]] &gt;_xlfn.MAXIFS(Table1[Team_Game_Number],Table1[Team],Table1[[#This Row],[Team]]) - 5,1,0)</f>
        <v>0</v>
      </c>
      <c r="AJ891" cm="1">
        <f t="array" ref="AJ891">MATCH(Table1[[#This Row],[Game_ID]],_xlfn.UNIQUE(_xlfn._xlws.FILTER(Table1[Game_ID],Table1[Team]=Table1[[#This Row],[Team]])),0)</f>
        <v>3</v>
      </c>
      <c r="AK891">
        <f>IF(Table1[[#This Row],[Last5_Flag]]=1,1,0)</f>
        <v>0</v>
      </c>
      <c r="AL891">
        <f>COUNTIFS(
    Table1[Player Name], Table1[[#This Row],[Player Name]],
    Table1[Position], Table1[[#This Row],[Position]]
)</f>
        <v>15</v>
      </c>
      <c r="AM891" t="str" cm="1">
        <f t="array" ref="AM8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892" spans="1:39" x14ac:dyDescent="0.2">
      <c r="A892" t="str">
        <f>TEXT(Table1[[#This Row],[Date]],"yyyymmdd") &amp; "_" &amp; (LEFT(D892,3) &amp; "_" &amp; LEFT(E892,3) &amp; "_" &amp; (Table1[[#This Row],[Game_no.]]))</f>
        <v>20260222_Whe_Fin_1</v>
      </c>
      <c r="B892" s="1">
        <v>46075</v>
      </c>
      <c r="C892" s="3">
        <v>1</v>
      </c>
      <c r="D892" t="s">
        <v>270</v>
      </c>
      <c r="E892" t="s">
        <v>312</v>
      </c>
      <c r="F892" t="s">
        <v>270</v>
      </c>
      <c r="G892" t="s">
        <v>312</v>
      </c>
      <c r="H892" t="s">
        <v>271</v>
      </c>
      <c r="I892" t="str">
        <f>TRIM(SUBSTITUTE(Table1[[#This Row],[Player]], " ", ""))</f>
        <v>G.Mummery</v>
      </c>
      <c r="J892">
        <v>4</v>
      </c>
      <c r="K892">
        <v>0</v>
      </c>
      <c r="L892">
        <v>1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f t="shared" si="45"/>
        <v>1</v>
      </c>
      <c r="W892" t="s">
        <v>7</v>
      </c>
      <c r="X892" s="3">
        <v>3</v>
      </c>
      <c r="Y892">
        <v>0</v>
      </c>
      <c r="AF892">
        <f>Table1[[#This Row],[AB]]+Table1[[#This Row],[BB]]+Table1[[#This Row],[SF]]</f>
        <v>4</v>
      </c>
      <c r="AG892">
        <f>Table1[[#This Row],[H]]+Table1[[#This Row],[BB]]</f>
        <v>1</v>
      </c>
      <c r="AH892">
        <f>Table1[[#This Row],[H]]-Table1[[#This Row],[2B]]-Table1[[#This Row],[3B]]-Table1[[#This Row],[HR]]</f>
        <v>1</v>
      </c>
      <c r="AI892" s="3">
        <f>IF(Table1[[#This Row],[Team_Game_Number]] &gt;_xlfn.MAXIFS(Table1[Team_Game_Number],Table1[Team],Table1[[#This Row],[Team]]) - 5,1,0)</f>
        <v>0</v>
      </c>
      <c r="AJ892" cm="1">
        <f t="array" ref="AJ892">MATCH(Table1[[#This Row],[Game_ID]],_xlfn.UNIQUE(_xlfn._xlws.FILTER(Table1[Game_ID],Table1[Team]=Table1[[#This Row],[Team]])),0)</f>
        <v>3</v>
      </c>
      <c r="AK892">
        <f>IF(Table1[[#This Row],[Last5_Flag]]=1,1,0)</f>
        <v>0</v>
      </c>
      <c r="AL892">
        <f>COUNTIFS(
    Table1[Player Name], Table1[[#This Row],[Player Name]],
    Table1[Position], Table1[[#This Row],[Position]]
)</f>
        <v>23</v>
      </c>
      <c r="AM892" t="str" cm="1">
        <f t="array" ref="AM8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893" spans="1:39" x14ac:dyDescent="0.2">
      <c r="A893" t="str">
        <f>TEXT(Table1[[#This Row],[Date]],"yyyymmdd") &amp; "_" &amp; (LEFT(D893,3) &amp; "_" &amp; LEFT(E893,3) &amp; "_" &amp; (Table1[[#This Row],[Game_no.]]))</f>
        <v>20260222_Whe_Fin_1</v>
      </c>
      <c r="B893" s="1">
        <v>46075</v>
      </c>
      <c r="C893" s="3">
        <v>1</v>
      </c>
      <c r="D893" t="s">
        <v>270</v>
      </c>
      <c r="E893" t="s">
        <v>312</v>
      </c>
      <c r="F893" t="s">
        <v>270</v>
      </c>
      <c r="G893" t="s">
        <v>312</v>
      </c>
      <c r="H893" t="s">
        <v>281</v>
      </c>
      <c r="I893" t="str">
        <f>TRIM(SUBSTITUTE(Table1[[#This Row],[Player]], " ", ""))</f>
        <v>B.Sanders</v>
      </c>
      <c r="J893">
        <v>3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f t="shared" si="45"/>
        <v>0</v>
      </c>
      <c r="W893" t="s">
        <v>50</v>
      </c>
      <c r="X893" s="3">
        <v>4</v>
      </c>
      <c r="Y893">
        <v>0</v>
      </c>
      <c r="AF893">
        <f>Table1[[#This Row],[AB]]+Table1[[#This Row],[BB]]+Table1[[#This Row],[SF]]</f>
        <v>3</v>
      </c>
      <c r="AG893">
        <f>Table1[[#This Row],[H]]+Table1[[#This Row],[BB]]</f>
        <v>0</v>
      </c>
      <c r="AH893">
        <f>Table1[[#This Row],[H]]-Table1[[#This Row],[2B]]-Table1[[#This Row],[3B]]-Table1[[#This Row],[HR]]</f>
        <v>0</v>
      </c>
      <c r="AI893" s="3">
        <f>IF(Table1[[#This Row],[Team_Game_Number]] &gt;_xlfn.MAXIFS(Table1[Team_Game_Number],Table1[Team],Table1[[#This Row],[Team]]) - 5,1,0)</f>
        <v>0</v>
      </c>
      <c r="AJ893" cm="1">
        <f t="array" ref="AJ893">MATCH(Table1[[#This Row],[Game_ID]],_xlfn.UNIQUE(_xlfn._xlws.FILTER(Table1[Game_ID],Table1[Team]=Table1[[#This Row],[Team]])),0)</f>
        <v>3</v>
      </c>
      <c r="AK893">
        <f>IF(Table1[[#This Row],[Last5_Flag]]=1,1,0)</f>
        <v>0</v>
      </c>
      <c r="AL893">
        <f>COUNTIFS(
    Table1[Player Name], Table1[[#This Row],[Player Name]],
    Table1[Position], Table1[[#This Row],[Position]]
)</f>
        <v>7</v>
      </c>
      <c r="AM893" t="str" cm="1">
        <f t="array" ref="AM8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894" spans="1:39" x14ac:dyDescent="0.2">
      <c r="A894" t="str">
        <f>TEXT(Table1[[#This Row],[Date]],"yyyymmdd") &amp; "_" &amp; (LEFT(D894,3) &amp; "_" &amp; LEFT(E894,3) &amp; "_" &amp; (Table1[[#This Row],[Game_no.]]))</f>
        <v>20260222_Whe_Fin_1</v>
      </c>
      <c r="B894" s="1">
        <v>46075</v>
      </c>
      <c r="C894" s="3">
        <v>1</v>
      </c>
      <c r="D894" t="s">
        <v>270</v>
      </c>
      <c r="E894" t="s">
        <v>312</v>
      </c>
      <c r="F894" t="s">
        <v>270</v>
      </c>
      <c r="G894" t="s">
        <v>312</v>
      </c>
      <c r="H894" t="s">
        <v>278</v>
      </c>
      <c r="I894" t="str">
        <f>TRIM(SUBSTITUTE(Table1[[#This Row],[Player]], " ", ""))</f>
        <v>E.Troxel</v>
      </c>
      <c r="J894">
        <v>3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f t="shared" si="45"/>
        <v>0</v>
      </c>
      <c r="W894" t="s">
        <v>52</v>
      </c>
      <c r="X894" s="3">
        <v>5</v>
      </c>
      <c r="Y894">
        <v>0</v>
      </c>
      <c r="AF894">
        <f>Table1[[#This Row],[AB]]+Table1[[#This Row],[BB]]+Table1[[#This Row],[SF]]</f>
        <v>3</v>
      </c>
      <c r="AG894">
        <f>Table1[[#This Row],[H]]+Table1[[#This Row],[BB]]</f>
        <v>0</v>
      </c>
      <c r="AH894">
        <f>Table1[[#This Row],[H]]-Table1[[#This Row],[2B]]-Table1[[#This Row],[3B]]-Table1[[#This Row],[HR]]</f>
        <v>0</v>
      </c>
      <c r="AI894" s="3">
        <f>IF(Table1[[#This Row],[Team_Game_Number]] &gt;_xlfn.MAXIFS(Table1[Team_Game_Number],Table1[Team],Table1[[#This Row],[Team]]) - 5,1,0)</f>
        <v>0</v>
      </c>
      <c r="AJ894" cm="1">
        <f t="array" ref="AJ894">MATCH(Table1[[#This Row],[Game_ID]],_xlfn.UNIQUE(_xlfn._xlws.FILTER(Table1[Game_ID],Table1[Team]=Table1[[#This Row],[Team]])),0)</f>
        <v>3</v>
      </c>
      <c r="AK894">
        <f>IF(Table1[[#This Row],[Last5_Flag]]=1,1,0)</f>
        <v>0</v>
      </c>
      <c r="AL894">
        <f>COUNTIFS(
    Table1[Player Name], Table1[[#This Row],[Player Name]],
    Table1[Position], Table1[[#This Row],[Position]]
)</f>
        <v>15</v>
      </c>
      <c r="AM894" t="str" cm="1">
        <f t="array" ref="AM8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895" spans="1:39" x14ac:dyDescent="0.2">
      <c r="A895" t="str">
        <f>TEXT(Table1[[#This Row],[Date]],"yyyymmdd") &amp; "_" &amp; (LEFT(D895,3) &amp; "_" &amp; LEFT(E895,3) &amp; "_" &amp; (Table1[[#This Row],[Game_no.]]))</f>
        <v>20260222_Whe_Fin_1</v>
      </c>
      <c r="B895" s="1">
        <v>46075</v>
      </c>
      <c r="C895" s="3">
        <v>1</v>
      </c>
      <c r="D895" t="s">
        <v>270</v>
      </c>
      <c r="E895" t="s">
        <v>312</v>
      </c>
      <c r="F895" t="s">
        <v>270</v>
      </c>
      <c r="G895" t="s">
        <v>312</v>
      </c>
      <c r="H895" t="s">
        <v>276</v>
      </c>
      <c r="I895" t="str">
        <f>TRIM(SUBSTITUTE(Table1[[#This Row],[Player]], " ", ""))</f>
        <v>E.Blackie</v>
      </c>
      <c r="J895">
        <v>3</v>
      </c>
      <c r="K895">
        <v>0</v>
      </c>
      <c r="L895">
        <v>1</v>
      </c>
      <c r="M895">
        <v>0</v>
      </c>
      <c r="N895">
        <v>0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f t="shared" si="45"/>
        <v>3</v>
      </c>
      <c r="W895" t="s">
        <v>43</v>
      </c>
      <c r="X895" s="3">
        <v>6</v>
      </c>
      <c r="Y895">
        <v>0</v>
      </c>
      <c r="AF895">
        <f>Table1[[#This Row],[AB]]+Table1[[#This Row],[BB]]+Table1[[#This Row],[SF]]</f>
        <v>3</v>
      </c>
      <c r="AG895">
        <f>Table1[[#This Row],[H]]+Table1[[#This Row],[BB]]</f>
        <v>1</v>
      </c>
      <c r="AH895">
        <f>Table1[[#This Row],[H]]-Table1[[#This Row],[2B]]-Table1[[#This Row],[3B]]-Table1[[#This Row],[HR]]</f>
        <v>0</v>
      </c>
      <c r="AI895" s="3">
        <f>IF(Table1[[#This Row],[Team_Game_Number]] &gt;_xlfn.MAXIFS(Table1[Team_Game_Number],Table1[Team],Table1[[#This Row],[Team]]) - 5,1,0)</f>
        <v>0</v>
      </c>
      <c r="AJ895" cm="1">
        <f t="array" ref="AJ895">MATCH(Table1[[#This Row],[Game_ID]],_xlfn.UNIQUE(_xlfn._xlws.FILTER(Table1[Game_ID],Table1[Team]=Table1[[#This Row],[Team]])),0)</f>
        <v>3</v>
      </c>
      <c r="AK895">
        <f>IF(Table1[[#This Row],[Last5_Flag]]=1,1,0)</f>
        <v>0</v>
      </c>
      <c r="AL895">
        <f>COUNTIFS(
    Table1[Player Name], Table1[[#This Row],[Player Name]],
    Table1[Position], Table1[[#This Row],[Position]]
)</f>
        <v>6</v>
      </c>
      <c r="AM895" t="str" cm="1">
        <f t="array" ref="AM8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896" spans="1:39" x14ac:dyDescent="0.2">
      <c r="A896" t="str">
        <f>TEXT(Table1[[#This Row],[Date]],"yyyymmdd") &amp; "_" &amp; (LEFT(D896,3) &amp; "_" &amp; LEFT(E896,3) &amp; "_" &amp; (Table1[[#This Row],[Game_no.]]))</f>
        <v>20260222_Whe_Fin_1</v>
      </c>
      <c r="B896" s="1">
        <v>46075</v>
      </c>
      <c r="C896" s="3">
        <v>1</v>
      </c>
      <c r="D896" t="s">
        <v>270</v>
      </c>
      <c r="E896" t="s">
        <v>312</v>
      </c>
      <c r="F896" t="s">
        <v>270</v>
      </c>
      <c r="G896" t="s">
        <v>312</v>
      </c>
      <c r="H896" t="s">
        <v>279</v>
      </c>
      <c r="I896" t="str">
        <f>TRIM(SUBSTITUTE(Table1[[#This Row],[Player]], " ", ""))</f>
        <v>T.Walsh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f t="shared" si="45"/>
        <v>0</v>
      </c>
      <c r="W896" t="s">
        <v>73</v>
      </c>
      <c r="X896" s="3"/>
      <c r="Y896">
        <v>0</v>
      </c>
      <c r="AF896">
        <f>Table1[[#This Row],[AB]]+Table1[[#This Row],[BB]]+Table1[[#This Row],[SF]]</f>
        <v>0</v>
      </c>
      <c r="AG896">
        <f>Table1[[#This Row],[H]]+Table1[[#This Row],[BB]]</f>
        <v>0</v>
      </c>
      <c r="AH896">
        <f>Table1[[#This Row],[H]]-Table1[[#This Row],[2B]]-Table1[[#This Row],[3B]]-Table1[[#This Row],[HR]]</f>
        <v>0</v>
      </c>
      <c r="AI896" s="3">
        <f>IF(Table1[[#This Row],[Team_Game_Number]] &gt;_xlfn.MAXIFS(Table1[Team_Game_Number],Table1[Team],Table1[[#This Row],[Team]]) - 5,1,0)</f>
        <v>0</v>
      </c>
      <c r="AJ896" cm="1">
        <f t="array" ref="AJ896">MATCH(Table1[[#This Row],[Game_ID]],_xlfn.UNIQUE(_xlfn._xlws.FILTER(Table1[Game_ID],Table1[Team]=Table1[[#This Row],[Team]])),0)</f>
        <v>3</v>
      </c>
      <c r="AK896">
        <f>IF(Table1[[#This Row],[Last5_Flag]]=1,1,0)</f>
        <v>0</v>
      </c>
      <c r="AL896">
        <f>COUNTIFS(
    Table1[Player Name], Table1[[#This Row],[Player Name]],
    Table1[Position], Table1[[#This Row],[Position]]
)</f>
        <v>3</v>
      </c>
      <c r="AM896" t="str" cm="1">
        <f t="array" ref="AM8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897" spans="1:39" x14ac:dyDescent="0.2">
      <c r="A897" t="str">
        <f>TEXT(Table1[[#This Row],[Date]],"yyyymmdd") &amp; "_" &amp; (LEFT(D897,3) &amp; "_" &amp; LEFT(E897,3) &amp; "_" &amp; (Table1[[#This Row],[Game_no.]]))</f>
        <v>20260222_Whe_Fin_1</v>
      </c>
      <c r="B897" s="1">
        <v>46075</v>
      </c>
      <c r="C897" s="3">
        <v>1</v>
      </c>
      <c r="D897" t="s">
        <v>270</v>
      </c>
      <c r="E897" t="s">
        <v>312</v>
      </c>
      <c r="F897" t="s">
        <v>270</v>
      </c>
      <c r="G897" t="s">
        <v>312</v>
      </c>
      <c r="H897" t="s">
        <v>282</v>
      </c>
      <c r="I897" t="str">
        <f>TRIM(SUBSTITUTE(Table1[[#This Row],[Player]], " ", ""))</f>
        <v>A.Kresak</v>
      </c>
      <c r="J897">
        <v>2</v>
      </c>
      <c r="K897">
        <v>0</v>
      </c>
      <c r="L897">
        <v>1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f t="shared" si="45"/>
        <v>1</v>
      </c>
      <c r="W897" t="s">
        <v>53</v>
      </c>
      <c r="X897" s="3">
        <v>7</v>
      </c>
      <c r="Y897">
        <v>0</v>
      </c>
      <c r="AF897">
        <f>Table1[[#This Row],[AB]]+Table1[[#This Row],[BB]]+Table1[[#This Row],[SF]]</f>
        <v>3</v>
      </c>
      <c r="AG897">
        <f>Table1[[#This Row],[H]]+Table1[[#This Row],[BB]]</f>
        <v>2</v>
      </c>
      <c r="AH897">
        <f>Table1[[#This Row],[H]]-Table1[[#This Row],[2B]]-Table1[[#This Row],[3B]]-Table1[[#This Row],[HR]]</f>
        <v>1</v>
      </c>
      <c r="AI897" s="3">
        <f>IF(Table1[[#This Row],[Team_Game_Number]] &gt;_xlfn.MAXIFS(Table1[Team_Game_Number],Table1[Team],Table1[[#This Row],[Team]]) - 5,1,0)</f>
        <v>0</v>
      </c>
      <c r="AJ897" cm="1">
        <f t="array" ref="AJ897">MATCH(Table1[[#This Row],[Game_ID]],_xlfn.UNIQUE(_xlfn._xlws.FILTER(Table1[Game_ID],Table1[Team]=Table1[[#This Row],[Team]])),0)</f>
        <v>3</v>
      </c>
      <c r="AK897">
        <f>IF(Table1[[#This Row],[Last5_Flag]]=1,1,0)</f>
        <v>0</v>
      </c>
      <c r="AL897">
        <f>COUNTIFS(
    Table1[Player Name], Table1[[#This Row],[Player Name]],
    Table1[Position], Table1[[#This Row],[Position]]
)</f>
        <v>19</v>
      </c>
      <c r="AM897" t="str" cm="1">
        <f t="array" ref="AM8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898" spans="1:39" x14ac:dyDescent="0.2">
      <c r="A898" t="str">
        <f>TEXT(Table1[[#This Row],[Date]],"yyyymmdd") &amp; "_" &amp; (LEFT(D898,3) &amp; "_" &amp; LEFT(E898,3) &amp; "_" &amp; (Table1[[#This Row],[Game_no.]]))</f>
        <v>20260222_Whe_Fin_1</v>
      </c>
      <c r="B898" s="1">
        <v>46075</v>
      </c>
      <c r="C898" s="3">
        <v>1</v>
      </c>
      <c r="D898" t="s">
        <v>270</v>
      </c>
      <c r="E898" t="s">
        <v>312</v>
      </c>
      <c r="F898" t="s">
        <v>270</v>
      </c>
      <c r="G898" t="s">
        <v>312</v>
      </c>
      <c r="H898" t="s">
        <v>377</v>
      </c>
      <c r="I898" t="str">
        <f>TRIM(SUBSTITUTE(Table1[[#This Row],[Player]], " ", ""))</f>
        <v>P.Villarreal</v>
      </c>
      <c r="J898">
        <v>3</v>
      </c>
      <c r="K898">
        <v>0</v>
      </c>
      <c r="L898">
        <v>0</v>
      </c>
      <c r="M898">
        <v>1</v>
      </c>
      <c r="N898">
        <v>0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f t="shared" si="45"/>
        <v>0</v>
      </c>
      <c r="W898" t="s">
        <v>54</v>
      </c>
      <c r="X898" s="3">
        <v>8</v>
      </c>
      <c r="Y898">
        <v>0</v>
      </c>
      <c r="AF898">
        <f>Table1[[#This Row],[AB]]+Table1[[#This Row],[BB]]+Table1[[#This Row],[SF]]</f>
        <v>3</v>
      </c>
      <c r="AG898">
        <f>Table1[[#This Row],[H]]+Table1[[#This Row],[BB]]</f>
        <v>0</v>
      </c>
      <c r="AH898">
        <f>Table1[[#This Row],[H]]-Table1[[#This Row],[2B]]-Table1[[#This Row],[3B]]-Table1[[#This Row],[HR]]</f>
        <v>0</v>
      </c>
      <c r="AI898" s="3">
        <f>IF(Table1[[#This Row],[Team_Game_Number]] &gt;_xlfn.MAXIFS(Table1[Team_Game_Number],Table1[Team],Table1[[#This Row],[Team]]) - 5,1,0)</f>
        <v>0</v>
      </c>
      <c r="AJ898" cm="1">
        <f t="array" ref="AJ898">MATCH(Table1[[#This Row],[Game_ID]],_xlfn.UNIQUE(_xlfn._xlws.FILTER(Table1[Game_ID],Table1[Team]=Table1[[#This Row],[Team]])),0)</f>
        <v>3</v>
      </c>
      <c r="AK898">
        <f>IF(Table1[[#This Row],[Last5_Flag]]=1,1,0)</f>
        <v>0</v>
      </c>
      <c r="AL898">
        <f>COUNTIFS(
    Table1[Player Name], Table1[[#This Row],[Player Name]],
    Table1[Position], Table1[[#This Row],[Position]]
)</f>
        <v>13</v>
      </c>
      <c r="AM898" t="str" cm="1">
        <f t="array" ref="AM8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899" spans="1:39" x14ac:dyDescent="0.2">
      <c r="A899" t="str">
        <f>TEXT(Table1[[#This Row],[Date]],"yyyymmdd") &amp; "_" &amp; (LEFT(D899,3) &amp; "_" &amp; LEFT(E899,3) &amp; "_" &amp; (Table1[[#This Row],[Game_no.]]))</f>
        <v>20260222_Whe_Fin_1</v>
      </c>
      <c r="B899" s="1">
        <v>46075</v>
      </c>
      <c r="C899" s="3">
        <v>1</v>
      </c>
      <c r="D899" t="s">
        <v>270</v>
      </c>
      <c r="E899" t="s">
        <v>312</v>
      </c>
      <c r="F899" t="s">
        <v>270</v>
      </c>
      <c r="G899" t="s">
        <v>312</v>
      </c>
      <c r="H899" t="s">
        <v>323</v>
      </c>
      <c r="I899" t="str">
        <f>TRIM(SUBSTITUTE(Table1[[#This Row],[Player]], " ", ""))</f>
        <v>R.Casassa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f t="shared" si="45"/>
        <v>0</v>
      </c>
      <c r="W899" t="s">
        <v>73</v>
      </c>
      <c r="X899" s="3"/>
      <c r="Y899">
        <v>0</v>
      </c>
      <c r="AF899">
        <f>Table1[[#This Row],[AB]]+Table1[[#This Row],[BB]]+Table1[[#This Row],[SF]]</f>
        <v>0</v>
      </c>
      <c r="AG899">
        <f>Table1[[#This Row],[H]]+Table1[[#This Row],[BB]]</f>
        <v>0</v>
      </c>
      <c r="AH899">
        <f>Table1[[#This Row],[H]]-Table1[[#This Row],[2B]]-Table1[[#This Row],[3B]]-Table1[[#This Row],[HR]]</f>
        <v>0</v>
      </c>
      <c r="AI899" s="3">
        <f>IF(Table1[[#This Row],[Team_Game_Number]] &gt;_xlfn.MAXIFS(Table1[Team_Game_Number],Table1[Team],Table1[[#This Row],[Team]]) - 5,1,0)</f>
        <v>0</v>
      </c>
      <c r="AJ899" cm="1">
        <f t="array" ref="AJ899">MATCH(Table1[[#This Row],[Game_ID]],_xlfn.UNIQUE(_xlfn._xlws.FILTER(Table1[Game_ID],Table1[Team]=Table1[[#This Row],[Team]])),0)</f>
        <v>3</v>
      </c>
      <c r="AK899">
        <f>IF(Table1[[#This Row],[Last5_Flag]]=1,1,0)</f>
        <v>0</v>
      </c>
      <c r="AL899">
        <f>COUNTIFS(
    Table1[Player Name], Table1[[#This Row],[Player Name]],
    Table1[Position], Table1[[#This Row],[Position]]
)</f>
        <v>5</v>
      </c>
      <c r="AM899" t="str" cm="1">
        <f t="array" ref="AM8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900" spans="1:39" x14ac:dyDescent="0.2">
      <c r="A900" t="str">
        <f>TEXT(Table1[[#This Row],[Date]],"yyyymmdd") &amp; "_" &amp; (LEFT(D900,3) &amp; "_" &amp; LEFT(E900,3) &amp; "_" &amp; (Table1[[#This Row],[Game_no.]]))</f>
        <v>20260222_Whe_Fin_1</v>
      </c>
      <c r="B900" s="1">
        <v>46075</v>
      </c>
      <c r="C900" s="3">
        <v>1</v>
      </c>
      <c r="D900" t="s">
        <v>270</v>
      </c>
      <c r="E900" t="s">
        <v>312</v>
      </c>
      <c r="F900" t="s">
        <v>270</v>
      </c>
      <c r="G900" t="s">
        <v>312</v>
      </c>
      <c r="H900" t="s">
        <v>275</v>
      </c>
      <c r="I900" t="str">
        <f>TRIM(SUBSTITUTE(Table1[[#This Row],[Player]], " ", ""))</f>
        <v>M.Holp</v>
      </c>
      <c r="J900">
        <v>3</v>
      </c>
      <c r="K900">
        <v>0</v>
      </c>
      <c r="L900">
        <v>1</v>
      </c>
      <c r="M900">
        <v>0</v>
      </c>
      <c r="N900">
        <v>0</v>
      </c>
      <c r="O900">
        <v>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f t="shared" si="45"/>
        <v>1</v>
      </c>
      <c r="W900" t="s">
        <v>57</v>
      </c>
      <c r="X900" s="3">
        <v>9</v>
      </c>
      <c r="Y900">
        <v>0</v>
      </c>
      <c r="AF900">
        <f>Table1[[#This Row],[AB]]+Table1[[#This Row],[BB]]+Table1[[#This Row],[SF]]</f>
        <v>3</v>
      </c>
      <c r="AG900">
        <f>Table1[[#This Row],[H]]+Table1[[#This Row],[BB]]</f>
        <v>1</v>
      </c>
      <c r="AH900">
        <f>Table1[[#This Row],[H]]-Table1[[#This Row],[2B]]-Table1[[#This Row],[3B]]-Table1[[#This Row],[HR]]</f>
        <v>1</v>
      </c>
      <c r="AI900" s="3">
        <f>IF(Table1[[#This Row],[Team_Game_Number]] &gt;_xlfn.MAXIFS(Table1[Team_Game_Number],Table1[Team],Table1[[#This Row],[Team]]) - 5,1,0)</f>
        <v>0</v>
      </c>
      <c r="AJ900" cm="1">
        <f t="array" ref="AJ900">MATCH(Table1[[#This Row],[Game_ID]],_xlfn.UNIQUE(_xlfn._xlws.FILTER(Table1[Game_ID],Table1[Team]=Table1[[#This Row],[Team]])),0)</f>
        <v>3</v>
      </c>
      <c r="AK900">
        <f>IF(Table1[[#This Row],[Last5_Flag]]=1,1,0)</f>
        <v>0</v>
      </c>
      <c r="AL900">
        <f>COUNTIFS(
    Table1[Player Name], Table1[[#This Row],[Player Name]],
    Table1[Position], Table1[[#This Row],[Position]]
)</f>
        <v>22</v>
      </c>
      <c r="AM900" t="str" cm="1">
        <f t="array" ref="AM9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901" spans="1:39" x14ac:dyDescent="0.2">
      <c r="A901" t="str">
        <f>TEXT(Table1[[#This Row],[Date]],"yyyymmdd") &amp; "_" &amp; (LEFT(D901,3) &amp; "_" &amp; LEFT(E901,3) &amp; "_" &amp; (Table1[[#This Row],[Game_no.]]))</f>
        <v>20260222_Whe_Fin_1</v>
      </c>
      <c r="B901" s="1">
        <v>46075</v>
      </c>
      <c r="C901" s="3">
        <v>1</v>
      </c>
      <c r="D901" t="s">
        <v>270</v>
      </c>
      <c r="E901" t="s">
        <v>312</v>
      </c>
      <c r="F901" t="s">
        <v>270</v>
      </c>
      <c r="G901" t="s">
        <v>312</v>
      </c>
      <c r="H901" t="s">
        <v>285</v>
      </c>
      <c r="I901" t="str">
        <f>TRIM(SUBSTITUTE(Table1[[#This Row],[Player]], " ", ""))</f>
        <v>K.Shields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f t="shared" si="45"/>
        <v>0</v>
      </c>
      <c r="W901" t="s">
        <v>58</v>
      </c>
      <c r="X901" s="3"/>
      <c r="Y901">
        <v>0</v>
      </c>
      <c r="Z901">
        <v>7</v>
      </c>
      <c r="AA901">
        <v>13</v>
      </c>
      <c r="AB901">
        <v>7</v>
      </c>
      <c r="AC901">
        <v>5</v>
      </c>
      <c r="AD901">
        <v>1</v>
      </c>
      <c r="AE901">
        <v>3</v>
      </c>
      <c r="AF901">
        <f>Table1[[#This Row],[AB]]+Table1[[#This Row],[BB]]+Table1[[#This Row],[SF]]</f>
        <v>0</v>
      </c>
      <c r="AG901">
        <f>Table1[[#This Row],[H]]+Table1[[#This Row],[BB]]</f>
        <v>0</v>
      </c>
      <c r="AH901">
        <f>Table1[[#This Row],[H]]-Table1[[#This Row],[2B]]-Table1[[#This Row],[3B]]-Table1[[#This Row],[HR]]</f>
        <v>0</v>
      </c>
      <c r="AI901" s="3">
        <f>IF(Table1[[#This Row],[Team_Game_Number]] &gt;_xlfn.MAXIFS(Table1[Team_Game_Number],Table1[Team],Table1[[#This Row],[Team]]) - 5,1,0)</f>
        <v>0</v>
      </c>
      <c r="AJ901" cm="1">
        <f t="array" ref="AJ901">MATCH(Table1[[#This Row],[Game_ID]],_xlfn.UNIQUE(_xlfn._xlws.FILTER(Table1[Game_ID],Table1[Team]=Table1[[#This Row],[Team]])),0)</f>
        <v>3</v>
      </c>
      <c r="AK901">
        <f>IF(Table1[[#This Row],[Last5_Flag]]=1,1,0)</f>
        <v>0</v>
      </c>
      <c r="AL901">
        <f>COUNTIFS(
    Table1[Player Name], Table1[[#This Row],[Player Name]],
    Table1[Position], Table1[[#This Row],[Position]]
)</f>
        <v>17</v>
      </c>
      <c r="AM901" t="str" cm="1">
        <f t="array" ref="AM9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902" spans="1:39" x14ac:dyDescent="0.2">
      <c r="A902" t="str">
        <f>TEXT(Table1[[#This Row],[Date]],"yyyymmdd") &amp; "_" &amp; (LEFT(D902,3) &amp; "_" &amp; LEFT(E902,3) &amp; "_" &amp; (Table1[[#This Row],[Game_no.]]))</f>
        <v>20260222_Lak_Wes_1</v>
      </c>
      <c r="B902" s="1">
        <v>46075</v>
      </c>
      <c r="C902" s="3">
        <v>1</v>
      </c>
      <c r="D902" t="s">
        <v>327</v>
      </c>
      <c r="E902" t="s">
        <v>152</v>
      </c>
      <c r="F902" t="s">
        <v>152</v>
      </c>
      <c r="G902" t="s">
        <v>327</v>
      </c>
      <c r="H902" t="s">
        <v>154</v>
      </c>
      <c r="I902" t="str">
        <f>TRIM(SUBSTITUTE(Table1[[#This Row],[Player]], " ", ""))</f>
        <v>A.Cook</v>
      </c>
      <c r="J902">
        <v>0</v>
      </c>
      <c r="K902">
        <v>1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f t="shared" si="45"/>
        <v>0</v>
      </c>
      <c r="W902" t="s">
        <v>54</v>
      </c>
      <c r="X902" s="3">
        <v>1</v>
      </c>
      <c r="Y902">
        <v>0</v>
      </c>
      <c r="AF902">
        <f>Table1[[#This Row],[AB]]+Table1[[#This Row],[BB]]+Table1[[#This Row],[SF]]</f>
        <v>1</v>
      </c>
      <c r="AG902">
        <f>Table1[[#This Row],[H]]+Table1[[#This Row],[BB]]</f>
        <v>1</v>
      </c>
      <c r="AH902">
        <f>Table1[[#This Row],[H]]-Table1[[#This Row],[2B]]-Table1[[#This Row],[3B]]-Table1[[#This Row],[HR]]</f>
        <v>0</v>
      </c>
      <c r="AI902" s="3">
        <f>IF(Table1[[#This Row],[Team_Game_Number]] &gt;_xlfn.MAXIFS(Table1[Team_Game_Number],Table1[Team],Table1[[#This Row],[Team]]) - 5,1,0)</f>
        <v>0</v>
      </c>
      <c r="AJ902" cm="1">
        <f t="array" ref="AJ902">MATCH(Table1[[#This Row],[Game_ID]],_xlfn.UNIQUE(_xlfn._xlws.FILTER(Table1[Game_ID],Table1[Team]=Table1[[#This Row],[Team]])),0)</f>
        <v>9</v>
      </c>
      <c r="AK902">
        <f>IF(Table1[[#This Row],[Last5_Flag]]=1,1,0)</f>
        <v>0</v>
      </c>
      <c r="AL902">
        <f>COUNTIFS(
    Table1[Player Name], Table1[[#This Row],[Player Name]],
    Table1[Position], Table1[[#This Row],[Position]]
)</f>
        <v>5</v>
      </c>
      <c r="AM902" t="str" cm="1">
        <f t="array" ref="AM9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903" spans="1:39" x14ac:dyDescent="0.2">
      <c r="A903" t="str">
        <f>TEXT(Table1[[#This Row],[Date]],"yyyymmdd") &amp; "_" &amp; (LEFT(D903,3) &amp; "_" &amp; LEFT(E903,3) &amp; "_" &amp; (Table1[[#This Row],[Game_no.]]))</f>
        <v>20260222_Lak_Wes_1</v>
      </c>
      <c r="B903" s="1">
        <v>46075</v>
      </c>
      <c r="C903" s="3">
        <v>1</v>
      </c>
      <c r="D903" t="s">
        <v>327</v>
      </c>
      <c r="E903" t="s">
        <v>152</v>
      </c>
      <c r="F903" t="s">
        <v>152</v>
      </c>
      <c r="G903" t="s">
        <v>327</v>
      </c>
      <c r="H903" t="s">
        <v>198</v>
      </c>
      <c r="I903" t="str">
        <f>TRIM(SUBSTITUTE(Table1[[#This Row],[Player]], " ", ""))</f>
        <v>A.Pass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f t="shared" si="45"/>
        <v>0</v>
      </c>
      <c r="W903" t="s">
        <v>54</v>
      </c>
      <c r="X903" s="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f>Table1[[#This Row],[AB]]+Table1[[#This Row],[BB]]+Table1[[#This Row],[SF]]</f>
        <v>1</v>
      </c>
      <c r="AG903">
        <f>Table1[[#This Row],[H]]+Table1[[#This Row],[BB]]</f>
        <v>1</v>
      </c>
      <c r="AH903">
        <f>Table1[[#This Row],[H]]-Table1[[#This Row],[2B]]-Table1[[#This Row],[3B]]-Table1[[#This Row],[HR]]</f>
        <v>0</v>
      </c>
      <c r="AI903" s="3">
        <f>IF(Table1[[#This Row],[Team_Game_Number]] &gt;_xlfn.MAXIFS(Table1[Team_Game_Number],Table1[Team],Table1[[#This Row],[Team]]) - 5,1,0)</f>
        <v>0</v>
      </c>
      <c r="AJ903" cm="1">
        <f t="array" ref="AJ903">MATCH(Table1[[#This Row],[Game_ID]],_xlfn.UNIQUE(_xlfn._xlws.FILTER(Table1[Game_ID],Table1[Team]=Table1[[#This Row],[Team]])),0)</f>
        <v>9</v>
      </c>
      <c r="AK903">
        <f>IF(Table1[[#This Row],[Last5_Flag]]=1,1,0)</f>
        <v>0</v>
      </c>
      <c r="AL903">
        <f>COUNTIFS(
    Table1[Player Name], Table1[[#This Row],[Player Name]],
    Table1[Position], Table1[[#This Row],[Position]]
)</f>
        <v>2</v>
      </c>
      <c r="AM903" t="str" cm="1">
        <f t="array" ref="AM9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904" spans="1:39" x14ac:dyDescent="0.2">
      <c r="A904" t="str">
        <f>TEXT(Table1[[#This Row],[Date]],"yyyymmdd") &amp; "_" &amp; (LEFT(D904,3) &amp; "_" &amp; LEFT(E904,3) &amp; "_" &amp; (Table1[[#This Row],[Game_no.]]))</f>
        <v>20260222_Lak_Wes_1</v>
      </c>
      <c r="B904" s="1">
        <v>46075</v>
      </c>
      <c r="C904" s="3">
        <v>1</v>
      </c>
      <c r="D904" t="s">
        <v>327</v>
      </c>
      <c r="E904" t="s">
        <v>152</v>
      </c>
      <c r="F904" t="s">
        <v>152</v>
      </c>
      <c r="G904" t="s">
        <v>327</v>
      </c>
      <c r="H904" t="s">
        <v>199</v>
      </c>
      <c r="I904" t="str">
        <f>TRIM(SUBSTITUTE(Table1[[#This Row],[Player]], " ", ""))</f>
        <v>H.Ball</v>
      </c>
      <c r="J904">
        <v>1</v>
      </c>
      <c r="K904">
        <v>1</v>
      </c>
      <c r="L904">
        <v>0</v>
      </c>
      <c r="M904">
        <v>0</v>
      </c>
      <c r="N904">
        <v>1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f t="shared" si="45"/>
        <v>0</v>
      </c>
      <c r="W904" t="s">
        <v>54</v>
      </c>
      <c r="X904" s="3">
        <v>1</v>
      </c>
      <c r="Y904">
        <v>0</v>
      </c>
      <c r="AF904">
        <f>Table1[[#This Row],[AB]]+Table1[[#This Row],[BB]]+Table1[[#This Row],[SF]]</f>
        <v>2</v>
      </c>
      <c r="AG904">
        <f>Table1[[#This Row],[H]]+Table1[[#This Row],[BB]]</f>
        <v>1</v>
      </c>
      <c r="AH904">
        <f>Table1[[#This Row],[H]]-Table1[[#This Row],[2B]]-Table1[[#This Row],[3B]]-Table1[[#This Row],[HR]]</f>
        <v>0</v>
      </c>
      <c r="AI904" s="3">
        <f>IF(Table1[[#This Row],[Team_Game_Number]] &gt;_xlfn.MAXIFS(Table1[Team_Game_Number],Table1[Team],Table1[[#This Row],[Team]]) - 5,1,0)</f>
        <v>0</v>
      </c>
      <c r="AJ904" cm="1">
        <f t="array" ref="AJ904">MATCH(Table1[[#This Row],[Game_ID]],_xlfn.UNIQUE(_xlfn._xlws.FILTER(Table1[Game_ID],Table1[Team]=Table1[[#This Row],[Team]])),0)</f>
        <v>9</v>
      </c>
      <c r="AK904">
        <f>IF(Table1[[#This Row],[Last5_Flag]]=1,1,0)</f>
        <v>0</v>
      </c>
      <c r="AL904">
        <f>COUNTIFS(
    Table1[Player Name], Table1[[#This Row],[Player Name]],
    Table1[Position], Table1[[#This Row],[Position]]
)</f>
        <v>7</v>
      </c>
      <c r="AM904" t="str" cm="1">
        <f t="array" ref="AM9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905" spans="1:39" x14ac:dyDescent="0.2">
      <c r="A905" t="str">
        <f>TEXT(Table1[[#This Row],[Date]],"yyyymmdd") &amp; "_" &amp; (LEFT(D905,3) &amp; "_" &amp; LEFT(E905,3) &amp; "_" &amp; (Table1[[#This Row],[Game_no.]]))</f>
        <v>20260222_Lak_Wes_1</v>
      </c>
      <c r="B905" s="1">
        <v>46075</v>
      </c>
      <c r="C905" s="3">
        <v>1</v>
      </c>
      <c r="D905" t="s">
        <v>327</v>
      </c>
      <c r="E905" t="s">
        <v>152</v>
      </c>
      <c r="F905" t="s">
        <v>152</v>
      </c>
      <c r="G905" t="s">
        <v>327</v>
      </c>
      <c r="H905" t="s">
        <v>157</v>
      </c>
      <c r="I905" t="str">
        <f>TRIM(SUBSTITUTE(Table1[[#This Row],[Player]], " ", ""))</f>
        <v>J.Conrad</v>
      </c>
      <c r="J905">
        <v>4</v>
      </c>
      <c r="K905">
        <v>2</v>
      </c>
      <c r="L905">
        <v>1</v>
      </c>
      <c r="M905">
        <v>1</v>
      </c>
      <c r="N905">
        <v>1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f t="shared" si="45"/>
        <v>1</v>
      </c>
      <c r="W905" t="s">
        <v>7</v>
      </c>
      <c r="X905" s="3">
        <v>2</v>
      </c>
      <c r="Y905">
        <v>0</v>
      </c>
      <c r="AF905">
        <f>Table1[[#This Row],[AB]]+Table1[[#This Row],[BB]]+Table1[[#This Row],[SF]]</f>
        <v>5</v>
      </c>
      <c r="AG905">
        <f>Table1[[#This Row],[H]]+Table1[[#This Row],[BB]]</f>
        <v>2</v>
      </c>
      <c r="AH905">
        <f>Table1[[#This Row],[H]]-Table1[[#This Row],[2B]]-Table1[[#This Row],[3B]]-Table1[[#This Row],[HR]]</f>
        <v>1</v>
      </c>
      <c r="AI905" s="3">
        <f>IF(Table1[[#This Row],[Team_Game_Number]] &gt;_xlfn.MAXIFS(Table1[Team_Game_Number],Table1[Team],Table1[[#This Row],[Team]]) - 5,1,0)</f>
        <v>0</v>
      </c>
      <c r="AJ905" cm="1">
        <f t="array" ref="AJ905">MATCH(Table1[[#This Row],[Game_ID]],_xlfn.UNIQUE(_xlfn._xlws.FILTER(Table1[Game_ID],Table1[Team]=Table1[[#This Row],[Team]])),0)</f>
        <v>9</v>
      </c>
      <c r="AK905">
        <f>IF(Table1[[#This Row],[Last5_Flag]]=1,1,0)</f>
        <v>0</v>
      </c>
      <c r="AL905">
        <f>COUNTIFS(
    Table1[Player Name], Table1[[#This Row],[Player Name]],
    Table1[Position], Table1[[#This Row],[Position]]
)</f>
        <v>26</v>
      </c>
      <c r="AM905" t="str" cm="1">
        <f t="array" ref="AM9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906" spans="1:39" x14ac:dyDescent="0.2">
      <c r="A906" t="str">
        <f>TEXT(Table1[[#This Row],[Date]],"yyyymmdd") &amp; "_" &amp; (LEFT(D906,3) &amp; "_" &amp; LEFT(E906,3) &amp; "_" &amp; (Table1[[#This Row],[Game_no.]]))</f>
        <v>20260222_Lak_Wes_1</v>
      </c>
      <c r="B906" s="1">
        <v>46075</v>
      </c>
      <c r="C906" s="3">
        <v>1</v>
      </c>
      <c r="D906" t="s">
        <v>327</v>
      </c>
      <c r="E906" t="s">
        <v>152</v>
      </c>
      <c r="F906" t="s">
        <v>152</v>
      </c>
      <c r="G906" t="s">
        <v>327</v>
      </c>
      <c r="H906" t="s">
        <v>158</v>
      </c>
      <c r="I906" t="str">
        <f>TRIM(SUBSTITUTE(Table1[[#This Row],[Player]], " ", ""))</f>
        <v>A.Davis</v>
      </c>
      <c r="J906">
        <v>4</v>
      </c>
      <c r="K906">
        <v>1</v>
      </c>
      <c r="L906">
        <v>3</v>
      </c>
      <c r="M906">
        <v>4</v>
      </c>
      <c r="N906">
        <v>1</v>
      </c>
      <c r="O906">
        <v>0</v>
      </c>
      <c r="P906">
        <v>2</v>
      </c>
      <c r="Q906">
        <v>1</v>
      </c>
      <c r="R906">
        <v>0</v>
      </c>
      <c r="S906">
        <v>1</v>
      </c>
      <c r="T906">
        <v>0</v>
      </c>
      <c r="U906">
        <v>0</v>
      </c>
      <c r="V906">
        <f t="shared" si="45"/>
        <v>10</v>
      </c>
      <c r="W906" t="s">
        <v>164</v>
      </c>
      <c r="X906" s="3">
        <v>3</v>
      </c>
      <c r="Y906">
        <v>0</v>
      </c>
      <c r="Z906">
        <v>1.333</v>
      </c>
      <c r="AA906">
        <v>0</v>
      </c>
      <c r="AB906">
        <v>0</v>
      </c>
      <c r="AC906">
        <v>0</v>
      </c>
      <c r="AD906">
        <v>1</v>
      </c>
      <c r="AE906">
        <v>1</v>
      </c>
      <c r="AF906">
        <f>Table1[[#This Row],[AB]]+Table1[[#This Row],[BB]]+Table1[[#This Row],[SF]]</f>
        <v>5</v>
      </c>
      <c r="AG906">
        <f>Table1[[#This Row],[H]]+Table1[[#This Row],[BB]]</f>
        <v>4</v>
      </c>
      <c r="AH906">
        <f>Table1[[#This Row],[H]]-Table1[[#This Row],[2B]]-Table1[[#This Row],[3B]]-Table1[[#This Row],[HR]]</f>
        <v>0</v>
      </c>
      <c r="AI906" s="3">
        <f>IF(Table1[[#This Row],[Team_Game_Number]] &gt;_xlfn.MAXIFS(Table1[Team_Game_Number],Table1[Team],Table1[[#This Row],[Team]]) - 5,1,0)</f>
        <v>0</v>
      </c>
      <c r="AJ906" cm="1">
        <f t="array" ref="AJ906">MATCH(Table1[[#This Row],[Game_ID]],_xlfn.UNIQUE(_xlfn._xlws.FILTER(Table1[Game_ID],Table1[Team]=Table1[[#This Row],[Team]])),0)</f>
        <v>9</v>
      </c>
      <c r="AK906">
        <f>IF(Table1[[#This Row],[Last5_Flag]]=1,1,0)</f>
        <v>0</v>
      </c>
      <c r="AL906">
        <f>COUNTIFS(
    Table1[Player Name], Table1[[#This Row],[Player Name]],
    Table1[Position], Table1[[#This Row],[Position]]
)</f>
        <v>4</v>
      </c>
      <c r="AM906" t="str" cm="1">
        <f t="array" ref="AM9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907" spans="1:39" x14ac:dyDescent="0.2">
      <c r="A907" t="str">
        <f>TEXT(Table1[[#This Row],[Date]],"yyyymmdd") &amp; "_" &amp; (LEFT(D907,3) &amp; "_" &amp; LEFT(E907,3) &amp; "_" &amp; (Table1[[#This Row],[Game_no.]]))</f>
        <v>20260222_Lak_Wes_1</v>
      </c>
      <c r="B907" s="1">
        <v>46075</v>
      </c>
      <c r="C907" s="3">
        <v>1</v>
      </c>
      <c r="D907" t="s">
        <v>327</v>
      </c>
      <c r="E907" t="s">
        <v>152</v>
      </c>
      <c r="F907" t="s">
        <v>152</v>
      </c>
      <c r="G907" t="s">
        <v>327</v>
      </c>
      <c r="H907" t="s">
        <v>230</v>
      </c>
      <c r="I907" t="str">
        <f>TRIM(SUBSTITUTE(Table1[[#This Row],[Player]], " ", ""))</f>
        <v>I.McKee</v>
      </c>
      <c r="J907">
        <v>1</v>
      </c>
      <c r="K907">
        <v>0</v>
      </c>
      <c r="L907">
        <v>0</v>
      </c>
      <c r="M907">
        <v>0</v>
      </c>
      <c r="N907">
        <v>3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f t="shared" si="45"/>
        <v>0</v>
      </c>
      <c r="W907" t="s">
        <v>43</v>
      </c>
      <c r="X907" s="3">
        <v>4</v>
      </c>
      <c r="Y907">
        <v>0</v>
      </c>
      <c r="AF907">
        <f>Table1[[#This Row],[AB]]+Table1[[#This Row],[BB]]+Table1[[#This Row],[SF]]</f>
        <v>4</v>
      </c>
      <c r="AG907">
        <f>Table1[[#This Row],[H]]+Table1[[#This Row],[BB]]</f>
        <v>3</v>
      </c>
      <c r="AH907">
        <f>Table1[[#This Row],[H]]-Table1[[#This Row],[2B]]-Table1[[#This Row],[3B]]-Table1[[#This Row],[HR]]</f>
        <v>0</v>
      </c>
      <c r="AI907" s="3">
        <f>IF(Table1[[#This Row],[Team_Game_Number]] &gt;_xlfn.MAXIFS(Table1[Team_Game_Number],Table1[Team],Table1[[#This Row],[Team]]) - 5,1,0)</f>
        <v>0</v>
      </c>
      <c r="AJ907" cm="1">
        <f t="array" ref="AJ907">MATCH(Table1[[#This Row],[Game_ID]],_xlfn.UNIQUE(_xlfn._xlws.FILTER(Table1[Game_ID],Table1[Team]=Table1[[#This Row],[Team]])),0)</f>
        <v>9</v>
      </c>
      <c r="AK907">
        <f>IF(Table1[[#This Row],[Last5_Flag]]=1,1,0)</f>
        <v>0</v>
      </c>
      <c r="AL907">
        <f>COUNTIFS(
    Table1[Player Name], Table1[[#This Row],[Player Name]],
    Table1[Position], Table1[[#This Row],[Position]]
)</f>
        <v>16</v>
      </c>
      <c r="AM907" t="str" cm="1">
        <f t="array" ref="AM9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908" spans="1:39" x14ac:dyDescent="0.2">
      <c r="A908" t="str">
        <f>TEXT(Table1[[#This Row],[Date]],"yyyymmdd") &amp; "_" &amp; (LEFT(D908,3) &amp; "_" &amp; LEFT(E908,3) &amp; "_" &amp; (Table1[[#This Row],[Game_no.]]))</f>
        <v>20260222_Lak_Wes_1</v>
      </c>
      <c r="B908" s="1">
        <v>46075</v>
      </c>
      <c r="C908" s="3">
        <v>1</v>
      </c>
      <c r="D908" t="s">
        <v>327</v>
      </c>
      <c r="E908" t="s">
        <v>152</v>
      </c>
      <c r="F908" t="s">
        <v>152</v>
      </c>
      <c r="G908" t="s">
        <v>327</v>
      </c>
      <c r="H908" t="s">
        <v>197</v>
      </c>
      <c r="I908" t="str">
        <f>TRIM(SUBSTITUTE(Table1[[#This Row],[Player]], " ", ""))</f>
        <v>D.Deitrick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f t="shared" si="45"/>
        <v>0</v>
      </c>
      <c r="W908" t="s">
        <v>73</v>
      </c>
      <c r="X908" s="3"/>
      <c r="Y908">
        <v>0</v>
      </c>
      <c r="AF908">
        <f>Table1[[#This Row],[AB]]+Table1[[#This Row],[BB]]+Table1[[#This Row],[SF]]</f>
        <v>0</v>
      </c>
      <c r="AG908">
        <f>Table1[[#This Row],[H]]+Table1[[#This Row],[BB]]</f>
        <v>0</v>
      </c>
      <c r="AH908">
        <f>Table1[[#This Row],[H]]-Table1[[#This Row],[2B]]-Table1[[#This Row],[3B]]-Table1[[#This Row],[HR]]</f>
        <v>0</v>
      </c>
      <c r="AI908" s="3">
        <f>IF(Table1[[#This Row],[Team_Game_Number]] &gt;_xlfn.MAXIFS(Table1[Team_Game_Number],Table1[Team],Table1[[#This Row],[Team]]) - 5,1,0)</f>
        <v>0</v>
      </c>
      <c r="AJ908" cm="1">
        <f t="array" ref="AJ908">MATCH(Table1[[#This Row],[Game_ID]],_xlfn.UNIQUE(_xlfn._xlws.FILTER(Table1[Game_ID],Table1[Team]=Table1[[#This Row],[Team]])),0)</f>
        <v>9</v>
      </c>
      <c r="AK908">
        <f>IF(Table1[[#This Row],[Last5_Flag]]=1,1,0)</f>
        <v>0</v>
      </c>
      <c r="AL908">
        <f>COUNTIFS(
    Table1[Player Name], Table1[[#This Row],[Player Name]],
    Table1[Position], Table1[[#This Row],[Position]]
)</f>
        <v>5</v>
      </c>
      <c r="AM908" t="str" cm="1">
        <f t="array" ref="AM9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909" spans="1:39" x14ac:dyDescent="0.2">
      <c r="A909" t="str">
        <f>TEXT(Table1[[#This Row],[Date]],"yyyymmdd") &amp; "_" &amp; (LEFT(D909,3) &amp; "_" &amp; LEFT(E909,3) &amp; "_" &amp; (Table1[[#This Row],[Game_no.]]))</f>
        <v>20260222_Lak_Wes_1</v>
      </c>
      <c r="B909" s="1">
        <v>46075</v>
      </c>
      <c r="C909" s="3">
        <v>1</v>
      </c>
      <c r="D909" t="s">
        <v>327</v>
      </c>
      <c r="E909" t="s">
        <v>152</v>
      </c>
      <c r="F909" t="s">
        <v>152</v>
      </c>
      <c r="G909" t="s">
        <v>327</v>
      </c>
      <c r="H909" t="s">
        <v>155</v>
      </c>
      <c r="I909" t="str">
        <f>TRIM(SUBSTITUTE(Table1[[#This Row],[Player]], " ", ""))</f>
        <v>S.Harris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f t="shared" si="45"/>
        <v>0</v>
      </c>
      <c r="W909" t="s">
        <v>43</v>
      </c>
      <c r="X909" s="3">
        <v>4</v>
      </c>
      <c r="Y909">
        <v>0</v>
      </c>
      <c r="AF909">
        <f>Table1[[#This Row],[AB]]+Table1[[#This Row],[BB]]+Table1[[#This Row],[SF]]</f>
        <v>1</v>
      </c>
      <c r="AG909">
        <f>Table1[[#This Row],[H]]+Table1[[#This Row],[BB]]</f>
        <v>0</v>
      </c>
      <c r="AH909">
        <f>Table1[[#This Row],[H]]-Table1[[#This Row],[2B]]-Table1[[#This Row],[3B]]-Table1[[#This Row],[HR]]</f>
        <v>0</v>
      </c>
      <c r="AI909" s="3">
        <f>IF(Table1[[#This Row],[Team_Game_Number]] &gt;_xlfn.MAXIFS(Table1[Team_Game_Number],Table1[Team],Table1[[#This Row],[Team]]) - 5,1,0)</f>
        <v>0</v>
      </c>
      <c r="AJ909" cm="1">
        <f t="array" ref="AJ909">MATCH(Table1[[#This Row],[Game_ID]],_xlfn.UNIQUE(_xlfn._xlws.FILTER(Table1[Game_ID],Table1[Team]=Table1[[#This Row],[Team]])),0)</f>
        <v>9</v>
      </c>
      <c r="AK909">
        <f>IF(Table1[[#This Row],[Last5_Flag]]=1,1,0)</f>
        <v>0</v>
      </c>
      <c r="AL909">
        <f>COUNTIFS(
    Table1[Player Name], Table1[[#This Row],[Player Name]],
    Table1[Position], Table1[[#This Row],[Position]]
)</f>
        <v>7</v>
      </c>
      <c r="AM909" t="str" cm="1">
        <f t="array" ref="AM9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910" spans="1:39" x14ac:dyDescent="0.2">
      <c r="A910" t="str">
        <f>TEXT(Table1[[#This Row],[Date]],"yyyymmdd") &amp; "_" &amp; (LEFT(D910,3) &amp; "_" &amp; LEFT(E910,3) &amp; "_" &amp; (Table1[[#This Row],[Game_no.]]))</f>
        <v>20260222_Lak_Wes_1</v>
      </c>
      <c r="B910" s="1">
        <v>46075</v>
      </c>
      <c r="C910" s="3">
        <v>1</v>
      </c>
      <c r="D910" t="s">
        <v>327</v>
      </c>
      <c r="E910" t="s">
        <v>152</v>
      </c>
      <c r="F910" t="s">
        <v>152</v>
      </c>
      <c r="G910" t="s">
        <v>327</v>
      </c>
      <c r="H910" t="s">
        <v>195</v>
      </c>
      <c r="I910" t="str">
        <f>TRIM(SUBSTITUTE(Table1[[#This Row],[Player]], " ", ""))</f>
        <v>K.Harris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f t="shared" si="45"/>
        <v>0</v>
      </c>
      <c r="W910" t="s">
        <v>73</v>
      </c>
      <c r="X910" s="3"/>
      <c r="Y910">
        <v>0</v>
      </c>
      <c r="AF910">
        <f>Table1[[#This Row],[AB]]+Table1[[#This Row],[BB]]+Table1[[#This Row],[SF]]</f>
        <v>0</v>
      </c>
      <c r="AG910">
        <f>Table1[[#This Row],[H]]+Table1[[#This Row],[BB]]</f>
        <v>0</v>
      </c>
      <c r="AH910">
        <f>Table1[[#This Row],[H]]-Table1[[#This Row],[2B]]-Table1[[#This Row],[3B]]-Table1[[#This Row],[HR]]</f>
        <v>0</v>
      </c>
      <c r="AI910" s="3">
        <f>IF(Table1[[#This Row],[Team_Game_Number]] &gt;_xlfn.MAXIFS(Table1[Team_Game_Number],Table1[Team],Table1[[#This Row],[Team]]) - 5,1,0)</f>
        <v>0</v>
      </c>
      <c r="AJ910" cm="1">
        <f t="array" ref="AJ910">MATCH(Table1[[#This Row],[Game_ID]],_xlfn.UNIQUE(_xlfn._xlws.FILTER(Table1[Game_ID],Table1[Team]=Table1[[#This Row],[Team]])),0)</f>
        <v>9</v>
      </c>
      <c r="AK910">
        <f>IF(Table1[[#This Row],[Last5_Flag]]=1,1,0)</f>
        <v>0</v>
      </c>
      <c r="AL910">
        <f>COUNTIFS(
    Table1[Player Name], Table1[[#This Row],[Player Name]],
    Table1[Position], Table1[[#This Row],[Position]]
)</f>
        <v>11</v>
      </c>
      <c r="AM910" t="str" cm="1">
        <f t="array" ref="AM9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911" spans="1:39" x14ac:dyDescent="0.2">
      <c r="A911" t="str">
        <f>TEXT(Table1[[#This Row],[Date]],"yyyymmdd") &amp; "_" &amp; (LEFT(D911,3) &amp; "_" &amp; LEFT(E911,3) &amp; "_" &amp; (Table1[[#This Row],[Game_no.]]))</f>
        <v>20260222_Lak_Wes_1</v>
      </c>
      <c r="B911" s="1">
        <v>46075</v>
      </c>
      <c r="C911" s="3">
        <v>1</v>
      </c>
      <c r="D911" t="s">
        <v>327</v>
      </c>
      <c r="E911" t="s">
        <v>152</v>
      </c>
      <c r="F911" t="s">
        <v>152</v>
      </c>
      <c r="G911" t="s">
        <v>327</v>
      </c>
      <c r="H911" t="s">
        <v>159</v>
      </c>
      <c r="I911" t="str">
        <f>TRIM(SUBSTITUTE(Table1[[#This Row],[Player]], " ", ""))</f>
        <v>R.Mangold</v>
      </c>
      <c r="J911">
        <v>3</v>
      </c>
      <c r="K911">
        <v>0</v>
      </c>
      <c r="L911">
        <v>1</v>
      </c>
      <c r="M911">
        <v>1</v>
      </c>
      <c r="N911">
        <v>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f t="shared" ref="V911:V936" si="46">L911*1+P911*2+Q911*3+R911*4</f>
        <v>1</v>
      </c>
      <c r="W911" t="s">
        <v>164</v>
      </c>
      <c r="X911" s="3">
        <v>5</v>
      </c>
      <c r="Y911">
        <v>0</v>
      </c>
      <c r="Z911">
        <v>4.6669999999999998</v>
      </c>
      <c r="AA911">
        <v>7</v>
      </c>
      <c r="AB911">
        <v>4</v>
      </c>
      <c r="AC911">
        <v>4</v>
      </c>
      <c r="AD911">
        <v>2</v>
      </c>
      <c r="AE911">
        <v>5</v>
      </c>
      <c r="AF911">
        <f>Table1[[#This Row],[AB]]+Table1[[#This Row],[BB]]+Table1[[#This Row],[SF]]</f>
        <v>5</v>
      </c>
      <c r="AG911">
        <f>Table1[[#This Row],[H]]+Table1[[#This Row],[BB]]</f>
        <v>3</v>
      </c>
      <c r="AH911">
        <f>Table1[[#This Row],[H]]-Table1[[#This Row],[2B]]-Table1[[#This Row],[3B]]-Table1[[#This Row],[HR]]</f>
        <v>1</v>
      </c>
      <c r="AI911" s="3">
        <f>IF(Table1[[#This Row],[Team_Game_Number]] &gt;_xlfn.MAXIFS(Table1[Team_Game_Number],Table1[Team],Table1[[#This Row],[Team]]) - 5,1,0)</f>
        <v>0</v>
      </c>
      <c r="AJ911" cm="1">
        <f t="array" ref="AJ911">MATCH(Table1[[#This Row],[Game_ID]],_xlfn.UNIQUE(_xlfn._xlws.FILTER(Table1[Game_ID],Table1[Team]=Table1[[#This Row],[Team]])),0)</f>
        <v>9</v>
      </c>
      <c r="AK911">
        <f>IF(Table1[[#This Row],[Last5_Flag]]=1,1,0)</f>
        <v>0</v>
      </c>
      <c r="AL911">
        <f>COUNTIFS(
    Table1[Player Name], Table1[[#This Row],[Player Name]],
    Table1[Position], Table1[[#This Row],[Position]]
)</f>
        <v>4</v>
      </c>
      <c r="AM911" t="str" cm="1">
        <f t="array" ref="AM9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912" spans="1:39" x14ac:dyDescent="0.2">
      <c r="A912" t="str">
        <f>TEXT(Table1[[#This Row],[Date]],"yyyymmdd") &amp; "_" &amp; (LEFT(D912,3) &amp; "_" &amp; LEFT(E912,3) &amp; "_" &amp; (Table1[[#This Row],[Game_no.]]))</f>
        <v>20260222_Lak_Wes_1</v>
      </c>
      <c r="B912" s="1">
        <v>46075</v>
      </c>
      <c r="C912" s="3">
        <v>1</v>
      </c>
      <c r="D912" t="s">
        <v>327</v>
      </c>
      <c r="E912" t="s">
        <v>152</v>
      </c>
      <c r="F912" t="s">
        <v>152</v>
      </c>
      <c r="G912" t="s">
        <v>327</v>
      </c>
      <c r="H912" t="s">
        <v>191</v>
      </c>
      <c r="I912" t="str">
        <f>TRIM(SUBSTITUTE(Table1[[#This Row],[Player]], " ", ""))</f>
        <v>R.Ward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f t="shared" si="46"/>
        <v>0</v>
      </c>
      <c r="W912" t="s">
        <v>73</v>
      </c>
      <c r="X912" s="3"/>
      <c r="Y912">
        <v>0</v>
      </c>
      <c r="AF912">
        <f>Table1[[#This Row],[AB]]+Table1[[#This Row],[BB]]+Table1[[#This Row],[SF]]</f>
        <v>0</v>
      </c>
      <c r="AG912">
        <f>Table1[[#This Row],[H]]+Table1[[#This Row],[BB]]</f>
        <v>0</v>
      </c>
      <c r="AH912">
        <f>Table1[[#This Row],[H]]-Table1[[#This Row],[2B]]-Table1[[#This Row],[3B]]-Table1[[#This Row],[HR]]</f>
        <v>0</v>
      </c>
      <c r="AI912" s="3">
        <f>IF(Table1[[#This Row],[Team_Game_Number]] &gt;_xlfn.MAXIFS(Table1[Team_Game_Number],Table1[Team],Table1[[#This Row],[Team]]) - 5,1,0)</f>
        <v>0</v>
      </c>
      <c r="AJ912" cm="1">
        <f t="array" ref="AJ912">MATCH(Table1[[#This Row],[Game_ID]],_xlfn.UNIQUE(_xlfn._xlws.FILTER(Table1[Game_ID],Table1[Team]=Table1[[#This Row],[Team]])),0)</f>
        <v>9</v>
      </c>
      <c r="AK912">
        <f>IF(Table1[[#This Row],[Last5_Flag]]=1,1,0)</f>
        <v>0</v>
      </c>
      <c r="AL912">
        <f>COUNTIFS(
    Table1[Player Name], Table1[[#This Row],[Player Name]],
    Table1[Position], Table1[[#This Row],[Position]]
)</f>
        <v>20</v>
      </c>
      <c r="AM912" t="str" cm="1">
        <f t="array" ref="AM9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913" spans="1:39" x14ac:dyDescent="0.2">
      <c r="A913" t="str">
        <f>TEXT(Table1[[#This Row],[Date]],"yyyymmdd") &amp; "_" &amp; (LEFT(D913,3) &amp; "_" &amp; LEFT(E913,3) &amp; "_" &amp; (Table1[[#This Row],[Game_no.]]))</f>
        <v>20260222_Lak_Wes_1</v>
      </c>
      <c r="B913" s="1">
        <v>46075</v>
      </c>
      <c r="C913" s="3">
        <v>1</v>
      </c>
      <c r="D913" t="s">
        <v>327</v>
      </c>
      <c r="E913" t="s">
        <v>152</v>
      </c>
      <c r="F913" t="s">
        <v>152</v>
      </c>
      <c r="G913" t="s">
        <v>327</v>
      </c>
      <c r="H913" t="s">
        <v>163</v>
      </c>
      <c r="I913" t="str">
        <f>TRIM(SUBSTITUTE(Table1[[#This Row],[Player]], " ", ""))</f>
        <v>F.Randolph</v>
      </c>
      <c r="J913">
        <v>0</v>
      </c>
      <c r="K913">
        <v>1</v>
      </c>
      <c r="L913">
        <v>0</v>
      </c>
      <c r="M913">
        <v>0</v>
      </c>
      <c r="N913">
        <v>4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f t="shared" si="46"/>
        <v>0</v>
      </c>
      <c r="W913" t="s">
        <v>48</v>
      </c>
      <c r="X913" s="3">
        <v>6</v>
      </c>
      <c r="Y913">
        <v>1</v>
      </c>
      <c r="AF913">
        <f>Table1[[#This Row],[AB]]+Table1[[#This Row],[BB]]+Table1[[#This Row],[SF]]</f>
        <v>4</v>
      </c>
      <c r="AG913">
        <f>Table1[[#This Row],[H]]+Table1[[#This Row],[BB]]</f>
        <v>4</v>
      </c>
      <c r="AH913">
        <f>Table1[[#This Row],[H]]-Table1[[#This Row],[2B]]-Table1[[#This Row],[3B]]-Table1[[#This Row],[HR]]</f>
        <v>0</v>
      </c>
      <c r="AI913" s="3">
        <f>IF(Table1[[#This Row],[Team_Game_Number]] &gt;_xlfn.MAXIFS(Table1[Team_Game_Number],Table1[Team],Table1[[#This Row],[Team]]) - 5,1,0)</f>
        <v>0</v>
      </c>
      <c r="AJ913" cm="1">
        <f t="array" ref="AJ913">MATCH(Table1[[#This Row],[Game_ID]],_xlfn.UNIQUE(_xlfn._xlws.FILTER(Table1[Game_ID],Table1[Team]=Table1[[#This Row],[Team]])),0)</f>
        <v>9</v>
      </c>
      <c r="AK913">
        <f>IF(Table1[[#This Row],[Last5_Flag]]=1,1,0)</f>
        <v>0</v>
      </c>
      <c r="AL913">
        <f>COUNTIFS(
    Table1[Player Name], Table1[[#This Row],[Player Name]],
    Table1[Position], Table1[[#This Row],[Position]]
)</f>
        <v>9</v>
      </c>
      <c r="AM913" t="str" cm="1">
        <f t="array" ref="AM9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914" spans="1:39" x14ac:dyDescent="0.2">
      <c r="A914" t="str">
        <f>TEXT(Table1[[#This Row],[Date]],"yyyymmdd") &amp; "_" &amp; (LEFT(D914,3) &amp; "_" &amp; LEFT(E914,3) &amp; "_" &amp; (Table1[[#This Row],[Game_no.]]))</f>
        <v>20260222_Lak_Wes_1</v>
      </c>
      <c r="B914" s="1">
        <v>46075</v>
      </c>
      <c r="C914" s="3">
        <v>1</v>
      </c>
      <c r="D914" t="s">
        <v>327</v>
      </c>
      <c r="E914" t="s">
        <v>152</v>
      </c>
      <c r="F914" t="s">
        <v>152</v>
      </c>
      <c r="G914" t="s">
        <v>327</v>
      </c>
      <c r="H914" t="s">
        <v>194</v>
      </c>
      <c r="I914" t="str">
        <f>TRIM(SUBSTITUTE(Table1[[#This Row],[Player]], " ", ""))</f>
        <v>C.Woody</v>
      </c>
      <c r="J914">
        <v>3</v>
      </c>
      <c r="K914">
        <v>1</v>
      </c>
      <c r="L914">
        <v>1</v>
      </c>
      <c r="M914">
        <v>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f t="shared" si="46"/>
        <v>1</v>
      </c>
      <c r="W914" t="s">
        <v>8</v>
      </c>
      <c r="X914" s="3">
        <v>7</v>
      </c>
      <c r="Y914">
        <v>0</v>
      </c>
      <c r="AF914">
        <f>Table1[[#This Row],[AB]]+Table1[[#This Row],[BB]]+Table1[[#This Row],[SF]]</f>
        <v>4</v>
      </c>
      <c r="AG914">
        <f>Table1[[#This Row],[H]]+Table1[[#This Row],[BB]]</f>
        <v>2</v>
      </c>
      <c r="AH914">
        <f>Table1[[#This Row],[H]]-Table1[[#This Row],[2B]]-Table1[[#This Row],[3B]]-Table1[[#This Row],[HR]]</f>
        <v>1</v>
      </c>
      <c r="AI914" s="3">
        <f>IF(Table1[[#This Row],[Team_Game_Number]] &gt;_xlfn.MAXIFS(Table1[Team_Game_Number],Table1[Team],Table1[[#This Row],[Team]]) - 5,1,0)</f>
        <v>0</v>
      </c>
      <c r="AJ914" cm="1">
        <f t="array" ref="AJ914">MATCH(Table1[[#This Row],[Game_ID]],_xlfn.UNIQUE(_xlfn._xlws.FILTER(Table1[Game_ID],Table1[Team]=Table1[[#This Row],[Team]])),0)</f>
        <v>9</v>
      </c>
      <c r="AK914">
        <f>IF(Table1[[#This Row],[Last5_Flag]]=1,1,0)</f>
        <v>0</v>
      </c>
      <c r="AL914">
        <f>COUNTIFS(
    Table1[Player Name], Table1[[#This Row],[Player Name]],
    Table1[Position], Table1[[#This Row],[Position]]
)</f>
        <v>5</v>
      </c>
      <c r="AM914" t="str" cm="1">
        <f t="array" ref="AM9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915" spans="1:39" x14ac:dyDescent="0.2">
      <c r="A915" t="str">
        <f>TEXT(Table1[[#This Row],[Date]],"yyyymmdd") &amp; "_" &amp; (LEFT(D915,3) &amp; "_" &amp; LEFT(E915,3) &amp; "_" &amp; (Table1[[#This Row],[Game_no.]]))</f>
        <v>20260222_Lak_Wes_1</v>
      </c>
      <c r="B915" s="1">
        <v>46075</v>
      </c>
      <c r="C915" s="3">
        <v>1</v>
      </c>
      <c r="D915" t="s">
        <v>327</v>
      </c>
      <c r="E915" t="s">
        <v>152</v>
      </c>
      <c r="F915" t="s">
        <v>152</v>
      </c>
      <c r="G915" t="s">
        <v>327</v>
      </c>
      <c r="H915" t="s">
        <v>328</v>
      </c>
      <c r="I915" t="str">
        <f>TRIM(SUBSTITUTE(Table1[[#This Row],[Player]], " ", ""))</f>
        <v>C.Reece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f t="shared" si="46"/>
        <v>0</v>
      </c>
      <c r="W915" t="s">
        <v>52</v>
      </c>
      <c r="X915" s="3">
        <v>8</v>
      </c>
      <c r="Y915">
        <v>1</v>
      </c>
      <c r="AF915">
        <f>Table1[[#This Row],[AB]]+Table1[[#This Row],[BB]]+Table1[[#This Row],[SF]]</f>
        <v>2</v>
      </c>
      <c r="AG915">
        <f>Table1[[#This Row],[H]]+Table1[[#This Row],[BB]]</f>
        <v>1</v>
      </c>
      <c r="AH915">
        <f>Table1[[#This Row],[H]]-Table1[[#This Row],[2B]]-Table1[[#This Row],[3B]]-Table1[[#This Row],[HR]]</f>
        <v>0</v>
      </c>
      <c r="AI915" s="3">
        <f>IF(Table1[[#This Row],[Team_Game_Number]] &gt;_xlfn.MAXIFS(Table1[Team_Game_Number],Table1[Team],Table1[[#This Row],[Team]]) - 5,1,0)</f>
        <v>0</v>
      </c>
      <c r="AJ915" cm="1">
        <f t="array" ref="AJ915">MATCH(Table1[[#This Row],[Game_ID]],_xlfn.UNIQUE(_xlfn._xlws.FILTER(Table1[Game_ID],Table1[Team]=Table1[[#This Row],[Team]])),0)</f>
        <v>9</v>
      </c>
      <c r="AK915">
        <f>IF(Table1[[#This Row],[Last5_Flag]]=1,1,0)</f>
        <v>0</v>
      </c>
      <c r="AL915">
        <f>COUNTIFS(
    Table1[Player Name], Table1[[#This Row],[Player Name]],
    Table1[Position], Table1[[#This Row],[Position]]
)</f>
        <v>10</v>
      </c>
      <c r="AM915" t="str" cm="1">
        <f t="array" ref="AM9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16" spans="1:39" x14ac:dyDescent="0.2">
      <c r="A916" t="str">
        <f>TEXT(Table1[[#This Row],[Date]],"yyyymmdd") &amp; "_" &amp; (LEFT(D916,3) &amp; "_" &amp; LEFT(E916,3) &amp; "_" &amp; (Table1[[#This Row],[Game_no.]]))</f>
        <v>20260222_Lak_Wes_1</v>
      </c>
      <c r="B916" s="1">
        <v>46075</v>
      </c>
      <c r="C916" s="3">
        <v>1</v>
      </c>
      <c r="D916" t="s">
        <v>327</v>
      </c>
      <c r="E916" t="s">
        <v>152</v>
      </c>
      <c r="F916" t="s">
        <v>152</v>
      </c>
      <c r="G916" t="s">
        <v>327</v>
      </c>
      <c r="H916" t="s">
        <v>156</v>
      </c>
      <c r="I916" t="str">
        <f>TRIM(SUBSTITUTE(Table1[[#This Row],[Player]], " ", ""))</f>
        <v>S.Simon</v>
      </c>
      <c r="J916">
        <v>2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f t="shared" si="46"/>
        <v>0</v>
      </c>
      <c r="W916" t="s">
        <v>74</v>
      </c>
      <c r="X916" s="3"/>
      <c r="Y916">
        <v>0</v>
      </c>
      <c r="AF916">
        <f>Table1[[#This Row],[AB]]+Table1[[#This Row],[BB]]+Table1[[#This Row],[SF]]</f>
        <v>2</v>
      </c>
      <c r="AG916">
        <f>Table1[[#This Row],[H]]+Table1[[#This Row],[BB]]</f>
        <v>0</v>
      </c>
      <c r="AH916">
        <f>Table1[[#This Row],[H]]-Table1[[#This Row],[2B]]-Table1[[#This Row],[3B]]-Table1[[#This Row],[HR]]</f>
        <v>0</v>
      </c>
      <c r="AI916" s="3">
        <f>IF(Table1[[#This Row],[Team_Game_Number]] &gt;_xlfn.MAXIFS(Table1[Team_Game_Number],Table1[Team],Table1[[#This Row],[Team]]) - 5,1,0)</f>
        <v>0</v>
      </c>
      <c r="AJ916" cm="1">
        <f t="array" ref="AJ916">MATCH(Table1[[#This Row],[Game_ID]],_xlfn.UNIQUE(_xlfn._xlws.FILTER(Table1[Game_ID],Table1[Team]=Table1[[#This Row],[Team]])),0)</f>
        <v>9</v>
      </c>
      <c r="AK916">
        <f>IF(Table1[[#This Row],[Last5_Flag]]=1,1,0)</f>
        <v>0</v>
      </c>
      <c r="AL916">
        <f>COUNTIFS(
    Table1[Player Name], Table1[[#This Row],[Player Name]],
    Table1[Position], Table1[[#This Row],[Position]]
)</f>
        <v>1</v>
      </c>
      <c r="AM916" t="str" cm="1">
        <f t="array" ref="AM9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917" spans="1:39" x14ac:dyDescent="0.2">
      <c r="A917" t="str">
        <f>TEXT(Table1[[#This Row],[Date]],"yyyymmdd") &amp; "_" &amp; (LEFT(D917,3) &amp; "_" &amp; LEFT(E917,3) &amp; "_" &amp; (Table1[[#This Row],[Game_no.]]))</f>
        <v>20260222_Lak_Wes_1</v>
      </c>
      <c r="B917" s="1">
        <v>46075</v>
      </c>
      <c r="C917" s="3">
        <v>1</v>
      </c>
      <c r="D917" t="s">
        <v>327</v>
      </c>
      <c r="E917" t="s">
        <v>152</v>
      </c>
      <c r="F917" t="s">
        <v>152</v>
      </c>
      <c r="G917" t="s">
        <v>327</v>
      </c>
      <c r="H917" t="s">
        <v>153</v>
      </c>
      <c r="I917" t="str">
        <f>TRIM(SUBSTITUTE(Table1[[#This Row],[Player]], " ", ""))</f>
        <v>J.Morr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f t="shared" si="46"/>
        <v>0</v>
      </c>
      <c r="W917" t="s">
        <v>74</v>
      </c>
      <c r="X917" s="3">
        <v>8</v>
      </c>
      <c r="Y917">
        <v>0</v>
      </c>
      <c r="AF917">
        <f>Table1[[#This Row],[AB]]+Table1[[#This Row],[BB]]+Table1[[#This Row],[SF]]</f>
        <v>0</v>
      </c>
      <c r="AG917">
        <f>Table1[[#This Row],[H]]+Table1[[#This Row],[BB]]</f>
        <v>0</v>
      </c>
      <c r="AH917">
        <f>Table1[[#This Row],[H]]-Table1[[#This Row],[2B]]-Table1[[#This Row],[3B]]-Table1[[#This Row],[HR]]</f>
        <v>0</v>
      </c>
      <c r="AI917" s="3">
        <f>IF(Table1[[#This Row],[Team_Game_Number]] &gt;_xlfn.MAXIFS(Table1[Team_Game_Number],Table1[Team],Table1[[#This Row],[Team]]) - 5,1,0)</f>
        <v>0</v>
      </c>
      <c r="AJ917" cm="1">
        <f t="array" ref="AJ917">MATCH(Table1[[#This Row],[Game_ID]],_xlfn.UNIQUE(_xlfn._xlws.FILTER(Table1[Game_ID],Table1[Team]=Table1[[#This Row],[Team]])),0)</f>
        <v>9</v>
      </c>
      <c r="AK917">
        <f>IF(Table1[[#This Row],[Last5_Flag]]=1,1,0)</f>
        <v>0</v>
      </c>
      <c r="AL917">
        <f>COUNTIFS(
    Table1[Player Name], Table1[[#This Row],[Player Name]],
    Table1[Position], Table1[[#This Row],[Position]]
)</f>
        <v>1</v>
      </c>
      <c r="AM917" t="str" cm="1">
        <f t="array" ref="AM9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18" spans="1:39" x14ac:dyDescent="0.2">
      <c r="A918" t="str">
        <f>TEXT(Table1[[#This Row],[Date]],"yyyymmdd") &amp; "_" &amp; (LEFT(D918,3) &amp; "_" &amp; LEFT(E918,3) &amp; "_" &amp; (Table1[[#This Row],[Game_no.]]))</f>
        <v>20260222_Lak_Wes_1</v>
      </c>
      <c r="B918" s="1">
        <v>46075</v>
      </c>
      <c r="C918" s="3">
        <v>1</v>
      </c>
      <c r="D918" t="s">
        <v>327</v>
      </c>
      <c r="E918" t="s">
        <v>152</v>
      </c>
      <c r="F918" t="s">
        <v>152</v>
      </c>
      <c r="G918" t="s">
        <v>327</v>
      </c>
      <c r="H918" t="s">
        <v>162</v>
      </c>
      <c r="I918" t="str">
        <f>TRIM(SUBSTITUTE(Table1[[#This Row],[Player]], " ", ""))</f>
        <v>P.Tucker</v>
      </c>
      <c r="J918">
        <v>4</v>
      </c>
      <c r="K918">
        <v>1</v>
      </c>
      <c r="L918">
        <v>3</v>
      </c>
      <c r="M918">
        <v>2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2</v>
      </c>
      <c r="T918">
        <v>0</v>
      </c>
      <c r="U918">
        <v>0</v>
      </c>
      <c r="V918">
        <f t="shared" si="46"/>
        <v>3</v>
      </c>
      <c r="W918" t="s">
        <v>57</v>
      </c>
      <c r="X918" s="3">
        <v>9</v>
      </c>
      <c r="Y918">
        <v>0</v>
      </c>
      <c r="AF918">
        <f>Table1[[#This Row],[AB]]+Table1[[#This Row],[BB]]+Table1[[#This Row],[SF]]</f>
        <v>4</v>
      </c>
      <c r="AG918">
        <f>Table1[[#This Row],[H]]+Table1[[#This Row],[BB]]</f>
        <v>3</v>
      </c>
      <c r="AH918">
        <f>Table1[[#This Row],[H]]-Table1[[#This Row],[2B]]-Table1[[#This Row],[3B]]-Table1[[#This Row],[HR]]</f>
        <v>3</v>
      </c>
      <c r="AI918" s="3">
        <f>IF(Table1[[#This Row],[Team_Game_Number]] &gt;_xlfn.MAXIFS(Table1[Team_Game_Number],Table1[Team],Table1[[#This Row],[Team]]) - 5,1,0)</f>
        <v>0</v>
      </c>
      <c r="AJ918" cm="1">
        <f t="array" ref="AJ918">MATCH(Table1[[#This Row],[Game_ID]],_xlfn.UNIQUE(_xlfn._xlws.FILTER(Table1[Game_ID],Table1[Team]=Table1[[#This Row],[Team]])),0)</f>
        <v>9</v>
      </c>
      <c r="AK918">
        <f>IF(Table1[[#This Row],[Last5_Flag]]=1,1,0)</f>
        <v>0</v>
      </c>
      <c r="AL918">
        <f>COUNTIFS(
    Table1[Player Name], Table1[[#This Row],[Player Name]],
    Table1[Position], Table1[[#This Row],[Position]]
)</f>
        <v>20</v>
      </c>
      <c r="AM918" t="str" cm="1">
        <f t="array" ref="AM9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919" spans="1:39" x14ac:dyDescent="0.2">
      <c r="A919" t="str">
        <f>TEXT(Table1[[#This Row],[Date]],"yyyymmdd") &amp; "_" &amp; (LEFT(D919,3) &amp; "_" &amp; LEFT(E919,3) &amp; "_" &amp; (Table1[[#This Row],[Game_no.]]))</f>
        <v>20260222_Lak_Wes_1</v>
      </c>
      <c r="B919" s="1">
        <v>46075</v>
      </c>
      <c r="C919" s="3">
        <v>1</v>
      </c>
      <c r="D919" t="s">
        <v>327</v>
      </c>
      <c r="E919" t="s">
        <v>152</v>
      </c>
      <c r="F919" t="s">
        <v>152</v>
      </c>
      <c r="G919" t="s">
        <v>327</v>
      </c>
      <c r="H919" t="s">
        <v>160</v>
      </c>
      <c r="I919" t="str">
        <f>TRIM(SUBSTITUTE(Table1[[#This Row],[Player]], " ", ""))</f>
        <v>M.Johnson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f t="shared" si="46"/>
        <v>0</v>
      </c>
      <c r="W919" t="s">
        <v>53</v>
      </c>
      <c r="X919" s="3"/>
      <c r="Y919">
        <v>0</v>
      </c>
      <c r="AF919">
        <f>Table1[[#This Row],[AB]]+Table1[[#This Row],[BB]]+Table1[[#This Row],[SF]]</f>
        <v>0</v>
      </c>
      <c r="AG919">
        <f>Table1[[#This Row],[H]]+Table1[[#This Row],[BB]]</f>
        <v>0</v>
      </c>
      <c r="AH919">
        <f>Table1[[#This Row],[H]]-Table1[[#This Row],[2B]]-Table1[[#This Row],[3B]]-Table1[[#This Row],[HR]]</f>
        <v>0</v>
      </c>
      <c r="AI919" s="3">
        <f>IF(Table1[[#This Row],[Team_Game_Number]] &gt;_xlfn.MAXIFS(Table1[Team_Game_Number],Table1[Team],Table1[[#This Row],[Team]]) - 5,1,0)</f>
        <v>0</v>
      </c>
      <c r="AJ919" cm="1">
        <f t="array" ref="AJ919">MATCH(Table1[[#This Row],[Game_ID]],_xlfn.UNIQUE(_xlfn._xlws.FILTER(Table1[Game_ID],Table1[Team]=Table1[[#This Row],[Team]])),0)</f>
        <v>9</v>
      </c>
      <c r="AK919">
        <f>IF(Table1[[#This Row],[Last5_Flag]]=1,1,0)</f>
        <v>0</v>
      </c>
      <c r="AL919">
        <f>COUNTIFS(
    Table1[Player Name], Table1[[#This Row],[Player Name]],
    Table1[Position], Table1[[#This Row],[Position]]
)</f>
        <v>4</v>
      </c>
      <c r="AM919" t="str" cm="1">
        <f t="array" ref="AM9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920" spans="1:39" x14ac:dyDescent="0.2">
      <c r="A920" t="str">
        <f>TEXT(Table1[[#This Row],[Date]],"yyyymmdd") &amp; "_" &amp; (LEFT(D920,3) &amp; "_" &amp; LEFT(E920,3) &amp; "_" &amp; (Table1[[#This Row],[Game_no.]]))</f>
        <v>20260222_Whe_Lak_1</v>
      </c>
      <c r="B920" s="1">
        <v>46075</v>
      </c>
      <c r="C920" s="3">
        <v>1</v>
      </c>
      <c r="D920" t="s">
        <v>270</v>
      </c>
      <c r="E920" t="s">
        <v>327</v>
      </c>
      <c r="F920" t="s">
        <v>270</v>
      </c>
      <c r="G920" t="s">
        <v>327</v>
      </c>
      <c r="H920" t="s">
        <v>273</v>
      </c>
      <c r="I920" t="str">
        <f>TRIM(SUBSTITUTE(Table1[[#This Row],[Player]], " ", ""))</f>
        <v>K.Warrix</v>
      </c>
      <c r="J920">
        <v>3</v>
      </c>
      <c r="K920">
        <v>1</v>
      </c>
      <c r="L920">
        <v>2</v>
      </c>
      <c r="M920">
        <v>2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f t="shared" si="46"/>
        <v>5</v>
      </c>
      <c r="W920" t="s">
        <v>48</v>
      </c>
      <c r="X920" s="3">
        <v>1</v>
      </c>
      <c r="Y920">
        <v>1</v>
      </c>
      <c r="AF920">
        <f>Table1[[#This Row],[AB]]+Table1[[#This Row],[BB]]+Table1[[#This Row],[SF]]</f>
        <v>4</v>
      </c>
      <c r="AG920">
        <f>Table1[[#This Row],[H]]+Table1[[#This Row],[BB]]</f>
        <v>3</v>
      </c>
      <c r="AH920">
        <f>Table1[[#This Row],[H]]-Table1[[#This Row],[2B]]-Table1[[#This Row],[3B]]-Table1[[#This Row],[HR]]</f>
        <v>1</v>
      </c>
      <c r="AI920" s="3">
        <f>IF(Table1[[#This Row],[Team_Game_Number]] &gt;_xlfn.MAXIFS(Table1[Team_Game_Number],Table1[Team],Table1[[#This Row],[Team]]) - 5,1,0)</f>
        <v>0</v>
      </c>
      <c r="AJ920" cm="1">
        <f t="array" ref="AJ920">MATCH(Table1[[#This Row],[Game_ID]],_xlfn.UNIQUE(_xlfn._xlws.FILTER(Table1[Game_ID],Table1[Team]=Table1[[#This Row],[Team]])),0)</f>
        <v>4</v>
      </c>
      <c r="AK920">
        <f>IF(Table1[[#This Row],[Last5_Flag]]=1,1,0)</f>
        <v>0</v>
      </c>
      <c r="AL920">
        <f>COUNTIFS(
    Table1[Player Name], Table1[[#This Row],[Player Name]],
    Table1[Position], Table1[[#This Row],[Position]]
)</f>
        <v>24</v>
      </c>
      <c r="AM920" t="str" cm="1">
        <f t="array" ref="AM9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921" spans="1:39" x14ac:dyDescent="0.2">
      <c r="A921" t="str">
        <f>TEXT(Table1[[#This Row],[Date]],"yyyymmdd") &amp; "_" &amp; (LEFT(D921,3) &amp; "_" &amp; LEFT(E921,3) &amp; "_" &amp; (Table1[[#This Row],[Game_no.]]))</f>
        <v>20260222_Whe_Lak_1</v>
      </c>
      <c r="B921" s="1">
        <v>46075</v>
      </c>
      <c r="C921" s="3">
        <v>1</v>
      </c>
      <c r="D921" t="s">
        <v>270</v>
      </c>
      <c r="E921" t="s">
        <v>327</v>
      </c>
      <c r="F921" t="s">
        <v>270</v>
      </c>
      <c r="G921" t="s">
        <v>327</v>
      </c>
      <c r="H921" t="s">
        <v>274</v>
      </c>
      <c r="I921" t="str">
        <f>TRIM(SUBSTITUTE(Table1[[#This Row],[Player]], " ", ""))</f>
        <v>M.Burns</v>
      </c>
      <c r="J921">
        <v>4</v>
      </c>
      <c r="K921">
        <v>0</v>
      </c>
      <c r="L921">
        <v>2</v>
      </c>
      <c r="M921">
        <v>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1</v>
      </c>
      <c r="U921">
        <v>0</v>
      </c>
      <c r="V921">
        <f t="shared" si="46"/>
        <v>2</v>
      </c>
      <c r="W921" t="s">
        <v>8</v>
      </c>
      <c r="X921" s="3">
        <v>2</v>
      </c>
      <c r="Y921">
        <v>0</v>
      </c>
      <c r="AF921">
        <f>Table1[[#This Row],[AB]]+Table1[[#This Row],[BB]]+Table1[[#This Row],[SF]]</f>
        <v>4</v>
      </c>
      <c r="AG921">
        <f>Table1[[#This Row],[H]]+Table1[[#This Row],[BB]]</f>
        <v>2</v>
      </c>
      <c r="AH921">
        <f>Table1[[#This Row],[H]]-Table1[[#This Row],[2B]]-Table1[[#This Row],[3B]]-Table1[[#This Row],[HR]]</f>
        <v>2</v>
      </c>
      <c r="AI921" s="3">
        <f>IF(Table1[[#This Row],[Team_Game_Number]] &gt;_xlfn.MAXIFS(Table1[Team_Game_Number],Table1[Team],Table1[[#This Row],[Team]]) - 5,1,0)</f>
        <v>0</v>
      </c>
      <c r="AJ921" cm="1">
        <f t="array" ref="AJ921">MATCH(Table1[[#This Row],[Game_ID]],_xlfn.UNIQUE(_xlfn._xlws.FILTER(Table1[Game_ID],Table1[Team]=Table1[[#This Row],[Team]])),0)</f>
        <v>4</v>
      </c>
      <c r="AK921">
        <f>IF(Table1[[#This Row],[Last5_Flag]]=1,1,0)</f>
        <v>0</v>
      </c>
      <c r="AL921">
        <f>COUNTIFS(
    Table1[Player Name], Table1[[#This Row],[Player Name]],
    Table1[Position], Table1[[#This Row],[Position]]
)</f>
        <v>15</v>
      </c>
      <c r="AM921" t="str" cm="1">
        <f t="array" ref="AM9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922" spans="1:39" x14ac:dyDescent="0.2">
      <c r="A922" t="str">
        <f>TEXT(Table1[[#This Row],[Date]],"yyyymmdd") &amp; "_" &amp; (LEFT(D922,3) &amp; "_" &amp; LEFT(E922,3) &amp; "_" &amp; (Table1[[#This Row],[Game_no.]]))</f>
        <v>20260222_Whe_Lak_1</v>
      </c>
      <c r="B922" s="1">
        <v>46075</v>
      </c>
      <c r="C922" s="3">
        <v>1</v>
      </c>
      <c r="D922" t="s">
        <v>270</v>
      </c>
      <c r="E922" t="s">
        <v>327</v>
      </c>
      <c r="F922" t="s">
        <v>270</v>
      </c>
      <c r="G922" t="s">
        <v>327</v>
      </c>
      <c r="H922" t="s">
        <v>322</v>
      </c>
      <c r="I922" t="str">
        <f>TRIM(SUBSTITUTE(Table1[[#This Row],[Player]], " ", ""))</f>
        <v>K.Chapple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f t="shared" si="46"/>
        <v>0</v>
      </c>
      <c r="W922" t="s">
        <v>73</v>
      </c>
      <c r="X922" s="3"/>
      <c r="Y922">
        <v>0</v>
      </c>
      <c r="AF922">
        <f>Table1[[#This Row],[AB]]+Table1[[#This Row],[BB]]+Table1[[#This Row],[SF]]</f>
        <v>0</v>
      </c>
      <c r="AG922">
        <f>Table1[[#This Row],[H]]+Table1[[#This Row],[BB]]</f>
        <v>0</v>
      </c>
      <c r="AH922">
        <f>Table1[[#This Row],[H]]-Table1[[#This Row],[2B]]-Table1[[#This Row],[3B]]-Table1[[#This Row],[HR]]</f>
        <v>0</v>
      </c>
      <c r="AI922" s="3">
        <f>IF(Table1[[#This Row],[Team_Game_Number]] &gt;_xlfn.MAXIFS(Table1[Team_Game_Number],Table1[Team],Table1[[#This Row],[Team]]) - 5,1,0)</f>
        <v>0</v>
      </c>
      <c r="AJ922" cm="1">
        <f t="array" ref="AJ922">MATCH(Table1[[#This Row],[Game_ID]],_xlfn.UNIQUE(_xlfn._xlws.FILTER(Table1[Game_ID],Table1[Team]=Table1[[#This Row],[Team]])),0)</f>
        <v>4</v>
      </c>
      <c r="AK922">
        <f>IF(Table1[[#This Row],[Last5_Flag]]=1,1,0)</f>
        <v>0</v>
      </c>
      <c r="AL922">
        <f>COUNTIFS(
    Table1[Player Name], Table1[[#This Row],[Player Name]],
    Table1[Position], Table1[[#This Row],[Position]]
)</f>
        <v>5</v>
      </c>
      <c r="AM922" t="str" cm="1">
        <f t="array" ref="AM9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923" spans="1:39" x14ac:dyDescent="0.2">
      <c r="A923" t="str">
        <f>TEXT(Table1[[#This Row],[Date]],"yyyymmdd") &amp; "_" &amp; (LEFT(D923,3) &amp; "_" &amp; LEFT(E923,3) &amp; "_" &amp; (Table1[[#This Row],[Game_no.]]))</f>
        <v>20260222_Whe_Lak_1</v>
      </c>
      <c r="B923" s="1">
        <v>46075</v>
      </c>
      <c r="C923" s="3">
        <v>1</v>
      </c>
      <c r="D923" t="s">
        <v>270</v>
      </c>
      <c r="E923" t="s">
        <v>327</v>
      </c>
      <c r="F923" t="s">
        <v>270</v>
      </c>
      <c r="G923" t="s">
        <v>327</v>
      </c>
      <c r="H923" t="s">
        <v>277</v>
      </c>
      <c r="I923" t="str">
        <f>TRIM(SUBSTITUTE(Table1[[#This Row],[Player]], " ", ""))</f>
        <v>M.Clark</v>
      </c>
      <c r="J923">
        <v>3</v>
      </c>
      <c r="K923">
        <v>1</v>
      </c>
      <c r="L923">
        <v>0</v>
      </c>
      <c r="M923">
        <v>0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f t="shared" si="46"/>
        <v>0</v>
      </c>
      <c r="W923" t="s">
        <v>58</v>
      </c>
      <c r="X923" s="3">
        <v>3</v>
      </c>
      <c r="Y923">
        <v>0</v>
      </c>
      <c r="Z923">
        <v>7</v>
      </c>
      <c r="AA923">
        <v>9</v>
      </c>
      <c r="AB923">
        <v>3</v>
      </c>
      <c r="AC923">
        <v>2</v>
      </c>
      <c r="AD923">
        <v>2</v>
      </c>
      <c r="AE923">
        <v>1</v>
      </c>
      <c r="AF923">
        <f>Table1[[#This Row],[AB]]+Table1[[#This Row],[BB]]+Table1[[#This Row],[SF]]</f>
        <v>4</v>
      </c>
      <c r="AG923">
        <f>Table1[[#This Row],[H]]+Table1[[#This Row],[BB]]</f>
        <v>1</v>
      </c>
      <c r="AH923">
        <f>Table1[[#This Row],[H]]-Table1[[#This Row],[2B]]-Table1[[#This Row],[3B]]-Table1[[#This Row],[HR]]</f>
        <v>0</v>
      </c>
      <c r="AI923" s="3">
        <f>IF(Table1[[#This Row],[Team_Game_Number]] &gt;_xlfn.MAXIFS(Table1[Team_Game_Number],Table1[Team],Table1[[#This Row],[Team]]) - 5,1,0)</f>
        <v>0</v>
      </c>
      <c r="AJ923" cm="1">
        <f t="array" ref="AJ923">MATCH(Table1[[#This Row],[Game_ID]],_xlfn.UNIQUE(_xlfn._xlws.FILTER(Table1[Game_ID],Table1[Team]=Table1[[#This Row],[Team]])),0)</f>
        <v>4</v>
      </c>
      <c r="AK923">
        <f>IF(Table1[[#This Row],[Last5_Flag]]=1,1,0)</f>
        <v>0</v>
      </c>
      <c r="AL923">
        <f>COUNTIFS(
    Table1[Player Name], Table1[[#This Row],[Player Name]],
    Table1[Position], Table1[[#This Row],[Position]]
)</f>
        <v>8</v>
      </c>
      <c r="AM923" t="str" cm="1">
        <f t="array" ref="AM9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924" spans="1:39" x14ac:dyDescent="0.2">
      <c r="A924" t="str">
        <f>TEXT(Table1[[#This Row],[Date]],"yyyymmdd") &amp; "_" &amp; (LEFT(D924,3) &amp; "_" &amp; LEFT(E924,3) &amp; "_" &amp; (Table1[[#This Row],[Game_no.]]))</f>
        <v>20260222_Whe_Lak_1</v>
      </c>
      <c r="B924" s="1">
        <v>46075</v>
      </c>
      <c r="C924" s="3">
        <v>1</v>
      </c>
      <c r="D924" t="s">
        <v>270</v>
      </c>
      <c r="E924" t="s">
        <v>327</v>
      </c>
      <c r="F924" t="s">
        <v>270</v>
      </c>
      <c r="G924" t="s">
        <v>327</v>
      </c>
      <c r="H924" t="s">
        <v>276</v>
      </c>
      <c r="I924" t="str">
        <f>TRIM(SUBSTITUTE(Table1[[#This Row],[Player]], " ", ""))</f>
        <v>E.Blackie</v>
      </c>
      <c r="J924">
        <v>2</v>
      </c>
      <c r="K924">
        <v>1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f t="shared" si="46"/>
        <v>0</v>
      </c>
      <c r="W924" t="s">
        <v>43</v>
      </c>
      <c r="X924" s="3">
        <v>4</v>
      </c>
      <c r="Y924">
        <v>0</v>
      </c>
      <c r="AF924">
        <f>Table1[[#This Row],[AB]]+Table1[[#This Row],[BB]]+Table1[[#This Row],[SF]]</f>
        <v>3</v>
      </c>
      <c r="AG924">
        <f>Table1[[#This Row],[H]]+Table1[[#This Row],[BB]]</f>
        <v>1</v>
      </c>
      <c r="AH924">
        <f>Table1[[#This Row],[H]]-Table1[[#This Row],[2B]]-Table1[[#This Row],[3B]]-Table1[[#This Row],[HR]]</f>
        <v>0</v>
      </c>
      <c r="AI924" s="3">
        <f>IF(Table1[[#This Row],[Team_Game_Number]] &gt;_xlfn.MAXIFS(Table1[Team_Game_Number],Table1[Team],Table1[[#This Row],[Team]]) - 5,1,0)</f>
        <v>0</v>
      </c>
      <c r="AJ924" cm="1">
        <f t="array" ref="AJ924">MATCH(Table1[[#This Row],[Game_ID]],_xlfn.UNIQUE(_xlfn._xlws.FILTER(Table1[Game_ID],Table1[Team]=Table1[[#This Row],[Team]])),0)</f>
        <v>4</v>
      </c>
      <c r="AK924">
        <f>IF(Table1[[#This Row],[Last5_Flag]]=1,1,0)</f>
        <v>0</v>
      </c>
      <c r="AL924">
        <f>COUNTIFS(
    Table1[Player Name], Table1[[#This Row],[Player Name]],
    Table1[Position], Table1[[#This Row],[Position]]
)</f>
        <v>6</v>
      </c>
      <c r="AM924" t="str" cm="1">
        <f t="array" ref="AM9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925" spans="1:39" x14ac:dyDescent="0.2">
      <c r="A925" t="str">
        <f>TEXT(Table1[[#This Row],[Date]],"yyyymmdd") &amp; "_" &amp; (LEFT(D925,3) &amp; "_" &amp; LEFT(E925,3) &amp; "_" &amp; (Table1[[#This Row],[Game_no.]]))</f>
        <v>20260222_Whe_Lak_1</v>
      </c>
      <c r="B925" s="1">
        <v>46075</v>
      </c>
      <c r="C925" s="3">
        <v>1</v>
      </c>
      <c r="D925" t="s">
        <v>270</v>
      </c>
      <c r="E925" t="s">
        <v>327</v>
      </c>
      <c r="F925" t="s">
        <v>270</v>
      </c>
      <c r="G925" t="s">
        <v>327</v>
      </c>
      <c r="H925" t="s">
        <v>321</v>
      </c>
      <c r="I925" t="str">
        <f>TRIM(SUBSTITUTE(Table1[[#This Row],[Player]], " ", ""))</f>
        <v>D.Carrillo</v>
      </c>
      <c r="J925">
        <v>1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f t="shared" si="46"/>
        <v>0</v>
      </c>
      <c r="W925" t="s">
        <v>52</v>
      </c>
      <c r="X925" s="3">
        <v>5</v>
      </c>
      <c r="Y925">
        <v>0</v>
      </c>
      <c r="AF925">
        <f>Table1[[#This Row],[AB]]+Table1[[#This Row],[BB]]+Table1[[#This Row],[SF]]</f>
        <v>2</v>
      </c>
      <c r="AG925">
        <f>Table1[[#This Row],[H]]+Table1[[#This Row],[BB]]</f>
        <v>1</v>
      </c>
      <c r="AH925">
        <f>Table1[[#This Row],[H]]-Table1[[#This Row],[2B]]-Table1[[#This Row],[3B]]-Table1[[#This Row],[HR]]</f>
        <v>0</v>
      </c>
      <c r="AI925" s="3">
        <f>IF(Table1[[#This Row],[Team_Game_Number]] &gt;_xlfn.MAXIFS(Table1[Team_Game_Number],Table1[Team],Table1[[#This Row],[Team]]) - 5,1,0)</f>
        <v>0</v>
      </c>
      <c r="AJ925" cm="1">
        <f t="array" ref="AJ925">MATCH(Table1[[#This Row],[Game_ID]],_xlfn.UNIQUE(_xlfn._xlws.FILTER(Table1[Game_ID],Table1[Team]=Table1[[#This Row],[Team]])),0)</f>
        <v>4</v>
      </c>
      <c r="AK925">
        <f>IF(Table1[[#This Row],[Last5_Flag]]=1,1,0)</f>
        <v>0</v>
      </c>
      <c r="AL925">
        <f>COUNTIFS(
    Table1[Player Name], Table1[[#This Row],[Player Name]],
    Table1[Position], Table1[[#This Row],[Position]]
)</f>
        <v>12</v>
      </c>
      <c r="AM925" t="str" cm="1">
        <f t="array" ref="AM9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26" spans="1:39" x14ac:dyDescent="0.2">
      <c r="A926" t="str">
        <f>TEXT(Table1[[#This Row],[Date]],"yyyymmdd") &amp; "_" &amp; (LEFT(D926,3) &amp; "_" &amp; LEFT(E926,3) &amp; "_" &amp; (Table1[[#This Row],[Game_no.]]))</f>
        <v>20260222_Whe_Lak_1</v>
      </c>
      <c r="B926" s="1">
        <v>46075</v>
      </c>
      <c r="C926" s="3">
        <v>1</v>
      </c>
      <c r="D926" t="s">
        <v>270</v>
      </c>
      <c r="E926" t="s">
        <v>327</v>
      </c>
      <c r="F926" t="s">
        <v>270</v>
      </c>
      <c r="G926" t="s">
        <v>327</v>
      </c>
      <c r="H926" t="s">
        <v>329</v>
      </c>
      <c r="I926" t="str">
        <f>TRIM(SUBSTITUTE(Table1[[#This Row],[Player]], " ", ""))</f>
        <v>R.Pearlman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f t="shared" si="46"/>
        <v>0</v>
      </c>
      <c r="W926" t="s">
        <v>52</v>
      </c>
      <c r="X926" s="3">
        <v>5</v>
      </c>
      <c r="Y926">
        <v>0</v>
      </c>
      <c r="AF926">
        <f>Table1[[#This Row],[AB]]+Table1[[#This Row],[BB]]+Table1[[#This Row],[SF]]</f>
        <v>1</v>
      </c>
      <c r="AG926">
        <f>Table1[[#This Row],[H]]+Table1[[#This Row],[BB]]</f>
        <v>0</v>
      </c>
      <c r="AH926">
        <f>Table1[[#This Row],[H]]-Table1[[#This Row],[2B]]-Table1[[#This Row],[3B]]-Table1[[#This Row],[HR]]</f>
        <v>0</v>
      </c>
      <c r="AI926" s="3">
        <f>IF(Table1[[#This Row],[Team_Game_Number]] &gt;_xlfn.MAXIFS(Table1[Team_Game_Number],Table1[Team],Table1[[#This Row],[Team]]) - 5,1,0)</f>
        <v>0</v>
      </c>
      <c r="AJ926" cm="1">
        <f t="array" ref="AJ926">MATCH(Table1[[#This Row],[Game_ID]],_xlfn.UNIQUE(_xlfn._xlws.FILTER(Table1[Game_ID],Table1[Team]=Table1[[#This Row],[Team]])),0)</f>
        <v>4</v>
      </c>
      <c r="AK926">
        <f>IF(Table1[[#This Row],[Last5_Flag]]=1,1,0)</f>
        <v>0</v>
      </c>
      <c r="AL926">
        <f>COUNTIFS(
    Table1[Player Name], Table1[[#This Row],[Player Name]],
    Table1[Position], Table1[[#This Row],[Position]]
)</f>
        <v>1</v>
      </c>
      <c r="AM926" t="str" cm="1">
        <f t="array" ref="AM9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927" spans="1:39" x14ac:dyDescent="0.2">
      <c r="A927" t="str">
        <f>TEXT(Table1[[#This Row],[Date]],"yyyymmdd") &amp; "_" &amp; (LEFT(D927,3) &amp; "_" &amp; LEFT(E927,3) &amp; "_" &amp; (Table1[[#This Row],[Game_no.]]))</f>
        <v>20260222_Whe_Lak_1</v>
      </c>
      <c r="B927" s="1">
        <v>46075</v>
      </c>
      <c r="C927" s="3">
        <v>1</v>
      </c>
      <c r="D927" t="s">
        <v>270</v>
      </c>
      <c r="E927" t="s">
        <v>327</v>
      </c>
      <c r="F927" t="s">
        <v>270</v>
      </c>
      <c r="G927" t="s">
        <v>327</v>
      </c>
      <c r="H927" t="s">
        <v>330</v>
      </c>
      <c r="I927" t="str">
        <f>TRIM(SUBSTITUTE(Table1[[#This Row],[Player]], " ", ""))</f>
        <v>M.Harrison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f t="shared" si="46"/>
        <v>0</v>
      </c>
      <c r="W927" t="s">
        <v>53</v>
      </c>
      <c r="X927" s="3">
        <v>6</v>
      </c>
      <c r="Y927">
        <v>0</v>
      </c>
      <c r="AF927">
        <f>Table1[[#This Row],[AB]]+Table1[[#This Row],[BB]]+Table1[[#This Row],[SF]]</f>
        <v>1</v>
      </c>
      <c r="AG927">
        <f>Table1[[#This Row],[H]]+Table1[[#This Row],[BB]]</f>
        <v>0</v>
      </c>
      <c r="AH927">
        <f>Table1[[#This Row],[H]]-Table1[[#This Row],[2B]]-Table1[[#This Row],[3B]]-Table1[[#This Row],[HR]]</f>
        <v>0</v>
      </c>
      <c r="AI927" s="3">
        <f>IF(Table1[[#This Row],[Team_Game_Number]] &gt;_xlfn.MAXIFS(Table1[Team_Game_Number],Table1[Team],Table1[[#This Row],[Team]]) - 5,1,0)</f>
        <v>0</v>
      </c>
      <c r="AJ927" cm="1">
        <f t="array" ref="AJ927">MATCH(Table1[[#This Row],[Game_ID]],_xlfn.UNIQUE(_xlfn._xlws.FILTER(Table1[Game_ID],Table1[Team]=Table1[[#This Row],[Team]])),0)</f>
        <v>4</v>
      </c>
      <c r="AK927">
        <f>IF(Table1[[#This Row],[Last5_Flag]]=1,1,0)</f>
        <v>0</v>
      </c>
      <c r="AL927">
        <f>COUNTIFS(
    Table1[Player Name], Table1[[#This Row],[Player Name]],
    Table1[Position], Table1[[#This Row],[Position]]
)</f>
        <v>2</v>
      </c>
      <c r="AM927" t="str" cm="1">
        <f t="array" ref="AM9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928" spans="1:39" x14ac:dyDescent="0.2">
      <c r="A928" t="str">
        <f>TEXT(Table1[[#This Row],[Date]],"yyyymmdd") &amp; "_" &amp; (LEFT(D928,3) &amp; "_" &amp; LEFT(E928,3) &amp; "_" &amp; (Table1[[#This Row],[Game_no.]]))</f>
        <v>20260222_Whe_Lak_1</v>
      </c>
      <c r="B928" s="1">
        <v>46075</v>
      </c>
      <c r="C928" s="3">
        <v>1</v>
      </c>
      <c r="D928" t="s">
        <v>270</v>
      </c>
      <c r="E928" t="s">
        <v>327</v>
      </c>
      <c r="F928" t="s">
        <v>270</v>
      </c>
      <c r="G928" t="s">
        <v>327</v>
      </c>
      <c r="H928" t="s">
        <v>271</v>
      </c>
      <c r="I928" t="str">
        <f>TRIM(SUBSTITUTE(Table1[[#This Row],[Player]], " ", ""))</f>
        <v>G.Mummery</v>
      </c>
      <c r="J928">
        <v>2</v>
      </c>
      <c r="K928">
        <v>1</v>
      </c>
      <c r="L928">
        <v>1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f t="shared" si="46"/>
        <v>1</v>
      </c>
      <c r="W928" t="s">
        <v>7</v>
      </c>
      <c r="X928" s="3">
        <v>7</v>
      </c>
      <c r="Y928">
        <v>1</v>
      </c>
      <c r="AF928">
        <f>Table1[[#This Row],[AB]]+Table1[[#This Row],[BB]]+Table1[[#This Row],[SF]]</f>
        <v>2</v>
      </c>
      <c r="AG928">
        <f>Table1[[#This Row],[H]]+Table1[[#This Row],[BB]]</f>
        <v>1</v>
      </c>
      <c r="AH928">
        <f>Table1[[#This Row],[H]]-Table1[[#This Row],[2B]]-Table1[[#This Row],[3B]]-Table1[[#This Row],[HR]]</f>
        <v>1</v>
      </c>
      <c r="AI928" s="3">
        <f>IF(Table1[[#This Row],[Team_Game_Number]] &gt;_xlfn.MAXIFS(Table1[Team_Game_Number],Table1[Team],Table1[[#This Row],[Team]]) - 5,1,0)</f>
        <v>0</v>
      </c>
      <c r="AJ928" cm="1">
        <f t="array" ref="AJ928">MATCH(Table1[[#This Row],[Game_ID]],_xlfn.UNIQUE(_xlfn._xlws.FILTER(Table1[Game_ID],Table1[Team]=Table1[[#This Row],[Team]])),0)</f>
        <v>4</v>
      </c>
      <c r="AK928">
        <f>IF(Table1[[#This Row],[Last5_Flag]]=1,1,0)</f>
        <v>0</v>
      </c>
      <c r="AL928">
        <f>COUNTIFS(
    Table1[Player Name], Table1[[#This Row],[Player Name]],
    Table1[Position], Table1[[#This Row],[Position]]
)</f>
        <v>23</v>
      </c>
      <c r="AM928" t="str" cm="1">
        <f t="array" ref="AM9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929" spans="1:39" x14ac:dyDescent="0.2">
      <c r="A929" t="str">
        <f>TEXT(Table1[[#This Row],[Date]],"yyyymmdd") &amp; "_" &amp; (LEFT(D929,3) &amp; "_" &amp; LEFT(E929,3) &amp; "_" &amp; (Table1[[#This Row],[Game_no.]]))</f>
        <v>20260222_Whe_Lak_1</v>
      </c>
      <c r="B929" s="1">
        <v>46075</v>
      </c>
      <c r="C929" s="3">
        <v>1</v>
      </c>
      <c r="D929" t="s">
        <v>270</v>
      </c>
      <c r="E929" t="s">
        <v>327</v>
      </c>
      <c r="F929" t="s">
        <v>270</v>
      </c>
      <c r="G929" t="s">
        <v>327</v>
      </c>
      <c r="H929" t="s">
        <v>272</v>
      </c>
      <c r="I929" t="str">
        <f>TRIM(SUBSTITUTE(Table1[[#This Row],[Player]], " ", ""))</f>
        <v>M.Kay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f t="shared" si="46"/>
        <v>0</v>
      </c>
      <c r="W929" t="s">
        <v>7</v>
      </c>
      <c r="X929" s="3">
        <v>7</v>
      </c>
      <c r="Y929">
        <v>0</v>
      </c>
      <c r="AF929">
        <f>Table1[[#This Row],[AB]]+Table1[[#This Row],[BB]]+Table1[[#This Row],[SF]]</f>
        <v>1</v>
      </c>
      <c r="AG929">
        <f>Table1[[#This Row],[H]]+Table1[[#This Row],[BB]]</f>
        <v>0</v>
      </c>
      <c r="AH929">
        <f>Table1[[#This Row],[H]]-Table1[[#This Row],[2B]]-Table1[[#This Row],[3B]]-Table1[[#This Row],[HR]]</f>
        <v>0</v>
      </c>
      <c r="AI929" s="3">
        <f>IF(Table1[[#This Row],[Team_Game_Number]] &gt;_xlfn.MAXIFS(Table1[Team_Game_Number],Table1[Team],Table1[[#This Row],[Team]]) - 5,1,0)</f>
        <v>0</v>
      </c>
      <c r="AJ929" cm="1">
        <f t="array" ref="AJ929">MATCH(Table1[[#This Row],[Game_ID]],_xlfn.UNIQUE(_xlfn._xlws.FILTER(Table1[Game_ID],Table1[Team]=Table1[[#This Row],[Team]])),0)</f>
        <v>4</v>
      </c>
      <c r="AK929">
        <f>IF(Table1[[#This Row],[Last5_Flag]]=1,1,0)</f>
        <v>0</v>
      </c>
      <c r="AL929">
        <f>COUNTIFS(
    Table1[Player Name], Table1[[#This Row],[Player Name]],
    Table1[Position], Table1[[#This Row],[Position]]
)</f>
        <v>2</v>
      </c>
      <c r="AM929" t="str" cm="1">
        <f t="array" ref="AM9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930" spans="1:39" x14ac:dyDescent="0.2">
      <c r="A930" t="str">
        <f>TEXT(Table1[[#This Row],[Date]],"yyyymmdd") &amp; "_" &amp; (LEFT(D930,3) &amp; "_" &amp; LEFT(E930,3) &amp; "_" &amp; (Table1[[#This Row],[Game_no.]]))</f>
        <v>20260222_Whe_Lak_1</v>
      </c>
      <c r="B930" s="1">
        <v>46075</v>
      </c>
      <c r="C930" s="3">
        <v>1</v>
      </c>
      <c r="D930" t="s">
        <v>270</v>
      </c>
      <c r="E930" t="s">
        <v>327</v>
      </c>
      <c r="F930" t="s">
        <v>270</v>
      </c>
      <c r="G930" t="s">
        <v>327</v>
      </c>
      <c r="H930" t="s">
        <v>282</v>
      </c>
      <c r="I930" t="str">
        <f>TRIM(SUBSTITUTE(Table1[[#This Row],[Player]], " ", ""))</f>
        <v>A.Kresak</v>
      </c>
      <c r="J930">
        <v>1</v>
      </c>
      <c r="K930">
        <v>2</v>
      </c>
      <c r="L930">
        <v>1</v>
      </c>
      <c r="M930">
        <v>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f t="shared" si="46"/>
        <v>1</v>
      </c>
      <c r="W930" t="s">
        <v>223</v>
      </c>
      <c r="X930" s="3">
        <v>6</v>
      </c>
      <c r="Y930">
        <v>0</v>
      </c>
      <c r="AF930">
        <f>Table1[[#This Row],[AB]]+Table1[[#This Row],[BB]]+Table1[[#This Row],[SF]]</f>
        <v>2</v>
      </c>
      <c r="AG930">
        <f>Table1[[#This Row],[H]]+Table1[[#This Row],[BB]]</f>
        <v>2</v>
      </c>
      <c r="AH930">
        <f>Table1[[#This Row],[H]]-Table1[[#This Row],[2B]]-Table1[[#This Row],[3B]]-Table1[[#This Row],[HR]]</f>
        <v>1</v>
      </c>
      <c r="AI930" s="3">
        <f>IF(Table1[[#This Row],[Team_Game_Number]] &gt;_xlfn.MAXIFS(Table1[Team_Game_Number],Table1[Team],Table1[[#This Row],[Team]]) - 5,1,0)</f>
        <v>0</v>
      </c>
      <c r="AJ930" cm="1">
        <f t="array" ref="AJ930">MATCH(Table1[[#This Row],[Game_ID]],_xlfn.UNIQUE(_xlfn._xlws.FILTER(Table1[Game_ID],Table1[Team]=Table1[[#This Row],[Team]])),0)</f>
        <v>4</v>
      </c>
      <c r="AK930">
        <f>IF(Table1[[#This Row],[Last5_Flag]]=1,1,0)</f>
        <v>0</v>
      </c>
      <c r="AL930">
        <f>COUNTIFS(
    Table1[Player Name], Table1[[#This Row],[Player Name]],
    Table1[Position], Table1[[#This Row],[Position]]
)</f>
        <v>2</v>
      </c>
      <c r="AM930" t="str" cm="1">
        <f t="array" ref="AM9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931" spans="1:39" x14ac:dyDescent="0.2">
      <c r="A931" t="str">
        <f>TEXT(Table1[[#This Row],[Date]],"yyyymmdd") &amp; "_" &amp; (LEFT(D931,3) &amp; "_" &amp; LEFT(E931,3) &amp; "_" &amp; (Table1[[#This Row],[Game_no.]]))</f>
        <v>20260222_Whe_Lak_1</v>
      </c>
      <c r="B931" s="1">
        <v>46075</v>
      </c>
      <c r="C931" s="3">
        <v>1</v>
      </c>
      <c r="D931" t="s">
        <v>270</v>
      </c>
      <c r="E931" t="s">
        <v>327</v>
      </c>
      <c r="F931" t="s">
        <v>270</v>
      </c>
      <c r="G931" t="s">
        <v>327</v>
      </c>
      <c r="H931" t="s">
        <v>377</v>
      </c>
      <c r="I931" t="str">
        <f>TRIM(SUBSTITUTE(Table1[[#This Row],[Player]], " ", ""))</f>
        <v>P.Villarreal</v>
      </c>
      <c r="J931">
        <v>2</v>
      </c>
      <c r="K931">
        <v>1</v>
      </c>
      <c r="L931">
        <v>1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f t="shared" si="46"/>
        <v>1</v>
      </c>
      <c r="W931" t="s">
        <v>54</v>
      </c>
      <c r="X931" s="3">
        <v>8</v>
      </c>
      <c r="Y931">
        <v>0</v>
      </c>
      <c r="AF931">
        <f>Table1[[#This Row],[AB]]+Table1[[#This Row],[BB]]+Table1[[#This Row],[SF]]</f>
        <v>3</v>
      </c>
      <c r="AG931">
        <f>Table1[[#This Row],[H]]+Table1[[#This Row],[BB]]</f>
        <v>2</v>
      </c>
      <c r="AH931">
        <f>Table1[[#This Row],[H]]-Table1[[#This Row],[2B]]-Table1[[#This Row],[3B]]-Table1[[#This Row],[HR]]</f>
        <v>1</v>
      </c>
      <c r="AI931" s="3">
        <f>IF(Table1[[#This Row],[Team_Game_Number]] &gt;_xlfn.MAXIFS(Table1[Team_Game_Number],Table1[Team],Table1[[#This Row],[Team]]) - 5,1,0)</f>
        <v>0</v>
      </c>
      <c r="AJ931" cm="1">
        <f t="array" ref="AJ931">MATCH(Table1[[#This Row],[Game_ID]],_xlfn.UNIQUE(_xlfn._xlws.FILTER(Table1[Game_ID],Table1[Team]=Table1[[#This Row],[Team]])),0)</f>
        <v>4</v>
      </c>
      <c r="AK931">
        <f>IF(Table1[[#This Row],[Last5_Flag]]=1,1,0)</f>
        <v>0</v>
      </c>
      <c r="AL931">
        <f>COUNTIFS(
    Table1[Player Name], Table1[[#This Row],[Player Name]],
    Table1[Position], Table1[[#This Row],[Position]]
)</f>
        <v>13</v>
      </c>
      <c r="AM931" t="str" cm="1">
        <f t="array" ref="AM9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932" spans="1:39" x14ac:dyDescent="0.2">
      <c r="A932" t="str">
        <f>TEXT(Table1[[#This Row],[Date]],"yyyymmdd") &amp; "_" &amp; (LEFT(D932,3) &amp; "_" &amp; LEFT(E932,3) &amp; "_" &amp; (Table1[[#This Row],[Game_no.]]))</f>
        <v>20260222_Whe_Lak_1</v>
      </c>
      <c r="B932" s="1">
        <v>46075</v>
      </c>
      <c r="C932" s="3">
        <v>1</v>
      </c>
      <c r="D932" t="s">
        <v>270</v>
      </c>
      <c r="E932" t="s">
        <v>327</v>
      </c>
      <c r="F932" t="s">
        <v>270</v>
      </c>
      <c r="G932" t="s">
        <v>327</v>
      </c>
      <c r="H932" t="s">
        <v>275</v>
      </c>
      <c r="I932" t="str">
        <f>TRIM(SUBSTITUTE(Table1[[#This Row],[Player]], " ", ""))</f>
        <v>M.Holp</v>
      </c>
      <c r="J932">
        <v>3</v>
      </c>
      <c r="K932">
        <v>2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f t="shared" si="46"/>
        <v>1</v>
      </c>
      <c r="W932" t="s">
        <v>57</v>
      </c>
      <c r="X932" s="3">
        <v>9</v>
      </c>
      <c r="Y932">
        <v>0</v>
      </c>
      <c r="AF932">
        <f>Table1[[#This Row],[AB]]+Table1[[#This Row],[BB]]+Table1[[#This Row],[SF]]</f>
        <v>3</v>
      </c>
      <c r="AG932">
        <f>Table1[[#This Row],[H]]+Table1[[#This Row],[BB]]</f>
        <v>1</v>
      </c>
      <c r="AH932">
        <f>Table1[[#This Row],[H]]-Table1[[#This Row],[2B]]-Table1[[#This Row],[3B]]-Table1[[#This Row],[HR]]</f>
        <v>1</v>
      </c>
      <c r="AI932" s="3">
        <f>IF(Table1[[#This Row],[Team_Game_Number]] &gt;_xlfn.MAXIFS(Table1[Team_Game_Number],Table1[Team],Table1[[#This Row],[Team]]) - 5,1,0)</f>
        <v>0</v>
      </c>
      <c r="AJ932" cm="1">
        <f t="array" ref="AJ932">MATCH(Table1[[#This Row],[Game_ID]],_xlfn.UNIQUE(_xlfn._xlws.FILTER(Table1[Game_ID],Table1[Team]=Table1[[#This Row],[Team]])),0)</f>
        <v>4</v>
      </c>
      <c r="AK932">
        <f>IF(Table1[[#This Row],[Last5_Flag]]=1,1,0)</f>
        <v>0</v>
      </c>
      <c r="AL932">
        <f>COUNTIFS(
    Table1[Player Name], Table1[[#This Row],[Player Name]],
    Table1[Position], Table1[[#This Row],[Position]]
)</f>
        <v>22</v>
      </c>
      <c r="AM932" t="str" cm="1">
        <f t="array" ref="AM9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933" spans="1:39" x14ac:dyDescent="0.2">
      <c r="A933" t="str">
        <f>TEXT(Table1[[#This Row],[Date]],"yyyymmdd") &amp; "_" &amp; (LEFT(D933,3) &amp; "_" &amp; LEFT(E933,3) &amp; "_" &amp; (Table1[[#This Row],[Game_no.]]))</f>
        <v>20260222_Whe_Lak_1</v>
      </c>
      <c r="B933" s="1">
        <v>46075</v>
      </c>
      <c r="C933" s="3">
        <v>1</v>
      </c>
      <c r="D933" t="s">
        <v>270</v>
      </c>
      <c r="E933" t="s">
        <v>327</v>
      </c>
      <c r="F933" t="s">
        <v>270</v>
      </c>
      <c r="G933" t="s">
        <v>327</v>
      </c>
      <c r="H933" t="s">
        <v>284</v>
      </c>
      <c r="I933" t="str">
        <f>TRIM(SUBSTITUTE(Table1[[#This Row],[Player]], " ", ""))</f>
        <v>R.Peters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f t="shared" si="46"/>
        <v>0</v>
      </c>
      <c r="W933" t="s">
        <v>50</v>
      </c>
      <c r="X933" s="3"/>
      <c r="Y933">
        <v>0</v>
      </c>
      <c r="AF933">
        <f>Table1[[#This Row],[AB]]+Table1[[#This Row],[BB]]+Table1[[#This Row],[SF]]</f>
        <v>0</v>
      </c>
      <c r="AG933">
        <f>Table1[[#This Row],[H]]+Table1[[#This Row],[BB]]</f>
        <v>0</v>
      </c>
      <c r="AH933">
        <f>Table1[[#This Row],[H]]-Table1[[#This Row],[2B]]-Table1[[#This Row],[3B]]-Table1[[#This Row],[HR]]</f>
        <v>0</v>
      </c>
      <c r="AI933" s="3">
        <f>IF(Table1[[#This Row],[Team_Game_Number]] &gt;_xlfn.MAXIFS(Table1[Team_Game_Number],Table1[Team],Table1[[#This Row],[Team]]) - 5,1,0)</f>
        <v>0</v>
      </c>
      <c r="AJ933" cm="1">
        <f t="array" ref="AJ933">MATCH(Table1[[#This Row],[Game_ID]],_xlfn.UNIQUE(_xlfn._xlws.FILTER(Table1[Game_ID],Table1[Team]=Table1[[#This Row],[Team]])),0)</f>
        <v>4</v>
      </c>
      <c r="AK933">
        <f>IF(Table1[[#This Row],[Last5_Flag]]=1,1,0)</f>
        <v>0</v>
      </c>
      <c r="AL933">
        <f>COUNTIFS(
    Table1[Player Name], Table1[[#This Row],[Player Name]],
    Table1[Position], Table1[[#This Row],[Position]]
)</f>
        <v>1</v>
      </c>
      <c r="AM933" t="str" cm="1">
        <f t="array" ref="AM9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934" spans="1:39" x14ac:dyDescent="0.2">
      <c r="A934" t="str">
        <f>TEXT(Table1[[#This Row],[Date]],"yyyymmdd") &amp; "_" &amp; (LEFT(D934,3) &amp; "_" &amp; LEFT(E934,3) &amp; "_" &amp; (Table1[[#This Row],[Game_no.]]))</f>
        <v>20260227_UC_Ash_1</v>
      </c>
      <c r="B934" s="1">
        <v>46080</v>
      </c>
      <c r="C934" s="3">
        <v>1</v>
      </c>
      <c r="D934" t="s">
        <v>201</v>
      </c>
      <c r="E934" t="s">
        <v>331</v>
      </c>
      <c r="F934" t="s">
        <v>201</v>
      </c>
      <c r="G934" t="s">
        <v>331</v>
      </c>
      <c r="H934" t="s">
        <v>202</v>
      </c>
      <c r="I934" t="str">
        <f>TRIM(SUBSTITUTE(Table1[[#This Row],[Player]], " ", ""))</f>
        <v>E.Zucchero</v>
      </c>
      <c r="J934">
        <v>3</v>
      </c>
      <c r="K934">
        <v>1</v>
      </c>
      <c r="L934">
        <v>1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f t="shared" si="46"/>
        <v>1</v>
      </c>
      <c r="W934" t="s">
        <v>48</v>
      </c>
      <c r="X934" s="3">
        <v>1</v>
      </c>
      <c r="Y934">
        <v>0</v>
      </c>
      <c r="AF934">
        <f>Table1[[#This Row],[AB]]+Table1[[#This Row],[BB]]+Table1[[#This Row],[SF]]</f>
        <v>4</v>
      </c>
      <c r="AG934">
        <f>Table1[[#This Row],[H]]+Table1[[#This Row],[BB]]</f>
        <v>2</v>
      </c>
      <c r="AH934">
        <f>Table1[[#This Row],[H]]-Table1[[#This Row],[2B]]-Table1[[#This Row],[3B]]-Table1[[#This Row],[HR]]</f>
        <v>1</v>
      </c>
      <c r="AI934" s="3">
        <f>IF(Table1[[#This Row],[Team_Game_Number]] &gt;_xlfn.MAXIFS(Table1[Team_Game_Number],Table1[Team],Table1[[#This Row],[Team]]) - 5,1,0)</f>
        <v>0</v>
      </c>
      <c r="AJ934" cm="1">
        <f t="array" ref="AJ934">MATCH(Table1[[#This Row],[Game_ID]],_xlfn.UNIQUE(_xlfn._xlws.FILTER(Table1[Game_ID],Table1[Team]=Table1[[#This Row],[Team]])),0)</f>
        <v>9</v>
      </c>
      <c r="AK934">
        <f>IF(Table1[[#This Row],[Last5_Flag]]=1,1,0)</f>
        <v>0</v>
      </c>
      <c r="AL934">
        <f>COUNTIFS(
    Table1[Player Name], Table1[[#This Row],[Player Name]],
    Table1[Position], Table1[[#This Row],[Position]]
)</f>
        <v>33</v>
      </c>
      <c r="AM934" t="str" cm="1">
        <f t="array" ref="AM9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935" spans="1:39" x14ac:dyDescent="0.2">
      <c r="A935" t="str">
        <f>TEXT(Table1[[#This Row],[Date]],"yyyymmdd") &amp; "_" &amp; (LEFT(D935,3) &amp; "_" &amp; LEFT(E935,3) &amp; "_" &amp; (Table1[[#This Row],[Game_no.]]))</f>
        <v>20260227_UC_Ash_1</v>
      </c>
      <c r="B935" s="1">
        <v>46080</v>
      </c>
      <c r="C935" s="3">
        <v>1</v>
      </c>
      <c r="D935" t="s">
        <v>201</v>
      </c>
      <c r="E935" t="s">
        <v>331</v>
      </c>
      <c r="F935" t="s">
        <v>201</v>
      </c>
      <c r="G935" t="s">
        <v>331</v>
      </c>
      <c r="H935" t="s">
        <v>203</v>
      </c>
      <c r="I935" t="str">
        <f>TRIM(SUBSTITUTE(Table1[[#This Row],[Player]], " ", ""))</f>
        <v>B.Polistina</v>
      </c>
      <c r="J935">
        <v>4</v>
      </c>
      <c r="K935">
        <v>2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f t="shared" si="46"/>
        <v>1</v>
      </c>
      <c r="W935" t="s">
        <v>53</v>
      </c>
      <c r="X935" s="3">
        <v>2</v>
      </c>
      <c r="Y935">
        <v>0</v>
      </c>
      <c r="AF935">
        <f>Table1[[#This Row],[AB]]+Table1[[#This Row],[BB]]+Table1[[#This Row],[SF]]</f>
        <v>4</v>
      </c>
      <c r="AG935">
        <f>Table1[[#This Row],[H]]+Table1[[#This Row],[BB]]</f>
        <v>1</v>
      </c>
      <c r="AH935">
        <f>Table1[[#This Row],[H]]-Table1[[#This Row],[2B]]-Table1[[#This Row],[3B]]-Table1[[#This Row],[HR]]</f>
        <v>1</v>
      </c>
      <c r="AI935" s="3">
        <f>IF(Table1[[#This Row],[Team_Game_Number]] &gt;_xlfn.MAXIFS(Table1[Team_Game_Number],Table1[Team],Table1[[#This Row],[Team]]) - 5,1,0)</f>
        <v>0</v>
      </c>
      <c r="AJ935" cm="1">
        <f t="array" ref="AJ935">MATCH(Table1[[#This Row],[Game_ID]],_xlfn.UNIQUE(_xlfn._xlws.FILTER(Table1[Game_ID],Table1[Team]=Table1[[#This Row],[Team]])),0)</f>
        <v>9</v>
      </c>
      <c r="AK935">
        <f>IF(Table1[[#This Row],[Last5_Flag]]=1,1,0)</f>
        <v>0</v>
      </c>
      <c r="AL935">
        <f>COUNTIFS(
    Table1[Player Name], Table1[[#This Row],[Player Name]],
    Table1[Position], Table1[[#This Row],[Position]]
)</f>
        <v>18</v>
      </c>
      <c r="AM935" t="str" cm="1">
        <f t="array" ref="AM9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936" spans="1:39" x14ac:dyDescent="0.2">
      <c r="A936" t="str">
        <f>TEXT(Table1[[#This Row],[Date]],"yyyymmdd") &amp; "_" &amp; (LEFT(D936,3) &amp; "_" &amp; LEFT(E936,3) &amp; "_" &amp; (Table1[[#This Row],[Game_no.]]))</f>
        <v>20260227_UC_Ash_1</v>
      </c>
      <c r="B936" s="1">
        <v>46080</v>
      </c>
      <c r="C936" s="3">
        <v>1</v>
      </c>
      <c r="D936" t="s">
        <v>201</v>
      </c>
      <c r="E936" t="s">
        <v>331</v>
      </c>
      <c r="F936" t="s">
        <v>201</v>
      </c>
      <c r="G936" t="s">
        <v>331</v>
      </c>
      <c r="H936" t="s">
        <v>204</v>
      </c>
      <c r="I936" t="str">
        <f>TRIM(SUBSTITUTE(Table1[[#This Row],[Player]], " ", ""))</f>
        <v>K.Moran</v>
      </c>
      <c r="J936">
        <v>3</v>
      </c>
      <c r="K936">
        <v>1</v>
      </c>
      <c r="L936">
        <v>2</v>
      </c>
      <c r="M936">
        <v>3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1</v>
      </c>
      <c r="T936">
        <v>0</v>
      </c>
      <c r="U936">
        <v>0</v>
      </c>
      <c r="V936">
        <f t="shared" si="46"/>
        <v>6</v>
      </c>
      <c r="W936" t="s">
        <v>43</v>
      </c>
      <c r="X936" s="3">
        <v>3</v>
      </c>
      <c r="Y936">
        <v>0</v>
      </c>
      <c r="AF936">
        <f>Table1[[#This Row],[AB]]+Table1[[#This Row],[BB]]+Table1[[#This Row],[SF]]</f>
        <v>3</v>
      </c>
      <c r="AG936">
        <f>Table1[[#This Row],[H]]+Table1[[#This Row],[BB]]</f>
        <v>2</v>
      </c>
      <c r="AH936">
        <f>Table1[[#This Row],[H]]-Table1[[#This Row],[2B]]-Table1[[#This Row],[3B]]-Table1[[#This Row],[HR]]</f>
        <v>1</v>
      </c>
      <c r="AI936" s="3">
        <f>IF(Table1[[#This Row],[Team_Game_Number]] &gt;_xlfn.MAXIFS(Table1[Team_Game_Number],Table1[Team],Table1[[#This Row],[Team]]) - 5,1,0)</f>
        <v>0</v>
      </c>
      <c r="AJ936" cm="1">
        <f t="array" ref="AJ936">MATCH(Table1[[#This Row],[Game_ID]],_xlfn.UNIQUE(_xlfn._xlws.FILTER(Table1[Game_ID],Table1[Team]=Table1[[#This Row],[Team]])),0)</f>
        <v>9</v>
      </c>
      <c r="AK936">
        <f>IF(Table1[[#This Row],[Last5_Flag]]=1,1,0)</f>
        <v>0</v>
      </c>
      <c r="AL936">
        <f>COUNTIFS(
    Table1[Player Name], Table1[[#This Row],[Player Name]],
    Table1[Position], Table1[[#This Row],[Position]]
)</f>
        <v>18</v>
      </c>
      <c r="AM936" t="str" cm="1">
        <f t="array" ref="AM9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937" spans="1:39" x14ac:dyDescent="0.2">
      <c r="A937" t="str">
        <f>TEXT(Table1[[#This Row],[Date]],"yyyymmdd") &amp; "_" &amp; (LEFT(D937,3) &amp; "_" &amp; LEFT(E937,3) &amp; "_" &amp; (Table1[[#This Row],[Game_no.]]))</f>
        <v>20260227_UC_Ash_1</v>
      </c>
      <c r="B937" s="1">
        <v>46080</v>
      </c>
      <c r="C937" s="3">
        <v>1</v>
      </c>
      <c r="D937" t="s">
        <v>201</v>
      </c>
      <c r="E937" t="s">
        <v>331</v>
      </c>
      <c r="F937" t="s">
        <v>201</v>
      </c>
      <c r="G937" t="s">
        <v>331</v>
      </c>
      <c r="H937" t="s">
        <v>205</v>
      </c>
      <c r="I937" t="str">
        <f>TRIM(SUBSTITUTE(Table1[[#This Row],[Player]], " ", ""))</f>
        <v>T.Hodson</v>
      </c>
      <c r="J937">
        <v>3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f t="shared" ref="V937:V982" si="47">L937*1+P937*2+Q937*3+R937*4</f>
        <v>0</v>
      </c>
      <c r="W937" t="s">
        <v>8</v>
      </c>
      <c r="X937" s="3">
        <v>4</v>
      </c>
      <c r="Y937">
        <v>1</v>
      </c>
      <c r="AF937">
        <f>Table1[[#This Row],[AB]]+Table1[[#This Row],[BB]]+Table1[[#This Row],[SF]]</f>
        <v>3</v>
      </c>
      <c r="AG937">
        <f>Table1[[#This Row],[H]]+Table1[[#This Row],[BB]]</f>
        <v>0</v>
      </c>
      <c r="AH937">
        <f>Table1[[#This Row],[H]]-Table1[[#This Row],[2B]]-Table1[[#This Row],[3B]]-Table1[[#This Row],[HR]]</f>
        <v>0</v>
      </c>
      <c r="AI937" s="3">
        <f>IF(Table1[[#This Row],[Team_Game_Number]] &gt;_xlfn.MAXIFS(Table1[Team_Game_Number],Table1[Team],Table1[[#This Row],[Team]]) - 5,1,0)</f>
        <v>0</v>
      </c>
      <c r="AJ937" cm="1">
        <f t="array" ref="AJ937">MATCH(Table1[[#This Row],[Game_ID]],_xlfn.UNIQUE(_xlfn._xlws.FILTER(Table1[Game_ID],Table1[Team]=Table1[[#This Row],[Team]])),0)</f>
        <v>9</v>
      </c>
      <c r="AK937">
        <f>IF(Table1[[#This Row],[Last5_Flag]]=1,1,0)</f>
        <v>0</v>
      </c>
      <c r="AL937">
        <f>COUNTIFS(
    Table1[Player Name], Table1[[#This Row],[Player Name]],
    Table1[Position], Table1[[#This Row],[Position]]
)</f>
        <v>33</v>
      </c>
      <c r="AM937" t="str" cm="1">
        <f t="array" ref="AM9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938" spans="1:39" x14ac:dyDescent="0.2">
      <c r="A938" t="str">
        <f>TEXT(Table1[[#This Row],[Date]],"yyyymmdd") &amp; "_" &amp; (LEFT(D938,3) &amp; "_" &amp; LEFT(E938,3) &amp; "_" &amp; (Table1[[#This Row],[Game_no.]]))</f>
        <v>20260227_UC_Ash_1</v>
      </c>
      <c r="B938" s="1">
        <v>46080</v>
      </c>
      <c r="C938" s="3">
        <v>1</v>
      </c>
      <c r="D938" t="s">
        <v>201</v>
      </c>
      <c r="E938" t="s">
        <v>331</v>
      </c>
      <c r="F938" t="s">
        <v>201</v>
      </c>
      <c r="G938" t="s">
        <v>331</v>
      </c>
      <c r="H938" t="s">
        <v>206</v>
      </c>
      <c r="I938" t="str">
        <f>TRIM(SUBSTITUTE(Table1[[#This Row],[Player]], " ", ""))</f>
        <v>D.Pici</v>
      </c>
      <c r="J938">
        <v>2</v>
      </c>
      <c r="K938">
        <v>0</v>
      </c>
      <c r="L938">
        <v>0</v>
      </c>
      <c r="M938">
        <v>0</v>
      </c>
      <c r="N938">
        <v>1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f t="shared" si="47"/>
        <v>0</v>
      </c>
      <c r="W938" t="s">
        <v>54</v>
      </c>
      <c r="X938" s="3">
        <v>5</v>
      </c>
      <c r="Y938">
        <v>0</v>
      </c>
      <c r="AF938">
        <f>Table1[[#This Row],[AB]]+Table1[[#This Row],[BB]]+Table1[[#This Row],[SF]]</f>
        <v>3</v>
      </c>
      <c r="AG938">
        <f>Table1[[#This Row],[H]]+Table1[[#This Row],[BB]]</f>
        <v>1</v>
      </c>
      <c r="AH938">
        <f>Table1[[#This Row],[H]]-Table1[[#This Row],[2B]]-Table1[[#This Row],[3B]]-Table1[[#This Row],[HR]]</f>
        <v>0</v>
      </c>
      <c r="AI938" s="3">
        <f>IF(Table1[[#This Row],[Team_Game_Number]] &gt;_xlfn.MAXIFS(Table1[Team_Game_Number],Table1[Team],Table1[[#This Row],[Team]]) - 5,1,0)</f>
        <v>0</v>
      </c>
      <c r="AJ938" cm="1">
        <f t="array" ref="AJ938">MATCH(Table1[[#This Row],[Game_ID]],_xlfn.UNIQUE(_xlfn._xlws.FILTER(Table1[Game_ID],Table1[Team]=Table1[[#This Row],[Team]])),0)</f>
        <v>9</v>
      </c>
      <c r="AK938">
        <f>IF(Table1[[#This Row],[Last5_Flag]]=1,1,0)</f>
        <v>0</v>
      </c>
      <c r="AL938">
        <f>COUNTIFS(
    Table1[Player Name], Table1[[#This Row],[Player Name]],
    Table1[Position], Table1[[#This Row],[Position]]
)</f>
        <v>6</v>
      </c>
      <c r="AM938" t="str" cm="1">
        <f t="array" ref="AM9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39" spans="1:39" x14ac:dyDescent="0.2">
      <c r="A939" t="str">
        <f>TEXT(Table1[[#This Row],[Date]],"yyyymmdd") &amp; "_" &amp; (LEFT(D939,3) &amp; "_" &amp; LEFT(E939,3) &amp; "_" &amp; (Table1[[#This Row],[Game_no.]]))</f>
        <v>20260227_UC_Ash_1</v>
      </c>
      <c r="B939" s="1">
        <v>46080</v>
      </c>
      <c r="C939" s="3">
        <v>1</v>
      </c>
      <c r="D939" t="s">
        <v>201</v>
      </c>
      <c r="E939" t="s">
        <v>331</v>
      </c>
      <c r="F939" t="s">
        <v>201</v>
      </c>
      <c r="G939" t="s">
        <v>331</v>
      </c>
      <c r="H939" t="s">
        <v>266</v>
      </c>
      <c r="I939" t="str">
        <f>TRIM(SUBSTITUTE(Table1[[#This Row],[Player]], " ", ""))</f>
        <v>M.Hataway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f t="shared" si="47"/>
        <v>0</v>
      </c>
      <c r="W939" t="s">
        <v>54</v>
      </c>
      <c r="X939" s="3"/>
      <c r="Y939">
        <v>0</v>
      </c>
      <c r="AF939">
        <f>Table1[[#This Row],[AB]]+Table1[[#This Row],[BB]]+Table1[[#This Row],[SF]]</f>
        <v>0</v>
      </c>
      <c r="AG939">
        <f>Table1[[#This Row],[H]]+Table1[[#This Row],[BB]]</f>
        <v>0</v>
      </c>
      <c r="AH939">
        <f>Table1[[#This Row],[H]]-Table1[[#This Row],[2B]]-Table1[[#This Row],[3B]]-Table1[[#This Row],[HR]]</f>
        <v>0</v>
      </c>
      <c r="AI939" s="3">
        <f>IF(Table1[[#This Row],[Team_Game_Number]] &gt;_xlfn.MAXIFS(Table1[Team_Game_Number],Table1[Team],Table1[[#This Row],[Team]]) - 5,1,0)</f>
        <v>0</v>
      </c>
      <c r="AJ939" cm="1">
        <f t="array" ref="AJ939">MATCH(Table1[[#This Row],[Game_ID]],_xlfn.UNIQUE(_xlfn._xlws.FILTER(Table1[Game_ID],Table1[Team]=Table1[[#This Row],[Team]])),0)</f>
        <v>9</v>
      </c>
      <c r="AK939">
        <f>IF(Table1[[#This Row],[Last5_Flag]]=1,1,0)</f>
        <v>0</v>
      </c>
      <c r="AL939">
        <f>COUNTIFS(
    Table1[Player Name], Table1[[#This Row],[Player Name]],
    Table1[Position], Table1[[#This Row],[Position]]
)</f>
        <v>14</v>
      </c>
      <c r="AM939" t="str" cm="1">
        <f t="array" ref="AM9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940" spans="1:39" x14ac:dyDescent="0.2">
      <c r="A940" t="str">
        <f>TEXT(Table1[[#This Row],[Date]],"yyyymmdd") &amp; "_" &amp; (LEFT(D940,3) &amp; "_" &amp; LEFT(E940,3) &amp; "_" &amp; (Table1[[#This Row],[Game_no.]]))</f>
        <v>20260227_UC_Ash_1</v>
      </c>
      <c r="B940" s="1">
        <v>46080</v>
      </c>
      <c r="C940" s="3">
        <v>1</v>
      </c>
      <c r="D940" t="s">
        <v>201</v>
      </c>
      <c r="E940" t="s">
        <v>331</v>
      </c>
      <c r="F940" t="s">
        <v>201</v>
      </c>
      <c r="G940" t="s">
        <v>331</v>
      </c>
      <c r="H940" t="s">
        <v>234</v>
      </c>
      <c r="I940" t="str">
        <f>TRIM(SUBSTITUTE(Table1[[#This Row],[Player]], " ", ""))</f>
        <v>M.Oglesby</v>
      </c>
      <c r="J940">
        <v>3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f t="shared" si="47"/>
        <v>0</v>
      </c>
      <c r="W940" t="s">
        <v>50</v>
      </c>
      <c r="X940" s="3">
        <v>6</v>
      </c>
      <c r="Y940">
        <v>0</v>
      </c>
      <c r="AF940">
        <f>Table1[[#This Row],[AB]]+Table1[[#This Row],[BB]]+Table1[[#This Row],[SF]]</f>
        <v>3</v>
      </c>
      <c r="AG940">
        <f>Table1[[#This Row],[H]]+Table1[[#This Row],[BB]]</f>
        <v>0</v>
      </c>
      <c r="AH940">
        <f>Table1[[#This Row],[H]]-Table1[[#This Row],[2B]]-Table1[[#This Row],[3B]]-Table1[[#This Row],[HR]]</f>
        <v>0</v>
      </c>
      <c r="AI940" s="3">
        <f>IF(Table1[[#This Row],[Team_Game_Number]] &gt;_xlfn.MAXIFS(Table1[Team_Game_Number],Table1[Team],Table1[[#This Row],[Team]]) - 5,1,0)</f>
        <v>0</v>
      </c>
      <c r="AJ940" cm="1">
        <f t="array" ref="AJ940">MATCH(Table1[[#This Row],[Game_ID]],_xlfn.UNIQUE(_xlfn._xlws.FILTER(Table1[Game_ID],Table1[Team]=Table1[[#This Row],[Team]])),0)</f>
        <v>9</v>
      </c>
      <c r="AK940">
        <f>IF(Table1[[#This Row],[Last5_Flag]]=1,1,0)</f>
        <v>0</v>
      </c>
      <c r="AL940">
        <f>COUNTIFS(
    Table1[Player Name], Table1[[#This Row],[Player Name]],
    Table1[Position], Table1[[#This Row],[Position]]
)</f>
        <v>3</v>
      </c>
      <c r="AM940" t="str" cm="1">
        <f t="array" ref="AM9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941" spans="1:39" x14ac:dyDescent="0.2">
      <c r="A941" t="str">
        <f>TEXT(Table1[[#This Row],[Date]],"yyyymmdd") &amp; "_" &amp; (LEFT(D941,3) &amp; "_" &amp; LEFT(E941,3) &amp; "_" &amp; (Table1[[#This Row],[Game_no.]]))</f>
        <v>20260227_UC_Ash_1</v>
      </c>
      <c r="B941" s="1">
        <v>46080</v>
      </c>
      <c r="C941" s="3">
        <v>1</v>
      </c>
      <c r="D941" t="s">
        <v>201</v>
      </c>
      <c r="E941" t="s">
        <v>331</v>
      </c>
      <c r="F941" t="s">
        <v>201</v>
      </c>
      <c r="G941" t="s">
        <v>331</v>
      </c>
      <c r="H941" t="s">
        <v>208</v>
      </c>
      <c r="I941" t="str">
        <f>TRIM(SUBSTITUTE(Table1[[#This Row],[Player]], " ", ""))</f>
        <v>A.Espinoza</v>
      </c>
      <c r="J941">
        <v>3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f t="shared" si="47"/>
        <v>1</v>
      </c>
      <c r="W941" t="s">
        <v>57</v>
      </c>
      <c r="X941" s="3">
        <v>7</v>
      </c>
      <c r="Y941">
        <v>0</v>
      </c>
      <c r="AF941">
        <f>Table1[[#This Row],[AB]]+Table1[[#This Row],[BB]]+Table1[[#This Row],[SF]]</f>
        <v>3</v>
      </c>
      <c r="AG941">
        <f>Table1[[#This Row],[H]]+Table1[[#This Row],[BB]]</f>
        <v>1</v>
      </c>
      <c r="AH941">
        <f>Table1[[#This Row],[H]]-Table1[[#This Row],[2B]]-Table1[[#This Row],[3B]]-Table1[[#This Row],[HR]]</f>
        <v>1</v>
      </c>
      <c r="AI941" s="3">
        <f>IF(Table1[[#This Row],[Team_Game_Number]] &gt;_xlfn.MAXIFS(Table1[Team_Game_Number],Table1[Team],Table1[[#This Row],[Team]]) - 5,1,0)</f>
        <v>0</v>
      </c>
      <c r="AJ941" cm="1">
        <f t="array" ref="AJ941">MATCH(Table1[[#This Row],[Game_ID]],_xlfn.UNIQUE(_xlfn._xlws.FILTER(Table1[Game_ID],Table1[Team]=Table1[[#This Row],[Team]])),0)</f>
        <v>9</v>
      </c>
      <c r="AK941">
        <f>IF(Table1[[#This Row],[Last5_Flag]]=1,1,0)</f>
        <v>0</v>
      </c>
      <c r="AL941">
        <f>COUNTIFS(
    Table1[Player Name], Table1[[#This Row],[Player Name]],
    Table1[Position], Table1[[#This Row],[Position]]
)</f>
        <v>31</v>
      </c>
      <c r="AM941" t="str" cm="1">
        <f t="array" ref="AM9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942" spans="1:39" x14ac:dyDescent="0.2">
      <c r="A942" t="str">
        <f>TEXT(Table1[[#This Row],[Date]],"yyyymmdd") &amp; "_" &amp; (LEFT(D942,3) &amp; "_" &amp; LEFT(E942,3) &amp; "_" &amp; (Table1[[#This Row],[Game_no.]]))</f>
        <v>20260227_UC_Ash_1</v>
      </c>
      <c r="B942" s="1">
        <v>46080</v>
      </c>
      <c r="C942" s="3">
        <v>1</v>
      </c>
      <c r="D942" t="s">
        <v>201</v>
      </c>
      <c r="E942" t="s">
        <v>331</v>
      </c>
      <c r="F942" t="s">
        <v>201</v>
      </c>
      <c r="G942" t="s">
        <v>331</v>
      </c>
      <c r="H942" t="s">
        <v>210</v>
      </c>
      <c r="I942" t="str">
        <f>TRIM(SUBSTITUTE(Table1[[#This Row],[Player]], " ", ""))</f>
        <v>E.Smith</v>
      </c>
      <c r="J942">
        <v>3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f t="shared" si="47"/>
        <v>0</v>
      </c>
      <c r="W942" t="s">
        <v>7</v>
      </c>
      <c r="X942" s="3">
        <v>8</v>
      </c>
      <c r="Y942">
        <v>0</v>
      </c>
      <c r="AF942">
        <f>Table1[[#This Row],[AB]]+Table1[[#This Row],[BB]]+Table1[[#This Row],[SF]]</f>
        <v>3</v>
      </c>
      <c r="AG942">
        <f>Table1[[#This Row],[H]]+Table1[[#This Row],[BB]]</f>
        <v>0</v>
      </c>
      <c r="AH942">
        <f>Table1[[#This Row],[H]]-Table1[[#This Row],[2B]]-Table1[[#This Row],[3B]]-Table1[[#This Row],[HR]]</f>
        <v>0</v>
      </c>
      <c r="AI942" s="3">
        <f>IF(Table1[[#This Row],[Team_Game_Number]] &gt;_xlfn.MAXIFS(Table1[Team_Game_Number],Table1[Team],Table1[[#This Row],[Team]]) - 5,1,0)</f>
        <v>0</v>
      </c>
      <c r="AJ942" cm="1">
        <f t="array" ref="AJ942">MATCH(Table1[[#This Row],[Game_ID]],_xlfn.UNIQUE(_xlfn._xlws.FILTER(Table1[Game_ID],Table1[Team]=Table1[[#This Row],[Team]])),0)</f>
        <v>9</v>
      </c>
      <c r="AK942">
        <f>IF(Table1[[#This Row],[Last5_Flag]]=1,1,0)</f>
        <v>0</v>
      </c>
      <c r="AL942">
        <f>COUNTIFS(
    Table1[Player Name], Table1[[#This Row],[Player Name]],
    Table1[Position], Table1[[#This Row],[Position]]
)</f>
        <v>28</v>
      </c>
      <c r="AM942" t="str" cm="1">
        <f t="array" ref="AM9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943" spans="1:39" x14ac:dyDescent="0.2">
      <c r="A943" t="str">
        <f>TEXT(Table1[[#This Row],[Date]],"yyyymmdd") &amp; "_" &amp; (LEFT(D943,3) &amp; "_" &amp; LEFT(E943,3) &amp; "_" &amp; (Table1[[#This Row],[Game_no.]]))</f>
        <v>20260227_UC_Ash_1</v>
      </c>
      <c r="B943" s="1">
        <v>46080</v>
      </c>
      <c r="C943" s="3">
        <v>1</v>
      </c>
      <c r="D943" t="s">
        <v>201</v>
      </c>
      <c r="E943" t="s">
        <v>331</v>
      </c>
      <c r="F943" t="s">
        <v>201</v>
      </c>
      <c r="G943" t="s">
        <v>331</v>
      </c>
      <c r="H943" t="s">
        <v>211</v>
      </c>
      <c r="I943" t="str">
        <f>TRIM(SUBSTITUTE(Table1[[#This Row],[Player]], " ", ""))</f>
        <v>K.Serra</v>
      </c>
      <c r="J943">
        <v>2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f t="shared" si="47"/>
        <v>0</v>
      </c>
      <c r="W943" t="s">
        <v>52</v>
      </c>
      <c r="X943" s="3">
        <v>9</v>
      </c>
      <c r="Y943">
        <v>0</v>
      </c>
      <c r="AF943">
        <f>Table1[[#This Row],[AB]]+Table1[[#This Row],[BB]]+Table1[[#This Row],[SF]]</f>
        <v>3</v>
      </c>
      <c r="AG943">
        <f>Table1[[#This Row],[H]]+Table1[[#This Row],[BB]]</f>
        <v>1</v>
      </c>
      <c r="AH943">
        <f>Table1[[#This Row],[H]]-Table1[[#This Row],[2B]]-Table1[[#This Row],[3B]]-Table1[[#This Row],[HR]]</f>
        <v>0</v>
      </c>
      <c r="AI943" s="3">
        <f>IF(Table1[[#This Row],[Team_Game_Number]] &gt;_xlfn.MAXIFS(Table1[Team_Game_Number],Table1[Team],Table1[[#This Row],[Team]]) - 5,1,0)</f>
        <v>0</v>
      </c>
      <c r="AJ943" cm="1">
        <f t="array" ref="AJ943">MATCH(Table1[[#This Row],[Game_ID]],_xlfn.UNIQUE(_xlfn._xlws.FILTER(Table1[Game_ID],Table1[Team]=Table1[[#This Row],[Team]])),0)</f>
        <v>9</v>
      </c>
      <c r="AK943">
        <f>IF(Table1[[#This Row],[Last5_Flag]]=1,1,0)</f>
        <v>0</v>
      </c>
      <c r="AL943">
        <f>COUNTIFS(
    Table1[Player Name], Table1[[#This Row],[Player Name]],
    Table1[Position], Table1[[#This Row],[Position]]
)</f>
        <v>24</v>
      </c>
      <c r="AM943" t="str" cm="1">
        <f t="array" ref="AM9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44" spans="1:39" x14ac:dyDescent="0.2">
      <c r="A944" t="str">
        <f>TEXT(Table1[[#This Row],[Date]],"yyyymmdd") &amp; "_" &amp; (LEFT(D944,3) &amp; "_" &amp; LEFT(E944,3) &amp; "_" &amp; (Table1[[#This Row],[Game_no.]]))</f>
        <v>20260227_UC_Ash_1</v>
      </c>
      <c r="B944" s="1">
        <v>46080</v>
      </c>
      <c r="C944" s="3">
        <v>1</v>
      </c>
      <c r="D944" t="s">
        <v>201</v>
      </c>
      <c r="E944" t="s">
        <v>331</v>
      </c>
      <c r="F944" t="s">
        <v>201</v>
      </c>
      <c r="G944" t="s">
        <v>331</v>
      </c>
      <c r="H944" t="s">
        <v>212</v>
      </c>
      <c r="I944" t="str">
        <f>TRIM(SUBSTITUTE(Table1[[#This Row],[Player]], " ", ""))</f>
        <v>A.Mass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f t="shared" si="47"/>
        <v>0</v>
      </c>
      <c r="W944" t="s">
        <v>58</v>
      </c>
      <c r="X944" s="3"/>
      <c r="Y944">
        <v>0</v>
      </c>
      <c r="Z944">
        <v>7</v>
      </c>
      <c r="AA944">
        <v>2</v>
      </c>
      <c r="AB944">
        <v>1</v>
      </c>
      <c r="AC944">
        <v>0</v>
      </c>
      <c r="AD944">
        <v>4</v>
      </c>
      <c r="AE944">
        <v>12</v>
      </c>
      <c r="AF944">
        <f>Table1[[#This Row],[AB]]+Table1[[#This Row],[BB]]+Table1[[#This Row],[SF]]</f>
        <v>0</v>
      </c>
      <c r="AG944">
        <f>Table1[[#This Row],[H]]+Table1[[#This Row],[BB]]</f>
        <v>0</v>
      </c>
      <c r="AH944">
        <f>Table1[[#This Row],[H]]-Table1[[#This Row],[2B]]-Table1[[#This Row],[3B]]-Table1[[#This Row],[HR]]</f>
        <v>0</v>
      </c>
      <c r="AI944" s="3">
        <f>IF(Table1[[#This Row],[Team_Game_Number]] &gt;_xlfn.MAXIFS(Table1[Team_Game_Number],Table1[Team],Table1[[#This Row],[Team]]) - 5,1,0)</f>
        <v>0</v>
      </c>
      <c r="AJ944" cm="1">
        <f t="array" ref="AJ944">MATCH(Table1[[#This Row],[Game_ID]],_xlfn.UNIQUE(_xlfn._xlws.FILTER(Table1[Game_ID],Table1[Team]=Table1[[#This Row],[Team]])),0)</f>
        <v>9</v>
      </c>
      <c r="AK944">
        <f>IF(Table1[[#This Row],[Last5_Flag]]=1,1,0)</f>
        <v>0</v>
      </c>
      <c r="AL944">
        <f>COUNTIFS(
    Table1[Player Name], Table1[[#This Row],[Player Name]],
    Table1[Position], Table1[[#This Row],[Position]]
)</f>
        <v>17</v>
      </c>
      <c r="AM944" t="str" cm="1">
        <f t="array" ref="AM9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945" spans="1:39" x14ac:dyDescent="0.2">
      <c r="A945" t="str">
        <f>TEXT(Table1[[#This Row],[Date]],"yyyymmdd") &amp; "_" &amp; (LEFT(D945,3) &amp; "_" &amp; LEFT(E945,3) &amp; "_" &amp; (Table1[[#This Row],[Game_no.]]))</f>
        <v>20260227_UVA_Con_1</v>
      </c>
      <c r="B945" s="1">
        <v>46080</v>
      </c>
      <c r="C945" s="3">
        <v>1</v>
      </c>
      <c r="D945" t="s">
        <v>200</v>
      </c>
      <c r="E945" t="s">
        <v>97</v>
      </c>
      <c r="F945" t="s">
        <v>97</v>
      </c>
      <c r="G945" t="s">
        <v>200</v>
      </c>
      <c r="H945" t="s">
        <v>98</v>
      </c>
      <c r="I945" t="str">
        <f>TRIM(SUBSTITUTE(Table1[[#This Row],[Player]], " ", ""))</f>
        <v>K.Morgan</v>
      </c>
      <c r="J945">
        <v>3</v>
      </c>
      <c r="K945">
        <v>1</v>
      </c>
      <c r="L945">
        <v>2</v>
      </c>
      <c r="M945">
        <v>0</v>
      </c>
      <c r="N945">
        <v>0</v>
      </c>
      <c r="O945">
        <v>1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f t="shared" si="47"/>
        <v>5</v>
      </c>
      <c r="W945" t="s">
        <v>8</v>
      </c>
      <c r="X945" s="3">
        <v>1</v>
      </c>
      <c r="Y945">
        <v>0</v>
      </c>
      <c r="AF945">
        <f>Table1[[#This Row],[AB]]+Table1[[#This Row],[BB]]+Table1[[#This Row],[SF]]</f>
        <v>3</v>
      </c>
      <c r="AG945">
        <f>Table1[[#This Row],[H]]+Table1[[#This Row],[BB]]</f>
        <v>2</v>
      </c>
      <c r="AH945">
        <f>Table1[[#This Row],[H]]-Table1[[#This Row],[2B]]-Table1[[#This Row],[3B]]-Table1[[#This Row],[HR]]</f>
        <v>1</v>
      </c>
      <c r="AI945" s="3">
        <f>IF(Table1[[#This Row],[Team_Game_Number]] &gt;_xlfn.MAXIFS(Table1[Team_Game_Number],Table1[Team],Table1[[#This Row],[Team]]) - 5,1,0)</f>
        <v>0</v>
      </c>
      <c r="AJ945" cm="1">
        <f t="array" ref="AJ945">MATCH(Table1[[#This Row],[Game_ID]],_xlfn.UNIQUE(_xlfn._xlws.FILTER(Table1[Game_ID],Table1[Team]=Table1[[#This Row],[Team]])),0)</f>
        <v>11</v>
      </c>
      <c r="AK945">
        <f>IF(Table1[[#This Row],[Last5_Flag]]=1,1,0)</f>
        <v>0</v>
      </c>
      <c r="AL945">
        <f>COUNTIFS(
    Table1[Player Name], Table1[[#This Row],[Player Name]],
    Table1[Position], Table1[[#This Row],[Position]]
)</f>
        <v>28</v>
      </c>
      <c r="AM945" t="str" cm="1">
        <f t="array" ref="AM9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946" spans="1:39" x14ac:dyDescent="0.2">
      <c r="A946" t="str">
        <f>TEXT(Table1[[#This Row],[Date]],"yyyymmdd") &amp; "_" &amp; (LEFT(D946,3) &amp; "_" &amp; LEFT(E946,3) &amp; "_" &amp; (Table1[[#This Row],[Game_no.]]))</f>
        <v>20260227_UVA_Con_1</v>
      </c>
      <c r="B946" s="1">
        <v>46080</v>
      </c>
      <c r="C946" s="3">
        <v>1</v>
      </c>
      <c r="D946" t="s">
        <v>200</v>
      </c>
      <c r="E946" t="s">
        <v>97</v>
      </c>
      <c r="F946" t="s">
        <v>97</v>
      </c>
      <c r="G946" t="s">
        <v>200</v>
      </c>
      <c r="H946" t="s">
        <v>101</v>
      </c>
      <c r="I946" t="str">
        <f>TRIM(SUBSTITUTE(Table1[[#This Row],[Player]], " ", ""))</f>
        <v>L.Lewis</v>
      </c>
      <c r="J946">
        <v>3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f t="shared" si="47"/>
        <v>0</v>
      </c>
      <c r="W946" t="s">
        <v>48</v>
      </c>
      <c r="X946" s="3">
        <v>2</v>
      </c>
      <c r="Y946">
        <v>0</v>
      </c>
      <c r="AF946">
        <f>Table1[[#This Row],[AB]]+Table1[[#This Row],[BB]]+Table1[[#This Row],[SF]]</f>
        <v>3</v>
      </c>
      <c r="AG946">
        <f>Table1[[#This Row],[H]]+Table1[[#This Row],[BB]]</f>
        <v>0</v>
      </c>
      <c r="AH946">
        <f>Table1[[#This Row],[H]]-Table1[[#This Row],[2B]]-Table1[[#This Row],[3B]]-Table1[[#This Row],[HR]]</f>
        <v>0</v>
      </c>
      <c r="AI946" s="3">
        <f>IF(Table1[[#This Row],[Team_Game_Number]] &gt;_xlfn.MAXIFS(Table1[Team_Game_Number],Table1[Team],Table1[[#This Row],[Team]]) - 5,1,0)</f>
        <v>0</v>
      </c>
      <c r="AJ946" cm="1">
        <f t="array" ref="AJ946">MATCH(Table1[[#This Row],[Game_ID]],_xlfn.UNIQUE(_xlfn._xlws.FILTER(Table1[Game_ID],Table1[Team]=Table1[[#This Row],[Team]])),0)</f>
        <v>11</v>
      </c>
      <c r="AK946">
        <f>IF(Table1[[#This Row],[Last5_Flag]]=1,1,0)</f>
        <v>0</v>
      </c>
      <c r="AL946">
        <f>COUNTIFS(
    Table1[Player Name], Table1[[#This Row],[Player Name]],
    Table1[Position], Table1[[#This Row],[Position]]
)</f>
        <v>28</v>
      </c>
      <c r="AM946" t="str" cm="1">
        <f t="array" ref="AM9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947" spans="1:39" x14ac:dyDescent="0.2">
      <c r="A947" t="str">
        <f>TEXT(Table1[[#This Row],[Date]],"yyyymmdd") &amp; "_" &amp; (LEFT(D947,3) &amp; "_" &amp; LEFT(E947,3) &amp; "_" &amp; (Table1[[#This Row],[Game_no.]]))</f>
        <v>20260227_UVA_Con_1</v>
      </c>
      <c r="B947" s="1">
        <v>46080</v>
      </c>
      <c r="C947" s="3">
        <v>1</v>
      </c>
      <c r="D947" t="s">
        <v>200</v>
      </c>
      <c r="E947" t="s">
        <v>97</v>
      </c>
      <c r="F947" t="s">
        <v>97</v>
      </c>
      <c r="G947" t="s">
        <v>200</v>
      </c>
      <c r="H947" t="s">
        <v>102</v>
      </c>
      <c r="I947" t="str">
        <f>TRIM(SUBSTITUTE(Table1[[#This Row],[Player]], " ", ""))</f>
        <v>A.Giles</v>
      </c>
      <c r="J947">
        <v>2</v>
      </c>
      <c r="K947">
        <v>1</v>
      </c>
      <c r="L947">
        <v>1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f t="shared" si="47"/>
        <v>1</v>
      </c>
      <c r="W947" t="s">
        <v>57</v>
      </c>
      <c r="X947" s="3">
        <v>3</v>
      </c>
      <c r="Y947">
        <v>0</v>
      </c>
      <c r="AF947">
        <f>Table1[[#This Row],[AB]]+Table1[[#This Row],[BB]]+Table1[[#This Row],[SF]]</f>
        <v>3</v>
      </c>
      <c r="AG947">
        <f>Table1[[#This Row],[H]]+Table1[[#This Row],[BB]]</f>
        <v>2</v>
      </c>
      <c r="AH947">
        <f>Table1[[#This Row],[H]]-Table1[[#This Row],[2B]]-Table1[[#This Row],[3B]]-Table1[[#This Row],[HR]]</f>
        <v>1</v>
      </c>
      <c r="AI947" s="3">
        <f>IF(Table1[[#This Row],[Team_Game_Number]] &gt;_xlfn.MAXIFS(Table1[Team_Game_Number],Table1[Team],Table1[[#This Row],[Team]]) - 5,1,0)</f>
        <v>0</v>
      </c>
      <c r="AJ947" cm="1">
        <f t="array" ref="AJ947">MATCH(Table1[[#This Row],[Game_ID]],_xlfn.UNIQUE(_xlfn._xlws.FILTER(Table1[Game_ID],Table1[Team]=Table1[[#This Row],[Team]])),0)</f>
        <v>11</v>
      </c>
      <c r="AK947">
        <f>IF(Table1[[#This Row],[Last5_Flag]]=1,1,0)</f>
        <v>0</v>
      </c>
      <c r="AL947">
        <f>COUNTIFS(
    Table1[Player Name], Table1[[#This Row],[Player Name]],
    Table1[Position], Table1[[#This Row],[Position]]
)</f>
        <v>27</v>
      </c>
      <c r="AM947" t="str" cm="1">
        <f t="array" ref="AM9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948" spans="1:39" x14ac:dyDescent="0.2">
      <c r="A948" t="str">
        <f>TEXT(Table1[[#This Row],[Date]],"yyyymmdd") &amp; "_" &amp; (LEFT(D948,3) &amp; "_" &amp; LEFT(E948,3) &amp; "_" &amp; (Table1[[#This Row],[Game_no.]]))</f>
        <v>20260227_UVA_Con_1</v>
      </c>
      <c r="B948" s="1">
        <v>46080</v>
      </c>
      <c r="C948" s="3">
        <v>1</v>
      </c>
      <c r="D948" t="s">
        <v>200</v>
      </c>
      <c r="E948" t="s">
        <v>97</v>
      </c>
      <c r="F948" t="s">
        <v>97</v>
      </c>
      <c r="G948" t="s">
        <v>200</v>
      </c>
      <c r="H948" t="s">
        <v>105</v>
      </c>
      <c r="I948" t="str">
        <f>TRIM(SUBSTITUTE(Table1[[#This Row],[Player]], " ", ""))</f>
        <v>K.Sholter</v>
      </c>
      <c r="J948">
        <v>3</v>
      </c>
      <c r="K948">
        <v>1</v>
      </c>
      <c r="L948">
        <v>1</v>
      </c>
      <c r="M948">
        <v>2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f t="shared" si="47"/>
        <v>5</v>
      </c>
      <c r="W948" t="s">
        <v>52</v>
      </c>
      <c r="X948" s="3">
        <v>4</v>
      </c>
      <c r="Y948">
        <v>0</v>
      </c>
      <c r="AF948">
        <f>Table1[[#This Row],[AB]]+Table1[[#This Row],[BB]]+Table1[[#This Row],[SF]]</f>
        <v>3</v>
      </c>
      <c r="AG948">
        <f>Table1[[#This Row],[H]]+Table1[[#This Row],[BB]]</f>
        <v>1</v>
      </c>
      <c r="AH948">
        <f>Table1[[#This Row],[H]]-Table1[[#This Row],[2B]]-Table1[[#This Row],[3B]]-Table1[[#This Row],[HR]]</f>
        <v>0</v>
      </c>
      <c r="AI948" s="3">
        <f>IF(Table1[[#This Row],[Team_Game_Number]] &gt;_xlfn.MAXIFS(Table1[Team_Game_Number],Table1[Team],Table1[[#This Row],[Team]]) - 5,1,0)</f>
        <v>0</v>
      </c>
      <c r="AJ948" cm="1">
        <f t="array" ref="AJ948">MATCH(Table1[[#This Row],[Game_ID]],_xlfn.UNIQUE(_xlfn._xlws.FILTER(Table1[Game_ID],Table1[Team]=Table1[[#This Row],[Team]])),0)</f>
        <v>11</v>
      </c>
      <c r="AK948">
        <f>IF(Table1[[#This Row],[Last5_Flag]]=1,1,0)</f>
        <v>0</v>
      </c>
      <c r="AL948">
        <f>COUNTIFS(
    Table1[Player Name], Table1[[#This Row],[Player Name]],
    Table1[Position], Table1[[#This Row],[Position]]
)</f>
        <v>16</v>
      </c>
      <c r="AM948" t="str" cm="1">
        <f t="array" ref="AM9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49" spans="1:39" x14ac:dyDescent="0.2">
      <c r="A949" t="str">
        <f>TEXT(Table1[[#This Row],[Date]],"yyyymmdd") &amp; "_" &amp; (LEFT(D949,3) &amp; "_" &amp; LEFT(E949,3) &amp; "_" &amp; (Table1[[#This Row],[Game_no.]]))</f>
        <v>20260227_UVA_Con_1</v>
      </c>
      <c r="B949" s="1">
        <v>46080</v>
      </c>
      <c r="C949" s="3">
        <v>1</v>
      </c>
      <c r="D949" t="s">
        <v>200</v>
      </c>
      <c r="E949" t="s">
        <v>97</v>
      </c>
      <c r="F949" t="s">
        <v>97</v>
      </c>
      <c r="G949" t="s">
        <v>200</v>
      </c>
      <c r="H949" t="s">
        <v>106</v>
      </c>
      <c r="I949" t="str">
        <f>TRIM(SUBSTITUTE(Table1[[#This Row],[Player]], " ", ""))</f>
        <v>S.Brehm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f t="shared" si="47"/>
        <v>0</v>
      </c>
      <c r="W949" t="s">
        <v>332</v>
      </c>
      <c r="X949" s="3">
        <v>5</v>
      </c>
      <c r="Y949">
        <v>0</v>
      </c>
      <c r="AF949">
        <f>Table1[[#This Row],[AB]]+Table1[[#This Row],[BB]]+Table1[[#This Row],[SF]]</f>
        <v>1</v>
      </c>
      <c r="AG949">
        <f>Table1[[#This Row],[H]]+Table1[[#This Row],[BB]]</f>
        <v>0</v>
      </c>
      <c r="AH949">
        <f>Table1[[#This Row],[H]]-Table1[[#This Row],[2B]]-Table1[[#This Row],[3B]]-Table1[[#This Row],[HR]]</f>
        <v>0</v>
      </c>
      <c r="AI949" s="3">
        <f>IF(Table1[[#This Row],[Team_Game_Number]] &gt;_xlfn.MAXIFS(Table1[Team_Game_Number],Table1[Team],Table1[[#This Row],[Team]]) - 5,1,0)</f>
        <v>0</v>
      </c>
      <c r="AJ949" cm="1">
        <f t="array" ref="AJ949">MATCH(Table1[[#This Row],[Game_ID]],_xlfn.UNIQUE(_xlfn._xlws.FILTER(Table1[Game_ID],Table1[Team]=Table1[[#This Row],[Team]])),0)</f>
        <v>11</v>
      </c>
      <c r="AK949">
        <f>IF(Table1[[#This Row],[Last5_Flag]]=1,1,0)</f>
        <v>0</v>
      </c>
      <c r="AL949">
        <f>COUNTIFS(
    Table1[Player Name], Table1[[#This Row],[Player Name]],
    Table1[Position], Table1[[#This Row],[Position]]
)</f>
        <v>1</v>
      </c>
      <c r="AM949" t="str" cm="1">
        <f t="array" ref="AM9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950" spans="1:39" x14ac:dyDescent="0.2">
      <c r="A950" t="str">
        <f>TEXT(Table1[[#This Row],[Date]],"yyyymmdd") &amp; "_" &amp; (LEFT(D950,3) &amp; "_" &amp; LEFT(E950,3) &amp; "_" &amp; (Table1[[#This Row],[Game_no.]]))</f>
        <v>20260227_UVA_Con_1</v>
      </c>
      <c r="B950" s="1">
        <v>46080</v>
      </c>
      <c r="C950" s="3">
        <v>1</v>
      </c>
      <c r="D950" t="s">
        <v>200</v>
      </c>
      <c r="E950" t="s">
        <v>97</v>
      </c>
      <c r="F950" t="s">
        <v>97</v>
      </c>
      <c r="G950" t="s">
        <v>200</v>
      </c>
      <c r="H950" t="s">
        <v>111</v>
      </c>
      <c r="I950" t="str">
        <f>TRIM(SUBSTITUTE(Table1[[#This Row],[Player]], " ", ""))</f>
        <v>H.Niten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f t="shared" si="47"/>
        <v>0</v>
      </c>
      <c r="W950" t="s">
        <v>54</v>
      </c>
      <c r="X950" s="3"/>
      <c r="Y950">
        <v>0</v>
      </c>
      <c r="AF950">
        <f>Table1[[#This Row],[AB]]+Table1[[#This Row],[BB]]+Table1[[#This Row],[SF]]</f>
        <v>0</v>
      </c>
      <c r="AG950">
        <f>Table1[[#This Row],[H]]+Table1[[#This Row],[BB]]</f>
        <v>0</v>
      </c>
      <c r="AH950">
        <f>Table1[[#This Row],[H]]-Table1[[#This Row],[2B]]-Table1[[#This Row],[3B]]-Table1[[#This Row],[HR]]</f>
        <v>0</v>
      </c>
      <c r="AI950" s="3">
        <f>IF(Table1[[#This Row],[Team_Game_Number]] &gt;_xlfn.MAXIFS(Table1[Team_Game_Number],Table1[Team],Table1[[#This Row],[Team]]) - 5,1,0)</f>
        <v>0</v>
      </c>
      <c r="AJ950" cm="1">
        <f t="array" ref="AJ950">MATCH(Table1[[#This Row],[Game_ID]],_xlfn.UNIQUE(_xlfn._xlws.FILTER(Table1[Game_ID],Table1[Team]=Table1[[#This Row],[Team]])),0)</f>
        <v>11</v>
      </c>
      <c r="AK950">
        <f>IF(Table1[[#This Row],[Last5_Flag]]=1,1,0)</f>
        <v>0</v>
      </c>
      <c r="AL950">
        <f>COUNTIFS(
    Table1[Player Name], Table1[[#This Row],[Player Name]],
    Table1[Position], Table1[[#This Row],[Position]]
)</f>
        <v>7</v>
      </c>
      <c r="AM950" t="str" cm="1">
        <f t="array" ref="AM9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51" spans="1:39" x14ac:dyDescent="0.2">
      <c r="A951" t="str">
        <f>TEXT(Table1[[#This Row],[Date]],"yyyymmdd") &amp; "_" &amp; (LEFT(D951,3) &amp; "_" &amp; LEFT(E951,3) &amp; "_" &amp; (Table1[[#This Row],[Game_no.]]))</f>
        <v>20260227_UVA_Con_1</v>
      </c>
      <c r="B951" s="1">
        <v>46080</v>
      </c>
      <c r="C951" s="3">
        <v>1</v>
      </c>
      <c r="D951" t="s">
        <v>200</v>
      </c>
      <c r="E951" t="s">
        <v>97</v>
      </c>
      <c r="F951" t="s">
        <v>97</v>
      </c>
      <c r="G951" t="s">
        <v>200</v>
      </c>
      <c r="H951" t="s">
        <v>107</v>
      </c>
      <c r="I951" t="str">
        <f>TRIM(SUBSTITUTE(Table1[[#This Row],[Player]], " ", ""))</f>
        <v>G.Dodson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f t="shared" si="47"/>
        <v>0</v>
      </c>
      <c r="W951" t="s">
        <v>54</v>
      </c>
      <c r="X951" s="3">
        <v>5</v>
      </c>
      <c r="Y951">
        <v>0</v>
      </c>
      <c r="AF951">
        <f>Table1[[#This Row],[AB]]+Table1[[#This Row],[BB]]+Table1[[#This Row],[SF]]</f>
        <v>2</v>
      </c>
      <c r="AG951">
        <f>Table1[[#This Row],[H]]+Table1[[#This Row],[BB]]</f>
        <v>0</v>
      </c>
      <c r="AH951">
        <f>Table1[[#This Row],[H]]-Table1[[#This Row],[2B]]-Table1[[#This Row],[3B]]-Table1[[#This Row],[HR]]</f>
        <v>0</v>
      </c>
      <c r="AI951" s="3">
        <f>IF(Table1[[#This Row],[Team_Game_Number]] &gt;_xlfn.MAXIFS(Table1[Team_Game_Number],Table1[Team],Table1[[#This Row],[Team]]) - 5,1,0)</f>
        <v>0</v>
      </c>
      <c r="AJ951" cm="1">
        <f t="array" ref="AJ951">MATCH(Table1[[#This Row],[Game_ID]],_xlfn.UNIQUE(_xlfn._xlws.FILTER(Table1[Game_ID],Table1[Team]=Table1[[#This Row],[Team]])),0)</f>
        <v>11</v>
      </c>
      <c r="AK951">
        <f>IF(Table1[[#This Row],[Last5_Flag]]=1,1,0)</f>
        <v>0</v>
      </c>
      <c r="AL951">
        <f>COUNTIFS(
    Table1[Player Name], Table1[[#This Row],[Player Name]],
    Table1[Position], Table1[[#This Row],[Position]]
)</f>
        <v>16</v>
      </c>
      <c r="AM951" t="str" cm="1">
        <f t="array" ref="AM9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952" spans="1:39" x14ac:dyDescent="0.2">
      <c r="A952" t="str">
        <f>TEXT(Table1[[#This Row],[Date]],"yyyymmdd") &amp; "_" &amp; (LEFT(D952,3) &amp; "_" &amp; LEFT(E952,3) &amp; "_" &amp; (Table1[[#This Row],[Game_no.]]))</f>
        <v>20260227_UVA_Con_1</v>
      </c>
      <c r="B952" s="1">
        <v>46080</v>
      </c>
      <c r="C952" s="3">
        <v>1</v>
      </c>
      <c r="D952" t="s">
        <v>200</v>
      </c>
      <c r="E952" t="s">
        <v>97</v>
      </c>
      <c r="F952" t="s">
        <v>97</v>
      </c>
      <c r="G952" t="s">
        <v>200</v>
      </c>
      <c r="H952" t="s">
        <v>100</v>
      </c>
      <c r="I952" t="str">
        <f>TRIM(SUBSTITUTE(Table1[[#This Row],[Player]], " ", ""))</f>
        <v>M.Hollis</v>
      </c>
      <c r="J952">
        <v>2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0</v>
      </c>
      <c r="V952">
        <f t="shared" si="47"/>
        <v>0</v>
      </c>
      <c r="W952" t="s">
        <v>43</v>
      </c>
      <c r="X952" s="3">
        <v>6</v>
      </c>
      <c r="Y952">
        <v>0</v>
      </c>
      <c r="AF952">
        <f>Table1[[#This Row],[AB]]+Table1[[#This Row],[BB]]+Table1[[#This Row],[SF]]</f>
        <v>3</v>
      </c>
      <c r="AG952">
        <f>Table1[[#This Row],[H]]+Table1[[#This Row],[BB]]</f>
        <v>1</v>
      </c>
      <c r="AH952">
        <f>Table1[[#This Row],[H]]-Table1[[#This Row],[2B]]-Table1[[#This Row],[3B]]-Table1[[#This Row],[HR]]</f>
        <v>0</v>
      </c>
      <c r="AI952" s="3">
        <f>IF(Table1[[#This Row],[Team_Game_Number]] &gt;_xlfn.MAXIFS(Table1[Team_Game_Number],Table1[Team],Table1[[#This Row],[Team]]) - 5,1,0)</f>
        <v>0</v>
      </c>
      <c r="AJ952" cm="1">
        <f t="array" ref="AJ952">MATCH(Table1[[#This Row],[Game_ID]],_xlfn.UNIQUE(_xlfn._xlws.FILTER(Table1[Game_ID],Table1[Team]=Table1[[#This Row],[Team]])),0)</f>
        <v>11</v>
      </c>
      <c r="AK952">
        <f>IF(Table1[[#This Row],[Last5_Flag]]=1,1,0)</f>
        <v>0</v>
      </c>
      <c r="AL952">
        <f>COUNTIFS(
    Table1[Player Name], Table1[[#This Row],[Player Name]],
    Table1[Position], Table1[[#This Row],[Position]]
)</f>
        <v>9</v>
      </c>
      <c r="AM952" t="str" cm="1">
        <f t="array" ref="AM9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953" spans="1:39" x14ac:dyDescent="0.2">
      <c r="A953" t="str">
        <f>TEXT(Table1[[#This Row],[Date]],"yyyymmdd") &amp; "_" &amp; (LEFT(D953,3) &amp; "_" &amp; LEFT(E953,3) &amp; "_" &amp; (Table1[[#This Row],[Game_no.]]))</f>
        <v>20260227_UVA_Con_1</v>
      </c>
      <c r="B953" s="1">
        <v>46080</v>
      </c>
      <c r="C953" s="3">
        <v>1</v>
      </c>
      <c r="D953" t="s">
        <v>200</v>
      </c>
      <c r="E953" t="s">
        <v>97</v>
      </c>
      <c r="F953" t="s">
        <v>97</v>
      </c>
      <c r="G953" t="s">
        <v>200</v>
      </c>
      <c r="H953" t="s">
        <v>103</v>
      </c>
      <c r="I953" t="str">
        <f>TRIM(SUBSTITUTE(Table1[[#This Row],[Player]], " ", ""))</f>
        <v>M.Gleason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f t="shared" si="47"/>
        <v>3</v>
      </c>
      <c r="W953" t="s">
        <v>53</v>
      </c>
      <c r="X953" s="3">
        <v>7</v>
      </c>
      <c r="Y953">
        <v>0</v>
      </c>
      <c r="AF953">
        <f>Table1[[#This Row],[AB]]+Table1[[#This Row],[BB]]+Table1[[#This Row],[SF]]</f>
        <v>1</v>
      </c>
      <c r="AG953">
        <f>Table1[[#This Row],[H]]+Table1[[#This Row],[BB]]</f>
        <v>1</v>
      </c>
      <c r="AH953">
        <f>Table1[[#This Row],[H]]-Table1[[#This Row],[2B]]-Table1[[#This Row],[3B]]-Table1[[#This Row],[HR]]</f>
        <v>0</v>
      </c>
      <c r="AI953" s="3">
        <f>IF(Table1[[#This Row],[Team_Game_Number]] &gt;_xlfn.MAXIFS(Table1[Team_Game_Number],Table1[Team],Table1[[#This Row],[Team]]) - 5,1,0)</f>
        <v>0</v>
      </c>
      <c r="AJ953" cm="1">
        <f t="array" ref="AJ953">MATCH(Table1[[#This Row],[Game_ID]],_xlfn.UNIQUE(_xlfn._xlws.FILTER(Table1[Game_ID],Table1[Team]=Table1[[#This Row],[Team]])),0)</f>
        <v>11</v>
      </c>
      <c r="AK953">
        <f>IF(Table1[[#This Row],[Last5_Flag]]=1,1,0)</f>
        <v>0</v>
      </c>
      <c r="AL953">
        <f>COUNTIFS(
    Table1[Player Name], Table1[[#This Row],[Player Name]],
    Table1[Position], Table1[[#This Row],[Position]]
)</f>
        <v>21</v>
      </c>
      <c r="AM953" t="str" cm="1">
        <f t="array" ref="AM9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954" spans="1:39" x14ac:dyDescent="0.2">
      <c r="A954" t="str">
        <f>TEXT(Table1[[#This Row],[Date]],"yyyymmdd") &amp; "_" &amp; (LEFT(D954,3) &amp; "_" &amp; LEFT(E954,3) &amp; "_" &amp; (Table1[[#This Row],[Game_no.]]))</f>
        <v>20260227_UVA_Con_1</v>
      </c>
      <c r="B954" s="1">
        <v>46080</v>
      </c>
      <c r="C954" s="3">
        <v>1</v>
      </c>
      <c r="D954" t="s">
        <v>200</v>
      </c>
      <c r="E954" t="s">
        <v>97</v>
      </c>
      <c r="F954" t="s">
        <v>97</v>
      </c>
      <c r="G954" t="s">
        <v>200</v>
      </c>
      <c r="H954" t="s">
        <v>99</v>
      </c>
      <c r="I954" t="str">
        <f>TRIM(SUBSTITUTE(Table1[[#This Row],[Player]], " ", ""))</f>
        <v>B.Jamerson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f t="shared" si="47"/>
        <v>0</v>
      </c>
      <c r="W954" t="s">
        <v>7</v>
      </c>
      <c r="X954" s="3">
        <v>8</v>
      </c>
      <c r="Y954">
        <v>0</v>
      </c>
      <c r="AF954">
        <f>Table1[[#This Row],[AB]]+Table1[[#This Row],[BB]]+Table1[[#This Row],[SF]]</f>
        <v>2</v>
      </c>
      <c r="AG954">
        <f>Table1[[#This Row],[H]]+Table1[[#This Row],[BB]]</f>
        <v>0</v>
      </c>
      <c r="AH954">
        <f>Table1[[#This Row],[H]]-Table1[[#This Row],[2B]]-Table1[[#This Row],[3B]]-Table1[[#This Row],[HR]]</f>
        <v>0</v>
      </c>
      <c r="AI954" s="3">
        <f>IF(Table1[[#This Row],[Team_Game_Number]] &gt;_xlfn.MAXIFS(Table1[Team_Game_Number],Table1[Team],Table1[[#This Row],[Team]]) - 5,1,0)</f>
        <v>0</v>
      </c>
      <c r="AJ954" cm="1">
        <f t="array" ref="AJ954">MATCH(Table1[[#This Row],[Game_ID]],_xlfn.UNIQUE(_xlfn._xlws.FILTER(Table1[Game_ID],Table1[Team]=Table1[[#This Row],[Team]])),0)</f>
        <v>11</v>
      </c>
      <c r="AK954">
        <f>IF(Table1[[#This Row],[Last5_Flag]]=1,1,0)</f>
        <v>0</v>
      </c>
      <c r="AL954">
        <f>COUNTIFS(
    Table1[Player Name], Table1[[#This Row],[Player Name]],
    Table1[Position], Table1[[#This Row],[Position]]
)</f>
        <v>3</v>
      </c>
      <c r="AM954" t="str" cm="1">
        <f t="array" ref="AM9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955" spans="1:39" x14ac:dyDescent="0.2">
      <c r="A955" t="str">
        <f>TEXT(Table1[[#This Row],[Date]],"yyyymmdd") &amp; "_" &amp; (LEFT(D955,3) &amp; "_" &amp; LEFT(E955,3) &amp; "_" &amp; (Table1[[#This Row],[Game_no.]]))</f>
        <v>20260227_UVA_Con_1</v>
      </c>
      <c r="B955" s="1">
        <v>46080</v>
      </c>
      <c r="C955" s="3">
        <v>1</v>
      </c>
      <c r="D955" t="s">
        <v>200</v>
      </c>
      <c r="E955" t="s">
        <v>97</v>
      </c>
      <c r="F955" t="s">
        <v>97</v>
      </c>
      <c r="G955" t="s">
        <v>200</v>
      </c>
      <c r="H955" t="s">
        <v>317</v>
      </c>
      <c r="I955" t="str">
        <f>TRIM(SUBSTITUTE(Table1[[#This Row],[Player]], " ", ""))</f>
        <v>J.Ervin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2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f t="shared" si="47"/>
        <v>0</v>
      </c>
      <c r="W955" t="s">
        <v>50</v>
      </c>
      <c r="X955" s="3">
        <v>9</v>
      </c>
      <c r="Y955">
        <v>0</v>
      </c>
      <c r="AF955">
        <f>Table1[[#This Row],[AB]]+Table1[[#This Row],[BB]]+Table1[[#This Row],[SF]]</f>
        <v>2</v>
      </c>
      <c r="AG955">
        <f>Table1[[#This Row],[H]]+Table1[[#This Row],[BB]]</f>
        <v>0</v>
      </c>
      <c r="AH955">
        <f>Table1[[#This Row],[H]]-Table1[[#This Row],[2B]]-Table1[[#This Row],[3B]]-Table1[[#This Row],[HR]]</f>
        <v>0</v>
      </c>
      <c r="AI955" s="3">
        <f>IF(Table1[[#This Row],[Team_Game_Number]] &gt;_xlfn.MAXIFS(Table1[Team_Game_Number],Table1[Team],Table1[[#This Row],[Team]]) - 5,1,0)</f>
        <v>0</v>
      </c>
      <c r="AJ955" cm="1">
        <f t="array" ref="AJ955">MATCH(Table1[[#This Row],[Game_ID]],_xlfn.UNIQUE(_xlfn._xlws.FILTER(Table1[Game_ID],Table1[Team]=Table1[[#This Row],[Team]])),0)</f>
        <v>11</v>
      </c>
      <c r="AK955">
        <f>IF(Table1[[#This Row],[Last5_Flag]]=1,1,0)</f>
        <v>0</v>
      </c>
      <c r="AL955">
        <f>COUNTIFS(
    Table1[Player Name], Table1[[#This Row],[Player Name]],
    Table1[Position], Table1[[#This Row],[Position]]
)</f>
        <v>7</v>
      </c>
      <c r="AM955" t="str" cm="1">
        <f t="array" ref="AM9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956" spans="1:39" x14ac:dyDescent="0.2">
      <c r="A956" t="str">
        <f>TEXT(Table1[[#This Row],[Date]],"yyyymmdd") &amp; "_" &amp; (LEFT(D956,3) &amp; "_" &amp; LEFT(E956,3) &amp; "_" &amp; (Table1[[#This Row],[Game_no.]]))</f>
        <v>20260227_UVA_Con_1</v>
      </c>
      <c r="B956" s="1">
        <v>46080</v>
      </c>
      <c r="C956" s="3">
        <v>1</v>
      </c>
      <c r="D956" t="s">
        <v>200</v>
      </c>
      <c r="E956" t="s">
        <v>97</v>
      </c>
      <c r="F956" t="s">
        <v>97</v>
      </c>
      <c r="G956" t="s">
        <v>200</v>
      </c>
      <c r="H956" t="s">
        <v>108</v>
      </c>
      <c r="I956" t="str">
        <f>TRIM(SUBSTITUTE(Table1[[#This Row],[Player]], " ", ""))</f>
        <v>R.Hintz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f t="shared" si="47"/>
        <v>0</v>
      </c>
      <c r="W956" t="s">
        <v>58</v>
      </c>
      <c r="X956" s="3"/>
      <c r="Y956">
        <v>0</v>
      </c>
      <c r="Z956">
        <v>5</v>
      </c>
      <c r="AA956">
        <v>14</v>
      </c>
      <c r="AB956">
        <v>11</v>
      </c>
      <c r="AC956">
        <v>10</v>
      </c>
      <c r="AD956">
        <v>8</v>
      </c>
      <c r="AE956">
        <v>3</v>
      </c>
      <c r="AF956">
        <f>Table1[[#This Row],[AB]]+Table1[[#This Row],[BB]]+Table1[[#This Row],[SF]]</f>
        <v>0</v>
      </c>
      <c r="AG956">
        <f>Table1[[#This Row],[H]]+Table1[[#This Row],[BB]]</f>
        <v>0</v>
      </c>
      <c r="AH956">
        <f>Table1[[#This Row],[H]]-Table1[[#This Row],[2B]]-Table1[[#This Row],[3B]]-Table1[[#This Row],[HR]]</f>
        <v>0</v>
      </c>
      <c r="AI956" s="3">
        <f>IF(Table1[[#This Row],[Team_Game_Number]] &gt;_xlfn.MAXIFS(Table1[Team_Game_Number],Table1[Team],Table1[[#This Row],[Team]]) - 5,1,0)</f>
        <v>0</v>
      </c>
      <c r="AJ956" cm="1">
        <f t="array" ref="AJ956">MATCH(Table1[[#This Row],[Game_ID]],_xlfn.UNIQUE(_xlfn._xlws.FILTER(Table1[Game_ID],Table1[Team]=Table1[[#This Row],[Team]])),0)</f>
        <v>11</v>
      </c>
      <c r="AK956">
        <f>IF(Table1[[#This Row],[Last5_Flag]]=1,1,0)</f>
        <v>0</v>
      </c>
      <c r="AL956">
        <f>COUNTIFS(
    Table1[Player Name], Table1[[#This Row],[Player Name]],
    Table1[Position], Table1[[#This Row],[Position]]
)</f>
        <v>14</v>
      </c>
      <c r="AM956" t="str" cm="1">
        <f t="array" ref="AM9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957" spans="1:39" x14ac:dyDescent="0.2">
      <c r="A957" t="str">
        <f>TEXT(Table1[[#This Row],[Date]],"yyyymmdd") &amp; "_" &amp; (LEFT(D957,3) &amp; "_" &amp; LEFT(E957,3) &amp; "_" &amp; (Table1[[#This Row],[Game_no.]]))</f>
        <v>20260227_Fai_Cal_1</v>
      </c>
      <c r="B957" s="1">
        <v>46080</v>
      </c>
      <c r="C957" s="3">
        <v>1</v>
      </c>
      <c r="D957" t="s">
        <v>168</v>
      </c>
      <c r="E957" t="s">
        <v>333</v>
      </c>
      <c r="F957" t="s">
        <v>168</v>
      </c>
      <c r="G957" t="s">
        <v>333</v>
      </c>
      <c r="H957" t="s">
        <v>169</v>
      </c>
      <c r="I957" t="str">
        <f>TRIM(SUBSTITUTE(Table1[[#This Row],[Player]], " ", ""))</f>
        <v>B.Hess</v>
      </c>
      <c r="J957">
        <v>3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f t="shared" si="47"/>
        <v>1</v>
      </c>
      <c r="W957" t="s">
        <v>54</v>
      </c>
      <c r="X957" s="3">
        <v>1</v>
      </c>
      <c r="Y957">
        <v>0</v>
      </c>
      <c r="AF957">
        <f>Table1[[#This Row],[AB]]+Table1[[#This Row],[BB]]+Table1[[#This Row],[SF]]</f>
        <v>3</v>
      </c>
      <c r="AG957">
        <f>Table1[[#This Row],[H]]+Table1[[#This Row],[BB]]</f>
        <v>1</v>
      </c>
      <c r="AH957">
        <f>Table1[[#This Row],[H]]-Table1[[#This Row],[2B]]-Table1[[#This Row],[3B]]-Table1[[#This Row],[HR]]</f>
        <v>1</v>
      </c>
      <c r="AI957" s="3">
        <f>IF(Table1[[#This Row],[Team_Game_Number]] &gt;_xlfn.MAXIFS(Table1[Team_Game_Number],Table1[Team],Table1[[#This Row],[Team]]) - 5,1,0)</f>
        <v>0</v>
      </c>
      <c r="AJ957" cm="1">
        <f t="array" ref="AJ957">MATCH(Table1[[#This Row],[Game_ID]],_xlfn.UNIQUE(_xlfn._xlws.FILTER(Table1[Game_ID],Table1[Team]=Table1[[#This Row],[Team]])),0)</f>
        <v>7</v>
      </c>
      <c r="AK957">
        <f>IF(Table1[[#This Row],[Last5_Flag]]=1,1,0)</f>
        <v>0</v>
      </c>
      <c r="AL957">
        <f>COUNTIFS(
    Table1[Player Name], Table1[[#This Row],[Player Name]],
    Table1[Position], Table1[[#This Row],[Position]]
)</f>
        <v>24</v>
      </c>
      <c r="AM957" t="str" cm="1">
        <f t="array" ref="AM9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958" spans="1:39" x14ac:dyDescent="0.2">
      <c r="A958" t="str">
        <f>TEXT(Table1[[#This Row],[Date]],"yyyymmdd") &amp; "_" &amp; (LEFT(D958,3) &amp; "_" &amp; LEFT(E958,3) &amp; "_" &amp; (Table1[[#This Row],[Game_no.]]))</f>
        <v>20260227_Fai_Cal_1</v>
      </c>
      <c r="B958" s="1">
        <v>46080</v>
      </c>
      <c r="C958" s="3">
        <v>1</v>
      </c>
      <c r="D958" t="s">
        <v>168</v>
      </c>
      <c r="E958" t="s">
        <v>333</v>
      </c>
      <c r="F958" t="s">
        <v>168</v>
      </c>
      <c r="G958" t="s">
        <v>333</v>
      </c>
      <c r="H958" t="s">
        <v>228</v>
      </c>
      <c r="I958" t="str">
        <f>TRIM(SUBSTITUTE(Table1[[#This Row],[Player]], " ", ""))</f>
        <v>A.Nogay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f t="shared" si="47"/>
        <v>3</v>
      </c>
      <c r="W958" t="s">
        <v>74</v>
      </c>
      <c r="X958" s="3">
        <v>1</v>
      </c>
      <c r="Y958">
        <v>0</v>
      </c>
      <c r="AF958">
        <f>Table1[[#This Row],[AB]]+Table1[[#This Row],[BB]]+Table1[[#This Row],[SF]]</f>
        <v>1</v>
      </c>
      <c r="AG958">
        <f>Table1[[#This Row],[H]]+Table1[[#This Row],[BB]]</f>
        <v>1</v>
      </c>
      <c r="AH958">
        <f>Table1[[#This Row],[H]]-Table1[[#This Row],[2B]]-Table1[[#This Row],[3B]]-Table1[[#This Row],[HR]]</f>
        <v>0</v>
      </c>
      <c r="AI958" s="3">
        <f>IF(Table1[[#This Row],[Team_Game_Number]] &gt;_xlfn.MAXIFS(Table1[Team_Game_Number],Table1[Team],Table1[[#This Row],[Team]]) - 5,1,0)</f>
        <v>0</v>
      </c>
      <c r="AJ958" cm="1">
        <f t="array" ref="AJ958">MATCH(Table1[[#This Row],[Game_ID]],_xlfn.UNIQUE(_xlfn._xlws.FILTER(Table1[Game_ID],Table1[Team]=Table1[[#This Row],[Team]])),0)</f>
        <v>7</v>
      </c>
      <c r="AK958">
        <f>IF(Table1[[#This Row],[Last5_Flag]]=1,1,0)</f>
        <v>0</v>
      </c>
      <c r="AL958">
        <f>COUNTIFS(
    Table1[Player Name], Table1[[#This Row],[Player Name]],
    Table1[Position], Table1[[#This Row],[Position]]
)</f>
        <v>3</v>
      </c>
      <c r="AM958" t="str" cm="1">
        <f t="array" ref="AM9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959" spans="1:39" x14ac:dyDescent="0.2">
      <c r="A959" t="str">
        <f>TEXT(Table1[[#This Row],[Date]],"yyyymmdd") &amp; "_" &amp; (LEFT(D959,3) &amp; "_" &amp; LEFT(E959,3) &amp; "_" &amp; (Table1[[#This Row],[Game_no.]]))</f>
        <v>20260227_Fai_Cal_1</v>
      </c>
      <c r="B959" s="1">
        <v>46080</v>
      </c>
      <c r="C959" s="3">
        <v>1</v>
      </c>
      <c r="D959" t="s">
        <v>168</v>
      </c>
      <c r="E959" t="s">
        <v>333</v>
      </c>
      <c r="F959" t="s">
        <v>168</v>
      </c>
      <c r="G959" t="s">
        <v>333</v>
      </c>
      <c r="H959" t="s">
        <v>170</v>
      </c>
      <c r="I959" t="str">
        <f>TRIM(SUBSTITUTE(Table1[[#This Row],[Player]], " ", ""))</f>
        <v>G.Bibb</v>
      </c>
      <c r="J959">
        <v>3</v>
      </c>
      <c r="K959">
        <v>2</v>
      </c>
      <c r="L959">
        <v>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f t="shared" si="47"/>
        <v>3</v>
      </c>
      <c r="W959" t="s">
        <v>53</v>
      </c>
      <c r="X959" s="3">
        <v>2</v>
      </c>
      <c r="Y959">
        <v>0</v>
      </c>
      <c r="AF959">
        <f>Table1[[#This Row],[AB]]+Table1[[#This Row],[BB]]+Table1[[#This Row],[SF]]</f>
        <v>3</v>
      </c>
      <c r="AG959">
        <f>Table1[[#This Row],[H]]+Table1[[#This Row],[BB]]</f>
        <v>3</v>
      </c>
      <c r="AH959">
        <f>Table1[[#This Row],[H]]-Table1[[#This Row],[2B]]-Table1[[#This Row],[3B]]-Table1[[#This Row],[HR]]</f>
        <v>3</v>
      </c>
      <c r="AI959" s="3">
        <f>IF(Table1[[#This Row],[Team_Game_Number]] &gt;_xlfn.MAXIFS(Table1[Team_Game_Number],Table1[Team],Table1[[#This Row],[Team]]) - 5,1,0)</f>
        <v>0</v>
      </c>
      <c r="AJ959" cm="1">
        <f t="array" ref="AJ959">MATCH(Table1[[#This Row],[Game_ID]],_xlfn.UNIQUE(_xlfn._xlws.FILTER(Table1[Game_ID],Table1[Team]=Table1[[#This Row],[Team]])),0)</f>
        <v>7</v>
      </c>
      <c r="AK959">
        <f>IF(Table1[[#This Row],[Last5_Flag]]=1,1,0)</f>
        <v>0</v>
      </c>
      <c r="AL959">
        <f>COUNTIFS(
    Table1[Player Name], Table1[[#This Row],[Player Name]],
    Table1[Position], Table1[[#This Row],[Position]]
)</f>
        <v>20</v>
      </c>
      <c r="AM959" t="str" cm="1">
        <f t="array" ref="AM9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960" spans="1:39" x14ac:dyDescent="0.2">
      <c r="A960" t="str">
        <f>TEXT(Table1[[#This Row],[Date]],"yyyymmdd") &amp; "_" &amp; (LEFT(D960,3) &amp; "_" &amp; LEFT(E960,3) &amp; "_" &amp; (Table1[[#This Row],[Game_no.]]))</f>
        <v>20260227_Fai_Cal_1</v>
      </c>
      <c r="B960" s="1">
        <v>46080</v>
      </c>
      <c r="C960" s="3">
        <v>1</v>
      </c>
      <c r="D960" t="s">
        <v>168</v>
      </c>
      <c r="E960" t="s">
        <v>333</v>
      </c>
      <c r="F960" t="s">
        <v>168</v>
      </c>
      <c r="G960" t="s">
        <v>333</v>
      </c>
      <c r="H960" t="s">
        <v>227</v>
      </c>
      <c r="I960" t="str">
        <f>TRIM(SUBSTITUTE(Table1[[#This Row],[Player]], " ", ""))</f>
        <v>S.Frye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f t="shared" si="47"/>
        <v>0</v>
      </c>
      <c r="W960" t="s">
        <v>74</v>
      </c>
      <c r="X960" s="3">
        <v>2</v>
      </c>
      <c r="Y960">
        <v>0</v>
      </c>
      <c r="AF960">
        <f>Table1[[#This Row],[AB]]+Table1[[#This Row],[BB]]+Table1[[#This Row],[SF]]</f>
        <v>0</v>
      </c>
      <c r="AG960">
        <f>Table1[[#This Row],[H]]+Table1[[#This Row],[BB]]</f>
        <v>0</v>
      </c>
      <c r="AH960">
        <f>Table1[[#This Row],[H]]-Table1[[#This Row],[2B]]-Table1[[#This Row],[3B]]-Table1[[#This Row],[HR]]</f>
        <v>0</v>
      </c>
      <c r="AI960" s="3">
        <f>IF(Table1[[#This Row],[Team_Game_Number]] &gt;_xlfn.MAXIFS(Table1[Team_Game_Number],Table1[Team],Table1[[#This Row],[Team]]) - 5,1,0)</f>
        <v>0</v>
      </c>
      <c r="AJ960" cm="1">
        <f t="array" ref="AJ960">MATCH(Table1[[#This Row],[Game_ID]],_xlfn.UNIQUE(_xlfn._xlws.FILTER(Table1[Game_ID],Table1[Team]=Table1[[#This Row],[Team]])),0)</f>
        <v>7</v>
      </c>
      <c r="AK960">
        <f>IF(Table1[[#This Row],[Last5_Flag]]=1,1,0)</f>
        <v>0</v>
      </c>
      <c r="AL960">
        <f>COUNTIFS(
    Table1[Player Name], Table1[[#This Row],[Player Name]],
    Table1[Position], Table1[[#This Row],[Position]]
)</f>
        <v>3</v>
      </c>
      <c r="AM960" t="str" cm="1">
        <f t="array" ref="AM9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961" spans="1:39" x14ac:dyDescent="0.2">
      <c r="A961" t="str">
        <f>TEXT(Table1[[#This Row],[Date]],"yyyymmdd") &amp; "_" &amp; (LEFT(D961,3) &amp; "_" &amp; LEFT(E961,3) &amp; "_" &amp; (Table1[[#This Row],[Game_no.]]))</f>
        <v>20260227_Fai_Cal_1</v>
      </c>
      <c r="B961" s="1">
        <v>46080</v>
      </c>
      <c r="C961" s="3">
        <v>1</v>
      </c>
      <c r="D961" t="s">
        <v>168</v>
      </c>
      <c r="E961" t="s">
        <v>333</v>
      </c>
      <c r="F961" t="s">
        <v>168</v>
      </c>
      <c r="G961" t="s">
        <v>333</v>
      </c>
      <c r="H961" t="s">
        <v>172</v>
      </c>
      <c r="I961" t="str">
        <f>TRIM(SUBSTITUTE(Table1[[#This Row],[Player]], " ", ""))</f>
        <v>E.Paul</v>
      </c>
      <c r="J961">
        <v>2</v>
      </c>
      <c r="K961">
        <v>2</v>
      </c>
      <c r="L961">
        <v>2</v>
      </c>
      <c r="M961">
        <v>3</v>
      </c>
      <c r="N961">
        <v>1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f t="shared" si="47"/>
        <v>4</v>
      </c>
      <c r="W961" t="s">
        <v>48</v>
      </c>
      <c r="X961" s="3">
        <v>3</v>
      </c>
      <c r="Y961">
        <v>0</v>
      </c>
      <c r="AF961">
        <f>Table1[[#This Row],[AB]]+Table1[[#This Row],[BB]]+Table1[[#This Row],[SF]]</f>
        <v>3</v>
      </c>
      <c r="AG961">
        <f>Table1[[#This Row],[H]]+Table1[[#This Row],[BB]]</f>
        <v>3</v>
      </c>
      <c r="AH961">
        <f>Table1[[#This Row],[H]]-Table1[[#This Row],[2B]]-Table1[[#This Row],[3B]]-Table1[[#This Row],[HR]]</f>
        <v>1</v>
      </c>
      <c r="AI961" s="3">
        <f>IF(Table1[[#This Row],[Team_Game_Number]] &gt;_xlfn.MAXIFS(Table1[Team_Game_Number],Table1[Team],Table1[[#This Row],[Team]]) - 5,1,0)</f>
        <v>0</v>
      </c>
      <c r="AJ961" cm="1">
        <f t="array" ref="AJ961">MATCH(Table1[[#This Row],[Game_ID]],_xlfn.UNIQUE(_xlfn._xlws.FILTER(Table1[Game_ID],Table1[Team]=Table1[[#This Row],[Team]])),0)</f>
        <v>7</v>
      </c>
      <c r="AK961">
        <f>IF(Table1[[#This Row],[Last5_Flag]]=1,1,0)</f>
        <v>0</v>
      </c>
      <c r="AL961">
        <f>COUNTIFS(
    Table1[Player Name], Table1[[#This Row],[Player Name]],
    Table1[Position], Table1[[#This Row],[Position]]
)</f>
        <v>24</v>
      </c>
      <c r="AM961" t="str" cm="1">
        <f t="array" ref="AM9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962" spans="1:39" x14ac:dyDescent="0.2">
      <c r="A962" t="str">
        <f>TEXT(Table1[[#This Row],[Date]],"yyyymmdd") &amp; "_" &amp; (LEFT(D962,3) &amp; "_" &amp; LEFT(E962,3) &amp; "_" &amp; (Table1[[#This Row],[Game_no.]]))</f>
        <v>20260227_Fai_Cal_1</v>
      </c>
      <c r="B962" s="1">
        <v>46080</v>
      </c>
      <c r="C962" s="3">
        <v>1</v>
      </c>
      <c r="D962" t="s">
        <v>168</v>
      </c>
      <c r="E962" t="s">
        <v>333</v>
      </c>
      <c r="F962" t="s">
        <v>168</v>
      </c>
      <c r="G962" t="s">
        <v>333</v>
      </c>
      <c r="H962" t="s">
        <v>173</v>
      </c>
      <c r="I962" t="str">
        <f>TRIM(SUBSTITUTE(Table1[[#This Row],[Player]], " ", ""))</f>
        <v>A.Townsend</v>
      </c>
      <c r="J962">
        <v>3</v>
      </c>
      <c r="K962">
        <v>1</v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f t="shared" si="47"/>
        <v>2</v>
      </c>
      <c r="W962" t="s">
        <v>57</v>
      </c>
      <c r="X962" s="3">
        <v>4</v>
      </c>
      <c r="Y962">
        <v>0</v>
      </c>
      <c r="AF962">
        <f>Table1[[#This Row],[AB]]+Table1[[#This Row],[BB]]+Table1[[#This Row],[SF]]</f>
        <v>3</v>
      </c>
      <c r="AG962">
        <f>Table1[[#This Row],[H]]+Table1[[#This Row],[BB]]</f>
        <v>2</v>
      </c>
      <c r="AH962">
        <f>Table1[[#This Row],[H]]-Table1[[#This Row],[2B]]-Table1[[#This Row],[3B]]-Table1[[#This Row],[HR]]</f>
        <v>2</v>
      </c>
      <c r="AI962" s="3">
        <f>IF(Table1[[#This Row],[Team_Game_Number]] &gt;_xlfn.MAXIFS(Table1[Team_Game_Number],Table1[Team],Table1[[#This Row],[Team]]) - 5,1,0)</f>
        <v>0</v>
      </c>
      <c r="AJ962" cm="1">
        <f t="array" ref="AJ962">MATCH(Table1[[#This Row],[Game_ID]],_xlfn.UNIQUE(_xlfn._xlws.FILTER(Table1[Game_ID],Table1[Team]=Table1[[#This Row],[Team]])),0)</f>
        <v>7</v>
      </c>
      <c r="AK962">
        <f>IF(Table1[[#This Row],[Last5_Flag]]=1,1,0)</f>
        <v>0</v>
      </c>
      <c r="AL962">
        <f>COUNTIFS(
    Table1[Player Name], Table1[[#This Row],[Player Name]],
    Table1[Position], Table1[[#This Row],[Position]]
)</f>
        <v>18</v>
      </c>
      <c r="AM962" t="str" cm="1">
        <f t="array" ref="AM9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963" spans="1:39" x14ac:dyDescent="0.2">
      <c r="A963" t="str">
        <f>TEXT(Table1[[#This Row],[Date]],"yyyymmdd") &amp; "_" &amp; (LEFT(D963,3) &amp; "_" &amp; LEFT(E963,3) &amp; "_" &amp; (Table1[[#This Row],[Game_no.]]))</f>
        <v>20260227_Fai_Cal_1</v>
      </c>
      <c r="B963" s="1">
        <v>46080</v>
      </c>
      <c r="C963" s="3">
        <v>1</v>
      </c>
      <c r="D963" t="s">
        <v>168</v>
      </c>
      <c r="E963" t="s">
        <v>333</v>
      </c>
      <c r="F963" t="s">
        <v>168</v>
      </c>
      <c r="G963" t="s">
        <v>333</v>
      </c>
      <c r="H963" t="s">
        <v>174</v>
      </c>
      <c r="I963" t="str">
        <f>TRIM(SUBSTITUTE(Table1[[#This Row],[Player]], " ", ""))</f>
        <v>A.Foresha</v>
      </c>
      <c r="J963">
        <v>3</v>
      </c>
      <c r="K963">
        <v>0</v>
      </c>
      <c r="L963">
        <v>1</v>
      </c>
      <c r="M963">
        <v>1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f t="shared" si="47"/>
        <v>3</v>
      </c>
      <c r="W963" t="s">
        <v>43</v>
      </c>
      <c r="X963" s="3">
        <v>5</v>
      </c>
      <c r="Y963">
        <v>0</v>
      </c>
      <c r="AF963">
        <f>Table1[[#This Row],[AB]]+Table1[[#This Row],[BB]]+Table1[[#This Row],[SF]]</f>
        <v>3</v>
      </c>
      <c r="AG963">
        <f>Table1[[#This Row],[H]]+Table1[[#This Row],[BB]]</f>
        <v>1</v>
      </c>
      <c r="AH963">
        <f>Table1[[#This Row],[H]]-Table1[[#This Row],[2B]]-Table1[[#This Row],[3B]]-Table1[[#This Row],[HR]]</f>
        <v>0</v>
      </c>
      <c r="AI963" s="3">
        <f>IF(Table1[[#This Row],[Team_Game_Number]] &gt;_xlfn.MAXIFS(Table1[Team_Game_Number],Table1[Team],Table1[[#This Row],[Team]]) - 5,1,0)</f>
        <v>0</v>
      </c>
      <c r="AJ963" cm="1">
        <f t="array" ref="AJ963">MATCH(Table1[[#This Row],[Game_ID]],_xlfn.UNIQUE(_xlfn._xlws.FILTER(Table1[Game_ID],Table1[Team]=Table1[[#This Row],[Team]])),0)</f>
        <v>7</v>
      </c>
      <c r="AK963">
        <f>IF(Table1[[#This Row],[Last5_Flag]]=1,1,0)</f>
        <v>0</v>
      </c>
      <c r="AL963">
        <f>COUNTIFS(
    Table1[Player Name], Table1[[#This Row],[Player Name]],
    Table1[Position], Table1[[#This Row],[Position]]
)</f>
        <v>23</v>
      </c>
      <c r="AM963" t="str" cm="1">
        <f t="array" ref="AM9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964" spans="1:39" x14ac:dyDescent="0.2">
      <c r="A964" t="str">
        <f>TEXT(Table1[[#This Row],[Date]],"yyyymmdd") &amp; "_" &amp; (LEFT(D964,3) &amp; "_" &amp; LEFT(E964,3) &amp; "_" &amp; (Table1[[#This Row],[Game_no.]]))</f>
        <v>20260227_Fai_Cal_1</v>
      </c>
      <c r="B964" s="1">
        <v>46080</v>
      </c>
      <c r="C964" s="3">
        <v>1</v>
      </c>
      <c r="D964" t="s">
        <v>168</v>
      </c>
      <c r="E964" t="s">
        <v>333</v>
      </c>
      <c r="F964" t="s">
        <v>168</v>
      </c>
      <c r="G964" t="s">
        <v>333</v>
      </c>
      <c r="H964" t="s">
        <v>181</v>
      </c>
      <c r="I964" t="str">
        <f>TRIM(SUBSTITUTE(Table1[[#This Row],[Player]], " ", ""))</f>
        <v>A.Thompson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f t="shared" si="47"/>
        <v>0</v>
      </c>
      <c r="W964" t="s">
        <v>73</v>
      </c>
      <c r="X964" s="3"/>
      <c r="Y964">
        <v>0</v>
      </c>
      <c r="AF964">
        <f>Table1[[#This Row],[AB]]+Table1[[#This Row],[BB]]+Table1[[#This Row],[SF]]</f>
        <v>0</v>
      </c>
      <c r="AG964">
        <f>Table1[[#This Row],[H]]+Table1[[#This Row],[BB]]</f>
        <v>0</v>
      </c>
      <c r="AH964">
        <f>Table1[[#This Row],[H]]-Table1[[#This Row],[2B]]-Table1[[#This Row],[3B]]-Table1[[#This Row],[HR]]</f>
        <v>0</v>
      </c>
      <c r="AI964" s="3">
        <f>IF(Table1[[#This Row],[Team_Game_Number]] &gt;_xlfn.MAXIFS(Table1[Team_Game_Number],Table1[Team],Table1[[#This Row],[Team]]) - 5,1,0)</f>
        <v>0</v>
      </c>
      <c r="AJ964" cm="1">
        <f t="array" ref="AJ964">MATCH(Table1[[#This Row],[Game_ID]],_xlfn.UNIQUE(_xlfn._xlws.FILTER(Table1[Game_ID],Table1[Team]=Table1[[#This Row],[Team]])),0)</f>
        <v>7</v>
      </c>
      <c r="AK964">
        <f>IF(Table1[[#This Row],[Last5_Flag]]=1,1,0)</f>
        <v>0</v>
      </c>
      <c r="AL964">
        <f>COUNTIFS(
    Table1[Player Name], Table1[[#This Row],[Player Name]],
    Table1[Position], Table1[[#This Row],[Position]]
)</f>
        <v>4</v>
      </c>
      <c r="AM964" t="str" cm="1">
        <f t="array" ref="AM9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965" spans="1:39" x14ac:dyDescent="0.2">
      <c r="A965" t="str">
        <f>TEXT(Table1[[#This Row],[Date]],"yyyymmdd") &amp; "_" &amp; (LEFT(D965,3) &amp; "_" &amp; LEFT(E965,3) &amp; "_" &amp; (Table1[[#This Row],[Game_no.]]))</f>
        <v>20260227_Fai_Cal_1</v>
      </c>
      <c r="B965" s="1">
        <v>46080</v>
      </c>
      <c r="C965" s="3">
        <v>1</v>
      </c>
      <c r="D965" t="s">
        <v>168</v>
      </c>
      <c r="E965" t="s">
        <v>333</v>
      </c>
      <c r="F965" t="s">
        <v>168</v>
      </c>
      <c r="G965" t="s">
        <v>333</v>
      </c>
      <c r="H965" t="s">
        <v>171</v>
      </c>
      <c r="I965" t="str">
        <f>TRIM(SUBSTITUTE(Table1[[#This Row],[Player]], " ", ""))</f>
        <v>B.Marietta</v>
      </c>
      <c r="J965">
        <v>2</v>
      </c>
      <c r="K965">
        <v>0</v>
      </c>
      <c r="L965">
        <v>1</v>
      </c>
      <c r="M965">
        <v>0</v>
      </c>
      <c r="N965">
        <v>1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f t="shared" si="47"/>
        <v>1</v>
      </c>
      <c r="W965" t="s">
        <v>50</v>
      </c>
      <c r="X965" s="3">
        <v>6</v>
      </c>
      <c r="Y965">
        <v>0</v>
      </c>
      <c r="AF965">
        <f>Table1[[#This Row],[AB]]+Table1[[#This Row],[BB]]+Table1[[#This Row],[SF]]</f>
        <v>3</v>
      </c>
      <c r="AG965">
        <f>Table1[[#This Row],[H]]+Table1[[#This Row],[BB]]</f>
        <v>2</v>
      </c>
      <c r="AH965">
        <f>Table1[[#This Row],[H]]-Table1[[#This Row],[2B]]-Table1[[#This Row],[3B]]-Table1[[#This Row],[HR]]</f>
        <v>1</v>
      </c>
      <c r="AI965" s="3">
        <f>IF(Table1[[#This Row],[Team_Game_Number]] &gt;_xlfn.MAXIFS(Table1[Team_Game_Number],Table1[Team],Table1[[#This Row],[Team]]) - 5,1,0)</f>
        <v>0</v>
      </c>
      <c r="AJ965" cm="1">
        <f t="array" ref="AJ965">MATCH(Table1[[#This Row],[Game_ID]],_xlfn.UNIQUE(_xlfn._xlws.FILTER(Table1[Game_ID],Table1[Team]=Table1[[#This Row],[Team]])),0)</f>
        <v>7</v>
      </c>
      <c r="AK965">
        <f>IF(Table1[[#This Row],[Last5_Flag]]=1,1,0)</f>
        <v>0</v>
      </c>
      <c r="AL965">
        <f>COUNTIFS(
    Table1[Player Name], Table1[[#This Row],[Player Name]],
    Table1[Position], Table1[[#This Row],[Position]]
)</f>
        <v>16</v>
      </c>
      <c r="AM965" t="str" cm="1">
        <f t="array" ref="AM9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966" spans="1:39" x14ac:dyDescent="0.2">
      <c r="A966" t="str">
        <f>TEXT(Table1[[#This Row],[Date]],"yyyymmdd") &amp; "_" &amp; (LEFT(D966,3) &amp; "_" &amp; LEFT(E966,3) &amp; "_" &amp; (Table1[[#This Row],[Game_no.]]))</f>
        <v>20260227_Fai_Cal_1</v>
      </c>
      <c r="B966" s="1">
        <v>46080</v>
      </c>
      <c r="C966" s="3">
        <v>1</v>
      </c>
      <c r="D966" t="s">
        <v>168</v>
      </c>
      <c r="E966" t="s">
        <v>333</v>
      </c>
      <c r="F966" t="s">
        <v>168</v>
      </c>
      <c r="G966" t="s">
        <v>333</v>
      </c>
      <c r="H966" t="s">
        <v>179</v>
      </c>
      <c r="I966" t="str">
        <f>TRIM(SUBSTITUTE(Table1[[#This Row],[Player]], " ", ""))</f>
        <v>J.McGill</v>
      </c>
      <c r="J966">
        <v>3</v>
      </c>
      <c r="K966">
        <v>0</v>
      </c>
      <c r="L966">
        <v>1</v>
      </c>
      <c r="M966">
        <v>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f t="shared" si="47"/>
        <v>1</v>
      </c>
      <c r="W966" t="s">
        <v>8</v>
      </c>
      <c r="X966" s="3">
        <v>7</v>
      </c>
      <c r="Y966">
        <v>0</v>
      </c>
      <c r="AF966">
        <f>Table1[[#This Row],[AB]]+Table1[[#This Row],[BB]]+Table1[[#This Row],[SF]]</f>
        <v>3</v>
      </c>
      <c r="AG966">
        <f>Table1[[#This Row],[H]]+Table1[[#This Row],[BB]]</f>
        <v>1</v>
      </c>
      <c r="AH966">
        <f>Table1[[#This Row],[H]]-Table1[[#This Row],[2B]]-Table1[[#This Row],[3B]]-Table1[[#This Row],[HR]]</f>
        <v>1</v>
      </c>
      <c r="AI966" s="3">
        <f>IF(Table1[[#This Row],[Team_Game_Number]] &gt;_xlfn.MAXIFS(Table1[Team_Game_Number],Table1[Team],Table1[[#This Row],[Team]]) - 5,1,0)</f>
        <v>0</v>
      </c>
      <c r="AJ966" cm="1">
        <f t="array" ref="AJ966">MATCH(Table1[[#This Row],[Game_ID]],_xlfn.UNIQUE(_xlfn._xlws.FILTER(Table1[Game_ID],Table1[Team]=Table1[[#This Row],[Team]])),0)</f>
        <v>7</v>
      </c>
      <c r="AK966">
        <f>IF(Table1[[#This Row],[Last5_Flag]]=1,1,0)</f>
        <v>0</v>
      </c>
      <c r="AL966">
        <f>COUNTIFS(
    Table1[Player Name], Table1[[#This Row],[Player Name]],
    Table1[Position], Table1[[#This Row],[Position]]
)</f>
        <v>22</v>
      </c>
      <c r="AM966" t="str" cm="1">
        <f t="array" ref="AM9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967" spans="1:39" x14ac:dyDescent="0.2">
      <c r="A967" t="str">
        <f>TEXT(Table1[[#This Row],[Date]],"yyyymmdd") &amp; "_" &amp; (LEFT(D967,3) &amp; "_" &amp; LEFT(E967,3) &amp; "_" &amp; (Table1[[#This Row],[Game_no.]]))</f>
        <v>20260227_Fai_Cal_1</v>
      </c>
      <c r="B967" s="1">
        <v>46080</v>
      </c>
      <c r="C967" s="3">
        <v>1</v>
      </c>
      <c r="D967" t="s">
        <v>168</v>
      </c>
      <c r="E967" t="s">
        <v>333</v>
      </c>
      <c r="F967" t="s">
        <v>168</v>
      </c>
      <c r="G967" t="s">
        <v>333</v>
      </c>
      <c r="H967" t="s">
        <v>182</v>
      </c>
      <c r="I967" t="str">
        <f>TRIM(SUBSTITUTE(Table1[[#This Row],[Player]], " ", ""))</f>
        <v>D.Haller</v>
      </c>
      <c r="J967">
        <v>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f t="shared" si="47"/>
        <v>0</v>
      </c>
      <c r="W967" t="s">
        <v>58</v>
      </c>
      <c r="X967" s="3">
        <v>8</v>
      </c>
      <c r="Y967">
        <v>0</v>
      </c>
      <c r="Z967">
        <v>5</v>
      </c>
      <c r="AA967">
        <v>2</v>
      </c>
      <c r="AB967">
        <v>0</v>
      </c>
      <c r="AC967">
        <v>0</v>
      </c>
      <c r="AD967">
        <v>1</v>
      </c>
      <c r="AE967">
        <v>2</v>
      </c>
      <c r="AF967">
        <f>Table1[[#This Row],[AB]]+Table1[[#This Row],[BB]]+Table1[[#This Row],[SF]]</f>
        <v>2</v>
      </c>
      <c r="AG967">
        <f>Table1[[#This Row],[H]]+Table1[[#This Row],[BB]]</f>
        <v>0</v>
      </c>
      <c r="AH967">
        <f>Table1[[#This Row],[H]]-Table1[[#This Row],[2B]]-Table1[[#This Row],[3B]]-Table1[[#This Row],[HR]]</f>
        <v>0</v>
      </c>
      <c r="AI967" s="3">
        <f>IF(Table1[[#This Row],[Team_Game_Number]] &gt;_xlfn.MAXIFS(Table1[Team_Game_Number],Table1[Team],Table1[[#This Row],[Team]]) - 5,1,0)</f>
        <v>0</v>
      </c>
      <c r="AJ967" cm="1">
        <f t="array" ref="AJ967">MATCH(Table1[[#This Row],[Game_ID]],_xlfn.UNIQUE(_xlfn._xlws.FILTER(Table1[Game_ID],Table1[Team]=Table1[[#This Row],[Team]])),0)</f>
        <v>7</v>
      </c>
      <c r="AK967">
        <f>IF(Table1[[#This Row],[Last5_Flag]]=1,1,0)</f>
        <v>0</v>
      </c>
      <c r="AL967">
        <f>COUNTIFS(
    Table1[Player Name], Table1[[#This Row],[Player Name]],
    Table1[Position], Table1[[#This Row],[Position]]
)</f>
        <v>11</v>
      </c>
      <c r="AM967" t="str" cm="1">
        <f t="array" ref="AM9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968" spans="1:39" x14ac:dyDescent="0.2">
      <c r="A968" t="str">
        <f>TEXT(Table1[[#This Row],[Date]],"yyyymmdd") &amp; "_" &amp; (LEFT(D968,3) &amp; "_" &amp; LEFT(E968,3) &amp; "_" &amp; (Table1[[#This Row],[Game_no.]]))</f>
        <v>20260227_Fai_Cal_1</v>
      </c>
      <c r="B968" s="1">
        <v>46080</v>
      </c>
      <c r="C968" s="3">
        <v>1</v>
      </c>
      <c r="D968" t="s">
        <v>168</v>
      </c>
      <c r="E968" t="s">
        <v>333</v>
      </c>
      <c r="F968" t="s">
        <v>168</v>
      </c>
      <c r="G968" t="s">
        <v>333</v>
      </c>
      <c r="H968" t="s">
        <v>334</v>
      </c>
      <c r="I968" t="str">
        <f>TRIM(SUBSTITUTE(Table1[[#This Row],[Player]], " ", ""))</f>
        <v>G.Ramm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f t="shared" si="47"/>
        <v>0</v>
      </c>
      <c r="W968" t="s">
        <v>74</v>
      </c>
      <c r="X968" s="3">
        <v>8</v>
      </c>
      <c r="Y968">
        <v>0</v>
      </c>
      <c r="AF968">
        <f>Table1[[#This Row],[AB]]+Table1[[#This Row],[BB]]+Table1[[#This Row],[SF]]</f>
        <v>1</v>
      </c>
      <c r="AG968">
        <f>Table1[[#This Row],[H]]+Table1[[#This Row],[BB]]</f>
        <v>0</v>
      </c>
      <c r="AH968">
        <f>Table1[[#This Row],[H]]-Table1[[#This Row],[2B]]-Table1[[#This Row],[3B]]-Table1[[#This Row],[HR]]</f>
        <v>0</v>
      </c>
      <c r="AI968" s="3">
        <f>IF(Table1[[#This Row],[Team_Game_Number]] &gt;_xlfn.MAXIFS(Table1[Team_Game_Number],Table1[Team],Table1[[#This Row],[Team]]) - 5,1,0)</f>
        <v>0</v>
      </c>
      <c r="AJ968" cm="1">
        <f t="array" ref="AJ968">MATCH(Table1[[#This Row],[Game_ID]],_xlfn.UNIQUE(_xlfn._xlws.FILTER(Table1[Game_ID],Table1[Team]=Table1[[#This Row],[Team]])),0)</f>
        <v>7</v>
      </c>
      <c r="AK968">
        <f>IF(Table1[[#This Row],[Last5_Flag]]=1,1,0)</f>
        <v>0</v>
      </c>
      <c r="AL968">
        <f>COUNTIFS(
    Table1[Player Name], Table1[[#This Row],[Player Name]],
    Table1[Position], Table1[[#This Row],[Position]]
)</f>
        <v>2</v>
      </c>
      <c r="AM968" t="str" cm="1">
        <f t="array" ref="AM9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969" spans="1:39" x14ac:dyDescent="0.2">
      <c r="A969" t="str">
        <f>TEXT(Table1[[#This Row],[Date]],"yyyymmdd") &amp; "_" &amp; (LEFT(D969,3) &amp; "_" &amp; LEFT(E969,3) &amp; "_" &amp; (Table1[[#This Row],[Game_no.]]))</f>
        <v>20260227_Fai_Cal_1</v>
      </c>
      <c r="B969" s="1">
        <v>46080</v>
      </c>
      <c r="C969" s="3">
        <v>1</v>
      </c>
      <c r="D969" t="s">
        <v>168</v>
      </c>
      <c r="E969" t="s">
        <v>333</v>
      </c>
      <c r="F969" t="s">
        <v>168</v>
      </c>
      <c r="G969" t="s">
        <v>333</v>
      </c>
      <c r="H969" t="s">
        <v>180</v>
      </c>
      <c r="I969" t="str">
        <f>TRIM(SUBSTITUTE(Table1[[#This Row],[Player]], " ", ""))</f>
        <v>A.Keilholz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f t="shared" si="47"/>
        <v>0</v>
      </c>
      <c r="W969" t="s">
        <v>52</v>
      </c>
      <c r="X969" s="3">
        <v>9</v>
      </c>
      <c r="Y969">
        <v>0</v>
      </c>
      <c r="AF969">
        <f>Table1[[#This Row],[AB]]+Table1[[#This Row],[BB]]+Table1[[#This Row],[SF]]</f>
        <v>2</v>
      </c>
      <c r="AG969">
        <f>Table1[[#This Row],[H]]+Table1[[#This Row],[BB]]</f>
        <v>0</v>
      </c>
      <c r="AH969">
        <f>Table1[[#This Row],[H]]-Table1[[#This Row],[2B]]-Table1[[#This Row],[3B]]-Table1[[#This Row],[HR]]</f>
        <v>0</v>
      </c>
      <c r="AI969" s="3">
        <f>IF(Table1[[#This Row],[Team_Game_Number]] &gt;_xlfn.MAXIFS(Table1[Team_Game_Number],Table1[Team],Table1[[#This Row],[Team]]) - 5,1,0)</f>
        <v>0</v>
      </c>
      <c r="AJ969" cm="1">
        <f t="array" ref="AJ969">MATCH(Table1[[#This Row],[Game_ID]],_xlfn.UNIQUE(_xlfn._xlws.FILTER(Table1[Game_ID],Table1[Team]=Table1[[#This Row],[Team]])),0)</f>
        <v>7</v>
      </c>
      <c r="AK969">
        <f>IF(Table1[[#This Row],[Last5_Flag]]=1,1,0)</f>
        <v>0</v>
      </c>
      <c r="AL969">
        <f>COUNTIFS(
    Table1[Player Name], Table1[[#This Row],[Player Name]],
    Table1[Position], Table1[[#This Row],[Position]]
)</f>
        <v>24</v>
      </c>
      <c r="AM969" t="str" cm="1">
        <f t="array" ref="AM9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70" spans="1:39" x14ac:dyDescent="0.2">
      <c r="A970" t="str">
        <f>TEXT(Table1[[#This Row],[Date]],"yyyymmdd") &amp; "_" &amp; (LEFT(D970,3) &amp; "_" &amp; LEFT(E970,3) &amp; "_" &amp; (Table1[[#This Row],[Game_no.]]))</f>
        <v>20260227_Fai_Cal_1</v>
      </c>
      <c r="B970" s="1">
        <v>46080</v>
      </c>
      <c r="C970" s="3">
        <v>1</v>
      </c>
      <c r="D970" t="s">
        <v>168</v>
      </c>
      <c r="E970" t="s">
        <v>333</v>
      </c>
      <c r="F970" t="s">
        <v>168</v>
      </c>
      <c r="G970" t="s">
        <v>333</v>
      </c>
      <c r="H970" t="s">
        <v>175</v>
      </c>
      <c r="I970" t="str">
        <f>TRIM(SUBSTITUTE(Table1[[#This Row],[Player]], " ", ""))</f>
        <v>K.Thomas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f t="shared" si="47"/>
        <v>1</v>
      </c>
      <c r="W970" t="s">
        <v>74</v>
      </c>
      <c r="X970" s="3">
        <v>9</v>
      </c>
      <c r="Y970">
        <v>0</v>
      </c>
      <c r="AF970">
        <f>Table1[[#This Row],[AB]]+Table1[[#This Row],[BB]]+Table1[[#This Row],[SF]]</f>
        <v>1</v>
      </c>
      <c r="AG970">
        <f>Table1[[#This Row],[H]]+Table1[[#This Row],[BB]]</f>
        <v>1</v>
      </c>
      <c r="AH970">
        <f>Table1[[#This Row],[H]]-Table1[[#This Row],[2B]]-Table1[[#This Row],[3B]]-Table1[[#This Row],[HR]]</f>
        <v>1</v>
      </c>
      <c r="AI970" s="3">
        <f>IF(Table1[[#This Row],[Team_Game_Number]] &gt;_xlfn.MAXIFS(Table1[Team_Game_Number],Table1[Team],Table1[[#This Row],[Team]]) - 5,1,0)</f>
        <v>0</v>
      </c>
      <c r="AJ970" cm="1">
        <f t="array" ref="AJ970">MATCH(Table1[[#This Row],[Game_ID]],_xlfn.UNIQUE(_xlfn._xlws.FILTER(Table1[Game_ID],Table1[Team]=Table1[[#This Row],[Team]])),0)</f>
        <v>7</v>
      </c>
      <c r="AK970">
        <f>IF(Table1[[#This Row],[Last5_Flag]]=1,1,0)</f>
        <v>0</v>
      </c>
      <c r="AL970">
        <f>COUNTIFS(
    Table1[Player Name], Table1[[#This Row],[Player Name]],
    Table1[Position], Table1[[#This Row],[Position]]
)</f>
        <v>3</v>
      </c>
      <c r="AM970" t="str" cm="1">
        <f t="array" ref="AM9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971" spans="1:39" x14ac:dyDescent="0.2">
      <c r="A971" t="str">
        <f>TEXT(Table1[[#This Row],[Date]],"yyyymmdd") &amp; "_" &amp; (LEFT(D971,3) &amp; "_" &amp; LEFT(E971,3) &amp; "_" &amp; (Table1[[#This Row],[Game_no.]]))</f>
        <v>20260227_Fai_Cal_1</v>
      </c>
      <c r="B971" s="1">
        <v>46080</v>
      </c>
      <c r="C971" s="3">
        <v>1</v>
      </c>
      <c r="D971" t="s">
        <v>168</v>
      </c>
      <c r="E971" t="s">
        <v>333</v>
      </c>
      <c r="F971" t="s">
        <v>168</v>
      </c>
      <c r="G971" t="s">
        <v>333</v>
      </c>
      <c r="H971" t="s">
        <v>178</v>
      </c>
      <c r="I971" t="str">
        <f>TRIM(SUBSTITUTE(Table1[[#This Row],[Player]], " ", ""))</f>
        <v>P.Matteson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f t="shared" si="47"/>
        <v>0</v>
      </c>
      <c r="W971" t="s">
        <v>7</v>
      </c>
      <c r="X971" s="3"/>
      <c r="Y971">
        <v>0</v>
      </c>
      <c r="AF971">
        <f>Table1[[#This Row],[AB]]+Table1[[#This Row],[BB]]+Table1[[#This Row],[SF]]</f>
        <v>0</v>
      </c>
      <c r="AG971">
        <f>Table1[[#This Row],[H]]+Table1[[#This Row],[BB]]</f>
        <v>0</v>
      </c>
      <c r="AH971">
        <f>Table1[[#This Row],[H]]-Table1[[#This Row],[2B]]-Table1[[#This Row],[3B]]-Table1[[#This Row],[HR]]</f>
        <v>0</v>
      </c>
      <c r="AI971" s="3">
        <f>IF(Table1[[#This Row],[Team_Game_Number]] &gt;_xlfn.MAXIFS(Table1[Team_Game_Number],Table1[Team],Table1[[#This Row],[Team]]) - 5,1,0)</f>
        <v>0</v>
      </c>
      <c r="AJ971" cm="1">
        <f t="array" ref="AJ971">MATCH(Table1[[#This Row],[Game_ID]],_xlfn.UNIQUE(_xlfn._xlws.FILTER(Table1[Game_ID],Table1[Team]=Table1[[#This Row],[Team]])),0)</f>
        <v>7</v>
      </c>
      <c r="AK971">
        <f>IF(Table1[[#This Row],[Last5_Flag]]=1,1,0)</f>
        <v>0</v>
      </c>
      <c r="AL971">
        <f>COUNTIFS(
    Table1[Player Name], Table1[[#This Row],[Player Name]],
    Table1[Position], Table1[[#This Row],[Position]]
)</f>
        <v>23</v>
      </c>
      <c r="AM971" t="str" cm="1">
        <f t="array" ref="AM9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972" spans="1:39" x14ac:dyDescent="0.2">
      <c r="A972" t="str">
        <f>TEXT(Table1[[#This Row],[Date]],"yyyymmdd") &amp; "_" &amp; (LEFT(D972,3) &amp; "_" &amp; LEFT(E972,3) &amp; "_" &amp; (Table1[[#This Row],[Game_no.]]))</f>
        <v>20260227_Fai_Cal_2</v>
      </c>
      <c r="B972" s="1">
        <v>46080</v>
      </c>
      <c r="C972" s="3">
        <v>2</v>
      </c>
      <c r="D972" t="s">
        <v>168</v>
      </c>
      <c r="E972" t="s">
        <v>333</v>
      </c>
      <c r="F972" t="s">
        <v>168</v>
      </c>
      <c r="G972" t="s">
        <v>333</v>
      </c>
      <c r="H972" t="s">
        <v>169</v>
      </c>
      <c r="I972" t="str">
        <f>TRIM(SUBSTITUTE(Table1[[#This Row],[Player]], " ", ""))</f>
        <v>B.Hess</v>
      </c>
      <c r="J972">
        <v>3</v>
      </c>
      <c r="K972">
        <v>2</v>
      </c>
      <c r="L972">
        <v>1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f t="shared" si="47"/>
        <v>1</v>
      </c>
      <c r="W972" t="s">
        <v>54</v>
      </c>
      <c r="X972" s="3">
        <v>1</v>
      </c>
      <c r="Y972">
        <v>0</v>
      </c>
      <c r="AF972">
        <f>Table1[[#This Row],[AB]]+Table1[[#This Row],[BB]]+Table1[[#This Row],[SF]]</f>
        <v>4</v>
      </c>
      <c r="AG972">
        <f>Table1[[#This Row],[H]]+Table1[[#This Row],[BB]]</f>
        <v>2</v>
      </c>
      <c r="AH972">
        <f>Table1[[#This Row],[H]]-Table1[[#This Row],[2B]]-Table1[[#This Row],[3B]]-Table1[[#This Row],[HR]]</f>
        <v>1</v>
      </c>
      <c r="AI972" s="3">
        <f>IF(Table1[[#This Row],[Team_Game_Number]] &gt;_xlfn.MAXIFS(Table1[Team_Game_Number],Table1[Team],Table1[[#This Row],[Team]]) - 5,1,0)</f>
        <v>0</v>
      </c>
      <c r="AJ972" cm="1">
        <f t="array" ref="AJ972">MATCH(Table1[[#This Row],[Game_ID]],_xlfn.UNIQUE(_xlfn._xlws.FILTER(Table1[Game_ID],Table1[Team]=Table1[[#This Row],[Team]])),0)</f>
        <v>8</v>
      </c>
      <c r="AK972">
        <f>IF(Table1[[#This Row],[Last5_Flag]]=1,1,0)</f>
        <v>0</v>
      </c>
      <c r="AL972">
        <f>COUNTIFS(
    Table1[Player Name], Table1[[#This Row],[Player Name]],
    Table1[Position], Table1[[#This Row],[Position]]
)</f>
        <v>24</v>
      </c>
      <c r="AM972" t="str" cm="1">
        <f t="array" ref="AM9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973" spans="1:39" x14ac:dyDescent="0.2">
      <c r="A973" t="str">
        <f>TEXT(Table1[[#This Row],[Date]],"yyyymmdd") &amp; "_" &amp; (LEFT(D973,3) &amp; "_" &amp; LEFT(E973,3) &amp; "_" &amp; (Table1[[#This Row],[Game_no.]]))</f>
        <v>20260227_Fai_Cal_2</v>
      </c>
      <c r="B973" s="1">
        <v>46080</v>
      </c>
      <c r="C973" s="3">
        <v>2</v>
      </c>
      <c r="D973" t="s">
        <v>168</v>
      </c>
      <c r="E973" t="s">
        <v>333</v>
      </c>
      <c r="F973" t="s">
        <v>168</v>
      </c>
      <c r="G973" t="s">
        <v>333</v>
      </c>
      <c r="H973" t="s">
        <v>175</v>
      </c>
      <c r="I973" t="str">
        <f>TRIM(SUBSTITUTE(Table1[[#This Row],[Player]], " ", ""))</f>
        <v>K.Thomas</v>
      </c>
      <c r="J973">
        <v>1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f t="shared" si="47"/>
        <v>1</v>
      </c>
      <c r="W973" t="s">
        <v>54</v>
      </c>
      <c r="X973" s="3">
        <v>1</v>
      </c>
      <c r="Y973">
        <v>0</v>
      </c>
      <c r="AF973">
        <f>Table1[[#This Row],[AB]]+Table1[[#This Row],[BB]]+Table1[[#This Row],[SF]]</f>
        <v>1</v>
      </c>
      <c r="AG973">
        <f>Table1[[#This Row],[H]]+Table1[[#This Row],[BB]]</f>
        <v>1</v>
      </c>
      <c r="AH973">
        <f>Table1[[#This Row],[H]]-Table1[[#This Row],[2B]]-Table1[[#This Row],[3B]]-Table1[[#This Row],[HR]]</f>
        <v>1</v>
      </c>
      <c r="AI973" s="3">
        <f>IF(Table1[[#This Row],[Team_Game_Number]] &gt;_xlfn.MAXIFS(Table1[Team_Game_Number],Table1[Team],Table1[[#This Row],[Team]]) - 5,1,0)</f>
        <v>0</v>
      </c>
      <c r="AJ973" cm="1">
        <f t="array" ref="AJ973">MATCH(Table1[[#This Row],[Game_ID]],_xlfn.UNIQUE(_xlfn._xlws.FILTER(Table1[Game_ID],Table1[Team]=Table1[[#This Row],[Team]])),0)</f>
        <v>8</v>
      </c>
      <c r="AK973">
        <f>IF(Table1[[#This Row],[Last5_Flag]]=1,1,0)</f>
        <v>0</v>
      </c>
      <c r="AL973">
        <f>COUNTIFS(
    Table1[Player Name], Table1[[#This Row],[Player Name]],
    Table1[Position], Table1[[#This Row],[Position]]
)</f>
        <v>2</v>
      </c>
      <c r="AM973" t="str" cm="1">
        <f t="array" ref="AM9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974" spans="1:39" x14ac:dyDescent="0.2">
      <c r="A974" t="str">
        <f>TEXT(Table1[[#This Row],[Date]],"yyyymmdd") &amp; "_" &amp; (LEFT(D974,3) &amp; "_" &amp; LEFT(E974,3) &amp; "_" &amp; (Table1[[#This Row],[Game_no.]]))</f>
        <v>20260227_Fai_Cal_2</v>
      </c>
      <c r="B974" s="1">
        <v>46080</v>
      </c>
      <c r="C974" s="3">
        <v>2</v>
      </c>
      <c r="D974" t="s">
        <v>168</v>
      </c>
      <c r="E974" t="s">
        <v>333</v>
      </c>
      <c r="F974" t="s">
        <v>168</v>
      </c>
      <c r="G974" t="s">
        <v>333</v>
      </c>
      <c r="H974" t="s">
        <v>170</v>
      </c>
      <c r="I974" t="str">
        <f>TRIM(SUBSTITUTE(Table1[[#This Row],[Player]], " ", ""))</f>
        <v>G.Bibb</v>
      </c>
      <c r="J974">
        <v>2</v>
      </c>
      <c r="K974">
        <v>1</v>
      </c>
      <c r="L974">
        <v>2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f t="shared" si="47"/>
        <v>2</v>
      </c>
      <c r="W974" t="s">
        <v>53</v>
      </c>
      <c r="X974" s="3">
        <v>2</v>
      </c>
      <c r="Y974">
        <v>0</v>
      </c>
      <c r="AF974">
        <f>Table1[[#This Row],[AB]]+Table1[[#This Row],[BB]]+Table1[[#This Row],[SF]]</f>
        <v>2</v>
      </c>
      <c r="AG974">
        <f>Table1[[#This Row],[H]]+Table1[[#This Row],[BB]]</f>
        <v>2</v>
      </c>
      <c r="AH974">
        <f>Table1[[#This Row],[H]]-Table1[[#This Row],[2B]]-Table1[[#This Row],[3B]]-Table1[[#This Row],[HR]]</f>
        <v>2</v>
      </c>
      <c r="AI974" s="3">
        <f>IF(Table1[[#This Row],[Team_Game_Number]] &gt;_xlfn.MAXIFS(Table1[Team_Game_Number],Table1[Team],Table1[[#This Row],[Team]]) - 5,1,0)</f>
        <v>0</v>
      </c>
      <c r="AJ974" cm="1">
        <f t="array" ref="AJ974">MATCH(Table1[[#This Row],[Game_ID]],_xlfn.UNIQUE(_xlfn._xlws.FILTER(Table1[Game_ID],Table1[Team]=Table1[[#This Row],[Team]])),0)</f>
        <v>8</v>
      </c>
      <c r="AK974">
        <f>IF(Table1[[#This Row],[Last5_Flag]]=1,1,0)</f>
        <v>0</v>
      </c>
      <c r="AL974">
        <f>COUNTIFS(
    Table1[Player Name], Table1[[#This Row],[Player Name]],
    Table1[Position], Table1[[#This Row],[Position]]
)</f>
        <v>20</v>
      </c>
      <c r="AM974" t="str" cm="1">
        <f t="array" ref="AM9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975" spans="1:39" x14ac:dyDescent="0.2">
      <c r="A975" t="str">
        <f>TEXT(Table1[[#This Row],[Date]],"yyyymmdd") &amp; "_" &amp; (LEFT(D975,3) &amp; "_" &amp; LEFT(E975,3) &amp; "_" &amp; (Table1[[#This Row],[Game_no.]]))</f>
        <v>20260227_Fai_Cal_2</v>
      </c>
      <c r="B975" s="1">
        <v>46080</v>
      </c>
      <c r="C975" s="3">
        <v>2</v>
      </c>
      <c r="D975" t="s">
        <v>168</v>
      </c>
      <c r="E975" t="s">
        <v>333</v>
      </c>
      <c r="F975" t="s">
        <v>168</v>
      </c>
      <c r="G975" t="s">
        <v>333</v>
      </c>
      <c r="H975" t="s">
        <v>176</v>
      </c>
      <c r="I975" t="str">
        <f>TRIM(SUBSTITUTE(Table1[[#This Row],[Player]], " ", ""))</f>
        <v>S.Emanuel</v>
      </c>
      <c r="J975">
        <v>3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f t="shared" si="47"/>
        <v>3</v>
      </c>
      <c r="W975" t="s">
        <v>53</v>
      </c>
      <c r="X975" s="3">
        <v>2</v>
      </c>
      <c r="Y975">
        <v>0</v>
      </c>
      <c r="AF975">
        <f>Table1[[#This Row],[AB]]+Table1[[#This Row],[BB]]+Table1[[#This Row],[SF]]</f>
        <v>3</v>
      </c>
      <c r="AG975">
        <f>Table1[[#This Row],[H]]+Table1[[#This Row],[BB]]</f>
        <v>1</v>
      </c>
      <c r="AH975">
        <f>Table1[[#This Row],[H]]-Table1[[#This Row],[2B]]-Table1[[#This Row],[3B]]-Table1[[#This Row],[HR]]</f>
        <v>0</v>
      </c>
      <c r="AI975" s="3">
        <f>IF(Table1[[#This Row],[Team_Game_Number]] &gt;_xlfn.MAXIFS(Table1[Team_Game_Number],Table1[Team],Table1[[#This Row],[Team]]) - 5,1,0)</f>
        <v>0</v>
      </c>
      <c r="AJ975" cm="1">
        <f t="array" ref="AJ975">MATCH(Table1[[#This Row],[Game_ID]],_xlfn.UNIQUE(_xlfn._xlws.FILTER(Table1[Game_ID],Table1[Team]=Table1[[#This Row],[Team]])),0)</f>
        <v>8</v>
      </c>
      <c r="AK975">
        <f>IF(Table1[[#This Row],[Last5_Flag]]=1,1,0)</f>
        <v>0</v>
      </c>
      <c r="AL975">
        <f>COUNTIFS(
    Table1[Player Name], Table1[[#This Row],[Player Name]],
    Table1[Position], Table1[[#This Row],[Position]]
)</f>
        <v>6</v>
      </c>
      <c r="AM975" t="str" cm="1">
        <f t="array" ref="AM9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976" spans="1:39" x14ac:dyDescent="0.2">
      <c r="A976" t="str">
        <f>TEXT(Table1[[#This Row],[Date]],"yyyymmdd") &amp; "_" &amp; (LEFT(D976,3) &amp; "_" &amp; LEFT(E976,3) &amp; "_" &amp; (Table1[[#This Row],[Game_no.]]))</f>
        <v>20260227_Fai_Cal_2</v>
      </c>
      <c r="B976" s="1">
        <v>46080</v>
      </c>
      <c r="C976" s="3">
        <v>2</v>
      </c>
      <c r="D976" t="s">
        <v>168</v>
      </c>
      <c r="E976" t="s">
        <v>333</v>
      </c>
      <c r="F976" t="s">
        <v>168</v>
      </c>
      <c r="G976" t="s">
        <v>333</v>
      </c>
      <c r="H976" t="s">
        <v>172</v>
      </c>
      <c r="I976" t="str">
        <f>TRIM(SUBSTITUTE(Table1[[#This Row],[Player]], " ", ""))</f>
        <v>E.Paul</v>
      </c>
      <c r="J976">
        <v>5</v>
      </c>
      <c r="K976">
        <v>1</v>
      </c>
      <c r="L976">
        <v>2</v>
      </c>
      <c r="M976">
        <v>1</v>
      </c>
      <c r="N976">
        <v>0</v>
      </c>
      <c r="O976">
        <v>1</v>
      </c>
      <c r="P976">
        <v>1</v>
      </c>
      <c r="Q976">
        <v>0</v>
      </c>
      <c r="R976">
        <v>0</v>
      </c>
      <c r="S976">
        <v>2</v>
      </c>
      <c r="T976">
        <v>0</v>
      </c>
      <c r="U976">
        <v>0</v>
      </c>
      <c r="V976">
        <f t="shared" si="47"/>
        <v>4</v>
      </c>
      <c r="W976" t="s">
        <v>48</v>
      </c>
      <c r="X976" s="3">
        <v>3</v>
      </c>
      <c r="Y976">
        <v>0</v>
      </c>
      <c r="AF976">
        <f>Table1[[#This Row],[AB]]+Table1[[#This Row],[BB]]+Table1[[#This Row],[SF]]</f>
        <v>5</v>
      </c>
      <c r="AG976">
        <f>Table1[[#This Row],[H]]+Table1[[#This Row],[BB]]</f>
        <v>2</v>
      </c>
      <c r="AH976">
        <f>Table1[[#This Row],[H]]-Table1[[#This Row],[2B]]-Table1[[#This Row],[3B]]-Table1[[#This Row],[HR]]</f>
        <v>1</v>
      </c>
      <c r="AI976" s="3">
        <f>IF(Table1[[#This Row],[Team_Game_Number]] &gt;_xlfn.MAXIFS(Table1[Team_Game_Number],Table1[Team],Table1[[#This Row],[Team]]) - 5,1,0)</f>
        <v>0</v>
      </c>
      <c r="AJ976" cm="1">
        <f t="array" ref="AJ976">MATCH(Table1[[#This Row],[Game_ID]],_xlfn.UNIQUE(_xlfn._xlws.FILTER(Table1[Game_ID],Table1[Team]=Table1[[#This Row],[Team]])),0)</f>
        <v>8</v>
      </c>
      <c r="AK976">
        <f>IF(Table1[[#This Row],[Last5_Flag]]=1,1,0)</f>
        <v>0</v>
      </c>
      <c r="AL976">
        <f>COUNTIFS(
    Table1[Player Name], Table1[[#This Row],[Player Name]],
    Table1[Position], Table1[[#This Row],[Position]]
)</f>
        <v>24</v>
      </c>
      <c r="AM976" t="str" cm="1">
        <f t="array" ref="AM9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977" spans="1:39" x14ac:dyDescent="0.2">
      <c r="A977" t="str">
        <f>TEXT(Table1[[#This Row],[Date]],"yyyymmdd") &amp; "_" &amp; (LEFT(D977,3) &amp; "_" &amp; LEFT(E977,3) &amp; "_" &amp; (Table1[[#This Row],[Game_no.]]))</f>
        <v>20260227_Fai_Cal_2</v>
      </c>
      <c r="B977" s="1">
        <v>46080</v>
      </c>
      <c r="C977" s="3">
        <v>2</v>
      </c>
      <c r="D977" t="s">
        <v>168</v>
      </c>
      <c r="E977" t="s">
        <v>333</v>
      </c>
      <c r="F977" t="s">
        <v>168</v>
      </c>
      <c r="G977" t="s">
        <v>333</v>
      </c>
      <c r="H977" t="s">
        <v>173</v>
      </c>
      <c r="I977" t="str">
        <f>TRIM(SUBSTITUTE(Table1[[#This Row],[Player]], " ", ""))</f>
        <v>A.Townsend</v>
      </c>
      <c r="J977">
        <v>4</v>
      </c>
      <c r="K977">
        <v>2</v>
      </c>
      <c r="L977">
        <v>3</v>
      </c>
      <c r="M977">
        <v>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2</v>
      </c>
      <c r="T977">
        <v>0</v>
      </c>
      <c r="U977">
        <v>0</v>
      </c>
      <c r="V977">
        <f t="shared" si="47"/>
        <v>3</v>
      </c>
      <c r="W977" t="s">
        <v>57</v>
      </c>
      <c r="X977" s="3">
        <v>4</v>
      </c>
      <c r="Y977">
        <v>0</v>
      </c>
      <c r="AF977">
        <f>Table1[[#This Row],[AB]]+Table1[[#This Row],[BB]]+Table1[[#This Row],[SF]]</f>
        <v>4</v>
      </c>
      <c r="AG977">
        <f>Table1[[#This Row],[H]]+Table1[[#This Row],[BB]]</f>
        <v>3</v>
      </c>
      <c r="AH977">
        <f>Table1[[#This Row],[H]]-Table1[[#This Row],[2B]]-Table1[[#This Row],[3B]]-Table1[[#This Row],[HR]]</f>
        <v>3</v>
      </c>
      <c r="AI977" s="3">
        <f>IF(Table1[[#This Row],[Team_Game_Number]] &gt;_xlfn.MAXIFS(Table1[Team_Game_Number],Table1[Team],Table1[[#This Row],[Team]]) - 5,1,0)</f>
        <v>0</v>
      </c>
      <c r="AJ977" cm="1">
        <f t="array" ref="AJ977">MATCH(Table1[[#This Row],[Game_ID]],_xlfn.UNIQUE(_xlfn._xlws.FILTER(Table1[Game_ID],Table1[Team]=Table1[[#This Row],[Team]])),0)</f>
        <v>8</v>
      </c>
      <c r="AK977">
        <f>IF(Table1[[#This Row],[Last5_Flag]]=1,1,0)</f>
        <v>0</v>
      </c>
      <c r="AL977">
        <f>COUNTIFS(
    Table1[Player Name], Table1[[#This Row],[Player Name]],
    Table1[Position], Table1[[#This Row],[Position]]
)</f>
        <v>18</v>
      </c>
      <c r="AM977" t="str" cm="1">
        <f t="array" ref="AM9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978" spans="1:39" x14ac:dyDescent="0.2">
      <c r="A978" t="str">
        <f>TEXT(Table1[[#This Row],[Date]],"yyyymmdd") &amp; "_" &amp; (LEFT(D978,3) &amp; "_" &amp; LEFT(E978,3) &amp; "_" &amp; (Table1[[#This Row],[Game_no.]]))</f>
        <v>20260227_Fai_Cal_2</v>
      </c>
      <c r="B978" s="1">
        <v>46080</v>
      </c>
      <c r="C978" s="3">
        <v>2</v>
      </c>
      <c r="D978" t="s">
        <v>168</v>
      </c>
      <c r="E978" t="s">
        <v>333</v>
      </c>
      <c r="F978" t="s">
        <v>168</v>
      </c>
      <c r="G978" t="s">
        <v>333</v>
      </c>
      <c r="H978" t="s">
        <v>174</v>
      </c>
      <c r="I978" t="str">
        <f>TRIM(SUBSTITUTE(Table1[[#This Row],[Player]], " ", ""))</f>
        <v>A.Foresha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f t="shared" si="47"/>
        <v>0</v>
      </c>
      <c r="W978" t="s">
        <v>43</v>
      </c>
      <c r="X978" s="3">
        <v>5</v>
      </c>
      <c r="Y978">
        <v>0</v>
      </c>
      <c r="AF978">
        <f>Table1[[#This Row],[AB]]+Table1[[#This Row],[BB]]+Table1[[#This Row],[SF]]</f>
        <v>2</v>
      </c>
      <c r="AG978">
        <f>Table1[[#This Row],[H]]+Table1[[#This Row],[BB]]</f>
        <v>1</v>
      </c>
      <c r="AH978">
        <f>Table1[[#This Row],[H]]-Table1[[#This Row],[2B]]-Table1[[#This Row],[3B]]-Table1[[#This Row],[HR]]</f>
        <v>0</v>
      </c>
      <c r="AI978" s="3">
        <f>IF(Table1[[#This Row],[Team_Game_Number]] &gt;_xlfn.MAXIFS(Table1[Team_Game_Number],Table1[Team],Table1[[#This Row],[Team]]) - 5,1,0)</f>
        <v>0</v>
      </c>
      <c r="AJ978" cm="1">
        <f t="array" ref="AJ978">MATCH(Table1[[#This Row],[Game_ID]],_xlfn.UNIQUE(_xlfn._xlws.FILTER(Table1[Game_ID],Table1[Team]=Table1[[#This Row],[Team]])),0)</f>
        <v>8</v>
      </c>
      <c r="AK978">
        <f>IF(Table1[[#This Row],[Last5_Flag]]=1,1,0)</f>
        <v>0</v>
      </c>
      <c r="AL978">
        <f>COUNTIFS(
    Table1[Player Name], Table1[[#This Row],[Player Name]],
    Table1[Position], Table1[[#This Row],[Position]]
)</f>
        <v>23</v>
      </c>
      <c r="AM978" t="str" cm="1">
        <f t="array" ref="AM9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979" spans="1:39" x14ac:dyDescent="0.2">
      <c r="A979" t="str">
        <f>TEXT(Table1[[#This Row],[Date]],"yyyymmdd") &amp; "_" &amp; (LEFT(D979,3) &amp; "_" &amp; LEFT(E979,3) &amp; "_" &amp; (Table1[[#This Row],[Game_no.]]))</f>
        <v>20260227_Fai_Cal_2</v>
      </c>
      <c r="B979" s="1">
        <v>46080</v>
      </c>
      <c r="C979" s="3">
        <v>2</v>
      </c>
      <c r="D979" t="s">
        <v>168</v>
      </c>
      <c r="E979" t="s">
        <v>333</v>
      </c>
      <c r="F979" t="s">
        <v>168</v>
      </c>
      <c r="G979" t="s">
        <v>333</v>
      </c>
      <c r="H979" t="s">
        <v>216</v>
      </c>
      <c r="I979" t="str">
        <f>TRIM(SUBSTITUTE(Table1[[#This Row],[Player]], " ", ""))</f>
        <v>C.Crowder</v>
      </c>
      <c r="J979">
        <v>1</v>
      </c>
      <c r="K979">
        <v>0</v>
      </c>
      <c r="L979">
        <v>0</v>
      </c>
      <c r="M979">
        <v>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f t="shared" si="47"/>
        <v>0</v>
      </c>
      <c r="W979" t="s">
        <v>43</v>
      </c>
      <c r="X979" s="3">
        <v>5</v>
      </c>
      <c r="Y979">
        <v>0</v>
      </c>
      <c r="AF979">
        <f>Table1[[#This Row],[AB]]+Table1[[#This Row],[BB]]+Table1[[#This Row],[SF]]</f>
        <v>2</v>
      </c>
      <c r="AG979">
        <f>Table1[[#This Row],[H]]+Table1[[#This Row],[BB]]</f>
        <v>1</v>
      </c>
      <c r="AH979">
        <f>Table1[[#This Row],[H]]-Table1[[#This Row],[2B]]-Table1[[#This Row],[3B]]-Table1[[#This Row],[HR]]</f>
        <v>0</v>
      </c>
      <c r="AI979" s="3">
        <f>IF(Table1[[#This Row],[Team_Game_Number]] &gt;_xlfn.MAXIFS(Table1[Team_Game_Number],Table1[Team],Table1[[#This Row],[Team]]) - 5,1,0)</f>
        <v>0</v>
      </c>
      <c r="AJ979" cm="1">
        <f t="array" ref="AJ979">MATCH(Table1[[#This Row],[Game_ID]],_xlfn.UNIQUE(_xlfn._xlws.FILTER(Table1[Game_ID],Table1[Team]=Table1[[#This Row],[Team]])),0)</f>
        <v>8</v>
      </c>
      <c r="AK979">
        <f>IF(Table1[[#This Row],[Last5_Flag]]=1,1,0)</f>
        <v>0</v>
      </c>
      <c r="AL979">
        <f>COUNTIFS(
    Table1[Player Name], Table1[[#This Row],[Player Name]],
    Table1[Position], Table1[[#This Row],[Position]]
)</f>
        <v>7</v>
      </c>
      <c r="AM979" t="str" cm="1">
        <f t="array" ref="AM9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980" spans="1:39" x14ac:dyDescent="0.2">
      <c r="A980" t="str">
        <f>TEXT(Table1[[#This Row],[Date]],"yyyymmdd") &amp; "_" &amp; (LEFT(D980,3) &amp; "_" &amp; LEFT(E980,3) &amp; "_" &amp; (Table1[[#This Row],[Game_no.]]))</f>
        <v>20260227_Fai_Cal_2</v>
      </c>
      <c r="B980" s="1">
        <v>46080</v>
      </c>
      <c r="C980" s="3">
        <v>2</v>
      </c>
      <c r="D980" t="s">
        <v>168</v>
      </c>
      <c r="E980" t="s">
        <v>333</v>
      </c>
      <c r="F980" t="s">
        <v>168</v>
      </c>
      <c r="G980" t="s">
        <v>333</v>
      </c>
      <c r="H980" t="s">
        <v>171</v>
      </c>
      <c r="I980" t="str">
        <f>TRIM(SUBSTITUTE(Table1[[#This Row],[Player]], " ", ""))</f>
        <v>B.Marietta</v>
      </c>
      <c r="J980">
        <v>2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f t="shared" si="47"/>
        <v>1</v>
      </c>
      <c r="W980" t="s">
        <v>50</v>
      </c>
      <c r="X980" s="3">
        <v>6</v>
      </c>
      <c r="Y980">
        <v>0</v>
      </c>
      <c r="AF980">
        <f>Table1[[#This Row],[AB]]+Table1[[#This Row],[BB]]+Table1[[#This Row],[SF]]</f>
        <v>2</v>
      </c>
      <c r="AG980">
        <f>Table1[[#This Row],[H]]+Table1[[#This Row],[BB]]</f>
        <v>1</v>
      </c>
      <c r="AH980">
        <f>Table1[[#This Row],[H]]-Table1[[#This Row],[2B]]-Table1[[#This Row],[3B]]-Table1[[#This Row],[HR]]</f>
        <v>1</v>
      </c>
      <c r="AI980" s="3">
        <f>IF(Table1[[#This Row],[Team_Game_Number]] &gt;_xlfn.MAXIFS(Table1[Team_Game_Number],Table1[Team],Table1[[#This Row],[Team]]) - 5,1,0)</f>
        <v>0</v>
      </c>
      <c r="AJ980" cm="1">
        <f t="array" ref="AJ980">MATCH(Table1[[#This Row],[Game_ID]],_xlfn.UNIQUE(_xlfn._xlws.FILTER(Table1[Game_ID],Table1[Team]=Table1[[#This Row],[Team]])),0)</f>
        <v>8</v>
      </c>
      <c r="AK980">
        <f>IF(Table1[[#This Row],[Last5_Flag]]=1,1,0)</f>
        <v>0</v>
      </c>
      <c r="AL980">
        <f>COUNTIFS(
    Table1[Player Name], Table1[[#This Row],[Player Name]],
    Table1[Position], Table1[[#This Row],[Position]]
)</f>
        <v>16</v>
      </c>
      <c r="AM980" t="str" cm="1">
        <f t="array" ref="AM9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981" spans="1:39" x14ac:dyDescent="0.2">
      <c r="A981" t="str">
        <f>TEXT(Table1[[#This Row],[Date]],"yyyymmdd") &amp; "_" &amp; (LEFT(D981,3) &amp; "_" &amp; LEFT(E981,3) &amp; "_" &amp; (Table1[[#This Row],[Game_no.]]))</f>
        <v>20260227_Fai_Cal_2</v>
      </c>
      <c r="B981" s="1">
        <v>46080</v>
      </c>
      <c r="C981" s="3">
        <v>2</v>
      </c>
      <c r="D981" t="s">
        <v>168</v>
      </c>
      <c r="E981" t="s">
        <v>333</v>
      </c>
      <c r="F981" t="s">
        <v>168</v>
      </c>
      <c r="G981" t="s">
        <v>333</v>
      </c>
      <c r="H981" t="s">
        <v>181</v>
      </c>
      <c r="I981" t="str">
        <f>TRIM(SUBSTITUTE(Table1[[#This Row],[Player]], " ", ""))</f>
        <v>A.Thompson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f t="shared" si="47"/>
        <v>0</v>
      </c>
      <c r="W981" t="s">
        <v>73</v>
      </c>
      <c r="X981" s="3"/>
      <c r="Y981">
        <v>0</v>
      </c>
      <c r="AF981">
        <f>Table1[[#This Row],[AB]]+Table1[[#This Row],[BB]]+Table1[[#This Row],[SF]]</f>
        <v>0</v>
      </c>
      <c r="AG981">
        <f>Table1[[#This Row],[H]]+Table1[[#This Row],[BB]]</f>
        <v>0</v>
      </c>
      <c r="AH981">
        <f>Table1[[#This Row],[H]]-Table1[[#This Row],[2B]]-Table1[[#This Row],[3B]]-Table1[[#This Row],[HR]]</f>
        <v>0</v>
      </c>
      <c r="AI981" s="3">
        <f>IF(Table1[[#This Row],[Team_Game_Number]] &gt;_xlfn.MAXIFS(Table1[Team_Game_Number],Table1[Team],Table1[[#This Row],[Team]]) - 5,1,0)</f>
        <v>0</v>
      </c>
      <c r="AJ981" cm="1">
        <f t="array" ref="AJ981">MATCH(Table1[[#This Row],[Game_ID]],_xlfn.UNIQUE(_xlfn._xlws.FILTER(Table1[Game_ID],Table1[Team]=Table1[[#This Row],[Team]])),0)</f>
        <v>8</v>
      </c>
      <c r="AK981">
        <f>IF(Table1[[#This Row],[Last5_Flag]]=1,1,0)</f>
        <v>0</v>
      </c>
      <c r="AL981">
        <f>COUNTIFS(
    Table1[Player Name], Table1[[#This Row],[Player Name]],
    Table1[Position], Table1[[#This Row],[Position]]
)</f>
        <v>4</v>
      </c>
      <c r="AM981" t="str" cm="1">
        <f t="array" ref="AM9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982" spans="1:39" x14ac:dyDescent="0.2">
      <c r="A982" t="str">
        <f>TEXT(Table1[[#This Row],[Date]],"yyyymmdd") &amp; "_" &amp; (LEFT(D982,3) &amp; "_" &amp; LEFT(E982,3) &amp; "_" &amp; (Table1[[#This Row],[Game_no.]]))</f>
        <v>20260227_Fai_Cal_2</v>
      </c>
      <c r="B982" s="1">
        <v>46080</v>
      </c>
      <c r="C982" s="3">
        <v>2</v>
      </c>
      <c r="D982" t="s">
        <v>168</v>
      </c>
      <c r="E982" t="s">
        <v>333</v>
      </c>
      <c r="F982" t="s">
        <v>168</v>
      </c>
      <c r="G982" t="s">
        <v>333</v>
      </c>
      <c r="H982" t="s">
        <v>229</v>
      </c>
      <c r="I982" t="str">
        <f>TRIM(SUBSTITUTE(Table1[[#This Row],[Player]], " ", ""))</f>
        <v>L.Alsop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f t="shared" si="47"/>
        <v>0</v>
      </c>
      <c r="W982" t="s">
        <v>58</v>
      </c>
      <c r="X982" s="3">
        <v>6</v>
      </c>
      <c r="Y982">
        <v>0</v>
      </c>
      <c r="Z982">
        <v>1</v>
      </c>
      <c r="AA982">
        <v>2</v>
      </c>
      <c r="AB982">
        <v>2</v>
      </c>
      <c r="AC982">
        <v>2</v>
      </c>
      <c r="AD982">
        <v>2</v>
      </c>
      <c r="AE982">
        <v>0</v>
      </c>
      <c r="AF982">
        <f>Table1[[#This Row],[AB]]+Table1[[#This Row],[BB]]+Table1[[#This Row],[SF]]</f>
        <v>1</v>
      </c>
      <c r="AG982">
        <f>Table1[[#This Row],[H]]+Table1[[#This Row],[BB]]</f>
        <v>0</v>
      </c>
      <c r="AH982">
        <f>Table1[[#This Row],[H]]-Table1[[#This Row],[2B]]-Table1[[#This Row],[3B]]-Table1[[#This Row],[HR]]</f>
        <v>0</v>
      </c>
      <c r="AI982" s="3">
        <f>IF(Table1[[#This Row],[Team_Game_Number]] &gt;_xlfn.MAXIFS(Table1[Team_Game_Number],Table1[Team],Table1[[#This Row],[Team]]) - 5,1,0)</f>
        <v>0</v>
      </c>
      <c r="AJ982" cm="1">
        <f t="array" ref="AJ982">MATCH(Table1[[#This Row],[Game_ID]],_xlfn.UNIQUE(_xlfn._xlws.FILTER(Table1[Game_ID],Table1[Team]=Table1[[#This Row],[Team]])),0)</f>
        <v>8</v>
      </c>
      <c r="AK982">
        <f>IF(Table1[[#This Row],[Last5_Flag]]=1,1,0)</f>
        <v>0</v>
      </c>
      <c r="AL982">
        <f>COUNTIFS(
    Table1[Player Name], Table1[[#This Row],[Player Name]],
    Table1[Position], Table1[[#This Row],[Position]]
)</f>
        <v>5</v>
      </c>
      <c r="AM982" t="str" cm="1">
        <f t="array" ref="AM9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983" spans="1:39" x14ac:dyDescent="0.2">
      <c r="A983" t="str">
        <f>TEXT(Table1[[#This Row],[Date]],"yyyymmdd") &amp; "_" &amp; (LEFT(D983,3) &amp; "_" &amp; LEFT(E983,3) &amp; "_" &amp; (Table1[[#This Row],[Game_no.]]))</f>
        <v>20260227_Fai_Cal_2</v>
      </c>
      <c r="B983" s="1">
        <v>46080</v>
      </c>
      <c r="C983" s="3">
        <v>2</v>
      </c>
      <c r="D983" t="s">
        <v>168</v>
      </c>
      <c r="E983" t="s">
        <v>333</v>
      </c>
      <c r="F983" t="s">
        <v>168</v>
      </c>
      <c r="G983" t="s">
        <v>333</v>
      </c>
      <c r="H983" t="s">
        <v>179</v>
      </c>
      <c r="I983" t="str">
        <f>TRIM(SUBSTITUTE(Table1[[#This Row],[Player]], " ", ""))</f>
        <v>J.McGill</v>
      </c>
      <c r="J983">
        <v>2</v>
      </c>
      <c r="K983">
        <v>2</v>
      </c>
      <c r="L983">
        <v>1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f t="shared" ref="V983:V988" si="48">L983*1+P983*2+Q983*3+R983*4</f>
        <v>3</v>
      </c>
      <c r="W983" t="s">
        <v>8</v>
      </c>
      <c r="X983" s="3">
        <v>7</v>
      </c>
      <c r="Y983">
        <v>1</v>
      </c>
      <c r="AF983">
        <f>Table1[[#This Row],[AB]]+Table1[[#This Row],[BB]]+Table1[[#This Row],[SF]]</f>
        <v>2</v>
      </c>
      <c r="AG983">
        <f>Table1[[#This Row],[H]]+Table1[[#This Row],[BB]]</f>
        <v>1</v>
      </c>
      <c r="AH983">
        <f>Table1[[#This Row],[H]]-Table1[[#This Row],[2B]]-Table1[[#This Row],[3B]]-Table1[[#This Row],[HR]]</f>
        <v>0</v>
      </c>
      <c r="AI983" s="3">
        <f>IF(Table1[[#This Row],[Team_Game_Number]] &gt;_xlfn.MAXIFS(Table1[Team_Game_Number],Table1[Team],Table1[[#This Row],[Team]]) - 5,1,0)</f>
        <v>0</v>
      </c>
      <c r="AJ983" cm="1">
        <f t="array" ref="AJ983">MATCH(Table1[[#This Row],[Game_ID]],_xlfn.UNIQUE(_xlfn._xlws.FILTER(Table1[Game_ID],Table1[Team]=Table1[[#This Row],[Team]])),0)</f>
        <v>8</v>
      </c>
      <c r="AK983">
        <f>IF(Table1[[#This Row],[Last5_Flag]]=1,1,0)</f>
        <v>0</v>
      </c>
      <c r="AL983">
        <f>COUNTIFS(
    Table1[Player Name], Table1[[#This Row],[Player Name]],
    Table1[Position], Table1[[#This Row],[Position]]
)</f>
        <v>22</v>
      </c>
      <c r="AM983" t="str" cm="1">
        <f t="array" ref="AM9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984" spans="1:39" x14ac:dyDescent="0.2">
      <c r="A984" t="str">
        <f>TEXT(Table1[[#This Row],[Date]],"yyyymmdd") &amp; "_" &amp; (LEFT(D984,3) &amp; "_" &amp; LEFT(E984,3) &amp; "_" &amp; (Table1[[#This Row],[Game_no.]]))</f>
        <v>20260227_Fai_Cal_2</v>
      </c>
      <c r="B984" s="1">
        <v>46080</v>
      </c>
      <c r="C984" s="3">
        <v>2</v>
      </c>
      <c r="D984" t="s">
        <v>168</v>
      </c>
      <c r="E984" t="s">
        <v>333</v>
      </c>
      <c r="F984" t="s">
        <v>168</v>
      </c>
      <c r="G984" t="s">
        <v>333</v>
      </c>
      <c r="H984" t="s">
        <v>215</v>
      </c>
      <c r="I984" t="str">
        <f>TRIM(SUBSTITUTE(Table1[[#This Row],[Player]], " ", ""))</f>
        <v>T.Bernard</v>
      </c>
      <c r="J984">
        <v>1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f t="shared" si="48"/>
        <v>0</v>
      </c>
      <c r="W984" t="s">
        <v>8</v>
      </c>
      <c r="X984" s="3">
        <v>7</v>
      </c>
      <c r="Y984">
        <v>1</v>
      </c>
      <c r="AF984">
        <f>Table1[[#This Row],[AB]]+Table1[[#This Row],[BB]]+Table1[[#This Row],[SF]]</f>
        <v>2</v>
      </c>
      <c r="AG984">
        <f>Table1[[#This Row],[H]]+Table1[[#This Row],[BB]]</f>
        <v>0</v>
      </c>
      <c r="AH984">
        <f>Table1[[#This Row],[H]]-Table1[[#This Row],[2B]]-Table1[[#This Row],[3B]]-Table1[[#This Row],[HR]]</f>
        <v>0</v>
      </c>
      <c r="AI984" s="3">
        <f>IF(Table1[[#This Row],[Team_Game_Number]] &gt;_xlfn.MAXIFS(Table1[Team_Game_Number],Table1[Team],Table1[[#This Row],[Team]]) - 5,1,0)</f>
        <v>0</v>
      </c>
      <c r="AJ984" cm="1">
        <f t="array" ref="AJ984">MATCH(Table1[[#This Row],[Game_ID]],_xlfn.UNIQUE(_xlfn._xlws.FILTER(Table1[Game_ID],Table1[Team]=Table1[[#This Row],[Team]])),0)</f>
        <v>8</v>
      </c>
      <c r="AK984">
        <f>IF(Table1[[#This Row],[Last5_Flag]]=1,1,0)</f>
        <v>0</v>
      </c>
      <c r="AL984">
        <f>COUNTIFS(
    Table1[Player Name], Table1[[#This Row],[Player Name]],
    Table1[Position], Table1[[#This Row],[Position]]
)</f>
        <v>2</v>
      </c>
      <c r="AM984" t="str" cm="1">
        <f t="array" ref="AM9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985" spans="1:39" x14ac:dyDescent="0.2">
      <c r="A985" t="str">
        <f>TEXT(Table1[[#This Row],[Date]],"yyyymmdd") &amp; "_" &amp; (LEFT(D985,3) &amp; "_" &amp; LEFT(E985,3) &amp; "_" &amp; (Table1[[#This Row],[Game_no.]]))</f>
        <v>20260227_Fai_Cal_2</v>
      </c>
      <c r="B985" s="1">
        <v>46080</v>
      </c>
      <c r="C985" s="3">
        <v>2</v>
      </c>
      <c r="D985" t="s">
        <v>168</v>
      </c>
      <c r="E985" t="s">
        <v>333</v>
      </c>
      <c r="F985" t="s">
        <v>168</v>
      </c>
      <c r="G985" t="s">
        <v>333</v>
      </c>
      <c r="H985" t="s">
        <v>178</v>
      </c>
      <c r="I985" t="str">
        <f>TRIM(SUBSTITUTE(Table1[[#This Row],[Player]], " ", ""))</f>
        <v>P.Matteson</v>
      </c>
      <c r="J985">
        <v>2</v>
      </c>
      <c r="K985">
        <v>1</v>
      </c>
      <c r="L985">
        <v>1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f t="shared" si="48"/>
        <v>1</v>
      </c>
      <c r="W985" t="s">
        <v>7</v>
      </c>
      <c r="X985" s="3">
        <v>8</v>
      </c>
      <c r="Y985">
        <v>0</v>
      </c>
      <c r="AF985">
        <f>Table1[[#This Row],[AB]]+Table1[[#This Row],[BB]]+Table1[[#This Row],[SF]]</f>
        <v>3</v>
      </c>
      <c r="AG985">
        <f>Table1[[#This Row],[H]]+Table1[[#This Row],[BB]]</f>
        <v>2</v>
      </c>
      <c r="AH985">
        <f>Table1[[#This Row],[H]]-Table1[[#This Row],[2B]]-Table1[[#This Row],[3B]]-Table1[[#This Row],[HR]]</f>
        <v>1</v>
      </c>
      <c r="AI985" s="3">
        <f>IF(Table1[[#This Row],[Team_Game_Number]] &gt;_xlfn.MAXIFS(Table1[Team_Game_Number],Table1[Team],Table1[[#This Row],[Team]]) - 5,1,0)</f>
        <v>0</v>
      </c>
      <c r="AJ985" cm="1">
        <f t="array" ref="AJ985">MATCH(Table1[[#This Row],[Game_ID]],_xlfn.UNIQUE(_xlfn._xlws.FILTER(Table1[Game_ID],Table1[Team]=Table1[[#This Row],[Team]])),0)</f>
        <v>8</v>
      </c>
      <c r="AK985">
        <f>IF(Table1[[#This Row],[Last5_Flag]]=1,1,0)</f>
        <v>0</v>
      </c>
      <c r="AL985">
        <f>COUNTIFS(
    Table1[Player Name], Table1[[#This Row],[Player Name]],
    Table1[Position], Table1[[#This Row],[Position]]
)</f>
        <v>23</v>
      </c>
      <c r="AM985" t="str" cm="1">
        <f t="array" ref="AM9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986" spans="1:39" x14ac:dyDescent="0.2">
      <c r="A986" t="str">
        <f>TEXT(Table1[[#This Row],[Date]],"yyyymmdd") &amp; "_" &amp; (LEFT(D986,3) &amp; "_" &amp; LEFT(E986,3) &amp; "_" &amp; (Table1[[#This Row],[Game_no.]]))</f>
        <v>20260227_Fai_Cal_2</v>
      </c>
      <c r="B986" s="1">
        <v>46080</v>
      </c>
      <c r="C986" s="3">
        <v>2</v>
      </c>
      <c r="D986" t="s">
        <v>168</v>
      </c>
      <c r="E986" t="s">
        <v>333</v>
      </c>
      <c r="F986" t="s">
        <v>168</v>
      </c>
      <c r="G986" t="s">
        <v>333</v>
      </c>
      <c r="H986" t="s">
        <v>177</v>
      </c>
      <c r="I986" t="str">
        <f>TRIM(SUBSTITUTE(Table1[[#This Row],[Player]], " ", ""))</f>
        <v>A.Nordling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f t="shared" si="48"/>
        <v>0</v>
      </c>
      <c r="W986" t="s">
        <v>74</v>
      </c>
      <c r="X986" s="3">
        <v>8</v>
      </c>
      <c r="Y986">
        <v>0</v>
      </c>
      <c r="AF986">
        <f>Table1[[#This Row],[AB]]+Table1[[#This Row],[BB]]+Table1[[#This Row],[SF]]</f>
        <v>1</v>
      </c>
      <c r="AG986">
        <f>Table1[[#This Row],[H]]+Table1[[#This Row],[BB]]</f>
        <v>0</v>
      </c>
      <c r="AH986">
        <f>Table1[[#This Row],[H]]-Table1[[#This Row],[2B]]-Table1[[#This Row],[3B]]-Table1[[#This Row],[HR]]</f>
        <v>0</v>
      </c>
      <c r="AI986" s="3">
        <f>IF(Table1[[#This Row],[Team_Game_Number]] &gt;_xlfn.MAXIFS(Table1[Team_Game_Number],Table1[Team],Table1[[#This Row],[Team]]) - 5,1,0)</f>
        <v>0</v>
      </c>
      <c r="AJ986" cm="1">
        <f t="array" ref="AJ986">MATCH(Table1[[#This Row],[Game_ID]],_xlfn.UNIQUE(_xlfn._xlws.FILTER(Table1[Game_ID],Table1[Team]=Table1[[#This Row],[Team]])),0)</f>
        <v>8</v>
      </c>
      <c r="AK986">
        <f>IF(Table1[[#This Row],[Last5_Flag]]=1,1,0)</f>
        <v>0</v>
      </c>
      <c r="AL986">
        <f>COUNTIFS(
    Table1[Player Name], Table1[[#This Row],[Player Name]],
    Table1[Position], Table1[[#This Row],[Position]]
)</f>
        <v>16</v>
      </c>
      <c r="AM986" t="str" cm="1">
        <f t="array" ref="AM9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987" spans="1:39" x14ac:dyDescent="0.2">
      <c r="A987" t="str">
        <f>TEXT(Table1[[#This Row],[Date]],"yyyymmdd") &amp; "_" &amp; (LEFT(D987,3) &amp; "_" &amp; LEFT(E987,3) &amp; "_" &amp; (Table1[[#This Row],[Game_no.]]))</f>
        <v>20260227_Fai_Cal_2</v>
      </c>
      <c r="B987" s="1">
        <v>46080</v>
      </c>
      <c r="C987" s="3">
        <v>2</v>
      </c>
      <c r="D987" t="s">
        <v>168</v>
      </c>
      <c r="E987" t="s">
        <v>333</v>
      </c>
      <c r="F987" t="s">
        <v>168</v>
      </c>
      <c r="G987" t="s">
        <v>333</v>
      </c>
      <c r="H987" t="s">
        <v>180</v>
      </c>
      <c r="I987" t="str">
        <f>TRIM(SUBSTITUTE(Table1[[#This Row],[Player]], " ", ""))</f>
        <v>A.Keilholz</v>
      </c>
      <c r="J987">
        <v>2</v>
      </c>
      <c r="K987">
        <v>0</v>
      </c>
      <c r="L987">
        <v>1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f t="shared" si="48"/>
        <v>1</v>
      </c>
      <c r="W987" t="s">
        <v>52</v>
      </c>
      <c r="X987" s="3">
        <v>9</v>
      </c>
      <c r="Y987">
        <v>0</v>
      </c>
      <c r="AF987">
        <f>Table1[[#This Row],[AB]]+Table1[[#This Row],[BB]]+Table1[[#This Row],[SF]]</f>
        <v>2</v>
      </c>
      <c r="AG987">
        <f>Table1[[#This Row],[H]]+Table1[[#This Row],[BB]]</f>
        <v>1</v>
      </c>
      <c r="AH987">
        <f>Table1[[#This Row],[H]]-Table1[[#This Row],[2B]]-Table1[[#This Row],[3B]]-Table1[[#This Row],[HR]]</f>
        <v>1</v>
      </c>
      <c r="AI987" s="3">
        <f>IF(Table1[[#This Row],[Team_Game_Number]] &gt;_xlfn.MAXIFS(Table1[Team_Game_Number],Table1[Team],Table1[[#This Row],[Team]]) - 5,1,0)</f>
        <v>0</v>
      </c>
      <c r="AJ987" cm="1">
        <f t="array" ref="AJ987">MATCH(Table1[[#This Row],[Game_ID]],_xlfn.UNIQUE(_xlfn._xlws.FILTER(Table1[Game_ID],Table1[Team]=Table1[[#This Row],[Team]])),0)</f>
        <v>8</v>
      </c>
      <c r="AK987">
        <f>IF(Table1[[#This Row],[Last5_Flag]]=1,1,0)</f>
        <v>0</v>
      </c>
      <c r="AL987">
        <f>COUNTIFS(
    Table1[Player Name], Table1[[#This Row],[Player Name]],
    Table1[Position], Table1[[#This Row],[Position]]
)</f>
        <v>24</v>
      </c>
      <c r="AM987" t="str" cm="1">
        <f t="array" ref="AM9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88" spans="1:39" x14ac:dyDescent="0.2">
      <c r="A988" t="str">
        <f>TEXT(Table1[[#This Row],[Date]],"yyyymmdd") &amp; "_" &amp; (LEFT(D988,3) &amp; "_" &amp; LEFT(E988,3) &amp; "_" &amp; (Table1[[#This Row],[Game_no.]]))</f>
        <v>20260227_Fai_Cal_2</v>
      </c>
      <c r="B988" s="1">
        <v>46080</v>
      </c>
      <c r="C988" s="3">
        <v>2</v>
      </c>
      <c r="D988" t="s">
        <v>168</v>
      </c>
      <c r="E988" t="s">
        <v>333</v>
      </c>
      <c r="F988" t="s">
        <v>168</v>
      </c>
      <c r="G988" t="s">
        <v>333</v>
      </c>
      <c r="H988" t="s">
        <v>227</v>
      </c>
      <c r="I988" t="str">
        <f>TRIM(SUBSTITUTE(Table1[[#This Row],[Player]], " ", ""))</f>
        <v>S.Frye</v>
      </c>
      <c r="J988">
        <v>2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f t="shared" si="48"/>
        <v>1</v>
      </c>
      <c r="W988" t="s">
        <v>52</v>
      </c>
      <c r="X988" s="3">
        <v>9</v>
      </c>
      <c r="Y988">
        <v>0</v>
      </c>
      <c r="AF988">
        <f>Table1[[#This Row],[AB]]+Table1[[#This Row],[BB]]+Table1[[#This Row],[SF]]</f>
        <v>2</v>
      </c>
      <c r="AG988">
        <f>Table1[[#This Row],[H]]+Table1[[#This Row],[BB]]</f>
        <v>1</v>
      </c>
      <c r="AH988">
        <f>Table1[[#This Row],[H]]-Table1[[#This Row],[2B]]-Table1[[#This Row],[3B]]-Table1[[#This Row],[HR]]</f>
        <v>1</v>
      </c>
      <c r="AI988" s="3">
        <f>IF(Table1[[#This Row],[Team_Game_Number]] &gt;_xlfn.MAXIFS(Table1[Team_Game_Number],Table1[Team],Table1[[#This Row],[Team]]) - 5,1,0)</f>
        <v>0</v>
      </c>
      <c r="AJ988" cm="1">
        <f t="array" ref="AJ988">MATCH(Table1[[#This Row],[Game_ID]],_xlfn.UNIQUE(_xlfn._xlws.FILTER(Table1[Game_ID],Table1[Team]=Table1[[#This Row],[Team]])),0)</f>
        <v>8</v>
      </c>
      <c r="AK988">
        <f>IF(Table1[[#This Row],[Last5_Flag]]=1,1,0)</f>
        <v>0</v>
      </c>
      <c r="AL988">
        <f>COUNTIFS(
    Table1[Player Name], Table1[[#This Row],[Player Name]],
    Table1[Position], Table1[[#This Row],[Position]]
)</f>
        <v>3</v>
      </c>
      <c r="AM988" t="str" cm="1">
        <f t="array" ref="AM9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989" spans="1:39" x14ac:dyDescent="0.2">
      <c r="A989" t="str">
        <f>TEXT(Table1[[#This Row],[Date]],"yyyymmdd") &amp; "_" &amp; (LEFT(D989,3) &amp; "_" &amp; LEFT(E989,3) &amp; "_" &amp; (Table1[[#This Row],[Game_no.]]))</f>
        <v>20260227_Fai_Cal_2</v>
      </c>
      <c r="B989" s="1">
        <v>46080</v>
      </c>
      <c r="C989" s="3">
        <v>2</v>
      </c>
      <c r="D989" t="s">
        <v>168</v>
      </c>
      <c r="E989" t="s">
        <v>333</v>
      </c>
      <c r="F989" t="s">
        <v>168</v>
      </c>
      <c r="G989" t="s">
        <v>333</v>
      </c>
      <c r="H989" t="s">
        <v>219</v>
      </c>
      <c r="I989" t="str">
        <f>TRIM(SUBSTITUTE(Table1[[#This Row],[Player]], " ", ""))</f>
        <v>P.Rusnak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f>L989*1+P989*2+Q989*3+R989*4</f>
        <v>0</v>
      </c>
      <c r="W989" t="s">
        <v>58</v>
      </c>
      <c r="X989" s="3"/>
      <c r="Y989">
        <v>0</v>
      </c>
      <c r="Z989">
        <v>3.3330000000000002</v>
      </c>
      <c r="AA989">
        <v>3</v>
      </c>
      <c r="AB989">
        <v>1</v>
      </c>
      <c r="AC989">
        <v>1</v>
      </c>
      <c r="AD989">
        <v>1</v>
      </c>
      <c r="AE989">
        <v>1</v>
      </c>
      <c r="AF989">
        <f>Table1[[#This Row],[AB]]+Table1[[#This Row],[BB]]+Table1[[#This Row],[SF]]</f>
        <v>0</v>
      </c>
      <c r="AG989">
        <f>Table1[[#This Row],[H]]+Table1[[#This Row],[BB]]</f>
        <v>0</v>
      </c>
      <c r="AH989">
        <f>Table1[[#This Row],[H]]-Table1[[#This Row],[2B]]-Table1[[#This Row],[3B]]-Table1[[#This Row],[HR]]</f>
        <v>0</v>
      </c>
      <c r="AI989" s="3">
        <f>IF(Table1[[#This Row],[Team_Game_Number]] &gt;_xlfn.MAXIFS(Table1[Team_Game_Number],Table1[Team],Table1[[#This Row],[Team]]) - 5,1,0)</f>
        <v>0</v>
      </c>
      <c r="AJ989" cm="1">
        <f t="array" ref="AJ989">MATCH(Table1[[#This Row],[Game_ID]],_xlfn.UNIQUE(_xlfn._xlws.FILTER(Table1[Game_ID],Table1[Team]=Table1[[#This Row],[Team]])),0)</f>
        <v>8</v>
      </c>
      <c r="AK989">
        <f>IF(Table1[[#This Row],[Last5_Flag]]=1,1,0)</f>
        <v>0</v>
      </c>
      <c r="AL989">
        <f>COUNTIFS(
    Table1[Player Name], Table1[[#This Row],[Player Name]],
    Table1[Position], Table1[[#This Row],[Position]]
)</f>
        <v>11</v>
      </c>
      <c r="AM989" t="str" cm="1">
        <f t="array" ref="AM9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990" spans="1:39" x14ac:dyDescent="0.2">
      <c r="A990" t="str">
        <f>TEXT(Table1[[#This Row],[Date]],"yyyymmdd") &amp; "_" &amp; (LEFT(D990,3) &amp; "_" &amp; LEFT(E990,3) &amp; "_" &amp; (Table1[[#This Row],[Game_no.]]))</f>
        <v>20260227_Fai_Cal_2</v>
      </c>
      <c r="B990" s="1">
        <v>46080</v>
      </c>
      <c r="C990" s="3">
        <v>2</v>
      </c>
      <c r="D990" t="s">
        <v>168</v>
      </c>
      <c r="E990" t="s">
        <v>333</v>
      </c>
      <c r="F990" t="s">
        <v>168</v>
      </c>
      <c r="G990" t="s">
        <v>333</v>
      </c>
      <c r="H990" t="s">
        <v>218</v>
      </c>
      <c r="I990" t="str">
        <f>TRIM(SUBSTITUTE(Table1[[#This Row],[Player]], " ", ""))</f>
        <v>M.Wilson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f>L990*1+P990*2+Q990*3+R990*4</f>
        <v>0</v>
      </c>
      <c r="W990" t="s">
        <v>58</v>
      </c>
      <c r="X990" s="3"/>
      <c r="Y990">
        <v>0</v>
      </c>
      <c r="Z990">
        <v>1.333</v>
      </c>
      <c r="AA990">
        <v>4</v>
      </c>
      <c r="AB990">
        <v>2</v>
      </c>
      <c r="AC990">
        <v>2</v>
      </c>
      <c r="AD990">
        <v>0</v>
      </c>
      <c r="AE990">
        <v>1</v>
      </c>
      <c r="AF990">
        <f>Table1[[#This Row],[AB]]+Table1[[#This Row],[BB]]+Table1[[#This Row],[SF]]</f>
        <v>0</v>
      </c>
      <c r="AG990">
        <f>Table1[[#This Row],[H]]+Table1[[#This Row],[BB]]</f>
        <v>0</v>
      </c>
      <c r="AH990">
        <f>Table1[[#This Row],[H]]-Table1[[#This Row],[2B]]-Table1[[#This Row],[3B]]-Table1[[#This Row],[HR]]</f>
        <v>0</v>
      </c>
      <c r="AI990" s="3">
        <f>IF(Table1[[#This Row],[Team_Game_Number]] &gt;_xlfn.MAXIFS(Table1[Team_Game_Number],Table1[Team],Table1[[#This Row],[Team]]) - 5,1,0)</f>
        <v>0</v>
      </c>
      <c r="AJ990" cm="1">
        <f t="array" ref="AJ990">MATCH(Table1[[#This Row],[Game_ID]],_xlfn.UNIQUE(_xlfn._xlws.FILTER(Table1[Game_ID],Table1[Team]=Table1[[#This Row],[Team]])),0)</f>
        <v>8</v>
      </c>
      <c r="AK990">
        <f>IF(Table1[[#This Row],[Last5_Flag]]=1,1,0)</f>
        <v>0</v>
      </c>
      <c r="AL990">
        <f>COUNTIFS(
    Table1[Player Name], Table1[[#This Row],[Player Name]],
    Table1[Position], Table1[[#This Row],[Position]]
)</f>
        <v>11</v>
      </c>
      <c r="AM990" t="str" cm="1">
        <f t="array" ref="AM9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991" spans="1:39" x14ac:dyDescent="0.2">
      <c r="A991" t="str">
        <f>TEXT(Table1[[#This Row],[Date]],"yyyymmdd") &amp; "_" &amp; (LEFT(D991,3) &amp; "_" &amp; LEFT(E991,3) &amp; "_" &amp; (Table1[[#This Row],[Game_no.]]))</f>
        <v>20260227_Fai_Cal_2</v>
      </c>
      <c r="B991" s="1">
        <v>46080</v>
      </c>
      <c r="C991" s="3">
        <v>2</v>
      </c>
      <c r="D991" t="s">
        <v>168</v>
      </c>
      <c r="E991" t="s">
        <v>333</v>
      </c>
      <c r="F991" t="s">
        <v>168</v>
      </c>
      <c r="G991" t="s">
        <v>333</v>
      </c>
      <c r="H991" t="s">
        <v>217</v>
      </c>
      <c r="I991" t="str">
        <f>TRIM(SUBSTITUTE(Table1[[#This Row],[Player]], " ", ""))</f>
        <v>C.Morey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f>L991*1+P991*2+Q991*3+R991*4</f>
        <v>0</v>
      </c>
      <c r="W991" t="s">
        <v>58</v>
      </c>
      <c r="X991" s="3"/>
      <c r="Y991">
        <v>0</v>
      </c>
      <c r="Z991">
        <v>1.333</v>
      </c>
      <c r="AA991">
        <v>0</v>
      </c>
      <c r="AB991">
        <v>0</v>
      </c>
      <c r="AC991">
        <v>0</v>
      </c>
      <c r="AD991">
        <v>3</v>
      </c>
      <c r="AE991">
        <v>1</v>
      </c>
      <c r="AF991">
        <f>Table1[[#This Row],[AB]]+Table1[[#This Row],[BB]]+Table1[[#This Row],[SF]]</f>
        <v>0</v>
      </c>
      <c r="AG991">
        <f>Table1[[#This Row],[H]]+Table1[[#This Row],[BB]]</f>
        <v>0</v>
      </c>
      <c r="AH991">
        <f>Table1[[#This Row],[H]]-Table1[[#This Row],[2B]]-Table1[[#This Row],[3B]]-Table1[[#This Row],[HR]]</f>
        <v>0</v>
      </c>
      <c r="AI991" s="3">
        <f>IF(Table1[[#This Row],[Team_Game_Number]] &gt;_xlfn.MAXIFS(Table1[Team_Game_Number],Table1[Team],Table1[[#This Row],[Team]]) - 5,1,0)</f>
        <v>0</v>
      </c>
      <c r="AJ991" cm="1">
        <f t="array" ref="AJ991">MATCH(Table1[[#This Row],[Game_ID]],_xlfn.UNIQUE(_xlfn._xlws.FILTER(Table1[Game_ID],Table1[Team]=Table1[[#This Row],[Team]])),0)</f>
        <v>8</v>
      </c>
      <c r="AK991">
        <f>IF(Table1[[#This Row],[Last5_Flag]]=1,1,0)</f>
        <v>0</v>
      </c>
      <c r="AL991">
        <f>COUNTIFS(
    Table1[Player Name], Table1[[#This Row],[Player Name]],
    Table1[Position], Table1[[#This Row],[Position]]
)</f>
        <v>12</v>
      </c>
      <c r="AM991" t="str" cm="1">
        <f t="array" ref="AM9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992" spans="1:39" x14ac:dyDescent="0.2">
      <c r="A992" t="str">
        <f>TEXT(Table1[[#This Row],[Date]],"yyyymmdd") &amp; "_" &amp; (LEFT(D992,3) &amp; "_" &amp; LEFT(E992,3) &amp; "_" &amp; (Table1[[#This Row],[Game_no.]]))</f>
        <v>20260227_Lee_Con_1</v>
      </c>
      <c r="B992" s="1">
        <v>46080</v>
      </c>
      <c r="C992" s="3">
        <v>1</v>
      </c>
      <c r="D992" t="s">
        <v>335</v>
      </c>
      <c r="E992" t="s">
        <v>97</v>
      </c>
      <c r="F992" t="s">
        <v>97</v>
      </c>
      <c r="G992" t="s">
        <v>335</v>
      </c>
      <c r="H992" t="s">
        <v>98</v>
      </c>
      <c r="I992" t="str">
        <f>TRIM(SUBSTITUTE(Table1[[#This Row],[Player]], " ", ""))</f>
        <v>K.Morgan</v>
      </c>
      <c r="J992">
        <v>4</v>
      </c>
      <c r="K992">
        <v>1</v>
      </c>
      <c r="L992">
        <v>1</v>
      </c>
      <c r="M992">
        <v>2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  <c r="V992">
        <f t="shared" ref="V992:V1006" si="49">L992*1+P992*2+Q992*3+R992*4</f>
        <v>4</v>
      </c>
      <c r="W992" t="s">
        <v>8</v>
      </c>
      <c r="X992" s="3">
        <v>1</v>
      </c>
      <c r="AF992">
        <f>Table1[[#This Row],[AB]]+Table1[[#This Row],[BB]]+Table1[[#This Row],[SF]]</f>
        <v>4</v>
      </c>
      <c r="AG992">
        <f>Table1[[#This Row],[H]]+Table1[[#This Row],[BB]]</f>
        <v>1</v>
      </c>
      <c r="AH992">
        <f>Table1[[#This Row],[H]]-Table1[[#This Row],[2B]]-Table1[[#This Row],[3B]]-Table1[[#This Row],[HR]]</f>
        <v>0</v>
      </c>
      <c r="AI992" s="3">
        <f>IF(Table1[[#This Row],[Team_Game_Number]] &gt;_xlfn.MAXIFS(Table1[Team_Game_Number],Table1[Team],Table1[[#This Row],[Team]]) - 5,1,0)</f>
        <v>0</v>
      </c>
      <c r="AJ992" cm="1">
        <f t="array" ref="AJ992">MATCH(Table1[[#This Row],[Game_ID]],_xlfn.UNIQUE(_xlfn._xlws.FILTER(Table1[Game_ID],Table1[Team]=Table1[[#This Row],[Team]])),0)</f>
        <v>12</v>
      </c>
      <c r="AK992">
        <f>IF(Table1[[#This Row],[Last5_Flag]]=1,1,0)</f>
        <v>0</v>
      </c>
      <c r="AL992">
        <f>COUNTIFS(
    Table1[Player Name], Table1[[#This Row],[Player Name]],
    Table1[Position], Table1[[#This Row],[Position]]
)</f>
        <v>28</v>
      </c>
      <c r="AM992" t="str" cm="1">
        <f t="array" ref="AM9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993" spans="1:39" x14ac:dyDescent="0.2">
      <c r="A993" t="str">
        <f>TEXT(Table1[[#This Row],[Date]],"yyyymmdd") &amp; "_" &amp; (LEFT(D993,3) &amp; "_" &amp; LEFT(E993,3) &amp; "_" &amp; (Table1[[#This Row],[Game_no.]]))</f>
        <v>20260227_Lee_Con_1</v>
      </c>
      <c r="B993" s="1">
        <v>46080</v>
      </c>
      <c r="C993" s="3">
        <v>1</v>
      </c>
      <c r="D993" t="s">
        <v>335</v>
      </c>
      <c r="E993" t="s">
        <v>97</v>
      </c>
      <c r="F993" t="s">
        <v>97</v>
      </c>
      <c r="G993" t="s">
        <v>335</v>
      </c>
      <c r="H993" t="s">
        <v>101</v>
      </c>
      <c r="I993" t="str">
        <f>TRIM(SUBSTITUTE(Table1[[#This Row],[Player]], " ", ""))</f>
        <v>L.Lewis</v>
      </c>
      <c r="J993">
        <v>4</v>
      </c>
      <c r="K993">
        <v>1</v>
      </c>
      <c r="L993">
        <v>2</v>
      </c>
      <c r="M993">
        <v>2</v>
      </c>
      <c r="N993">
        <v>0</v>
      </c>
      <c r="O993">
        <v>1</v>
      </c>
      <c r="P993">
        <v>2</v>
      </c>
      <c r="Q993">
        <v>0</v>
      </c>
      <c r="R993">
        <v>0</v>
      </c>
      <c r="S993">
        <v>1</v>
      </c>
      <c r="T993">
        <v>0</v>
      </c>
      <c r="U993">
        <v>0</v>
      </c>
      <c r="V993">
        <f t="shared" si="49"/>
        <v>6</v>
      </c>
      <c r="W993" t="s">
        <v>48</v>
      </c>
      <c r="X993" s="3">
        <v>2</v>
      </c>
      <c r="AF993">
        <f>Table1[[#This Row],[AB]]+Table1[[#This Row],[BB]]+Table1[[#This Row],[SF]]</f>
        <v>4</v>
      </c>
      <c r="AG993">
        <f>Table1[[#This Row],[H]]+Table1[[#This Row],[BB]]</f>
        <v>2</v>
      </c>
      <c r="AH993">
        <f>Table1[[#This Row],[H]]-Table1[[#This Row],[2B]]-Table1[[#This Row],[3B]]-Table1[[#This Row],[HR]]</f>
        <v>0</v>
      </c>
      <c r="AI993" s="3">
        <f>IF(Table1[[#This Row],[Team_Game_Number]] &gt;_xlfn.MAXIFS(Table1[Team_Game_Number],Table1[Team],Table1[[#This Row],[Team]]) - 5,1,0)</f>
        <v>0</v>
      </c>
      <c r="AJ993" cm="1">
        <f t="array" ref="AJ993">MATCH(Table1[[#This Row],[Game_ID]],_xlfn.UNIQUE(_xlfn._xlws.FILTER(Table1[Game_ID],Table1[Team]=Table1[[#This Row],[Team]])),0)</f>
        <v>12</v>
      </c>
      <c r="AK993">
        <f>IF(Table1[[#This Row],[Last5_Flag]]=1,1,0)</f>
        <v>0</v>
      </c>
      <c r="AL993">
        <f>COUNTIFS(
    Table1[Player Name], Table1[[#This Row],[Player Name]],
    Table1[Position], Table1[[#This Row],[Position]]
)</f>
        <v>28</v>
      </c>
      <c r="AM993" t="str" cm="1">
        <f t="array" ref="AM9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994" spans="1:39" x14ac:dyDescent="0.2">
      <c r="A994" t="str">
        <f>TEXT(Table1[[#This Row],[Date]],"yyyymmdd") &amp; "_" &amp; (LEFT(D994,3) &amp; "_" &amp; LEFT(E994,3) &amp; "_" &amp; (Table1[[#This Row],[Game_no.]]))</f>
        <v>20260227_Lee_Con_1</v>
      </c>
      <c r="B994" s="1">
        <v>46080</v>
      </c>
      <c r="C994" s="3">
        <v>1</v>
      </c>
      <c r="D994" t="s">
        <v>335</v>
      </c>
      <c r="E994" t="s">
        <v>97</v>
      </c>
      <c r="F994" t="s">
        <v>97</v>
      </c>
      <c r="G994" t="s">
        <v>335</v>
      </c>
      <c r="H994" t="s">
        <v>102</v>
      </c>
      <c r="I994" t="str">
        <f>TRIM(SUBSTITUTE(Table1[[#This Row],[Player]], " ", ""))</f>
        <v>A.Giles</v>
      </c>
      <c r="J994">
        <v>4</v>
      </c>
      <c r="K994">
        <v>2</v>
      </c>
      <c r="L994">
        <v>3</v>
      </c>
      <c r="M994">
        <v>3</v>
      </c>
      <c r="N994">
        <v>0</v>
      </c>
      <c r="O994">
        <v>0</v>
      </c>
      <c r="P994">
        <v>0</v>
      </c>
      <c r="Q994">
        <v>0</v>
      </c>
      <c r="R994">
        <v>2</v>
      </c>
      <c r="S994">
        <v>0</v>
      </c>
      <c r="T994">
        <v>0</v>
      </c>
      <c r="U994">
        <v>0</v>
      </c>
      <c r="V994">
        <f t="shared" si="49"/>
        <v>11</v>
      </c>
      <c r="W994" t="s">
        <v>57</v>
      </c>
      <c r="X994" s="3">
        <v>3</v>
      </c>
      <c r="AF994">
        <f>Table1[[#This Row],[AB]]+Table1[[#This Row],[BB]]+Table1[[#This Row],[SF]]</f>
        <v>4</v>
      </c>
      <c r="AG994">
        <f>Table1[[#This Row],[H]]+Table1[[#This Row],[BB]]</f>
        <v>3</v>
      </c>
      <c r="AH994">
        <f>Table1[[#This Row],[H]]-Table1[[#This Row],[2B]]-Table1[[#This Row],[3B]]-Table1[[#This Row],[HR]]</f>
        <v>1</v>
      </c>
      <c r="AI994" s="3">
        <f>IF(Table1[[#This Row],[Team_Game_Number]] &gt;_xlfn.MAXIFS(Table1[Team_Game_Number],Table1[Team],Table1[[#This Row],[Team]]) - 5,1,0)</f>
        <v>0</v>
      </c>
      <c r="AJ994" cm="1">
        <f t="array" ref="AJ994">MATCH(Table1[[#This Row],[Game_ID]],_xlfn.UNIQUE(_xlfn._xlws.FILTER(Table1[Game_ID],Table1[Team]=Table1[[#This Row],[Team]])),0)</f>
        <v>12</v>
      </c>
      <c r="AK994">
        <f>IF(Table1[[#This Row],[Last5_Flag]]=1,1,0)</f>
        <v>0</v>
      </c>
      <c r="AL994">
        <f>COUNTIFS(
    Table1[Player Name], Table1[[#This Row],[Player Name]],
    Table1[Position], Table1[[#This Row],[Position]]
)</f>
        <v>27</v>
      </c>
      <c r="AM994" t="str" cm="1">
        <f t="array" ref="AM9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995" spans="1:39" x14ac:dyDescent="0.2">
      <c r="A995" t="str">
        <f>TEXT(Table1[[#This Row],[Date]],"yyyymmdd") &amp; "_" &amp; (LEFT(D995,3) &amp; "_" &amp; LEFT(E995,3) &amp; "_" &amp; (Table1[[#This Row],[Game_no.]]))</f>
        <v>20260227_Lee_Con_1</v>
      </c>
      <c r="B995" s="1">
        <v>46080</v>
      </c>
      <c r="C995" s="3">
        <v>1</v>
      </c>
      <c r="D995" t="s">
        <v>335</v>
      </c>
      <c r="E995" t="s">
        <v>97</v>
      </c>
      <c r="F995" t="s">
        <v>97</v>
      </c>
      <c r="G995" t="s">
        <v>335</v>
      </c>
      <c r="H995" t="s">
        <v>105</v>
      </c>
      <c r="I995" t="str">
        <f>TRIM(SUBSTITUTE(Table1[[#This Row],[Player]], " ", ""))</f>
        <v>K.Sholter</v>
      </c>
      <c r="J995">
        <v>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f t="shared" si="49"/>
        <v>0</v>
      </c>
      <c r="W995" t="s">
        <v>50</v>
      </c>
      <c r="X995" s="3">
        <v>4</v>
      </c>
      <c r="AF995">
        <f>Table1[[#This Row],[AB]]+Table1[[#This Row],[BB]]+Table1[[#This Row],[SF]]</f>
        <v>4</v>
      </c>
      <c r="AG995">
        <f>Table1[[#This Row],[H]]+Table1[[#This Row],[BB]]</f>
        <v>0</v>
      </c>
      <c r="AH995">
        <f>Table1[[#This Row],[H]]-Table1[[#This Row],[2B]]-Table1[[#This Row],[3B]]-Table1[[#This Row],[HR]]</f>
        <v>0</v>
      </c>
      <c r="AI995" s="3">
        <f>IF(Table1[[#This Row],[Team_Game_Number]] &gt;_xlfn.MAXIFS(Table1[Team_Game_Number],Table1[Team],Table1[[#This Row],[Team]]) - 5,1,0)</f>
        <v>0</v>
      </c>
      <c r="AJ995" cm="1">
        <f t="array" ref="AJ995">MATCH(Table1[[#This Row],[Game_ID]],_xlfn.UNIQUE(_xlfn._xlws.FILTER(Table1[Game_ID],Table1[Team]=Table1[[#This Row],[Team]])),0)</f>
        <v>12</v>
      </c>
      <c r="AK995">
        <f>IF(Table1[[#This Row],[Last5_Flag]]=1,1,0)</f>
        <v>0</v>
      </c>
      <c r="AL995">
        <f>COUNTIFS(
    Table1[Player Name], Table1[[#This Row],[Player Name]],
    Table1[Position], Table1[[#This Row],[Position]]
)</f>
        <v>6</v>
      </c>
      <c r="AM995" t="str" cm="1">
        <f t="array" ref="AM9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96" spans="1:39" x14ac:dyDescent="0.2">
      <c r="A996" t="str">
        <f>TEXT(Table1[[#This Row],[Date]],"yyyymmdd") &amp; "_" &amp; (LEFT(D996,3) &amp; "_" &amp; LEFT(E996,3) &amp; "_" &amp; (Table1[[#This Row],[Game_no.]]))</f>
        <v>20260227_Lee_Con_1</v>
      </c>
      <c r="B996" s="1">
        <v>46080</v>
      </c>
      <c r="C996" s="3">
        <v>1</v>
      </c>
      <c r="D996" t="s">
        <v>335</v>
      </c>
      <c r="E996" t="s">
        <v>97</v>
      </c>
      <c r="F996" t="s">
        <v>97</v>
      </c>
      <c r="G996" t="s">
        <v>335</v>
      </c>
      <c r="H996" t="s">
        <v>111</v>
      </c>
      <c r="I996" t="str">
        <f>TRIM(SUBSTITUTE(Table1[[#This Row],[Player]], " ", ""))</f>
        <v>H.Niten</v>
      </c>
      <c r="J996">
        <v>4</v>
      </c>
      <c r="K996">
        <v>2</v>
      </c>
      <c r="L996">
        <v>3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f t="shared" si="49"/>
        <v>5</v>
      </c>
      <c r="W996" t="s">
        <v>52</v>
      </c>
      <c r="X996" s="3">
        <v>5</v>
      </c>
      <c r="AF996">
        <f>Table1[[#This Row],[AB]]+Table1[[#This Row],[BB]]+Table1[[#This Row],[SF]]</f>
        <v>4</v>
      </c>
      <c r="AG996">
        <f>Table1[[#This Row],[H]]+Table1[[#This Row],[BB]]</f>
        <v>3</v>
      </c>
      <c r="AH996">
        <f>Table1[[#This Row],[H]]-Table1[[#This Row],[2B]]-Table1[[#This Row],[3B]]-Table1[[#This Row],[HR]]</f>
        <v>2</v>
      </c>
      <c r="AI996" s="3">
        <f>IF(Table1[[#This Row],[Team_Game_Number]] &gt;_xlfn.MAXIFS(Table1[Team_Game_Number],Table1[Team],Table1[[#This Row],[Team]]) - 5,1,0)</f>
        <v>0</v>
      </c>
      <c r="AJ996" cm="1">
        <f t="array" ref="AJ996">MATCH(Table1[[#This Row],[Game_ID]],_xlfn.UNIQUE(_xlfn._xlws.FILTER(Table1[Game_ID],Table1[Team]=Table1[[#This Row],[Team]])),0)</f>
        <v>12</v>
      </c>
      <c r="AK996">
        <f>IF(Table1[[#This Row],[Last5_Flag]]=1,1,0)</f>
        <v>0</v>
      </c>
      <c r="AL996">
        <f>COUNTIFS(
    Table1[Player Name], Table1[[#This Row],[Player Name]],
    Table1[Position], Table1[[#This Row],[Position]]
)</f>
        <v>11</v>
      </c>
      <c r="AM996" t="str" cm="1">
        <f t="array" ref="AM9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997" spans="1:39" x14ac:dyDescent="0.2">
      <c r="A997" t="str">
        <f>TEXT(Table1[[#This Row],[Date]],"yyyymmdd") &amp; "_" &amp; (LEFT(D997,3) &amp; "_" &amp; LEFT(E997,3) &amp; "_" &amp; (Table1[[#This Row],[Game_no.]]))</f>
        <v>20260227_Lee_Con_1</v>
      </c>
      <c r="B997" s="1">
        <v>46080</v>
      </c>
      <c r="C997" s="3">
        <v>1</v>
      </c>
      <c r="D997" t="s">
        <v>335</v>
      </c>
      <c r="E997" t="s">
        <v>97</v>
      </c>
      <c r="F997" t="s">
        <v>97</v>
      </c>
      <c r="G997" t="s">
        <v>335</v>
      </c>
      <c r="H997" t="s">
        <v>100</v>
      </c>
      <c r="I997" t="str">
        <f>TRIM(SUBSTITUTE(Table1[[#This Row],[Player]], " ", ""))</f>
        <v>M.Hollis</v>
      </c>
      <c r="J997">
        <v>3</v>
      </c>
      <c r="K997">
        <v>1</v>
      </c>
      <c r="L997">
        <v>3</v>
      </c>
      <c r="M997">
        <v>1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f t="shared" si="49"/>
        <v>3</v>
      </c>
      <c r="W997" t="s">
        <v>116</v>
      </c>
      <c r="X997" s="3">
        <v>6</v>
      </c>
      <c r="Y997">
        <v>4</v>
      </c>
      <c r="Z997">
        <v>2</v>
      </c>
      <c r="AA997">
        <v>0</v>
      </c>
      <c r="AB997">
        <v>0</v>
      </c>
      <c r="AC997">
        <v>2</v>
      </c>
      <c r="AD997">
        <v>1</v>
      </c>
      <c r="AF997">
        <f>Table1[[#This Row],[AB]]+Table1[[#This Row],[BB]]+Table1[[#This Row],[SF]]</f>
        <v>4</v>
      </c>
      <c r="AG997">
        <f>Table1[[#This Row],[H]]+Table1[[#This Row],[BB]]</f>
        <v>4</v>
      </c>
      <c r="AH997">
        <f>Table1[[#This Row],[H]]-Table1[[#This Row],[2B]]-Table1[[#This Row],[3B]]-Table1[[#This Row],[HR]]</f>
        <v>3</v>
      </c>
      <c r="AI997" s="3">
        <f>IF(Table1[[#This Row],[Team_Game_Number]] &gt;_xlfn.MAXIFS(Table1[Team_Game_Number],Table1[Team],Table1[[#This Row],[Team]]) - 5,1,0)</f>
        <v>0</v>
      </c>
      <c r="AJ997" cm="1">
        <f t="array" ref="AJ997">MATCH(Table1[[#This Row],[Game_ID]],_xlfn.UNIQUE(_xlfn._xlws.FILTER(Table1[Game_ID],Table1[Team]=Table1[[#This Row],[Team]])),0)</f>
        <v>12</v>
      </c>
      <c r="AK997">
        <f>IF(Table1[[#This Row],[Last5_Flag]]=1,1,0)</f>
        <v>0</v>
      </c>
      <c r="AL997">
        <f>COUNTIFS(
    Table1[Player Name], Table1[[#This Row],[Player Name]],
    Table1[Position], Table1[[#This Row],[Position]]
)</f>
        <v>4</v>
      </c>
      <c r="AM997" t="str" cm="1">
        <f t="array" ref="AM9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998" spans="1:39" x14ac:dyDescent="0.2">
      <c r="A998" t="str">
        <f>TEXT(Table1[[#This Row],[Date]],"yyyymmdd") &amp; "_" &amp; (LEFT(D998,3) &amp; "_" &amp; LEFT(E998,3) &amp; "_" &amp; (Table1[[#This Row],[Game_no.]]))</f>
        <v>20260227_Lee_Con_1</v>
      </c>
      <c r="B998" s="1">
        <v>46080</v>
      </c>
      <c r="C998" s="3">
        <v>1</v>
      </c>
      <c r="D998" t="s">
        <v>335</v>
      </c>
      <c r="E998" t="s">
        <v>97</v>
      </c>
      <c r="F998" t="s">
        <v>97</v>
      </c>
      <c r="G998" t="s">
        <v>335</v>
      </c>
      <c r="H998" t="s">
        <v>106</v>
      </c>
      <c r="I998" t="str">
        <f>TRIM(SUBSTITUTE(Table1[[#This Row],[Player]], " ", ""))</f>
        <v>S.Brehm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f t="shared" si="49"/>
        <v>0</v>
      </c>
      <c r="W998" t="s">
        <v>73</v>
      </c>
      <c r="X998" s="3"/>
      <c r="AF998">
        <f>Table1[[#This Row],[AB]]+Table1[[#This Row],[BB]]+Table1[[#This Row],[SF]]</f>
        <v>0</v>
      </c>
      <c r="AG998">
        <f>Table1[[#This Row],[H]]+Table1[[#This Row],[BB]]</f>
        <v>0</v>
      </c>
      <c r="AH998">
        <f>Table1[[#This Row],[H]]-Table1[[#This Row],[2B]]-Table1[[#This Row],[3B]]-Table1[[#This Row],[HR]]</f>
        <v>0</v>
      </c>
      <c r="AI998" s="3">
        <f>IF(Table1[[#This Row],[Team_Game_Number]] &gt;_xlfn.MAXIFS(Table1[Team_Game_Number],Table1[Team],Table1[[#This Row],[Team]]) - 5,1,0)</f>
        <v>0</v>
      </c>
      <c r="AJ998" cm="1">
        <f t="array" ref="AJ998">MATCH(Table1[[#This Row],[Game_ID]],_xlfn.UNIQUE(_xlfn._xlws.FILTER(Table1[Game_ID],Table1[Team]=Table1[[#This Row],[Team]])),0)</f>
        <v>12</v>
      </c>
      <c r="AK998">
        <f>IF(Table1[[#This Row],[Last5_Flag]]=1,1,0)</f>
        <v>0</v>
      </c>
      <c r="AL998">
        <f>COUNTIFS(
    Table1[Player Name], Table1[[#This Row],[Player Name]],
    Table1[Position], Table1[[#This Row],[Position]]
)</f>
        <v>11</v>
      </c>
      <c r="AM998" t="str" cm="1">
        <f t="array" ref="AM9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999" spans="1:39" x14ac:dyDescent="0.2">
      <c r="A999" t="str">
        <f>TEXT(Table1[[#This Row],[Date]],"yyyymmdd") &amp; "_" &amp; (LEFT(D999,3) &amp; "_" &amp; LEFT(E999,3) &amp; "_" &amp; (Table1[[#This Row],[Game_no.]]))</f>
        <v>20260227_Lee_Con_1</v>
      </c>
      <c r="B999" s="1">
        <v>46080</v>
      </c>
      <c r="C999" s="3">
        <v>1</v>
      </c>
      <c r="D999" t="s">
        <v>335</v>
      </c>
      <c r="E999" t="s">
        <v>97</v>
      </c>
      <c r="F999" t="s">
        <v>97</v>
      </c>
      <c r="G999" t="s">
        <v>335</v>
      </c>
      <c r="H999" t="s">
        <v>104</v>
      </c>
      <c r="I999" t="str">
        <f>TRIM(SUBSTITUTE(Table1[[#This Row],[Player]], " ", ""))</f>
        <v>K.McCord</v>
      </c>
      <c r="J999">
        <v>3</v>
      </c>
      <c r="K999">
        <v>1</v>
      </c>
      <c r="L999">
        <v>1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f t="shared" si="49"/>
        <v>1</v>
      </c>
      <c r="W999" t="s">
        <v>7</v>
      </c>
      <c r="X999" s="3">
        <v>7</v>
      </c>
      <c r="AF999">
        <f>Table1[[#This Row],[AB]]+Table1[[#This Row],[BB]]+Table1[[#This Row],[SF]]</f>
        <v>4</v>
      </c>
      <c r="AG999">
        <f>Table1[[#This Row],[H]]+Table1[[#This Row],[BB]]</f>
        <v>2</v>
      </c>
      <c r="AH999">
        <f>Table1[[#This Row],[H]]-Table1[[#This Row],[2B]]-Table1[[#This Row],[3B]]-Table1[[#This Row],[HR]]</f>
        <v>1</v>
      </c>
      <c r="AI999" s="3">
        <f>IF(Table1[[#This Row],[Team_Game_Number]] &gt;_xlfn.MAXIFS(Table1[Team_Game_Number],Table1[Team],Table1[[#This Row],[Team]]) - 5,1,0)</f>
        <v>0</v>
      </c>
      <c r="AJ999" cm="1">
        <f t="array" ref="AJ999">MATCH(Table1[[#This Row],[Game_ID]],_xlfn.UNIQUE(_xlfn._xlws.FILTER(Table1[Game_ID],Table1[Team]=Table1[[#This Row],[Team]])),0)</f>
        <v>12</v>
      </c>
      <c r="AK999">
        <f>IF(Table1[[#This Row],[Last5_Flag]]=1,1,0)</f>
        <v>0</v>
      </c>
      <c r="AL999">
        <f>COUNTIFS(
    Table1[Player Name], Table1[[#This Row],[Player Name]],
    Table1[Position], Table1[[#This Row],[Position]]
)</f>
        <v>22</v>
      </c>
      <c r="AM999" t="str" cm="1">
        <f t="array" ref="AM9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000" spans="1:39" x14ac:dyDescent="0.2">
      <c r="A1000" t="str">
        <f>TEXT(Table1[[#This Row],[Date]],"yyyymmdd") &amp; "_" &amp; (LEFT(D1000,3) &amp; "_" &amp; LEFT(E1000,3) &amp; "_" &amp; (Table1[[#This Row],[Game_no.]]))</f>
        <v>20260227_Lee_Con_1</v>
      </c>
      <c r="B1000" s="1">
        <v>46080</v>
      </c>
      <c r="C1000" s="3">
        <v>1</v>
      </c>
      <c r="D1000" t="s">
        <v>335</v>
      </c>
      <c r="E1000" t="s">
        <v>97</v>
      </c>
      <c r="F1000" t="s">
        <v>97</v>
      </c>
      <c r="G1000" t="s">
        <v>335</v>
      </c>
      <c r="H1000" t="s">
        <v>103</v>
      </c>
      <c r="I1000" t="str">
        <f>TRIM(SUBSTITUTE(Table1[[#This Row],[Player]], " ", ""))</f>
        <v>M.Gleason</v>
      </c>
      <c r="J1000">
        <v>3</v>
      </c>
      <c r="K1000">
        <v>1</v>
      </c>
      <c r="L1000">
        <v>1</v>
      </c>
      <c r="M1000">
        <v>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f t="shared" si="49"/>
        <v>1</v>
      </c>
      <c r="W1000" t="s">
        <v>53</v>
      </c>
      <c r="X1000" s="3">
        <v>8</v>
      </c>
      <c r="AF1000">
        <f>Table1[[#This Row],[AB]]+Table1[[#This Row],[BB]]+Table1[[#This Row],[SF]]</f>
        <v>4</v>
      </c>
      <c r="AG1000">
        <f>Table1[[#This Row],[H]]+Table1[[#This Row],[BB]]</f>
        <v>2</v>
      </c>
      <c r="AH1000">
        <f>Table1[[#This Row],[H]]-Table1[[#This Row],[2B]]-Table1[[#This Row],[3B]]-Table1[[#This Row],[HR]]</f>
        <v>1</v>
      </c>
      <c r="AI1000" s="3">
        <f>IF(Table1[[#This Row],[Team_Game_Number]] &gt;_xlfn.MAXIFS(Table1[Team_Game_Number],Table1[Team],Table1[[#This Row],[Team]]) - 5,1,0)</f>
        <v>0</v>
      </c>
      <c r="AJ1000" cm="1">
        <f t="array" ref="AJ1000">MATCH(Table1[[#This Row],[Game_ID]],_xlfn.UNIQUE(_xlfn._xlws.FILTER(Table1[Game_ID],Table1[Team]=Table1[[#This Row],[Team]])),0)</f>
        <v>12</v>
      </c>
      <c r="AK1000">
        <f>IF(Table1[[#This Row],[Last5_Flag]]=1,1,0)</f>
        <v>0</v>
      </c>
      <c r="AL1000">
        <f>COUNTIFS(
    Table1[Player Name], Table1[[#This Row],[Player Name]],
    Table1[Position], Table1[[#This Row],[Position]]
)</f>
        <v>21</v>
      </c>
      <c r="AM1000" t="str" cm="1">
        <f t="array" ref="AM10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001" spans="1:39" x14ac:dyDescent="0.2">
      <c r="A1001" t="str">
        <f>TEXT(Table1[[#This Row],[Date]],"yyyymmdd") &amp; "_" &amp; (LEFT(D1001,3) &amp; "_" &amp; LEFT(E1001,3) &amp; "_" &amp; (Table1[[#This Row],[Game_no.]]))</f>
        <v>20260227_Lee_Con_1</v>
      </c>
      <c r="B1001" s="1">
        <v>46080</v>
      </c>
      <c r="C1001" s="3">
        <v>1</v>
      </c>
      <c r="D1001" t="s">
        <v>335</v>
      </c>
      <c r="E1001" t="s">
        <v>97</v>
      </c>
      <c r="F1001" t="s">
        <v>97</v>
      </c>
      <c r="G1001" t="s">
        <v>335</v>
      </c>
      <c r="H1001" t="s">
        <v>317</v>
      </c>
      <c r="I1001" t="str">
        <f>TRIM(SUBSTITUTE(Table1[[#This Row],[Player]], " ", ""))</f>
        <v>J.Ervin</v>
      </c>
      <c r="J1001">
        <v>1</v>
      </c>
      <c r="K1001">
        <v>1</v>
      </c>
      <c r="L1001">
        <v>1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f t="shared" si="49"/>
        <v>1</v>
      </c>
      <c r="W1001" t="s">
        <v>58</v>
      </c>
      <c r="X1001" s="3">
        <v>9</v>
      </c>
      <c r="Y1001">
        <v>2</v>
      </c>
      <c r="Z1001">
        <v>2</v>
      </c>
      <c r="AA1001">
        <v>3</v>
      </c>
      <c r="AB1001">
        <v>3</v>
      </c>
      <c r="AC1001">
        <v>3</v>
      </c>
      <c r="AD1001">
        <v>2</v>
      </c>
      <c r="AF1001">
        <f>Table1[[#This Row],[AB]]+Table1[[#This Row],[BB]]+Table1[[#This Row],[SF]]</f>
        <v>1</v>
      </c>
      <c r="AG1001">
        <f>Table1[[#This Row],[H]]+Table1[[#This Row],[BB]]</f>
        <v>1</v>
      </c>
      <c r="AH1001">
        <f>Table1[[#This Row],[H]]-Table1[[#This Row],[2B]]-Table1[[#This Row],[3B]]-Table1[[#This Row],[HR]]</f>
        <v>1</v>
      </c>
      <c r="AI1001" s="3">
        <f>IF(Table1[[#This Row],[Team_Game_Number]] &gt;_xlfn.MAXIFS(Table1[Team_Game_Number],Table1[Team],Table1[[#This Row],[Team]]) - 5,1,0)</f>
        <v>0</v>
      </c>
      <c r="AJ1001" cm="1">
        <f t="array" ref="AJ1001">MATCH(Table1[[#This Row],[Game_ID]],_xlfn.UNIQUE(_xlfn._xlws.FILTER(Table1[Game_ID],Table1[Team]=Table1[[#This Row],[Team]])),0)</f>
        <v>12</v>
      </c>
      <c r="AK1001">
        <f>IF(Table1[[#This Row],[Last5_Flag]]=1,1,0)</f>
        <v>0</v>
      </c>
      <c r="AL1001">
        <f>COUNTIFS(
    Table1[Player Name], Table1[[#This Row],[Player Name]],
    Table1[Position], Table1[[#This Row],[Position]]
)</f>
        <v>3</v>
      </c>
      <c r="AM1001" t="str" cm="1">
        <f t="array" ref="AM10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002" spans="1:39" x14ac:dyDescent="0.2">
      <c r="A1002" t="str">
        <f>TEXT(Table1[[#This Row],[Date]],"yyyymmdd") &amp; "_" &amp; (LEFT(D1002,3) &amp; "_" &amp; LEFT(E1002,3) &amp; "_" &amp; (Table1[[#This Row],[Game_no.]]))</f>
        <v>20260227_Lee_Con_1</v>
      </c>
      <c r="B1002" s="1">
        <v>46080</v>
      </c>
      <c r="C1002" s="3">
        <v>1</v>
      </c>
      <c r="D1002" t="s">
        <v>335</v>
      </c>
      <c r="E1002" t="s">
        <v>97</v>
      </c>
      <c r="F1002" t="s">
        <v>97</v>
      </c>
      <c r="G1002" t="s">
        <v>335</v>
      </c>
      <c r="H1002" t="s">
        <v>107</v>
      </c>
      <c r="I1002" t="str">
        <f>TRIM(SUBSTITUTE(Table1[[#This Row],[Player]], " ", ""))</f>
        <v>G.Dodson</v>
      </c>
      <c r="J1002">
        <v>3</v>
      </c>
      <c r="K1002">
        <v>1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f t="shared" si="49"/>
        <v>1</v>
      </c>
      <c r="W1002" t="s">
        <v>54</v>
      </c>
      <c r="X1002" s="3">
        <v>9</v>
      </c>
      <c r="AF1002">
        <f>Table1[[#This Row],[AB]]+Table1[[#This Row],[BB]]+Table1[[#This Row],[SF]]</f>
        <v>3</v>
      </c>
      <c r="AG1002">
        <f>Table1[[#This Row],[H]]+Table1[[#This Row],[BB]]</f>
        <v>1</v>
      </c>
      <c r="AH1002">
        <f>Table1[[#This Row],[H]]-Table1[[#This Row],[2B]]-Table1[[#This Row],[3B]]-Table1[[#This Row],[HR]]</f>
        <v>1</v>
      </c>
      <c r="AI1002" s="3">
        <f>IF(Table1[[#This Row],[Team_Game_Number]] &gt;_xlfn.MAXIFS(Table1[Team_Game_Number],Table1[Team],Table1[[#This Row],[Team]]) - 5,1,0)</f>
        <v>0</v>
      </c>
      <c r="AJ1002" cm="1">
        <f t="array" ref="AJ1002">MATCH(Table1[[#This Row],[Game_ID]],_xlfn.UNIQUE(_xlfn._xlws.FILTER(Table1[Game_ID],Table1[Team]=Table1[[#This Row],[Team]])),0)</f>
        <v>12</v>
      </c>
      <c r="AK1002">
        <f>IF(Table1[[#This Row],[Last5_Flag]]=1,1,0)</f>
        <v>0</v>
      </c>
      <c r="AL1002">
        <f>COUNTIFS(
    Table1[Player Name], Table1[[#This Row],[Player Name]],
    Table1[Position], Table1[[#This Row],[Position]]
)</f>
        <v>16</v>
      </c>
      <c r="AM1002" t="str" cm="1">
        <f t="array" ref="AM10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003" spans="1:39" x14ac:dyDescent="0.2">
      <c r="A1003" t="str">
        <f>TEXT(Table1[[#This Row],[Date]],"yyyymmdd") &amp; "_" &amp; (LEFT(D1003,3) &amp; "_" &amp; LEFT(E1003,3) &amp; "_" &amp; (Table1[[#This Row],[Game_no.]]))</f>
        <v>20260227_Lee_Con_1</v>
      </c>
      <c r="B1003" s="1">
        <v>46080</v>
      </c>
      <c r="C1003" s="3">
        <v>1</v>
      </c>
      <c r="D1003" t="s">
        <v>335</v>
      </c>
      <c r="E1003" t="s">
        <v>97</v>
      </c>
      <c r="F1003" t="s">
        <v>97</v>
      </c>
      <c r="G1003" t="s">
        <v>335</v>
      </c>
      <c r="H1003" t="s">
        <v>99</v>
      </c>
      <c r="I1003" t="str">
        <f>TRIM(SUBSTITUTE(Table1[[#This Row],[Player]], " ", ""))</f>
        <v>B.Jamerson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f t="shared" si="49"/>
        <v>0</v>
      </c>
      <c r="W1003" t="s">
        <v>225</v>
      </c>
      <c r="X1003" s="3"/>
      <c r="AF1003">
        <f>Table1[[#This Row],[AB]]+Table1[[#This Row],[BB]]+Table1[[#This Row],[SF]]</f>
        <v>0</v>
      </c>
      <c r="AG1003">
        <f>Table1[[#This Row],[H]]+Table1[[#This Row],[BB]]</f>
        <v>0</v>
      </c>
      <c r="AH1003">
        <f>Table1[[#This Row],[H]]-Table1[[#This Row],[2B]]-Table1[[#This Row],[3B]]-Table1[[#This Row],[HR]]</f>
        <v>0</v>
      </c>
      <c r="AI1003" s="3">
        <f>IF(Table1[[#This Row],[Team_Game_Number]] &gt;_xlfn.MAXIFS(Table1[Team_Game_Number],Table1[Team],Table1[[#This Row],[Team]]) - 5,1,0)</f>
        <v>0</v>
      </c>
      <c r="AJ1003" cm="1">
        <f t="array" ref="AJ1003">MATCH(Table1[[#This Row],[Game_ID]],_xlfn.UNIQUE(_xlfn._xlws.FILTER(Table1[Game_ID],Table1[Team]=Table1[[#This Row],[Team]])),0)</f>
        <v>12</v>
      </c>
      <c r="AK1003">
        <f>IF(Table1[[#This Row],[Last5_Flag]]=1,1,0)</f>
        <v>0</v>
      </c>
      <c r="AL1003">
        <f>COUNTIFS(
    Table1[Player Name], Table1[[#This Row],[Player Name]],
    Table1[Position], Table1[[#This Row],[Position]]
)</f>
        <v>3</v>
      </c>
      <c r="AM1003" t="str" cm="1">
        <f t="array" ref="AM10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04" spans="1:39" x14ac:dyDescent="0.2">
      <c r="A1004" t="str">
        <f>TEXT(Table1[[#This Row],[Date]],"yyyymmdd") &amp; "_" &amp; (LEFT(D1004,3) &amp; "_" &amp; LEFT(E1004,3) &amp; "_" &amp; (Table1[[#This Row],[Game_no.]]))</f>
        <v>20260227_Ash_Wes_1</v>
      </c>
      <c r="B1004" s="1">
        <v>46080</v>
      </c>
      <c r="C1004" s="3">
        <v>1</v>
      </c>
      <c r="D1004" t="s">
        <v>331</v>
      </c>
      <c r="E1004" t="s">
        <v>152</v>
      </c>
      <c r="F1004" t="s">
        <v>152</v>
      </c>
      <c r="G1004" t="s">
        <v>331</v>
      </c>
      <c r="H1004" t="s">
        <v>153</v>
      </c>
      <c r="I1004" t="str">
        <f>TRIM(SUBSTITUTE(Table1[[#This Row],[Player]], " ", ""))</f>
        <v>J.Morr</v>
      </c>
      <c r="J1004">
        <v>3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f t="shared" si="49"/>
        <v>1</v>
      </c>
      <c r="W1004" t="s">
        <v>52</v>
      </c>
      <c r="X1004" s="3">
        <v>1</v>
      </c>
      <c r="Y1004">
        <v>0</v>
      </c>
      <c r="AF1004">
        <f>Table1[[#This Row],[AB]]+Table1[[#This Row],[BB]]+Table1[[#This Row],[SF]]</f>
        <v>3</v>
      </c>
      <c r="AG1004">
        <f>Table1[[#This Row],[H]]+Table1[[#This Row],[BB]]</f>
        <v>1</v>
      </c>
      <c r="AH1004">
        <f>Table1[[#This Row],[H]]-Table1[[#This Row],[2B]]-Table1[[#This Row],[3B]]-Table1[[#This Row],[HR]]</f>
        <v>1</v>
      </c>
      <c r="AI1004" s="3">
        <f>IF(Table1[[#This Row],[Team_Game_Number]] &gt;_xlfn.MAXIFS(Table1[Team_Game_Number],Table1[Team],Table1[[#This Row],[Team]]) - 5,1,0)</f>
        <v>0</v>
      </c>
      <c r="AJ1004" cm="1">
        <f t="array" ref="AJ1004">MATCH(Table1[[#This Row],[Game_ID]],_xlfn.UNIQUE(_xlfn._xlws.FILTER(Table1[Game_ID],Table1[Team]=Table1[[#This Row],[Team]])),0)</f>
        <v>10</v>
      </c>
      <c r="AK1004">
        <f>IF(Table1[[#This Row],[Last5_Flag]]=1,1,0)</f>
        <v>0</v>
      </c>
      <c r="AL1004">
        <f>COUNTIFS(
    Table1[Player Name], Table1[[#This Row],[Player Name]],
    Table1[Position], Table1[[#This Row],[Position]]
)</f>
        <v>14</v>
      </c>
      <c r="AM1004" t="str" cm="1">
        <f t="array" ref="AM10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05" spans="1:39" x14ac:dyDescent="0.2">
      <c r="A1005" t="str">
        <f>TEXT(Table1[[#This Row],[Date]],"yyyymmdd") &amp; "_" &amp; (LEFT(D1005,3) &amp; "_" &amp; LEFT(E1005,3) &amp; "_" &amp; (Table1[[#This Row],[Game_no.]]))</f>
        <v>20260227_Ash_Wes_1</v>
      </c>
      <c r="B1005" s="1">
        <v>46080</v>
      </c>
      <c r="C1005" s="3">
        <v>1</v>
      </c>
      <c r="D1005" t="s">
        <v>331</v>
      </c>
      <c r="E1005" t="s">
        <v>152</v>
      </c>
      <c r="F1005" t="s">
        <v>152</v>
      </c>
      <c r="G1005" t="s">
        <v>331</v>
      </c>
      <c r="H1005" t="s">
        <v>191</v>
      </c>
      <c r="I1005" t="str">
        <f>TRIM(SUBSTITUTE(Table1[[#This Row],[Player]], " ", ""))</f>
        <v>R.Ward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f t="shared" si="49"/>
        <v>0</v>
      </c>
      <c r="W1005" t="s">
        <v>73</v>
      </c>
      <c r="X1005" s="3"/>
      <c r="Y1005">
        <v>0</v>
      </c>
      <c r="AF1005">
        <f>Table1[[#This Row],[AB]]+Table1[[#This Row],[BB]]+Table1[[#This Row],[SF]]</f>
        <v>0</v>
      </c>
      <c r="AG1005">
        <f>Table1[[#This Row],[H]]+Table1[[#This Row],[BB]]</f>
        <v>0</v>
      </c>
      <c r="AH1005">
        <f>Table1[[#This Row],[H]]-Table1[[#This Row],[2B]]-Table1[[#This Row],[3B]]-Table1[[#This Row],[HR]]</f>
        <v>0</v>
      </c>
      <c r="AI1005" s="3">
        <f>IF(Table1[[#This Row],[Team_Game_Number]] &gt;_xlfn.MAXIFS(Table1[Team_Game_Number],Table1[Team],Table1[[#This Row],[Team]]) - 5,1,0)</f>
        <v>0</v>
      </c>
      <c r="AJ1005" cm="1">
        <f t="array" ref="AJ1005">MATCH(Table1[[#This Row],[Game_ID]],_xlfn.UNIQUE(_xlfn._xlws.FILTER(Table1[Game_ID],Table1[Team]=Table1[[#This Row],[Team]])),0)</f>
        <v>10</v>
      </c>
      <c r="AK1005">
        <f>IF(Table1[[#This Row],[Last5_Flag]]=1,1,0)</f>
        <v>0</v>
      </c>
      <c r="AL1005">
        <f>COUNTIFS(
    Table1[Player Name], Table1[[#This Row],[Player Name]],
    Table1[Position], Table1[[#This Row],[Position]]
)</f>
        <v>20</v>
      </c>
      <c r="AM1005" t="str" cm="1">
        <f t="array" ref="AM10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006" spans="1:39" x14ac:dyDescent="0.2">
      <c r="A1006" t="str">
        <f>TEXT(Table1[[#This Row],[Date]],"yyyymmdd") &amp; "_" &amp; (LEFT(D1006,3) &amp; "_" &amp; LEFT(E1006,3) &amp; "_" &amp; (Table1[[#This Row],[Game_no.]]))</f>
        <v>20260227_Ash_Wes_1</v>
      </c>
      <c r="B1006" s="1">
        <v>46080</v>
      </c>
      <c r="C1006" s="3">
        <v>1</v>
      </c>
      <c r="D1006" t="s">
        <v>331</v>
      </c>
      <c r="E1006" t="s">
        <v>152</v>
      </c>
      <c r="F1006" t="s">
        <v>152</v>
      </c>
      <c r="G1006" t="s">
        <v>331</v>
      </c>
      <c r="H1006" t="s">
        <v>157</v>
      </c>
      <c r="I1006" t="str">
        <f>TRIM(SUBSTITUTE(Table1[[#This Row],[Player]], " ", ""))</f>
        <v>J.Conrad</v>
      </c>
      <c r="J1006">
        <v>3</v>
      </c>
      <c r="K1006">
        <v>0</v>
      </c>
      <c r="L1006">
        <v>1</v>
      </c>
      <c r="M1006">
        <v>0</v>
      </c>
      <c r="N1006">
        <v>0</v>
      </c>
      <c r="O1006">
        <v>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f t="shared" si="49"/>
        <v>1</v>
      </c>
      <c r="W1006" t="s">
        <v>7</v>
      </c>
      <c r="X1006" s="3">
        <v>2</v>
      </c>
      <c r="Y1006">
        <v>0</v>
      </c>
      <c r="AF1006">
        <f>Table1[[#This Row],[AB]]+Table1[[#This Row],[BB]]+Table1[[#This Row],[SF]]</f>
        <v>3</v>
      </c>
      <c r="AG1006">
        <f>Table1[[#This Row],[H]]+Table1[[#This Row],[BB]]</f>
        <v>1</v>
      </c>
      <c r="AH1006">
        <f>Table1[[#This Row],[H]]-Table1[[#This Row],[2B]]-Table1[[#This Row],[3B]]-Table1[[#This Row],[HR]]</f>
        <v>1</v>
      </c>
      <c r="AI1006" s="3">
        <f>IF(Table1[[#This Row],[Team_Game_Number]] &gt;_xlfn.MAXIFS(Table1[Team_Game_Number],Table1[Team],Table1[[#This Row],[Team]]) - 5,1,0)</f>
        <v>0</v>
      </c>
      <c r="AJ1006" cm="1">
        <f t="array" ref="AJ1006">MATCH(Table1[[#This Row],[Game_ID]],_xlfn.UNIQUE(_xlfn._xlws.FILTER(Table1[Game_ID],Table1[Team]=Table1[[#This Row],[Team]])),0)</f>
        <v>10</v>
      </c>
      <c r="AK1006">
        <f>IF(Table1[[#This Row],[Last5_Flag]]=1,1,0)</f>
        <v>0</v>
      </c>
      <c r="AL1006">
        <f>COUNTIFS(
    Table1[Player Name], Table1[[#This Row],[Player Name]],
    Table1[Position], Table1[[#This Row],[Position]]
)</f>
        <v>26</v>
      </c>
      <c r="AM1006" t="str" cm="1">
        <f t="array" ref="AM10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007" spans="1:39" x14ac:dyDescent="0.2">
      <c r="A1007" t="str">
        <f>TEXT(Table1[[#This Row],[Date]],"yyyymmdd") &amp; "_" &amp; (LEFT(D1007,3) &amp; "_" &amp; LEFT(E1007,3) &amp; "_" &amp; (Table1[[#This Row],[Game_no.]]))</f>
        <v>20260227_Ash_Wes_1</v>
      </c>
      <c r="B1007" s="1">
        <v>46080</v>
      </c>
      <c r="C1007" s="3">
        <v>1</v>
      </c>
      <c r="D1007" t="s">
        <v>331</v>
      </c>
      <c r="E1007" t="s">
        <v>152</v>
      </c>
      <c r="F1007" t="s">
        <v>152</v>
      </c>
      <c r="G1007" t="s">
        <v>331</v>
      </c>
      <c r="H1007" t="s">
        <v>156</v>
      </c>
      <c r="I1007" t="str">
        <f>TRIM(SUBSTITUTE(Table1[[#This Row],[Player]], " ", ""))</f>
        <v>S.Simon</v>
      </c>
      <c r="J1007">
        <v>3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f t="shared" ref="V1007:V1021" si="50">L1007*1+P1007*2+Q1007*3+R1007*4</f>
        <v>0</v>
      </c>
      <c r="W1007" t="s">
        <v>48</v>
      </c>
      <c r="X1007" s="3">
        <v>3</v>
      </c>
      <c r="Y1007">
        <v>1</v>
      </c>
      <c r="AF1007">
        <f>Table1[[#This Row],[AB]]+Table1[[#This Row],[BB]]+Table1[[#This Row],[SF]]</f>
        <v>3</v>
      </c>
      <c r="AG1007">
        <f>Table1[[#This Row],[H]]+Table1[[#This Row],[BB]]</f>
        <v>0</v>
      </c>
      <c r="AH1007">
        <f>Table1[[#This Row],[H]]-Table1[[#This Row],[2B]]-Table1[[#This Row],[3B]]-Table1[[#This Row],[HR]]</f>
        <v>0</v>
      </c>
      <c r="AI1007" s="3">
        <f>IF(Table1[[#This Row],[Team_Game_Number]] &gt;_xlfn.MAXIFS(Table1[Team_Game_Number],Table1[Team],Table1[[#This Row],[Team]]) - 5,1,0)</f>
        <v>0</v>
      </c>
      <c r="AJ1007" cm="1">
        <f t="array" ref="AJ1007">MATCH(Table1[[#This Row],[Game_ID]],_xlfn.UNIQUE(_xlfn._xlws.FILTER(Table1[Game_ID],Table1[Team]=Table1[[#This Row],[Team]])),0)</f>
        <v>10</v>
      </c>
      <c r="AK1007">
        <f>IF(Table1[[#This Row],[Last5_Flag]]=1,1,0)</f>
        <v>0</v>
      </c>
      <c r="AL1007">
        <f>COUNTIFS(
    Table1[Player Name], Table1[[#This Row],[Player Name]],
    Table1[Position], Table1[[#This Row],[Position]]
)</f>
        <v>17</v>
      </c>
      <c r="AM1007" t="str" cm="1">
        <f t="array" ref="AM10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008" spans="1:39" x14ac:dyDescent="0.2">
      <c r="A1008" t="str">
        <f>TEXT(Table1[[#This Row],[Date]],"yyyymmdd") &amp; "_" &amp; (LEFT(D1008,3) &amp; "_" &amp; LEFT(E1008,3) &amp; "_" &amp; (Table1[[#This Row],[Game_no.]]))</f>
        <v>20260227_Ash_Wes_1</v>
      </c>
      <c r="B1008" s="1">
        <v>46080</v>
      </c>
      <c r="C1008" s="3">
        <v>1</v>
      </c>
      <c r="D1008" t="s">
        <v>331</v>
      </c>
      <c r="E1008" t="s">
        <v>152</v>
      </c>
      <c r="F1008" t="s">
        <v>152</v>
      </c>
      <c r="G1008" t="s">
        <v>331</v>
      </c>
      <c r="H1008" t="s">
        <v>161</v>
      </c>
      <c r="I1008" t="str">
        <f>TRIM(SUBSTITUTE(Table1[[#This Row],[Player]], " ", ""))</f>
        <v>K.Pettit</v>
      </c>
      <c r="J1008">
        <v>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f t="shared" si="50"/>
        <v>0</v>
      </c>
      <c r="W1008" t="s">
        <v>231</v>
      </c>
      <c r="X1008" s="3">
        <v>4</v>
      </c>
      <c r="Y1008">
        <v>0</v>
      </c>
      <c r="Z1008">
        <v>5</v>
      </c>
      <c r="AA1008">
        <v>7</v>
      </c>
      <c r="AB1008">
        <v>4</v>
      </c>
      <c r="AC1008">
        <v>4</v>
      </c>
      <c r="AD1008">
        <v>1</v>
      </c>
      <c r="AE1008">
        <v>2</v>
      </c>
      <c r="AF1008">
        <f>Table1[[#This Row],[AB]]+Table1[[#This Row],[BB]]+Table1[[#This Row],[SF]]</f>
        <v>3</v>
      </c>
      <c r="AG1008">
        <f>Table1[[#This Row],[H]]+Table1[[#This Row],[BB]]</f>
        <v>0</v>
      </c>
      <c r="AH1008">
        <f>Table1[[#This Row],[H]]-Table1[[#This Row],[2B]]-Table1[[#This Row],[3B]]-Table1[[#This Row],[HR]]</f>
        <v>0</v>
      </c>
      <c r="AI1008" s="3">
        <f>IF(Table1[[#This Row],[Team_Game_Number]] &gt;_xlfn.MAXIFS(Table1[Team_Game_Number],Table1[Team],Table1[[#This Row],[Team]]) - 5,1,0)</f>
        <v>0</v>
      </c>
      <c r="AJ1008" cm="1">
        <f t="array" ref="AJ1008">MATCH(Table1[[#This Row],[Game_ID]],_xlfn.UNIQUE(_xlfn._xlws.FILTER(Table1[Game_ID],Table1[Team]=Table1[[#This Row],[Team]])),0)</f>
        <v>10</v>
      </c>
      <c r="AK1008">
        <f>IF(Table1[[#This Row],[Last5_Flag]]=1,1,0)</f>
        <v>0</v>
      </c>
      <c r="AL1008">
        <f>COUNTIFS(
    Table1[Player Name], Table1[[#This Row],[Player Name]],
    Table1[Position], Table1[[#This Row],[Position]]
)</f>
        <v>3</v>
      </c>
      <c r="AM1008" t="str" cm="1">
        <f t="array" ref="AM10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009" spans="1:39" x14ac:dyDescent="0.2">
      <c r="A1009" t="str">
        <f>TEXT(Table1[[#This Row],[Date]],"yyyymmdd") &amp; "_" &amp; (LEFT(D1009,3) &amp; "_" &amp; LEFT(E1009,3) &amp; "_" &amp; (Table1[[#This Row],[Game_no.]]))</f>
        <v>20260227_Ash_Wes_1</v>
      </c>
      <c r="B1009" s="1">
        <v>46080</v>
      </c>
      <c r="C1009" s="3">
        <v>1</v>
      </c>
      <c r="D1009" t="s">
        <v>331</v>
      </c>
      <c r="E1009" t="s">
        <v>152</v>
      </c>
      <c r="F1009" t="s">
        <v>152</v>
      </c>
      <c r="G1009" t="s">
        <v>331</v>
      </c>
      <c r="H1009" t="s">
        <v>158</v>
      </c>
      <c r="I1009" t="str">
        <f>TRIM(SUBSTITUTE(Table1[[#This Row],[Player]], " ", ""))</f>
        <v>A.Davis</v>
      </c>
      <c r="J1009">
        <v>3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f t="shared" si="50"/>
        <v>1</v>
      </c>
      <c r="W1009" t="s">
        <v>43</v>
      </c>
      <c r="X1009" s="3">
        <v>5</v>
      </c>
      <c r="Y1009">
        <v>0</v>
      </c>
      <c r="AF1009">
        <f>Table1[[#This Row],[AB]]+Table1[[#This Row],[BB]]+Table1[[#This Row],[SF]]</f>
        <v>3</v>
      </c>
      <c r="AG1009">
        <f>Table1[[#This Row],[H]]+Table1[[#This Row],[BB]]</f>
        <v>1</v>
      </c>
      <c r="AH1009">
        <f>Table1[[#This Row],[H]]-Table1[[#This Row],[2B]]-Table1[[#This Row],[3B]]-Table1[[#This Row],[HR]]</f>
        <v>1</v>
      </c>
      <c r="AI1009" s="3">
        <f>IF(Table1[[#This Row],[Team_Game_Number]] &gt;_xlfn.MAXIFS(Table1[Team_Game_Number],Table1[Team],Table1[[#This Row],[Team]]) - 5,1,0)</f>
        <v>0</v>
      </c>
      <c r="AJ1009" cm="1">
        <f t="array" ref="AJ1009">MATCH(Table1[[#This Row],[Game_ID]],_xlfn.UNIQUE(_xlfn._xlws.FILTER(Table1[Game_ID],Table1[Team]=Table1[[#This Row],[Team]])),0)</f>
        <v>10</v>
      </c>
      <c r="AK1009">
        <f>IF(Table1[[#This Row],[Last5_Flag]]=1,1,0)</f>
        <v>0</v>
      </c>
      <c r="AL1009">
        <f>COUNTIFS(
    Table1[Player Name], Table1[[#This Row],[Player Name]],
    Table1[Position], Table1[[#This Row],[Position]]
)</f>
        <v>2</v>
      </c>
      <c r="AM1009" t="str" cm="1">
        <f t="array" ref="AM10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1010" spans="1:39" x14ac:dyDescent="0.2">
      <c r="A1010" t="str">
        <f>TEXT(Table1[[#This Row],[Date]],"yyyymmdd") &amp; "_" &amp; (LEFT(D1010,3) &amp; "_" &amp; LEFT(E1010,3) &amp; "_" &amp; (Table1[[#This Row],[Game_no.]]))</f>
        <v>20260227_Ash_Wes_1</v>
      </c>
      <c r="B1010" s="1">
        <v>46080</v>
      </c>
      <c r="C1010" s="3">
        <v>1</v>
      </c>
      <c r="D1010" t="s">
        <v>331</v>
      </c>
      <c r="E1010" t="s">
        <v>152</v>
      </c>
      <c r="F1010" t="s">
        <v>152</v>
      </c>
      <c r="G1010" t="s">
        <v>331</v>
      </c>
      <c r="H1010" t="s">
        <v>235</v>
      </c>
      <c r="I1010" t="str">
        <f>TRIM(SUBSTITUTE(Table1[[#This Row],[Player]], " ", ""))</f>
        <v>A.Tapman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f t="shared" si="50"/>
        <v>0</v>
      </c>
      <c r="W1010" t="s">
        <v>164</v>
      </c>
      <c r="X1010" s="3">
        <v>6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1</v>
      </c>
      <c r="AE1010">
        <v>1</v>
      </c>
      <c r="AF1010">
        <f>Table1[[#This Row],[AB]]+Table1[[#This Row],[BB]]+Table1[[#This Row],[SF]]</f>
        <v>2</v>
      </c>
      <c r="AG1010">
        <f>Table1[[#This Row],[H]]+Table1[[#This Row],[BB]]</f>
        <v>0</v>
      </c>
      <c r="AH1010">
        <f>Table1[[#This Row],[H]]-Table1[[#This Row],[2B]]-Table1[[#This Row],[3B]]-Table1[[#This Row],[HR]]</f>
        <v>0</v>
      </c>
      <c r="AI1010" s="3">
        <f>IF(Table1[[#This Row],[Team_Game_Number]] &gt;_xlfn.MAXIFS(Table1[Team_Game_Number],Table1[Team],Table1[[#This Row],[Team]]) - 5,1,0)</f>
        <v>0</v>
      </c>
      <c r="AJ1010" cm="1">
        <f t="array" ref="AJ1010">MATCH(Table1[[#This Row],[Game_ID]],_xlfn.UNIQUE(_xlfn._xlws.FILTER(Table1[Game_ID],Table1[Team]=Table1[[#This Row],[Team]])),0)</f>
        <v>10</v>
      </c>
      <c r="AK1010">
        <f>IF(Table1[[#This Row],[Last5_Flag]]=1,1,0)</f>
        <v>0</v>
      </c>
      <c r="AL1010">
        <f>COUNTIFS(
    Table1[Player Name], Table1[[#This Row],[Player Name]],
    Table1[Position], Table1[[#This Row],[Position]]
)</f>
        <v>2</v>
      </c>
      <c r="AM1010" t="str" cm="1">
        <f t="array" ref="AM10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011" spans="1:39" x14ac:dyDescent="0.2">
      <c r="A1011" t="str">
        <f>TEXT(Table1[[#This Row],[Date]],"yyyymmdd") &amp; "_" &amp; (LEFT(D1011,3) &amp; "_" &amp; LEFT(E1011,3) &amp; "_" &amp; (Table1[[#This Row],[Game_no.]]))</f>
        <v>20260227_Ash_Wes_1</v>
      </c>
      <c r="B1011" s="1">
        <v>46080</v>
      </c>
      <c r="C1011" s="3">
        <v>1</v>
      </c>
      <c r="D1011" t="s">
        <v>331</v>
      </c>
      <c r="E1011" t="s">
        <v>152</v>
      </c>
      <c r="F1011" t="s">
        <v>152</v>
      </c>
      <c r="G1011" t="s">
        <v>331</v>
      </c>
      <c r="H1011" t="s">
        <v>198</v>
      </c>
      <c r="I1011" t="str">
        <f>TRIM(SUBSTITUTE(Table1[[#This Row],[Player]], " ", ""))</f>
        <v>A.Pass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f t="shared" si="50"/>
        <v>0</v>
      </c>
      <c r="W1011" t="s">
        <v>74</v>
      </c>
      <c r="X1011" s="3">
        <v>6</v>
      </c>
      <c r="Y1011">
        <v>0</v>
      </c>
      <c r="AF1011">
        <f>Table1[[#This Row],[AB]]+Table1[[#This Row],[BB]]+Table1[[#This Row],[SF]]</f>
        <v>1</v>
      </c>
      <c r="AG1011">
        <f>Table1[[#This Row],[H]]+Table1[[#This Row],[BB]]</f>
        <v>0</v>
      </c>
      <c r="AH1011">
        <f>Table1[[#This Row],[H]]-Table1[[#This Row],[2B]]-Table1[[#This Row],[3B]]-Table1[[#This Row],[HR]]</f>
        <v>0</v>
      </c>
      <c r="AI1011" s="3">
        <f>IF(Table1[[#This Row],[Team_Game_Number]] &gt;_xlfn.MAXIFS(Table1[Team_Game_Number],Table1[Team],Table1[[#This Row],[Team]]) - 5,1,0)</f>
        <v>0</v>
      </c>
      <c r="AJ1011" cm="1">
        <f t="array" ref="AJ1011">MATCH(Table1[[#This Row],[Game_ID]],_xlfn.UNIQUE(_xlfn._xlws.FILTER(Table1[Game_ID],Table1[Team]=Table1[[#This Row],[Team]])),0)</f>
        <v>10</v>
      </c>
      <c r="AK1011">
        <f>IF(Table1[[#This Row],[Last5_Flag]]=1,1,0)</f>
        <v>0</v>
      </c>
      <c r="AL1011">
        <f>COUNTIFS(
    Table1[Player Name], Table1[[#This Row],[Player Name]],
    Table1[Position], Table1[[#This Row],[Position]]
)</f>
        <v>5</v>
      </c>
      <c r="AM1011" t="str" cm="1">
        <f t="array" ref="AM10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012" spans="1:39" x14ac:dyDescent="0.2">
      <c r="A1012" t="str">
        <f>TEXT(Table1[[#This Row],[Date]],"yyyymmdd") &amp; "_" &amp; (LEFT(D1012,3) &amp; "_" &amp; LEFT(E1012,3) &amp; "_" &amp; (Table1[[#This Row],[Game_no.]]))</f>
        <v>20260227_Ash_Wes_1</v>
      </c>
      <c r="B1012" s="1">
        <v>46080</v>
      </c>
      <c r="C1012" s="3">
        <v>1</v>
      </c>
      <c r="D1012" t="s">
        <v>331</v>
      </c>
      <c r="E1012" t="s">
        <v>152</v>
      </c>
      <c r="F1012" t="s">
        <v>152</v>
      </c>
      <c r="G1012" t="s">
        <v>331</v>
      </c>
      <c r="H1012" t="s">
        <v>197</v>
      </c>
      <c r="I1012" t="str">
        <f>TRIM(SUBSTITUTE(Table1[[#This Row],[Player]], " ", ""))</f>
        <v>D.Deitrick</v>
      </c>
      <c r="J1012">
        <v>2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f t="shared" si="50"/>
        <v>0</v>
      </c>
      <c r="W1012" t="s">
        <v>53</v>
      </c>
      <c r="X1012" s="3">
        <v>7</v>
      </c>
      <c r="Y1012">
        <v>0</v>
      </c>
      <c r="AF1012">
        <f>Table1[[#This Row],[AB]]+Table1[[#This Row],[BB]]+Table1[[#This Row],[SF]]</f>
        <v>3</v>
      </c>
      <c r="AG1012">
        <f>Table1[[#This Row],[H]]+Table1[[#This Row],[BB]]</f>
        <v>1</v>
      </c>
      <c r="AH1012">
        <f>Table1[[#This Row],[H]]-Table1[[#This Row],[2B]]-Table1[[#This Row],[3B]]-Table1[[#This Row],[HR]]</f>
        <v>0</v>
      </c>
      <c r="AI1012" s="3">
        <f>IF(Table1[[#This Row],[Team_Game_Number]] &gt;_xlfn.MAXIFS(Table1[Team_Game_Number],Table1[Team],Table1[[#This Row],[Team]]) - 5,1,0)</f>
        <v>0</v>
      </c>
      <c r="AJ1012" cm="1">
        <f t="array" ref="AJ1012">MATCH(Table1[[#This Row],[Game_ID]],_xlfn.UNIQUE(_xlfn._xlws.FILTER(Table1[Game_ID],Table1[Team]=Table1[[#This Row],[Team]])),0)</f>
        <v>10</v>
      </c>
      <c r="AK1012">
        <f>IF(Table1[[#This Row],[Last5_Flag]]=1,1,0)</f>
        <v>0</v>
      </c>
      <c r="AL1012">
        <f>COUNTIFS(
    Table1[Player Name], Table1[[#This Row],[Player Name]],
    Table1[Position], Table1[[#This Row],[Position]]
)</f>
        <v>9</v>
      </c>
      <c r="AM1012" t="str" cm="1">
        <f t="array" ref="AM10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013" spans="1:39" x14ac:dyDescent="0.2">
      <c r="A1013" t="str">
        <f>TEXT(Table1[[#This Row],[Date]],"yyyymmdd") &amp; "_" &amp; (LEFT(D1013,3) &amp; "_" &amp; LEFT(E1013,3) &amp; "_" &amp; (Table1[[#This Row],[Game_no.]]))</f>
        <v>20260227_Ash_Wes_1</v>
      </c>
      <c r="B1013" s="1">
        <v>46080</v>
      </c>
      <c r="C1013" s="3">
        <v>1</v>
      </c>
      <c r="D1013" t="s">
        <v>331</v>
      </c>
      <c r="E1013" t="s">
        <v>152</v>
      </c>
      <c r="F1013" t="s">
        <v>152</v>
      </c>
      <c r="G1013" t="s">
        <v>331</v>
      </c>
      <c r="H1013" t="s">
        <v>196</v>
      </c>
      <c r="I1013" t="str">
        <f>TRIM(SUBSTITUTE(Table1[[#This Row],[Player]], " ", ""))</f>
        <v>D.Homer</v>
      </c>
      <c r="J1013">
        <v>3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f t="shared" si="50"/>
        <v>1</v>
      </c>
      <c r="W1013" t="s">
        <v>8</v>
      </c>
      <c r="X1013" s="3">
        <v>8</v>
      </c>
      <c r="Y1013">
        <v>0</v>
      </c>
      <c r="AF1013">
        <f>Table1[[#This Row],[AB]]+Table1[[#This Row],[BB]]+Table1[[#This Row],[SF]]</f>
        <v>3</v>
      </c>
      <c r="AG1013">
        <f>Table1[[#This Row],[H]]+Table1[[#This Row],[BB]]</f>
        <v>1</v>
      </c>
      <c r="AH1013">
        <f>Table1[[#This Row],[H]]-Table1[[#This Row],[2B]]-Table1[[#This Row],[3B]]-Table1[[#This Row],[HR]]</f>
        <v>1</v>
      </c>
      <c r="AI1013" s="3">
        <f>IF(Table1[[#This Row],[Team_Game_Number]] &gt;_xlfn.MAXIFS(Table1[Team_Game_Number],Table1[Team],Table1[[#This Row],[Team]]) - 5,1,0)</f>
        <v>0</v>
      </c>
      <c r="AJ1013" cm="1">
        <f t="array" ref="AJ1013">MATCH(Table1[[#This Row],[Game_ID]],_xlfn.UNIQUE(_xlfn._xlws.FILTER(Table1[Game_ID],Table1[Team]=Table1[[#This Row],[Team]])),0)</f>
        <v>10</v>
      </c>
      <c r="AK1013">
        <f>IF(Table1[[#This Row],[Last5_Flag]]=1,1,0)</f>
        <v>0</v>
      </c>
      <c r="AL1013">
        <f>COUNTIFS(
    Table1[Player Name], Table1[[#This Row],[Player Name]],
    Table1[Position], Table1[[#This Row],[Position]]
)</f>
        <v>1</v>
      </c>
      <c r="AM1013" t="str" cm="1">
        <f t="array" ref="AM10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014" spans="1:39" x14ac:dyDescent="0.2">
      <c r="A1014" t="str">
        <f>TEXT(Table1[[#This Row],[Date]],"yyyymmdd") &amp; "_" &amp; (LEFT(D1014,3) &amp; "_" &amp; LEFT(E1014,3) &amp; "_" &amp; (Table1[[#This Row],[Game_no.]]))</f>
        <v>20260227_Ash_Wes_1</v>
      </c>
      <c r="B1014" s="1">
        <v>46080</v>
      </c>
      <c r="C1014" s="3">
        <v>1</v>
      </c>
      <c r="D1014" t="s">
        <v>331</v>
      </c>
      <c r="E1014" t="s">
        <v>152</v>
      </c>
      <c r="F1014" t="s">
        <v>152</v>
      </c>
      <c r="G1014" t="s">
        <v>331</v>
      </c>
      <c r="H1014" t="s">
        <v>162</v>
      </c>
      <c r="I1014" t="str">
        <f>TRIM(SUBSTITUTE(Table1[[#This Row],[Player]], " ", ""))</f>
        <v>P.Tucker</v>
      </c>
      <c r="J1014">
        <v>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f t="shared" si="50"/>
        <v>0</v>
      </c>
      <c r="W1014" t="s">
        <v>57</v>
      </c>
      <c r="X1014" s="3">
        <v>9</v>
      </c>
      <c r="Y1014">
        <v>0</v>
      </c>
      <c r="AF1014">
        <f>Table1[[#This Row],[AB]]+Table1[[#This Row],[BB]]+Table1[[#This Row],[SF]]</f>
        <v>2</v>
      </c>
      <c r="AG1014">
        <f>Table1[[#This Row],[H]]+Table1[[#This Row],[BB]]</f>
        <v>0</v>
      </c>
      <c r="AH1014">
        <f>Table1[[#This Row],[H]]-Table1[[#This Row],[2B]]-Table1[[#This Row],[3B]]-Table1[[#This Row],[HR]]</f>
        <v>0</v>
      </c>
      <c r="AI1014" s="3">
        <f>IF(Table1[[#This Row],[Team_Game_Number]] &gt;_xlfn.MAXIFS(Table1[Team_Game_Number],Table1[Team],Table1[[#This Row],[Team]]) - 5,1,0)</f>
        <v>0</v>
      </c>
      <c r="AJ1014" cm="1">
        <f t="array" ref="AJ1014">MATCH(Table1[[#This Row],[Game_ID]],_xlfn.UNIQUE(_xlfn._xlws.FILTER(Table1[Game_ID],Table1[Team]=Table1[[#This Row],[Team]])),0)</f>
        <v>10</v>
      </c>
      <c r="AK1014">
        <f>IF(Table1[[#This Row],[Last5_Flag]]=1,1,0)</f>
        <v>0</v>
      </c>
      <c r="AL1014">
        <f>COUNTIFS(
    Table1[Player Name], Table1[[#This Row],[Player Name]],
    Table1[Position], Table1[[#This Row],[Position]]
)</f>
        <v>20</v>
      </c>
      <c r="AM1014" t="str" cm="1">
        <f t="array" ref="AM10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015" spans="1:39" x14ac:dyDescent="0.2">
      <c r="A1015" t="str">
        <f>TEXT(Table1[[#This Row],[Date]],"yyyymmdd") &amp; "_" &amp; (LEFT(D1015,3) &amp; "_" &amp; LEFT(E1015,3) &amp; "_" &amp; (Table1[[#This Row],[Game_no.]]))</f>
        <v>20260227_Ash_Wes_1</v>
      </c>
      <c r="B1015" s="1">
        <v>46080</v>
      </c>
      <c r="C1015" s="3">
        <v>1</v>
      </c>
      <c r="D1015" t="s">
        <v>331</v>
      </c>
      <c r="E1015" t="s">
        <v>152</v>
      </c>
      <c r="F1015" t="s">
        <v>152</v>
      </c>
      <c r="G1015" t="s">
        <v>331</v>
      </c>
      <c r="H1015" t="s">
        <v>160</v>
      </c>
      <c r="I1015" t="str">
        <f>TRIM(SUBSTITUTE(Table1[[#This Row],[Player]], " ", ""))</f>
        <v>M.Johnson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f t="shared" si="50"/>
        <v>0</v>
      </c>
      <c r="W1015" t="s">
        <v>54</v>
      </c>
      <c r="X1015" s="3"/>
      <c r="Y1015">
        <v>0</v>
      </c>
      <c r="AF1015">
        <f>Table1[[#This Row],[AB]]+Table1[[#This Row],[BB]]+Table1[[#This Row],[SF]]</f>
        <v>0</v>
      </c>
      <c r="AG1015">
        <f>Table1[[#This Row],[H]]+Table1[[#This Row],[BB]]</f>
        <v>0</v>
      </c>
      <c r="AH1015">
        <f>Table1[[#This Row],[H]]-Table1[[#This Row],[2B]]-Table1[[#This Row],[3B]]-Table1[[#This Row],[HR]]</f>
        <v>0</v>
      </c>
      <c r="AI1015" s="3">
        <f>IF(Table1[[#This Row],[Team_Game_Number]] &gt;_xlfn.MAXIFS(Table1[Team_Game_Number],Table1[Team],Table1[[#This Row],[Team]]) - 5,1,0)</f>
        <v>0</v>
      </c>
      <c r="AJ1015" cm="1">
        <f t="array" ref="AJ1015">MATCH(Table1[[#This Row],[Game_ID]],_xlfn.UNIQUE(_xlfn._xlws.FILTER(Table1[Game_ID],Table1[Team]=Table1[[#This Row],[Team]])),0)</f>
        <v>10</v>
      </c>
      <c r="AK1015">
        <f>IF(Table1[[#This Row],[Last5_Flag]]=1,1,0)</f>
        <v>0</v>
      </c>
      <c r="AL1015">
        <f>COUNTIFS(
    Table1[Player Name], Table1[[#This Row],[Player Name]],
    Table1[Position], Table1[[#This Row],[Position]]
)</f>
        <v>2</v>
      </c>
      <c r="AM1015" t="str" cm="1">
        <f t="array" ref="AM10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016" spans="1:39" x14ac:dyDescent="0.2">
      <c r="A1016" t="str">
        <f>TEXT(Table1[[#This Row],[Date]],"yyyymmdd") &amp; "_" &amp; (LEFT(D1016,3) &amp; "_" &amp; LEFT(E1016,3) &amp; "_" &amp; (Table1[[#This Row],[Game_no.]]))</f>
        <v>20260228_Lin_WVS_1</v>
      </c>
      <c r="B1016" s="1">
        <v>46081</v>
      </c>
      <c r="C1016" s="3">
        <v>1</v>
      </c>
      <c r="D1016" t="s">
        <v>336</v>
      </c>
      <c r="E1016" t="s">
        <v>130</v>
      </c>
      <c r="F1016" t="s">
        <v>130</v>
      </c>
      <c r="G1016" t="s">
        <v>336</v>
      </c>
      <c r="H1016" t="s">
        <v>134</v>
      </c>
      <c r="I1016" t="str">
        <f>TRIM(SUBSTITUTE(Table1[[#This Row],[Player]], " ", ""))</f>
        <v>K.Price</v>
      </c>
      <c r="J1016">
        <v>2</v>
      </c>
      <c r="K1016">
        <v>1</v>
      </c>
      <c r="L1016">
        <v>0</v>
      </c>
      <c r="M1016">
        <v>0</v>
      </c>
      <c r="N1016">
        <v>2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f t="shared" si="50"/>
        <v>0</v>
      </c>
      <c r="W1016" t="s">
        <v>52</v>
      </c>
      <c r="X1016" s="3">
        <v>1</v>
      </c>
      <c r="Y1016">
        <v>0</v>
      </c>
      <c r="AF1016">
        <f>Table1[[#This Row],[AB]]+Table1[[#This Row],[BB]]+Table1[[#This Row],[SF]]</f>
        <v>4</v>
      </c>
      <c r="AG1016">
        <f>Table1[[#This Row],[H]]+Table1[[#This Row],[BB]]</f>
        <v>2</v>
      </c>
      <c r="AH1016">
        <f>Table1[[#This Row],[H]]-Table1[[#This Row],[2B]]-Table1[[#This Row],[3B]]-Table1[[#This Row],[HR]]</f>
        <v>0</v>
      </c>
      <c r="AI1016" s="3">
        <f>IF(Table1[[#This Row],[Team_Game_Number]] &gt;_xlfn.MAXIFS(Table1[Team_Game_Number],Table1[Team],Table1[[#This Row],[Team]]) - 5,1,0)</f>
        <v>0</v>
      </c>
      <c r="AJ1016" cm="1">
        <f t="array" ref="AJ1016">MATCH(Table1[[#This Row],[Game_ID]],_xlfn.UNIQUE(_xlfn._xlws.FILTER(Table1[Game_ID],Table1[Team]=Table1[[#This Row],[Team]])),0)</f>
        <v>9</v>
      </c>
      <c r="AK1016">
        <f>IF(Table1[[#This Row],[Last5_Flag]]=1,1,0)</f>
        <v>0</v>
      </c>
      <c r="AL1016">
        <f>COUNTIFS(
    Table1[Player Name], Table1[[#This Row],[Player Name]],
    Table1[Position], Table1[[#This Row],[Position]]
)</f>
        <v>13</v>
      </c>
      <c r="AM1016" t="str" cm="1">
        <f t="array" ref="AM10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17" spans="1:39" x14ac:dyDescent="0.2">
      <c r="A1017" t="str">
        <f>TEXT(Table1[[#This Row],[Date]],"yyyymmdd") &amp; "_" &amp; (LEFT(D1017,3) &amp; "_" &amp; LEFT(E1017,3) &amp; "_" &amp; (Table1[[#This Row],[Game_no.]]))</f>
        <v>20260228_Lin_WVS_1</v>
      </c>
      <c r="B1017" s="1">
        <v>46081</v>
      </c>
      <c r="C1017" s="3">
        <v>1</v>
      </c>
      <c r="D1017" t="s">
        <v>336</v>
      </c>
      <c r="E1017" t="s">
        <v>130</v>
      </c>
      <c r="F1017" t="s">
        <v>130</v>
      </c>
      <c r="G1017" t="s">
        <v>336</v>
      </c>
      <c r="H1017" t="s">
        <v>139</v>
      </c>
      <c r="I1017" t="str">
        <f>TRIM(SUBSTITUTE(Table1[[#This Row],[Player]], " ", ""))</f>
        <v>C.Treadway</v>
      </c>
      <c r="J1017">
        <v>3</v>
      </c>
      <c r="K1017">
        <v>1</v>
      </c>
      <c r="L1017">
        <v>0</v>
      </c>
      <c r="M1017">
        <v>0</v>
      </c>
      <c r="N1017">
        <v>1</v>
      </c>
      <c r="O1017">
        <v>2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f t="shared" si="50"/>
        <v>0</v>
      </c>
      <c r="W1017" t="s">
        <v>50</v>
      </c>
      <c r="X1017" s="3">
        <v>2</v>
      </c>
      <c r="Y1017">
        <v>0</v>
      </c>
      <c r="AF1017">
        <f>Table1[[#This Row],[AB]]+Table1[[#This Row],[BB]]+Table1[[#This Row],[SF]]</f>
        <v>4</v>
      </c>
      <c r="AG1017">
        <f>Table1[[#This Row],[H]]+Table1[[#This Row],[BB]]</f>
        <v>1</v>
      </c>
      <c r="AH1017">
        <f>Table1[[#This Row],[H]]-Table1[[#This Row],[2B]]-Table1[[#This Row],[3B]]-Table1[[#This Row],[HR]]</f>
        <v>0</v>
      </c>
      <c r="AI1017" s="3">
        <f>IF(Table1[[#This Row],[Team_Game_Number]] &gt;_xlfn.MAXIFS(Table1[Team_Game_Number],Table1[Team],Table1[[#This Row],[Team]]) - 5,1,0)</f>
        <v>0</v>
      </c>
      <c r="AJ1017" cm="1">
        <f t="array" ref="AJ1017">MATCH(Table1[[#This Row],[Game_ID]],_xlfn.UNIQUE(_xlfn._xlws.FILTER(Table1[Game_ID],Table1[Team]=Table1[[#This Row],[Team]])),0)</f>
        <v>9</v>
      </c>
      <c r="AK1017">
        <f>IF(Table1[[#This Row],[Last5_Flag]]=1,1,0)</f>
        <v>0</v>
      </c>
      <c r="AL1017">
        <f>COUNTIFS(
    Table1[Player Name], Table1[[#This Row],[Player Name]],
    Table1[Position], Table1[[#This Row],[Position]]
)</f>
        <v>2</v>
      </c>
      <c r="AM1017" t="str" cm="1">
        <f t="array" ref="AM10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018" spans="1:39" x14ac:dyDescent="0.2">
      <c r="A1018" t="str">
        <f>TEXT(Table1[[#This Row],[Date]],"yyyymmdd") &amp; "_" &amp; (LEFT(D1018,3) &amp; "_" &amp; LEFT(E1018,3) &amp; "_" &amp; (Table1[[#This Row],[Game_no.]]))</f>
        <v>20260228_Lin_WVS_1</v>
      </c>
      <c r="B1018" s="1">
        <v>46081</v>
      </c>
      <c r="C1018" s="3">
        <v>1</v>
      </c>
      <c r="D1018" t="s">
        <v>336</v>
      </c>
      <c r="E1018" t="s">
        <v>130</v>
      </c>
      <c r="F1018" t="s">
        <v>130</v>
      </c>
      <c r="G1018" t="s">
        <v>336</v>
      </c>
      <c r="H1018" t="s">
        <v>138</v>
      </c>
      <c r="I1018" t="str">
        <f>TRIM(SUBSTITUTE(Table1[[#This Row],[Player]], " ", ""))</f>
        <v>C.Moore</v>
      </c>
      <c r="J1018">
        <v>3</v>
      </c>
      <c r="K1018">
        <v>2</v>
      </c>
      <c r="L1018">
        <v>2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f t="shared" si="50"/>
        <v>2</v>
      </c>
      <c r="W1018" t="s">
        <v>7</v>
      </c>
      <c r="X1018" s="3">
        <v>3</v>
      </c>
      <c r="Y1018">
        <v>0</v>
      </c>
      <c r="AF1018">
        <f>Table1[[#This Row],[AB]]+Table1[[#This Row],[BB]]+Table1[[#This Row],[SF]]</f>
        <v>4</v>
      </c>
      <c r="AG1018">
        <f>Table1[[#This Row],[H]]+Table1[[#This Row],[BB]]</f>
        <v>3</v>
      </c>
      <c r="AH1018">
        <f>Table1[[#This Row],[H]]-Table1[[#This Row],[2B]]-Table1[[#This Row],[3B]]-Table1[[#This Row],[HR]]</f>
        <v>2</v>
      </c>
      <c r="AI1018" s="3">
        <f>IF(Table1[[#This Row],[Team_Game_Number]] &gt;_xlfn.MAXIFS(Table1[Team_Game_Number],Table1[Team],Table1[[#This Row],[Team]]) - 5,1,0)</f>
        <v>0</v>
      </c>
      <c r="AJ1018" cm="1">
        <f t="array" ref="AJ1018">MATCH(Table1[[#This Row],[Game_ID]],_xlfn.UNIQUE(_xlfn._xlws.FILTER(Table1[Game_ID],Table1[Team]=Table1[[#This Row],[Team]])),0)</f>
        <v>9</v>
      </c>
      <c r="AK1018">
        <f>IF(Table1[[#This Row],[Last5_Flag]]=1,1,0)</f>
        <v>0</v>
      </c>
      <c r="AL1018">
        <f>COUNTIFS(
    Table1[Player Name], Table1[[#This Row],[Player Name]],
    Table1[Position], Table1[[#This Row],[Position]]
)</f>
        <v>20</v>
      </c>
      <c r="AM1018" t="str" cm="1">
        <f t="array" ref="AM10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019" spans="1:39" x14ac:dyDescent="0.2">
      <c r="A1019" t="str">
        <f>TEXT(Table1[[#This Row],[Date]],"yyyymmdd") &amp; "_" &amp; (LEFT(D1019,3) &amp; "_" &amp; LEFT(E1019,3) &amp; "_" &amp; (Table1[[#This Row],[Game_no.]]))</f>
        <v>20260228_Lin_WVS_1</v>
      </c>
      <c r="B1019" s="1">
        <v>46081</v>
      </c>
      <c r="C1019" s="3">
        <v>1</v>
      </c>
      <c r="D1019" t="s">
        <v>336</v>
      </c>
      <c r="E1019" t="s">
        <v>130</v>
      </c>
      <c r="F1019" t="s">
        <v>130</v>
      </c>
      <c r="G1019" t="s">
        <v>336</v>
      </c>
      <c r="H1019" t="s">
        <v>140</v>
      </c>
      <c r="I1019" t="str">
        <f>TRIM(SUBSTITUTE(Table1[[#This Row],[Player]], " ", ""))</f>
        <v>O.Bell</v>
      </c>
      <c r="J1019">
        <v>3</v>
      </c>
      <c r="K1019">
        <v>3</v>
      </c>
      <c r="L1019">
        <v>2</v>
      </c>
      <c r="M1019">
        <v>3</v>
      </c>
      <c r="N1019">
        <v>1</v>
      </c>
      <c r="O1019">
        <v>1</v>
      </c>
      <c r="P1019">
        <v>0</v>
      </c>
      <c r="Q1019">
        <v>0</v>
      </c>
      <c r="R1019">
        <v>1</v>
      </c>
      <c r="S1019">
        <v>1</v>
      </c>
      <c r="T1019">
        <v>0</v>
      </c>
      <c r="U1019">
        <v>0</v>
      </c>
      <c r="V1019">
        <f t="shared" si="50"/>
        <v>6</v>
      </c>
      <c r="W1019" t="s">
        <v>53</v>
      </c>
      <c r="X1019" s="3">
        <v>4</v>
      </c>
      <c r="Y1019">
        <v>0</v>
      </c>
      <c r="AF1019">
        <f>Table1[[#This Row],[AB]]+Table1[[#This Row],[BB]]+Table1[[#This Row],[SF]]</f>
        <v>4</v>
      </c>
      <c r="AG1019">
        <f>Table1[[#This Row],[H]]+Table1[[#This Row],[BB]]</f>
        <v>3</v>
      </c>
      <c r="AH1019">
        <f>Table1[[#This Row],[H]]-Table1[[#This Row],[2B]]-Table1[[#This Row],[3B]]-Table1[[#This Row],[HR]]</f>
        <v>1</v>
      </c>
      <c r="AI1019" s="3">
        <f>IF(Table1[[#This Row],[Team_Game_Number]] &gt;_xlfn.MAXIFS(Table1[Team_Game_Number],Table1[Team],Table1[[#This Row],[Team]]) - 5,1,0)</f>
        <v>0</v>
      </c>
      <c r="AJ1019" cm="1">
        <f t="array" ref="AJ1019">MATCH(Table1[[#This Row],[Game_ID]],_xlfn.UNIQUE(_xlfn._xlws.FILTER(Table1[Game_ID],Table1[Team]=Table1[[#This Row],[Team]])),0)</f>
        <v>9</v>
      </c>
      <c r="AK1019">
        <f>IF(Table1[[#This Row],[Last5_Flag]]=1,1,0)</f>
        <v>0</v>
      </c>
      <c r="AL1019">
        <f>COUNTIFS(
    Table1[Player Name], Table1[[#This Row],[Player Name]],
    Table1[Position], Table1[[#This Row],[Position]]
)</f>
        <v>2</v>
      </c>
      <c r="AM1019" t="str" cm="1">
        <f t="array" ref="AM10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20" spans="1:39" x14ac:dyDescent="0.2">
      <c r="A1020" t="str">
        <f>TEXT(Table1[[#This Row],[Date]],"yyyymmdd") &amp; "_" &amp; (LEFT(D1020,3) &amp; "_" &amp; LEFT(E1020,3) &amp; "_" &amp; (Table1[[#This Row],[Game_no.]]))</f>
        <v>20260228_Lin_WVS_1</v>
      </c>
      <c r="B1020" s="1">
        <v>46081</v>
      </c>
      <c r="C1020" s="3">
        <v>1</v>
      </c>
      <c r="D1020" t="s">
        <v>336</v>
      </c>
      <c r="E1020" t="s">
        <v>130</v>
      </c>
      <c r="F1020" t="s">
        <v>130</v>
      </c>
      <c r="G1020" t="s">
        <v>336</v>
      </c>
      <c r="H1020" t="s">
        <v>132</v>
      </c>
      <c r="I1020" t="str">
        <f>TRIM(SUBSTITUTE(Table1[[#This Row],[Player]], " ", ""))</f>
        <v>C.Cummings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f t="shared" si="50"/>
        <v>0</v>
      </c>
      <c r="W1020" t="s">
        <v>74</v>
      </c>
      <c r="X1020" s="3">
        <v>4</v>
      </c>
      <c r="Y1020">
        <v>0</v>
      </c>
      <c r="AF1020">
        <f>Table1[[#This Row],[AB]]+Table1[[#This Row],[BB]]+Table1[[#This Row],[SF]]</f>
        <v>1</v>
      </c>
      <c r="AG1020">
        <f>Table1[[#This Row],[H]]+Table1[[#This Row],[BB]]</f>
        <v>0</v>
      </c>
      <c r="AH1020">
        <f>Table1[[#This Row],[H]]-Table1[[#This Row],[2B]]-Table1[[#This Row],[3B]]-Table1[[#This Row],[HR]]</f>
        <v>0</v>
      </c>
      <c r="AI1020" s="3">
        <f>IF(Table1[[#This Row],[Team_Game_Number]] &gt;_xlfn.MAXIFS(Table1[Team_Game_Number],Table1[Team],Table1[[#This Row],[Team]]) - 5,1,0)</f>
        <v>0</v>
      </c>
      <c r="AJ1020" cm="1">
        <f t="array" ref="AJ1020">MATCH(Table1[[#This Row],[Game_ID]],_xlfn.UNIQUE(_xlfn._xlws.FILTER(Table1[Game_ID],Table1[Team]=Table1[[#This Row],[Team]])),0)</f>
        <v>9</v>
      </c>
      <c r="AK1020">
        <f>IF(Table1[[#This Row],[Last5_Flag]]=1,1,0)</f>
        <v>0</v>
      </c>
      <c r="AL1020">
        <f>COUNTIFS(
    Table1[Player Name], Table1[[#This Row],[Player Name]],
    Table1[Position], Table1[[#This Row],[Position]]
)</f>
        <v>2</v>
      </c>
      <c r="AM1020" t="str" cm="1">
        <f t="array" ref="AM10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21" spans="1:39" x14ac:dyDescent="0.2">
      <c r="A1021" t="str">
        <f>TEXT(Table1[[#This Row],[Date]],"yyyymmdd") &amp; "_" &amp; (LEFT(D1021,3) &amp; "_" &amp; LEFT(E1021,3) &amp; "_" &amp; (Table1[[#This Row],[Game_no.]]))</f>
        <v>20260228_Lin_WVS_1</v>
      </c>
      <c r="B1021" s="1">
        <v>46081</v>
      </c>
      <c r="C1021" s="3">
        <v>1</v>
      </c>
      <c r="D1021" t="s">
        <v>336</v>
      </c>
      <c r="E1021" t="s">
        <v>130</v>
      </c>
      <c r="F1021" t="s">
        <v>130</v>
      </c>
      <c r="G1021" t="s">
        <v>336</v>
      </c>
      <c r="H1021" t="s">
        <v>136</v>
      </c>
      <c r="I1021" t="str">
        <f>TRIM(SUBSTITUTE(Table1[[#This Row],[Player]], " ", ""))</f>
        <v>E.Bechtel</v>
      </c>
      <c r="J1021">
        <v>2</v>
      </c>
      <c r="K1021">
        <v>0</v>
      </c>
      <c r="L1021">
        <v>0</v>
      </c>
      <c r="M1021">
        <v>1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f t="shared" si="50"/>
        <v>0</v>
      </c>
      <c r="W1021" t="s">
        <v>54</v>
      </c>
      <c r="X1021" s="3">
        <v>5</v>
      </c>
      <c r="Y1021">
        <v>0</v>
      </c>
      <c r="AF1021">
        <f>Table1[[#This Row],[AB]]+Table1[[#This Row],[BB]]+Table1[[#This Row],[SF]]</f>
        <v>3</v>
      </c>
      <c r="AG1021">
        <f>Table1[[#This Row],[H]]+Table1[[#This Row],[BB]]</f>
        <v>0</v>
      </c>
      <c r="AH1021">
        <f>Table1[[#This Row],[H]]-Table1[[#This Row],[2B]]-Table1[[#This Row],[3B]]-Table1[[#This Row],[HR]]</f>
        <v>0</v>
      </c>
      <c r="AI1021" s="3">
        <f>IF(Table1[[#This Row],[Team_Game_Number]] &gt;_xlfn.MAXIFS(Table1[Team_Game_Number],Table1[Team],Table1[[#This Row],[Team]]) - 5,1,0)</f>
        <v>0</v>
      </c>
      <c r="AJ1021" cm="1">
        <f t="array" ref="AJ1021">MATCH(Table1[[#This Row],[Game_ID]],_xlfn.UNIQUE(_xlfn._xlws.FILTER(Table1[Game_ID],Table1[Team]=Table1[[#This Row],[Team]])),0)</f>
        <v>9</v>
      </c>
      <c r="AK1021">
        <f>IF(Table1[[#This Row],[Last5_Flag]]=1,1,0)</f>
        <v>0</v>
      </c>
      <c r="AL1021">
        <f>COUNTIFS(
    Table1[Player Name], Table1[[#This Row],[Player Name]],
    Table1[Position], Table1[[#This Row],[Position]]
)</f>
        <v>22</v>
      </c>
      <c r="AM1021" t="str" cm="1">
        <f t="array" ref="AM10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022" spans="1:39" x14ac:dyDescent="0.2">
      <c r="A1022" t="str">
        <f>TEXT(Table1[[#This Row],[Date]],"yyyymmdd") &amp; "_" &amp; (LEFT(D1022,3) &amp; "_" &amp; LEFT(E1022,3) &amp; "_" &amp; (Table1[[#This Row],[Game_no.]]))</f>
        <v>20260228_Lin_WVS_1</v>
      </c>
      <c r="B1022" s="1">
        <v>46081</v>
      </c>
      <c r="C1022" s="3">
        <v>1</v>
      </c>
      <c r="D1022" t="s">
        <v>336</v>
      </c>
      <c r="E1022" t="s">
        <v>130</v>
      </c>
      <c r="F1022" t="s">
        <v>130</v>
      </c>
      <c r="G1022" t="s">
        <v>336</v>
      </c>
      <c r="H1022" t="s">
        <v>137</v>
      </c>
      <c r="I1022" t="str">
        <f>TRIM(SUBSTITUTE(Table1[[#This Row],[Player]], " ", ""))</f>
        <v>A.Contreras</v>
      </c>
      <c r="J1022">
        <v>2</v>
      </c>
      <c r="K1022">
        <v>0</v>
      </c>
      <c r="L1022">
        <v>0</v>
      </c>
      <c r="M1022">
        <v>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f t="shared" ref="V1022:V1053" si="51">L1022*1+P1022*2+Q1022*3+R1022*4</f>
        <v>0</v>
      </c>
      <c r="W1022" t="s">
        <v>8</v>
      </c>
      <c r="X1022" s="3">
        <v>6</v>
      </c>
      <c r="Y1022">
        <v>0</v>
      </c>
      <c r="AF1022">
        <f>Table1[[#This Row],[AB]]+Table1[[#This Row],[BB]]+Table1[[#This Row],[SF]]</f>
        <v>2</v>
      </c>
      <c r="AG1022">
        <f>Table1[[#This Row],[H]]+Table1[[#This Row],[BB]]</f>
        <v>0</v>
      </c>
      <c r="AH1022">
        <f>Table1[[#This Row],[H]]-Table1[[#This Row],[2B]]-Table1[[#This Row],[3B]]-Table1[[#This Row],[HR]]</f>
        <v>0</v>
      </c>
      <c r="AI1022" s="3">
        <f>IF(Table1[[#This Row],[Team_Game_Number]] &gt;_xlfn.MAXIFS(Table1[Team_Game_Number],Table1[Team],Table1[[#This Row],[Team]]) - 5,1,0)</f>
        <v>0</v>
      </c>
      <c r="AJ1022" cm="1">
        <f t="array" ref="AJ1022">MATCH(Table1[[#This Row],[Game_ID]],_xlfn.UNIQUE(_xlfn._xlws.FILTER(Table1[Game_ID],Table1[Team]=Table1[[#This Row],[Team]])),0)</f>
        <v>9</v>
      </c>
      <c r="AK1022">
        <f>IF(Table1[[#This Row],[Last5_Flag]]=1,1,0)</f>
        <v>0</v>
      </c>
      <c r="AL1022">
        <f>COUNTIFS(
    Table1[Player Name], Table1[[#This Row],[Player Name]],
    Table1[Position], Table1[[#This Row],[Position]]
)</f>
        <v>15</v>
      </c>
      <c r="AM1022" t="str" cm="1">
        <f t="array" ref="AM10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023" spans="1:39" x14ac:dyDescent="0.2">
      <c r="A1023" t="str">
        <f>TEXT(Table1[[#This Row],[Date]],"yyyymmdd") &amp; "_" &amp; (LEFT(D1023,3) &amp; "_" &amp; LEFT(E1023,3) &amp; "_" &amp; (Table1[[#This Row],[Game_no.]]))</f>
        <v>20260228_Lin_WVS_1</v>
      </c>
      <c r="B1023" s="1">
        <v>46081</v>
      </c>
      <c r="C1023" s="3">
        <v>1</v>
      </c>
      <c r="D1023" t="s">
        <v>336</v>
      </c>
      <c r="E1023" t="s">
        <v>130</v>
      </c>
      <c r="F1023" t="s">
        <v>130</v>
      </c>
      <c r="G1023" t="s">
        <v>336</v>
      </c>
      <c r="H1023" t="s">
        <v>143</v>
      </c>
      <c r="I1023" t="str">
        <f>TRIM(SUBSTITUTE(Table1[[#This Row],[Player]], " ", ""))</f>
        <v>S.Shamblin</v>
      </c>
      <c r="J1023">
        <v>3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f t="shared" si="51"/>
        <v>1</v>
      </c>
      <c r="W1023" t="s">
        <v>57</v>
      </c>
      <c r="X1023" s="3">
        <v>7</v>
      </c>
      <c r="Y1023">
        <v>0</v>
      </c>
      <c r="AF1023">
        <f>Table1[[#This Row],[AB]]+Table1[[#This Row],[BB]]+Table1[[#This Row],[SF]]</f>
        <v>3</v>
      </c>
      <c r="AG1023">
        <f>Table1[[#This Row],[H]]+Table1[[#This Row],[BB]]</f>
        <v>1</v>
      </c>
      <c r="AH1023">
        <f>Table1[[#This Row],[H]]-Table1[[#This Row],[2B]]-Table1[[#This Row],[3B]]-Table1[[#This Row],[HR]]</f>
        <v>1</v>
      </c>
      <c r="AI1023" s="3">
        <f>IF(Table1[[#This Row],[Team_Game_Number]] &gt;_xlfn.MAXIFS(Table1[Team_Game_Number],Table1[Team],Table1[[#This Row],[Team]]) - 5,1,0)</f>
        <v>0</v>
      </c>
      <c r="AJ1023" cm="1">
        <f t="array" ref="AJ1023">MATCH(Table1[[#This Row],[Game_ID]],_xlfn.UNIQUE(_xlfn._xlws.FILTER(Table1[Game_ID],Table1[Team]=Table1[[#This Row],[Team]])),0)</f>
        <v>9</v>
      </c>
      <c r="AK1023">
        <f>IF(Table1[[#This Row],[Last5_Flag]]=1,1,0)</f>
        <v>0</v>
      </c>
      <c r="AL1023">
        <f>COUNTIFS(
    Table1[Player Name], Table1[[#This Row],[Player Name]],
    Table1[Position], Table1[[#This Row],[Position]]
)</f>
        <v>17</v>
      </c>
      <c r="AM1023" t="str" cm="1">
        <f t="array" ref="AM10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024" spans="1:39" x14ac:dyDescent="0.2">
      <c r="A1024" t="str">
        <f>TEXT(Table1[[#This Row],[Date]],"yyyymmdd") &amp; "_" &amp; (LEFT(D1024,3) &amp; "_" &amp; LEFT(E1024,3) &amp; "_" &amp; (Table1[[#This Row],[Game_no.]]))</f>
        <v>20260228_Lin_WVS_1</v>
      </c>
      <c r="B1024" s="1">
        <v>46081</v>
      </c>
      <c r="C1024" s="3">
        <v>1</v>
      </c>
      <c r="D1024" t="s">
        <v>336</v>
      </c>
      <c r="E1024" t="s">
        <v>130</v>
      </c>
      <c r="F1024" t="s">
        <v>130</v>
      </c>
      <c r="G1024" t="s">
        <v>336</v>
      </c>
      <c r="H1024" t="s">
        <v>142</v>
      </c>
      <c r="I1024" t="str">
        <f>TRIM(SUBSTITUTE(Table1[[#This Row],[Player]], " ", ""))</f>
        <v>B.Christian</v>
      </c>
      <c r="J1024">
        <v>3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f t="shared" si="51"/>
        <v>0</v>
      </c>
      <c r="W1024" t="s">
        <v>43</v>
      </c>
      <c r="X1024" s="3">
        <v>8</v>
      </c>
      <c r="Y1024">
        <v>0</v>
      </c>
      <c r="AF1024">
        <f>Table1[[#This Row],[AB]]+Table1[[#This Row],[BB]]+Table1[[#This Row],[SF]]</f>
        <v>3</v>
      </c>
      <c r="AG1024">
        <f>Table1[[#This Row],[H]]+Table1[[#This Row],[BB]]</f>
        <v>0</v>
      </c>
      <c r="AH1024">
        <f>Table1[[#This Row],[H]]-Table1[[#This Row],[2B]]-Table1[[#This Row],[3B]]-Table1[[#This Row],[HR]]</f>
        <v>0</v>
      </c>
      <c r="AI1024" s="3">
        <f>IF(Table1[[#This Row],[Team_Game_Number]] &gt;_xlfn.MAXIFS(Table1[Team_Game_Number],Table1[Team],Table1[[#This Row],[Team]]) - 5,1,0)</f>
        <v>0</v>
      </c>
      <c r="AJ1024" cm="1">
        <f t="array" ref="AJ1024">MATCH(Table1[[#This Row],[Game_ID]],_xlfn.UNIQUE(_xlfn._xlws.FILTER(Table1[Game_ID],Table1[Team]=Table1[[#This Row],[Team]])),0)</f>
        <v>9</v>
      </c>
      <c r="AK1024">
        <f>IF(Table1[[#This Row],[Last5_Flag]]=1,1,0)</f>
        <v>0</v>
      </c>
      <c r="AL1024">
        <f>COUNTIFS(
    Table1[Player Name], Table1[[#This Row],[Player Name]],
    Table1[Position], Table1[[#This Row],[Position]]
)</f>
        <v>5</v>
      </c>
      <c r="AM1024" t="str" cm="1">
        <f t="array" ref="AM10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25" spans="1:39" x14ac:dyDescent="0.2">
      <c r="A1025" t="str">
        <f>TEXT(Table1[[#This Row],[Date]],"yyyymmdd") &amp; "_" &amp; (LEFT(D1025,3) &amp; "_" &amp; LEFT(E1025,3) &amp; "_" &amp; (Table1[[#This Row],[Game_no.]]))</f>
        <v>20260228_Lin_WVS_1</v>
      </c>
      <c r="B1025" s="1">
        <v>46081</v>
      </c>
      <c r="C1025" s="3">
        <v>1</v>
      </c>
      <c r="D1025" t="s">
        <v>336</v>
      </c>
      <c r="E1025" t="s">
        <v>130</v>
      </c>
      <c r="F1025" t="s">
        <v>130</v>
      </c>
      <c r="G1025" t="s">
        <v>336</v>
      </c>
      <c r="H1025" t="s">
        <v>131</v>
      </c>
      <c r="I1025" t="str">
        <f>TRIM(SUBSTITUTE(Table1[[#This Row],[Player]], " ", ""))</f>
        <v>E.Sigmon</v>
      </c>
      <c r="J1025">
        <v>3</v>
      </c>
      <c r="K1025">
        <v>2</v>
      </c>
      <c r="L1025">
        <v>2</v>
      </c>
      <c r="M1025">
        <v>2</v>
      </c>
      <c r="N1025">
        <v>0</v>
      </c>
      <c r="O1025">
        <v>1</v>
      </c>
      <c r="P1025">
        <v>0</v>
      </c>
      <c r="Q1025">
        <v>0</v>
      </c>
      <c r="R1025">
        <v>2</v>
      </c>
      <c r="S1025">
        <v>0</v>
      </c>
      <c r="T1025">
        <v>0</v>
      </c>
      <c r="U1025">
        <v>0</v>
      </c>
      <c r="V1025">
        <f t="shared" si="51"/>
        <v>10</v>
      </c>
      <c r="W1025" t="s">
        <v>48</v>
      </c>
      <c r="X1025" s="3">
        <v>9</v>
      </c>
      <c r="Y1025">
        <v>1</v>
      </c>
      <c r="AF1025">
        <f>Table1[[#This Row],[AB]]+Table1[[#This Row],[BB]]+Table1[[#This Row],[SF]]</f>
        <v>3</v>
      </c>
      <c r="AG1025">
        <f>Table1[[#This Row],[H]]+Table1[[#This Row],[BB]]</f>
        <v>2</v>
      </c>
      <c r="AH1025">
        <f>Table1[[#This Row],[H]]-Table1[[#This Row],[2B]]-Table1[[#This Row],[3B]]-Table1[[#This Row],[HR]]</f>
        <v>0</v>
      </c>
      <c r="AI1025" s="3">
        <f>IF(Table1[[#This Row],[Team_Game_Number]] &gt;_xlfn.MAXIFS(Table1[Team_Game_Number],Table1[Team],Table1[[#This Row],[Team]]) - 5,1,0)</f>
        <v>0</v>
      </c>
      <c r="AJ1025" cm="1">
        <f t="array" ref="AJ1025">MATCH(Table1[[#This Row],[Game_ID]],_xlfn.UNIQUE(_xlfn._xlws.FILTER(Table1[Game_ID],Table1[Team]=Table1[[#This Row],[Team]])),0)</f>
        <v>9</v>
      </c>
      <c r="AK1025">
        <f>IF(Table1[[#This Row],[Last5_Flag]]=1,1,0)</f>
        <v>0</v>
      </c>
      <c r="AL1025">
        <f>COUNTIFS(
    Table1[Player Name], Table1[[#This Row],[Player Name]],
    Table1[Position], Table1[[#This Row],[Position]]
)</f>
        <v>18</v>
      </c>
      <c r="AM1025" t="str" cm="1">
        <f t="array" ref="AM10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026" spans="1:39" x14ac:dyDescent="0.2">
      <c r="A1026" t="str">
        <f>TEXT(Table1[[#This Row],[Date]],"yyyymmdd") &amp; "_" &amp; (LEFT(D1026,3) &amp; "_" &amp; LEFT(E1026,3) &amp; "_" &amp; (Table1[[#This Row],[Game_no.]]))</f>
        <v>20260228_Lin_WVS_1</v>
      </c>
      <c r="B1026" s="1">
        <v>46081</v>
      </c>
      <c r="C1026" s="3">
        <v>1</v>
      </c>
      <c r="D1026" t="s">
        <v>336</v>
      </c>
      <c r="E1026" t="s">
        <v>130</v>
      </c>
      <c r="F1026" t="s">
        <v>130</v>
      </c>
      <c r="G1026" t="s">
        <v>336</v>
      </c>
      <c r="H1026" t="s">
        <v>145</v>
      </c>
      <c r="I1026" t="str">
        <f>TRIM(SUBSTITUTE(Table1[[#This Row],[Player]], " ", ""))</f>
        <v>H.Sizemore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f t="shared" si="51"/>
        <v>0</v>
      </c>
      <c r="W1026" t="s">
        <v>58</v>
      </c>
      <c r="X1026" s="3"/>
      <c r="Y1026">
        <v>0</v>
      </c>
      <c r="Z1026">
        <v>5</v>
      </c>
      <c r="AA1026">
        <v>5</v>
      </c>
      <c r="AB1026">
        <v>1</v>
      </c>
      <c r="AC1026">
        <v>1</v>
      </c>
      <c r="AD1026">
        <v>0</v>
      </c>
      <c r="AE1026">
        <v>4</v>
      </c>
      <c r="AF1026">
        <f>Table1[[#This Row],[AB]]+Table1[[#This Row],[BB]]+Table1[[#This Row],[SF]]</f>
        <v>0</v>
      </c>
      <c r="AG1026">
        <f>Table1[[#This Row],[H]]+Table1[[#This Row],[BB]]</f>
        <v>0</v>
      </c>
      <c r="AH1026">
        <f>Table1[[#This Row],[H]]-Table1[[#This Row],[2B]]-Table1[[#This Row],[3B]]-Table1[[#This Row],[HR]]</f>
        <v>0</v>
      </c>
      <c r="AI1026" s="3">
        <f>IF(Table1[[#This Row],[Team_Game_Number]] &gt;_xlfn.MAXIFS(Table1[Team_Game_Number],Table1[Team],Table1[[#This Row],[Team]]) - 5,1,0)</f>
        <v>0</v>
      </c>
      <c r="AJ1026" cm="1">
        <f t="array" ref="AJ1026">MATCH(Table1[[#This Row],[Game_ID]],_xlfn.UNIQUE(_xlfn._xlws.FILTER(Table1[Game_ID],Table1[Team]=Table1[[#This Row],[Team]])),0)</f>
        <v>9</v>
      </c>
      <c r="AK1026">
        <f>IF(Table1[[#This Row],[Last5_Flag]]=1,1,0)</f>
        <v>0</v>
      </c>
      <c r="AL1026">
        <f>COUNTIFS(
    Table1[Player Name], Table1[[#This Row],[Player Name]],
    Table1[Position], Table1[[#This Row],[Position]]
)</f>
        <v>7</v>
      </c>
      <c r="AM1026" t="str" cm="1">
        <f t="array" ref="AM10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027" spans="1:39" x14ac:dyDescent="0.2">
      <c r="A1027" t="str">
        <f>TEXT(Table1[[#This Row],[Date]],"yyyymmdd") &amp; "_" &amp; (LEFT(D1027,3) &amp; "_" &amp; LEFT(E1027,3) &amp; "_" &amp; (Table1[[#This Row],[Game_no.]]))</f>
        <v>20260228_Lin_WVS_1</v>
      </c>
      <c r="B1027" s="1">
        <v>46081</v>
      </c>
      <c r="C1027" s="3">
        <v>1</v>
      </c>
      <c r="D1027" t="s">
        <v>336</v>
      </c>
      <c r="E1027" t="s">
        <v>130</v>
      </c>
      <c r="F1027" t="s">
        <v>130</v>
      </c>
      <c r="G1027" t="s">
        <v>336</v>
      </c>
      <c r="H1027" t="s">
        <v>133</v>
      </c>
      <c r="I1027" t="str">
        <f>TRIM(SUBSTITUTE(Table1[[#This Row],[Player]], " ", ""))</f>
        <v>A.Hall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f t="shared" si="51"/>
        <v>0</v>
      </c>
      <c r="W1027" t="s">
        <v>58</v>
      </c>
      <c r="X1027" s="3"/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1</v>
      </c>
      <c r="AF1027">
        <f>Table1[[#This Row],[AB]]+Table1[[#This Row],[BB]]+Table1[[#This Row],[SF]]</f>
        <v>0</v>
      </c>
      <c r="AG1027">
        <f>Table1[[#This Row],[H]]+Table1[[#This Row],[BB]]</f>
        <v>0</v>
      </c>
      <c r="AH1027">
        <f>Table1[[#This Row],[H]]-Table1[[#This Row],[2B]]-Table1[[#This Row],[3B]]-Table1[[#This Row],[HR]]</f>
        <v>0</v>
      </c>
      <c r="AI1027" s="3">
        <f>IF(Table1[[#This Row],[Team_Game_Number]] &gt;_xlfn.MAXIFS(Table1[Team_Game_Number],Table1[Team],Table1[[#This Row],[Team]]) - 5,1,0)</f>
        <v>0</v>
      </c>
      <c r="AJ1027" cm="1">
        <f t="array" ref="AJ1027">MATCH(Table1[[#This Row],[Game_ID]],_xlfn.UNIQUE(_xlfn._xlws.FILTER(Table1[Game_ID],Table1[Team]=Table1[[#This Row],[Team]])),0)</f>
        <v>9</v>
      </c>
      <c r="AK1027">
        <f>IF(Table1[[#This Row],[Last5_Flag]]=1,1,0)</f>
        <v>0</v>
      </c>
      <c r="AL1027">
        <f>COUNTIFS(
    Table1[Player Name], Table1[[#This Row],[Player Name]],
    Table1[Position], Table1[[#This Row],[Position]]
)</f>
        <v>3</v>
      </c>
      <c r="AM1027" t="str" cm="1">
        <f t="array" ref="AM10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028" spans="1:39" x14ac:dyDescent="0.2">
      <c r="A1028" t="str">
        <f>TEXT(Table1[[#This Row],[Date]],"yyyymmdd") &amp; "_" &amp; (LEFT(D1028,3) &amp; "_" &amp; LEFT(E1028,3) &amp; "_" &amp; (Table1[[#This Row],[Game_no.]]))</f>
        <v>20260228_UC_Ash_1</v>
      </c>
      <c r="B1028" s="1">
        <v>46081</v>
      </c>
      <c r="C1028" s="3">
        <v>1</v>
      </c>
      <c r="D1028" t="s">
        <v>201</v>
      </c>
      <c r="E1028" t="s">
        <v>331</v>
      </c>
      <c r="F1028" t="s">
        <v>201</v>
      </c>
      <c r="G1028" t="s">
        <v>331</v>
      </c>
      <c r="H1028" t="s">
        <v>202</v>
      </c>
      <c r="I1028" t="str">
        <f>TRIM(SUBSTITUTE(Table1[[#This Row],[Player]], " ", ""))</f>
        <v>E.Zucchero</v>
      </c>
      <c r="J1028">
        <v>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f t="shared" si="51"/>
        <v>0</v>
      </c>
      <c r="W1028" t="s">
        <v>48</v>
      </c>
      <c r="X1028" s="3">
        <v>1</v>
      </c>
      <c r="Y1028">
        <v>0</v>
      </c>
      <c r="AF1028">
        <f>Table1[[#This Row],[AB]]+Table1[[#This Row],[BB]]+Table1[[#This Row],[SF]]</f>
        <v>3</v>
      </c>
      <c r="AG1028">
        <f>Table1[[#This Row],[H]]+Table1[[#This Row],[BB]]</f>
        <v>0</v>
      </c>
      <c r="AH1028">
        <f>Table1[[#This Row],[H]]-Table1[[#This Row],[2B]]-Table1[[#This Row],[3B]]-Table1[[#This Row],[HR]]</f>
        <v>0</v>
      </c>
      <c r="AI1028" s="3">
        <f>IF(Table1[[#This Row],[Team_Game_Number]] &gt;_xlfn.MAXIFS(Table1[Team_Game_Number],Table1[Team],Table1[[#This Row],[Team]]) - 5,1,0)</f>
        <v>0</v>
      </c>
      <c r="AJ1028" cm="1">
        <f t="array" ref="AJ1028">MATCH(Table1[[#This Row],[Game_ID]],_xlfn.UNIQUE(_xlfn._xlws.FILTER(Table1[Game_ID],Table1[Team]=Table1[[#This Row],[Team]])),0)</f>
        <v>10</v>
      </c>
      <c r="AK1028">
        <f>IF(Table1[[#This Row],[Last5_Flag]]=1,1,0)</f>
        <v>0</v>
      </c>
      <c r="AL1028">
        <f>COUNTIFS(
    Table1[Player Name], Table1[[#This Row],[Player Name]],
    Table1[Position], Table1[[#This Row],[Position]]
)</f>
        <v>33</v>
      </c>
      <c r="AM1028" t="str" cm="1">
        <f t="array" ref="AM10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029" spans="1:39" x14ac:dyDescent="0.2">
      <c r="A1029" t="str">
        <f>TEXT(Table1[[#This Row],[Date]],"yyyymmdd") &amp; "_" &amp; (LEFT(D1029,3) &amp; "_" &amp; LEFT(E1029,3) &amp; "_" &amp; (Table1[[#This Row],[Game_no.]]))</f>
        <v>20260228_UC_Ash_1</v>
      </c>
      <c r="B1029" s="1">
        <v>46081</v>
      </c>
      <c r="C1029" s="3">
        <v>1</v>
      </c>
      <c r="D1029" t="s">
        <v>201</v>
      </c>
      <c r="E1029" t="s">
        <v>331</v>
      </c>
      <c r="F1029" t="s">
        <v>201</v>
      </c>
      <c r="G1029" t="s">
        <v>331</v>
      </c>
      <c r="H1029" t="s">
        <v>203</v>
      </c>
      <c r="I1029" t="str">
        <f>TRIM(SUBSTITUTE(Table1[[#This Row],[Player]], " ", ""))</f>
        <v>B.Polistina</v>
      </c>
      <c r="J1029">
        <v>3</v>
      </c>
      <c r="K1029">
        <v>0</v>
      </c>
      <c r="L1029">
        <v>1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f t="shared" si="51"/>
        <v>1</v>
      </c>
      <c r="W1029" t="s">
        <v>53</v>
      </c>
      <c r="X1029" s="3">
        <v>2</v>
      </c>
      <c r="Y1029">
        <v>0</v>
      </c>
      <c r="AF1029">
        <f>Table1[[#This Row],[AB]]+Table1[[#This Row],[BB]]+Table1[[#This Row],[SF]]</f>
        <v>3</v>
      </c>
      <c r="AG1029">
        <f>Table1[[#This Row],[H]]+Table1[[#This Row],[BB]]</f>
        <v>1</v>
      </c>
      <c r="AH1029">
        <f>Table1[[#This Row],[H]]-Table1[[#This Row],[2B]]-Table1[[#This Row],[3B]]-Table1[[#This Row],[HR]]</f>
        <v>1</v>
      </c>
      <c r="AI1029" s="3">
        <f>IF(Table1[[#This Row],[Team_Game_Number]] &gt;_xlfn.MAXIFS(Table1[Team_Game_Number],Table1[Team],Table1[[#This Row],[Team]]) - 5,1,0)</f>
        <v>0</v>
      </c>
      <c r="AJ1029" cm="1">
        <f t="array" ref="AJ1029">MATCH(Table1[[#This Row],[Game_ID]],_xlfn.UNIQUE(_xlfn._xlws.FILTER(Table1[Game_ID],Table1[Team]=Table1[[#This Row],[Team]])),0)</f>
        <v>10</v>
      </c>
      <c r="AK1029">
        <f>IF(Table1[[#This Row],[Last5_Flag]]=1,1,0)</f>
        <v>0</v>
      </c>
      <c r="AL1029">
        <f>COUNTIFS(
    Table1[Player Name], Table1[[#This Row],[Player Name]],
    Table1[Position], Table1[[#This Row],[Position]]
)</f>
        <v>18</v>
      </c>
      <c r="AM1029" t="str" cm="1">
        <f t="array" ref="AM10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030" spans="1:39" x14ac:dyDescent="0.2">
      <c r="A1030" t="str">
        <f>TEXT(Table1[[#This Row],[Date]],"yyyymmdd") &amp; "_" &amp; (LEFT(D1030,3) &amp; "_" &amp; LEFT(E1030,3) &amp; "_" &amp; (Table1[[#This Row],[Game_no.]]))</f>
        <v>20260228_UC_Ash_1</v>
      </c>
      <c r="B1030" s="1">
        <v>46081</v>
      </c>
      <c r="C1030" s="3">
        <v>1</v>
      </c>
      <c r="D1030" t="s">
        <v>201</v>
      </c>
      <c r="E1030" t="s">
        <v>331</v>
      </c>
      <c r="F1030" t="s">
        <v>201</v>
      </c>
      <c r="G1030" t="s">
        <v>331</v>
      </c>
      <c r="H1030" t="s">
        <v>204</v>
      </c>
      <c r="I1030" t="str">
        <f>TRIM(SUBSTITUTE(Table1[[#This Row],[Player]], " ", ""))</f>
        <v>K.Moran</v>
      </c>
      <c r="J1030">
        <v>2</v>
      </c>
      <c r="K1030">
        <v>0</v>
      </c>
      <c r="L1030">
        <v>1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f t="shared" si="51"/>
        <v>1</v>
      </c>
      <c r="W1030" t="s">
        <v>43</v>
      </c>
      <c r="X1030" s="3">
        <v>3</v>
      </c>
      <c r="Y1030">
        <v>0</v>
      </c>
      <c r="AF1030">
        <f>Table1[[#This Row],[AB]]+Table1[[#This Row],[BB]]+Table1[[#This Row],[SF]]</f>
        <v>3</v>
      </c>
      <c r="AG1030">
        <f>Table1[[#This Row],[H]]+Table1[[#This Row],[BB]]</f>
        <v>2</v>
      </c>
      <c r="AH1030">
        <f>Table1[[#This Row],[H]]-Table1[[#This Row],[2B]]-Table1[[#This Row],[3B]]-Table1[[#This Row],[HR]]</f>
        <v>1</v>
      </c>
      <c r="AI1030" s="3">
        <f>IF(Table1[[#This Row],[Team_Game_Number]] &gt;_xlfn.MAXIFS(Table1[Team_Game_Number],Table1[Team],Table1[[#This Row],[Team]]) - 5,1,0)</f>
        <v>0</v>
      </c>
      <c r="AJ1030" cm="1">
        <f t="array" ref="AJ1030">MATCH(Table1[[#This Row],[Game_ID]],_xlfn.UNIQUE(_xlfn._xlws.FILTER(Table1[Game_ID],Table1[Team]=Table1[[#This Row],[Team]])),0)</f>
        <v>10</v>
      </c>
      <c r="AK1030">
        <f>IF(Table1[[#This Row],[Last5_Flag]]=1,1,0)</f>
        <v>0</v>
      </c>
      <c r="AL1030">
        <f>COUNTIFS(
    Table1[Player Name], Table1[[#This Row],[Player Name]],
    Table1[Position], Table1[[#This Row],[Position]]
)</f>
        <v>18</v>
      </c>
      <c r="AM1030" t="str" cm="1">
        <f t="array" ref="AM10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31" spans="1:39" x14ac:dyDescent="0.2">
      <c r="A1031" t="str">
        <f>TEXT(Table1[[#This Row],[Date]],"yyyymmdd") &amp; "_" &amp; (LEFT(D1031,3) &amp; "_" &amp; LEFT(E1031,3) &amp; "_" &amp; (Table1[[#This Row],[Game_no.]]))</f>
        <v>20260228_UC_Ash_1</v>
      </c>
      <c r="B1031" s="1">
        <v>46081</v>
      </c>
      <c r="C1031" s="3">
        <v>1</v>
      </c>
      <c r="D1031" t="s">
        <v>201</v>
      </c>
      <c r="E1031" t="s">
        <v>331</v>
      </c>
      <c r="F1031" t="s">
        <v>201</v>
      </c>
      <c r="G1031" t="s">
        <v>331</v>
      </c>
      <c r="H1031" t="s">
        <v>205</v>
      </c>
      <c r="I1031" t="str">
        <f>TRIM(SUBSTITUTE(Table1[[#This Row],[Player]], " ", ""))</f>
        <v>T.Hodson</v>
      </c>
      <c r="J1031">
        <v>3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f t="shared" si="51"/>
        <v>1</v>
      </c>
      <c r="W1031" t="s">
        <v>8</v>
      </c>
      <c r="X1031" s="3">
        <v>4</v>
      </c>
      <c r="Y1031">
        <v>0</v>
      </c>
      <c r="AF1031">
        <f>Table1[[#This Row],[AB]]+Table1[[#This Row],[BB]]+Table1[[#This Row],[SF]]</f>
        <v>3</v>
      </c>
      <c r="AG1031">
        <f>Table1[[#This Row],[H]]+Table1[[#This Row],[BB]]</f>
        <v>1</v>
      </c>
      <c r="AH1031">
        <f>Table1[[#This Row],[H]]-Table1[[#This Row],[2B]]-Table1[[#This Row],[3B]]-Table1[[#This Row],[HR]]</f>
        <v>1</v>
      </c>
      <c r="AI1031" s="3">
        <f>IF(Table1[[#This Row],[Team_Game_Number]] &gt;_xlfn.MAXIFS(Table1[Team_Game_Number],Table1[Team],Table1[[#This Row],[Team]]) - 5,1,0)</f>
        <v>0</v>
      </c>
      <c r="AJ1031" cm="1">
        <f t="array" ref="AJ1031">MATCH(Table1[[#This Row],[Game_ID]],_xlfn.UNIQUE(_xlfn._xlws.FILTER(Table1[Game_ID],Table1[Team]=Table1[[#This Row],[Team]])),0)</f>
        <v>10</v>
      </c>
      <c r="AK1031">
        <f>IF(Table1[[#This Row],[Last5_Flag]]=1,1,0)</f>
        <v>0</v>
      </c>
      <c r="AL1031">
        <f>COUNTIFS(
    Table1[Player Name], Table1[[#This Row],[Player Name]],
    Table1[Position], Table1[[#This Row],[Position]]
)</f>
        <v>33</v>
      </c>
      <c r="AM1031" t="str" cm="1">
        <f t="array" ref="AM10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032" spans="1:39" x14ac:dyDescent="0.2">
      <c r="A1032" t="str">
        <f>TEXT(Table1[[#This Row],[Date]],"yyyymmdd") &amp; "_" &amp; (LEFT(D1032,3) &amp; "_" &amp; LEFT(E1032,3) &amp; "_" &amp; (Table1[[#This Row],[Game_no.]]))</f>
        <v>20260228_UC_Ash_1</v>
      </c>
      <c r="B1032" s="1">
        <v>46081</v>
      </c>
      <c r="C1032" s="3">
        <v>1</v>
      </c>
      <c r="D1032" t="s">
        <v>201</v>
      </c>
      <c r="E1032" t="s">
        <v>331</v>
      </c>
      <c r="F1032" t="s">
        <v>201</v>
      </c>
      <c r="G1032" t="s">
        <v>331</v>
      </c>
      <c r="H1032" t="s">
        <v>234</v>
      </c>
      <c r="I1032" t="str">
        <f>TRIM(SUBSTITUTE(Table1[[#This Row],[Player]], " ", ""))</f>
        <v>M.Oglesby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f t="shared" si="51"/>
        <v>0</v>
      </c>
      <c r="W1032" t="s">
        <v>50</v>
      </c>
      <c r="X1032" s="3">
        <v>5</v>
      </c>
      <c r="Y1032">
        <v>0</v>
      </c>
      <c r="AF1032">
        <f>Table1[[#This Row],[AB]]+Table1[[#This Row],[BB]]+Table1[[#This Row],[SF]]</f>
        <v>2</v>
      </c>
      <c r="AG1032">
        <f>Table1[[#This Row],[H]]+Table1[[#This Row],[BB]]</f>
        <v>0</v>
      </c>
      <c r="AH1032">
        <f>Table1[[#This Row],[H]]-Table1[[#This Row],[2B]]-Table1[[#This Row],[3B]]-Table1[[#This Row],[HR]]</f>
        <v>0</v>
      </c>
      <c r="AI1032" s="3">
        <f>IF(Table1[[#This Row],[Team_Game_Number]] &gt;_xlfn.MAXIFS(Table1[Team_Game_Number],Table1[Team],Table1[[#This Row],[Team]]) - 5,1,0)</f>
        <v>0</v>
      </c>
      <c r="AJ1032" cm="1">
        <f t="array" ref="AJ1032">MATCH(Table1[[#This Row],[Game_ID]],_xlfn.UNIQUE(_xlfn._xlws.FILTER(Table1[Game_ID],Table1[Team]=Table1[[#This Row],[Team]])),0)</f>
        <v>10</v>
      </c>
      <c r="AK1032">
        <f>IF(Table1[[#This Row],[Last5_Flag]]=1,1,0)</f>
        <v>0</v>
      </c>
      <c r="AL1032">
        <f>COUNTIFS(
    Table1[Player Name], Table1[[#This Row],[Player Name]],
    Table1[Position], Table1[[#This Row],[Position]]
)</f>
        <v>3</v>
      </c>
      <c r="AM1032" t="str" cm="1">
        <f t="array" ref="AM10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033" spans="1:39" x14ac:dyDescent="0.2">
      <c r="A1033" t="str">
        <f>TEXT(Table1[[#This Row],[Date]],"yyyymmdd") &amp; "_" &amp; (LEFT(D1033,3) &amp; "_" &amp; LEFT(E1033,3) &amp; "_" &amp; (Table1[[#This Row],[Game_no.]]))</f>
        <v>20260228_UC_Ash_1</v>
      </c>
      <c r="B1033" s="1">
        <v>46081</v>
      </c>
      <c r="C1033" s="3">
        <v>1</v>
      </c>
      <c r="D1033" t="s">
        <v>201</v>
      </c>
      <c r="E1033" t="s">
        <v>331</v>
      </c>
      <c r="F1033" t="s">
        <v>201</v>
      </c>
      <c r="G1033" t="s">
        <v>331</v>
      </c>
      <c r="H1033" t="s">
        <v>209</v>
      </c>
      <c r="I1033" t="str">
        <f>TRIM(SUBSTITUTE(Table1[[#This Row],[Player]], " ", ""))</f>
        <v>K.Sullins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f t="shared" si="51"/>
        <v>0</v>
      </c>
      <c r="W1033" t="s">
        <v>74</v>
      </c>
      <c r="X1033" s="3">
        <v>5</v>
      </c>
      <c r="Y1033">
        <v>0</v>
      </c>
      <c r="AF1033">
        <f>Table1[[#This Row],[AB]]+Table1[[#This Row],[BB]]+Table1[[#This Row],[SF]]</f>
        <v>1</v>
      </c>
      <c r="AG1033">
        <f>Table1[[#This Row],[H]]+Table1[[#This Row],[BB]]</f>
        <v>0</v>
      </c>
      <c r="AH1033">
        <f>Table1[[#This Row],[H]]-Table1[[#This Row],[2B]]-Table1[[#This Row],[3B]]-Table1[[#This Row],[HR]]</f>
        <v>0</v>
      </c>
      <c r="AI1033" s="3">
        <f>IF(Table1[[#This Row],[Team_Game_Number]] &gt;_xlfn.MAXIFS(Table1[Team_Game_Number],Table1[Team],Table1[[#This Row],[Team]]) - 5,1,0)</f>
        <v>0</v>
      </c>
      <c r="AJ1033" cm="1">
        <f t="array" ref="AJ1033">MATCH(Table1[[#This Row],[Game_ID]],_xlfn.UNIQUE(_xlfn._xlws.FILTER(Table1[Game_ID],Table1[Team]=Table1[[#This Row],[Team]])),0)</f>
        <v>10</v>
      </c>
      <c r="AK1033">
        <f>IF(Table1[[#This Row],[Last5_Flag]]=1,1,0)</f>
        <v>0</v>
      </c>
      <c r="AL1033">
        <f>COUNTIFS(
    Table1[Player Name], Table1[[#This Row],[Player Name]],
    Table1[Position], Table1[[#This Row],[Position]]
)</f>
        <v>5</v>
      </c>
      <c r="AM1033" t="str" cm="1">
        <f t="array" ref="AM10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034" spans="1:39" x14ac:dyDescent="0.2">
      <c r="A1034" t="str">
        <f>TEXT(Table1[[#This Row],[Date]],"yyyymmdd") &amp; "_" &amp; (LEFT(D1034,3) &amp; "_" &amp; LEFT(E1034,3) &amp; "_" &amp; (Table1[[#This Row],[Game_no.]]))</f>
        <v>20260228_UC_Ash_1</v>
      </c>
      <c r="B1034" s="1">
        <v>46081</v>
      </c>
      <c r="C1034" s="3">
        <v>1</v>
      </c>
      <c r="D1034" t="s">
        <v>201</v>
      </c>
      <c r="E1034" t="s">
        <v>331</v>
      </c>
      <c r="F1034" t="s">
        <v>201</v>
      </c>
      <c r="G1034" t="s">
        <v>331</v>
      </c>
      <c r="H1034" t="s">
        <v>222</v>
      </c>
      <c r="I1034" t="str">
        <f>TRIM(SUBSTITUTE(Table1[[#This Row],[Player]], " ", ""))</f>
        <v>C.Masters</v>
      </c>
      <c r="J1034">
        <v>3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f t="shared" si="51"/>
        <v>1</v>
      </c>
      <c r="W1034" t="s">
        <v>326</v>
      </c>
      <c r="X1034" s="3">
        <v>6</v>
      </c>
      <c r="Y1034">
        <v>0</v>
      </c>
      <c r="Z1034">
        <v>4</v>
      </c>
      <c r="AA1034">
        <v>3</v>
      </c>
      <c r="AB1034">
        <v>3</v>
      </c>
      <c r="AC1034">
        <v>3</v>
      </c>
      <c r="AD1034">
        <v>4</v>
      </c>
      <c r="AE1034">
        <v>6</v>
      </c>
      <c r="AF1034">
        <f>Table1[[#This Row],[AB]]+Table1[[#This Row],[BB]]+Table1[[#This Row],[SF]]</f>
        <v>3</v>
      </c>
      <c r="AG1034">
        <f>Table1[[#This Row],[H]]+Table1[[#This Row],[BB]]</f>
        <v>1</v>
      </c>
      <c r="AH1034">
        <f>Table1[[#This Row],[H]]-Table1[[#This Row],[2B]]-Table1[[#This Row],[3B]]-Table1[[#This Row],[HR]]</f>
        <v>1</v>
      </c>
      <c r="AI1034" s="3">
        <f>IF(Table1[[#This Row],[Team_Game_Number]] &gt;_xlfn.MAXIFS(Table1[Team_Game_Number],Table1[Team],Table1[[#This Row],[Team]]) - 5,1,0)</f>
        <v>0</v>
      </c>
      <c r="AJ1034" cm="1">
        <f t="array" ref="AJ1034">MATCH(Table1[[#This Row],[Game_ID]],_xlfn.UNIQUE(_xlfn._xlws.FILTER(Table1[Game_ID],Table1[Team]=Table1[[#This Row],[Team]])),0)</f>
        <v>10</v>
      </c>
      <c r="AK1034">
        <f>IF(Table1[[#This Row],[Last5_Flag]]=1,1,0)</f>
        <v>0</v>
      </c>
      <c r="AL1034">
        <f>COUNTIFS(
    Table1[Player Name], Table1[[#This Row],[Player Name]],
    Table1[Position], Table1[[#This Row],[Position]]
)</f>
        <v>1</v>
      </c>
      <c r="AM1034" t="str" cm="1">
        <f t="array" ref="AM10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035" spans="1:39" x14ac:dyDescent="0.2">
      <c r="A1035" t="str">
        <f>TEXT(Table1[[#This Row],[Date]],"yyyymmdd") &amp; "_" &amp; (LEFT(D1035,3) &amp; "_" &amp; LEFT(E1035,3) &amp; "_" &amp; (Table1[[#This Row],[Game_no.]]))</f>
        <v>20260228_UC_Ash_1</v>
      </c>
      <c r="B1035" s="1">
        <v>46081</v>
      </c>
      <c r="C1035" s="3">
        <v>1</v>
      </c>
      <c r="D1035" t="s">
        <v>201</v>
      </c>
      <c r="E1035" t="s">
        <v>331</v>
      </c>
      <c r="F1035" t="s">
        <v>201</v>
      </c>
      <c r="G1035" t="s">
        <v>331</v>
      </c>
      <c r="H1035" t="s">
        <v>213</v>
      </c>
      <c r="I1035" t="str">
        <f>TRIM(SUBSTITUTE(Table1[[#This Row],[Player]], " ", ""))</f>
        <v>L.Varney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f t="shared" si="51"/>
        <v>0</v>
      </c>
      <c r="W1035" t="s">
        <v>58</v>
      </c>
      <c r="X1035" s="3"/>
      <c r="Y1035">
        <v>0</v>
      </c>
      <c r="Z1035">
        <v>3</v>
      </c>
      <c r="AA1035">
        <v>2</v>
      </c>
      <c r="AB1035">
        <v>1</v>
      </c>
      <c r="AC1035">
        <v>1</v>
      </c>
      <c r="AD1035">
        <v>1</v>
      </c>
      <c r="AE1035">
        <v>2</v>
      </c>
      <c r="AF1035">
        <f>Table1[[#This Row],[AB]]+Table1[[#This Row],[BB]]+Table1[[#This Row],[SF]]</f>
        <v>0</v>
      </c>
      <c r="AG1035">
        <f>Table1[[#This Row],[H]]+Table1[[#This Row],[BB]]</f>
        <v>0</v>
      </c>
      <c r="AH1035">
        <f>Table1[[#This Row],[H]]-Table1[[#This Row],[2B]]-Table1[[#This Row],[3B]]-Table1[[#This Row],[HR]]</f>
        <v>0</v>
      </c>
      <c r="AI1035" s="3">
        <f>IF(Table1[[#This Row],[Team_Game_Number]] &gt;_xlfn.MAXIFS(Table1[Team_Game_Number],Table1[Team],Table1[[#This Row],[Team]]) - 5,1,0)</f>
        <v>0</v>
      </c>
      <c r="AJ1035" cm="1">
        <f t="array" ref="AJ1035">MATCH(Table1[[#This Row],[Game_ID]],_xlfn.UNIQUE(_xlfn._xlws.FILTER(Table1[Game_ID],Table1[Team]=Table1[[#This Row],[Team]])),0)</f>
        <v>10</v>
      </c>
      <c r="AK1035">
        <f>IF(Table1[[#This Row],[Last5_Flag]]=1,1,0)</f>
        <v>0</v>
      </c>
      <c r="AL1035">
        <f>COUNTIFS(
    Table1[Player Name], Table1[[#This Row],[Player Name]],
    Table1[Position], Table1[[#This Row],[Position]]
)</f>
        <v>10</v>
      </c>
      <c r="AM1035" t="str" cm="1">
        <f t="array" ref="AM10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036" spans="1:39" x14ac:dyDescent="0.2">
      <c r="A1036" t="str">
        <f>TEXT(Table1[[#This Row],[Date]],"yyyymmdd") &amp; "_" &amp; (LEFT(D1036,3) &amp; "_" &amp; LEFT(E1036,3) &amp; "_" &amp; (Table1[[#This Row],[Game_no.]]))</f>
        <v>20260228_UC_Ash_1</v>
      </c>
      <c r="B1036" s="1">
        <v>46081</v>
      </c>
      <c r="C1036" s="3">
        <v>1</v>
      </c>
      <c r="D1036" t="s">
        <v>201</v>
      </c>
      <c r="E1036" t="s">
        <v>331</v>
      </c>
      <c r="F1036" t="s">
        <v>201</v>
      </c>
      <c r="G1036" t="s">
        <v>331</v>
      </c>
      <c r="H1036" t="s">
        <v>208</v>
      </c>
      <c r="I1036" t="str">
        <f>TRIM(SUBSTITUTE(Table1[[#This Row],[Player]], " ", ""))</f>
        <v>A.Espinoza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f t="shared" si="51"/>
        <v>0</v>
      </c>
      <c r="W1036" t="s">
        <v>57</v>
      </c>
      <c r="X1036" s="3">
        <v>7</v>
      </c>
      <c r="Y1036">
        <v>0</v>
      </c>
      <c r="AF1036">
        <f>Table1[[#This Row],[AB]]+Table1[[#This Row],[BB]]+Table1[[#This Row],[SF]]</f>
        <v>2</v>
      </c>
      <c r="AG1036">
        <f>Table1[[#This Row],[H]]+Table1[[#This Row],[BB]]</f>
        <v>0</v>
      </c>
      <c r="AH1036">
        <f>Table1[[#This Row],[H]]-Table1[[#This Row],[2B]]-Table1[[#This Row],[3B]]-Table1[[#This Row],[HR]]</f>
        <v>0</v>
      </c>
      <c r="AI1036" s="3">
        <f>IF(Table1[[#This Row],[Team_Game_Number]] &gt;_xlfn.MAXIFS(Table1[Team_Game_Number],Table1[Team],Table1[[#This Row],[Team]]) - 5,1,0)</f>
        <v>0</v>
      </c>
      <c r="AJ1036" cm="1">
        <f t="array" ref="AJ1036">MATCH(Table1[[#This Row],[Game_ID]],_xlfn.UNIQUE(_xlfn._xlws.FILTER(Table1[Game_ID],Table1[Team]=Table1[[#This Row],[Team]])),0)</f>
        <v>10</v>
      </c>
      <c r="AK1036">
        <f>IF(Table1[[#This Row],[Last5_Flag]]=1,1,0)</f>
        <v>0</v>
      </c>
      <c r="AL1036">
        <f>COUNTIFS(
    Table1[Player Name], Table1[[#This Row],[Player Name]],
    Table1[Position], Table1[[#This Row],[Position]]
)</f>
        <v>31</v>
      </c>
      <c r="AM1036" t="str" cm="1">
        <f t="array" ref="AM10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037" spans="1:39" x14ac:dyDescent="0.2">
      <c r="A1037" t="str">
        <f>TEXT(Table1[[#This Row],[Date]],"yyyymmdd") &amp; "_" &amp; (LEFT(D1037,3) &amp; "_" &amp; LEFT(E1037,3) &amp; "_" &amp; (Table1[[#This Row],[Game_no.]]))</f>
        <v>20260228_UC_Ash_1</v>
      </c>
      <c r="B1037" s="1">
        <v>46081</v>
      </c>
      <c r="C1037" s="3">
        <v>1</v>
      </c>
      <c r="D1037" t="s">
        <v>201</v>
      </c>
      <c r="E1037" t="s">
        <v>331</v>
      </c>
      <c r="F1037" t="s">
        <v>201</v>
      </c>
      <c r="G1037" t="s">
        <v>331</v>
      </c>
      <c r="H1037" t="s">
        <v>221</v>
      </c>
      <c r="I1037" t="str">
        <f>TRIM(SUBSTITUTE(Table1[[#This Row],[Player]], " ", ""))</f>
        <v>C.Dunn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f t="shared" si="51"/>
        <v>0</v>
      </c>
      <c r="W1037" t="s">
        <v>74</v>
      </c>
      <c r="X1037" s="3">
        <v>7</v>
      </c>
      <c r="Y1037">
        <v>0</v>
      </c>
      <c r="AF1037">
        <f>Table1[[#This Row],[AB]]+Table1[[#This Row],[BB]]+Table1[[#This Row],[SF]]</f>
        <v>1</v>
      </c>
      <c r="AG1037">
        <f>Table1[[#This Row],[H]]+Table1[[#This Row],[BB]]</f>
        <v>0</v>
      </c>
      <c r="AH1037">
        <f>Table1[[#This Row],[H]]-Table1[[#This Row],[2B]]-Table1[[#This Row],[3B]]-Table1[[#This Row],[HR]]</f>
        <v>0</v>
      </c>
      <c r="AI1037" s="3">
        <f>IF(Table1[[#This Row],[Team_Game_Number]] &gt;_xlfn.MAXIFS(Table1[Team_Game_Number],Table1[Team],Table1[[#This Row],[Team]]) - 5,1,0)</f>
        <v>0</v>
      </c>
      <c r="AJ1037" cm="1">
        <f t="array" ref="AJ1037">MATCH(Table1[[#This Row],[Game_ID]],_xlfn.UNIQUE(_xlfn._xlws.FILTER(Table1[Game_ID],Table1[Team]=Table1[[#This Row],[Team]])),0)</f>
        <v>10</v>
      </c>
      <c r="AK1037">
        <f>IF(Table1[[#This Row],[Last5_Flag]]=1,1,0)</f>
        <v>0</v>
      </c>
      <c r="AL1037">
        <f>COUNTIFS(
    Table1[Player Name], Table1[[#This Row],[Player Name]],
    Table1[Position], Table1[[#This Row],[Position]]
)</f>
        <v>6</v>
      </c>
      <c r="AM1037" t="str" cm="1">
        <f t="array" ref="AM10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38" spans="1:39" x14ac:dyDescent="0.2">
      <c r="A1038" t="str">
        <f>TEXT(Table1[[#This Row],[Date]],"yyyymmdd") &amp; "_" &amp; (LEFT(D1038,3) &amp; "_" &amp; LEFT(E1038,3) &amp; "_" &amp; (Table1[[#This Row],[Game_no.]]))</f>
        <v>20260228_UC_Ash_1</v>
      </c>
      <c r="B1038" s="1">
        <v>46081</v>
      </c>
      <c r="C1038" s="3">
        <v>1</v>
      </c>
      <c r="D1038" t="s">
        <v>201</v>
      </c>
      <c r="E1038" t="s">
        <v>331</v>
      </c>
      <c r="F1038" t="s">
        <v>201</v>
      </c>
      <c r="G1038" t="s">
        <v>331</v>
      </c>
      <c r="H1038" t="s">
        <v>210</v>
      </c>
      <c r="I1038" t="str">
        <f>TRIM(SUBSTITUTE(Table1[[#This Row],[Player]], " ", ""))</f>
        <v>E.Smith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f t="shared" si="51"/>
        <v>0</v>
      </c>
      <c r="W1038" t="s">
        <v>7</v>
      </c>
      <c r="X1038" s="3">
        <v>8</v>
      </c>
      <c r="Y1038">
        <v>0</v>
      </c>
      <c r="AF1038">
        <f>Table1[[#This Row],[AB]]+Table1[[#This Row],[BB]]+Table1[[#This Row],[SF]]</f>
        <v>2</v>
      </c>
      <c r="AG1038">
        <f>Table1[[#This Row],[H]]+Table1[[#This Row],[BB]]</f>
        <v>0</v>
      </c>
      <c r="AH1038">
        <f>Table1[[#This Row],[H]]-Table1[[#This Row],[2B]]-Table1[[#This Row],[3B]]-Table1[[#This Row],[HR]]</f>
        <v>0</v>
      </c>
      <c r="AI1038" s="3">
        <f>IF(Table1[[#This Row],[Team_Game_Number]] &gt;_xlfn.MAXIFS(Table1[Team_Game_Number],Table1[Team],Table1[[#This Row],[Team]]) - 5,1,0)</f>
        <v>0</v>
      </c>
      <c r="AJ1038" cm="1">
        <f t="array" ref="AJ1038">MATCH(Table1[[#This Row],[Game_ID]],_xlfn.UNIQUE(_xlfn._xlws.FILTER(Table1[Game_ID],Table1[Team]=Table1[[#This Row],[Team]])),0)</f>
        <v>10</v>
      </c>
      <c r="AK1038">
        <f>IF(Table1[[#This Row],[Last5_Flag]]=1,1,0)</f>
        <v>0</v>
      </c>
      <c r="AL1038">
        <f>COUNTIFS(
    Table1[Player Name], Table1[[#This Row],[Player Name]],
    Table1[Position], Table1[[#This Row],[Position]]
)</f>
        <v>28</v>
      </c>
      <c r="AM1038" t="str" cm="1">
        <f t="array" ref="AM10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039" spans="1:39" x14ac:dyDescent="0.2">
      <c r="A1039" t="str">
        <f>TEXT(Table1[[#This Row],[Date]],"yyyymmdd") &amp; "_" &amp; (LEFT(D1039,3) &amp; "_" &amp; LEFT(E1039,3) &amp; "_" &amp; (Table1[[#This Row],[Game_no.]]))</f>
        <v>20260228_UC_Ash_1</v>
      </c>
      <c r="B1039" s="1">
        <v>46081</v>
      </c>
      <c r="C1039" s="3">
        <v>1</v>
      </c>
      <c r="D1039" t="s">
        <v>201</v>
      </c>
      <c r="E1039" t="s">
        <v>331</v>
      </c>
      <c r="F1039" t="s">
        <v>201</v>
      </c>
      <c r="G1039" t="s">
        <v>331</v>
      </c>
      <c r="H1039" t="s">
        <v>241</v>
      </c>
      <c r="I1039" t="str">
        <f>TRIM(SUBSTITUTE(Table1[[#This Row],[Player]], " ", ""))</f>
        <v>M.Guillen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f t="shared" si="51"/>
        <v>0</v>
      </c>
      <c r="W1039" t="s">
        <v>74</v>
      </c>
      <c r="X1039" s="3">
        <v>8</v>
      </c>
      <c r="Y1039">
        <v>0</v>
      </c>
      <c r="AF1039">
        <f>Table1[[#This Row],[AB]]+Table1[[#This Row],[BB]]+Table1[[#This Row],[SF]]</f>
        <v>1</v>
      </c>
      <c r="AG1039">
        <f>Table1[[#This Row],[H]]+Table1[[#This Row],[BB]]</f>
        <v>0</v>
      </c>
      <c r="AH1039">
        <f>Table1[[#This Row],[H]]-Table1[[#This Row],[2B]]-Table1[[#This Row],[3B]]-Table1[[#This Row],[HR]]</f>
        <v>0</v>
      </c>
      <c r="AI1039" s="3">
        <f>IF(Table1[[#This Row],[Team_Game_Number]] &gt;_xlfn.MAXIFS(Table1[Team_Game_Number],Table1[Team],Table1[[#This Row],[Team]]) - 5,1,0)</f>
        <v>0</v>
      </c>
      <c r="AJ1039" cm="1">
        <f t="array" ref="AJ1039">MATCH(Table1[[#This Row],[Game_ID]],_xlfn.UNIQUE(_xlfn._xlws.FILTER(Table1[Game_ID],Table1[Team]=Table1[[#This Row],[Team]])),0)</f>
        <v>10</v>
      </c>
      <c r="AK1039">
        <f>IF(Table1[[#This Row],[Last5_Flag]]=1,1,0)</f>
        <v>0</v>
      </c>
      <c r="AL1039">
        <f>COUNTIFS(
    Table1[Player Name], Table1[[#This Row],[Player Name]],
    Table1[Position], Table1[[#This Row],[Position]]
)</f>
        <v>5</v>
      </c>
      <c r="AM1039" t="str" cm="1">
        <f t="array" ref="AM10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040" spans="1:39" x14ac:dyDescent="0.2">
      <c r="A1040" t="str">
        <f>TEXT(Table1[[#This Row],[Date]],"yyyymmdd") &amp; "_" &amp; (LEFT(D1040,3) &amp; "_" &amp; LEFT(E1040,3) &amp; "_" &amp; (Table1[[#This Row],[Game_no.]]))</f>
        <v>20260228_UC_Ash_1</v>
      </c>
      <c r="B1040" s="1">
        <v>46081</v>
      </c>
      <c r="C1040" s="3">
        <v>1</v>
      </c>
      <c r="D1040" t="s">
        <v>201</v>
      </c>
      <c r="E1040" t="s">
        <v>331</v>
      </c>
      <c r="F1040" t="s">
        <v>201</v>
      </c>
      <c r="G1040" t="s">
        <v>331</v>
      </c>
      <c r="H1040" t="s">
        <v>211</v>
      </c>
      <c r="I1040" t="str">
        <f>TRIM(SUBSTITUTE(Table1[[#This Row],[Player]], " ", ""))</f>
        <v>K.Serra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f t="shared" si="51"/>
        <v>0</v>
      </c>
      <c r="W1040" t="s">
        <v>54</v>
      </c>
      <c r="X1040" s="3">
        <v>9</v>
      </c>
      <c r="Y1040">
        <v>0</v>
      </c>
      <c r="AF1040">
        <f>Table1[[#This Row],[AB]]+Table1[[#This Row],[BB]]+Table1[[#This Row],[SF]]</f>
        <v>2</v>
      </c>
      <c r="AG1040">
        <f>Table1[[#This Row],[H]]+Table1[[#This Row],[BB]]</f>
        <v>0</v>
      </c>
      <c r="AH1040">
        <f>Table1[[#This Row],[H]]-Table1[[#This Row],[2B]]-Table1[[#This Row],[3B]]-Table1[[#This Row],[HR]]</f>
        <v>0</v>
      </c>
      <c r="AI1040" s="3">
        <f>IF(Table1[[#This Row],[Team_Game_Number]] &gt;_xlfn.MAXIFS(Table1[Team_Game_Number],Table1[Team],Table1[[#This Row],[Team]]) - 5,1,0)</f>
        <v>0</v>
      </c>
      <c r="AJ1040" cm="1">
        <f t="array" ref="AJ1040">MATCH(Table1[[#This Row],[Game_ID]],_xlfn.UNIQUE(_xlfn._xlws.FILTER(Table1[Game_ID],Table1[Team]=Table1[[#This Row],[Team]])),0)</f>
        <v>10</v>
      </c>
      <c r="AK1040">
        <f>IF(Table1[[#This Row],[Last5_Flag]]=1,1,0)</f>
        <v>0</v>
      </c>
      <c r="AL1040">
        <f>COUNTIFS(
    Table1[Player Name], Table1[[#This Row],[Player Name]],
    Table1[Position], Table1[[#This Row],[Position]]
)</f>
        <v>1</v>
      </c>
      <c r="AM1040" t="str" cm="1">
        <f t="array" ref="AM10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41" spans="1:39" x14ac:dyDescent="0.2">
      <c r="A1041" t="str">
        <f>TEXT(Table1[[#This Row],[Date]],"yyyymmdd") &amp; "_" &amp; (LEFT(D1041,3) &amp; "_" &amp; LEFT(E1041,3) &amp; "_" &amp; (Table1[[#This Row],[Game_no.]]))</f>
        <v>20260228_UC_Ash_1</v>
      </c>
      <c r="B1041" s="1">
        <v>46081</v>
      </c>
      <c r="C1041" s="3">
        <v>1</v>
      </c>
      <c r="D1041" t="s">
        <v>201</v>
      </c>
      <c r="E1041" t="s">
        <v>331</v>
      </c>
      <c r="F1041" t="s">
        <v>201</v>
      </c>
      <c r="G1041" t="s">
        <v>331</v>
      </c>
      <c r="H1041" t="s">
        <v>206</v>
      </c>
      <c r="I1041" t="str">
        <f>TRIM(SUBSTITUTE(Table1[[#This Row],[Player]], " ", ""))</f>
        <v>D.Pici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f t="shared" si="51"/>
        <v>0</v>
      </c>
      <c r="W1041" t="s">
        <v>52</v>
      </c>
      <c r="X1041" s="3"/>
      <c r="Y1041">
        <v>0</v>
      </c>
      <c r="AF1041">
        <f>Table1[[#This Row],[AB]]+Table1[[#This Row],[BB]]+Table1[[#This Row],[SF]]</f>
        <v>0</v>
      </c>
      <c r="AG1041">
        <f>Table1[[#This Row],[H]]+Table1[[#This Row],[BB]]</f>
        <v>0</v>
      </c>
      <c r="AH1041">
        <f>Table1[[#This Row],[H]]-Table1[[#This Row],[2B]]-Table1[[#This Row],[3B]]-Table1[[#This Row],[HR]]</f>
        <v>0</v>
      </c>
      <c r="AI1041" s="3">
        <f>IF(Table1[[#This Row],[Team_Game_Number]] &gt;_xlfn.MAXIFS(Table1[Team_Game_Number],Table1[Team],Table1[[#This Row],[Team]]) - 5,1,0)</f>
        <v>0</v>
      </c>
      <c r="AJ1041" cm="1">
        <f t="array" ref="AJ1041">MATCH(Table1[[#This Row],[Game_ID]],_xlfn.UNIQUE(_xlfn._xlws.FILTER(Table1[Game_ID],Table1[Team]=Table1[[#This Row],[Team]])),0)</f>
        <v>10</v>
      </c>
      <c r="AK1041">
        <f>IF(Table1[[#This Row],[Last5_Flag]]=1,1,0)</f>
        <v>0</v>
      </c>
      <c r="AL1041">
        <f>COUNTIFS(
    Table1[Player Name], Table1[[#This Row],[Player Name]],
    Table1[Position], Table1[[#This Row],[Position]]
)</f>
        <v>7</v>
      </c>
      <c r="AM1041" t="str" cm="1">
        <f t="array" ref="AM10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42" spans="1:39" x14ac:dyDescent="0.2">
      <c r="A1042" t="str">
        <f>TEXT(Table1[[#This Row],[Date]],"yyyymmdd") &amp; "_" &amp; (LEFT(D1042,3) &amp; "_" &amp; LEFT(E1042,3) &amp; "_" &amp; (Table1[[#This Row],[Game_no.]]))</f>
        <v>20260228_Eli_Fro_1</v>
      </c>
      <c r="B1042" s="1">
        <v>46081</v>
      </c>
      <c r="C1042" s="3">
        <v>1</v>
      </c>
      <c r="D1042" t="s">
        <v>337</v>
      </c>
      <c r="E1042" t="s">
        <v>338</v>
      </c>
      <c r="F1042" t="s">
        <v>338</v>
      </c>
      <c r="G1042" t="s">
        <v>337</v>
      </c>
      <c r="H1042" t="s">
        <v>339</v>
      </c>
      <c r="I1042" t="str">
        <f>TRIM(SUBSTITUTE(Table1[[#This Row],[Player]], " ", ""))</f>
        <v>G.Nelson</v>
      </c>
      <c r="J1042">
        <v>3</v>
      </c>
      <c r="K1042">
        <v>3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f t="shared" si="51"/>
        <v>2</v>
      </c>
      <c r="W1042" t="s">
        <v>57</v>
      </c>
      <c r="X1042" s="3">
        <v>1</v>
      </c>
      <c r="Y1042">
        <v>0</v>
      </c>
      <c r="AF1042">
        <f>Table1[[#This Row],[AB]]+Table1[[#This Row],[BB]]+Table1[[#This Row],[SF]]</f>
        <v>3</v>
      </c>
      <c r="AG1042">
        <f>Table1[[#This Row],[H]]+Table1[[#This Row],[BB]]</f>
        <v>2</v>
      </c>
      <c r="AH1042">
        <f>Table1[[#This Row],[H]]-Table1[[#This Row],[2B]]-Table1[[#This Row],[3B]]-Table1[[#This Row],[HR]]</f>
        <v>2</v>
      </c>
      <c r="AI1042" s="3">
        <f>IF(Table1[[#This Row],[Team_Game_Number]] &gt;_xlfn.MAXIFS(Table1[Team_Game_Number],Table1[Team],Table1[[#This Row],[Team]]) - 5,1,0)</f>
        <v>0</v>
      </c>
      <c r="AJ1042" cm="1">
        <f t="array" ref="AJ1042">MATCH(Table1[[#This Row],[Game_ID]],_xlfn.UNIQUE(_xlfn._xlws.FILTER(Table1[Game_ID],Table1[Team]=Table1[[#This Row],[Team]])),0)</f>
        <v>1</v>
      </c>
      <c r="AK1042">
        <f>IF(Table1[[#This Row],[Last5_Flag]]=1,1,0)</f>
        <v>0</v>
      </c>
      <c r="AL1042">
        <f>COUNTIFS(
    Table1[Player Name], Table1[[#This Row],[Player Name]],
    Table1[Position], Table1[[#This Row],[Position]]
)</f>
        <v>21</v>
      </c>
      <c r="AM1042" t="str" cm="1">
        <f t="array" ref="AM10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043" spans="1:39" x14ac:dyDescent="0.2">
      <c r="A1043" t="str">
        <f>TEXT(Table1[[#This Row],[Date]],"yyyymmdd") &amp; "_" &amp; (LEFT(D1043,3) &amp; "_" &amp; LEFT(E1043,3) &amp; "_" &amp; (Table1[[#This Row],[Game_no.]]))</f>
        <v>20260228_Eli_Fro_1</v>
      </c>
      <c r="B1043" s="1">
        <v>46081</v>
      </c>
      <c r="C1043" s="3">
        <v>1</v>
      </c>
      <c r="D1043" t="s">
        <v>337</v>
      </c>
      <c r="E1043" t="s">
        <v>338</v>
      </c>
      <c r="F1043" t="s">
        <v>338</v>
      </c>
      <c r="G1043" t="s">
        <v>337</v>
      </c>
      <c r="H1043" t="s">
        <v>340</v>
      </c>
      <c r="I1043" t="str">
        <f>TRIM(SUBSTITUTE(Table1[[#This Row],[Player]], " ", ""))</f>
        <v>Z.Marinello</v>
      </c>
      <c r="J1043">
        <v>3</v>
      </c>
      <c r="K1043">
        <v>1</v>
      </c>
      <c r="L1043">
        <v>1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f t="shared" si="51"/>
        <v>1</v>
      </c>
      <c r="W1043" t="s">
        <v>7</v>
      </c>
      <c r="X1043" s="3">
        <v>2</v>
      </c>
      <c r="Y1043">
        <v>0</v>
      </c>
      <c r="AF1043">
        <f>Table1[[#This Row],[AB]]+Table1[[#This Row],[BB]]+Table1[[#This Row],[SF]]</f>
        <v>4</v>
      </c>
      <c r="AG1043">
        <f>Table1[[#This Row],[H]]+Table1[[#This Row],[BB]]</f>
        <v>2</v>
      </c>
      <c r="AH1043">
        <f>Table1[[#This Row],[H]]-Table1[[#This Row],[2B]]-Table1[[#This Row],[3B]]-Table1[[#This Row],[HR]]</f>
        <v>1</v>
      </c>
      <c r="AI1043" s="3">
        <f>IF(Table1[[#This Row],[Team_Game_Number]] &gt;_xlfn.MAXIFS(Table1[Team_Game_Number],Table1[Team],Table1[[#This Row],[Team]]) - 5,1,0)</f>
        <v>0</v>
      </c>
      <c r="AJ1043" cm="1">
        <f t="array" ref="AJ1043">MATCH(Table1[[#This Row],[Game_ID]],_xlfn.UNIQUE(_xlfn._xlws.FILTER(Table1[Game_ID],Table1[Team]=Table1[[#This Row],[Team]])),0)</f>
        <v>1</v>
      </c>
      <c r="AK1043">
        <f>IF(Table1[[#This Row],[Last5_Flag]]=1,1,0)</f>
        <v>0</v>
      </c>
      <c r="AL1043">
        <f>COUNTIFS(
    Table1[Player Name], Table1[[#This Row],[Player Name]],
    Table1[Position], Table1[[#This Row],[Position]]
)</f>
        <v>16</v>
      </c>
      <c r="AM1043" t="str" cm="1">
        <f t="array" ref="AM10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044" spans="1:39" x14ac:dyDescent="0.2">
      <c r="A1044" t="str">
        <f>TEXT(Table1[[#This Row],[Date]],"yyyymmdd") &amp; "_" &amp; (LEFT(D1044,3) &amp; "_" &amp; LEFT(E1044,3) &amp; "_" &amp; (Table1[[#This Row],[Game_no.]]))</f>
        <v>20260228_Eli_Fro_1</v>
      </c>
      <c r="B1044" s="1">
        <v>46081</v>
      </c>
      <c r="C1044" s="3">
        <v>1</v>
      </c>
      <c r="D1044" t="s">
        <v>337</v>
      </c>
      <c r="E1044" t="s">
        <v>338</v>
      </c>
      <c r="F1044" t="s">
        <v>338</v>
      </c>
      <c r="G1044" t="s">
        <v>337</v>
      </c>
      <c r="H1044" t="s">
        <v>341</v>
      </c>
      <c r="I1044" t="str">
        <f>TRIM(SUBSTITUTE(Table1[[#This Row],[Player]], " ", ""))</f>
        <v>A.Miller</v>
      </c>
      <c r="J1044">
        <v>4</v>
      </c>
      <c r="K1044">
        <v>3</v>
      </c>
      <c r="L1044">
        <v>4</v>
      </c>
      <c r="M1044">
        <v>6</v>
      </c>
      <c r="N1044">
        <v>0</v>
      </c>
      <c r="O1044">
        <v>0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f t="shared" si="51"/>
        <v>10</v>
      </c>
      <c r="W1044" t="s">
        <v>53</v>
      </c>
      <c r="X1044" s="3">
        <v>3</v>
      </c>
      <c r="Y1044">
        <v>0</v>
      </c>
      <c r="AF1044">
        <f>Table1[[#This Row],[AB]]+Table1[[#This Row],[BB]]+Table1[[#This Row],[SF]]</f>
        <v>4</v>
      </c>
      <c r="AG1044">
        <f>Table1[[#This Row],[H]]+Table1[[#This Row],[BB]]</f>
        <v>4</v>
      </c>
      <c r="AH1044">
        <f>Table1[[#This Row],[H]]-Table1[[#This Row],[2B]]-Table1[[#This Row],[3B]]-Table1[[#This Row],[HR]]</f>
        <v>2</v>
      </c>
      <c r="AI1044" s="3">
        <f>IF(Table1[[#This Row],[Team_Game_Number]] &gt;_xlfn.MAXIFS(Table1[Team_Game_Number],Table1[Team],Table1[[#This Row],[Team]]) - 5,1,0)</f>
        <v>0</v>
      </c>
      <c r="AJ1044" cm="1">
        <f t="array" ref="AJ1044">MATCH(Table1[[#This Row],[Game_ID]],_xlfn.UNIQUE(_xlfn._xlws.FILTER(Table1[Game_ID],Table1[Team]=Table1[[#This Row],[Team]])),0)</f>
        <v>1</v>
      </c>
      <c r="AK1044">
        <f>IF(Table1[[#This Row],[Last5_Flag]]=1,1,0)</f>
        <v>0</v>
      </c>
      <c r="AL1044">
        <f>COUNTIFS(
    Table1[Player Name], Table1[[#This Row],[Player Name]],
    Table1[Position], Table1[[#This Row],[Position]]
)</f>
        <v>20</v>
      </c>
      <c r="AM1044" t="str" cm="1">
        <f t="array" ref="AM10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045" spans="1:39" x14ac:dyDescent="0.2">
      <c r="A1045" t="str">
        <f>TEXT(Table1[[#This Row],[Date]],"yyyymmdd") &amp; "_" &amp; (LEFT(D1045,3) &amp; "_" &amp; LEFT(E1045,3) &amp; "_" &amp; (Table1[[#This Row],[Game_no.]]))</f>
        <v>20260228_Eli_Fro_1</v>
      </c>
      <c r="B1045" s="1">
        <v>46081</v>
      </c>
      <c r="C1045" s="3">
        <v>1</v>
      </c>
      <c r="D1045" t="s">
        <v>337</v>
      </c>
      <c r="E1045" t="s">
        <v>338</v>
      </c>
      <c r="F1045" t="s">
        <v>338</v>
      </c>
      <c r="G1045" t="s">
        <v>337</v>
      </c>
      <c r="H1045" t="s">
        <v>342</v>
      </c>
      <c r="I1045" t="str">
        <f>TRIM(SUBSTITUTE(Table1[[#This Row],[Player]], " ", ""))</f>
        <v>O.Stetler</v>
      </c>
      <c r="J1045">
        <v>4</v>
      </c>
      <c r="K1045">
        <v>1</v>
      </c>
      <c r="L1045">
        <v>2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f t="shared" si="51"/>
        <v>2</v>
      </c>
      <c r="W1045" t="s">
        <v>52</v>
      </c>
      <c r="X1045" s="3">
        <v>4</v>
      </c>
      <c r="Y1045">
        <v>0</v>
      </c>
      <c r="AF1045">
        <f>Table1[[#This Row],[AB]]+Table1[[#This Row],[BB]]+Table1[[#This Row],[SF]]</f>
        <v>4</v>
      </c>
      <c r="AG1045">
        <f>Table1[[#This Row],[H]]+Table1[[#This Row],[BB]]</f>
        <v>2</v>
      </c>
      <c r="AH1045">
        <f>Table1[[#This Row],[H]]-Table1[[#This Row],[2B]]-Table1[[#This Row],[3B]]-Table1[[#This Row],[HR]]</f>
        <v>2</v>
      </c>
      <c r="AI1045" s="3">
        <f>IF(Table1[[#This Row],[Team_Game_Number]] &gt;_xlfn.MAXIFS(Table1[Team_Game_Number],Table1[Team],Table1[[#This Row],[Team]]) - 5,1,0)</f>
        <v>0</v>
      </c>
      <c r="AJ1045" cm="1">
        <f t="array" ref="AJ1045">MATCH(Table1[[#This Row],[Game_ID]],_xlfn.UNIQUE(_xlfn._xlws.FILTER(Table1[Game_ID],Table1[Team]=Table1[[#This Row],[Team]])),0)</f>
        <v>1</v>
      </c>
      <c r="AK1045">
        <f>IF(Table1[[#This Row],[Last5_Flag]]=1,1,0)</f>
        <v>0</v>
      </c>
      <c r="AL1045">
        <f>COUNTIFS(
    Table1[Player Name], Table1[[#This Row],[Player Name]],
    Table1[Position], Table1[[#This Row],[Position]]
)</f>
        <v>19</v>
      </c>
      <c r="AM1045" t="str" cm="1">
        <f t="array" ref="AM10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46" spans="1:39" x14ac:dyDescent="0.2">
      <c r="A1046" t="str">
        <f>TEXT(Table1[[#This Row],[Date]],"yyyymmdd") &amp; "_" &amp; (LEFT(D1046,3) &amp; "_" &amp; LEFT(E1046,3) &amp; "_" &amp; (Table1[[#This Row],[Game_no.]]))</f>
        <v>20260228_Eli_Fro_1</v>
      </c>
      <c r="B1046" s="1">
        <v>46081</v>
      </c>
      <c r="C1046" s="3">
        <v>1</v>
      </c>
      <c r="D1046" t="s">
        <v>337</v>
      </c>
      <c r="E1046" t="s">
        <v>338</v>
      </c>
      <c r="F1046" t="s">
        <v>338</v>
      </c>
      <c r="G1046" t="s">
        <v>337</v>
      </c>
      <c r="H1046" t="s">
        <v>343</v>
      </c>
      <c r="I1046" t="str">
        <f>TRIM(SUBSTITUTE(Table1[[#This Row],[Player]], " ", ""))</f>
        <v>B.Russo</v>
      </c>
      <c r="J1046">
        <v>4</v>
      </c>
      <c r="K1046">
        <v>0</v>
      </c>
      <c r="L1046">
        <v>2</v>
      </c>
      <c r="M1046">
        <v>2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f t="shared" si="51"/>
        <v>4</v>
      </c>
      <c r="W1046" t="s">
        <v>54</v>
      </c>
      <c r="X1046" s="3">
        <v>5</v>
      </c>
      <c r="Y1046">
        <v>0</v>
      </c>
      <c r="AF1046">
        <f>Table1[[#This Row],[AB]]+Table1[[#This Row],[BB]]+Table1[[#This Row],[SF]]</f>
        <v>4</v>
      </c>
      <c r="AG1046">
        <f>Table1[[#This Row],[H]]+Table1[[#This Row],[BB]]</f>
        <v>2</v>
      </c>
      <c r="AH1046">
        <f>Table1[[#This Row],[H]]-Table1[[#This Row],[2B]]-Table1[[#This Row],[3B]]-Table1[[#This Row],[HR]]</f>
        <v>1</v>
      </c>
      <c r="AI1046" s="3">
        <f>IF(Table1[[#This Row],[Team_Game_Number]] &gt;_xlfn.MAXIFS(Table1[Team_Game_Number],Table1[Team],Table1[[#This Row],[Team]]) - 5,1,0)</f>
        <v>0</v>
      </c>
      <c r="AJ1046" cm="1">
        <f t="array" ref="AJ1046">MATCH(Table1[[#This Row],[Game_ID]],_xlfn.UNIQUE(_xlfn._xlws.FILTER(Table1[Game_ID],Table1[Team]=Table1[[#This Row],[Team]])),0)</f>
        <v>1</v>
      </c>
      <c r="AK1046">
        <f>IF(Table1[[#This Row],[Last5_Flag]]=1,1,0)</f>
        <v>0</v>
      </c>
      <c r="AL1046">
        <f>COUNTIFS(
    Table1[Player Name], Table1[[#This Row],[Player Name]],
    Table1[Position], Table1[[#This Row],[Position]]
)</f>
        <v>21</v>
      </c>
      <c r="AM1046" t="str" cm="1">
        <f t="array" ref="AM10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047" spans="1:39" x14ac:dyDescent="0.2">
      <c r="A1047" t="str">
        <f>TEXT(Table1[[#This Row],[Date]],"yyyymmdd") &amp; "_" &amp; (LEFT(D1047,3) &amp; "_" &amp; LEFT(E1047,3) &amp; "_" &amp; (Table1[[#This Row],[Game_no.]]))</f>
        <v>20260228_Eli_Fro_1</v>
      </c>
      <c r="B1047" s="1">
        <v>46081</v>
      </c>
      <c r="C1047" s="3">
        <v>1</v>
      </c>
      <c r="D1047" t="s">
        <v>337</v>
      </c>
      <c r="E1047" t="s">
        <v>338</v>
      </c>
      <c r="F1047" t="s">
        <v>338</v>
      </c>
      <c r="G1047" t="s">
        <v>337</v>
      </c>
      <c r="H1047" t="s">
        <v>344</v>
      </c>
      <c r="I1047" t="str">
        <f>TRIM(SUBSTITUTE(Table1[[#This Row],[Player]], " ", ""))</f>
        <v>S.Haller</v>
      </c>
      <c r="J1047">
        <v>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f t="shared" si="51"/>
        <v>0</v>
      </c>
      <c r="W1047" t="s">
        <v>48</v>
      </c>
      <c r="X1047" s="3">
        <v>6</v>
      </c>
      <c r="Y1047">
        <v>0</v>
      </c>
      <c r="AF1047">
        <f>Table1[[#This Row],[AB]]+Table1[[#This Row],[BB]]+Table1[[#This Row],[SF]]</f>
        <v>3</v>
      </c>
      <c r="AG1047">
        <f>Table1[[#This Row],[H]]+Table1[[#This Row],[BB]]</f>
        <v>0</v>
      </c>
      <c r="AH1047">
        <f>Table1[[#This Row],[H]]-Table1[[#This Row],[2B]]-Table1[[#This Row],[3B]]-Table1[[#This Row],[HR]]</f>
        <v>0</v>
      </c>
      <c r="AI1047" s="3">
        <f>IF(Table1[[#This Row],[Team_Game_Number]] &gt;_xlfn.MAXIFS(Table1[Team_Game_Number],Table1[Team],Table1[[#This Row],[Team]]) - 5,1,0)</f>
        <v>0</v>
      </c>
      <c r="AJ1047" cm="1">
        <f t="array" ref="AJ1047">MATCH(Table1[[#This Row],[Game_ID]],_xlfn.UNIQUE(_xlfn._xlws.FILTER(Table1[Game_ID],Table1[Team]=Table1[[#This Row],[Team]])),0)</f>
        <v>1</v>
      </c>
      <c r="AK1047">
        <f>IF(Table1[[#This Row],[Last5_Flag]]=1,1,0)</f>
        <v>0</v>
      </c>
      <c r="AL1047">
        <f>COUNTIFS(
    Table1[Player Name], Table1[[#This Row],[Player Name]],
    Table1[Position], Table1[[#This Row],[Position]]
)</f>
        <v>17</v>
      </c>
      <c r="AM1047" t="str" cm="1">
        <f t="array" ref="AM10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048" spans="1:39" x14ac:dyDescent="0.2">
      <c r="A1048" t="str">
        <f>TEXT(Table1[[#This Row],[Date]],"yyyymmdd") &amp; "_" &amp; (LEFT(D1048,3) &amp; "_" &amp; LEFT(E1048,3) &amp; "_" &amp; (Table1[[#This Row],[Game_no.]]))</f>
        <v>20260228_Eli_Fro_1</v>
      </c>
      <c r="B1048" s="1">
        <v>46081</v>
      </c>
      <c r="C1048" s="3">
        <v>1</v>
      </c>
      <c r="D1048" t="s">
        <v>337</v>
      </c>
      <c r="E1048" t="s">
        <v>338</v>
      </c>
      <c r="F1048" t="s">
        <v>338</v>
      </c>
      <c r="G1048" t="s">
        <v>337</v>
      </c>
      <c r="H1048" t="s">
        <v>345</v>
      </c>
      <c r="I1048" t="str">
        <f>TRIM(SUBSTITUTE(Table1[[#This Row],[Player]], " ", ""))</f>
        <v>I.Donaldson</v>
      </c>
      <c r="J1048">
        <v>3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f t="shared" si="51"/>
        <v>0</v>
      </c>
      <c r="W1048" t="s">
        <v>43</v>
      </c>
      <c r="X1048" s="3">
        <v>7</v>
      </c>
      <c r="Y1048">
        <v>0</v>
      </c>
      <c r="AF1048">
        <f>Table1[[#This Row],[AB]]+Table1[[#This Row],[BB]]+Table1[[#This Row],[SF]]</f>
        <v>3</v>
      </c>
      <c r="AG1048">
        <f>Table1[[#This Row],[H]]+Table1[[#This Row],[BB]]</f>
        <v>0</v>
      </c>
      <c r="AH1048">
        <f>Table1[[#This Row],[H]]-Table1[[#This Row],[2B]]-Table1[[#This Row],[3B]]-Table1[[#This Row],[HR]]</f>
        <v>0</v>
      </c>
      <c r="AI1048" s="3">
        <f>IF(Table1[[#This Row],[Team_Game_Number]] &gt;_xlfn.MAXIFS(Table1[Team_Game_Number],Table1[Team],Table1[[#This Row],[Team]]) - 5,1,0)</f>
        <v>0</v>
      </c>
      <c r="AJ1048" cm="1">
        <f t="array" ref="AJ1048">MATCH(Table1[[#This Row],[Game_ID]],_xlfn.UNIQUE(_xlfn._xlws.FILTER(Table1[Game_ID],Table1[Team]=Table1[[#This Row],[Team]])),0)</f>
        <v>1</v>
      </c>
      <c r="AK1048">
        <f>IF(Table1[[#This Row],[Last5_Flag]]=1,1,0)</f>
        <v>0</v>
      </c>
      <c r="AL1048">
        <f>COUNTIFS(
    Table1[Player Name], Table1[[#This Row],[Player Name]],
    Table1[Position], Table1[[#This Row],[Position]]
)</f>
        <v>11</v>
      </c>
      <c r="AM1048" t="str" cm="1">
        <f t="array" ref="AM10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49" spans="1:39" x14ac:dyDescent="0.2">
      <c r="A1049" t="str">
        <f>TEXT(Table1[[#This Row],[Date]],"yyyymmdd") &amp; "_" &amp; (LEFT(D1049,3) &amp; "_" &amp; LEFT(E1049,3) &amp; "_" &amp; (Table1[[#This Row],[Game_no.]]))</f>
        <v>20260228_Eli_Fro_1</v>
      </c>
      <c r="B1049" s="1">
        <v>46081</v>
      </c>
      <c r="C1049" s="3">
        <v>1</v>
      </c>
      <c r="D1049" t="s">
        <v>337</v>
      </c>
      <c r="E1049" t="s">
        <v>338</v>
      </c>
      <c r="F1049" t="s">
        <v>338</v>
      </c>
      <c r="G1049" t="s">
        <v>337</v>
      </c>
      <c r="H1049" t="s">
        <v>346</v>
      </c>
      <c r="I1049" t="str">
        <f>TRIM(SUBSTITUTE(Table1[[#This Row],[Player]], " ", ""))</f>
        <v>A.Myers</v>
      </c>
      <c r="J1049">
        <v>2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f t="shared" si="51"/>
        <v>0</v>
      </c>
      <c r="W1049" t="s">
        <v>50</v>
      </c>
      <c r="X1049" s="3">
        <v>8</v>
      </c>
      <c r="Y1049">
        <v>0</v>
      </c>
      <c r="AF1049">
        <f>Table1[[#This Row],[AB]]+Table1[[#This Row],[BB]]+Table1[[#This Row],[SF]]</f>
        <v>3</v>
      </c>
      <c r="AG1049">
        <f>Table1[[#This Row],[H]]+Table1[[#This Row],[BB]]</f>
        <v>1</v>
      </c>
      <c r="AH1049">
        <f>Table1[[#This Row],[H]]-Table1[[#This Row],[2B]]-Table1[[#This Row],[3B]]-Table1[[#This Row],[HR]]</f>
        <v>0</v>
      </c>
      <c r="AI1049" s="3">
        <f>IF(Table1[[#This Row],[Team_Game_Number]] &gt;_xlfn.MAXIFS(Table1[Team_Game_Number],Table1[Team],Table1[[#This Row],[Team]]) - 5,1,0)</f>
        <v>0</v>
      </c>
      <c r="AJ1049" cm="1">
        <f t="array" ref="AJ1049">MATCH(Table1[[#This Row],[Game_ID]],_xlfn.UNIQUE(_xlfn._xlws.FILTER(Table1[Game_ID],Table1[Team]=Table1[[#This Row],[Team]])),0)</f>
        <v>1</v>
      </c>
      <c r="AK1049">
        <f>IF(Table1[[#This Row],[Last5_Flag]]=1,1,0)</f>
        <v>0</v>
      </c>
      <c r="AL1049">
        <f>COUNTIFS(
    Table1[Player Name], Table1[[#This Row],[Player Name]],
    Table1[Position], Table1[[#This Row],[Position]]
)</f>
        <v>13</v>
      </c>
      <c r="AM1049" t="str" cm="1">
        <f t="array" ref="AM10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050" spans="1:39" x14ac:dyDescent="0.2">
      <c r="A1050" t="str">
        <f>TEXT(Table1[[#This Row],[Date]],"yyyymmdd") &amp; "_" &amp; (LEFT(D1050,3) &amp; "_" &amp; LEFT(E1050,3) &amp; "_" &amp; (Table1[[#This Row],[Game_no.]]))</f>
        <v>20260228_Eli_Fro_1</v>
      </c>
      <c r="B1050" s="1">
        <v>46081</v>
      </c>
      <c r="C1050" s="3">
        <v>1</v>
      </c>
      <c r="D1050" t="s">
        <v>337</v>
      </c>
      <c r="E1050" t="s">
        <v>338</v>
      </c>
      <c r="F1050" t="s">
        <v>338</v>
      </c>
      <c r="G1050" t="s">
        <v>337</v>
      </c>
      <c r="H1050" t="s">
        <v>347</v>
      </c>
      <c r="I1050" t="str">
        <f>TRIM(SUBSTITUTE(Table1[[#This Row],[Player]], " ", ""))</f>
        <v>K.Piconi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f t="shared" si="51"/>
        <v>0</v>
      </c>
      <c r="W1050" t="s">
        <v>8</v>
      </c>
      <c r="X1050" s="3">
        <v>9</v>
      </c>
      <c r="Y1050">
        <v>0</v>
      </c>
      <c r="AF1050">
        <f>Table1[[#This Row],[AB]]+Table1[[#This Row],[BB]]+Table1[[#This Row],[SF]]</f>
        <v>2</v>
      </c>
      <c r="AG1050">
        <f>Table1[[#This Row],[H]]+Table1[[#This Row],[BB]]</f>
        <v>0</v>
      </c>
      <c r="AH1050">
        <f>Table1[[#This Row],[H]]-Table1[[#This Row],[2B]]-Table1[[#This Row],[3B]]-Table1[[#This Row],[HR]]</f>
        <v>0</v>
      </c>
      <c r="AI1050" s="3">
        <f>IF(Table1[[#This Row],[Team_Game_Number]] &gt;_xlfn.MAXIFS(Table1[Team_Game_Number],Table1[Team],Table1[[#This Row],[Team]]) - 5,1,0)</f>
        <v>0</v>
      </c>
      <c r="AJ1050" cm="1">
        <f t="array" ref="AJ1050">MATCH(Table1[[#This Row],[Game_ID]],_xlfn.UNIQUE(_xlfn._xlws.FILTER(Table1[Game_ID],Table1[Team]=Table1[[#This Row],[Team]])),0)</f>
        <v>1</v>
      </c>
      <c r="AK1050">
        <f>IF(Table1[[#This Row],[Last5_Flag]]=1,1,0)</f>
        <v>0</v>
      </c>
      <c r="AL1050">
        <f>COUNTIFS(
    Table1[Player Name], Table1[[#This Row],[Player Name]],
    Table1[Position], Table1[[#This Row],[Position]]
)</f>
        <v>21</v>
      </c>
      <c r="AM1050" t="str" cm="1">
        <f t="array" ref="AM10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051" spans="1:39" x14ac:dyDescent="0.2">
      <c r="A1051" t="str">
        <f>TEXT(Table1[[#This Row],[Date]],"yyyymmdd") &amp; "_" &amp; (LEFT(D1051,3) &amp; "_" &amp; LEFT(E1051,3) &amp; "_" &amp; (Table1[[#This Row],[Game_no.]]))</f>
        <v>20260228_Eli_Fro_1</v>
      </c>
      <c r="B1051" s="1">
        <v>46081</v>
      </c>
      <c r="C1051" s="3">
        <v>1</v>
      </c>
      <c r="D1051" t="s">
        <v>337</v>
      </c>
      <c r="E1051" t="s">
        <v>338</v>
      </c>
      <c r="F1051" t="s">
        <v>338</v>
      </c>
      <c r="G1051" t="s">
        <v>337</v>
      </c>
      <c r="H1051" t="s">
        <v>348</v>
      </c>
      <c r="I1051" t="str">
        <f>TRIM(SUBSTITUTE(Table1[[#This Row],[Player]], " ", ""))</f>
        <v>S.Magee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f t="shared" si="51"/>
        <v>0</v>
      </c>
      <c r="W1051" t="s">
        <v>58</v>
      </c>
      <c r="X1051" s="3"/>
      <c r="Y1051">
        <v>0</v>
      </c>
      <c r="Z1051">
        <v>6</v>
      </c>
      <c r="AA1051">
        <v>3</v>
      </c>
      <c r="AB1051">
        <v>0</v>
      </c>
      <c r="AC1051">
        <v>0</v>
      </c>
      <c r="AD1051">
        <v>4</v>
      </c>
      <c r="AE1051">
        <v>8</v>
      </c>
      <c r="AF1051">
        <f>Table1[[#This Row],[AB]]+Table1[[#This Row],[BB]]+Table1[[#This Row],[SF]]</f>
        <v>0</v>
      </c>
      <c r="AG1051">
        <f>Table1[[#This Row],[H]]+Table1[[#This Row],[BB]]</f>
        <v>0</v>
      </c>
      <c r="AH1051">
        <f>Table1[[#This Row],[H]]-Table1[[#This Row],[2B]]-Table1[[#This Row],[3B]]-Table1[[#This Row],[HR]]</f>
        <v>0</v>
      </c>
      <c r="AI1051" s="3">
        <f>IF(Table1[[#This Row],[Team_Game_Number]] &gt;_xlfn.MAXIFS(Table1[Team_Game_Number],Table1[Team],Table1[[#This Row],[Team]]) - 5,1,0)</f>
        <v>0</v>
      </c>
      <c r="AJ1051" cm="1">
        <f t="array" ref="AJ1051">MATCH(Table1[[#This Row],[Game_ID]],_xlfn.UNIQUE(_xlfn._xlws.FILTER(Table1[Game_ID],Table1[Team]=Table1[[#This Row],[Team]])),0)</f>
        <v>1</v>
      </c>
      <c r="AK1051">
        <f>IF(Table1[[#This Row],[Last5_Flag]]=1,1,0)</f>
        <v>0</v>
      </c>
      <c r="AL1051">
        <f>COUNTIFS(
    Table1[Player Name], Table1[[#This Row],[Player Name]],
    Table1[Position], Table1[[#This Row],[Position]]
)</f>
        <v>7</v>
      </c>
      <c r="AM1051" t="str" cm="1">
        <f t="array" ref="AM10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52" spans="1:39" x14ac:dyDescent="0.2">
      <c r="A1052" t="str">
        <f>TEXT(Table1[[#This Row],[Date]],"yyyymmdd") &amp; "_" &amp; (LEFT(D1052,3) &amp; "_" &amp; LEFT(E1052,3) &amp; "_" &amp; (Table1[[#This Row],[Game_no.]]))</f>
        <v>20260228_Poi_D'Y_1</v>
      </c>
      <c r="B1052" s="1">
        <v>46081</v>
      </c>
      <c r="C1052" s="3">
        <v>1</v>
      </c>
      <c r="D1052" t="s">
        <v>245</v>
      </c>
      <c r="E1052" t="s">
        <v>306</v>
      </c>
      <c r="F1052" t="s">
        <v>245</v>
      </c>
      <c r="G1052" t="s">
        <v>306</v>
      </c>
      <c r="H1052" t="s">
        <v>246</v>
      </c>
      <c r="I1052" t="str">
        <f>TRIM(SUBSTITUTE(Table1[[#This Row],[Player]], " ", ""))</f>
        <v>M.Arndt</v>
      </c>
      <c r="J1052">
        <v>3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f t="shared" si="51"/>
        <v>0</v>
      </c>
      <c r="W1052" t="s">
        <v>57</v>
      </c>
      <c r="X1052" s="3">
        <v>1</v>
      </c>
      <c r="Y1052">
        <v>0</v>
      </c>
      <c r="AF1052">
        <f>Table1[[#This Row],[AB]]+Table1[[#This Row],[BB]]+Table1[[#This Row],[SF]]</f>
        <v>3</v>
      </c>
      <c r="AG1052">
        <f>Table1[[#This Row],[H]]+Table1[[#This Row],[BB]]</f>
        <v>0</v>
      </c>
      <c r="AH1052">
        <f>Table1[[#This Row],[H]]-Table1[[#This Row],[2B]]-Table1[[#This Row],[3B]]-Table1[[#This Row],[HR]]</f>
        <v>0</v>
      </c>
      <c r="AI1052" s="3">
        <f>IF(Table1[[#This Row],[Team_Game_Number]] &gt;_xlfn.MAXIFS(Table1[Team_Game_Number],Table1[Team],Table1[[#This Row],[Team]]) - 5,1,0)</f>
        <v>0</v>
      </c>
      <c r="AJ1052" cm="1">
        <f t="array" ref="AJ1052">MATCH(Table1[[#This Row],[Game_ID]],_xlfn.UNIQUE(_xlfn._xlws.FILTER(Table1[Game_ID],Table1[Team]=Table1[[#This Row],[Team]])),0)</f>
        <v>3</v>
      </c>
      <c r="AK1052">
        <f>IF(Table1[[#This Row],[Last5_Flag]]=1,1,0)</f>
        <v>0</v>
      </c>
      <c r="AL1052">
        <f>COUNTIFS(
    Table1[Player Name], Table1[[#This Row],[Player Name]],
    Table1[Position], Table1[[#This Row],[Position]]
)</f>
        <v>23</v>
      </c>
      <c r="AM1052" t="str" cm="1">
        <f t="array" ref="AM10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053" spans="1:39" x14ac:dyDescent="0.2">
      <c r="A1053" t="str">
        <f>TEXT(Table1[[#This Row],[Date]],"yyyymmdd") &amp; "_" &amp; (LEFT(D1053,3) &amp; "_" &amp; LEFT(E1053,3) &amp; "_" &amp; (Table1[[#This Row],[Game_no.]]))</f>
        <v>20260228_Poi_D'Y_1</v>
      </c>
      <c r="B1053" s="1">
        <v>46081</v>
      </c>
      <c r="C1053" s="3">
        <v>1</v>
      </c>
      <c r="D1053" t="s">
        <v>245</v>
      </c>
      <c r="E1053" t="s">
        <v>306</v>
      </c>
      <c r="F1053" t="s">
        <v>245</v>
      </c>
      <c r="G1053" t="s">
        <v>306</v>
      </c>
      <c r="H1053" t="s">
        <v>349</v>
      </c>
      <c r="I1053" t="str">
        <f>TRIM(SUBSTITUTE(Table1[[#This Row],[Player]], " ", ""))</f>
        <v>G.Labrie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f t="shared" si="51"/>
        <v>0</v>
      </c>
      <c r="W1053" t="s">
        <v>8</v>
      </c>
      <c r="X1053" s="3">
        <v>2</v>
      </c>
      <c r="Y1053">
        <v>0</v>
      </c>
      <c r="AF1053">
        <f>Table1[[#This Row],[AB]]+Table1[[#This Row],[BB]]+Table1[[#This Row],[SF]]</f>
        <v>2</v>
      </c>
      <c r="AG1053">
        <f>Table1[[#This Row],[H]]+Table1[[#This Row],[BB]]</f>
        <v>0</v>
      </c>
      <c r="AH1053">
        <f>Table1[[#This Row],[H]]-Table1[[#This Row],[2B]]-Table1[[#This Row],[3B]]-Table1[[#This Row],[HR]]</f>
        <v>0</v>
      </c>
      <c r="AI1053" s="3">
        <f>IF(Table1[[#This Row],[Team_Game_Number]] &gt;_xlfn.MAXIFS(Table1[Team_Game_Number],Table1[Team],Table1[[#This Row],[Team]]) - 5,1,0)</f>
        <v>0</v>
      </c>
      <c r="AJ1053" cm="1">
        <f t="array" ref="AJ1053">MATCH(Table1[[#This Row],[Game_ID]],_xlfn.UNIQUE(_xlfn._xlws.FILTER(Table1[Game_ID],Table1[Team]=Table1[[#This Row],[Team]])),0)</f>
        <v>3</v>
      </c>
      <c r="AK1053">
        <f>IF(Table1[[#This Row],[Last5_Flag]]=1,1,0)</f>
        <v>0</v>
      </c>
      <c r="AL1053">
        <f>COUNTIFS(
    Table1[Player Name], Table1[[#This Row],[Player Name]],
    Table1[Position], Table1[[#This Row],[Position]]
)</f>
        <v>20</v>
      </c>
      <c r="AM1053" t="str" cm="1">
        <f t="array" ref="AM10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054" spans="1:39" x14ac:dyDescent="0.2">
      <c r="A1054" t="str">
        <f>TEXT(Table1[[#This Row],[Date]],"yyyymmdd") &amp; "_" &amp; (LEFT(D1054,3) &amp; "_" &amp; LEFT(E1054,3) &amp; "_" &amp; (Table1[[#This Row],[Game_no.]]))</f>
        <v>20260228_Poi_D'Y_1</v>
      </c>
      <c r="B1054" s="1">
        <v>46081</v>
      </c>
      <c r="C1054" s="3">
        <v>1</v>
      </c>
      <c r="D1054" t="s">
        <v>245</v>
      </c>
      <c r="E1054" t="s">
        <v>306</v>
      </c>
      <c r="F1054" t="s">
        <v>245</v>
      </c>
      <c r="G1054" t="s">
        <v>306</v>
      </c>
      <c r="H1054" t="s">
        <v>257</v>
      </c>
      <c r="I1054" t="str">
        <f>TRIM(SUBSTITUTE(Table1[[#This Row],[Player]], " ", ""))</f>
        <v>A.Hubble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f t="shared" ref="V1054:V1081" si="52">L1054*1+P1054*2+Q1054*3+R1054*4</f>
        <v>0</v>
      </c>
      <c r="W1054" t="s">
        <v>74</v>
      </c>
      <c r="X1054" s="3">
        <v>2</v>
      </c>
      <c r="Y1054">
        <v>0</v>
      </c>
      <c r="AF1054">
        <f>Table1[[#This Row],[AB]]+Table1[[#This Row],[BB]]+Table1[[#This Row],[SF]]</f>
        <v>1</v>
      </c>
      <c r="AG1054">
        <f>Table1[[#This Row],[H]]+Table1[[#This Row],[BB]]</f>
        <v>0</v>
      </c>
      <c r="AH1054">
        <f>Table1[[#This Row],[H]]-Table1[[#This Row],[2B]]-Table1[[#This Row],[3B]]-Table1[[#This Row],[HR]]</f>
        <v>0</v>
      </c>
      <c r="AI1054" s="3">
        <f>IF(Table1[[#This Row],[Team_Game_Number]] &gt;_xlfn.MAXIFS(Table1[Team_Game_Number],Table1[Team],Table1[[#This Row],[Team]]) - 5,1,0)</f>
        <v>0</v>
      </c>
      <c r="AJ1054" cm="1">
        <f t="array" ref="AJ1054">MATCH(Table1[[#This Row],[Game_ID]],_xlfn.UNIQUE(_xlfn._xlws.FILTER(Table1[Game_ID],Table1[Team]=Table1[[#This Row],[Team]])),0)</f>
        <v>3</v>
      </c>
      <c r="AK1054">
        <f>IF(Table1[[#This Row],[Last5_Flag]]=1,1,0)</f>
        <v>0</v>
      </c>
      <c r="AL1054">
        <f>COUNTIFS(
    Table1[Player Name], Table1[[#This Row],[Player Name]],
    Table1[Position], Table1[[#This Row],[Position]]
)</f>
        <v>1</v>
      </c>
      <c r="AM1054" t="str" cm="1">
        <f t="array" ref="AM10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055" spans="1:39" x14ac:dyDescent="0.2">
      <c r="A1055" t="str">
        <f>TEXT(Table1[[#This Row],[Date]],"yyyymmdd") &amp; "_" &amp; (LEFT(D1055,3) &amp; "_" &amp; LEFT(E1055,3) &amp; "_" &amp; (Table1[[#This Row],[Game_no.]]))</f>
        <v>20260228_Poi_D'Y_1</v>
      </c>
      <c r="B1055" s="1">
        <v>46081</v>
      </c>
      <c r="C1055" s="3">
        <v>1</v>
      </c>
      <c r="D1055" t="s">
        <v>245</v>
      </c>
      <c r="E1055" t="s">
        <v>306</v>
      </c>
      <c r="F1055" t="s">
        <v>245</v>
      </c>
      <c r="G1055" t="s">
        <v>306</v>
      </c>
      <c r="H1055" t="s">
        <v>247</v>
      </c>
      <c r="I1055" t="str">
        <f>TRIM(SUBSTITUTE(Table1[[#This Row],[Player]], " ", ""))</f>
        <v>C.Mann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f t="shared" si="52"/>
        <v>0</v>
      </c>
      <c r="W1055" t="s">
        <v>48</v>
      </c>
      <c r="X1055" s="3">
        <v>3</v>
      </c>
      <c r="Y1055">
        <v>0</v>
      </c>
      <c r="AF1055">
        <f>Table1[[#This Row],[AB]]+Table1[[#This Row],[BB]]+Table1[[#This Row],[SF]]</f>
        <v>2</v>
      </c>
      <c r="AG1055">
        <f>Table1[[#This Row],[H]]+Table1[[#This Row],[BB]]</f>
        <v>0</v>
      </c>
      <c r="AH1055">
        <f>Table1[[#This Row],[H]]-Table1[[#This Row],[2B]]-Table1[[#This Row],[3B]]-Table1[[#This Row],[HR]]</f>
        <v>0</v>
      </c>
      <c r="AI1055" s="3">
        <f>IF(Table1[[#This Row],[Team_Game_Number]] &gt;_xlfn.MAXIFS(Table1[Team_Game_Number],Table1[Team],Table1[[#This Row],[Team]]) - 5,1,0)</f>
        <v>0</v>
      </c>
      <c r="AJ1055" cm="1">
        <f t="array" ref="AJ1055">MATCH(Table1[[#This Row],[Game_ID]],_xlfn.UNIQUE(_xlfn._xlws.FILTER(Table1[Game_ID],Table1[Team]=Table1[[#This Row],[Team]])),0)</f>
        <v>3</v>
      </c>
      <c r="AK1055">
        <f>IF(Table1[[#This Row],[Last5_Flag]]=1,1,0)</f>
        <v>0</v>
      </c>
      <c r="AL1055">
        <f>COUNTIFS(
    Table1[Player Name], Table1[[#This Row],[Player Name]],
    Table1[Position], Table1[[#This Row],[Position]]
)</f>
        <v>11</v>
      </c>
      <c r="AM1055" t="str" cm="1">
        <f t="array" ref="AM10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056" spans="1:39" x14ac:dyDescent="0.2">
      <c r="A1056" t="str">
        <f>TEXT(Table1[[#This Row],[Date]],"yyyymmdd") &amp; "_" &amp; (LEFT(D1056,3) &amp; "_" &amp; LEFT(E1056,3) &amp; "_" &amp; (Table1[[#This Row],[Game_no.]]))</f>
        <v>20260228_Poi_D'Y_1</v>
      </c>
      <c r="B1056" s="1">
        <v>46081</v>
      </c>
      <c r="C1056" s="3">
        <v>1</v>
      </c>
      <c r="D1056" t="s">
        <v>245</v>
      </c>
      <c r="E1056" t="s">
        <v>306</v>
      </c>
      <c r="F1056" t="s">
        <v>245</v>
      </c>
      <c r="G1056" t="s">
        <v>306</v>
      </c>
      <c r="H1056" t="s">
        <v>260</v>
      </c>
      <c r="I1056" t="str">
        <f>TRIM(SUBSTITUTE(Table1[[#This Row],[Player]], " ", ""))</f>
        <v>P.Haller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f t="shared" si="52"/>
        <v>0</v>
      </c>
      <c r="W1056" t="s">
        <v>74</v>
      </c>
      <c r="X1056" s="3">
        <v>3</v>
      </c>
      <c r="Y1056">
        <v>0</v>
      </c>
      <c r="AF1056">
        <f>Table1[[#This Row],[AB]]+Table1[[#This Row],[BB]]+Table1[[#This Row],[SF]]</f>
        <v>1</v>
      </c>
      <c r="AG1056">
        <f>Table1[[#This Row],[H]]+Table1[[#This Row],[BB]]</f>
        <v>0</v>
      </c>
      <c r="AH1056">
        <f>Table1[[#This Row],[H]]-Table1[[#This Row],[2B]]-Table1[[#This Row],[3B]]-Table1[[#This Row],[HR]]</f>
        <v>0</v>
      </c>
      <c r="AI1056" s="3">
        <f>IF(Table1[[#This Row],[Team_Game_Number]] &gt;_xlfn.MAXIFS(Table1[Team_Game_Number],Table1[Team],Table1[[#This Row],[Team]]) - 5,1,0)</f>
        <v>0</v>
      </c>
      <c r="AJ1056" cm="1">
        <f t="array" ref="AJ1056">MATCH(Table1[[#This Row],[Game_ID]],_xlfn.UNIQUE(_xlfn._xlws.FILTER(Table1[Game_ID],Table1[Team]=Table1[[#This Row],[Team]])),0)</f>
        <v>3</v>
      </c>
      <c r="AK1056">
        <f>IF(Table1[[#This Row],[Last5_Flag]]=1,1,0)</f>
        <v>0</v>
      </c>
      <c r="AL1056">
        <f>COUNTIFS(
    Table1[Player Name], Table1[[#This Row],[Player Name]],
    Table1[Position], Table1[[#This Row],[Position]]
)</f>
        <v>2</v>
      </c>
      <c r="AM1056" t="str" cm="1">
        <f t="array" ref="AM10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57" spans="1:39" x14ac:dyDescent="0.2">
      <c r="A1057" t="str">
        <f>TEXT(Table1[[#This Row],[Date]],"yyyymmdd") &amp; "_" &amp; (LEFT(D1057,3) &amp; "_" &amp; LEFT(E1057,3) &amp; "_" &amp; (Table1[[#This Row],[Game_no.]]))</f>
        <v>20260228_Poi_D'Y_1</v>
      </c>
      <c r="B1057" s="1">
        <v>46081</v>
      </c>
      <c r="C1057" s="3">
        <v>1</v>
      </c>
      <c r="D1057" t="s">
        <v>245</v>
      </c>
      <c r="E1057" t="s">
        <v>306</v>
      </c>
      <c r="F1057" t="s">
        <v>245</v>
      </c>
      <c r="G1057" t="s">
        <v>306</v>
      </c>
      <c r="H1057" t="s">
        <v>248</v>
      </c>
      <c r="I1057" t="str">
        <f>TRIM(SUBSTITUTE(Table1[[#This Row],[Player]], " ", ""))</f>
        <v>E.Henry</v>
      </c>
      <c r="J1057">
        <v>3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f t="shared" si="52"/>
        <v>0</v>
      </c>
      <c r="W1057" t="s">
        <v>53</v>
      </c>
      <c r="X1057" s="3">
        <v>4</v>
      </c>
      <c r="Y1057">
        <v>0</v>
      </c>
      <c r="AF1057">
        <f>Table1[[#This Row],[AB]]+Table1[[#This Row],[BB]]+Table1[[#This Row],[SF]]</f>
        <v>3</v>
      </c>
      <c r="AG1057">
        <f>Table1[[#This Row],[H]]+Table1[[#This Row],[BB]]</f>
        <v>0</v>
      </c>
      <c r="AH1057">
        <f>Table1[[#This Row],[H]]-Table1[[#This Row],[2B]]-Table1[[#This Row],[3B]]-Table1[[#This Row],[HR]]</f>
        <v>0</v>
      </c>
      <c r="AI1057" s="3">
        <f>IF(Table1[[#This Row],[Team_Game_Number]] &gt;_xlfn.MAXIFS(Table1[Team_Game_Number],Table1[Team],Table1[[#This Row],[Team]]) - 5,1,0)</f>
        <v>0</v>
      </c>
      <c r="AJ1057" cm="1">
        <f t="array" ref="AJ1057">MATCH(Table1[[#This Row],[Game_ID]],_xlfn.UNIQUE(_xlfn._xlws.FILTER(Table1[Game_ID],Table1[Team]=Table1[[#This Row],[Team]])),0)</f>
        <v>3</v>
      </c>
      <c r="AK1057">
        <f>IF(Table1[[#This Row],[Last5_Flag]]=1,1,0)</f>
        <v>0</v>
      </c>
      <c r="AL1057">
        <f>COUNTIFS(
    Table1[Player Name], Table1[[#This Row],[Player Name]],
    Table1[Position], Table1[[#This Row],[Position]]
)</f>
        <v>13</v>
      </c>
      <c r="AM1057" t="str" cm="1">
        <f t="array" ref="AM10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058" spans="1:39" x14ac:dyDescent="0.2">
      <c r="A1058" t="str">
        <f>TEXT(Table1[[#This Row],[Date]],"yyyymmdd") &amp; "_" &amp; (LEFT(D1058,3) &amp; "_" &amp; LEFT(E1058,3) &amp; "_" &amp; (Table1[[#This Row],[Game_no.]]))</f>
        <v>20260228_Poi_D'Y_1</v>
      </c>
      <c r="B1058" s="1">
        <v>46081</v>
      </c>
      <c r="C1058" s="3">
        <v>1</v>
      </c>
      <c r="D1058" t="s">
        <v>245</v>
      </c>
      <c r="E1058" t="s">
        <v>306</v>
      </c>
      <c r="F1058" t="s">
        <v>245</v>
      </c>
      <c r="G1058" t="s">
        <v>306</v>
      </c>
      <c r="H1058" t="s">
        <v>249</v>
      </c>
      <c r="I1058" t="str">
        <f>TRIM(SUBSTITUTE(Table1[[#This Row],[Player]], " ", ""))</f>
        <v>G.Welsh</v>
      </c>
      <c r="J1058">
        <v>2</v>
      </c>
      <c r="K1058">
        <v>1</v>
      </c>
      <c r="L1058">
        <v>1</v>
      </c>
      <c r="M1058">
        <v>1</v>
      </c>
      <c r="N1058">
        <v>0</v>
      </c>
      <c r="O1058">
        <v>1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f t="shared" si="52"/>
        <v>5</v>
      </c>
      <c r="W1058" t="s">
        <v>52</v>
      </c>
      <c r="X1058" s="3">
        <v>5</v>
      </c>
      <c r="Y1058">
        <v>0</v>
      </c>
      <c r="AF1058">
        <f>Table1[[#This Row],[AB]]+Table1[[#This Row],[BB]]+Table1[[#This Row],[SF]]</f>
        <v>2</v>
      </c>
      <c r="AG1058">
        <f>Table1[[#This Row],[H]]+Table1[[#This Row],[BB]]</f>
        <v>1</v>
      </c>
      <c r="AH1058">
        <f>Table1[[#This Row],[H]]-Table1[[#This Row],[2B]]-Table1[[#This Row],[3B]]-Table1[[#This Row],[HR]]</f>
        <v>0</v>
      </c>
      <c r="AI1058" s="3">
        <f>IF(Table1[[#This Row],[Team_Game_Number]] &gt;_xlfn.MAXIFS(Table1[Team_Game_Number],Table1[Team],Table1[[#This Row],[Team]]) - 5,1,0)</f>
        <v>0</v>
      </c>
      <c r="AJ1058" cm="1">
        <f t="array" ref="AJ1058">MATCH(Table1[[#This Row],[Game_ID]],_xlfn.UNIQUE(_xlfn._xlws.FILTER(Table1[Game_ID],Table1[Team]=Table1[[#This Row],[Team]])),0)</f>
        <v>3</v>
      </c>
      <c r="AK1058">
        <f>IF(Table1[[#This Row],[Last5_Flag]]=1,1,0)</f>
        <v>0</v>
      </c>
      <c r="AL1058">
        <f>COUNTIFS(
    Table1[Player Name], Table1[[#This Row],[Player Name]],
    Table1[Position], Table1[[#This Row],[Position]]
)</f>
        <v>11</v>
      </c>
      <c r="AM1058" t="str" cm="1">
        <f t="array" ref="AM10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59" spans="1:39" x14ac:dyDescent="0.2">
      <c r="A1059" t="str">
        <f>TEXT(Table1[[#This Row],[Date]],"yyyymmdd") &amp; "_" &amp; (LEFT(D1059,3) &amp; "_" &amp; LEFT(E1059,3) &amp; "_" &amp; (Table1[[#This Row],[Game_no.]]))</f>
        <v>20260228_Poi_D'Y_1</v>
      </c>
      <c r="B1059" s="1">
        <v>46081</v>
      </c>
      <c r="C1059" s="3">
        <v>1</v>
      </c>
      <c r="D1059" t="s">
        <v>245</v>
      </c>
      <c r="E1059" t="s">
        <v>306</v>
      </c>
      <c r="F1059" t="s">
        <v>245</v>
      </c>
      <c r="G1059" t="s">
        <v>306</v>
      </c>
      <c r="H1059" t="s">
        <v>251</v>
      </c>
      <c r="I1059" t="str">
        <f>TRIM(SUBSTITUTE(Table1[[#This Row],[Player]], " ", ""))</f>
        <v>S.Cope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f t="shared" si="52"/>
        <v>0</v>
      </c>
      <c r="W1059" t="s">
        <v>50</v>
      </c>
      <c r="X1059" s="3">
        <v>6</v>
      </c>
      <c r="Y1059">
        <v>0</v>
      </c>
      <c r="AF1059">
        <f>Table1[[#This Row],[AB]]+Table1[[#This Row],[BB]]+Table1[[#This Row],[SF]]</f>
        <v>2</v>
      </c>
      <c r="AG1059">
        <f>Table1[[#This Row],[H]]+Table1[[#This Row],[BB]]</f>
        <v>0</v>
      </c>
      <c r="AH1059">
        <f>Table1[[#This Row],[H]]-Table1[[#This Row],[2B]]-Table1[[#This Row],[3B]]-Table1[[#This Row],[HR]]</f>
        <v>0</v>
      </c>
      <c r="AI1059" s="3">
        <f>IF(Table1[[#This Row],[Team_Game_Number]] &gt;_xlfn.MAXIFS(Table1[Team_Game_Number],Table1[Team],Table1[[#This Row],[Team]]) - 5,1,0)</f>
        <v>0</v>
      </c>
      <c r="AJ1059" cm="1">
        <f t="array" ref="AJ1059">MATCH(Table1[[#This Row],[Game_ID]],_xlfn.UNIQUE(_xlfn._xlws.FILTER(Table1[Game_ID],Table1[Team]=Table1[[#This Row],[Team]])),0)</f>
        <v>3</v>
      </c>
      <c r="AK1059">
        <f>IF(Table1[[#This Row],[Last5_Flag]]=1,1,0)</f>
        <v>0</v>
      </c>
      <c r="AL1059">
        <f>COUNTIFS(
    Table1[Player Name], Table1[[#This Row],[Player Name]],
    Table1[Position], Table1[[#This Row],[Position]]
)</f>
        <v>3</v>
      </c>
      <c r="AM1059" t="str" cm="1">
        <f t="array" ref="AM10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060" spans="1:39" x14ac:dyDescent="0.2">
      <c r="A1060" t="str">
        <f>TEXT(Table1[[#This Row],[Date]],"yyyymmdd") &amp; "_" &amp; (LEFT(D1060,3) &amp; "_" &amp; LEFT(E1060,3) &amp; "_" &amp; (Table1[[#This Row],[Game_no.]]))</f>
        <v>20260228_Poi_D'Y_1</v>
      </c>
      <c r="B1060" s="1">
        <v>46081</v>
      </c>
      <c r="C1060" s="3">
        <v>1</v>
      </c>
      <c r="D1060" t="s">
        <v>245</v>
      </c>
      <c r="E1060" t="s">
        <v>306</v>
      </c>
      <c r="F1060" t="s">
        <v>245</v>
      </c>
      <c r="G1060" t="s">
        <v>306</v>
      </c>
      <c r="H1060" t="s">
        <v>253</v>
      </c>
      <c r="I1060" t="str">
        <f>TRIM(SUBSTITUTE(Table1[[#This Row],[Player]], " ", ""))</f>
        <v>B.Pies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f t="shared" si="52"/>
        <v>0</v>
      </c>
      <c r="W1060" t="s">
        <v>7</v>
      </c>
      <c r="X1060" s="3">
        <v>7</v>
      </c>
      <c r="Y1060">
        <v>0</v>
      </c>
      <c r="AF1060">
        <f>Table1[[#This Row],[AB]]+Table1[[#This Row],[BB]]+Table1[[#This Row],[SF]]</f>
        <v>2</v>
      </c>
      <c r="AG1060">
        <f>Table1[[#This Row],[H]]+Table1[[#This Row],[BB]]</f>
        <v>0</v>
      </c>
      <c r="AH1060">
        <f>Table1[[#This Row],[H]]-Table1[[#This Row],[2B]]-Table1[[#This Row],[3B]]-Table1[[#This Row],[HR]]</f>
        <v>0</v>
      </c>
      <c r="AI1060" s="3">
        <f>IF(Table1[[#This Row],[Team_Game_Number]] &gt;_xlfn.MAXIFS(Table1[Team_Game_Number],Table1[Team],Table1[[#This Row],[Team]]) - 5,1,0)</f>
        <v>0</v>
      </c>
      <c r="AJ1060" cm="1">
        <f t="array" ref="AJ1060">MATCH(Table1[[#This Row],[Game_ID]],_xlfn.UNIQUE(_xlfn._xlws.FILTER(Table1[Game_ID],Table1[Team]=Table1[[#This Row],[Team]])),0)</f>
        <v>3</v>
      </c>
      <c r="AK1060">
        <f>IF(Table1[[#This Row],[Last5_Flag]]=1,1,0)</f>
        <v>0</v>
      </c>
      <c r="AL1060">
        <f>COUNTIFS(
    Table1[Player Name], Table1[[#This Row],[Player Name]],
    Table1[Position], Table1[[#This Row],[Position]]
)</f>
        <v>3</v>
      </c>
      <c r="AM1060" t="str" cm="1">
        <f t="array" ref="AM10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061" spans="1:39" x14ac:dyDescent="0.2">
      <c r="A1061" t="str">
        <f>TEXT(Table1[[#This Row],[Date]],"yyyymmdd") &amp; "_" &amp; (LEFT(D1061,3) &amp; "_" &amp; LEFT(E1061,3) &amp; "_" &amp; (Table1[[#This Row],[Game_no.]]))</f>
        <v>20260228_Poi_D'Y_1</v>
      </c>
      <c r="B1061" s="1">
        <v>46081</v>
      </c>
      <c r="C1061" s="3">
        <v>1</v>
      </c>
      <c r="D1061" t="s">
        <v>245</v>
      </c>
      <c r="E1061" t="s">
        <v>306</v>
      </c>
      <c r="F1061" t="s">
        <v>245</v>
      </c>
      <c r="G1061" t="s">
        <v>306</v>
      </c>
      <c r="H1061" t="s">
        <v>252</v>
      </c>
      <c r="I1061" t="str">
        <f>TRIM(SUBSTITUTE(Table1[[#This Row],[Player]], " ", ""))</f>
        <v>K.Fabiano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f t="shared" si="52"/>
        <v>0</v>
      </c>
      <c r="W1061" t="s">
        <v>54</v>
      </c>
      <c r="X1061" s="3">
        <v>8</v>
      </c>
      <c r="Y1061">
        <v>0</v>
      </c>
      <c r="AF1061">
        <f>Table1[[#This Row],[AB]]+Table1[[#This Row],[BB]]+Table1[[#This Row],[SF]]</f>
        <v>2</v>
      </c>
      <c r="AG1061">
        <f>Table1[[#This Row],[H]]+Table1[[#This Row],[BB]]</f>
        <v>0</v>
      </c>
      <c r="AH1061">
        <f>Table1[[#This Row],[H]]-Table1[[#This Row],[2B]]-Table1[[#This Row],[3B]]-Table1[[#This Row],[HR]]</f>
        <v>0</v>
      </c>
      <c r="AI1061" s="3">
        <f>IF(Table1[[#This Row],[Team_Game_Number]] &gt;_xlfn.MAXIFS(Table1[Team_Game_Number],Table1[Team],Table1[[#This Row],[Team]]) - 5,1,0)</f>
        <v>0</v>
      </c>
      <c r="AJ1061" cm="1">
        <f t="array" ref="AJ1061">MATCH(Table1[[#This Row],[Game_ID]],_xlfn.UNIQUE(_xlfn._xlws.FILTER(Table1[Game_ID],Table1[Team]=Table1[[#This Row],[Team]])),0)</f>
        <v>3</v>
      </c>
      <c r="AK1061">
        <f>IF(Table1[[#This Row],[Last5_Flag]]=1,1,0)</f>
        <v>0</v>
      </c>
      <c r="AL1061">
        <f>COUNTIFS(
    Table1[Player Name], Table1[[#This Row],[Player Name]],
    Table1[Position], Table1[[#This Row],[Position]]
)</f>
        <v>21</v>
      </c>
      <c r="AM1061" t="str" cm="1">
        <f t="array" ref="AM10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062" spans="1:39" x14ac:dyDescent="0.2">
      <c r="A1062" t="str">
        <f>TEXT(Table1[[#This Row],[Date]],"yyyymmdd") &amp; "_" &amp; (LEFT(D1062,3) &amp; "_" &amp; LEFT(E1062,3) &amp; "_" &amp; (Table1[[#This Row],[Game_no.]]))</f>
        <v>20260228_Poi_D'Y_1</v>
      </c>
      <c r="B1062" s="1">
        <v>46081</v>
      </c>
      <c r="C1062" s="3">
        <v>1</v>
      </c>
      <c r="D1062" t="s">
        <v>245</v>
      </c>
      <c r="E1062" t="s">
        <v>306</v>
      </c>
      <c r="F1062" t="s">
        <v>245</v>
      </c>
      <c r="G1062" t="s">
        <v>306</v>
      </c>
      <c r="H1062" t="s">
        <v>254</v>
      </c>
      <c r="I1062" t="str">
        <f>TRIM(SUBSTITUTE(Table1[[#This Row],[Player]], " ", ""))</f>
        <v>J.Hess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f t="shared" si="52"/>
        <v>0</v>
      </c>
      <c r="W1062" t="s">
        <v>43</v>
      </c>
      <c r="X1062" s="3">
        <v>9</v>
      </c>
      <c r="Y1062">
        <v>0</v>
      </c>
      <c r="AF1062">
        <f>Table1[[#This Row],[AB]]+Table1[[#This Row],[BB]]+Table1[[#This Row],[SF]]</f>
        <v>2</v>
      </c>
      <c r="AG1062">
        <f>Table1[[#This Row],[H]]+Table1[[#This Row],[BB]]</f>
        <v>0</v>
      </c>
      <c r="AH1062">
        <f>Table1[[#This Row],[H]]-Table1[[#This Row],[2B]]-Table1[[#This Row],[3B]]-Table1[[#This Row],[HR]]</f>
        <v>0</v>
      </c>
      <c r="AI1062" s="3">
        <f>IF(Table1[[#This Row],[Team_Game_Number]] &gt;_xlfn.MAXIFS(Table1[Team_Game_Number],Table1[Team],Table1[[#This Row],[Team]]) - 5,1,0)</f>
        <v>0</v>
      </c>
      <c r="AJ1062" cm="1">
        <f t="array" ref="AJ1062">MATCH(Table1[[#This Row],[Game_ID]],_xlfn.UNIQUE(_xlfn._xlws.FILTER(Table1[Game_ID],Table1[Team]=Table1[[#This Row],[Team]])),0)</f>
        <v>3</v>
      </c>
      <c r="AK1062">
        <f>IF(Table1[[#This Row],[Last5_Flag]]=1,1,0)</f>
        <v>0</v>
      </c>
      <c r="AL1062">
        <f>COUNTIFS(
    Table1[Player Name], Table1[[#This Row],[Player Name]],
    Table1[Position], Table1[[#This Row],[Position]]
)</f>
        <v>21</v>
      </c>
      <c r="AM1062" t="str" cm="1">
        <f t="array" ref="AM10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63" spans="1:39" x14ac:dyDescent="0.2">
      <c r="A1063" t="str">
        <f>TEXT(Table1[[#This Row],[Date]],"yyyymmdd") &amp; "_" &amp; (LEFT(D1063,3) &amp; "_" &amp; LEFT(E1063,3) &amp; "_" &amp; (Table1[[#This Row],[Game_no.]]))</f>
        <v>20260228_Poi_D'Y_1</v>
      </c>
      <c r="B1063" s="1">
        <v>46081</v>
      </c>
      <c r="C1063" s="3">
        <v>1</v>
      </c>
      <c r="D1063" t="s">
        <v>245</v>
      </c>
      <c r="E1063" t="s">
        <v>306</v>
      </c>
      <c r="F1063" t="s">
        <v>245</v>
      </c>
      <c r="G1063" t="s">
        <v>306</v>
      </c>
      <c r="H1063" t="s">
        <v>259</v>
      </c>
      <c r="I1063" t="str">
        <f>TRIM(SUBSTITUTE(Table1[[#This Row],[Player]], " ", ""))</f>
        <v>J.Johnson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f t="shared" si="52"/>
        <v>0</v>
      </c>
      <c r="W1063" t="s">
        <v>58</v>
      </c>
      <c r="X1063" s="3"/>
      <c r="Y1063">
        <v>0</v>
      </c>
      <c r="Z1063">
        <v>7</v>
      </c>
      <c r="AA1063">
        <v>11</v>
      </c>
      <c r="AB1063">
        <v>4</v>
      </c>
      <c r="AC1063">
        <v>4</v>
      </c>
      <c r="AD1063">
        <v>5</v>
      </c>
      <c r="AE1063">
        <v>5</v>
      </c>
      <c r="AF1063">
        <f>Table1[[#This Row],[AB]]+Table1[[#This Row],[BB]]+Table1[[#This Row],[SF]]</f>
        <v>0</v>
      </c>
      <c r="AG1063">
        <f>Table1[[#This Row],[H]]+Table1[[#This Row],[BB]]</f>
        <v>0</v>
      </c>
      <c r="AH1063">
        <f>Table1[[#This Row],[H]]-Table1[[#This Row],[2B]]-Table1[[#This Row],[3B]]-Table1[[#This Row],[HR]]</f>
        <v>0</v>
      </c>
      <c r="AI1063" s="3">
        <f>IF(Table1[[#This Row],[Team_Game_Number]] &gt;_xlfn.MAXIFS(Table1[Team_Game_Number],Table1[Team],Table1[[#This Row],[Team]]) - 5,1,0)</f>
        <v>0</v>
      </c>
      <c r="AJ1063" cm="1">
        <f t="array" ref="AJ1063">MATCH(Table1[[#This Row],[Game_ID]],_xlfn.UNIQUE(_xlfn._xlws.FILTER(Table1[Game_ID],Table1[Team]=Table1[[#This Row],[Team]])),0)</f>
        <v>3</v>
      </c>
      <c r="AK1063">
        <f>IF(Table1[[#This Row],[Last5_Flag]]=1,1,0)</f>
        <v>0</v>
      </c>
      <c r="AL1063">
        <f>COUNTIFS(
    Table1[Player Name], Table1[[#This Row],[Player Name]],
    Table1[Position], Table1[[#This Row],[Position]]
)</f>
        <v>11</v>
      </c>
      <c r="AM1063" t="str" cm="1">
        <f t="array" ref="AM10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064" spans="1:39" x14ac:dyDescent="0.2">
      <c r="A1064" t="str">
        <f>TEXT(Table1[[#This Row],[Date]],"yyyymmdd") &amp; "_" &amp; (LEFT(D1064,3) &amp; "_" &amp; LEFT(E1064,3) &amp; "_" &amp; (Table1[[#This Row],[Game_no.]]))</f>
        <v>20260228_Ash_Wes_1</v>
      </c>
      <c r="B1064" s="1">
        <v>46081</v>
      </c>
      <c r="C1064" s="3">
        <v>1</v>
      </c>
      <c r="D1064" t="s">
        <v>331</v>
      </c>
      <c r="E1064" t="s">
        <v>152</v>
      </c>
      <c r="F1064" t="s">
        <v>152</v>
      </c>
      <c r="G1064" t="s">
        <v>331</v>
      </c>
      <c r="H1064" t="s">
        <v>153</v>
      </c>
      <c r="I1064" t="str">
        <f>TRIM(SUBSTITUTE(Table1[[#This Row],[Player]], " ", ""))</f>
        <v>J.Morr</v>
      </c>
      <c r="J1064">
        <v>3</v>
      </c>
      <c r="K1064">
        <v>0</v>
      </c>
      <c r="L1064">
        <v>1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f t="shared" si="52"/>
        <v>1</v>
      </c>
      <c r="W1064" t="s">
        <v>8</v>
      </c>
      <c r="X1064" s="3">
        <v>1</v>
      </c>
      <c r="Y1064">
        <v>0</v>
      </c>
      <c r="AF1064">
        <f>Table1[[#This Row],[AB]]+Table1[[#This Row],[BB]]+Table1[[#This Row],[SF]]</f>
        <v>4</v>
      </c>
      <c r="AG1064">
        <f>Table1[[#This Row],[H]]+Table1[[#This Row],[BB]]</f>
        <v>2</v>
      </c>
      <c r="AH1064">
        <f>Table1[[#This Row],[H]]-Table1[[#This Row],[2B]]-Table1[[#This Row],[3B]]-Table1[[#This Row],[HR]]</f>
        <v>1</v>
      </c>
      <c r="AI1064" s="3">
        <f>IF(Table1[[#This Row],[Team_Game_Number]] &gt;_xlfn.MAXIFS(Table1[Team_Game_Number],Table1[Team],Table1[[#This Row],[Team]]) - 5,1,0)</f>
        <v>0</v>
      </c>
      <c r="AJ1064" cm="1">
        <f t="array" ref="AJ1064">MATCH(Table1[[#This Row],[Game_ID]],_xlfn.UNIQUE(_xlfn._xlws.FILTER(Table1[Game_ID],Table1[Team]=Table1[[#This Row],[Team]])),0)</f>
        <v>11</v>
      </c>
      <c r="AK1064">
        <f>IF(Table1[[#This Row],[Last5_Flag]]=1,1,0)</f>
        <v>0</v>
      </c>
      <c r="AL1064">
        <f>COUNTIFS(
    Table1[Player Name], Table1[[#This Row],[Player Name]],
    Table1[Position], Table1[[#This Row],[Position]]
)</f>
        <v>1</v>
      </c>
      <c r="AM1064" t="str" cm="1">
        <f t="array" ref="AM10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65" spans="1:39" x14ac:dyDescent="0.2">
      <c r="A1065" t="str">
        <f>TEXT(Table1[[#This Row],[Date]],"yyyymmdd") &amp; "_" &amp; (LEFT(D1065,3) &amp; "_" &amp; LEFT(E1065,3) &amp; "_" &amp; (Table1[[#This Row],[Game_no.]]))</f>
        <v>20260228_Ash_Wes_1</v>
      </c>
      <c r="B1065" s="1">
        <v>46081</v>
      </c>
      <c r="C1065" s="3">
        <v>1</v>
      </c>
      <c r="D1065" t="s">
        <v>331</v>
      </c>
      <c r="E1065" t="s">
        <v>152</v>
      </c>
      <c r="F1065" t="s">
        <v>152</v>
      </c>
      <c r="G1065" t="s">
        <v>331</v>
      </c>
      <c r="H1065" t="s">
        <v>162</v>
      </c>
      <c r="I1065" t="str">
        <f>TRIM(SUBSTITUTE(Table1[[#This Row],[Player]], " ", ""))</f>
        <v>P.Tucker</v>
      </c>
      <c r="J1065">
        <v>3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2</v>
      </c>
      <c r="T1065">
        <v>0</v>
      </c>
      <c r="U1065">
        <v>0</v>
      </c>
      <c r="V1065">
        <f t="shared" si="52"/>
        <v>1</v>
      </c>
      <c r="W1065" t="s">
        <v>57</v>
      </c>
      <c r="X1065" s="3">
        <v>2</v>
      </c>
      <c r="Y1065">
        <v>0</v>
      </c>
      <c r="AF1065">
        <f>Table1[[#This Row],[AB]]+Table1[[#This Row],[BB]]+Table1[[#This Row],[SF]]</f>
        <v>3</v>
      </c>
      <c r="AG1065">
        <f>Table1[[#This Row],[H]]+Table1[[#This Row],[BB]]</f>
        <v>1</v>
      </c>
      <c r="AH1065">
        <f>Table1[[#This Row],[H]]-Table1[[#This Row],[2B]]-Table1[[#This Row],[3B]]-Table1[[#This Row],[HR]]</f>
        <v>1</v>
      </c>
      <c r="AI1065" s="3">
        <f>IF(Table1[[#This Row],[Team_Game_Number]] &gt;_xlfn.MAXIFS(Table1[Team_Game_Number],Table1[Team],Table1[[#This Row],[Team]]) - 5,1,0)</f>
        <v>0</v>
      </c>
      <c r="AJ1065" cm="1">
        <f t="array" ref="AJ1065">MATCH(Table1[[#This Row],[Game_ID]],_xlfn.UNIQUE(_xlfn._xlws.FILTER(Table1[Game_ID],Table1[Team]=Table1[[#This Row],[Team]])),0)</f>
        <v>11</v>
      </c>
      <c r="AK1065">
        <f>IF(Table1[[#This Row],[Last5_Flag]]=1,1,0)</f>
        <v>0</v>
      </c>
      <c r="AL1065">
        <f>COUNTIFS(
    Table1[Player Name], Table1[[#This Row],[Player Name]],
    Table1[Position], Table1[[#This Row],[Position]]
)</f>
        <v>20</v>
      </c>
      <c r="AM1065" t="str" cm="1">
        <f t="array" ref="AM10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066" spans="1:39" x14ac:dyDescent="0.2">
      <c r="A1066" t="str">
        <f>TEXT(Table1[[#This Row],[Date]],"yyyymmdd") &amp; "_" &amp; (LEFT(D1066,3) &amp; "_" &amp; LEFT(E1066,3) &amp; "_" &amp; (Table1[[#This Row],[Game_no.]]))</f>
        <v>20260228_Ash_Wes_1</v>
      </c>
      <c r="B1066" s="1">
        <v>46081</v>
      </c>
      <c r="C1066" s="3">
        <v>1</v>
      </c>
      <c r="D1066" t="s">
        <v>331</v>
      </c>
      <c r="E1066" t="s">
        <v>152</v>
      </c>
      <c r="F1066" t="s">
        <v>152</v>
      </c>
      <c r="G1066" t="s">
        <v>331</v>
      </c>
      <c r="H1066" t="s">
        <v>158</v>
      </c>
      <c r="I1066" t="str">
        <f>TRIM(SUBSTITUTE(Table1[[#This Row],[Player]], " ", ""))</f>
        <v>A.Davis</v>
      </c>
      <c r="J1066">
        <v>2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f t="shared" si="52"/>
        <v>0</v>
      </c>
      <c r="W1066" t="s">
        <v>231</v>
      </c>
      <c r="X1066" s="3">
        <v>3</v>
      </c>
      <c r="Y1066">
        <v>0</v>
      </c>
      <c r="Z1066">
        <v>4</v>
      </c>
      <c r="AA1066">
        <v>6</v>
      </c>
      <c r="AB1066">
        <v>4</v>
      </c>
      <c r="AC1066">
        <v>3</v>
      </c>
      <c r="AD1066">
        <v>0</v>
      </c>
      <c r="AE1066">
        <v>3</v>
      </c>
      <c r="AF1066">
        <f>Table1[[#This Row],[AB]]+Table1[[#This Row],[BB]]+Table1[[#This Row],[SF]]</f>
        <v>3</v>
      </c>
      <c r="AG1066">
        <f>Table1[[#This Row],[H]]+Table1[[#This Row],[BB]]</f>
        <v>1</v>
      </c>
      <c r="AH1066">
        <f>Table1[[#This Row],[H]]-Table1[[#This Row],[2B]]-Table1[[#This Row],[3B]]-Table1[[#This Row],[HR]]</f>
        <v>0</v>
      </c>
      <c r="AI1066" s="3">
        <f>IF(Table1[[#This Row],[Team_Game_Number]] &gt;_xlfn.MAXIFS(Table1[Team_Game_Number],Table1[Team],Table1[[#This Row],[Team]]) - 5,1,0)</f>
        <v>0</v>
      </c>
      <c r="AJ1066" cm="1">
        <f t="array" ref="AJ1066">MATCH(Table1[[#This Row],[Game_ID]],_xlfn.UNIQUE(_xlfn._xlws.FILTER(Table1[Game_ID],Table1[Team]=Table1[[#This Row],[Team]])),0)</f>
        <v>11</v>
      </c>
      <c r="AK1066">
        <f>IF(Table1[[#This Row],[Last5_Flag]]=1,1,0)</f>
        <v>0</v>
      </c>
      <c r="AL1066">
        <f>COUNTIFS(
    Table1[Player Name], Table1[[#This Row],[Player Name]],
    Table1[Position], Table1[[#This Row],[Position]]
)</f>
        <v>6</v>
      </c>
      <c r="AM1066" t="str" cm="1">
        <f t="array" ref="AM10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1067" spans="1:39" x14ac:dyDescent="0.2">
      <c r="A1067" t="str">
        <f>TEXT(Table1[[#This Row],[Date]],"yyyymmdd") &amp; "_" &amp; (LEFT(D1067,3) &amp; "_" &amp; LEFT(E1067,3) &amp; "_" &amp; (Table1[[#This Row],[Game_no.]]))</f>
        <v>20260228_Ash_Wes_1</v>
      </c>
      <c r="B1067" s="1">
        <v>46081</v>
      </c>
      <c r="C1067" s="3">
        <v>1</v>
      </c>
      <c r="D1067" t="s">
        <v>331</v>
      </c>
      <c r="E1067" t="s">
        <v>152</v>
      </c>
      <c r="F1067" t="s">
        <v>152</v>
      </c>
      <c r="G1067" t="s">
        <v>331</v>
      </c>
      <c r="H1067" t="s">
        <v>161</v>
      </c>
      <c r="I1067" t="str">
        <f>TRIM(SUBSTITUTE(Table1[[#This Row],[Player]], " ", ""))</f>
        <v>K.Pettit</v>
      </c>
      <c r="J1067">
        <v>4</v>
      </c>
      <c r="K1067">
        <v>0</v>
      </c>
      <c r="L1067">
        <v>2</v>
      </c>
      <c r="M1067">
        <v>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f t="shared" si="52"/>
        <v>2</v>
      </c>
      <c r="W1067" t="s">
        <v>43</v>
      </c>
      <c r="X1067" s="3">
        <v>4</v>
      </c>
      <c r="Y1067">
        <v>0</v>
      </c>
      <c r="AF1067">
        <f>Table1[[#This Row],[AB]]+Table1[[#This Row],[BB]]+Table1[[#This Row],[SF]]</f>
        <v>4</v>
      </c>
      <c r="AG1067">
        <f>Table1[[#This Row],[H]]+Table1[[#This Row],[BB]]</f>
        <v>2</v>
      </c>
      <c r="AH1067">
        <f>Table1[[#This Row],[H]]-Table1[[#This Row],[2B]]-Table1[[#This Row],[3B]]-Table1[[#This Row],[HR]]</f>
        <v>2</v>
      </c>
      <c r="AI1067" s="3">
        <f>IF(Table1[[#This Row],[Team_Game_Number]] &gt;_xlfn.MAXIFS(Table1[Team_Game_Number],Table1[Team],Table1[[#This Row],[Team]]) - 5,1,0)</f>
        <v>0</v>
      </c>
      <c r="AJ1067" cm="1">
        <f t="array" ref="AJ1067">MATCH(Table1[[#This Row],[Game_ID]],_xlfn.UNIQUE(_xlfn._xlws.FILTER(Table1[Game_ID],Table1[Team]=Table1[[#This Row],[Team]])),0)</f>
        <v>11</v>
      </c>
      <c r="AK1067">
        <f>IF(Table1[[#This Row],[Last5_Flag]]=1,1,0)</f>
        <v>0</v>
      </c>
      <c r="AL1067">
        <f>COUNTIFS(
    Table1[Player Name], Table1[[#This Row],[Player Name]],
    Table1[Position], Table1[[#This Row],[Position]]
)</f>
        <v>4</v>
      </c>
      <c r="AM1067" t="str" cm="1">
        <f t="array" ref="AM10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068" spans="1:39" x14ac:dyDescent="0.2">
      <c r="A1068" t="str">
        <f>TEXT(Table1[[#This Row],[Date]],"yyyymmdd") &amp; "_" &amp; (LEFT(D1068,3) &amp; "_" &amp; LEFT(E1068,3) &amp; "_" &amp; (Table1[[#This Row],[Game_no.]]))</f>
        <v>20260228_Ash_Wes_1</v>
      </c>
      <c r="B1068" s="1">
        <v>46081</v>
      </c>
      <c r="C1068" s="3">
        <v>1</v>
      </c>
      <c r="D1068" t="s">
        <v>331</v>
      </c>
      <c r="E1068" t="s">
        <v>152</v>
      </c>
      <c r="F1068" t="s">
        <v>152</v>
      </c>
      <c r="G1068" t="s">
        <v>331</v>
      </c>
      <c r="H1068" t="s">
        <v>193</v>
      </c>
      <c r="I1068" t="str">
        <f>TRIM(SUBSTITUTE(Table1[[#This Row],[Player]], " ", ""))</f>
        <v>O.Munoz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f t="shared" si="52"/>
        <v>0</v>
      </c>
      <c r="W1068" t="s">
        <v>73</v>
      </c>
      <c r="X1068" s="3"/>
      <c r="Y1068">
        <v>0</v>
      </c>
      <c r="AF1068">
        <f>Table1[[#This Row],[AB]]+Table1[[#This Row],[BB]]+Table1[[#This Row],[SF]]</f>
        <v>0</v>
      </c>
      <c r="AG1068">
        <f>Table1[[#This Row],[H]]+Table1[[#This Row],[BB]]</f>
        <v>0</v>
      </c>
      <c r="AH1068">
        <f>Table1[[#This Row],[H]]-Table1[[#This Row],[2B]]-Table1[[#This Row],[3B]]-Table1[[#This Row],[HR]]</f>
        <v>0</v>
      </c>
      <c r="AI1068" s="3">
        <f>IF(Table1[[#This Row],[Team_Game_Number]] &gt;_xlfn.MAXIFS(Table1[Team_Game_Number],Table1[Team],Table1[[#This Row],[Team]]) - 5,1,0)</f>
        <v>0</v>
      </c>
      <c r="AJ1068" cm="1">
        <f t="array" ref="AJ1068">MATCH(Table1[[#This Row],[Game_ID]],_xlfn.UNIQUE(_xlfn._xlws.FILTER(Table1[Game_ID],Table1[Team]=Table1[[#This Row],[Team]])),0)</f>
        <v>11</v>
      </c>
      <c r="AK1068">
        <f>IF(Table1[[#This Row],[Last5_Flag]]=1,1,0)</f>
        <v>0</v>
      </c>
      <c r="AL1068">
        <f>COUNTIFS(
    Table1[Player Name], Table1[[#This Row],[Player Name]],
    Table1[Position], Table1[[#This Row],[Position]]
)</f>
        <v>1</v>
      </c>
      <c r="AM1068" t="str" cm="1">
        <f t="array" ref="AM10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069" spans="1:39" x14ac:dyDescent="0.2">
      <c r="A1069" t="str">
        <f>TEXT(Table1[[#This Row],[Date]],"yyyymmdd") &amp; "_" &amp; (LEFT(D1069,3) &amp; "_" &amp; LEFT(E1069,3) &amp; "_" &amp; (Table1[[#This Row],[Game_no.]]))</f>
        <v>20260228_Ash_Wes_1</v>
      </c>
      <c r="B1069" s="1">
        <v>46081</v>
      </c>
      <c r="C1069" s="3">
        <v>1</v>
      </c>
      <c r="D1069" t="s">
        <v>331</v>
      </c>
      <c r="E1069" t="s">
        <v>152</v>
      </c>
      <c r="F1069" t="s">
        <v>152</v>
      </c>
      <c r="G1069" t="s">
        <v>331</v>
      </c>
      <c r="H1069" t="s">
        <v>198</v>
      </c>
      <c r="I1069" t="str">
        <f>TRIM(SUBSTITUTE(Table1[[#This Row],[Player]], " ", ""))</f>
        <v>A.Pass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f t="shared" si="52"/>
        <v>0</v>
      </c>
      <c r="W1069" t="s">
        <v>73</v>
      </c>
      <c r="X1069" s="3"/>
      <c r="Y1069">
        <v>0</v>
      </c>
      <c r="AF1069">
        <f>Table1[[#This Row],[AB]]+Table1[[#This Row],[BB]]+Table1[[#This Row],[SF]]</f>
        <v>0</v>
      </c>
      <c r="AG1069">
        <f>Table1[[#This Row],[H]]+Table1[[#This Row],[BB]]</f>
        <v>0</v>
      </c>
      <c r="AH1069">
        <f>Table1[[#This Row],[H]]-Table1[[#This Row],[2B]]-Table1[[#This Row],[3B]]-Table1[[#This Row],[HR]]</f>
        <v>0</v>
      </c>
      <c r="AI1069" s="3">
        <f>IF(Table1[[#This Row],[Team_Game_Number]] &gt;_xlfn.MAXIFS(Table1[Team_Game_Number],Table1[Team],Table1[[#This Row],[Team]]) - 5,1,0)</f>
        <v>0</v>
      </c>
      <c r="AJ1069" cm="1">
        <f t="array" ref="AJ1069">MATCH(Table1[[#This Row],[Game_ID]],_xlfn.UNIQUE(_xlfn._xlws.FILTER(Table1[Game_ID],Table1[Team]=Table1[[#This Row],[Team]])),0)</f>
        <v>11</v>
      </c>
      <c r="AK1069">
        <f>IF(Table1[[#This Row],[Last5_Flag]]=1,1,0)</f>
        <v>0</v>
      </c>
      <c r="AL1069">
        <f>COUNTIFS(
    Table1[Player Name], Table1[[#This Row],[Player Name]],
    Table1[Position], Table1[[#This Row],[Position]]
)</f>
        <v>2</v>
      </c>
      <c r="AM1069" t="str" cm="1">
        <f t="array" ref="AM10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070" spans="1:39" x14ac:dyDescent="0.2">
      <c r="A1070" t="str">
        <f>TEXT(Table1[[#This Row],[Date]],"yyyymmdd") &amp; "_" &amp; (LEFT(D1070,3) &amp; "_" &amp; LEFT(E1070,3) &amp; "_" &amp; (Table1[[#This Row],[Game_no.]]))</f>
        <v>20260228_Ash_Wes_1</v>
      </c>
      <c r="B1070" s="1">
        <v>46081</v>
      </c>
      <c r="C1070" s="3">
        <v>1</v>
      </c>
      <c r="D1070" t="s">
        <v>331</v>
      </c>
      <c r="E1070" t="s">
        <v>152</v>
      </c>
      <c r="F1070" t="s">
        <v>152</v>
      </c>
      <c r="G1070" t="s">
        <v>331</v>
      </c>
      <c r="H1070" t="s">
        <v>155</v>
      </c>
      <c r="I1070" t="str">
        <f>TRIM(SUBSTITUTE(Table1[[#This Row],[Player]], " ", ""))</f>
        <v>S.Harris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f t="shared" si="52"/>
        <v>0</v>
      </c>
      <c r="W1070" t="s">
        <v>43</v>
      </c>
      <c r="X1070" s="3"/>
      <c r="Y1070">
        <v>0</v>
      </c>
      <c r="AF1070">
        <f>Table1[[#This Row],[AB]]+Table1[[#This Row],[BB]]+Table1[[#This Row],[SF]]</f>
        <v>0</v>
      </c>
      <c r="AG1070">
        <f>Table1[[#This Row],[H]]+Table1[[#This Row],[BB]]</f>
        <v>0</v>
      </c>
      <c r="AH1070">
        <f>Table1[[#This Row],[H]]-Table1[[#This Row],[2B]]-Table1[[#This Row],[3B]]-Table1[[#This Row],[HR]]</f>
        <v>0</v>
      </c>
      <c r="AI1070" s="3">
        <f>IF(Table1[[#This Row],[Team_Game_Number]] &gt;_xlfn.MAXIFS(Table1[Team_Game_Number],Table1[Team],Table1[[#This Row],[Team]]) - 5,1,0)</f>
        <v>0</v>
      </c>
      <c r="AJ1070" cm="1">
        <f t="array" ref="AJ1070">MATCH(Table1[[#This Row],[Game_ID]],_xlfn.UNIQUE(_xlfn._xlws.FILTER(Table1[Game_ID],Table1[Team]=Table1[[#This Row],[Team]])),0)</f>
        <v>11</v>
      </c>
      <c r="AK1070">
        <f>IF(Table1[[#This Row],[Last5_Flag]]=1,1,0)</f>
        <v>0</v>
      </c>
      <c r="AL1070">
        <f>COUNTIFS(
    Table1[Player Name], Table1[[#This Row],[Player Name]],
    Table1[Position], Table1[[#This Row],[Position]]
)</f>
        <v>7</v>
      </c>
      <c r="AM1070" t="str" cm="1">
        <f t="array" ref="AM10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71" spans="1:39" x14ac:dyDescent="0.2">
      <c r="A1071" t="str">
        <f>TEXT(Table1[[#This Row],[Date]],"yyyymmdd") &amp; "_" &amp; (LEFT(D1071,3) &amp; "_" &amp; LEFT(E1071,3) &amp; "_" &amp; (Table1[[#This Row],[Game_no.]]))</f>
        <v>20260228_Ash_Wes_1</v>
      </c>
      <c r="B1071" s="1">
        <v>46081</v>
      </c>
      <c r="C1071" s="3">
        <v>1</v>
      </c>
      <c r="D1071" t="s">
        <v>331</v>
      </c>
      <c r="E1071" t="s">
        <v>152</v>
      </c>
      <c r="F1071" t="s">
        <v>152</v>
      </c>
      <c r="G1071" t="s">
        <v>331</v>
      </c>
      <c r="H1071" t="s">
        <v>195</v>
      </c>
      <c r="I1071" t="str">
        <f>TRIM(SUBSTITUTE(Table1[[#This Row],[Player]], " ", ""))</f>
        <v>K.Harris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f t="shared" si="52"/>
        <v>0</v>
      </c>
      <c r="W1071" t="s">
        <v>73</v>
      </c>
      <c r="X1071" s="3"/>
      <c r="Y1071">
        <v>0</v>
      </c>
      <c r="AF1071">
        <f>Table1[[#This Row],[AB]]+Table1[[#This Row],[BB]]+Table1[[#This Row],[SF]]</f>
        <v>0</v>
      </c>
      <c r="AG1071">
        <f>Table1[[#This Row],[H]]+Table1[[#This Row],[BB]]</f>
        <v>0</v>
      </c>
      <c r="AH1071">
        <f>Table1[[#This Row],[H]]-Table1[[#This Row],[2B]]-Table1[[#This Row],[3B]]-Table1[[#This Row],[HR]]</f>
        <v>0</v>
      </c>
      <c r="AI1071" s="3">
        <f>IF(Table1[[#This Row],[Team_Game_Number]] &gt;_xlfn.MAXIFS(Table1[Team_Game_Number],Table1[Team],Table1[[#This Row],[Team]]) - 5,1,0)</f>
        <v>0</v>
      </c>
      <c r="AJ1071" cm="1">
        <f t="array" ref="AJ1071">MATCH(Table1[[#This Row],[Game_ID]],_xlfn.UNIQUE(_xlfn._xlws.FILTER(Table1[Game_ID],Table1[Team]=Table1[[#This Row],[Team]])),0)</f>
        <v>11</v>
      </c>
      <c r="AK1071">
        <f>IF(Table1[[#This Row],[Last5_Flag]]=1,1,0)</f>
        <v>0</v>
      </c>
      <c r="AL1071">
        <f>COUNTIFS(
    Table1[Player Name], Table1[[#This Row],[Player Name]],
    Table1[Position], Table1[[#This Row],[Position]]
)</f>
        <v>11</v>
      </c>
      <c r="AM1071" t="str" cm="1">
        <f t="array" ref="AM10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072" spans="1:39" x14ac:dyDescent="0.2">
      <c r="A1072" t="str">
        <f>TEXT(Table1[[#This Row],[Date]],"yyyymmdd") &amp; "_" &amp; (LEFT(D1072,3) &amp; "_" &amp; LEFT(E1072,3) &amp; "_" &amp; (Table1[[#This Row],[Game_no.]]))</f>
        <v>20260228_Ash_Wes_1</v>
      </c>
      <c r="B1072" s="1">
        <v>46081</v>
      </c>
      <c r="C1072" s="3">
        <v>1</v>
      </c>
      <c r="D1072" t="s">
        <v>331</v>
      </c>
      <c r="E1072" t="s">
        <v>152</v>
      </c>
      <c r="F1072" t="s">
        <v>152</v>
      </c>
      <c r="G1072" t="s">
        <v>331</v>
      </c>
      <c r="H1072" t="s">
        <v>156</v>
      </c>
      <c r="I1072" t="str">
        <f>TRIM(SUBSTITUTE(Table1[[#This Row],[Player]], " ", ""))</f>
        <v>S.Simon</v>
      </c>
      <c r="J1072">
        <v>3</v>
      </c>
      <c r="K1072">
        <v>1</v>
      </c>
      <c r="L1072">
        <v>1</v>
      </c>
      <c r="M1072">
        <v>1</v>
      </c>
      <c r="N1072">
        <v>0</v>
      </c>
      <c r="O1072">
        <v>1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f t="shared" si="52"/>
        <v>5</v>
      </c>
      <c r="W1072" t="s">
        <v>350</v>
      </c>
      <c r="X1072" s="3">
        <v>5</v>
      </c>
      <c r="Y1072">
        <v>0</v>
      </c>
      <c r="AF1072">
        <f>Table1[[#This Row],[AB]]+Table1[[#This Row],[BB]]+Table1[[#This Row],[SF]]</f>
        <v>3</v>
      </c>
      <c r="AG1072">
        <f>Table1[[#This Row],[H]]+Table1[[#This Row],[BB]]</f>
        <v>1</v>
      </c>
      <c r="AH1072">
        <f>Table1[[#This Row],[H]]-Table1[[#This Row],[2B]]-Table1[[#This Row],[3B]]-Table1[[#This Row],[HR]]</f>
        <v>0</v>
      </c>
      <c r="AI1072" s="3">
        <f>IF(Table1[[#This Row],[Team_Game_Number]] &gt;_xlfn.MAXIFS(Table1[Team_Game_Number],Table1[Team],Table1[[#This Row],[Team]]) - 5,1,0)</f>
        <v>0</v>
      </c>
      <c r="AJ1072" cm="1">
        <f t="array" ref="AJ1072">MATCH(Table1[[#This Row],[Game_ID]],_xlfn.UNIQUE(_xlfn._xlws.FILTER(Table1[Game_ID],Table1[Team]=Table1[[#This Row],[Team]])),0)</f>
        <v>11</v>
      </c>
      <c r="AK1072">
        <f>IF(Table1[[#This Row],[Last5_Flag]]=1,1,0)</f>
        <v>0</v>
      </c>
      <c r="AL1072">
        <f>COUNTIFS(
    Table1[Player Name], Table1[[#This Row],[Player Name]],
    Table1[Position], Table1[[#This Row],[Position]]
)</f>
        <v>2</v>
      </c>
      <c r="AM1072" t="str" cm="1">
        <f t="array" ref="AM10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073" spans="1:39" x14ac:dyDescent="0.2">
      <c r="A1073" t="str">
        <f>TEXT(Table1[[#This Row],[Date]],"yyyymmdd") &amp; "_" &amp; (LEFT(D1073,3) &amp; "_" &amp; LEFT(E1073,3) &amp; "_" &amp; (Table1[[#This Row],[Game_no.]]))</f>
        <v>20260228_Ash_Wes_1</v>
      </c>
      <c r="B1073" s="1">
        <v>46081</v>
      </c>
      <c r="C1073" s="3">
        <v>1</v>
      </c>
      <c r="D1073" t="s">
        <v>331</v>
      </c>
      <c r="E1073" t="s">
        <v>152</v>
      </c>
      <c r="F1073" t="s">
        <v>152</v>
      </c>
      <c r="G1073" t="s">
        <v>331</v>
      </c>
      <c r="H1073" t="s">
        <v>157</v>
      </c>
      <c r="I1073" t="str">
        <f>TRIM(SUBSTITUTE(Table1[[#This Row],[Player]], " ", ""))</f>
        <v>J.Conrad</v>
      </c>
      <c r="J1073">
        <v>3</v>
      </c>
      <c r="K1073">
        <v>1</v>
      </c>
      <c r="L1073">
        <v>2</v>
      </c>
      <c r="M1073">
        <v>2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f t="shared" si="52"/>
        <v>6</v>
      </c>
      <c r="W1073" t="s">
        <v>7</v>
      </c>
      <c r="X1073" s="3">
        <v>6</v>
      </c>
      <c r="Y1073">
        <v>0</v>
      </c>
      <c r="AF1073">
        <f>Table1[[#This Row],[AB]]+Table1[[#This Row],[BB]]+Table1[[#This Row],[SF]]</f>
        <v>4</v>
      </c>
      <c r="AG1073">
        <f>Table1[[#This Row],[H]]+Table1[[#This Row],[BB]]</f>
        <v>2</v>
      </c>
      <c r="AH1073">
        <f>Table1[[#This Row],[H]]-Table1[[#This Row],[2B]]-Table1[[#This Row],[3B]]-Table1[[#This Row],[HR]]</f>
        <v>1</v>
      </c>
      <c r="AI1073" s="3">
        <f>IF(Table1[[#This Row],[Team_Game_Number]] &gt;_xlfn.MAXIFS(Table1[Team_Game_Number],Table1[Team],Table1[[#This Row],[Team]]) - 5,1,0)</f>
        <v>0</v>
      </c>
      <c r="AJ1073" cm="1">
        <f t="array" ref="AJ1073">MATCH(Table1[[#This Row],[Game_ID]],_xlfn.UNIQUE(_xlfn._xlws.FILTER(Table1[Game_ID],Table1[Team]=Table1[[#This Row],[Team]])),0)</f>
        <v>11</v>
      </c>
      <c r="AK1073">
        <f>IF(Table1[[#This Row],[Last5_Flag]]=1,1,0)</f>
        <v>0</v>
      </c>
      <c r="AL1073">
        <f>COUNTIFS(
    Table1[Player Name], Table1[[#This Row],[Player Name]],
    Table1[Position], Table1[[#This Row],[Position]]
)</f>
        <v>26</v>
      </c>
      <c r="AM1073" t="str" cm="1">
        <f t="array" ref="AM10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074" spans="1:39" x14ac:dyDescent="0.2">
      <c r="A1074" t="str">
        <f>TEXT(Table1[[#This Row],[Date]],"yyyymmdd") &amp; "_" &amp; (LEFT(D1074,3) &amp; "_" &amp; LEFT(E1074,3) &amp; "_" &amp; (Table1[[#This Row],[Game_no.]]))</f>
        <v>20260228_Ash_Wes_1</v>
      </c>
      <c r="B1074" s="1">
        <v>46081</v>
      </c>
      <c r="C1074" s="3">
        <v>1</v>
      </c>
      <c r="D1074" t="s">
        <v>331</v>
      </c>
      <c r="E1074" t="s">
        <v>152</v>
      </c>
      <c r="F1074" t="s">
        <v>152</v>
      </c>
      <c r="G1074" t="s">
        <v>331</v>
      </c>
      <c r="H1074" t="s">
        <v>163</v>
      </c>
      <c r="I1074" t="str">
        <f>TRIM(SUBSTITUTE(Table1[[#This Row],[Player]], " ", ""))</f>
        <v>F.Randolph</v>
      </c>
      <c r="J1074">
        <v>2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f t="shared" si="52"/>
        <v>0</v>
      </c>
      <c r="W1074" t="s">
        <v>48</v>
      </c>
      <c r="X1074" s="3">
        <v>7</v>
      </c>
      <c r="Y1074">
        <v>1</v>
      </c>
      <c r="AF1074">
        <f>Table1[[#This Row],[AB]]+Table1[[#This Row],[BB]]+Table1[[#This Row],[SF]]</f>
        <v>2</v>
      </c>
      <c r="AG1074">
        <f>Table1[[#This Row],[H]]+Table1[[#This Row],[BB]]</f>
        <v>0</v>
      </c>
      <c r="AH1074">
        <f>Table1[[#This Row],[H]]-Table1[[#This Row],[2B]]-Table1[[#This Row],[3B]]-Table1[[#This Row],[HR]]</f>
        <v>0</v>
      </c>
      <c r="AI1074" s="3">
        <f>IF(Table1[[#This Row],[Team_Game_Number]] &gt;_xlfn.MAXIFS(Table1[Team_Game_Number],Table1[Team],Table1[[#This Row],[Team]]) - 5,1,0)</f>
        <v>0</v>
      </c>
      <c r="AJ1074" cm="1">
        <f t="array" ref="AJ1074">MATCH(Table1[[#This Row],[Game_ID]],_xlfn.UNIQUE(_xlfn._xlws.FILTER(Table1[Game_ID],Table1[Team]=Table1[[#This Row],[Team]])),0)</f>
        <v>11</v>
      </c>
      <c r="AK1074">
        <f>IF(Table1[[#This Row],[Last5_Flag]]=1,1,0)</f>
        <v>0</v>
      </c>
      <c r="AL1074">
        <f>COUNTIFS(
    Table1[Player Name], Table1[[#This Row],[Player Name]],
    Table1[Position], Table1[[#This Row],[Position]]
)</f>
        <v>9</v>
      </c>
      <c r="AM1074" t="str" cm="1">
        <f t="array" ref="AM10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075" spans="1:39" x14ac:dyDescent="0.2">
      <c r="A1075" t="str">
        <f>TEXT(Table1[[#This Row],[Date]],"yyyymmdd") &amp; "_" &amp; (LEFT(D1075,3) &amp; "_" &amp; LEFT(E1075,3) &amp; "_" &amp; (Table1[[#This Row],[Game_no.]]))</f>
        <v>20260228_Ash_Wes_1</v>
      </c>
      <c r="B1075" s="1">
        <v>46081</v>
      </c>
      <c r="C1075" s="3">
        <v>1</v>
      </c>
      <c r="D1075" t="s">
        <v>331</v>
      </c>
      <c r="E1075" t="s">
        <v>152</v>
      </c>
      <c r="F1075" t="s">
        <v>152</v>
      </c>
      <c r="G1075" t="s">
        <v>331</v>
      </c>
      <c r="H1075" t="s">
        <v>230</v>
      </c>
      <c r="I1075" t="str">
        <f>TRIM(SUBSTITUTE(Table1[[#This Row],[Player]], " ", ""))</f>
        <v>I.McKee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f t="shared" si="52"/>
        <v>0</v>
      </c>
      <c r="W1075" t="s">
        <v>74</v>
      </c>
      <c r="X1075" s="3">
        <v>7</v>
      </c>
      <c r="Y1075">
        <v>0</v>
      </c>
      <c r="AF1075">
        <f>Table1[[#This Row],[AB]]+Table1[[#This Row],[BB]]+Table1[[#This Row],[SF]]</f>
        <v>0</v>
      </c>
      <c r="AG1075">
        <f>Table1[[#This Row],[H]]+Table1[[#This Row],[BB]]</f>
        <v>0</v>
      </c>
      <c r="AH1075">
        <f>Table1[[#This Row],[H]]-Table1[[#This Row],[2B]]-Table1[[#This Row],[3B]]-Table1[[#This Row],[HR]]</f>
        <v>0</v>
      </c>
      <c r="AI1075" s="3">
        <f>IF(Table1[[#This Row],[Team_Game_Number]] &gt;_xlfn.MAXIFS(Table1[Team_Game_Number],Table1[Team],Table1[[#This Row],[Team]]) - 5,1,0)</f>
        <v>0</v>
      </c>
      <c r="AJ1075" cm="1">
        <f t="array" ref="AJ1075">MATCH(Table1[[#This Row],[Game_ID]],_xlfn.UNIQUE(_xlfn._xlws.FILTER(Table1[Game_ID],Table1[Team]=Table1[[#This Row],[Team]])),0)</f>
        <v>11</v>
      </c>
      <c r="AK1075">
        <f>IF(Table1[[#This Row],[Last5_Flag]]=1,1,0)</f>
        <v>0</v>
      </c>
      <c r="AL1075">
        <f>COUNTIFS(
    Table1[Player Name], Table1[[#This Row],[Player Name]],
    Table1[Position], Table1[[#This Row],[Position]]
)</f>
        <v>1</v>
      </c>
      <c r="AM1075" t="str" cm="1">
        <f t="array" ref="AM10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76" spans="1:39" x14ac:dyDescent="0.2">
      <c r="A1076" t="str">
        <f>TEXT(Table1[[#This Row],[Date]],"yyyymmdd") &amp; "_" &amp; (LEFT(D1076,3) &amp; "_" &amp; LEFT(E1076,3) &amp; "_" &amp; (Table1[[#This Row],[Game_no.]]))</f>
        <v>20260228_Ash_Wes_1</v>
      </c>
      <c r="B1076" s="1">
        <v>46081</v>
      </c>
      <c r="C1076" s="3">
        <v>1</v>
      </c>
      <c r="D1076" t="s">
        <v>331</v>
      </c>
      <c r="E1076" t="s">
        <v>152</v>
      </c>
      <c r="F1076" t="s">
        <v>152</v>
      </c>
      <c r="G1076" t="s">
        <v>331</v>
      </c>
      <c r="H1076" t="s">
        <v>199</v>
      </c>
      <c r="I1076" t="str">
        <f>TRIM(SUBSTITUTE(Table1[[#This Row],[Player]], " ", ""))</f>
        <v>H.Ball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f t="shared" si="52"/>
        <v>0</v>
      </c>
      <c r="W1076" t="s">
        <v>54</v>
      </c>
      <c r="X1076" s="3"/>
      <c r="Y1076">
        <v>0</v>
      </c>
      <c r="AF1076">
        <f>Table1[[#This Row],[AB]]+Table1[[#This Row],[BB]]+Table1[[#This Row],[SF]]</f>
        <v>0</v>
      </c>
      <c r="AG1076">
        <f>Table1[[#This Row],[H]]+Table1[[#This Row],[BB]]</f>
        <v>0</v>
      </c>
      <c r="AH1076">
        <f>Table1[[#This Row],[H]]-Table1[[#This Row],[2B]]-Table1[[#This Row],[3B]]-Table1[[#This Row],[HR]]</f>
        <v>0</v>
      </c>
      <c r="AI1076" s="3">
        <f>IF(Table1[[#This Row],[Team_Game_Number]] &gt;_xlfn.MAXIFS(Table1[Team_Game_Number],Table1[Team],Table1[[#This Row],[Team]]) - 5,1,0)</f>
        <v>0</v>
      </c>
      <c r="AJ1076" cm="1">
        <f t="array" ref="AJ1076">MATCH(Table1[[#This Row],[Game_ID]],_xlfn.UNIQUE(_xlfn._xlws.FILTER(Table1[Game_ID],Table1[Team]=Table1[[#This Row],[Team]])),0)</f>
        <v>11</v>
      </c>
      <c r="AK1076">
        <f>IF(Table1[[#This Row],[Last5_Flag]]=1,1,0)</f>
        <v>0</v>
      </c>
      <c r="AL1076">
        <f>COUNTIFS(
    Table1[Player Name], Table1[[#This Row],[Player Name]],
    Table1[Position], Table1[[#This Row],[Position]]
)</f>
        <v>7</v>
      </c>
      <c r="AM1076" t="str" cm="1">
        <f t="array" ref="AM10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077" spans="1:39" x14ac:dyDescent="0.2">
      <c r="A1077" t="str">
        <f>TEXT(Table1[[#This Row],[Date]],"yyyymmdd") &amp; "_" &amp; (LEFT(D1077,3) &amp; "_" &amp; LEFT(E1077,3) &amp; "_" &amp; (Table1[[#This Row],[Game_no.]]))</f>
        <v>20260228_Ash_Wes_1</v>
      </c>
      <c r="B1077" s="1">
        <v>46081</v>
      </c>
      <c r="C1077" s="3">
        <v>1</v>
      </c>
      <c r="D1077" t="s">
        <v>331</v>
      </c>
      <c r="E1077" t="s">
        <v>152</v>
      </c>
      <c r="F1077" t="s">
        <v>152</v>
      </c>
      <c r="G1077" t="s">
        <v>331</v>
      </c>
      <c r="H1077" t="s">
        <v>159</v>
      </c>
      <c r="I1077" t="str">
        <f>TRIM(SUBSTITUTE(Table1[[#This Row],[Player]], " ", ""))</f>
        <v>R.Mangold</v>
      </c>
      <c r="J1077">
        <v>1</v>
      </c>
      <c r="K1077">
        <v>0</v>
      </c>
      <c r="L1077">
        <v>0</v>
      </c>
      <c r="M1077">
        <v>0</v>
      </c>
      <c r="N1077">
        <v>2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f t="shared" si="52"/>
        <v>0</v>
      </c>
      <c r="W1077" t="s">
        <v>164</v>
      </c>
      <c r="X1077" s="3">
        <v>8</v>
      </c>
      <c r="Y1077">
        <v>0</v>
      </c>
      <c r="Z1077">
        <v>4</v>
      </c>
      <c r="AA1077">
        <v>3</v>
      </c>
      <c r="AB1077">
        <v>0</v>
      </c>
      <c r="AC1077">
        <v>0</v>
      </c>
      <c r="AD1077">
        <v>1</v>
      </c>
      <c r="AE1077">
        <v>2</v>
      </c>
      <c r="AF1077">
        <f>Table1[[#This Row],[AB]]+Table1[[#This Row],[BB]]+Table1[[#This Row],[SF]]</f>
        <v>3</v>
      </c>
      <c r="AG1077">
        <f>Table1[[#This Row],[H]]+Table1[[#This Row],[BB]]</f>
        <v>2</v>
      </c>
      <c r="AH1077">
        <f>Table1[[#This Row],[H]]-Table1[[#This Row],[2B]]-Table1[[#This Row],[3B]]-Table1[[#This Row],[HR]]</f>
        <v>0</v>
      </c>
      <c r="AI1077" s="3">
        <f>IF(Table1[[#This Row],[Team_Game_Number]] &gt;_xlfn.MAXIFS(Table1[Team_Game_Number],Table1[Team],Table1[[#This Row],[Team]]) - 5,1,0)</f>
        <v>0</v>
      </c>
      <c r="AJ1077" cm="1">
        <f t="array" ref="AJ1077">MATCH(Table1[[#This Row],[Game_ID]],_xlfn.UNIQUE(_xlfn._xlws.FILTER(Table1[Game_ID],Table1[Team]=Table1[[#This Row],[Team]])),0)</f>
        <v>11</v>
      </c>
      <c r="AK1077">
        <f>IF(Table1[[#This Row],[Last5_Flag]]=1,1,0)</f>
        <v>0</v>
      </c>
      <c r="AL1077">
        <f>COUNTIFS(
    Table1[Player Name], Table1[[#This Row],[Player Name]],
    Table1[Position], Table1[[#This Row],[Position]]
)</f>
        <v>4</v>
      </c>
      <c r="AM1077" t="str" cm="1">
        <f t="array" ref="AM10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078" spans="1:39" x14ac:dyDescent="0.2">
      <c r="A1078" t="str">
        <f>TEXT(Table1[[#This Row],[Date]],"yyyymmdd") &amp; "_" &amp; (LEFT(D1078,3) &amp; "_" &amp; LEFT(E1078,3) &amp; "_" &amp; (Table1[[#This Row],[Game_no.]]))</f>
        <v>20260228_Ash_Wes_1</v>
      </c>
      <c r="B1078" s="1">
        <v>46081</v>
      </c>
      <c r="C1078" s="3">
        <v>1</v>
      </c>
      <c r="D1078" t="s">
        <v>331</v>
      </c>
      <c r="E1078" t="s">
        <v>152</v>
      </c>
      <c r="F1078" t="s">
        <v>152</v>
      </c>
      <c r="G1078" t="s">
        <v>331</v>
      </c>
      <c r="H1078" t="s">
        <v>191</v>
      </c>
      <c r="I1078" t="str">
        <f>TRIM(SUBSTITUTE(Table1[[#This Row],[Player]], " ", ""))</f>
        <v>R.Ward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f t="shared" si="52"/>
        <v>0</v>
      </c>
      <c r="W1078" t="s">
        <v>73</v>
      </c>
      <c r="X1078" s="3"/>
      <c r="Y1078">
        <v>0</v>
      </c>
      <c r="AF1078">
        <f>Table1[[#This Row],[AB]]+Table1[[#This Row],[BB]]+Table1[[#This Row],[SF]]</f>
        <v>0</v>
      </c>
      <c r="AG1078">
        <f>Table1[[#This Row],[H]]+Table1[[#This Row],[BB]]</f>
        <v>0</v>
      </c>
      <c r="AH1078">
        <f>Table1[[#This Row],[H]]-Table1[[#This Row],[2B]]-Table1[[#This Row],[3B]]-Table1[[#This Row],[HR]]</f>
        <v>0</v>
      </c>
      <c r="AI1078" s="3">
        <f>IF(Table1[[#This Row],[Team_Game_Number]] &gt;_xlfn.MAXIFS(Table1[Team_Game_Number],Table1[Team],Table1[[#This Row],[Team]]) - 5,1,0)</f>
        <v>0</v>
      </c>
      <c r="AJ1078" cm="1">
        <f t="array" ref="AJ1078">MATCH(Table1[[#This Row],[Game_ID]],_xlfn.UNIQUE(_xlfn._xlws.FILTER(Table1[Game_ID],Table1[Team]=Table1[[#This Row],[Team]])),0)</f>
        <v>11</v>
      </c>
      <c r="AK1078">
        <f>IF(Table1[[#This Row],[Last5_Flag]]=1,1,0)</f>
        <v>0</v>
      </c>
      <c r="AL1078">
        <f>COUNTIFS(
    Table1[Player Name], Table1[[#This Row],[Player Name]],
    Table1[Position], Table1[[#This Row],[Position]]
)</f>
        <v>20</v>
      </c>
      <c r="AM1078" t="str" cm="1">
        <f t="array" ref="AM10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079" spans="1:39" x14ac:dyDescent="0.2">
      <c r="A1079" t="str">
        <f>TEXT(Table1[[#This Row],[Date]],"yyyymmdd") &amp; "_" &amp; (LEFT(D1079,3) &amp; "_" &amp; LEFT(E1079,3) &amp; "_" &amp; (Table1[[#This Row],[Game_no.]]))</f>
        <v>20260228_Ash_Wes_1</v>
      </c>
      <c r="B1079" s="1">
        <v>46081</v>
      </c>
      <c r="C1079" s="3">
        <v>1</v>
      </c>
      <c r="D1079" t="s">
        <v>331</v>
      </c>
      <c r="E1079" t="s">
        <v>152</v>
      </c>
      <c r="F1079" t="s">
        <v>152</v>
      </c>
      <c r="G1079" t="s">
        <v>331</v>
      </c>
      <c r="H1079" t="s">
        <v>197</v>
      </c>
      <c r="I1079" t="str">
        <f>TRIM(SUBSTITUTE(Table1[[#This Row],[Player]], " ", ""))</f>
        <v>D.Deitrick</v>
      </c>
      <c r="J1079">
        <v>3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f t="shared" si="52"/>
        <v>0</v>
      </c>
      <c r="W1079" t="s">
        <v>53</v>
      </c>
      <c r="X1079" s="3">
        <v>9</v>
      </c>
      <c r="Y1079">
        <v>0</v>
      </c>
      <c r="AF1079">
        <f>Table1[[#This Row],[AB]]+Table1[[#This Row],[BB]]+Table1[[#This Row],[SF]]</f>
        <v>3</v>
      </c>
      <c r="AG1079">
        <f>Table1[[#This Row],[H]]+Table1[[#This Row],[BB]]</f>
        <v>0</v>
      </c>
      <c r="AH1079">
        <f>Table1[[#This Row],[H]]-Table1[[#This Row],[2B]]-Table1[[#This Row],[3B]]-Table1[[#This Row],[HR]]</f>
        <v>0</v>
      </c>
      <c r="AI1079" s="3">
        <f>IF(Table1[[#This Row],[Team_Game_Number]] &gt;_xlfn.MAXIFS(Table1[Team_Game_Number],Table1[Team],Table1[[#This Row],[Team]]) - 5,1,0)</f>
        <v>0</v>
      </c>
      <c r="AJ1079" cm="1">
        <f t="array" ref="AJ1079">MATCH(Table1[[#This Row],[Game_ID]],_xlfn.UNIQUE(_xlfn._xlws.FILTER(Table1[Game_ID],Table1[Team]=Table1[[#This Row],[Team]])),0)</f>
        <v>11</v>
      </c>
      <c r="AK1079">
        <f>IF(Table1[[#This Row],[Last5_Flag]]=1,1,0)</f>
        <v>0</v>
      </c>
      <c r="AL1079">
        <f>COUNTIFS(
    Table1[Player Name], Table1[[#This Row],[Player Name]],
    Table1[Position], Table1[[#This Row],[Position]]
)</f>
        <v>9</v>
      </c>
      <c r="AM1079" t="str" cm="1">
        <f t="array" ref="AM10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080" spans="1:39" x14ac:dyDescent="0.2">
      <c r="A1080" t="str">
        <f>TEXT(Table1[[#This Row],[Date]],"yyyymmdd") &amp; "_" &amp; (LEFT(D1080,3) &amp; "_" &amp; LEFT(E1080,3) &amp; "_" &amp; (Table1[[#This Row],[Game_no.]]))</f>
        <v>20260228_Ash_Wes_1</v>
      </c>
      <c r="B1080" s="1">
        <v>46081</v>
      </c>
      <c r="C1080" s="3">
        <v>1</v>
      </c>
      <c r="D1080" t="s">
        <v>331</v>
      </c>
      <c r="E1080" t="s">
        <v>152</v>
      </c>
      <c r="F1080" t="s">
        <v>152</v>
      </c>
      <c r="G1080" t="s">
        <v>331</v>
      </c>
      <c r="H1080" t="s">
        <v>328</v>
      </c>
      <c r="I1080" t="str">
        <f>TRIM(SUBSTITUTE(Table1[[#This Row],[Player]], " ", ""))</f>
        <v>C.Reece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f t="shared" si="52"/>
        <v>0</v>
      </c>
      <c r="W1080" t="s">
        <v>52</v>
      </c>
      <c r="X1080" s="3"/>
      <c r="Y1080">
        <v>0</v>
      </c>
      <c r="AF1080">
        <f>Table1[[#This Row],[AB]]+Table1[[#This Row],[BB]]+Table1[[#This Row],[SF]]</f>
        <v>0</v>
      </c>
      <c r="AG1080">
        <f>Table1[[#This Row],[H]]+Table1[[#This Row],[BB]]</f>
        <v>0</v>
      </c>
      <c r="AH1080">
        <f>Table1[[#This Row],[H]]-Table1[[#This Row],[2B]]-Table1[[#This Row],[3B]]-Table1[[#This Row],[HR]]</f>
        <v>0</v>
      </c>
      <c r="AI1080" s="3">
        <f>IF(Table1[[#This Row],[Team_Game_Number]] &gt;_xlfn.MAXIFS(Table1[Team_Game_Number],Table1[Team],Table1[[#This Row],[Team]]) - 5,1,0)</f>
        <v>0</v>
      </c>
      <c r="AJ1080" cm="1">
        <f t="array" ref="AJ1080">MATCH(Table1[[#This Row],[Game_ID]],_xlfn.UNIQUE(_xlfn._xlws.FILTER(Table1[Game_ID],Table1[Team]=Table1[[#This Row],[Team]])),0)</f>
        <v>11</v>
      </c>
      <c r="AK1080">
        <f>IF(Table1[[#This Row],[Last5_Flag]]=1,1,0)</f>
        <v>0</v>
      </c>
      <c r="AL1080">
        <f>COUNTIFS(
    Table1[Player Name], Table1[[#This Row],[Player Name]],
    Table1[Position], Table1[[#This Row],[Position]]
)</f>
        <v>10</v>
      </c>
      <c r="AM1080" t="str" cm="1">
        <f t="array" ref="AM10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81" spans="1:39" x14ac:dyDescent="0.2">
      <c r="A1081" t="str">
        <f>TEXT(Table1[[#This Row],[Date]],"yyyymmdd") &amp; "_" &amp; (LEFT(D1081,3) &amp; "_" &amp; LEFT(E1081,3) &amp; "_" &amp; (Table1[[#This Row],[Game_no.]]))</f>
        <v>20260228_Con_Loc_1</v>
      </c>
      <c r="B1081" s="1">
        <v>46081</v>
      </c>
      <c r="C1081" s="3">
        <v>1</v>
      </c>
      <c r="D1081" t="s">
        <v>97</v>
      </c>
      <c r="E1081" t="s">
        <v>351</v>
      </c>
      <c r="F1081" t="s">
        <v>97</v>
      </c>
      <c r="G1081" t="s">
        <v>351</v>
      </c>
      <c r="H1081" t="s">
        <v>98</v>
      </c>
      <c r="I1081" t="str">
        <f>TRIM(SUBSTITUTE(Table1[[#This Row],[Player]], " ", ""))</f>
        <v>K.Morgan</v>
      </c>
      <c r="J1081">
        <v>4</v>
      </c>
      <c r="K1081">
        <v>1</v>
      </c>
      <c r="L1081">
        <v>2</v>
      </c>
      <c r="M1081">
        <v>2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2</v>
      </c>
      <c r="T1081">
        <v>0</v>
      </c>
      <c r="U1081">
        <v>0</v>
      </c>
      <c r="V1081">
        <f t="shared" si="52"/>
        <v>2</v>
      </c>
      <c r="W1081" t="s">
        <v>8</v>
      </c>
      <c r="X1081" s="3">
        <v>1</v>
      </c>
      <c r="Y1081">
        <v>0</v>
      </c>
      <c r="AF1081">
        <f>Table1[[#This Row],[AB]]+Table1[[#This Row],[BB]]+Table1[[#This Row],[SF]]</f>
        <v>4</v>
      </c>
      <c r="AG1081">
        <f>Table1[[#This Row],[H]]+Table1[[#This Row],[BB]]</f>
        <v>2</v>
      </c>
      <c r="AH1081">
        <f>Table1[[#This Row],[H]]-Table1[[#This Row],[2B]]-Table1[[#This Row],[3B]]-Table1[[#This Row],[HR]]</f>
        <v>2</v>
      </c>
      <c r="AI1081" s="3">
        <f>IF(Table1[[#This Row],[Team_Game_Number]] &gt;_xlfn.MAXIFS(Table1[Team_Game_Number],Table1[Team],Table1[[#This Row],[Team]]) - 5,1,0)</f>
        <v>0</v>
      </c>
      <c r="AJ1081" cm="1">
        <f t="array" ref="AJ1081">MATCH(Table1[[#This Row],[Game_ID]],_xlfn.UNIQUE(_xlfn._xlws.FILTER(Table1[Game_ID],Table1[Team]=Table1[[#This Row],[Team]])),0)</f>
        <v>13</v>
      </c>
      <c r="AK1081">
        <f>IF(Table1[[#This Row],[Last5_Flag]]=1,1,0)</f>
        <v>0</v>
      </c>
      <c r="AL1081">
        <f>COUNTIFS(
    Table1[Player Name], Table1[[#This Row],[Player Name]],
    Table1[Position], Table1[[#This Row],[Position]]
)</f>
        <v>28</v>
      </c>
      <c r="AM1081" t="str" cm="1">
        <f t="array" ref="AM10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082" spans="1:39" x14ac:dyDescent="0.2">
      <c r="A1082" t="str">
        <f>TEXT(Table1[[#This Row],[Date]],"yyyymmdd") &amp; "_" &amp; (LEFT(D1082,3) &amp; "_" &amp; LEFT(E1082,3) &amp; "_" &amp; (Table1[[#This Row],[Game_no.]]))</f>
        <v>20260228_Con_Loc_1</v>
      </c>
      <c r="B1082" s="1">
        <v>46081</v>
      </c>
      <c r="C1082" s="3">
        <v>1</v>
      </c>
      <c r="D1082" t="s">
        <v>97</v>
      </c>
      <c r="E1082" t="s">
        <v>351</v>
      </c>
      <c r="F1082" t="s">
        <v>97</v>
      </c>
      <c r="G1082" t="s">
        <v>351</v>
      </c>
      <c r="H1082" t="s">
        <v>101</v>
      </c>
      <c r="I1082" t="str">
        <f>TRIM(SUBSTITUTE(Table1[[#This Row],[Player]], " ", ""))</f>
        <v>L.Lewis</v>
      </c>
      <c r="J1082">
        <v>4</v>
      </c>
      <c r="K1082">
        <v>0</v>
      </c>
      <c r="L1082">
        <v>2</v>
      </c>
      <c r="M1082">
        <v>1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f>L1082*1+P1082*2+Q1082*3+R1082*4</f>
        <v>2</v>
      </c>
      <c r="W1082" t="s">
        <v>48</v>
      </c>
      <c r="X1082" s="3">
        <v>2</v>
      </c>
      <c r="Y1082">
        <v>0</v>
      </c>
      <c r="AF1082">
        <f>Table1[[#This Row],[AB]]+Table1[[#This Row],[BB]]+Table1[[#This Row],[SF]]</f>
        <v>4</v>
      </c>
      <c r="AG1082">
        <f>Table1[[#This Row],[H]]+Table1[[#This Row],[BB]]</f>
        <v>2</v>
      </c>
      <c r="AH1082">
        <f>Table1[[#This Row],[H]]-Table1[[#This Row],[2B]]-Table1[[#This Row],[3B]]-Table1[[#This Row],[HR]]</f>
        <v>2</v>
      </c>
      <c r="AI1082" s="3">
        <f>IF(Table1[[#This Row],[Team_Game_Number]] &gt;_xlfn.MAXIFS(Table1[Team_Game_Number],Table1[Team],Table1[[#This Row],[Team]]) - 5,1,0)</f>
        <v>0</v>
      </c>
      <c r="AJ1082" cm="1">
        <f t="array" ref="AJ1082">MATCH(Table1[[#This Row],[Game_ID]],_xlfn.UNIQUE(_xlfn._xlws.FILTER(Table1[Game_ID],Table1[Team]=Table1[[#This Row],[Team]])),0)</f>
        <v>13</v>
      </c>
      <c r="AK1082">
        <f>IF(Table1[[#This Row],[Last5_Flag]]=1,1,0)</f>
        <v>0</v>
      </c>
      <c r="AL1082">
        <f>COUNTIFS(
    Table1[Player Name], Table1[[#This Row],[Player Name]],
    Table1[Position], Table1[[#This Row],[Position]]
)</f>
        <v>28</v>
      </c>
      <c r="AM1082" t="str" cm="1">
        <f t="array" ref="AM10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083" spans="1:39" x14ac:dyDescent="0.2">
      <c r="A1083" t="str">
        <f>TEXT(Table1[[#This Row],[Date]],"yyyymmdd") &amp; "_" &amp; (LEFT(D1083,3) &amp; "_" &amp; LEFT(E1083,3) &amp; "_" &amp; (Table1[[#This Row],[Game_no.]]))</f>
        <v>20260228_Con_Loc_1</v>
      </c>
      <c r="B1083" s="1">
        <v>46081</v>
      </c>
      <c r="C1083" s="3">
        <v>1</v>
      </c>
      <c r="D1083" t="s">
        <v>97</v>
      </c>
      <c r="E1083" t="s">
        <v>351</v>
      </c>
      <c r="F1083" t="s">
        <v>97</v>
      </c>
      <c r="G1083" t="s">
        <v>351</v>
      </c>
      <c r="H1083" t="s">
        <v>102</v>
      </c>
      <c r="I1083" t="str">
        <f>TRIM(SUBSTITUTE(Table1[[#This Row],[Player]], " ", ""))</f>
        <v>A.Giles</v>
      </c>
      <c r="J1083">
        <v>3</v>
      </c>
      <c r="K1083">
        <v>0</v>
      </c>
      <c r="L1083">
        <v>0</v>
      </c>
      <c r="M1083">
        <v>0</v>
      </c>
      <c r="N1083">
        <v>1</v>
      </c>
      <c r="O1083">
        <v>2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f t="shared" ref="V1083:V1094" si="53">L1083*1+P1083*2+Q1083*3+R1083*4</f>
        <v>0</v>
      </c>
      <c r="W1083" t="s">
        <v>57</v>
      </c>
      <c r="X1083" s="3">
        <v>3</v>
      </c>
      <c r="Y1083">
        <v>0</v>
      </c>
      <c r="AF1083">
        <f>Table1[[#This Row],[AB]]+Table1[[#This Row],[BB]]+Table1[[#This Row],[SF]]</f>
        <v>4</v>
      </c>
      <c r="AG1083">
        <f>Table1[[#This Row],[H]]+Table1[[#This Row],[BB]]</f>
        <v>1</v>
      </c>
      <c r="AH1083">
        <f>Table1[[#This Row],[H]]-Table1[[#This Row],[2B]]-Table1[[#This Row],[3B]]-Table1[[#This Row],[HR]]</f>
        <v>0</v>
      </c>
      <c r="AI1083" s="3">
        <f>IF(Table1[[#This Row],[Team_Game_Number]] &gt;_xlfn.MAXIFS(Table1[Team_Game_Number],Table1[Team],Table1[[#This Row],[Team]]) - 5,1,0)</f>
        <v>0</v>
      </c>
      <c r="AJ1083" cm="1">
        <f t="array" ref="AJ1083">MATCH(Table1[[#This Row],[Game_ID]],_xlfn.UNIQUE(_xlfn._xlws.FILTER(Table1[Game_ID],Table1[Team]=Table1[[#This Row],[Team]])),0)</f>
        <v>13</v>
      </c>
      <c r="AK1083">
        <f>IF(Table1[[#This Row],[Last5_Flag]]=1,1,0)</f>
        <v>0</v>
      </c>
      <c r="AL1083">
        <f>COUNTIFS(
    Table1[Player Name], Table1[[#This Row],[Player Name]],
    Table1[Position], Table1[[#This Row],[Position]]
)</f>
        <v>27</v>
      </c>
      <c r="AM1083" t="str" cm="1">
        <f t="array" ref="AM10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084" spans="1:39" x14ac:dyDescent="0.2">
      <c r="A1084" t="str">
        <f>TEXT(Table1[[#This Row],[Date]],"yyyymmdd") &amp; "_" &amp; (LEFT(D1084,3) &amp; "_" &amp; LEFT(E1084,3) &amp; "_" &amp; (Table1[[#This Row],[Game_no.]]))</f>
        <v>20260228_Con_Loc_1</v>
      </c>
      <c r="B1084" s="1">
        <v>46081</v>
      </c>
      <c r="C1084" s="3">
        <v>1</v>
      </c>
      <c r="D1084" t="s">
        <v>97</v>
      </c>
      <c r="E1084" t="s">
        <v>351</v>
      </c>
      <c r="F1084" t="s">
        <v>97</v>
      </c>
      <c r="G1084" t="s">
        <v>351</v>
      </c>
      <c r="H1084" t="s">
        <v>111</v>
      </c>
      <c r="I1084" t="str">
        <f>TRIM(SUBSTITUTE(Table1[[#This Row],[Player]], " ", ""))</f>
        <v>H.Niten</v>
      </c>
      <c r="J1084">
        <v>3</v>
      </c>
      <c r="K1084">
        <v>0</v>
      </c>
      <c r="L1084">
        <v>0</v>
      </c>
      <c r="M1084">
        <v>0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f t="shared" si="53"/>
        <v>0</v>
      </c>
      <c r="W1084" t="s">
        <v>50</v>
      </c>
      <c r="X1084" s="3">
        <v>4</v>
      </c>
      <c r="Y1084">
        <v>0</v>
      </c>
      <c r="AF1084">
        <f>Table1[[#This Row],[AB]]+Table1[[#This Row],[BB]]+Table1[[#This Row],[SF]]</f>
        <v>4</v>
      </c>
      <c r="AG1084">
        <f>Table1[[#This Row],[H]]+Table1[[#This Row],[BB]]</f>
        <v>1</v>
      </c>
      <c r="AH1084">
        <f>Table1[[#This Row],[H]]-Table1[[#This Row],[2B]]-Table1[[#This Row],[3B]]-Table1[[#This Row],[HR]]</f>
        <v>0</v>
      </c>
      <c r="AI1084" s="3">
        <f>IF(Table1[[#This Row],[Team_Game_Number]] &gt;_xlfn.MAXIFS(Table1[Team_Game_Number],Table1[Team],Table1[[#This Row],[Team]]) - 5,1,0)</f>
        <v>0</v>
      </c>
      <c r="AJ1084" cm="1">
        <f t="array" ref="AJ1084">MATCH(Table1[[#This Row],[Game_ID]],_xlfn.UNIQUE(_xlfn._xlws.FILTER(Table1[Game_ID],Table1[Team]=Table1[[#This Row],[Team]])),0)</f>
        <v>13</v>
      </c>
      <c r="AK1084">
        <f>IF(Table1[[#This Row],[Last5_Flag]]=1,1,0)</f>
        <v>0</v>
      </c>
      <c r="AL1084">
        <f>COUNTIFS(
    Table1[Player Name], Table1[[#This Row],[Player Name]],
    Table1[Position], Table1[[#This Row],[Position]]
)</f>
        <v>4</v>
      </c>
      <c r="AM1084" t="str" cm="1">
        <f t="array" ref="AM10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85" spans="1:39" x14ac:dyDescent="0.2">
      <c r="A1085" t="str">
        <f>TEXT(Table1[[#This Row],[Date]],"yyyymmdd") &amp; "_" &amp; (LEFT(D1085,3) &amp; "_" &amp; LEFT(E1085,3) &amp; "_" &amp; (Table1[[#This Row],[Game_no.]]))</f>
        <v>20260228_Con_Loc_1</v>
      </c>
      <c r="B1085" s="1">
        <v>46081</v>
      </c>
      <c r="C1085" s="3">
        <v>1</v>
      </c>
      <c r="D1085" t="s">
        <v>97</v>
      </c>
      <c r="E1085" t="s">
        <v>351</v>
      </c>
      <c r="F1085" t="s">
        <v>97</v>
      </c>
      <c r="G1085" t="s">
        <v>351</v>
      </c>
      <c r="H1085" t="s">
        <v>105</v>
      </c>
      <c r="I1085" t="str">
        <f>TRIM(SUBSTITUTE(Table1[[#This Row],[Player]], " ", ""))</f>
        <v>K.Sholter</v>
      </c>
      <c r="J1085">
        <v>2</v>
      </c>
      <c r="K1085">
        <v>0</v>
      </c>
      <c r="L1085">
        <v>0</v>
      </c>
      <c r="M1085">
        <v>0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f t="shared" si="53"/>
        <v>0</v>
      </c>
      <c r="W1085" t="s">
        <v>57</v>
      </c>
      <c r="X1085" s="3">
        <v>5</v>
      </c>
      <c r="Y1085">
        <v>1</v>
      </c>
      <c r="AF1085">
        <f>Table1[[#This Row],[AB]]+Table1[[#This Row],[BB]]+Table1[[#This Row],[SF]]</f>
        <v>3</v>
      </c>
      <c r="AG1085">
        <f>Table1[[#This Row],[H]]+Table1[[#This Row],[BB]]</f>
        <v>1</v>
      </c>
      <c r="AH1085">
        <f>Table1[[#This Row],[H]]-Table1[[#This Row],[2B]]-Table1[[#This Row],[3B]]-Table1[[#This Row],[HR]]</f>
        <v>0</v>
      </c>
      <c r="AI1085" s="3">
        <f>IF(Table1[[#This Row],[Team_Game_Number]] &gt;_xlfn.MAXIFS(Table1[Team_Game_Number],Table1[Team],Table1[[#This Row],[Team]]) - 5,1,0)</f>
        <v>0</v>
      </c>
      <c r="AJ1085" cm="1">
        <f t="array" ref="AJ1085">MATCH(Table1[[#This Row],[Game_ID]],_xlfn.UNIQUE(_xlfn._xlws.FILTER(Table1[Game_ID],Table1[Team]=Table1[[#This Row],[Team]])),0)</f>
        <v>13</v>
      </c>
      <c r="AK1085">
        <f>IF(Table1[[#This Row],[Last5_Flag]]=1,1,0)</f>
        <v>0</v>
      </c>
      <c r="AL1085">
        <f>COUNTIFS(
    Table1[Player Name], Table1[[#This Row],[Player Name]],
    Table1[Position], Table1[[#This Row],[Position]]
)</f>
        <v>1</v>
      </c>
      <c r="AM1085" t="str" cm="1">
        <f t="array" ref="AM10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86" spans="1:39" x14ac:dyDescent="0.2">
      <c r="A1086" t="str">
        <f>TEXT(Table1[[#This Row],[Date]],"yyyymmdd") &amp; "_" &amp; (LEFT(D1086,3) &amp; "_" &amp; LEFT(E1086,3) &amp; "_" &amp; (Table1[[#This Row],[Game_no.]]))</f>
        <v>20260228_Con_Loc_1</v>
      </c>
      <c r="B1086" s="1">
        <v>46081</v>
      </c>
      <c r="C1086" s="3">
        <v>1</v>
      </c>
      <c r="D1086" t="s">
        <v>97</v>
      </c>
      <c r="E1086" t="s">
        <v>351</v>
      </c>
      <c r="F1086" t="s">
        <v>97</v>
      </c>
      <c r="G1086" t="s">
        <v>351</v>
      </c>
      <c r="H1086" t="s">
        <v>317</v>
      </c>
      <c r="I1086" t="str">
        <f>TRIM(SUBSTITUTE(Table1[[#This Row],[Player]], " ", ""))</f>
        <v>J.Ervin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f t="shared" si="53"/>
        <v>0</v>
      </c>
      <c r="W1086" t="s">
        <v>73</v>
      </c>
      <c r="X1086" s="3"/>
      <c r="Y1086">
        <v>0</v>
      </c>
      <c r="AF1086">
        <f>Table1[[#This Row],[AB]]+Table1[[#This Row],[BB]]+Table1[[#This Row],[SF]]</f>
        <v>0</v>
      </c>
      <c r="AG1086">
        <f>Table1[[#This Row],[H]]+Table1[[#This Row],[BB]]</f>
        <v>0</v>
      </c>
      <c r="AH1086">
        <f>Table1[[#This Row],[H]]-Table1[[#This Row],[2B]]-Table1[[#This Row],[3B]]-Table1[[#This Row],[HR]]</f>
        <v>0</v>
      </c>
      <c r="AI1086" s="3">
        <f>IF(Table1[[#This Row],[Team_Game_Number]] &gt;_xlfn.MAXIFS(Table1[Team_Game_Number],Table1[Team],Table1[[#This Row],[Team]]) - 5,1,0)</f>
        <v>0</v>
      </c>
      <c r="AJ1086" cm="1">
        <f t="array" ref="AJ1086">MATCH(Table1[[#This Row],[Game_ID]],_xlfn.UNIQUE(_xlfn._xlws.FILTER(Table1[Game_ID],Table1[Team]=Table1[[#This Row],[Team]])),0)</f>
        <v>13</v>
      </c>
      <c r="AK1086">
        <f>IF(Table1[[#This Row],[Last5_Flag]]=1,1,0)</f>
        <v>0</v>
      </c>
      <c r="AL1086">
        <f>COUNTIFS(
    Table1[Player Name], Table1[[#This Row],[Player Name]],
    Table1[Position], Table1[[#This Row],[Position]]
)</f>
        <v>3</v>
      </c>
      <c r="AM1086" t="str" cm="1">
        <f t="array" ref="AM10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087" spans="1:39" x14ac:dyDescent="0.2">
      <c r="A1087" t="str">
        <f>TEXT(Table1[[#This Row],[Date]],"yyyymmdd") &amp; "_" &amp; (LEFT(D1087,3) &amp; "_" &amp; LEFT(E1087,3) &amp; "_" &amp; (Table1[[#This Row],[Game_no.]]))</f>
        <v>20260228_Con_Loc_1</v>
      </c>
      <c r="B1087" s="1">
        <v>46081</v>
      </c>
      <c r="C1087" s="3">
        <v>1</v>
      </c>
      <c r="D1087" t="s">
        <v>97</v>
      </c>
      <c r="E1087" t="s">
        <v>351</v>
      </c>
      <c r="F1087" t="s">
        <v>97</v>
      </c>
      <c r="G1087" t="s">
        <v>351</v>
      </c>
      <c r="H1087" t="s">
        <v>100</v>
      </c>
      <c r="I1087" t="str">
        <f>TRIM(SUBSTITUTE(Table1[[#This Row],[Player]], " ", ""))</f>
        <v>M.Hollis</v>
      </c>
      <c r="J1087">
        <v>3</v>
      </c>
      <c r="K1087">
        <v>0</v>
      </c>
      <c r="L1087">
        <v>0</v>
      </c>
      <c r="M1087">
        <v>0</v>
      </c>
      <c r="N1087">
        <v>1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f t="shared" si="53"/>
        <v>0</v>
      </c>
      <c r="W1087" t="s">
        <v>116</v>
      </c>
      <c r="X1087" s="3">
        <v>6</v>
      </c>
      <c r="Y1087">
        <v>0</v>
      </c>
      <c r="Z1087">
        <v>2</v>
      </c>
      <c r="AA1087">
        <v>8</v>
      </c>
      <c r="AB1087">
        <v>7</v>
      </c>
      <c r="AC1087">
        <v>6</v>
      </c>
      <c r="AD1087">
        <v>0</v>
      </c>
      <c r="AE1087">
        <v>4</v>
      </c>
      <c r="AF1087">
        <f>Table1[[#This Row],[AB]]+Table1[[#This Row],[BB]]+Table1[[#This Row],[SF]]</f>
        <v>4</v>
      </c>
      <c r="AG1087">
        <f>Table1[[#This Row],[H]]+Table1[[#This Row],[BB]]</f>
        <v>1</v>
      </c>
      <c r="AH1087">
        <f>Table1[[#This Row],[H]]-Table1[[#This Row],[2B]]-Table1[[#This Row],[3B]]-Table1[[#This Row],[HR]]</f>
        <v>0</v>
      </c>
      <c r="AI1087" s="3">
        <f>IF(Table1[[#This Row],[Team_Game_Number]] &gt;_xlfn.MAXIFS(Table1[Team_Game_Number],Table1[Team],Table1[[#This Row],[Team]]) - 5,1,0)</f>
        <v>0</v>
      </c>
      <c r="AJ1087" cm="1">
        <f t="array" ref="AJ1087">MATCH(Table1[[#This Row],[Game_ID]],_xlfn.UNIQUE(_xlfn._xlws.FILTER(Table1[Game_ID],Table1[Team]=Table1[[#This Row],[Team]])),0)</f>
        <v>13</v>
      </c>
      <c r="AK1087">
        <f>IF(Table1[[#This Row],[Last5_Flag]]=1,1,0)</f>
        <v>0</v>
      </c>
      <c r="AL1087">
        <f>COUNTIFS(
    Table1[Player Name], Table1[[#This Row],[Player Name]],
    Table1[Position], Table1[[#This Row],[Position]]
)</f>
        <v>4</v>
      </c>
      <c r="AM1087" t="str" cm="1">
        <f t="array" ref="AM10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088" spans="1:39" x14ac:dyDescent="0.2">
      <c r="A1088" t="str">
        <f>TEXT(Table1[[#This Row],[Date]],"yyyymmdd") &amp; "_" &amp; (LEFT(D1088,3) &amp; "_" &amp; LEFT(E1088,3) &amp; "_" &amp; (Table1[[#This Row],[Game_no.]]))</f>
        <v>20260228_Con_Loc_1</v>
      </c>
      <c r="B1088" s="1">
        <v>46081</v>
      </c>
      <c r="C1088" s="3">
        <v>1</v>
      </c>
      <c r="D1088" t="s">
        <v>97</v>
      </c>
      <c r="E1088" t="s">
        <v>351</v>
      </c>
      <c r="F1088" t="s">
        <v>97</v>
      </c>
      <c r="G1088" t="s">
        <v>351</v>
      </c>
      <c r="H1088" t="s">
        <v>106</v>
      </c>
      <c r="I1088" t="str">
        <f>TRIM(SUBSTITUTE(Table1[[#This Row],[Player]], " ", ""))</f>
        <v>S.Brehm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f t="shared" si="53"/>
        <v>0</v>
      </c>
      <c r="W1088" t="s">
        <v>73</v>
      </c>
      <c r="X1088" s="3"/>
      <c r="Y1088">
        <v>0</v>
      </c>
      <c r="AF1088">
        <f>Table1[[#This Row],[AB]]+Table1[[#This Row],[BB]]+Table1[[#This Row],[SF]]</f>
        <v>0</v>
      </c>
      <c r="AG1088">
        <f>Table1[[#This Row],[H]]+Table1[[#This Row],[BB]]</f>
        <v>0</v>
      </c>
      <c r="AH1088">
        <f>Table1[[#This Row],[H]]-Table1[[#This Row],[2B]]-Table1[[#This Row],[3B]]-Table1[[#This Row],[HR]]</f>
        <v>0</v>
      </c>
      <c r="AI1088" s="3">
        <f>IF(Table1[[#This Row],[Team_Game_Number]] &gt;_xlfn.MAXIFS(Table1[Team_Game_Number],Table1[Team],Table1[[#This Row],[Team]]) - 5,1,0)</f>
        <v>0</v>
      </c>
      <c r="AJ1088" cm="1">
        <f t="array" ref="AJ1088">MATCH(Table1[[#This Row],[Game_ID]],_xlfn.UNIQUE(_xlfn._xlws.FILTER(Table1[Game_ID],Table1[Team]=Table1[[#This Row],[Team]])),0)</f>
        <v>13</v>
      </c>
      <c r="AK1088">
        <f>IF(Table1[[#This Row],[Last5_Flag]]=1,1,0)</f>
        <v>0</v>
      </c>
      <c r="AL1088">
        <f>COUNTIFS(
    Table1[Player Name], Table1[[#This Row],[Player Name]],
    Table1[Position], Table1[[#This Row],[Position]]
)</f>
        <v>11</v>
      </c>
      <c r="AM1088" t="str" cm="1">
        <f t="array" ref="AM10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089" spans="1:39" x14ac:dyDescent="0.2">
      <c r="A1089" t="str">
        <f>TEXT(Table1[[#This Row],[Date]],"yyyymmdd") &amp; "_" &amp; (LEFT(D1089,3) &amp; "_" &amp; LEFT(E1089,3) &amp; "_" &amp; (Table1[[#This Row],[Game_no.]]))</f>
        <v>20260228_Con_Loc_1</v>
      </c>
      <c r="B1089" s="1">
        <v>46081</v>
      </c>
      <c r="C1089" s="3">
        <v>1</v>
      </c>
      <c r="D1089" t="s">
        <v>97</v>
      </c>
      <c r="E1089" t="s">
        <v>351</v>
      </c>
      <c r="F1089" t="s">
        <v>97</v>
      </c>
      <c r="G1089" t="s">
        <v>351</v>
      </c>
      <c r="H1089" t="s">
        <v>104</v>
      </c>
      <c r="I1089" t="str">
        <f>TRIM(SUBSTITUTE(Table1[[#This Row],[Player]], " ", ""))</f>
        <v>K.McCord</v>
      </c>
      <c r="J1089">
        <v>1</v>
      </c>
      <c r="K1089">
        <v>1</v>
      </c>
      <c r="L1089">
        <v>0</v>
      </c>
      <c r="M1089">
        <v>0</v>
      </c>
      <c r="N1089">
        <v>2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f t="shared" si="53"/>
        <v>0</v>
      </c>
      <c r="W1089" t="s">
        <v>7</v>
      </c>
      <c r="X1089" s="3">
        <v>7</v>
      </c>
      <c r="Y1089">
        <v>0</v>
      </c>
      <c r="AF1089">
        <f>Table1[[#This Row],[AB]]+Table1[[#This Row],[BB]]+Table1[[#This Row],[SF]]</f>
        <v>3</v>
      </c>
      <c r="AG1089">
        <f>Table1[[#This Row],[H]]+Table1[[#This Row],[BB]]</f>
        <v>2</v>
      </c>
      <c r="AH1089">
        <f>Table1[[#This Row],[H]]-Table1[[#This Row],[2B]]-Table1[[#This Row],[3B]]-Table1[[#This Row],[HR]]</f>
        <v>0</v>
      </c>
      <c r="AI1089" s="3">
        <f>IF(Table1[[#This Row],[Team_Game_Number]] &gt;_xlfn.MAXIFS(Table1[Team_Game_Number],Table1[Team],Table1[[#This Row],[Team]]) - 5,1,0)</f>
        <v>0</v>
      </c>
      <c r="AJ1089" cm="1">
        <f t="array" ref="AJ1089">MATCH(Table1[[#This Row],[Game_ID]],_xlfn.UNIQUE(_xlfn._xlws.FILTER(Table1[Game_ID],Table1[Team]=Table1[[#This Row],[Team]])),0)</f>
        <v>13</v>
      </c>
      <c r="AK1089">
        <f>IF(Table1[[#This Row],[Last5_Flag]]=1,1,0)</f>
        <v>0</v>
      </c>
      <c r="AL1089">
        <f>COUNTIFS(
    Table1[Player Name], Table1[[#This Row],[Player Name]],
    Table1[Position], Table1[[#This Row],[Position]]
)</f>
        <v>22</v>
      </c>
      <c r="AM1089" t="str" cm="1">
        <f t="array" ref="AM10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090" spans="1:39" x14ac:dyDescent="0.2">
      <c r="A1090" t="str">
        <f>TEXT(Table1[[#This Row],[Date]],"yyyymmdd") &amp; "_" &amp; (LEFT(D1090,3) &amp; "_" &amp; LEFT(E1090,3) &amp; "_" &amp; (Table1[[#This Row],[Game_no.]]))</f>
        <v>20260228_Con_Loc_1</v>
      </c>
      <c r="B1090" s="1">
        <v>46081</v>
      </c>
      <c r="C1090" s="3">
        <v>1</v>
      </c>
      <c r="D1090" t="s">
        <v>97</v>
      </c>
      <c r="E1090" t="s">
        <v>351</v>
      </c>
      <c r="F1090" t="s">
        <v>97</v>
      </c>
      <c r="G1090" t="s">
        <v>351</v>
      </c>
      <c r="H1090" t="s">
        <v>103</v>
      </c>
      <c r="I1090" t="str">
        <f>TRIM(SUBSTITUTE(Table1[[#This Row],[Player]], " ", ""))</f>
        <v>M.Gleason</v>
      </c>
      <c r="J1090">
        <v>3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f t="shared" si="53"/>
        <v>1</v>
      </c>
      <c r="W1090" t="s">
        <v>53</v>
      </c>
      <c r="X1090" s="3">
        <v>8</v>
      </c>
      <c r="Y1090">
        <v>0</v>
      </c>
      <c r="AF1090">
        <f>Table1[[#This Row],[AB]]+Table1[[#This Row],[BB]]+Table1[[#This Row],[SF]]</f>
        <v>3</v>
      </c>
      <c r="AG1090">
        <f>Table1[[#This Row],[H]]+Table1[[#This Row],[BB]]</f>
        <v>1</v>
      </c>
      <c r="AH1090">
        <f>Table1[[#This Row],[H]]-Table1[[#This Row],[2B]]-Table1[[#This Row],[3B]]-Table1[[#This Row],[HR]]</f>
        <v>1</v>
      </c>
      <c r="AI1090" s="3">
        <f>IF(Table1[[#This Row],[Team_Game_Number]] &gt;_xlfn.MAXIFS(Table1[Team_Game_Number],Table1[Team],Table1[[#This Row],[Team]]) - 5,1,0)</f>
        <v>0</v>
      </c>
      <c r="AJ1090" cm="1">
        <f t="array" ref="AJ1090">MATCH(Table1[[#This Row],[Game_ID]],_xlfn.UNIQUE(_xlfn._xlws.FILTER(Table1[Game_ID],Table1[Team]=Table1[[#This Row],[Team]])),0)</f>
        <v>13</v>
      </c>
      <c r="AK1090">
        <f>IF(Table1[[#This Row],[Last5_Flag]]=1,1,0)</f>
        <v>0</v>
      </c>
      <c r="AL1090">
        <f>COUNTIFS(
    Table1[Player Name], Table1[[#This Row],[Player Name]],
    Table1[Position], Table1[[#This Row],[Position]]
)</f>
        <v>21</v>
      </c>
      <c r="AM1090" t="str" cm="1">
        <f t="array" ref="AM10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091" spans="1:39" x14ac:dyDescent="0.2">
      <c r="A1091" t="str">
        <f>TEXT(Table1[[#This Row],[Date]],"yyyymmdd") &amp; "_" &amp; (LEFT(D1091,3) &amp; "_" &amp; LEFT(E1091,3) &amp; "_" &amp; (Table1[[#This Row],[Game_no.]]))</f>
        <v>20260228_Con_Loc_1</v>
      </c>
      <c r="B1091" s="1">
        <v>46081</v>
      </c>
      <c r="C1091" s="3">
        <v>1</v>
      </c>
      <c r="D1091" t="s">
        <v>97</v>
      </c>
      <c r="E1091" t="s">
        <v>351</v>
      </c>
      <c r="F1091" t="s">
        <v>97</v>
      </c>
      <c r="G1091" t="s">
        <v>351</v>
      </c>
      <c r="H1091" t="s">
        <v>108</v>
      </c>
      <c r="I1091" t="str">
        <f>TRIM(SUBSTITUTE(Table1[[#This Row],[Player]], " ", ""))</f>
        <v>R.Hintz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f t="shared" si="53"/>
        <v>0</v>
      </c>
      <c r="W1091" t="s">
        <v>58</v>
      </c>
      <c r="X1091" s="3">
        <v>9</v>
      </c>
      <c r="Y1091">
        <v>0</v>
      </c>
      <c r="Z1091">
        <v>5</v>
      </c>
      <c r="AA1091">
        <v>6</v>
      </c>
      <c r="AB1091">
        <v>3</v>
      </c>
      <c r="AC1091">
        <v>3</v>
      </c>
      <c r="AD1091">
        <v>4</v>
      </c>
      <c r="AE1091">
        <v>5</v>
      </c>
      <c r="AF1091">
        <f>Table1[[#This Row],[AB]]+Table1[[#This Row],[BB]]+Table1[[#This Row],[SF]]</f>
        <v>1</v>
      </c>
      <c r="AG1091">
        <f>Table1[[#This Row],[H]]+Table1[[#This Row],[BB]]</f>
        <v>0</v>
      </c>
      <c r="AH1091">
        <f>Table1[[#This Row],[H]]-Table1[[#This Row],[2B]]-Table1[[#This Row],[3B]]-Table1[[#This Row],[HR]]</f>
        <v>0</v>
      </c>
      <c r="AI1091" s="3">
        <f>IF(Table1[[#This Row],[Team_Game_Number]] &gt;_xlfn.MAXIFS(Table1[Team_Game_Number],Table1[Team],Table1[[#This Row],[Team]]) - 5,1,0)</f>
        <v>0</v>
      </c>
      <c r="AJ1091" cm="1">
        <f t="array" ref="AJ1091">MATCH(Table1[[#This Row],[Game_ID]],_xlfn.UNIQUE(_xlfn._xlws.FILTER(Table1[Game_ID],Table1[Team]=Table1[[#This Row],[Team]])),0)</f>
        <v>13</v>
      </c>
      <c r="AK1091">
        <f>IF(Table1[[#This Row],[Last5_Flag]]=1,1,0)</f>
        <v>0</v>
      </c>
      <c r="AL1091">
        <f>COUNTIFS(
    Table1[Player Name], Table1[[#This Row],[Player Name]],
    Table1[Position], Table1[[#This Row],[Position]]
)</f>
        <v>14</v>
      </c>
      <c r="AM1091" t="str" cm="1">
        <f t="array" ref="AM10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092" spans="1:39" x14ac:dyDescent="0.2">
      <c r="A1092" t="str">
        <f>TEXT(Table1[[#This Row],[Date]],"yyyymmdd") &amp; "_" &amp; (LEFT(D1092,3) &amp; "_" &amp; LEFT(E1092,3) &amp; "_" &amp; (Table1[[#This Row],[Game_no.]]))</f>
        <v>20260228_Con_Loc_1</v>
      </c>
      <c r="B1092" s="1">
        <v>46081</v>
      </c>
      <c r="C1092" s="3">
        <v>1</v>
      </c>
      <c r="D1092" t="s">
        <v>97</v>
      </c>
      <c r="E1092" t="s">
        <v>351</v>
      </c>
      <c r="F1092" t="s">
        <v>97</v>
      </c>
      <c r="G1092" t="s">
        <v>351</v>
      </c>
      <c r="H1092" t="s">
        <v>107</v>
      </c>
      <c r="I1092" t="str">
        <f>TRIM(SUBSTITUTE(Table1[[#This Row],[Player]], " ", ""))</f>
        <v>G.Dodson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f t="shared" si="53"/>
        <v>0</v>
      </c>
      <c r="W1092" t="s">
        <v>54</v>
      </c>
      <c r="X1092" s="3">
        <v>9</v>
      </c>
      <c r="Y1092">
        <v>0</v>
      </c>
      <c r="AF1092">
        <f>Table1[[#This Row],[AB]]+Table1[[#This Row],[BB]]+Table1[[#This Row],[SF]]</f>
        <v>1</v>
      </c>
      <c r="AG1092">
        <f>Table1[[#This Row],[H]]+Table1[[#This Row],[BB]]</f>
        <v>0</v>
      </c>
      <c r="AH1092">
        <f>Table1[[#This Row],[H]]-Table1[[#This Row],[2B]]-Table1[[#This Row],[3B]]-Table1[[#This Row],[HR]]</f>
        <v>0</v>
      </c>
      <c r="AI1092" s="3">
        <f>IF(Table1[[#This Row],[Team_Game_Number]] &gt;_xlfn.MAXIFS(Table1[Team_Game_Number],Table1[Team],Table1[[#This Row],[Team]]) - 5,1,0)</f>
        <v>0</v>
      </c>
      <c r="AJ1092" cm="1">
        <f t="array" ref="AJ1092">MATCH(Table1[[#This Row],[Game_ID]],_xlfn.UNIQUE(_xlfn._xlws.FILTER(Table1[Game_ID],Table1[Team]=Table1[[#This Row],[Team]])),0)</f>
        <v>13</v>
      </c>
      <c r="AK1092">
        <f>IF(Table1[[#This Row],[Last5_Flag]]=1,1,0)</f>
        <v>0</v>
      </c>
      <c r="AL1092">
        <f>COUNTIFS(
    Table1[Player Name], Table1[[#This Row],[Player Name]],
    Table1[Position], Table1[[#This Row],[Position]]
)</f>
        <v>16</v>
      </c>
      <c r="AM1092" t="str" cm="1">
        <f t="array" ref="AM10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093" spans="1:39" x14ac:dyDescent="0.2">
      <c r="A1093" t="str">
        <f>TEXT(Table1[[#This Row],[Date]],"yyyymmdd") &amp; "_" &amp; (LEFT(D1093,3) &amp; "_" &amp; LEFT(E1093,3) &amp; "_" &amp; (Table1[[#This Row],[Game_no.]]))</f>
        <v>20260228_Con_Loc_1</v>
      </c>
      <c r="B1093" s="1">
        <v>46081</v>
      </c>
      <c r="C1093" s="3">
        <v>1</v>
      </c>
      <c r="D1093" t="s">
        <v>97</v>
      </c>
      <c r="E1093" t="s">
        <v>351</v>
      </c>
      <c r="F1093" t="s">
        <v>97</v>
      </c>
      <c r="G1093" t="s">
        <v>351</v>
      </c>
      <c r="H1093" t="s">
        <v>99</v>
      </c>
      <c r="I1093" t="str">
        <f>TRIM(SUBSTITUTE(Table1[[#This Row],[Player]], " ", ""))</f>
        <v>B.Jamerson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f t="shared" si="53"/>
        <v>0</v>
      </c>
      <c r="W1093" t="s">
        <v>225</v>
      </c>
      <c r="X1093" s="3"/>
      <c r="Y1093">
        <v>0</v>
      </c>
      <c r="AF1093">
        <f>Table1[[#This Row],[AB]]+Table1[[#This Row],[BB]]+Table1[[#This Row],[SF]]</f>
        <v>0</v>
      </c>
      <c r="AG1093">
        <f>Table1[[#This Row],[H]]+Table1[[#This Row],[BB]]</f>
        <v>0</v>
      </c>
      <c r="AH1093">
        <f>Table1[[#This Row],[H]]-Table1[[#This Row],[2B]]-Table1[[#This Row],[3B]]-Table1[[#This Row],[HR]]</f>
        <v>0</v>
      </c>
      <c r="AI1093" s="3">
        <f>IF(Table1[[#This Row],[Team_Game_Number]] &gt;_xlfn.MAXIFS(Table1[Team_Game_Number],Table1[Team],Table1[[#This Row],[Team]]) - 5,1,0)</f>
        <v>0</v>
      </c>
      <c r="AJ1093" cm="1">
        <f t="array" ref="AJ1093">MATCH(Table1[[#This Row],[Game_ID]],_xlfn.UNIQUE(_xlfn._xlws.FILTER(Table1[Game_ID],Table1[Team]=Table1[[#This Row],[Team]])),0)</f>
        <v>13</v>
      </c>
      <c r="AK1093">
        <f>IF(Table1[[#This Row],[Last5_Flag]]=1,1,0)</f>
        <v>0</v>
      </c>
      <c r="AL1093">
        <f>COUNTIFS(
    Table1[Player Name], Table1[[#This Row],[Player Name]],
    Table1[Position], Table1[[#This Row],[Position]]
)</f>
        <v>3</v>
      </c>
      <c r="AM1093" t="str" cm="1">
        <f t="array" ref="AM10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094" spans="1:39" x14ac:dyDescent="0.2">
      <c r="A1094" t="str">
        <f>TEXT(Table1[[#This Row],[Date]],"yyyymmdd") &amp; "_" &amp; (LEFT(D1094,3) &amp; "_" &amp; LEFT(E1094,3) &amp; "_" &amp; (Table1[[#This Row],[Game_no.]]))</f>
        <v>20260228_Fro_Sta_1</v>
      </c>
      <c r="B1094" s="1">
        <v>46081</v>
      </c>
      <c r="C1094" s="3">
        <v>1</v>
      </c>
      <c r="D1094" t="s">
        <v>338</v>
      </c>
      <c r="E1094" t="s">
        <v>352</v>
      </c>
      <c r="F1094" t="s">
        <v>338</v>
      </c>
      <c r="G1094" t="s">
        <v>352</v>
      </c>
      <c r="H1094" t="s">
        <v>339</v>
      </c>
      <c r="I1094" t="str">
        <f>TRIM(SUBSTITUTE(Table1[[#This Row],[Player]], " ", ""))</f>
        <v>G.Nelson</v>
      </c>
      <c r="J1094">
        <v>2</v>
      </c>
      <c r="K1094">
        <v>1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f t="shared" si="53"/>
        <v>0</v>
      </c>
      <c r="W1094" t="s">
        <v>57</v>
      </c>
      <c r="X1094" s="3">
        <v>1</v>
      </c>
      <c r="Y1094">
        <v>0</v>
      </c>
      <c r="AF1094">
        <f>Table1[[#This Row],[AB]]+Table1[[#This Row],[BB]]+Table1[[#This Row],[SF]]</f>
        <v>3</v>
      </c>
      <c r="AG1094">
        <f>Table1[[#This Row],[H]]+Table1[[#This Row],[BB]]</f>
        <v>1</v>
      </c>
      <c r="AH1094">
        <f>Table1[[#This Row],[H]]-Table1[[#This Row],[2B]]-Table1[[#This Row],[3B]]-Table1[[#This Row],[HR]]</f>
        <v>0</v>
      </c>
      <c r="AI1094" s="3">
        <f>IF(Table1[[#This Row],[Team_Game_Number]] &gt;_xlfn.MAXIFS(Table1[Team_Game_Number],Table1[Team],Table1[[#This Row],[Team]]) - 5,1,0)</f>
        <v>0</v>
      </c>
      <c r="AJ1094" cm="1">
        <f t="array" ref="AJ1094">MATCH(Table1[[#This Row],[Game_ID]],_xlfn.UNIQUE(_xlfn._xlws.FILTER(Table1[Game_ID],Table1[Team]=Table1[[#This Row],[Team]])),0)</f>
        <v>2</v>
      </c>
      <c r="AK1094">
        <f>IF(Table1[[#This Row],[Last5_Flag]]=1,1,0)</f>
        <v>0</v>
      </c>
      <c r="AL1094">
        <f>COUNTIFS(
    Table1[Player Name], Table1[[#This Row],[Player Name]],
    Table1[Position], Table1[[#This Row],[Position]]
)</f>
        <v>21</v>
      </c>
      <c r="AM1094" t="str" cm="1">
        <f t="array" ref="AM10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095" spans="1:39" x14ac:dyDescent="0.2">
      <c r="A1095" t="str">
        <f>TEXT(Table1[[#This Row],[Date]],"yyyymmdd") &amp; "_" &amp; (LEFT(D1095,3) &amp; "_" &amp; LEFT(E1095,3) &amp; "_" &amp; (Table1[[#This Row],[Game_no.]]))</f>
        <v>20260228_Fro_Sta_1</v>
      </c>
      <c r="B1095" s="1">
        <v>46081</v>
      </c>
      <c r="C1095" s="3">
        <v>1</v>
      </c>
      <c r="D1095" t="s">
        <v>338</v>
      </c>
      <c r="E1095" t="s">
        <v>352</v>
      </c>
      <c r="F1095" t="s">
        <v>338</v>
      </c>
      <c r="G1095" t="s">
        <v>352</v>
      </c>
      <c r="H1095" t="s">
        <v>340</v>
      </c>
      <c r="I1095" t="str">
        <f>TRIM(SUBSTITUTE(Table1[[#This Row],[Player]], " ", ""))</f>
        <v>Z.Marinello</v>
      </c>
      <c r="J1095">
        <v>3</v>
      </c>
      <c r="K1095">
        <v>2</v>
      </c>
      <c r="L1095">
        <v>2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f>L1095*1+P1095*2+Q1095*3+R1095*4</f>
        <v>4</v>
      </c>
      <c r="W1095" t="s">
        <v>118</v>
      </c>
      <c r="X1095" s="3">
        <v>2</v>
      </c>
      <c r="Y1095">
        <v>0</v>
      </c>
      <c r="AF1095">
        <f>Table1[[#This Row],[AB]]+Table1[[#This Row],[BB]]+Table1[[#This Row],[SF]]</f>
        <v>3</v>
      </c>
      <c r="AG1095">
        <f>Table1[[#This Row],[H]]+Table1[[#This Row],[BB]]</f>
        <v>2</v>
      </c>
      <c r="AH1095">
        <f>Table1[[#This Row],[H]]-Table1[[#This Row],[2B]]-Table1[[#This Row],[3B]]-Table1[[#This Row],[HR]]</f>
        <v>1</v>
      </c>
      <c r="AI1095" s="3">
        <f>IF(Table1[[#This Row],[Team_Game_Number]] &gt;_xlfn.MAXIFS(Table1[Team_Game_Number],Table1[Team],Table1[[#This Row],[Team]]) - 5,1,0)</f>
        <v>0</v>
      </c>
      <c r="AJ1095" cm="1">
        <f t="array" ref="AJ1095">MATCH(Table1[[#This Row],[Game_ID]],_xlfn.UNIQUE(_xlfn._xlws.FILTER(Table1[Game_ID],Table1[Team]=Table1[[#This Row],[Team]])),0)</f>
        <v>2</v>
      </c>
      <c r="AK1095">
        <f>IF(Table1[[#This Row],[Last5_Flag]]=1,1,0)</f>
        <v>0</v>
      </c>
      <c r="AL1095">
        <f>COUNTIFS(
    Table1[Player Name], Table1[[#This Row],[Player Name]],
    Table1[Position], Table1[[#This Row],[Position]]
)</f>
        <v>2</v>
      </c>
      <c r="AM1095" t="str" cm="1">
        <f t="array" ref="AM10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096" spans="1:39" x14ac:dyDescent="0.2">
      <c r="A1096" t="str">
        <f>TEXT(Table1[[#This Row],[Date]],"yyyymmdd") &amp; "_" &amp; (LEFT(D1096,3) &amp; "_" &amp; LEFT(E1096,3) &amp; "_" &amp; (Table1[[#This Row],[Game_no.]]))</f>
        <v>20260228_Fro_Sta_1</v>
      </c>
      <c r="B1096" s="1">
        <v>46081</v>
      </c>
      <c r="C1096" s="3">
        <v>1</v>
      </c>
      <c r="D1096" t="s">
        <v>338</v>
      </c>
      <c r="E1096" t="s">
        <v>352</v>
      </c>
      <c r="F1096" t="s">
        <v>338</v>
      </c>
      <c r="G1096" t="s">
        <v>352</v>
      </c>
      <c r="H1096" t="s">
        <v>341</v>
      </c>
      <c r="I1096" t="str">
        <f>TRIM(SUBSTITUTE(Table1[[#This Row],[Player]], " ", ""))</f>
        <v>A.Miller</v>
      </c>
      <c r="J1096">
        <v>2</v>
      </c>
      <c r="K1096">
        <v>1</v>
      </c>
      <c r="L1096">
        <v>1</v>
      </c>
      <c r="M1096">
        <v>0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f t="shared" ref="V1096:V1105" si="54">L1096*1+P1096*2+Q1096*3+R1096*4</f>
        <v>1</v>
      </c>
      <c r="W1096" t="s">
        <v>53</v>
      </c>
      <c r="X1096" s="3">
        <v>3</v>
      </c>
      <c r="Y1096">
        <v>0</v>
      </c>
      <c r="AF1096">
        <f>Table1[[#This Row],[AB]]+Table1[[#This Row],[BB]]+Table1[[#This Row],[SF]]</f>
        <v>3</v>
      </c>
      <c r="AG1096">
        <f>Table1[[#This Row],[H]]+Table1[[#This Row],[BB]]</f>
        <v>2</v>
      </c>
      <c r="AH1096">
        <f>Table1[[#This Row],[H]]-Table1[[#This Row],[2B]]-Table1[[#This Row],[3B]]-Table1[[#This Row],[HR]]</f>
        <v>1</v>
      </c>
      <c r="AI1096" s="3">
        <f>IF(Table1[[#This Row],[Team_Game_Number]] &gt;_xlfn.MAXIFS(Table1[Team_Game_Number],Table1[Team],Table1[[#This Row],[Team]]) - 5,1,0)</f>
        <v>0</v>
      </c>
      <c r="AJ1096" cm="1">
        <f t="array" ref="AJ1096">MATCH(Table1[[#This Row],[Game_ID]],_xlfn.UNIQUE(_xlfn._xlws.FILTER(Table1[Game_ID],Table1[Team]=Table1[[#This Row],[Team]])),0)</f>
        <v>2</v>
      </c>
      <c r="AK1096">
        <f>IF(Table1[[#This Row],[Last5_Flag]]=1,1,0)</f>
        <v>0</v>
      </c>
      <c r="AL1096">
        <f>COUNTIFS(
    Table1[Player Name], Table1[[#This Row],[Player Name]],
    Table1[Position], Table1[[#This Row],[Position]]
)</f>
        <v>20</v>
      </c>
      <c r="AM1096" t="str" cm="1">
        <f t="array" ref="AM10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097" spans="1:39" x14ac:dyDescent="0.2">
      <c r="A1097" t="str">
        <f>TEXT(Table1[[#This Row],[Date]],"yyyymmdd") &amp; "_" &amp; (LEFT(D1097,3) &amp; "_" &amp; LEFT(E1097,3) &amp; "_" &amp; (Table1[[#This Row],[Game_no.]]))</f>
        <v>20260228_Fro_Sta_1</v>
      </c>
      <c r="B1097" s="1">
        <v>46081</v>
      </c>
      <c r="C1097" s="3">
        <v>1</v>
      </c>
      <c r="D1097" t="s">
        <v>338</v>
      </c>
      <c r="E1097" t="s">
        <v>352</v>
      </c>
      <c r="F1097" t="s">
        <v>338</v>
      </c>
      <c r="G1097" t="s">
        <v>352</v>
      </c>
      <c r="H1097" t="s">
        <v>342</v>
      </c>
      <c r="I1097" t="str">
        <f>TRIM(SUBSTITUTE(Table1[[#This Row],[Player]], " ", ""))</f>
        <v>O.Stetler</v>
      </c>
      <c r="J1097">
        <v>3</v>
      </c>
      <c r="K1097">
        <v>1</v>
      </c>
      <c r="L1097">
        <v>2</v>
      </c>
      <c r="M1097">
        <v>3</v>
      </c>
      <c r="N1097">
        <v>0</v>
      </c>
      <c r="O1097">
        <v>0</v>
      </c>
      <c r="P1097">
        <v>1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f t="shared" si="54"/>
        <v>8</v>
      </c>
      <c r="W1097" t="s">
        <v>52</v>
      </c>
      <c r="X1097" s="3">
        <v>4</v>
      </c>
      <c r="Y1097">
        <v>0</v>
      </c>
      <c r="AF1097">
        <f>Table1[[#This Row],[AB]]+Table1[[#This Row],[BB]]+Table1[[#This Row],[SF]]</f>
        <v>3</v>
      </c>
      <c r="AG1097">
        <f>Table1[[#This Row],[H]]+Table1[[#This Row],[BB]]</f>
        <v>2</v>
      </c>
      <c r="AH1097">
        <f>Table1[[#This Row],[H]]-Table1[[#This Row],[2B]]-Table1[[#This Row],[3B]]-Table1[[#This Row],[HR]]</f>
        <v>0</v>
      </c>
      <c r="AI1097" s="3">
        <f>IF(Table1[[#This Row],[Team_Game_Number]] &gt;_xlfn.MAXIFS(Table1[Team_Game_Number],Table1[Team],Table1[[#This Row],[Team]]) - 5,1,0)</f>
        <v>0</v>
      </c>
      <c r="AJ1097" cm="1">
        <f t="array" ref="AJ1097">MATCH(Table1[[#This Row],[Game_ID]],_xlfn.UNIQUE(_xlfn._xlws.FILTER(Table1[Game_ID],Table1[Team]=Table1[[#This Row],[Team]])),0)</f>
        <v>2</v>
      </c>
      <c r="AK1097">
        <f>IF(Table1[[#This Row],[Last5_Flag]]=1,1,0)</f>
        <v>0</v>
      </c>
      <c r="AL1097">
        <f>COUNTIFS(
    Table1[Player Name], Table1[[#This Row],[Player Name]],
    Table1[Position], Table1[[#This Row],[Position]]
)</f>
        <v>19</v>
      </c>
      <c r="AM1097" t="str" cm="1">
        <f t="array" ref="AM10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098" spans="1:39" x14ac:dyDescent="0.2">
      <c r="A1098" t="str">
        <f>TEXT(Table1[[#This Row],[Date]],"yyyymmdd") &amp; "_" &amp; (LEFT(D1098,3) &amp; "_" &amp; LEFT(E1098,3) &amp; "_" &amp; (Table1[[#This Row],[Game_no.]]))</f>
        <v>20260228_Fro_Sta_1</v>
      </c>
      <c r="B1098" s="1">
        <v>46081</v>
      </c>
      <c r="C1098" s="3">
        <v>1</v>
      </c>
      <c r="D1098" t="s">
        <v>338</v>
      </c>
      <c r="E1098" t="s">
        <v>352</v>
      </c>
      <c r="F1098" t="s">
        <v>338</v>
      </c>
      <c r="G1098" t="s">
        <v>352</v>
      </c>
      <c r="H1098" t="s">
        <v>343</v>
      </c>
      <c r="I1098" t="str">
        <f>TRIM(SUBSTITUTE(Table1[[#This Row],[Player]], " ", ""))</f>
        <v>B.Russo</v>
      </c>
      <c r="J1098">
        <v>2</v>
      </c>
      <c r="K1098">
        <v>2</v>
      </c>
      <c r="L1098">
        <v>1</v>
      </c>
      <c r="M1098">
        <v>0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f t="shared" si="54"/>
        <v>3</v>
      </c>
      <c r="W1098" t="s">
        <v>54</v>
      </c>
      <c r="X1098" s="3">
        <v>5</v>
      </c>
      <c r="Y1098">
        <v>0</v>
      </c>
      <c r="AF1098">
        <f>Table1[[#This Row],[AB]]+Table1[[#This Row],[BB]]+Table1[[#This Row],[SF]]</f>
        <v>3</v>
      </c>
      <c r="AG1098">
        <f>Table1[[#This Row],[H]]+Table1[[#This Row],[BB]]</f>
        <v>2</v>
      </c>
      <c r="AH1098">
        <f>Table1[[#This Row],[H]]-Table1[[#This Row],[2B]]-Table1[[#This Row],[3B]]-Table1[[#This Row],[HR]]</f>
        <v>0</v>
      </c>
      <c r="AI1098" s="3">
        <f>IF(Table1[[#This Row],[Team_Game_Number]] &gt;_xlfn.MAXIFS(Table1[Team_Game_Number],Table1[Team],Table1[[#This Row],[Team]]) - 5,1,0)</f>
        <v>0</v>
      </c>
      <c r="AJ1098" cm="1">
        <f t="array" ref="AJ1098">MATCH(Table1[[#This Row],[Game_ID]],_xlfn.UNIQUE(_xlfn._xlws.FILTER(Table1[Game_ID],Table1[Team]=Table1[[#This Row],[Team]])),0)</f>
        <v>2</v>
      </c>
      <c r="AK1098">
        <f>IF(Table1[[#This Row],[Last5_Flag]]=1,1,0)</f>
        <v>0</v>
      </c>
      <c r="AL1098">
        <f>COUNTIFS(
    Table1[Player Name], Table1[[#This Row],[Player Name]],
    Table1[Position], Table1[[#This Row],[Position]]
)</f>
        <v>21</v>
      </c>
      <c r="AM1098" t="str" cm="1">
        <f t="array" ref="AM10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099" spans="1:39" x14ac:dyDescent="0.2">
      <c r="A1099" t="str">
        <f>TEXT(Table1[[#This Row],[Date]],"yyyymmdd") &amp; "_" &amp; (LEFT(D1099,3) &amp; "_" &amp; LEFT(E1099,3) &amp; "_" &amp; (Table1[[#This Row],[Game_no.]]))</f>
        <v>20260228_Fro_Sta_1</v>
      </c>
      <c r="B1099" s="1">
        <v>46081</v>
      </c>
      <c r="C1099" s="3">
        <v>1</v>
      </c>
      <c r="D1099" t="s">
        <v>338</v>
      </c>
      <c r="E1099" t="s">
        <v>352</v>
      </c>
      <c r="F1099" t="s">
        <v>338</v>
      </c>
      <c r="G1099" t="s">
        <v>352</v>
      </c>
      <c r="H1099" t="s">
        <v>344</v>
      </c>
      <c r="I1099" t="str">
        <f>TRIM(SUBSTITUTE(Table1[[#This Row],[Player]], " ", ""))</f>
        <v>S.Haller</v>
      </c>
      <c r="J1099">
        <v>2</v>
      </c>
      <c r="K1099">
        <v>1</v>
      </c>
      <c r="L1099">
        <v>1</v>
      </c>
      <c r="M1099">
        <v>2</v>
      </c>
      <c r="N1099">
        <v>1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f t="shared" si="54"/>
        <v>1</v>
      </c>
      <c r="W1099" t="s">
        <v>48</v>
      </c>
      <c r="X1099" s="3">
        <v>6</v>
      </c>
      <c r="Y1099">
        <v>0</v>
      </c>
      <c r="AF1099">
        <f>Table1[[#This Row],[AB]]+Table1[[#This Row],[BB]]+Table1[[#This Row],[SF]]</f>
        <v>3</v>
      </c>
      <c r="AG1099">
        <f>Table1[[#This Row],[H]]+Table1[[#This Row],[BB]]</f>
        <v>2</v>
      </c>
      <c r="AH1099">
        <f>Table1[[#This Row],[H]]-Table1[[#This Row],[2B]]-Table1[[#This Row],[3B]]-Table1[[#This Row],[HR]]</f>
        <v>1</v>
      </c>
      <c r="AI1099" s="3">
        <f>IF(Table1[[#This Row],[Team_Game_Number]] &gt;_xlfn.MAXIFS(Table1[Team_Game_Number],Table1[Team],Table1[[#This Row],[Team]]) - 5,1,0)</f>
        <v>0</v>
      </c>
      <c r="AJ1099" cm="1">
        <f t="array" ref="AJ1099">MATCH(Table1[[#This Row],[Game_ID]],_xlfn.UNIQUE(_xlfn._xlws.FILTER(Table1[Game_ID],Table1[Team]=Table1[[#This Row],[Team]])),0)</f>
        <v>2</v>
      </c>
      <c r="AK1099">
        <f>IF(Table1[[#This Row],[Last5_Flag]]=1,1,0)</f>
        <v>0</v>
      </c>
      <c r="AL1099">
        <f>COUNTIFS(
    Table1[Player Name], Table1[[#This Row],[Player Name]],
    Table1[Position], Table1[[#This Row],[Position]]
)</f>
        <v>17</v>
      </c>
      <c r="AM1099" t="str" cm="1">
        <f t="array" ref="AM10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100" spans="1:39" x14ac:dyDescent="0.2">
      <c r="A1100" t="str">
        <f>TEXT(Table1[[#This Row],[Date]],"yyyymmdd") &amp; "_" &amp; (LEFT(D1100,3) &amp; "_" &amp; LEFT(E1100,3) &amp; "_" &amp; (Table1[[#This Row],[Game_no.]]))</f>
        <v>20260228_Fro_Sta_1</v>
      </c>
      <c r="B1100" s="1">
        <v>46081</v>
      </c>
      <c r="C1100" s="3">
        <v>1</v>
      </c>
      <c r="D1100" t="s">
        <v>338</v>
      </c>
      <c r="E1100" t="s">
        <v>352</v>
      </c>
      <c r="F1100" t="s">
        <v>338</v>
      </c>
      <c r="G1100" t="s">
        <v>352</v>
      </c>
      <c r="H1100" t="s">
        <v>347</v>
      </c>
      <c r="I1100" t="str">
        <f>TRIM(SUBSTITUTE(Table1[[#This Row],[Player]], " ", ""))</f>
        <v>K.Piconi</v>
      </c>
      <c r="J1100">
        <v>2</v>
      </c>
      <c r="K1100">
        <v>0</v>
      </c>
      <c r="L1100">
        <v>1</v>
      </c>
      <c r="M1100">
        <v>2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f t="shared" si="54"/>
        <v>1</v>
      </c>
      <c r="W1100" t="s">
        <v>8</v>
      </c>
      <c r="X1100" s="3">
        <v>7</v>
      </c>
      <c r="Y1100">
        <v>0</v>
      </c>
      <c r="AF1100">
        <f>Table1[[#This Row],[AB]]+Table1[[#This Row],[BB]]+Table1[[#This Row],[SF]]</f>
        <v>3</v>
      </c>
      <c r="AG1100">
        <f>Table1[[#This Row],[H]]+Table1[[#This Row],[BB]]</f>
        <v>2</v>
      </c>
      <c r="AH1100">
        <f>Table1[[#This Row],[H]]-Table1[[#This Row],[2B]]-Table1[[#This Row],[3B]]-Table1[[#This Row],[HR]]</f>
        <v>1</v>
      </c>
      <c r="AI1100" s="3">
        <f>IF(Table1[[#This Row],[Team_Game_Number]] &gt;_xlfn.MAXIFS(Table1[Team_Game_Number],Table1[Team],Table1[[#This Row],[Team]]) - 5,1,0)</f>
        <v>0</v>
      </c>
      <c r="AJ1100" cm="1">
        <f t="array" ref="AJ1100">MATCH(Table1[[#This Row],[Game_ID]],_xlfn.UNIQUE(_xlfn._xlws.FILTER(Table1[Game_ID],Table1[Team]=Table1[[#This Row],[Team]])),0)</f>
        <v>2</v>
      </c>
      <c r="AK1100">
        <f>IF(Table1[[#This Row],[Last5_Flag]]=1,1,0)</f>
        <v>0</v>
      </c>
      <c r="AL1100">
        <f>COUNTIFS(
    Table1[Player Name], Table1[[#This Row],[Player Name]],
    Table1[Position], Table1[[#This Row],[Position]]
)</f>
        <v>21</v>
      </c>
      <c r="AM1100" t="str" cm="1">
        <f t="array" ref="AM11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101" spans="1:39" x14ac:dyDescent="0.2">
      <c r="A1101" t="str">
        <f>TEXT(Table1[[#This Row],[Date]],"yyyymmdd") &amp; "_" &amp; (LEFT(D1101,3) &amp; "_" &amp; LEFT(E1101,3) &amp; "_" &amp; (Table1[[#This Row],[Game_no.]]))</f>
        <v>20260228_Fro_Sta_1</v>
      </c>
      <c r="B1101" s="1">
        <v>46081</v>
      </c>
      <c r="C1101" s="3">
        <v>1</v>
      </c>
      <c r="D1101" t="s">
        <v>338</v>
      </c>
      <c r="E1101" t="s">
        <v>352</v>
      </c>
      <c r="F1101" t="s">
        <v>338</v>
      </c>
      <c r="G1101" t="s">
        <v>352</v>
      </c>
      <c r="H1101" t="s">
        <v>346</v>
      </c>
      <c r="I1101" t="str">
        <f>TRIM(SUBSTITUTE(Table1[[#This Row],[Player]], " ", ""))</f>
        <v>A.Myers</v>
      </c>
      <c r="J1101">
        <v>2</v>
      </c>
      <c r="K1101">
        <v>0</v>
      </c>
      <c r="L1101">
        <v>1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f t="shared" si="54"/>
        <v>1</v>
      </c>
      <c r="W1101" t="s">
        <v>50</v>
      </c>
      <c r="X1101" s="3">
        <v>8</v>
      </c>
      <c r="Y1101">
        <v>0</v>
      </c>
      <c r="AF1101">
        <f>Table1[[#This Row],[AB]]+Table1[[#This Row],[BB]]+Table1[[#This Row],[SF]]</f>
        <v>3</v>
      </c>
      <c r="AG1101">
        <f>Table1[[#This Row],[H]]+Table1[[#This Row],[BB]]</f>
        <v>2</v>
      </c>
      <c r="AH1101">
        <f>Table1[[#This Row],[H]]-Table1[[#This Row],[2B]]-Table1[[#This Row],[3B]]-Table1[[#This Row],[HR]]</f>
        <v>1</v>
      </c>
      <c r="AI1101" s="3">
        <f>IF(Table1[[#This Row],[Team_Game_Number]] &gt;_xlfn.MAXIFS(Table1[Team_Game_Number],Table1[Team],Table1[[#This Row],[Team]]) - 5,1,0)</f>
        <v>0</v>
      </c>
      <c r="AJ1101" cm="1">
        <f t="array" ref="AJ1101">MATCH(Table1[[#This Row],[Game_ID]],_xlfn.UNIQUE(_xlfn._xlws.FILTER(Table1[Game_ID],Table1[Team]=Table1[[#This Row],[Team]])),0)</f>
        <v>2</v>
      </c>
      <c r="AK1101">
        <f>IF(Table1[[#This Row],[Last5_Flag]]=1,1,0)</f>
        <v>0</v>
      </c>
      <c r="AL1101">
        <f>COUNTIFS(
    Table1[Player Name], Table1[[#This Row],[Player Name]],
    Table1[Position], Table1[[#This Row],[Position]]
)</f>
        <v>13</v>
      </c>
      <c r="AM1101" t="str" cm="1">
        <f t="array" ref="AM11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102" spans="1:39" x14ac:dyDescent="0.2">
      <c r="A1102" t="str">
        <f>TEXT(Table1[[#This Row],[Date]],"yyyymmdd") &amp; "_" &amp; (LEFT(D1102,3) &amp; "_" &amp; LEFT(E1102,3) &amp; "_" &amp; (Table1[[#This Row],[Game_no.]]))</f>
        <v>20260228_Fro_Sta_1</v>
      </c>
      <c r="B1102" s="1">
        <v>46081</v>
      </c>
      <c r="C1102" s="3">
        <v>1</v>
      </c>
      <c r="D1102" t="s">
        <v>338</v>
      </c>
      <c r="E1102" t="s">
        <v>352</v>
      </c>
      <c r="F1102" t="s">
        <v>338</v>
      </c>
      <c r="G1102" t="s">
        <v>352</v>
      </c>
      <c r="H1102" t="s">
        <v>353</v>
      </c>
      <c r="I1102" t="str">
        <f>TRIM(SUBSTITUTE(Table1[[#This Row],[Player]], " ", ""))</f>
        <v>J.Meagher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f t="shared" si="54"/>
        <v>0</v>
      </c>
      <c r="W1102" t="s">
        <v>43</v>
      </c>
      <c r="X1102" s="3">
        <v>9</v>
      </c>
      <c r="Y1102">
        <v>0</v>
      </c>
      <c r="AF1102">
        <f>Table1[[#This Row],[AB]]+Table1[[#This Row],[BB]]+Table1[[#This Row],[SF]]</f>
        <v>1</v>
      </c>
      <c r="AG1102">
        <f>Table1[[#This Row],[H]]+Table1[[#This Row],[BB]]</f>
        <v>0</v>
      </c>
      <c r="AH1102">
        <f>Table1[[#This Row],[H]]-Table1[[#This Row],[2B]]-Table1[[#This Row],[3B]]-Table1[[#This Row],[HR]]</f>
        <v>0</v>
      </c>
      <c r="AI1102" s="3">
        <f>IF(Table1[[#This Row],[Team_Game_Number]] &gt;_xlfn.MAXIFS(Table1[Team_Game_Number],Table1[Team],Table1[[#This Row],[Team]]) - 5,1,0)</f>
        <v>0</v>
      </c>
      <c r="AJ1102" cm="1">
        <f t="array" ref="AJ1102">MATCH(Table1[[#This Row],[Game_ID]],_xlfn.UNIQUE(_xlfn._xlws.FILTER(Table1[Game_ID],Table1[Team]=Table1[[#This Row],[Team]])),0)</f>
        <v>2</v>
      </c>
      <c r="AK1102">
        <f>IF(Table1[[#This Row],[Last5_Flag]]=1,1,0)</f>
        <v>0</v>
      </c>
      <c r="AL1102">
        <f>COUNTIFS(
    Table1[Player Name], Table1[[#This Row],[Player Name]],
    Table1[Position], Table1[[#This Row],[Position]]
)</f>
        <v>1</v>
      </c>
      <c r="AM1102" t="str" cm="1">
        <f t="array" ref="AM11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03" spans="1:39" x14ac:dyDescent="0.2">
      <c r="A1103" t="str">
        <f>TEXT(Table1[[#This Row],[Date]],"yyyymmdd") &amp; "_" &amp; (LEFT(D1103,3) &amp; "_" &amp; LEFT(E1103,3) &amp; "_" &amp; (Table1[[#This Row],[Game_no.]]))</f>
        <v>20260228_Fro_Sta_1</v>
      </c>
      <c r="B1103" s="1">
        <v>46081</v>
      </c>
      <c r="C1103" s="3">
        <v>1</v>
      </c>
      <c r="D1103" t="s">
        <v>338</v>
      </c>
      <c r="E1103" t="s">
        <v>352</v>
      </c>
      <c r="F1103" t="s">
        <v>338</v>
      </c>
      <c r="G1103" t="s">
        <v>352</v>
      </c>
      <c r="H1103" t="s">
        <v>354</v>
      </c>
      <c r="I1103" t="str">
        <f>TRIM(SUBSTITUTE(Table1[[#This Row],[Player]], " ", ""))</f>
        <v>M.Monahan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f t="shared" si="54"/>
        <v>0</v>
      </c>
      <c r="W1103" t="s">
        <v>7</v>
      </c>
      <c r="X1103" s="3">
        <v>9</v>
      </c>
      <c r="Y1103">
        <v>0</v>
      </c>
      <c r="AF1103">
        <f>Table1[[#This Row],[AB]]+Table1[[#This Row],[BB]]+Table1[[#This Row],[SF]]</f>
        <v>0</v>
      </c>
      <c r="AG1103">
        <f>Table1[[#This Row],[H]]+Table1[[#This Row],[BB]]</f>
        <v>0</v>
      </c>
      <c r="AH1103">
        <f>Table1[[#This Row],[H]]-Table1[[#This Row],[2B]]-Table1[[#This Row],[3B]]-Table1[[#This Row],[HR]]</f>
        <v>0</v>
      </c>
      <c r="AI1103" s="3">
        <f>IF(Table1[[#This Row],[Team_Game_Number]] &gt;_xlfn.MAXIFS(Table1[Team_Game_Number],Table1[Team],Table1[[#This Row],[Team]]) - 5,1,0)</f>
        <v>0</v>
      </c>
      <c r="AJ1103" cm="1">
        <f t="array" ref="AJ1103">MATCH(Table1[[#This Row],[Game_ID]],_xlfn.UNIQUE(_xlfn._xlws.FILTER(Table1[Game_ID],Table1[Team]=Table1[[#This Row],[Team]])),0)</f>
        <v>2</v>
      </c>
      <c r="AK1103">
        <f>IF(Table1[[#This Row],[Last5_Flag]]=1,1,0)</f>
        <v>0</v>
      </c>
      <c r="AL1103">
        <f>COUNTIFS(
    Table1[Player Name], Table1[[#This Row],[Player Name]],
    Table1[Position], Table1[[#This Row],[Position]]
)</f>
        <v>6</v>
      </c>
      <c r="AM1103" t="str" cm="1">
        <f t="array" ref="AM11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104" spans="1:39" x14ac:dyDescent="0.2">
      <c r="A1104" t="str">
        <f>TEXT(Table1[[#This Row],[Date]],"yyyymmdd") &amp; "_" &amp; (LEFT(D1104,3) &amp; "_" &amp; LEFT(E1104,3) &amp; "_" &amp; (Table1[[#This Row],[Game_no.]]))</f>
        <v>20260228_Fro_Sta_1</v>
      </c>
      <c r="B1104" s="1">
        <v>46081</v>
      </c>
      <c r="C1104" s="3">
        <v>1</v>
      </c>
      <c r="D1104" t="s">
        <v>338</v>
      </c>
      <c r="E1104" t="s">
        <v>352</v>
      </c>
      <c r="F1104" t="s">
        <v>338</v>
      </c>
      <c r="G1104" t="s">
        <v>352</v>
      </c>
      <c r="H1104" t="s">
        <v>355</v>
      </c>
      <c r="I1104" t="str">
        <f>TRIM(SUBSTITUTE(Table1[[#This Row],[Player]], " ", ""))</f>
        <v>I.Dietrich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f t="shared" si="54"/>
        <v>0</v>
      </c>
      <c r="W1104" t="s">
        <v>58</v>
      </c>
      <c r="X1104" s="3"/>
      <c r="Y1104">
        <v>0</v>
      </c>
      <c r="Z1104">
        <v>5</v>
      </c>
      <c r="AA1104">
        <v>2</v>
      </c>
      <c r="AB1104">
        <v>0</v>
      </c>
      <c r="AC1104">
        <v>0</v>
      </c>
      <c r="AD1104">
        <v>1</v>
      </c>
      <c r="AE1104">
        <v>1</v>
      </c>
      <c r="AF1104">
        <f>Table1[[#This Row],[AB]]+Table1[[#This Row],[BB]]+Table1[[#This Row],[SF]]</f>
        <v>0</v>
      </c>
      <c r="AG1104">
        <f>Table1[[#This Row],[H]]+Table1[[#This Row],[BB]]</f>
        <v>0</v>
      </c>
      <c r="AH1104">
        <f>Table1[[#This Row],[H]]-Table1[[#This Row],[2B]]-Table1[[#This Row],[3B]]-Table1[[#This Row],[HR]]</f>
        <v>0</v>
      </c>
      <c r="AI1104" s="3">
        <f>IF(Table1[[#This Row],[Team_Game_Number]] &gt;_xlfn.MAXIFS(Table1[Team_Game_Number],Table1[Team],Table1[[#This Row],[Team]]) - 5,1,0)</f>
        <v>0</v>
      </c>
      <c r="AJ1104" cm="1">
        <f t="array" ref="AJ1104">MATCH(Table1[[#This Row],[Game_ID]],_xlfn.UNIQUE(_xlfn._xlws.FILTER(Table1[Game_ID],Table1[Team]=Table1[[#This Row],[Team]])),0)</f>
        <v>2</v>
      </c>
      <c r="AK1104">
        <f>IF(Table1[[#This Row],[Last5_Flag]]=1,1,0)</f>
        <v>0</v>
      </c>
      <c r="AL1104">
        <f>COUNTIFS(
    Table1[Player Name], Table1[[#This Row],[Player Name]],
    Table1[Position], Table1[[#This Row],[Position]]
)</f>
        <v>10</v>
      </c>
      <c r="AM1104" t="str" cm="1">
        <f t="array" ref="AM11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05" spans="1:39" x14ac:dyDescent="0.2">
      <c r="A1105" t="str">
        <f>TEXT(Table1[[#This Row],[Date]],"yyyymmdd") &amp; "_" &amp; (LEFT(D1105,3) &amp; "_" &amp; LEFT(E1105,3) &amp; "_" &amp; (Table1[[#This Row],[Game_no.]]))</f>
        <v>20260228_Poi_D'Y_1</v>
      </c>
      <c r="B1105" s="1">
        <v>46081</v>
      </c>
      <c r="C1105" s="3">
        <v>1</v>
      </c>
      <c r="D1105" t="s">
        <v>245</v>
      </c>
      <c r="E1105" t="s">
        <v>306</v>
      </c>
      <c r="F1105" t="s">
        <v>245</v>
      </c>
      <c r="G1105" t="s">
        <v>306</v>
      </c>
      <c r="H1105" t="s">
        <v>246</v>
      </c>
      <c r="I1105" t="str">
        <f>TRIM(SUBSTITUTE(Table1[[#This Row],[Player]], " ", ""))</f>
        <v>M.Arndt</v>
      </c>
      <c r="J1105">
        <v>3</v>
      </c>
      <c r="K1105">
        <v>2</v>
      </c>
      <c r="L1105">
        <v>1</v>
      </c>
      <c r="M1105">
        <v>1</v>
      </c>
      <c r="N1105">
        <v>1</v>
      </c>
      <c r="O1105">
        <v>1</v>
      </c>
      <c r="P1105">
        <v>0</v>
      </c>
      <c r="Q1105">
        <v>0</v>
      </c>
      <c r="R1105">
        <v>1</v>
      </c>
      <c r="S1105">
        <v>1</v>
      </c>
      <c r="T1105">
        <v>0</v>
      </c>
      <c r="U1105">
        <v>0</v>
      </c>
      <c r="V1105">
        <f t="shared" si="54"/>
        <v>5</v>
      </c>
      <c r="W1105" t="s">
        <v>57</v>
      </c>
      <c r="X1105" s="3">
        <v>1</v>
      </c>
      <c r="Y1105">
        <v>0</v>
      </c>
      <c r="AF1105">
        <f>Table1[[#This Row],[AB]]+Table1[[#This Row],[BB]]+Table1[[#This Row],[SF]]</f>
        <v>4</v>
      </c>
      <c r="AG1105">
        <f>Table1[[#This Row],[H]]+Table1[[#This Row],[BB]]</f>
        <v>2</v>
      </c>
      <c r="AH1105">
        <f>Table1[[#This Row],[H]]-Table1[[#This Row],[2B]]-Table1[[#This Row],[3B]]-Table1[[#This Row],[HR]]</f>
        <v>0</v>
      </c>
      <c r="AI1105" s="3">
        <f>IF(Table1[[#This Row],[Team_Game_Number]] &gt;_xlfn.MAXIFS(Table1[Team_Game_Number],Table1[Team],Table1[[#This Row],[Team]]) - 5,1,0)</f>
        <v>0</v>
      </c>
      <c r="AJ1105" cm="1">
        <f t="array" ref="AJ1105">MATCH(Table1[[#This Row],[Game_ID]],_xlfn.UNIQUE(_xlfn._xlws.FILTER(Table1[Game_ID],Table1[Team]=Table1[[#This Row],[Team]])),0)</f>
        <v>3</v>
      </c>
      <c r="AK1105">
        <f>IF(Table1[[#This Row],[Last5_Flag]]=1,1,0)</f>
        <v>0</v>
      </c>
      <c r="AL1105">
        <f>COUNTIFS(
    Table1[Player Name], Table1[[#This Row],[Player Name]],
    Table1[Position], Table1[[#This Row],[Position]]
)</f>
        <v>23</v>
      </c>
      <c r="AM1105" t="str" cm="1">
        <f t="array" ref="AM11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106" spans="1:39" x14ac:dyDescent="0.2">
      <c r="A1106" t="str">
        <f>TEXT(Table1[[#This Row],[Date]],"yyyymmdd") &amp; "_" &amp; (LEFT(D1106,3) &amp; "_" &amp; LEFT(E1106,3) &amp; "_" &amp; (Table1[[#This Row],[Game_no.]]))</f>
        <v>20260228_Poi_D'Y_1</v>
      </c>
      <c r="B1106" s="1">
        <v>46081</v>
      </c>
      <c r="C1106" s="3">
        <v>1</v>
      </c>
      <c r="D1106" t="s">
        <v>245</v>
      </c>
      <c r="E1106" t="s">
        <v>306</v>
      </c>
      <c r="F1106" t="s">
        <v>245</v>
      </c>
      <c r="G1106" t="s">
        <v>306</v>
      </c>
      <c r="H1106" t="s">
        <v>256</v>
      </c>
      <c r="I1106" t="str">
        <f>TRIM(SUBSTITUTE(Table1[[#This Row],[Player]], " ", ""))</f>
        <v>C.Wright</v>
      </c>
      <c r="J1106">
        <v>3</v>
      </c>
      <c r="K1106">
        <v>1</v>
      </c>
      <c r="L1106">
        <v>0</v>
      </c>
      <c r="M1106">
        <v>0</v>
      </c>
      <c r="N1106">
        <v>1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f t="shared" ref="V1106:V1119" si="55">L1106*1+P1106*2+Q1106*3+R1106*4</f>
        <v>0</v>
      </c>
      <c r="W1106" t="s">
        <v>7</v>
      </c>
      <c r="X1106" s="3">
        <v>2</v>
      </c>
      <c r="Y1106">
        <v>1</v>
      </c>
      <c r="AF1106">
        <f>Table1[[#This Row],[AB]]+Table1[[#This Row],[BB]]+Table1[[#This Row],[SF]]</f>
        <v>4</v>
      </c>
      <c r="AG1106">
        <f>Table1[[#This Row],[H]]+Table1[[#This Row],[BB]]</f>
        <v>1</v>
      </c>
      <c r="AH1106">
        <f>Table1[[#This Row],[H]]-Table1[[#This Row],[2B]]-Table1[[#This Row],[3B]]-Table1[[#This Row],[HR]]</f>
        <v>0</v>
      </c>
      <c r="AI1106" s="3">
        <f>IF(Table1[[#This Row],[Team_Game_Number]] &gt;_xlfn.MAXIFS(Table1[Team_Game_Number],Table1[Team],Table1[[#This Row],[Team]]) - 5,1,0)</f>
        <v>0</v>
      </c>
      <c r="AJ1106" cm="1">
        <f t="array" ref="AJ1106">MATCH(Table1[[#This Row],[Game_ID]],_xlfn.UNIQUE(_xlfn._xlws.FILTER(Table1[Game_ID],Table1[Team]=Table1[[#This Row],[Team]])),0)</f>
        <v>3</v>
      </c>
      <c r="AK1106">
        <f>IF(Table1[[#This Row],[Last5_Flag]]=1,1,0)</f>
        <v>0</v>
      </c>
      <c r="AL1106">
        <f>COUNTIFS(
    Table1[Player Name], Table1[[#This Row],[Player Name]],
    Table1[Position], Table1[[#This Row],[Position]]
)</f>
        <v>13</v>
      </c>
      <c r="AM1106" t="str" cm="1">
        <f t="array" ref="AM11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107" spans="1:39" x14ac:dyDescent="0.2">
      <c r="A1107" t="str">
        <f>TEXT(Table1[[#This Row],[Date]],"yyyymmdd") &amp; "_" &amp; (LEFT(D1107,3) &amp; "_" &amp; LEFT(E1107,3) &amp; "_" &amp; (Table1[[#This Row],[Game_no.]]))</f>
        <v>20260228_Poi_D'Y_1</v>
      </c>
      <c r="B1107" s="1">
        <v>46081</v>
      </c>
      <c r="C1107" s="3">
        <v>1</v>
      </c>
      <c r="D1107" t="s">
        <v>245</v>
      </c>
      <c r="E1107" t="s">
        <v>306</v>
      </c>
      <c r="F1107" t="s">
        <v>245</v>
      </c>
      <c r="G1107" t="s">
        <v>306</v>
      </c>
      <c r="H1107" t="s">
        <v>251</v>
      </c>
      <c r="I1107" t="str">
        <f>TRIM(SUBSTITUTE(Table1[[#This Row],[Player]], " ", ""))</f>
        <v>S.Cope</v>
      </c>
      <c r="J1107">
        <v>3</v>
      </c>
      <c r="K1107">
        <v>2</v>
      </c>
      <c r="L1107">
        <v>1</v>
      </c>
      <c r="M1107">
        <v>0</v>
      </c>
      <c r="N1107">
        <v>1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f t="shared" si="55"/>
        <v>1</v>
      </c>
      <c r="W1107" t="s">
        <v>48</v>
      </c>
      <c r="X1107" s="3">
        <v>3</v>
      </c>
      <c r="Y1107">
        <v>0</v>
      </c>
      <c r="AF1107">
        <f>Table1[[#This Row],[AB]]+Table1[[#This Row],[BB]]+Table1[[#This Row],[SF]]</f>
        <v>4</v>
      </c>
      <c r="AG1107">
        <f>Table1[[#This Row],[H]]+Table1[[#This Row],[BB]]</f>
        <v>2</v>
      </c>
      <c r="AH1107">
        <f>Table1[[#This Row],[H]]-Table1[[#This Row],[2B]]-Table1[[#This Row],[3B]]-Table1[[#This Row],[HR]]</f>
        <v>1</v>
      </c>
      <c r="AI1107" s="3">
        <f>IF(Table1[[#This Row],[Team_Game_Number]] &gt;_xlfn.MAXIFS(Table1[Team_Game_Number],Table1[Team],Table1[[#This Row],[Team]]) - 5,1,0)</f>
        <v>0</v>
      </c>
      <c r="AJ1107" cm="1">
        <f t="array" ref="AJ1107">MATCH(Table1[[#This Row],[Game_ID]],_xlfn.UNIQUE(_xlfn._xlws.FILTER(Table1[Game_ID],Table1[Team]=Table1[[#This Row],[Team]])),0)</f>
        <v>3</v>
      </c>
      <c r="AK1107">
        <f>IF(Table1[[#This Row],[Last5_Flag]]=1,1,0)</f>
        <v>0</v>
      </c>
      <c r="AL1107">
        <f>COUNTIFS(
    Table1[Player Name], Table1[[#This Row],[Player Name]],
    Table1[Position], Table1[[#This Row],[Position]]
)</f>
        <v>12</v>
      </c>
      <c r="AM1107" t="str" cm="1">
        <f t="array" ref="AM11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108" spans="1:39" x14ac:dyDescent="0.2">
      <c r="A1108" t="str">
        <f>TEXT(Table1[[#This Row],[Date]],"yyyymmdd") &amp; "_" &amp; (LEFT(D1108,3) &amp; "_" &amp; LEFT(E1108,3) &amp; "_" &amp; (Table1[[#This Row],[Game_no.]]))</f>
        <v>20260228_Poi_D'Y_1</v>
      </c>
      <c r="B1108" s="1">
        <v>46081</v>
      </c>
      <c r="C1108" s="3">
        <v>1</v>
      </c>
      <c r="D1108" t="s">
        <v>245</v>
      </c>
      <c r="E1108" t="s">
        <v>306</v>
      </c>
      <c r="F1108" t="s">
        <v>245</v>
      </c>
      <c r="G1108" t="s">
        <v>306</v>
      </c>
      <c r="H1108" t="s">
        <v>248</v>
      </c>
      <c r="I1108" t="str">
        <f>TRIM(SUBSTITUTE(Table1[[#This Row],[Player]], " ", ""))</f>
        <v>E.Henry</v>
      </c>
      <c r="J1108">
        <v>3</v>
      </c>
      <c r="K1108">
        <v>0</v>
      </c>
      <c r="L1108">
        <v>0</v>
      </c>
      <c r="M1108">
        <v>0</v>
      </c>
      <c r="N1108">
        <v>0</v>
      </c>
      <c r="O1108">
        <v>2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f t="shared" si="55"/>
        <v>0</v>
      </c>
      <c r="W1108" t="s">
        <v>356</v>
      </c>
      <c r="X1108" s="3">
        <v>4</v>
      </c>
      <c r="Y1108">
        <v>0</v>
      </c>
      <c r="Z1108">
        <v>2</v>
      </c>
      <c r="AA1108">
        <v>2</v>
      </c>
      <c r="AB1108">
        <v>3</v>
      </c>
      <c r="AC1108">
        <v>2</v>
      </c>
      <c r="AD1108">
        <v>1</v>
      </c>
      <c r="AE1108">
        <v>2</v>
      </c>
      <c r="AF1108">
        <f>Table1[[#This Row],[AB]]+Table1[[#This Row],[BB]]+Table1[[#This Row],[SF]]</f>
        <v>3</v>
      </c>
      <c r="AG1108">
        <f>Table1[[#This Row],[H]]+Table1[[#This Row],[BB]]</f>
        <v>0</v>
      </c>
      <c r="AH1108">
        <f>Table1[[#This Row],[H]]-Table1[[#This Row],[2B]]-Table1[[#This Row],[3B]]-Table1[[#This Row],[HR]]</f>
        <v>0</v>
      </c>
      <c r="AI1108" s="3">
        <f>IF(Table1[[#This Row],[Team_Game_Number]] &gt;_xlfn.MAXIFS(Table1[Team_Game_Number],Table1[Team],Table1[[#This Row],[Team]]) - 5,1,0)</f>
        <v>0</v>
      </c>
      <c r="AJ1108" cm="1">
        <f t="array" ref="AJ1108">MATCH(Table1[[#This Row],[Game_ID]],_xlfn.UNIQUE(_xlfn._xlws.FILTER(Table1[Game_ID],Table1[Team]=Table1[[#This Row],[Team]])),0)</f>
        <v>3</v>
      </c>
      <c r="AK1108">
        <f>IF(Table1[[#This Row],[Last5_Flag]]=1,1,0)</f>
        <v>0</v>
      </c>
      <c r="AL1108">
        <f>COUNTIFS(
    Table1[Player Name], Table1[[#This Row],[Player Name]],
    Table1[Position], Table1[[#This Row],[Position]]
)</f>
        <v>1</v>
      </c>
      <c r="AM1108" t="str" cm="1">
        <f t="array" ref="AM11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109" spans="1:39" x14ac:dyDescent="0.2">
      <c r="A1109" t="str">
        <f>TEXT(Table1[[#This Row],[Date]],"yyyymmdd") &amp; "_" &amp; (LEFT(D1109,3) &amp; "_" &amp; LEFT(E1109,3) &amp; "_" &amp; (Table1[[#This Row],[Game_no.]]))</f>
        <v>20260228_Poi_D'Y_1</v>
      </c>
      <c r="B1109" s="1">
        <v>46081</v>
      </c>
      <c r="C1109" s="3">
        <v>1</v>
      </c>
      <c r="D1109" t="s">
        <v>245</v>
      </c>
      <c r="E1109" t="s">
        <v>306</v>
      </c>
      <c r="F1109" t="s">
        <v>245</v>
      </c>
      <c r="G1109" t="s">
        <v>306</v>
      </c>
      <c r="H1109" t="s">
        <v>247</v>
      </c>
      <c r="I1109" t="str">
        <f>TRIM(SUBSTITUTE(Table1[[#This Row],[Player]], " ", ""))</f>
        <v>C.Mann</v>
      </c>
      <c r="J1109">
        <v>1</v>
      </c>
      <c r="K1109">
        <v>1</v>
      </c>
      <c r="L1109">
        <v>1</v>
      </c>
      <c r="M1109">
        <v>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f t="shared" si="55"/>
        <v>1</v>
      </c>
      <c r="W1109" t="s">
        <v>53</v>
      </c>
      <c r="X1109" s="3">
        <v>4</v>
      </c>
      <c r="Y1109">
        <v>0</v>
      </c>
      <c r="AF1109">
        <f>Table1[[#This Row],[AB]]+Table1[[#This Row],[BB]]+Table1[[#This Row],[SF]]</f>
        <v>1</v>
      </c>
      <c r="AG1109">
        <f>Table1[[#This Row],[H]]+Table1[[#This Row],[BB]]</f>
        <v>1</v>
      </c>
      <c r="AH1109">
        <f>Table1[[#This Row],[H]]-Table1[[#This Row],[2B]]-Table1[[#This Row],[3B]]-Table1[[#This Row],[HR]]</f>
        <v>1</v>
      </c>
      <c r="AI1109" s="3">
        <f>IF(Table1[[#This Row],[Team_Game_Number]] &gt;_xlfn.MAXIFS(Table1[Team_Game_Number],Table1[Team],Table1[[#This Row],[Team]]) - 5,1,0)</f>
        <v>0</v>
      </c>
      <c r="AJ1109" cm="1">
        <f t="array" ref="AJ1109">MATCH(Table1[[#This Row],[Game_ID]],_xlfn.UNIQUE(_xlfn._xlws.FILTER(Table1[Game_ID],Table1[Team]=Table1[[#This Row],[Team]])),0)</f>
        <v>3</v>
      </c>
      <c r="AK1109">
        <f>IF(Table1[[#This Row],[Last5_Flag]]=1,1,0)</f>
        <v>0</v>
      </c>
      <c r="AL1109">
        <f>COUNTIFS(
    Table1[Player Name], Table1[[#This Row],[Player Name]],
    Table1[Position], Table1[[#This Row],[Position]]
)</f>
        <v>1</v>
      </c>
      <c r="AM1109" t="str" cm="1">
        <f t="array" ref="AM11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110" spans="1:39" x14ac:dyDescent="0.2">
      <c r="A1110" t="str">
        <f>TEXT(Table1[[#This Row],[Date]],"yyyymmdd") &amp; "_" &amp; (LEFT(D1110,3) &amp; "_" &amp; LEFT(E1110,3) &amp; "_" &amp; (Table1[[#This Row],[Game_no.]]))</f>
        <v>20260228_Poi_D'Y_1</v>
      </c>
      <c r="B1110" s="1">
        <v>46081</v>
      </c>
      <c r="C1110" s="3">
        <v>1</v>
      </c>
      <c r="D1110" t="s">
        <v>245</v>
      </c>
      <c r="E1110" t="s">
        <v>306</v>
      </c>
      <c r="F1110" t="s">
        <v>245</v>
      </c>
      <c r="G1110" t="s">
        <v>306</v>
      </c>
      <c r="H1110" t="s">
        <v>249</v>
      </c>
      <c r="I1110" t="str">
        <f>TRIM(SUBSTITUTE(Table1[[#This Row],[Player]], " ", ""))</f>
        <v>G.Welsh</v>
      </c>
      <c r="J1110">
        <v>2</v>
      </c>
      <c r="K1110">
        <v>1</v>
      </c>
      <c r="L1110">
        <v>0</v>
      </c>
      <c r="M1110">
        <v>0</v>
      </c>
      <c r="N1110">
        <v>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f t="shared" si="55"/>
        <v>0</v>
      </c>
      <c r="W1110" t="s">
        <v>50</v>
      </c>
      <c r="X1110" s="3">
        <v>5</v>
      </c>
      <c r="Y1110">
        <v>0</v>
      </c>
      <c r="AF1110">
        <f>Table1[[#This Row],[AB]]+Table1[[#This Row],[BB]]+Table1[[#This Row],[SF]]</f>
        <v>4</v>
      </c>
      <c r="AG1110">
        <f>Table1[[#This Row],[H]]+Table1[[#This Row],[BB]]</f>
        <v>2</v>
      </c>
      <c r="AH1110">
        <f>Table1[[#This Row],[H]]-Table1[[#This Row],[2B]]-Table1[[#This Row],[3B]]-Table1[[#This Row],[HR]]</f>
        <v>0</v>
      </c>
      <c r="AI1110" s="3">
        <f>IF(Table1[[#This Row],[Team_Game_Number]] &gt;_xlfn.MAXIFS(Table1[Team_Game_Number],Table1[Team],Table1[[#This Row],[Team]]) - 5,1,0)</f>
        <v>0</v>
      </c>
      <c r="AJ1110" cm="1">
        <f t="array" ref="AJ1110">MATCH(Table1[[#This Row],[Game_ID]],_xlfn.UNIQUE(_xlfn._xlws.FILTER(Table1[Game_ID],Table1[Team]=Table1[[#This Row],[Team]])),0)</f>
        <v>3</v>
      </c>
      <c r="AK1110">
        <f>IF(Table1[[#This Row],[Last5_Flag]]=1,1,0)</f>
        <v>0</v>
      </c>
      <c r="AL1110">
        <f>COUNTIFS(
    Table1[Player Name], Table1[[#This Row],[Player Name]],
    Table1[Position], Table1[[#This Row],[Position]]
)</f>
        <v>3</v>
      </c>
      <c r="AM1110" t="str" cm="1">
        <f t="array" ref="AM11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11" spans="1:39" x14ac:dyDescent="0.2">
      <c r="A1111" t="str">
        <f>TEXT(Table1[[#This Row],[Date]],"yyyymmdd") &amp; "_" &amp; (LEFT(D1111,3) &amp; "_" &amp; LEFT(E1111,3) &amp; "_" &amp; (Table1[[#This Row],[Game_no.]]))</f>
        <v>20260228_Poi_D'Y_1</v>
      </c>
      <c r="B1111" s="1">
        <v>46081</v>
      </c>
      <c r="C1111" s="3">
        <v>1</v>
      </c>
      <c r="D1111" t="s">
        <v>245</v>
      </c>
      <c r="E1111" t="s">
        <v>306</v>
      </c>
      <c r="F1111" t="s">
        <v>245</v>
      </c>
      <c r="G1111" t="s">
        <v>306</v>
      </c>
      <c r="H1111" t="s">
        <v>258</v>
      </c>
      <c r="I1111" t="str">
        <f>TRIM(SUBSTITUTE(Table1[[#This Row],[Player]], " ", ""))</f>
        <v>B.Moudy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f t="shared" si="55"/>
        <v>0</v>
      </c>
      <c r="W1111" t="s">
        <v>73</v>
      </c>
      <c r="X1111" s="3"/>
      <c r="Y1111">
        <v>0</v>
      </c>
      <c r="AF1111">
        <f>Table1[[#This Row],[AB]]+Table1[[#This Row],[BB]]+Table1[[#This Row],[SF]]</f>
        <v>0</v>
      </c>
      <c r="AG1111">
        <f>Table1[[#This Row],[H]]+Table1[[#This Row],[BB]]</f>
        <v>0</v>
      </c>
      <c r="AH1111">
        <f>Table1[[#This Row],[H]]-Table1[[#This Row],[2B]]-Table1[[#This Row],[3B]]-Table1[[#This Row],[HR]]</f>
        <v>0</v>
      </c>
      <c r="AI1111" s="3">
        <f>IF(Table1[[#This Row],[Team_Game_Number]] &gt;_xlfn.MAXIFS(Table1[Team_Game_Number],Table1[Team],Table1[[#This Row],[Team]]) - 5,1,0)</f>
        <v>0</v>
      </c>
      <c r="AJ1111" cm="1">
        <f t="array" ref="AJ1111">MATCH(Table1[[#This Row],[Game_ID]],_xlfn.UNIQUE(_xlfn._xlws.FILTER(Table1[Game_ID],Table1[Team]=Table1[[#This Row],[Team]])),0)</f>
        <v>3</v>
      </c>
      <c r="AK1111">
        <f>IF(Table1[[#This Row],[Last5_Flag]]=1,1,0)</f>
        <v>0</v>
      </c>
      <c r="AL1111">
        <f>COUNTIFS(
    Table1[Player Name], Table1[[#This Row],[Player Name]],
    Table1[Position], Table1[[#This Row],[Position]]
)</f>
        <v>11</v>
      </c>
      <c r="AM1111" t="str" cm="1">
        <f t="array" ref="AM11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112" spans="1:39" x14ac:dyDescent="0.2">
      <c r="A1112" t="str">
        <f>TEXT(Table1[[#This Row],[Date]],"yyyymmdd") &amp; "_" &amp; (LEFT(D1112,3) &amp; "_" &amp; LEFT(E1112,3) &amp; "_" &amp; (Table1[[#This Row],[Game_no.]]))</f>
        <v>20260228_Poi_D'Y_1</v>
      </c>
      <c r="B1112" s="1">
        <v>46081</v>
      </c>
      <c r="C1112" s="3">
        <v>1</v>
      </c>
      <c r="D1112" t="s">
        <v>245</v>
      </c>
      <c r="E1112" t="s">
        <v>306</v>
      </c>
      <c r="F1112" t="s">
        <v>245</v>
      </c>
      <c r="G1112" t="s">
        <v>306</v>
      </c>
      <c r="H1112" t="s">
        <v>252</v>
      </c>
      <c r="I1112" t="str">
        <f>TRIM(SUBSTITUTE(Table1[[#This Row],[Player]], " ", ""))</f>
        <v>K.Fabiano</v>
      </c>
      <c r="J1112">
        <v>2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f t="shared" si="55"/>
        <v>0</v>
      </c>
      <c r="W1112" t="s">
        <v>54</v>
      </c>
      <c r="X1112" s="3">
        <v>6</v>
      </c>
      <c r="Y1112">
        <v>0</v>
      </c>
      <c r="AF1112">
        <f>Table1[[#This Row],[AB]]+Table1[[#This Row],[BB]]+Table1[[#This Row],[SF]]</f>
        <v>3</v>
      </c>
      <c r="AG1112">
        <f>Table1[[#This Row],[H]]+Table1[[#This Row],[BB]]</f>
        <v>1</v>
      </c>
      <c r="AH1112">
        <f>Table1[[#This Row],[H]]-Table1[[#This Row],[2B]]-Table1[[#This Row],[3B]]-Table1[[#This Row],[HR]]</f>
        <v>0</v>
      </c>
      <c r="AI1112" s="3">
        <f>IF(Table1[[#This Row],[Team_Game_Number]] &gt;_xlfn.MAXIFS(Table1[Team_Game_Number],Table1[Team],Table1[[#This Row],[Team]]) - 5,1,0)</f>
        <v>0</v>
      </c>
      <c r="AJ1112" cm="1">
        <f t="array" ref="AJ1112">MATCH(Table1[[#This Row],[Game_ID]],_xlfn.UNIQUE(_xlfn._xlws.FILTER(Table1[Game_ID],Table1[Team]=Table1[[#This Row],[Team]])),0)</f>
        <v>3</v>
      </c>
      <c r="AK1112">
        <f>IF(Table1[[#This Row],[Last5_Flag]]=1,1,0)</f>
        <v>0</v>
      </c>
      <c r="AL1112">
        <f>COUNTIFS(
    Table1[Player Name], Table1[[#This Row],[Player Name]],
    Table1[Position], Table1[[#This Row],[Position]]
)</f>
        <v>21</v>
      </c>
      <c r="AM1112" t="str" cm="1">
        <f t="array" ref="AM11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113" spans="1:39" x14ac:dyDescent="0.2">
      <c r="A1113" t="str">
        <f>TEXT(Table1[[#This Row],[Date]],"yyyymmdd") &amp; "_" &amp; (LEFT(D1113,3) &amp; "_" &amp; LEFT(E1113,3) &amp; "_" &amp; (Table1[[#This Row],[Game_no.]]))</f>
        <v>20260228_Poi_D'Y_1</v>
      </c>
      <c r="B1113" s="1">
        <v>46081</v>
      </c>
      <c r="C1113" s="3">
        <v>1</v>
      </c>
      <c r="D1113" t="s">
        <v>245</v>
      </c>
      <c r="E1113" t="s">
        <v>306</v>
      </c>
      <c r="F1113" t="s">
        <v>245</v>
      </c>
      <c r="G1113" t="s">
        <v>306</v>
      </c>
      <c r="H1113" t="s">
        <v>253</v>
      </c>
      <c r="I1113" t="str">
        <f>TRIM(SUBSTITUTE(Table1[[#This Row],[Player]], " ", ""))</f>
        <v>B.Pies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f t="shared" si="55"/>
        <v>0</v>
      </c>
      <c r="W1113" t="s">
        <v>74</v>
      </c>
      <c r="X1113" s="3">
        <v>6</v>
      </c>
      <c r="Y1113">
        <v>0</v>
      </c>
      <c r="AF1113">
        <f>Table1[[#This Row],[AB]]+Table1[[#This Row],[BB]]+Table1[[#This Row],[SF]]</f>
        <v>1</v>
      </c>
      <c r="AG1113">
        <f>Table1[[#This Row],[H]]+Table1[[#This Row],[BB]]</f>
        <v>0</v>
      </c>
      <c r="AH1113">
        <f>Table1[[#This Row],[H]]-Table1[[#This Row],[2B]]-Table1[[#This Row],[3B]]-Table1[[#This Row],[HR]]</f>
        <v>0</v>
      </c>
      <c r="AI1113" s="3">
        <f>IF(Table1[[#This Row],[Team_Game_Number]] &gt;_xlfn.MAXIFS(Table1[Team_Game_Number],Table1[Team],Table1[[#This Row],[Team]]) - 5,1,0)</f>
        <v>0</v>
      </c>
      <c r="AJ1113" cm="1">
        <f t="array" ref="AJ1113">MATCH(Table1[[#This Row],[Game_ID]],_xlfn.UNIQUE(_xlfn._xlws.FILTER(Table1[Game_ID],Table1[Team]=Table1[[#This Row],[Team]])),0)</f>
        <v>3</v>
      </c>
      <c r="AK1113">
        <f>IF(Table1[[#This Row],[Last5_Flag]]=1,1,0)</f>
        <v>0</v>
      </c>
      <c r="AL1113">
        <f>COUNTIFS(
    Table1[Player Name], Table1[[#This Row],[Player Name]],
    Table1[Position], Table1[[#This Row],[Position]]
)</f>
        <v>1</v>
      </c>
      <c r="AM1113" t="str" cm="1">
        <f t="array" ref="AM11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114" spans="1:39" x14ac:dyDescent="0.2">
      <c r="A1114" t="str">
        <f>TEXT(Table1[[#This Row],[Date]],"yyyymmdd") &amp; "_" &amp; (LEFT(D1114,3) &amp; "_" &amp; LEFT(E1114,3) &amp; "_" &amp; (Table1[[#This Row],[Game_no.]]))</f>
        <v>20260228_Poi_D'Y_1</v>
      </c>
      <c r="B1114" s="1">
        <v>46081</v>
      </c>
      <c r="C1114" s="3">
        <v>1</v>
      </c>
      <c r="D1114" t="s">
        <v>245</v>
      </c>
      <c r="E1114" t="s">
        <v>306</v>
      </c>
      <c r="F1114" t="s">
        <v>245</v>
      </c>
      <c r="G1114" t="s">
        <v>306</v>
      </c>
      <c r="H1114" t="s">
        <v>254</v>
      </c>
      <c r="I1114" t="str">
        <f>TRIM(SUBSTITUTE(Table1[[#This Row],[Player]], " ", ""))</f>
        <v>J.Hess</v>
      </c>
      <c r="J1114">
        <v>4</v>
      </c>
      <c r="K1114">
        <v>1</v>
      </c>
      <c r="L1114">
        <v>2</v>
      </c>
      <c r="M1114">
        <v>4</v>
      </c>
      <c r="N1114">
        <v>0</v>
      </c>
      <c r="O1114">
        <v>1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f t="shared" si="55"/>
        <v>4</v>
      </c>
      <c r="W1114" t="s">
        <v>43</v>
      </c>
      <c r="X1114" s="3">
        <v>7</v>
      </c>
      <c r="Y1114">
        <v>0</v>
      </c>
      <c r="AF1114">
        <f>Table1[[#This Row],[AB]]+Table1[[#This Row],[BB]]+Table1[[#This Row],[SF]]</f>
        <v>4</v>
      </c>
      <c r="AG1114">
        <f>Table1[[#This Row],[H]]+Table1[[#This Row],[BB]]</f>
        <v>2</v>
      </c>
      <c r="AH1114">
        <f>Table1[[#This Row],[H]]-Table1[[#This Row],[2B]]-Table1[[#This Row],[3B]]-Table1[[#This Row],[HR]]</f>
        <v>1</v>
      </c>
      <c r="AI1114" s="3">
        <f>IF(Table1[[#This Row],[Team_Game_Number]] &gt;_xlfn.MAXIFS(Table1[Team_Game_Number],Table1[Team],Table1[[#This Row],[Team]]) - 5,1,0)</f>
        <v>0</v>
      </c>
      <c r="AJ1114" cm="1">
        <f t="array" ref="AJ1114">MATCH(Table1[[#This Row],[Game_ID]],_xlfn.UNIQUE(_xlfn._xlws.FILTER(Table1[Game_ID],Table1[Team]=Table1[[#This Row],[Team]])),0)</f>
        <v>3</v>
      </c>
      <c r="AK1114">
        <f>IF(Table1[[#This Row],[Last5_Flag]]=1,1,0)</f>
        <v>0</v>
      </c>
      <c r="AL1114">
        <f>COUNTIFS(
    Table1[Player Name], Table1[[#This Row],[Player Name]],
    Table1[Position], Table1[[#This Row],[Position]]
)</f>
        <v>21</v>
      </c>
      <c r="AM1114" t="str" cm="1">
        <f t="array" ref="AM11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15" spans="1:39" x14ac:dyDescent="0.2">
      <c r="A1115" t="str">
        <f>TEXT(Table1[[#This Row],[Date]],"yyyymmdd") &amp; "_" &amp; (LEFT(D1115,3) &amp; "_" &amp; LEFT(E1115,3) &amp; "_" &amp; (Table1[[#This Row],[Game_no.]]))</f>
        <v>20260228_Poi_D'Y_1</v>
      </c>
      <c r="B1115" s="1">
        <v>46081</v>
      </c>
      <c r="C1115" s="3">
        <v>1</v>
      </c>
      <c r="D1115" t="s">
        <v>245</v>
      </c>
      <c r="E1115" t="s">
        <v>306</v>
      </c>
      <c r="F1115" t="s">
        <v>245</v>
      </c>
      <c r="G1115" t="s">
        <v>306</v>
      </c>
      <c r="H1115" t="s">
        <v>260</v>
      </c>
      <c r="I1115" t="str">
        <f>TRIM(SUBSTITUTE(Table1[[#This Row],[Player]], " ", ""))</f>
        <v>P.Haller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f t="shared" si="55"/>
        <v>0</v>
      </c>
      <c r="W1115" t="s">
        <v>52</v>
      </c>
      <c r="X1115" s="3">
        <v>8</v>
      </c>
      <c r="Y1115">
        <v>0</v>
      </c>
      <c r="AF1115">
        <f>Table1[[#This Row],[AB]]+Table1[[#This Row],[BB]]+Table1[[#This Row],[SF]]</f>
        <v>2</v>
      </c>
      <c r="AG1115">
        <f>Table1[[#This Row],[H]]+Table1[[#This Row],[BB]]</f>
        <v>0</v>
      </c>
      <c r="AH1115">
        <f>Table1[[#This Row],[H]]-Table1[[#This Row],[2B]]-Table1[[#This Row],[3B]]-Table1[[#This Row],[HR]]</f>
        <v>0</v>
      </c>
      <c r="AI1115" s="3">
        <f>IF(Table1[[#This Row],[Team_Game_Number]] &gt;_xlfn.MAXIFS(Table1[Team_Game_Number],Table1[Team],Table1[[#This Row],[Team]]) - 5,1,0)</f>
        <v>0</v>
      </c>
      <c r="AJ1115" cm="1">
        <f t="array" ref="AJ1115">MATCH(Table1[[#This Row],[Game_ID]],_xlfn.UNIQUE(_xlfn._xlws.FILTER(Table1[Game_ID],Table1[Team]=Table1[[#This Row],[Team]])),0)</f>
        <v>3</v>
      </c>
      <c r="AK1115">
        <f>IF(Table1[[#This Row],[Last5_Flag]]=1,1,0)</f>
        <v>0</v>
      </c>
      <c r="AL1115">
        <f>COUNTIFS(
    Table1[Player Name], Table1[[#This Row],[Player Name]],
    Table1[Position], Table1[[#This Row],[Position]]
)</f>
        <v>11</v>
      </c>
      <c r="AM1115" t="str" cm="1">
        <f t="array" ref="AM11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16" spans="1:39" x14ac:dyDescent="0.2">
      <c r="A1116" t="str">
        <f>TEXT(Table1[[#This Row],[Date]],"yyyymmdd") &amp; "_" &amp; (LEFT(D1116,3) &amp; "_" &amp; LEFT(E1116,3) &amp; "_" &amp; (Table1[[#This Row],[Game_no.]]))</f>
        <v>20260228_Poi_D'Y_1</v>
      </c>
      <c r="B1116" s="1">
        <v>46081</v>
      </c>
      <c r="C1116" s="3">
        <v>1</v>
      </c>
      <c r="D1116" t="s">
        <v>245</v>
      </c>
      <c r="E1116" t="s">
        <v>306</v>
      </c>
      <c r="F1116" t="s">
        <v>245</v>
      </c>
      <c r="G1116" t="s">
        <v>306</v>
      </c>
      <c r="H1116" t="s">
        <v>349</v>
      </c>
      <c r="I1116" t="str">
        <f>TRIM(SUBSTITUTE(Table1[[#This Row],[Player]], " ", ""))</f>
        <v>G.Labrie</v>
      </c>
      <c r="J1116">
        <v>1</v>
      </c>
      <c r="K1116">
        <v>0</v>
      </c>
      <c r="L1116">
        <v>1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f t="shared" si="55"/>
        <v>1</v>
      </c>
      <c r="W1116" t="s">
        <v>74</v>
      </c>
      <c r="X1116" s="3">
        <v>8</v>
      </c>
      <c r="Y1116">
        <v>0</v>
      </c>
      <c r="AF1116">
        <f>Table1[[#This Row],[AB]]+Table1[[#This Row],[BB]]+Table1[[#This Row],[SF]]</f>
        <v>1</v>
      </c>
      <c r="AG1116">
        <f>Table1[[#This Row],[H]]+Table1[[#This Row],[BB]]</f>
        <v>1</v>
      </c>
      <c r="AH1116">
        <f>Table1[[#This Row],[H]]-Table1[[#This Row],[2B]]-Table1[[#This Row],[3B]]-Table1[[#This Row],[HR]]</f>
        <v>1</v>
      </c>
      <c r="AI1116" s="3">
        <f>IF(Table1[[#This Row],[Team_Game_Number]] &gt;_xlfn.MAXIFS(Table1[Team_Game_Number],Table1[Team],Table1[[#This Row],[Team]]) - 5,1,0)</f>
        <v>0</v>
      </c>
      <c r="AJ1116" cm="1">
        <f t="array" ref="AJ1116">MATCH(Table1[[#This Row],[Game_ID]],_xlfn.UNIQUE(_xlfn._xlws.FILTER(Table1[Game_ID],Table1[Team]=Table1[[#This Row],[Team]])),0)</f>
        <v>3</v>
      </c>
      <c r="AK1116">
        <f>IF(Table1[[#This Row],[Last5_Flag]]=1,1,0)</f>
        <v>0</v>
      </c>
      <c r="AL1116">
        <f>COUNTIFS(
    Table1[Player Name], Table1[[#This Row],[Player Name]],
    Table1[Position], Table1[[#This Row],[Position]]
)</f>
        <v>1</v>
      </c>
      <c r="AM1116" t="str" cm="1">
        <f t="array" ref="AM11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117" spans="1:39" x14ac:dyDescent="0.2">
      <c r="A1117" t="str">
        <f>TEXT(Table1[[#This Row],[Date]],"yyyymmdd") &amp; "_" &amp; (LEFT(D1117,3) &amp; "_" &amp; LEFT(E1117,3) &amp; "_" &amp; (Table1[[#This Row],[Game_no.]]))</f>
        <v>20260228_Poi_D'Y_1</v>
      </c>
      <c r="B1117" s="1">
        <v>46081</v>
      </c>
      <c r="C1117" s="3">
        <v>1</v>
      </c>
      <c r="D1117" t="s">
        <v>245</v>
      </c>
      <c r="E1117" t="s">
        <v>306</v>
      </c>
      <c r="F1117" t="s">
        <v>245</v>
      </c>
      <c r="G1117" t="s">
        <v>306</v>
      </c>
      <c r="H1117" t="s">
        <v>250</v>
      </c>
      <c r="I1117" t="str">
        <f>TRIM(SUBSTITUTE(Table1[[#This Row],[Player]], " ", ""))</f>
        <v>T.Morris</v>
      </c>
      <c r="J1117">
        <v>3</v>
      </c>
      <c r="K1117">
        <v>0</v>
      </c>
      <c r="L1117">
        <v>0</v>
      </c>
      <c r="M1117">
        <v>0</v>
      </c>
      <c r="N1117">
        <v>0</v>
      </c>
      <c r="O1117">
        <v>2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f t="shared" si="55"/>
        <v>0</v>
      </c>
      <c r="W1117" t="s">
        <v>8</v>
      </c>
      <c r="X1117" s="3">
        <v>9</v>
      </c>
      <c r="Y1117">
        <v>0</v>
      </c>
      <c r="AF1117">
        <f>Table1[[#This Row],[AB]]+Table1[[#This Row],[BB]]+Table1[[#This Row],[SF]]</f>
        <v>3</v>
      </c>
      <c r="AG1117">
        <f>Table1[[#This Row],[H]]+Table1[[#This Row],[BB]]</f>
        <v>0</v>
      </c>
      <c r="AH1117">
        <f>Table1[[#This Row],[H]]-Table1[[#This Row],[2B]]-Table1[[#This Row],[3B]]-Table1[[#This Row],[HR]]</f>
        <v>0</v>
      </c>
      <c r="AI1117" s="3">
        <f>IF(Table1[[#This Row],[Team_Game_Number]] &gt;_xlfn.MAXIFS(Table1[Team_Game_Number],Table1[Team],Table1[[#This Row],[Team]]) - 5,1,0)</f>
        <v>0</v>
      </c>
      <c r="AJ1117" cm="1">
        <f t="array" ref="AJ1117">MATCH(Table1[[#This Row],[Game_ID]],_xlfn.UNIQUE(_xlfn._xlws.FILTER(Table1[Game_ID],Table1[Team]=Table1[[#This Row],[Team]])),0)</f>
        <v>3</v>
      </c>
      <c r="AK1117">
        <f>IF(Table1[[#This Row],[Last5_Flag]]=1,1,0)</f>
        <v>0</v>
      </c>
      <c r="AL1117">
        <f>COUNTIFS(
    Table1[Player Name], Table1[[#This Row],[Player Name]],
    Table1[Position], Table1[[#This Row],[Position]]
)</f>
        <v>3</v>
      </c>
      <c r="AM1117" t="str" cm="1">
        <f t="array" ref="AM11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118" spans="1:39" x14ac:dyDescent="0.2">
      <c r="A1118" t="str">
        <f>TEXT(Table1[[#This Row],[Date]],"yyyymmdd") &amp; "_" &amp; (LEFT(D1118,3) &amp; "_" &amp; LEFT(E1118,3) &amp; "_" &amp; (Table1[[#This Row],[Game_no.]]))</f>
        <v>20260228_Poi_D'Y_1</v>
      </c>
      <c r="B1118" s="1">
        <v>46081</v>
      </c>
      <c r="C1118" s="3">
        <v>1</v>
      </c>
      <c r="D1118" t="s">
        <v>245</v>
      </c>
      <c r="E1118" t="s">
        <v>306</v>
      </c>
      <c r="F1118" t="s">
        <v>245</v>
      </c>
      <c r="G1118" t="s">
        <v>306</v>
      </c>
      <c r="H1118" t="s">
        <v>255</v>
      </c>
      <c r="I1118" t="str">
        <f>TRIM(SUBSTITUTE(Table1[[#This Row],[Player]], " ", ""))</f>
        <v>J.Mullenax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f t="shared" si="55"/>
        <v>0</v>
      </c>
      <c r="W1118" t="s">
        <v>58</v>
      </c>
      <c r="X1118" s="3"/>
      <c r="Y1118">
        <v>0</v>
      </c>
      <c r="Z1118">
        <v>3</v>
      </c>
      <c r="AA1118">
        <v>6</v>
      </c>
      <c r="AB1118">
        <v>5</v>
      </c>
      <c r="AC1118">
        <v>5</v>
      </c>
      <c r="AD1118">
        <v>4</v>
      </c>
      <c r="AE1118">
        <v>0</v>
      </c>
      <c r="AF1118">
        <f>Table1[[#This Row],[AB]]+Table1[[#This Row],[BB]]+Table1[[#This Row],[SF]]</f>
        <v>0</v>
      </c>
      <c r="AG1118">
        <f>Table1[[#This Row],[H]]+Table1[[#This Row],[BB]]</f>
        <v>0</v>
      </c>
      <c r="AH1118">
        <f>Table1[[#This Row],[H]]-Table1[[#This Row],[2B]]-Table1[[#This Row],[3B]]-Table1[[#This Row],[HR]]</f>
        <v>0</v>
      </c>
      <c r="AI1118" s="3">
        <f>IF(Table1[[#This Row],[Team_Game_Number]] &gt;_xlfn.MAXIFS(Table1[Team_Game_Number],Table1[Team],Table1[[#This Row],[Team]]) - 5,1,0)</f>
        <v>0</v>
      </c>
      <c r="AJ1118" cm="1">
        <f t="array" ref="AJ1118">MATCH(Table1[[#This Row],[Game_ID]],_xlfn.UNIQUE(_xlfn._xlws.FILTER(Table1[Game_ID],Table1[Team]=Table1[[#This Row],[Team]])),0)</f>
        <v>3</v>
      </c>
      <c r="AK1118">
        <f>IF(Table1[[#This Row],[Last5_Flag]]=1,1,0)</f>
        <v>0</v>
      </c>
      <c r="AL1118">
        <f>COUNTIFS(
    Table1[Player Name], Table1[[#This Row],[Player Name]],
    Table1[Position], Table1[[#This Row],[Position]]
)</f>
        <v>4</v>
      </c>
      <c r="AM1118" t="str" cm="1">
        <f t="array" ref="AM11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19" spans="1:39" x14ac:dyDescent="0.2">
      <c r="A1119" t="str">
        <f>TEXT(Table1[[#This Row],[Date]],"yyyymmdd") &amp; "_" &amp; (LEFT(D1119,3) &amp; "_" &amp; LEFT(E1119,3) &amp; "_" &amp; (Table1[[#This Row],[Game_no.]]))</f>
        <v>20260228_Poi_D'Y_1</v>
      </c>
      <c r="B1119" s="1">
        <v>46081</v>
      </c>
      <c r="C1119" s="3">
        <v>1</v>
      </c>
      <c r="D1119" t="s">
        <v>245</v>
      </c>
      <c r="E1119" t="s">
        <v>306</v>
      </c>
      <c r="F1119" t="s">
        <v>245</v>
      </c>
      <c r="G1119" t="s">
        <v>306</v>
      </c>
      <c r="H1119" t="s">
        <v>257</v>
      </c>
      <c r="I1119" t="str">
        <f>TRIM(SUBSTITUTE(Table1[[#This Row],[Player]], " ", ""))</f>
        <v>A.Hubble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f t="shared" si="55"/>
        <v>0</v>
      </c>
      <c r="W1119" t="s">
        <v>58</v>
      </c>
      <c r="X1119" s="3"/>
      <c r="Y1119">
        <v>0</v>
      </c>
      <c r="Z1119">
        <v>2</v>
      </c>
      <c r="AA1119">
        <v>5</v>
      </c>
      <c r="AB1119">
        <v>3</v>
      </c>
      <c r="AC1119">
        <v>3</v>
      </c>
      <c r="AD1119">
        <v>3</v>
      </c>
      <c r="AE1119">
        <v>1</v>
      </c>
      <c r="AF1119">
        <f>Table1[[#This Row],[AB]]+Table1[[#This Row],[BB]]+Table1[[#This Row],[SF]]</f>
        <v>0</v>
      </c>
      <c r="AG1119">
        <f>Table1[[#This Row],[H]]+Table1[[#This Row],[BB]]</f>
        <v>0</v>
      </c>
      <c r="AH1119">
        <f>Table1[[#This Row],[H]]-Table1[[#This Row],[2B]]-Table1[[#This Row],[3B]]-Table1[[#This Row],[HR]]</f>
        <v>0</v>
      </c>
      <c r="AI1119" s="3">
        <f>IF(Table1[[#This Row],[Team_Game_Number]] &gt;_xlfn.MAXIFS(Table1[Team_Game_Number],Table1[Team],Table1[[#This Row],[Team]]) - 5,1,0)</f>
        <v>0</v>
      </c>
      <c r="AJ1119" cm="1">
        <f t="array" ref="AJ1119">MATCH(Table1[[#This Row],[Game_ID]],_xlfn.UNIQUE(_xlfn._xlws.FILTER(Table1[Game_ID],Table1[Team]=Table1[[#This Row],[Team]])),0)</f>
        <v>3</v>
      </c>
      <c r="AK1119">
        <f>IF(Table1[[#This Row],[Last5_Flag]]=1,1,0)</f>
        <v>0</v>
      </c>
      <c r="AL1119">
        <f>COUNTIFS(
    Table1[Player Name], Table1[[#This Row],[Player Name]],
    Table1[Position], Table1[[#This Row],[Position]]
)</f>
        <v>1</v>
      </c>
      <c r="AM1119" t="str" cm="1">
        <f t="array" ref="AM11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120" spans="1:39" x14ac:dyDescent="0.2">
      <c r="A1120" t="str">
        <f>TEXT(Table1[[#This Row],[Date]],"yyyymmdd") &amp; "_" &amp; (LEFT(D1120,3) &amp; "_" &amp; LEFT(E1120,3) &amp; "_" &amp; (Table1[[#This Row],[Game_no.]]))</f>
        <v>20260228_IUP_WVS_1</v>
      </c>
      <c r="B1120" s="1">
        <v>46081</v>
      </c>
      <c r="C1120" s="3">
        <v>1</v>
      </c>
      <c r="D1120" t="s">
        <v>301</v>
      </c>
      <c r="E1120" t="s">
        <v>130</v>
      </c>
      <c r="F1120" t="s">
        <v>130</v>
      </c>
      <c r="G1120" t="s">
        <v>301</v>
      </c>
      <c r="H1120" t="s">
        <v>134</v>
      </c>
      <c r="I1120" t="str">
        <f>TRIM(SUBSTITUTE(Table1[[#This Row],[Player]], " ", ""))</f>
        <v>K.Price</v>
      </c>
      <c r="J1120">
        <v>3</v>
      </c>
      <c r="K1120">
        <v>0</v>
      </c>
      <c r="L1120">
        <v>1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f t="shared" ref="V1120:V1130" si="56">L1120*1+P1120*2+Q1120*3+R1120*4</f>
        <v>1</v>
      </c>
      <c r="W1120" t="s">
        <v>50</v>
      </c>
      <c r="X1120" s="3">
        <v>1</v>
      </c>
      <c r="Y1120">
        <v>0</v>
      </c>
      <c r="AF1120">
        <f>Table1[[#This Row],[AB]]+Table1[[#This Row],[BB]]+Table1[[#This Row],[SF]]</f>
        <v>3</v>
      </c>
      <c r="AG1120">
        <f>Table1[[#This Row],[H]]+Table1[[#This Row],[BB]]</f>
        <v>1</v>
      </c>
      <c r="AH1120">
        <f>Table1[[#This Row],[H]]-Table1[[#This Row],[2B]]-Table1[[#This Row],[3B]]-Table1[[#This Row],[HR]]</f>
        <v>1</v>
      </c>
      <c r="AI1120" s="3">
        <f>IF(Table1[[#This Row],[Team_Game_Number]] &gt;_xlfn.MAXIFS(Table1[Team_Game_Number],Table1[Team],Table1[[#This Row],[Team]]) - 5,1,0)</f>
        <v>0</v>
      </c>
      <c r="AJ1120" cm="1">
        <f t="array" ref="AJ1120">MATCH(Table1[[#This Row],[Game_ID]],_xlfn.UNIQUE(_xlfn._xlws.FILTER(Table1[Game_ID],Table1[Team]=Table1[[#This Row],[Team]])),0)</f>
        <v>10</v>
      </c>
      <c r="AK1120">
        <f>IF(Table1[[#This Row],[Last5_Flag]]=1,1,0)</f>
        <v>0</v>
      </c>
      <c r="AL1120">
        <f>COUNTIFS(
    Table1[Player Name], Table1[[#This Row],[Player Name]],
    Table1[Position], Table1[[#This Row],[Position]]
)</f>
        <v>4</v>
      </c>
      <c r="AM1120" t="str" cm="1">
        <f t="array" ref="AM11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21" spans="1:39" x14ac:dyDescent="0.2">
      <c r="A1121" t="str">
        <f>TEXT(Table1[[#This Row],[Date]],"yyyymmdd") &amp; "_" &amp; (LEFT(D1121,3) &amp; "_" &amp; LEFT(E1121,3) &amp; "_" &amp; (Table1[[#This Row],[Game_no.]]))</f>
        <v>20260228_IUP_WVS_1</v>
      </c>
      <c r="B1121" s="1">
        <v>46081</v>
      </c>
      <c r="C1121" s="3">
        <v>1</v>
      </c>
      <c r="D1121" t="s">
        <v>301</v>
      </c>
      <c r="E1121" t="s">
        <v>130</v>
      </c>
      <c r="F1121" t="s">
        <v>130</v>
      </c>
      <c r="G1121" t="s">
        <v>301</v>
      </c>
      <c r="H1121" t="s">
        <v>515</v>
      </c>
      <c r="I1121" t="str">
        <f>TRIM(SUBSTITUTE(Table1[[#This Row],[Player]], " ", ""))</f>
        <v>G.Sloan-Lebron</v>
      </c>
      <c r="J1121">
        <v>3</v>
      </c>
      <c r="K1121">
        <v>1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f t="shared" si="56"/>
        <v>0</v>
      </c>
      <c r="W1121" t="s">
        <v>52</v>
      </c>
      <c r="X1121" s="3">
        <v>2</v>
      </c>
      <c r="Y1121">
        <v>0</v>
      </c>
      <c r="AF1121">
        <f>Table1[[#This Row],[AB]]+Table1[[#This Row],[BB]]+Table1[[#This Row],[SF]]</f>
        <v>3</v>
      </c>
      <c r="AG1121">
        <f>Table1[[#This Row],[H]]+Table1[[#This Row],[BB]]</f>
        <v>0</v>
      </c>
      <c r="AH1121">
        <f>Table1[[#This Row],[H]]-Table1[[#This Row],[2B]]-Table1[[#This Row],[3B]]-Table1[[#This Row],[HR]]</f>
        <v>0</v>
      </c>
      <c r="AI1121" s="3">
        <f>IF(Table1[[#This Row],[Team_Game_Number]] &gt;_xlfn.MAXIFS(Table1[Team_Game_Number],Table1[Team],Table1[[#This Row],[Team]]) - 5,1,0)</f>
        <v>0</v>
      </c>
      <c r="AJ1121" cm="1">
        <f t="array" ref="AJ1121">MATCH(Table1[[#This Row],[Game_ID]],_xlfn.UNIQUE(_xlfn._xlws.FILTER(Table1[Game_ID],Table1[Team]=Table1[[#This Row],[Team]])),0)</f>
        <v>10</v>
      </c>
      <c r="AK1121">
        <f>IF(Table1[[#This Row],[Last5_Flag]]=1,1,0)</f>
        <v>0</v>
      </c>
      <c r="AL1121">
        <f>COUNTIFS(
    Table1[Player Name], Table1[[#This Row],[Player Name]],
    Table1[Position], Table1[[#This Row],[Position]]
)</f>
        <v>7</v>
      </c>
      <c r="AM1121" t="str" cm="1">
        <f t="array" ref="AM11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22" spans="1:39" x14ac:dyDescent="0.2">
      <c r="A1122" t="str">
        <f>TEXT(Table1[[#This Row],[Date]],"yyyymmdd") &amp; "_" &amp; (LEFT(D1122,3) &amp; "_" &amp; LEFT(E1122,3) &amp; "_" &amp; (Table1[[#This Row],[Game_no.]]))</f>
        <v>20260228_IUP_WVS_1</v>
      </c>
      <c r="B1122" s="1">
        <v>46081</v>
      </c>
      <c r="C1122" s="3">
        <v>1</v>
      </c>
      <c r="D1122" t="s">
        <v>301</v>
      </c>
      <c r="E1122" t="s">
        <v>130</v>
      </c>
      <c r="F1122" t="s">
        <v>130</v>
      </c>
      <c r="G1122" t="s">
        <v>301</v>
      </c>
      <c r="H1122" t="s">
        <v>138</v>
      </c>
      <c r="I1122" t="str">
        <f>TRIM(SUBSTITUTE(Table1[[#This Row],[Player]], " ", ""))</f>
        <v>C.Moore</v>
      </c>
      <c r="J1122">
        <v>3</v>
      </c>
      <c r="K1122">
        <v>0</v>
      </c>
      <c r="L1122">
        <v>1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f t="shared" si="56"/>
        <v>3</v>
      </c>
      <c r="W1122" t="s">
        <v>7</v>
      </c>
      <c r="X1122" s="3">
        <v>3</v>
      </c>
      <c r="Y1122">
        <v>0</v>
      </c>
      <c r="AF1122">
        <f>Table1[[#This Row],[AB]]+Table1[[#This Row],[BB]]+Table1[[#This Row],[SF]]</f>
        <v>3</v>
      </c>
      <c r="AG1122">
        <f>Table1[[#This Row],[H]]+Table1[[#This Row],[BB]]</f>
        <v>1</v>
      </c>
      <c r="AH1122">
        <f>Table1[[#This Row],[H]]-Table1[[#This Row],[2B]]-Table1[[#This Row],[3B]]-Table1[[#This Row],[HR]]</f>
        <v>0</v>
      </c>
      <c r="AI1122" s="3">
        <f>IF(Table1[[#This Row],[Team_Game_Number]] &gt;_xlfn.MAXIFS(Table1[Team_Game_Number],Table1[Team],Table1[[#This Row],[Team]]) - 5,1,0)</f>
        <v>0</v>
      </c>
      <c r="AJ1122" cm="1">
        <f t="array" ref="AJ1122">MATCH(Table1[[#This Row],[Game_ID]],_xlfn.UNIQUE(_xlfn._xlws.FILTER(Table1[Game_ID],Table1[Team]=Table1[[#This Row],[Team]])),0)</f>
        <v>10</v>
      </c>
      <c r="AK1122">
        <f>IF(Table1[[#This Row],[Last5_Flag]]=1,1,0)</f>
        <v>0</v>
      </c>
      <c r="AL1122">
        <f>COUNTIFS(
    Table1[Player Name], Table1[[#This Row],[Player Name]],
    Table1[Position], Table1[[#This Row],[Position]]
)</f>
        <v>20</v>
      </c>
      <c r="AM1122" t="str" cm="1">
        <f t="array" ref="AM11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123" spans="1:39" x14ac:dyDescent="0.2">
      <c r="A1123" t="str">
        <f>TEXT(Table1[[#This Row],[Date]],"yyyymmdd") &amp; "_" &amp; (LEFT(D1123,3) &amp; "_" &amp; LEFT(E1123,3) &amp; "_" &amp; (Table1[[#This Row],[Game_no.]]))</f>
        <v>20260228_IUP_WVS_1</v>
      </c>
      <c r="B1123" s="1">
        <v>46081</v>
      </c>
      <c r="C1123" s="3">
        <v>1</v>
      </c>
      <c r="D1123" t="s">
        <v>301</v>
      </c>
      <c r="E1123" t="s">
        <v>130</v>
      </c>
      <c r="F1123" t="s">
        <v>130</v>
      </c>
      <c r="G1123" t="s">
        <v>301</v>
      </c>
      <c r="H1123" t="s">
        <v>143</v>
      </c>
      <c r="I1123" t="str">
        <f>TRIM(SUBSTITUTE(Table1[[#This Row],[Player]], " ", ""))</f>
        <v>S.Shamblin</v>
      </c>
      <c r="J1123">
        <v>3</v>
      </c>
      <c r="K1123">
        <v>1</v>
      </c>
      <c r="L1123">
        <v>2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f t="shared" si="56"/>
        <v>2</v>
      </c>
      <c r="W1123" t="s">
        <v>48</v>
      </c>
      <c r="X1123" s="3">
        <v>4</v>
      </c>
      <c r="Y1123">
        <v>2</v>
      </c>
      <c r="AF1123">
        <f>Table1[[#This Row],[AB]]+Table1[[#This Row],[BB]]+Table1[[#This Row],[SF]]</f>
        <v>3</v>
      </c>
      <c r="AG1123">
        <f>Table1[[#This Row],[H]]+Table1[[#This Row],[BB]]</f>
        <v>2</v>
      </c>
      <c r="AH1123">
        <f>Table1[[#This Row],[H]]-Table1[[#This Row],[2B]]-Table1[[#This Row],[3B]]-Table1[[#This Row],[HR]]</f>
        <v>2</v>
      </c>
      <c r="AI1123" s="3">
        <f>IF(Table1[[#This Row],[Team_Game_Number]] &gt;_xlfn.MAXIFS(Table1[Team_Game_Number],Table1[Team],Table1[[#This Row],[Team]]) - 5,1,0)</f>
        <v>0</v>
      </c>
      <c r="AJ1123" cm="1">
        <f t="array" ref="AJ1123">MATCH(Table1[[#This Row],[Game_ID]],_xlfn.UNIQUE(_xlfn._xlws.FILTER(Table1[Game_ID],Table1[Team]=Table1[[#This Row],[Team]])),0)</f>
        <v>10</v>
      </c>
      <c r="AK1123">
        <f>IF(Table1[[#This Row],[Last5_Flag]]=1,1,0)</f>
        <v>0</v>
      </c>
      <c r="AL1123">
        <f>COUNTIFS(
    Table1[Player Name], Table1[[#This Row],[Player Name]],
    Table1[Position], Table1[[#This Row],[Position]]
)</f>
        <v>2</v>
      </c>
      <c r="AM1123" t="str" cm="1">
        <f t="array" ref="AM11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124" spans="1:39" x14ac:dyDescent="0.2">
      <c r="A1124" t="str">
        <f>TEXT(Table1[[#This Row],[Date]],"yyyymmdd") &amp; "_" &amp; (LEFT(D1124,3) &amp; "_" &amp; LEFT(E1124,3) &amp; "_" &amp; (Table1[[#This Row],[Game_no.]]))</f>
        <v>20260228_IUP_WVS_1</v>
      </c>
      <c r="B1124" s="1">
        <v>46081</v>
      </c>
      <c r="C1124" s="3">
        <v>1</v>
      </c>
      <c r="D1124" t="s">
        <v>301</v>
      </c>
      <c r="E1124" t="s">
        <v>130</v>
      </c>
      <c r="F1124" t="s">
        <v>130</v>
      </c>
      <c r="G1124" t="s">
        <v>301</v>
      </c>
      <c r="H1124" t="s">
        <v>136</v>
      </c>
      <c r="I1124" t="str">
        <f>TRIM(SUBSTITUTE(Table1[[#This Row],[Player]], " ", ""))</f>
        <v>E.Bechtel</v>
      </c>
      <c r="J1124">
        <v>3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f t="shared" si="56"/>
        <v>0</v>
      </c>
      <c r="W1124" t="s">
        <v>54</v>
      </c>
      <c r="X1124" s="3">
        <v>5</v>
      </c>
      <c r="Y1124">
        <v>0</v>
      </c>
      <c r="AF1124">
        <f>Table1[[#This Row],[AB]]+Table1[[#This Row],[BB]]+Table1[[#This Row],[SF]]</f>
        <v>3</v>
      </c>
      <c r="AG1124">
        <f>Table1[[#This Row],[H]]+Table1[[#This Row],[BB]]</f>
        <v>0</v>
      </c>
      <c r="AH1124">
        <f>Table1[[#This Row],[H]]-Table1[[#This Row],[2B]]-Table1[[#This Row],[3B]]-Table1[[#This Row],[HR]]</f>
        <v>0</v>
      </c>
      <c r="AI1124" s="3">
        <f>IF(Table1[[#This Row],[Team_Game_Number]] &gt;_xlfn.MAXIFS(Table1[Team_Game_Number],Table1[Team],Table1[[#This Row],[Team]]) - 5,1,0)</f>
        <v>0</v>
      </c>
      <c r="AJ1124" cm="1">
        <f t="array" ref="AJ1124">MATCH(Table1[[#This Row],[Game_ID]],_xlfn.UNIQUE(_xlfn._xlws.FILTER(Table1[Game_ID],Table1[Team]=Table1[[#This Row],[Team]])),0)</f>
        <v>10</v>
      </c>
      <c r="AK1124">
        <f>IF(Table1[[#This Row],[Last5_Flag]]=1,1,0)</f>
        <v>0</v>
      </c>
      <c r="AL1124">
        <f>COUNTIFS(
    Table1[Player Name], Table1[[#This Row],[Player Name]],
    Table1[Position], Table1[[#This Row],[Position]]
)</f>
        <v>22</v>
      </c>
      <c r="AM1124" t="str" cm="1">
        <f t="array" ref="AM11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125" spans="1:39" x14ac:dyDescent="0.2">
      <c r="A1125" t="str">
        <f>TEXT(Table1[[#This Row],[Date]],"yyyymmdd") &amp; "_" &amp; (LEFT(D1125,3) &amp; "_" &amp; LEFT(E1125,3) &amp; "_" &amp; (Table1[[#This Row],[Game_no.]]))</f>
        <v>20260228_IUP_WVS_1</v>
      </c>
      <c r="B1125" s="1">
        <v>46081</v>
      </c>
      <c r="C1125" s="3">
        <v>1</v>
      </c>
      <c r="D1125" t="s">
        <v>301</v>
      </c>
      <c r="E1125" t="s">
        <v>130</v>
      </c>
      <c r="F1125" t="s">
        <v>130</v>
      </c>
      <c r="G1125" t="s">
        <v>301</v>
      </c>
      <c r="H1125" t="s">
        <v>137</v>
      </c>
      <c r="I1125" t="str">
        <f>TRIM(SUBSTITUTE(Table1[[#This Row],[Player]], " ", ""))</f>
        <v>A.Contreras</v>
      </c>
      <c r="J1125">
        <v>2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f t="shared" si="56"/>
        <v>0</v>
      </c>
      <c r="W1125" t="s">
        <v>8</v>
      </c>
      <c r="X1125" s="3">
        <v>6</v>
      </c>
      <c r="Y1125">
        <v>0</v>
      </c>
      <c r="AF1125">
        <f>Table1[[#This Row],[AB]]+Table1[[#This Row],[BB]]+Table1[[#This Row],[SF]]</f>
        <v>3</v>
      </c>
      <c r="AG1125">
        <f>Table1[[#This Row],[H]]+Table1[[#This Row],[BB]]</f>
        <v>1</v>
      </c>
      <c r="AH1125">
        <f>Table1[[#This Row],[H]]-Table1[[#This Row],[2B]]-Table1[[#This Row],[3B]]-Table1[[#This Row],[HR]]</f>
        <v>0</v>
      </c>
      <c r="AI1125" s="3">
        <f>IF(Table1[[#This Row],[Team_Game_Number]] &gt;_xlfn.MAXIFS(Table1[Team_Game_Number],Table1[Team],Table1[[#This Row],[Team]]) - 5,1,0)</f>
        <v>0</v>
      </c>
      <c r="AJ1125" cm="1">
        <f t="array" ref="AJ1125">MATCH(Table1[[#This Row],[Game_ID]],_xlfn.UNIQUE(_xlfn._xlws.FILTER(Table1[Game_ID],Table1[Team]=Table1[[#This Row],[Team]])),0)</f>
        <v>10</v>
      </c>
      <c r="AK1125">
        <f>IF(Table1[[#This Row],[Last5_Flag]]=1,1,0)</f>
        <v>0</v>
      </c>
      <c r="AL1125">
        <f>COUNTIFS(
    Table1[Player Name], Table1[[#This Row],[Player Name]],
    Table1[Position], Table1[[#This Row],[Position]]
)</f>
        <v>15</v>
      </c>
      <c r="AM1125" t="str" cm="1">
        <f t="array" ref="AM11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126" spans="1:39" x14ac:dyDescent="0.2">
      <c r="A1126" t="str">
        <f>TEXT(Table1[[#This Row],[Date]],"yyyymmdd") &amp; "_" &amp; (LEFT(D1126,3) &amp; "_" &amp; LEFT(E1126,3) &amp; "_" &amp; (Table1[[#This Row],[Game_no.]]))</f>
        <v>20260228_IUP_WVS_1</v>
      </c>
      <c r="B1126" s="1">
        <v>46081</v>
      </c>
      <c r="C1126" s="3">
        <v>1</v>
      </c>
      <c r="D1126" t="s">
        <v>301</v>
      </c>
      <c r="E1126" t="s">
        <v>130</v>
      </c>
      <c r="F1126" t="s">
        <v>130</v>
      </c>
      <c r="G1126" t="s">
        <v>301</v>
      </c>
      <c r="H1126" t="s">
        <v>133</v>
      </c>
      <c r="I1126" t="str">
        <f>TRIM(SUBSTITUTE(Table1[[#This Row],[Player]], " ", ""))</f>
        <v>A.Hall</v>
      </c>
      <c r="J1126">
        <v>2</v>
      </c>
      <c r="K1126">
        <v>0</v>
      </c>
      <c r="L1126">
        <v>1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f t="shared" si="56"/>
        <v>1</v>
      </c>
      <c r="W1126" t="s">
        <v>53</v>
      </c>
      <c r="X1126" s="3">
        <v>7</v>
      </c>
      <c r="Y1126">
        <v>0</v>
      </c>
      <c r="AF1126">
        <f>Table1[[#This Row],[AB]]+Table1[[#This Row],[BB]]+Table1[[#This Row],[SF]]</f>
        <v>2</v>
      </c>
      <c r="AG1126">
        <f>Table1[[#This Row],[H]]+Table1[[#This Row],[BB]]</f>
        <v>1</v>
      </c>
      <c r="AH1126">
        <f>Table1[[#This Row],[H]]-Table1[[#This Row],[2B]]-Table1[[#This Row],[3B]]-Table1[[#This Row],[HR]]</f>
        <v>1</v>
      </c>
      <c r="AI1126" s="3">
        <f>IF(Table1[[#This Row],[Team_Game_Number]] &gt;_xlfn.MAXIFS(Table1[Team_Game_Number],Table1[Team],Table1[[#This Row],[Team]]) - 5,1,0)</f>
        <v>0</v>
      </c>
      <c r="AJ1126" cm="1">
        <f t="array" ref="AJ1126">MATCH(Table1[[#This Row],[Game_ID]],_xlfn.UNIQUE(_xlfn._xlws.FILTER(Table1[Game_ID],Table1[Team]=Table1[[#This Row],[Team]])),0)</f>
        <v>10</v>
      </c>
      <c r="AK1126">
        <f>IF(Table1[[#This Row],[Last5_Flag]]=1,1,0)</f>
        <v>0</v>
      </c>
      <c r="AL1126">
        <f>COUNTIFS(
    Table1[Player Name], Table1[[#This Row],[Player Name]],
    Table1[Position], Table1[[#This Row],[Position]]
)</f>
        <v>14</v>
      </c>
      <c r="AM1126" t="str" cm="1">
        <f t="array" ref="AM11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127" spans="1:39" x14ac:dyDescent="0.2">
      <c r="A1127" t="str">
        <f>TEXT(Table1[[#This Row],[Date]],"yyyymmdd") &amp; "_" &amp; (LEFT(D1127,3) &amp; "_" &amp; LEFT(E1127,3) &amp; "_" &amp; (Table1[[#This Row],[Game_no.]]))</f>
        <v>20260228_IUP_WVS_1</v>
      </c>
      <c r="B1127" s="1">
        <v>46081</v>
      </c>
      <c r="C1127" s="3">
        <v>1</v>
      </c>
      <c r="D1127" t="s">
        <v>301</v>
      </c>
      <c r="E1127" t="s">
        <v>130</v>
      </c>
      <c r="F1127" t="s">
        <v>130</v>
      </c>
      <c r="G1127" t="s">
        <v>301</v>
      </c>
      <c r="H1127" t="s">
        <v>132</v>
      </c>
      <c r="I1127" t="str">
        <f>TRIM(SUBSTITUTE(Table1[[#This Row],[Player]], " ", ""))</f>
        <v>C.Cummings</v>
      </c>
      <c r="J1127">
        <v>3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f t="shared" si="56"/>
        <v>0</v>
      </c>
      <c r="W1127" t="s">
        <v>43</v>
      </c>
      <c r="X1127" s="3">
        <v>8</v>
      </c>
      <c r="Y1127">
        <v>1</v>
      </c>
      <c r="AF1127">
        <f>Table1[[#This Row],[AB]]+Table1[[#This Row],[BB]]+Table1[[#This Row],[SF]]</f>
        <v>3</v>
      </c>
      <c r="AG1127">
        <f>Table1[[#This Row],[H]]+Table1[[#This Row],[BB]]</f>
        <v>0</v>
      </c>
      <c r="AH1127">
        <f>Table1[[#This Row],[H]]-Table1[[#This Row],[2B]]-Table1[[#This Row],[3B]]-Table1[[#This Row],[HR]]</f>
        <v>0</v>
      </c>
      <c r="AI1127" s="3">
        <f>IF(Table1[[#This Row],[Team_Game_Number]] &gt;_xlfn.MAXIFS(Table1[Team_Game_Number],Table1[Team],Table1[[#This Row],[Team]]) - 5,1,0)</f>
        <v>0</v>
      </c>
      <c r="AJ1127" cm="1">
        <f t="array" ref="AJ1127">MATCH(Table1[[#This Row],[Game_ID]],_xlfn.UNIQUE(_xlfn._xlws.FILTER(Table1[Game_ID],Table1[Team]=Table1[[#This Row],[Team]])),0)</f>
        <v>10</v>
      </c>
      <c r="AK1127">
        <f>IF(Table1[[#This Row],[Last5_Flag]]=1,1,0)</f>
        <v>0</v>
      </c>
      <c r="AL1127">
        <f>COUNTIFS(
    Table1[Player Name], Table1[[#This Row],[Player Name]],
    Table1[Position], Table1[[#This Row],[Position]]
)</f>
        <v>10</v>
      </c>
      <c r="AM1127" t="str" cm="1">
        <f t="array" ref="AM11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28" spans="1:39" x14ac:dyDescent="0.2">
      <c r="A1128" t="str">
        <f>TEXT(Table1[[#This Row],[Date]],"yyyymmdd") &amp; "_" &amp; (LEFT(D1128,3) &amp; "_" &amp; LEFT(E1128,3) &amp; "_" &amp; (Table1[[#This Row],[Game_no.]]))</f>
        <v>20260228_IUP_WVS_1</v>
      </c>
      <c r="B1128" s="1">
        <v>46081</v>
      </c>
      <c r="C1128" s="3">
        <v>1</v>
      </c>
      <c r="D1128" t="s">
        <v>301</v>
      </c>
      <c r="E1128" t="s">
        <v>130</v>
      </c>
      <c r="F1128" t="s">
        <v>130</v>
      </c>
      <c r="G1128" t="s">
        <v>301</v>
      </c>
      <c r="H1128" t="s">
        <v>141</v>
      </c>
      <c r="I1128" t="str">
        <f>TRIM(SUBSTITUTE(Table1[[#This Row],[Player]], " ", ""))</f>
        <v>E.Hoffman</v>
      </c>
      <c r="J1128">
        <v>3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f t="shared" si="56"/>
        <v>0</v>
      </c>
      <c r="W1128" t="s">
        <v>57</v>
      </c>
      <c r="X1128" s="3">
        <v>9</v>
      </c>
      <c r="Y1128">
        <v>0</v>
      </c>
      <c r="AF1128">
        <f>Table1[[#This Row],[AB]]+Table1[[#This Row],[BB]]+Table1[[#This Row],[SF]]</f>
        <v>3</v>
      </c>
      <c r="AG1128">
        <f>Table1[[#This Row],[H]]+Table1[[#This Row],[BB]]</f>
        <v>0</v>
      </c>
      <c r="AH1128">
        <f>Table1[[#This Row],[H]]-Table1[[#This Row],[2B]]-Table1[[#This Row],[3B]]-Table1[[#This Row],[HR]]</f>
        <v>0</v>
      </c>
      <c r="AI1128" s="3">
        <f>IF(Table1[[#This Row],[Team_Game_Number]] &gt;_xlfn.MAXIFS(Table1[Team_Game_Number],Table1[Team],Table1[[#This Row],[Team]]) - 5,1,0)</f>
        <v>0</v>
      </c>
      <c r="AJ1128" cm="1">
        <f t="array" ref="AJ1128">MATCH(Table1[[#This Row],[Game_ID]],_xlfn.UNIQUE(_xlfn._xlws.FILTER(Table1[Game_ID],Table1[Team]=Table1[[#This Row],[Team]])),0)</f>
        <v>10</v>
      </c>
      <c r="AK1128">
        <f>IF(Table1[[#This Row],[Last5_Flag]]=1,1,0)</f>
        <v>0</v>
      </c>
      <c r="AL1128">
        <f>COUNTIFS(
    Table1[Player Name], Table1[[#This Row],[Player Name]],
    Table1[Position], Table1[[#This Row],[Position]]
)</f>
        <v>5</v>
      </c>
      <c r="AM1128" t="str" cm="1">
        <f t="array" ref="AM11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129" spans="1:39" x14ac:dyDescent="0.2">
      <c r="A1129" t="str">
        <f>TEXT(Table1[[#This Row],[Date]],"yyyymmdd") &amp; "_" &amp; (LEFT(D1129,3) &amp; "_" &amp; LEFT(E1129,3) &amp; "_" &amp; (Table1[[#This Row],[Game_no.]]))</f>
        <v>20260228_IUP_WVS_1</v>
      </c>
      <c r="B1129" s="1">
        <v>46081</v>
      </c>
      <c r="C1129" s="3">
        <v>1</v>
      </c>
      <c r="D1129" t="s">
        <v>301</v>
      </c>
      <c r="E1129" t="s">
        <v>130</v>
      </c>
      <c r="F1129" t="s">
        <v>130</v>
      </c>
      <c r="G1129" t="s">
        <v>301</v>
      </c>
      <c r="H1129" t="s">
        <v>144</v>
      </c>
      <c r="I1129" t="str">
        <f>TRIM(SUBSTITUTE(Table1[[#This Row],[Player]], " ", ""))</f>
        <v>A.Green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f t="shared" si="56"/>
        <v>0</v>
      </c>
      <c r="W1129" t="s">
        <v>58</v>
      </c>
      <c r="X1129" s="3"/>
      <c r="Y1129">
        <v>0</v>
      </c>
      <c r="Z1129">
        <v>4</v>
      </c>
      <c r="AA1129">
        <v>3</v>
      </c>
      <c r="AB1129">
        <v>5</v>
      </c>
      <c r="AC1129">
        <v>5</v>
      </c>
      <c r="AD1129">
        <v>4</v>
      </c>
      <c r="AE1129">
        <v>0</v>
      </c>
      <c r="AF1129">
        <f>Table1[[#This Row],[AB]]+Table1[[#This Row],[BB]]+Table1[[#This Row],[SF]]</f>
        <v>0</v>
      </c>
      <c r="AG1129">
        <f>Table1[[#This Row],[H]]+Table1[[#This Row],[BB]]</f>
        <v>0</v>
      </c>
      <c r="AH1129">
        <f>Table1[[#This Row],[H]]-Table1[[#This Row],[2B]]-Table1[[#This Row],[3B]]-Table1[[#This Row],[HR]]</f>
        <v>0</v>
      </c>
      <c r="AI1129" s="3">
        <f>IF(Table1[[#This Row],[Team_Game_Number]] &gt;_xlfn.MAXIFS(Table1[Team_Game_Number],Table1[Team],Table1[[#This Row],[Team]]) - 5,1,0)</f>
        <v>0</v>
      </c>
      <c r="AJ1129" cm="1">
        <f t="array" ref="AJ1129">MATCH(Table1[[#This Row],[Game_ID]],_xlfn.UNIQUE(_xlfn._xlws.FILTER(Table1[Game_ID],Table1[Team]=Table1[[#This Row],[Team]])),0)</f>
        <v>10</v>
      </c>
      <c r="AK1129">
        <f>IF(Table1[[#This Row],[Last5_Flag]]=1,1,0)</f>
        <v>0</v>
      </c>
      <c r="AL1129">
        <f>COUNTIFS(
    Table1[Player Name], Table1[[#This Row],[Player Name]],
    Table1[Position], Table1[[#This Row],[Position]]
)</f>
        <v>9</v>
      </c>
      <c r="AM1129" t="str" cm="1">
        <f t="array" ref="AM11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30" spans="1:39" x14ac:dyDescent="0.2">
      <c r="A1130" t="str">
        <f>TEXT(Table1[[#This Row],[Date]],"yyyymmdd") &amp; "_" &amp; (LEFT(D1130,3) &amp; "_" &amp; LEFT(E1130,3) &amp; "_" &amp; (Table1[[#This Row],[Game_no.]]))</f>
        <v>20260228_IUP_WVS_1</v>
      </c>
      <c r="B1130" s="1">
        <v>46081</v>
      </c>
      <c r="C1130" s="3">
        <v>1</v>
      </c>
      <c r="D1130" t="s">
        <v>301</v>
      </c>
      <c r="E1130" t="s">
        <v>130</v>
      </c>
      <c r="F1130" t="s">
        <v>130</v>
      </c>
      <c r="G1130" t="s">
        <v>301</v>
      </c>
      <c r="H1130" t="s">
        <v>307</v>
      </c>
      <c r="I1130" t="str">
        <f>TRIM(SUBSTITUTE(Table1[[#This Row],[Player]], " ", ""))</f>
        <v>A.Hill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f t="shared" si="56"/>
        <v>0</v>
      </c>
      <c r="W1130" t="s">
        <v>58</v>
      </c>
      <c r="X1130" s="3"/>
      <c r="Y1130">
        <v>0</v>
      </c>
      <c r="Z1130">
        <v>2</v>
      </c>
      <c r="AA1130">
        <v>3</v>
      </c>
      <c r="AB1130">
        <v>1</v>
      </c>
      <c r="AC1130">
        <v>1</v>
      </c>
      <c r="AD1130">
        <v>0</v>
      </c>
      <c r="AE1130">
        <v>0</v>
      </c>
      <c r="AF1130">
        <f>Table1[[#This Row],[AB]]+Table1[[#This Row],[BB]]+Table1[[#This Row],[SF]]</f>
        <v>0</v>
      </c>
      <c r="AG1130">
        <f>Table1[[#This Row],[H]]+Table1[[#This Row],[BB]]</f>
        <v>0</v>
      </c>
      <c r="AH1130">
        <f>Table1[[#This Row],[H]]-Table1[[#This Row],[2B]]-Table1[[#This Row],[3B]]-Table1[[#This Row],[HR]]</f>
        <v>0</v>
      </c>
      <c r="AI1130" s="3">
        <f>IF(Table1[[#This Row],[Team_Game_Number]] &gt;_xlfn.MAXIFS(Table1[Team_Game_Number],Table1[Team],Table1[[#This Row],[Team]]) - 5,1,0)</f>
        <v>0</v>
      </c>
      <c r="AJ1130" cm="1">
        <f t="array" ref="AJ1130">MATCH(Table1[[#This Row],[Game_ID]],_xlfn.UNIQUE(_xlfn._xlws.FILTER(Table1[Game_ID],Table1[Team]=Table1[[#This Row],[Team]])),0)</f>
        <v>10</v>
      </c>
      <c r="AK1130">
        <f>IF(Table1[[#This Row],[Last5_Flag]]=1,1,0)</f>
        <v>0</v>
      </c>
      <c r="AL1130">
        <f>COUNTIFS(
    Table1[Player Name], Table1[[#This Row],[Player Name]],
    Table1[Position], Table1[[#This Row],[Position]]
)</f>
        <v>2</v>
      </c>
      <c r="AM1130" t="str" cm="1">
        <f t="array" ref="AM11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31" spans="1:39" x14ac:dyDescent="0.2">
      <c r="A1131" t="str">
        <f>TEXT(Table1[[#This Row],[Date]],"yyyymmdd") &amp; "_" &amp; (LEFT(D1131,3) &amp; "_" &amp; LEFT(E1131,3) &amp; "_" &amp; (Table1[[#This Row],[Game_no.]]))</f>
        <v>20260228_Vir_WVW_1</v>
      </c>
      <c r="B1131" s="1">
        <v>46081</v>
      </c>
      <c r="C1131" s="3">
        <v>1</v>
      </c>
      <c r="D1131" t="s">
        <v>357</v>
      </c>
      <c r="E1131" t="s">
        <v>286</v>
      </c>
      <c r="F1131" t="s">
        <v>286</v>
      </c>
      <c r="G1131" t="s">
        <v>357</v>
      </c>
      <c r="H1131" t="s">
        <v>287</v>
      </c>
      <c r="I1131" t="str">
        <f>TRIM(SUBSTITUTE(Table1[[#This Row],[Player]], " ", ""))</f>
        <v>J.Riley</v>
      </c>
      <c r="J1131">
        <v>1</v>
      </c>
      <c r="K1131">
        <v>3</v>
      </c>
      <c r="L1131">
        <v>0</v>
      </c>
      <c r="M1131">
        <v>0</v>
      </c>
      <c r="N1131">
        <v>3</v>
      </c>
      <c r="O1131">
        <v>0</v>
      </c>
      <c r="P1131">
        <v>0</v>
      </c>
      <c r="Q1131">
        <v>0</v>
      </c>
      <c r="R1131">
        <v>0</v>
      </c>
      <c r="S1131">
        <v>2</v>
      </c>
      <c r="T1131">
        <v>0</v>
      </c>
      <c r="U1131">
        <v>0</v>
      </c>
      <c r="V1131">
        <f t="shared" ref="V1131:V1132" si="57">L1131*1+P1131*2+Q1131*3+R1131*4</f>
        <v>0</v>
      </c>
      <c r="W1131" t="s">
        <v>57</v>
      </c>
      <c r="X1131" s="3">
        <v>1</v>
      </c>
      <c r="Y1131">
        <v>0</v>
      </c>
      <c r="AF1131">
        <f>Table1[[#This Row],[AB]]+Table1[[#This Row],[BB]]+Table1[[#This Row],[SF]]</f>
        <v>4</v>
      </c>
      <c r="AG1131">
        <f>Table1[[#This Row],[H]]+Table1[[#This Row],[BB]]</f>
        <v>3</v>
      </c>
      <c r="AH1131">
        <f>Table1[[#This Row],[H]]-Table1[[#This Row],[2B]]-Table1[[#This Row],[3B]]-Table1[[#This Row],[HR]]</f>
        <v>0</v>
      </c>
      <c r="AI1131" s="3">
        <f>IF(Table1[[#This Row],[Team_Game_Number]] &gt;_xlfn.MAXIFS(Table1[Team_Game_Number],Table1[Team],Table1[[#This Row],[Team]]) - 5,1,0)</f>
        <v>0</v>
      </c>
      <c r="AJ1131" cm="1">
        <f t="array" ref="AJ1131">MATCH(Table1[[#This Row],[Game_ID]],_xlfn.UNIQUE(_xlfn._xlws.FILTER(Table1[Game_ID],Table1[Team]=Table1[[#This Row],[Team]])),0)</f>
        <v>4</v>
      </c>
      <c r="AK1131">
        <f>IF(Table1[[#This Row],[Last5_Flag]]=1,1,0)</f>
        <v>0</v>
      </c>
      <c r="AL1131">
        <f>COUNTIFS(
    Table1[Player Name], Table1[[#This Row],[Player Name]],
    Table1[Position], Table1[[#This Row],[Position]]
)</f>
        <v>27</v>
      </c>
      <c r="AM1131" t="str" cm="1">
        <f t="array" ref="AM11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132" spans="1:39" x14ac:dyDescent="0.2">
      <c r="A1132" t="str">
        <f>TEXT(Table1[[#This Row],[Date]],"yyyymmdd") &amp; "_" &amp; (LEFT(D1132,3) &amp; "_" &amp; LEFT(E1132,3) &amp; "_" &amp; (Table1[[#This Row],[Game_no.]]))</f>
        <v>20260228_Vir_WVW_1</v>
      </c>
      <c r="B1132" s="1">
        <v>46081</v>
      </c>
      <c r="C1132" s="3">
        <v>1</v>
      </c>
      <c r="D1132" t="s">
        <v>357</v>
      </c>
      <c r="E1132" t="s">
        <v>286</v>
      </c>
      <c r="F1132" t="s">
        <v>286</v>
      </c>
      <c r="G1132" t="s">
        <v>357</v>
      </c>
      <c r="H1132" t="s">
        <v>288</v>
      </c>
      <c r="I1132" t="str">
        <f>TRIM(SUBSTITUTE(Table1[[#This Row],[Player]], " ", ""))</f>
        <v>L.Hague</v>
      </c>
      <c r="J1132">
        <v>3</v>
      </c>
      <c r="K1132">
        <v>2</v>
      </c>
      <c r="L1132">
        <v>1</v>
      </c>
      <c r="M1132">
        <v>1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f t="shared" si="57"/>
        <v>3</v>
      </c>
      <c r="W1132" t="s">
        <v>53</v>
      </c>
      <c r="X1132" s="3">
        <v>2</v>
      </c>
      <c r="Y1132">
        <v>0</v>
      </c>
      <c r="AF1132">
        <f>Table1[[#This Row],[AB]]+Table1[[#This Row],[BB]]+Table1[[#This Row],[SF]]</f>
        <v>3</v>
      </c>
      <c r="AG1132">
        <f>Table1[[#This Row],[H]]+Table1[[#This Row],[BB]]</f>
        <v>1</v>
      </c>
      <c r="AH1132">
        <f>Table1[[#This Row],[H]]-Table1[[#This Row],[2B]]-Table1[[#This Row],[3B]]-Table1[[#This Row],[HR]]</f>
        <v>0</v>
      </c>
      <c r="AI1132" s="3">
        <f>IF(Table1[[#This Row],[Team_Game_Number]] &gt;_xlfn.MAXIFS(Table1[Team_Game_Number],Table1[Team],Table1[[#This Row],[Team]]) - 5,1,0)</f>
        <v>0</v>
      </c>
      <c r="AJ1132" cm="1">
        <f t="array" ref="AJ1132">MATCH(Table1[[#This Row],[Game_ID]],_xlfn.UNIQUE(_xlfn._xlws.FILTER(Table1[Game_ID],Table1[Team]=Table1[[#This Row],[Team]])),0)</f>
        <v>4</v>
      </c>
      <c r="AK1132">
        <f>IF(Table1[[#This Row],[Last5_Flag]]=1,1,0)</f>
        <v>0</v>
      </c>
      <c r="AL1132">
        <f>COUNTIFS(
    Table1[Player Name], Table1[[#This Row],[Player Name]],
    Table1[Position], Table1[[#This Row],[Position]]
)</f>
        <v>10</v>
      </c>
      <c r="AM1132" t="str" cm="1">
        <f t="array" ref="AM11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133" spans="1:39" x14ac:dyDescent="0.2">
      <c r="A1133" t="str">
        <f>TEXT(Table1[[#This Row],[Date]],"yyyymmdd") &amp; "_" &amp; (LEFT(D1133,3) &amp; "_" &amp; LEFT(E1133,3) &amp; "_" &amp; (Table1[[#This Row],[Game_no.]]))</f>
        <v>20260228_Vir_WVW_1</v>
      </c>
      <c r="B1133" s="1">
        <v>46081</v>
      </c>
      <c r="C1133" s="3">
        <v>1</v>
      </c>
      <c r="D1133" t="s">
        <v>357</v>
      </c>
      <c r="E1133" t="s">
        <v>286</v>
      </c>
      <c r="F1133" t="s">
        <v>286</v>
      </c>
      <c r="G1133" t="s">
        <v>357</v>
      </c>
      <c r="H1133" t="s">
        <v>310</v>
      </c>
      <c r="I1133" t="str">
        <f>TRIM(SUBSTITUTE(Table1[[#This Row],[Player]], " ", ""))</f>
        <v>E.Fournier</v>
      </c>
      <c r="J1133">
        <v>1</v>
      </c>
      <c r="K1133">
        <v>0</v>
      </c>
      <c r="L1133">
        <v>1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f t="shared" ref="V1133:V1148" si="58">L1133*1+P1133*2+Q1133*3+R1133*4</f>
        <v>1</v>
      </c>
      <c r="W1133" t="s">
        <v>74</v>
      </c>
      <c r="X1133" s="3">
        <v>2</v>
      </c>
      <c r="Y1133">
        <v>0</v>
      </c>
      <c r="AF1133">
        <f>Table1[[#This Row],[AB]]+Table1[[#This Row],[BB]]+Table1[[#This Row],[SF]]</f>
        <v>1</v>
      </c>
      <c r="AG1133">
        <f>Table1[[#This Row],[H]]+Table1[[#This Row],[BB]]</f>
        <v>1</v>
      </c>
      <c r="AH1133">
        <f>Table1[[#This Row],[H]]-Table1[[#This Row],[2B]]-Table1[[#This Row],[3B]]-Table1[[#This Row],[HR]]</f>
        <v>1</v>
      </c>
      <c r="AI1133" s="3">
        <f>IF(Table1[[#This Row],[Team_Game_Number]] &gt;_xlfn.MAXIFS(Table1[Team_Game_Number],Table1[Team],Table1[[#This Row],[Team]]) - 5,1,0)</f>
        <v>0</v>
      </c>
      <c r="AJ1133" cm="1">
        <f t="array" ref="AJ1133">MATCH(Table1[[#This Row],[Game_ID]],_xlfn.UNIQUE(_xlfn._xlws.FILTER(Table1[Game_ID],Table1[Team]=Table1[[#This Row],[Team]])),0)</f>
        <v>4</v>
      </c>
      <c r="AK1133">
        <f>IF(Table1[[#This Row],[Last5_Flag]]=1,1,0)</f>
        <v>0</v>
      </c>
      <c r="AL1133">
        <f>COUNTIFS(
    Table1[Player Name], Table1[[#This Row],[Player Name]],
    Table1[Position], Table1[[#This Row],[Position]]
)</f>
        <v>12</v>
      </c>
      <c r="AM1133" t="str" cm="1">
        <f t="array" ref="AM11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134" spans="1:39" x14ac:dyDescent="0.2">
      <c r="A1134" t="str">
        <f>TEXT(Table1[[#This Row],[Date]],"yyyymmdd") &amp; "_" &amp; (LEFT(D1134,3) &amp; "_" &amp; LEFT(E1134,3) &amp; "_" &amp; (Table1[[#This Row],[Game_no.]]))</f>
        <v>20260228_Vir_WVW_1</v>
      </c>
      <c r="B1134" s="1">
        <v>46081</v>
      </c>
      <c r="C1134" s="3">
        <v>1</v>
      </c>
      <c r="D1134" t="s">
        <v>357</v>
      </c>
      <c r="E1134" t="s">
        <v>286</v>
      </c>
      <c r="F1134" t="s">
        <v>286</v>
      </c>
      <c r="G1134" t="s">
        <v>357</v>
      </c>
      <c r="H1134" t="s">
        <v>289</v>
      </c>
      <c r="I1134" t="str">
        <f>TRIM(SUBSTITUTE(Table1[[#This Row],[Player]], " ", ""))</f>
        <v>G.Arnold</v>
      </c>
      <c r="J1134">
        <v>4</v>
      </c>
      <c r="K1134">
        <v>1</v>
      </c>
      <c r="L1134">
        <v>1</v>
      </c>
      <c r="M1134">
        <v>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f t="shared" si="58"/>
        <v>1</v>
      </c>
      <c r="W1134" t="s">
        <v>7</v>
      </c>
      <c r="X1134" s="3">
        <v>3</v>
      </c>
      <c r="Y1134">
        <v>0</v>
      </c>
      <c r="AF1134">
        <f>Table1[[#This Row],[AB]]+Table1[[#This Row],[BB]]+Table1[[#This Row],[SF]]</f>
        <v>4</v>
      </c>
      <c r="AG1134">
        <f>Table1[[#This Row],[H]]+Table1[[#This Row],[BB]]</f>
        <v>1</v>
      </c>
      <c r="AH1134">
        <f>Table1[[#This Row],[H]]-Table1[[#This Row],[2B]]-Table1[[#This Row],[3B]]-Table1[[#This Row],[HR]]</f>
        <v>1</v>
      </c>
      <c r="AI1134" s="3">
        <f>IF(Table1[[#This Row],[Team_Game_Number]] &gt;_xlfn.MAXIFS(Table1[Team_Game_Number],Table1[Team],Table1[[#This Row],[Team]]) - 5,1,0)</f>
        <v>0</v>
      </c>
      <c r="AJ1134" cm="1">
        <f t="array" ref="AJ1134">MATCH(Table1[[#This Row],[Game_ID]],_xlfn.UNIQUE(_xlfn._xlws.FILTER(Table1[Game_ID],Table1[Team]=Table1[[#This Row],[Team]])),0)</f>
        <v>4</v>
      </c>
      <c r="AK1134">
        <f>IF(Table1[[#This Row],[Last5_Flag]]=1,1,0)</f>
        <v>0</v>
      </c>
      <c r="AL1134">
        <f>COUNTIFS(
    Table1[Player Name], Table1[[#This Row],[Player Name]],
    Table1[Position], Table1[[#This Row],[Position]]
)</f>
        <v>27</v>
      </c>
      <c r="AM1134" t="str" cm="1">
        <f t="array" ref="AM11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135" spans="1:39" x14ac:dyDescent="0.2">
      <c r="A1135" t="str">
        <f>TEXT(Table1[[#This Row],[Date]],"yyyymmdd") &amp; "_" &amp; (LEFT(D1135,3) &amp; "_" &amp; LEFT(E1135,3) &amp; "_" &amp; (Table1[[#This Row],[Game_no.]]))</f>
        <v>20260228_Vir_WVW_1</v>
      </c>
      <c r="B1135" s="1">
        <v>46081</v>
      </c>
      <c r="C1135" s="3">
        <v>1</v>
      </c>
      <c r="D1135" t="s">
        <v>357</v>
      </c>
      <c r="E1135" t="s">
        <v>286</v>
      </c>
      <c r="F1135" t="s">
        <v>286</v>
      </c>
      <c r="G1135" t="s">
        <v>357</v>
      </c>
      <c r="H1135" t="s">
        <v>292</v>
      </c>
      <c r="I1135" t="str">
        <f>TRIM(SUBSTITUTE(Table1[[#This Row],[Player]], " ", ""))</f>
        <v>M.Austra</v>
      </c>
      <c r="J1135">
        <v>3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f t="shared" si="58"/>
        <v>0</v>
      </c>
      <c r="W1135" t="s">
        <v>52</v>
      </c>
      <c r="X1135" s="3">
        <v>4</v>
      </c>
      <c r="Y1135">
        <v>0</v>
      </c>
      <c r="AF1135">
        <f>Table1[[#This Row],[AB]]+Table1[[#This Row],[BB]]+Table1[[#This Row],[SF]]</f>
        <v>3</v>
      </c>
      <c r="AG1135">
        <f>Table1[[#This Row],[H]]+Table1[[#This Row],[BB]]</f>
        <v>0</v>
      </c>
      <c r="AH1135">
        <f>Table1[[#This Row],[H]]-Table1[[#This Row],[2B]]-Table1[[#This Row],[3B]]-Table1[[#This Row],[HR]]</f>
        <v>0</v>
      </c>
      <c r="AI1135" s="3">
        <f>IF(Table1[[#This Row],[Team_Game_Number]] &gt;_xlfn.MAXIFS(Table1[Team_Game_Number],Table1[Team],Table1[[#This Row],[Team]]) - 5,1,0)</f>
        <v>0</v>
      </c>
      <c r="AJ1135" cm="1">
        <f t="array" ref="AJ1135">MATCH(Table1[[#This Row],[Game_ID]],_xlfn.UNIQUE(_xlfn._xlws.FILTER(Table1[Game_ID],Table1[Team]=Table1[[#This Row],[Team]])),0)</f>
        <v>4</v>
      </c>
      <c r="AK1135">
        <f>IF(Table1[[#This Row],[Last5_Flag]]=1,1,0)</f>
        <v>0</v>
      </c>
      <c r="AL1135">
        <f>COUNTIFS(
    Table1[Player Name], Table1[[#This Row],[Player Name]],
    Table1[Position], Table1[[#This Row],[Position]]
)</f>
        <v>12</v>
      </c>
      <c r="AM1135" t="str" cm="1">
        <f t="array" ref="AM11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36" spans="1:39" x14ac:dyDescent="0.2">
      <c r="A1136" t="str">
        <f>TEXT(Table1[[#This Row],[Date]],"yyyymmdd") &amp; "_" &amp; (LEFT(D1136,3) &amp; "_" &amp; LEFT(E1136,3) &amp; "_" &amp; (Table1[[#This Row],[Game_no.]]))</f>
        <v>20260228_Vir_WVW_1</v>
      </c>
      <c r="B1136" s="1">
        <v>46081</v>
      </c>
      <c r="C1136" s="3">
        <v>1</v>
      </c>
      <c r="D1136" t="s">
        <v>357</v>
      </c>
      <c r="E1136" t="s">
        <v>286</v>
      </c>
      <c r="F1136" t="s">
        <v>286</v>
      </c>
      <c r="G1136" t="s">
        <v>357</v>
      </c>
      <c r="H1136" t="s">
        <v>294</v>
      </c>
      <c r="I1136" t="str">
        <f>TRIM(SUBSTITUTE(Table1[[#This Row],[Player]], " ", ""))</f>
        <v>T.Nowicki</v>
      </c>
      <c r="J1136">
        <v>2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f t="shared" si="58"/>
        <v>0</v>
      </c>
      <c r="W1136" t="s">
        <v>7</v>
      </c>
      <c r="X1136" s="3">
        <v>5</v>
      </c>
      <c r="Y1136">
        <v>2</v>
      </c>
      <c r="AF1136">
        <f>Table1[[#This Row],[AB]]+Table1[[#This Row],[BB]]+Table1[[#This Row],[SF]]</f>
        <v>3</v>
      </c>
      <c r="AG1136">
        <f>Table1[[#This Row],[H]]+Table1[[#This Row],[BB]]</f>
        <v>1</v>
      </c>
      <c r="AH1136">
        <f>Table1[[#This Row],[H]]-Table1[[#This Row],[2B]]-Table1[[#This Row],[3B]]-Table1[[#This Row],[HR]]</f>
        <v>0</v>
      </c>
      <c r="AI1136" s="3">
        <f>IF(Table1[[#This Row],[Team_Game_Number]] &gt;_xlfn.MAXIFS(Table1[Team_Game_Number],Table1[Team],Table1[[#This Row],[Team]]) - 5,1,0)</f>
        <v>0</v>
      </c>
      <c r="AJ1136" cm="1">
        <f t="array" ref="AJ1136">MATCH(Table1[[#This Row],[Game_ID]],_xlfn.UNIQUE(_xlfn._xlws.FILTER(Table1[Game_ID],Table1[Team]=Table1[[#This Row],[Team]])),0)</f>
        <v>4</v>
      </c>
      <c r="AK1136">
        <f>IF(Table1[[#This Row],[Last5_Flag]]=1,1,0)</f>
        <v>0</v>
      </c>
      <c r="AL1136">
        <f>COUNTIFS(
    Table1[Player Name], Table1[[#This Row],[Player Name]],
    Table1[Position], Table1[[#This Row],[Position]]
)</f>
        <v>1</v>
      </c>
      <c r="AM1136" t="str" cm="1">
        <f t="array" ref="AM11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37" spans="1:39" x14ac:dyDescent="0.2">
      <c r="A1137" t="str">
        <f>TEXT(Table1[[#This Row],[Date]],"yyyymmdd") &amp; "_" &amp; (LEFT(D1137,3) &amp; "_" &amp; LEFT(E1137,3) &amp; "_" &amp; (Table1[[#This Row],[Game_no.]]))</f>
        <v>20260228_Vir_WVW_1</v>
      </c>
      <c r="B1137" s="1">
        <v>46081</v>
      </c>
      <c r="C1137" s="3">
        <v>1</v>
      </c>
      <c r="D1137" t="s">
        <v>357</v>
      </c>
      <c r="E1137" t="s">
        <v>286</v>
      </c>
      <c r="F1137" t="s">
        <v>286</v>
      </c>
      <c r="G1137" t="s">
        <v>357</v>
      </c>
      <c r="H1137" t="s">
        <v>290</v>
      </c>
      <c r="I1137" t="str">
        <f>TRIM(SUBSTITUTE(Table1[[#This Row],[Player]], " ", ""))</f>
        <v>J.Fix</v>
      </c>
      <c r="J1137">
        <v>3</v>
      </c>
      <c r="K1137">
        <v>2</v>
      </c>
      <c r="L1137">
        <v>2</v>
      </c>
      <c r="M1137">
        <v>1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f t="shared" si="58"/>
        <v>4</v>
      </c>
      <c r="W1137" t="s">
        <v>50</v>
      </c>
      <c r="X1137" s="3">
        <v>6</v>
      </c>
      <c r="Y1137">
        <v>0</v>
      </c>
      <c r="AF1137">
        <f>Table1[[#This Row],[AB]]+Table1[[#This Row],[BB]]+Table1[[#This Row],[SF]]</f>
        <v>3</v>
      </c>
      <c r="AG1137">
        <f>Table1[[#This Row],[H]]+Table1[[#This Row],[BB]]</f>
        <v>2</v>
      </c>
      <c r="AH1137">
        <f>Table1[[#This Row],[H]]-Table1[[#This Row],[2B]]-Table1[[#This Row],[3B]]-Table1[[#This Row],[HR]]</f>
        <v>1</v>
      </c>
      <c r="AI1137" s="3">
        <f>IF(Table1[[#This Row],[Team_Game_Number]] &gt;_xlfn.MAXIFS(Table1[Team_Game_Number],Table1[Team],Table1[[#This Row],[Team]]) - 5,1,0)</f>
        <v>0</v>
      </c>
      <c r="AJ1137" cm="1">
        <f t="array" ref="AJ1137">MATCH(Table1[[#This Row],[Game_ID]],_xlfn.UNIQUE(_xlfn._xlws.FILTER(Table1[Game_ID],Table1[Team]=Table1[[#This Row],[Team]])),0)</f>
        <v>4</v>
      </c>
      <c r="AK1137">
        <f>IF(Table1[[#This Row],[Last5_Flag]]=1,1,0)</f>
        <v>0</v>
      </c>
      <c r="AL1137">
        <f>COUNTIFS(
    Table1[Player Name], Table1[[#This Row],[Player Name]],
    Table1[Position], Table1[[#This Row],[Position]]
)</f>
        <v>2</v>
      </c>
      <c r="AM1137" t="str" cm="1">
        <f t="array" ref="AM11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38" spans="1:39" x14ac:dyDescent="0.2">
      <c r="A1138" t="str">
        <f>TEXT(Table1[[#This Row],[Date]],"yyyymmdd") &amp; "_" &amp; (LEFT(D1138,3) &amp; "_" &amp; LEFT(E1138,3) &amp; "_" &amp; (Table1[[#This Row],[Game_no.]]))</f>
        <v>20260228_Vir_WVW_1</v>
      </c>
      <c r="B1138" s="1">
        <v>46081</v>
      </c>
      <c r="C1138" s="3">
        <v>1</v>
      </c>
      <c r="D1138" t="s">
        <v>357</v>
      </c>
      <c r="E1138" t="s">
        <v>286</v>
      </c>
      <c r="F1138" t="s">
        <v>286</v>
      </c>
      <c r="G1138" t="s">
        <v>357</v>
      </c>
      <c r="H1138" t="s">
        <v>295</v>
      </c>
      <c r="I1138" t="str">
        <f>TRIM(SUBSTITUTE(Table1[[#This Row],[Player]], " ", ""))</f>
        <v>R.Winn</v>
      </c>
      <c r="J1138">
        <v>3</v>
      </c>
      <c r="K1138">
        <v>2</v>
      </c>
      <c r="L1138">
        <v>2</v>
      </c>
      <c r="M1138">
        <v>2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f t="shared" si="58"/>
        <v>4</v>
      </c>
      <c r="W1138" t="s">
        <v>43</v>
      </c>
      <c r="X1138" s="3">
        <v>7</v>
      </c>
      <c r="Y1138">
        <v>0</v>
      </c>
      <c r="AF1138">
        <f>Table1[[#This Row],[AB]]+Table1[[#This Row],[BB]]+Table1[[#This Row],[SF]]</f>
        <v>3</v>
      </c>
      <c r="AG1138">
        <f>Table1[[#This Row],[H]]+Table1[[#This Row],[BB]]</f>
        <v>2</v>
      </c>
      <c r="AH1138">
        <f>Table1[[#This Row],[H]]-Table1[[#This Row],[2B]]-Table1[[#This Row],[3B]]-Table1[[#This Row],[HR]]</f>
        <v>1</v>
      </c>
      <c r="AI1138" s="3">
        <f>IF(Table1[[#This Row],[Team_Game_Number]] &gt;_xlfn.MAXIFS(Table1[Team_Game_Number],Table1[Team],Table1[[#This Row],[Team]]) - 5,1,0)</f>
        <v>0</v>
      </c>
      <c r="AJ1138" cm="1">
        <f t="array" ref="AJ1138">MATCH(Table1[[#This Row],[Game_ID]],_xlfn.UNIQUE(_xlfn._xlws.FILTER(Table1[Game_ID],Table1[Team]=Table1[[#This Row],[Team]])),0)</f>
        <v>4</v>
      </c>
      <c r="AK1138">
        <f>IF(Table1[[#This Row],[Last5_Flag]]=1,1,0)</f>
        <v>0</v>
      </c>
      <c r="AL1138">
        <f>COUNTIFS(
    Table1[Player Name], Table1[[#This Row],[Player Name]],
    Table1[Position], Table1[[#This Row],[Position]]
)</f>
        <v>15</v>
      </c>
      <c r="AM1138" t="str" cm="1">
        <f t="array" ref="AM11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39" spans="1:39" x14ac:dyDescent="0.2">
      <c r="A1139" t="str">
        <f>TEXT(Table1[[#This Row],[Date]],"yyyymmdd") &amp; "_" &amp; (LEFT(D1139,3) &amp; "_" &amp; LEFT(E1139,3) &amp; "_" &amp; (Table1[[#This Row],[Game_no.]]))</f>
        <v>20260228_Vir_WVW_1</v>
      </c>
      <c r="B1139" s="1">
        <v>46081</v>
      </c>
      <c r="C1139" s="3">
        <v>1</v>
      </c>
      <c r="D1139" t="s">
        <v>357</v>
      </c>
      <c r="E1139" t="s">
        <v>286</v>
      </c>
      <c r="F1139" t="s">
        <v>286</v>
      </c>
      <c r="G1139" t="s">
        <v>357</v>
      </c>
      <c r="H1139" t="s">
        <v>293</v>
      </c>
      <c r="I1139" t="str">
        <f>TRIM(SUBSTITUTE(Table1[[#This Row],[Player]], " ", ""))</f>
        <v>E.Putman</v>
      </c>
      <c r="J1139">
        <v>3</v>
      </c>
      <c r="K1139">
        <v>2</v>
      </c>
      <c r="L1139">
        <v>3</v>
      </c>
      <c r="M1139">
        <v>2</v>
      </c>
      <c r="N1139">
        <v>0</v>
      </c>
      <c r="O1139">
        <v>0</v>
      </c>
      <c r="P1139">
        <v>2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f t="shared" si="58"/>
        <v>7</v>
      </c>
      <c r="W1139" t="s">
        <v>54</v>
      </c>
      <c r="X1139" s="3">
        <v>8</v>
      </c>
      <c r="Y1139">
        <v>0</v>
      </c>
      <c r="AF1139">
        <f>Table1[[#This Row],[AB]]+Table1[[#This Row],[BB]]+Table1[[#This Row],[SF]]</f>
        <v>3</v>
      </c>
      <c r="AG1139">
        <f>Table1[[#This Row],[H]]+Table1[[#This Row],[BB]]</f>
        <v>3</v>
      </c>
      <c r="AH1139">
        <f>Table1[[#This Row],[H]]-Table1[[#This Row],[2B]]-Table1[[#This Row],[3B]]-Table1[[#This Row],[HR]]</f>
        <v>1</v>
      </c>
      <c r="AI1139" s="3">
        <f>IF(Table1[[#This Row],[Team_Game_Number]] &gt;_xlfn.MAXIFS(Table1[Team_Game_Number],Table1[Team],Table1[[#This Row],[Team]]) - 5,1,0)</f>
        <v>0</v>
      </c>
      <c r="AJ1139" cm="1">
        <f t="array" ref="AJ1139">MATCH(Table1[[#This Row],[Game_ID]],_xlfn.UNIQUE(_xlfn._xlws.FILTER(Table1[Game_ID],Table1[Team]=Table1[[#This Row],[Team]])),0)</f>
        <v>4</v>
      </c>
      <c r="AK1139">
        <f>IF(Table1[[#This Row],[Last5_Flag]]=1,1,0)</f>
        <v>0</v>
      </c>
      <c r="AL1139">
        <f>COUNTIFS(
    Table1[Player Name], Table1[[#This Row],[Player Name]],
    Table1[Position], Table1[[#This Row],[Position]]
)</f>
        <v>24</v>
      </c>
      <c r="AM1139" t="str" cm="1">
        <f t="array" ref="AM11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140" spans="1:39" x14ac:dyDescent="0.2">
      <c r="A1140" t="str">
        <f>TEXT(Table1[[#This Row],[Date]],"yyyymmdd") &amp; "_" &amp; (LEFT(D1140,3) &amp; "_" &amp; LEFT(E1140,3) &amp; "_" &amp; (Table1[[#This Row],[Game_no.]]))</f>
        <v>20260228_Vir_WVW_1</v>
      </c>
      <c r="B1140" s="1">
        <v>46081</v>
      </c>
      <c r="C1140" s="3">
        <v>1</v>
      </c>
      <c r="D1140" t="s">
        <v>357</v>
      </c>
      <c r="E1140" t="s">
        <v>286</v>
      </c>
      <c r="F1140" t="s">
        <v>286</v>
      </c>
      <c r="G1140" t="s">
        <v>357</v>
      </c>
      <c r="H1140" t="s">
        <v>296</v>
      </c>
      <c r="I1140" t="str">
        <f>TRIM(SUBSTITUTE(Table1[[#This Row],[Player]], " ", ""))</f>
        <v>C.Cowan</v>
      </c>
      <c r="J1140">
        <v>2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f t="shared" si="58"/>
        <v>0</v>
      </c>
      <c r="W1140" t="s">
        <v>48</v>
      </c>
      <c r="X1140" s="3">
        <v>9</v>
      </c>
      <c r="Y1140">
        <v>0</v>
      </c>
      <c r="AF1140">
        <f>Table1[[#This Row],[AB]]+Table1[[#This Row],[BB]]+Table1[[#This Row],[SF]]</f>
        <v>2</v>
      </c>
      <c r="AG1140">
        <f>Table1[[#This Row],[H]]+Table1[[#This Row],[BB]]</f>
        <v>0</v>
      </c>
      <c r="AH1140">
        <f>Table1[[#This Row],[H]]-Table1[[#This Row],[2B]]-Table1[[#This Row],[3B]]-Table1[[#This Row],[HR]]</f>
        <v>0</v>
      </c>
      <c r="AI1140" s="3">
        <f>IF(Table1[[#This Row],[Team_Game_Number]] &gt;_xlfn.MAXIFS(Table1[Team_Game_Number],Table1[Team],Table1[[#This Row],[Team]]) - 5,1,0)</f>
        <v>0</v>
      </c>
      <c r="AJ1140" cm="1">
        <f t="array" ref="AJ1140">MATCH(Table1[[#This Row],[Game_ID]],_xlfn.UNIQUE(_xlfn._xlws.FILTER(Table1[Game_ID],Table1[Team]=Table1[[#This Row],[Team]])),0)</f>
        <v>4</v>
      </c>
      <c r="AK1140">
        <f>IF(Table1[[#This Row],[Last5_Flag]]=1,1,0)</f>
        <v>0</v>
      </c>
      <c r="AL1140">
        <f>COUNTIFS(
    Table1[Player Name], Table1[[#This Row],[Player Name]],
    Table1[Position], Table1[[#This Row],[Position]]
)</f>
        <v>11</v>
      </c>
      <c r="AM1140" t="str" cm="1">
        <f t="array" ref="AM11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141" spans="1:39" x14ac:dyDescent="0.2">
      <c r="A1141" t="str">
        <f>TEXT(Table1[[#This Row],[Date]],"yyyymmdd") &amp; "_" &amp; (LEFT(D1141,3) &amp; "_" &amp; LEFT(E1141,3) &amp; "_" &amp; (Table1[[#This Row],[Game_no.]]))</f>
        <v>20260228_Vir_WVW_1</v>
      </c>
      <c r="B1141" s="1">
        <v>46081</v>
      </c>
      <c r="C1141" s="3">
        <v>1</v>
      </c>
      <c r="D1141" t="s">
        <v>357</v>
      </c>
      <c r="E1141" t="s">
        <v>286</v>
      </c>
      <c r="F1141" t="s">
        <v>286</v>
      </c>
      <c r="G1141" t="s">
        <v>357</v>
      </c>
      <c r="H1141" t="s">
        <v>298</v>
      </c>
      <c r="I1141" t="str">
        <f>TRIM(SUBSTITUTE(Table1[[#This Row],[Player]], " ", ""))</f>
        <v>S.Lowen</v>
      </c>
      <c r="J1141">
        <v>1</v>
      </c>
      <c r="K1141">
        <v>1</v>
      </c>
      <c r="L1141">
        <v>1</v>
      </c>
      <c r="M1141">
        <v>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f t="shared" si="58"/>
        <v>1</v>
      </c>
      <c r="W1141" t="s">
        <v>74</v>
      </c>
      <c r="X1141" s="3">
        <v>9</v>
      </c>
      <c r="Y1141">
        <v>0</v>
      </c>
      <c r="AF1141">
        <f>Table1[[#This Row],[AB]]+Table1[[#This Row],[BB]]+Table1[[#This Row],[SF]]</f>
        <v>1</v>
      </c>
      <c r="AG1141">
        <f>Table1[[#This Row],[H]]+Table1[[#This Row],[BB]]</f>
        <v>1</v>
      </c>
      <c r="AH1141">
        <f>Table1[[#This Row],[H]]-Table1[[#This Row],[2B]]-Table1[[#This Row],[3B]]-Table1[[#This Row],[HR]]</f>
        <v>1</v>
      </c>
      <c r="AI1141" s="3">
        <f>IF(Table1[[#This Row],[Team_Game_Number]] &gt;_xlfn.MAXIFS(Table1[Team_Game_Number],Table1[Team],Table1[[#This Row],[Team]]) - 5,1,0)</f>
        <v>0</v>
      </c>
      <c r="AJ1141" cm="1">
        <f t="array" ref="AJ1141">MATCH(Table1[[#This Row],[Game_ID]],_xlfn.UNIQUE(_xlfn._xlws.FILTER(Table1[Game_ID],Table1[Team]=Table1[[#This Row],[Team]])),0)</f>
        <v>4</v>
      </c>
      <c r="AK1141">
        <f>IF(Table1[[#This Row],[Last5_Flag]]=1,1,0)</f>
        <v>0</v>
      </c>
      <c r="AL1141">
        <f>COUNTIFS(
    Table1[Player Name], Table1[[#This Row],[Player Name]],
    Table1[Position], Table1[[#This Row],[Position]]
)</f>
        <v>2</v>
      </c>
      <c r="AM1141" t="str" cm="1">
        <f t="array" ref="AM11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142" spans="1:39" x14ac:dyDescent="0.2">
      <c r="A1142" t="str">
        <f>TEXT(Table1[[#This Row],[Date]],"yyyymmdd") &amp; "_" &amp; (LEFT(D1142,3) &amp; "_" &amp; LEFT(E1142,3) &amp; "_" &amp; (Table1[[#This Row],[Game_no.]]))</f>
        <v>20260228_Vir_WVW_1</v>
      </c>
      <c r="B1142" s="1">
        <v>46081</v>
      </c>
      <c r="C1142" s="3">
        <v>1</v>
      </c>
      <c r="D1142" t="s">
        <v>357</v>
      </c>
      <c r="E1142" t="s">
        <v>286</v>
      </c>
      <c r="F1142" t="s">
        <v>286</v>
      </c>
      <c r="G1142" t="s">
        <v>357</v>
      </c>
      <c r="H1142" t="s">
        <v>297</v>
      </c>
      <c r="I1142" t="str">
        <f>TRIM(SUBSTITUTE(Table1[[#This Row],[Player]], " ", ""))</f>
        <v>A.Orille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f t="shared" si="58"/>
        <v>0</v>
      </c>
      <c r="W1142" t="s">
        <v>58</v>
      </c>
      <c r="X1142" s="3"/>
      <c r="Y1142">
        <v>0</v>
      </c>
      <c r="Z1142">
        <v>3.3330000000000002</v>
      </c>
      <c r="AA1142">
        <v>3</v>
      </c>
      <c r="AB1142">
        <v>3</v>
      </c>
      <c r="AC1142">
        <v>3</v>
      </c>
      <c r="AD1142">
        <v>3</v>
      </c>
      <c r="AE1142">
        <v>2</v>
      </c>
      <c r="AF1142">
        <f>Table1[[#This Row],[AB]]+Table1[[#This Row],[BB]]+Table1[[#This Row],[SF]]</f>
        <v>0</v>
      </c>
      <c r="AG1142">
        <f>Table1[[#This Row],[H]]+Table1[[#This Row],[BB]]</f>
        <v>0</v>
      </c>
      <c r="AH1142">
        <f>Table1[[#This Row],[H]]-Table1[[#This Row],[2B]]-Table1[[#This Row],[3B]]-Table1[[#This Row],[HR]]</f>
        <v>0</v>
      </c>
      <c r="AI1142" s="3">
        <f>IF(Table1[[#This Row],[Team_Game_Number]] &gt;_xlfn.MAXIFS(Table1[Team_Game_Number],Table1[Team],Table1[[#This Row],[Team]]) - 5,1,0)</f>
        <v>0</v>
      </c>
      <c r="AJ1142" cm="1">
        <f t="array" ref="AJ1142">MATCH(Table1[[#This Row],[Game_ID]],_xlfn.UNIQUE(_xlfn._xlws.FILTER(Table1[Game_ID],Table1[Team]=Table1[[#This Row],[Team]])),0)</f>
        <v>4</v>
      </c>
      <c r="AK1142">
        <f>IF(Table1[[#This Row],[Last5_Flag]]=1,1,0)</f>
        <v>0</v>
      </c>
      <c r="AL1142">
        <f>COUNTIFS(
    Table1[Player Name], Table1[[#This Row],[Player Name]],
    Table1[Position], Table1[[#This Row],[Position]]
)</f>
        <v>12</v>
      </c>
      <c r="AM1142" t="str" cm="1">
        <f t="array" ref="AM11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43" spans="1:39" x14ac:dyDescent="0.2">
      <c r="A1143" t="str">
        <f>TEXT(Table1[[#This Row],[Date]],"yyyymmdd") &amp; "_" &amp; (LEFT(D1143,3) &amp; "_" &amp; LEFT(E1143,3) &amp; "_" &amp; (Table1[[#This Row],[Game_no.]]))</f>
        <v>20260228_Vir_WVW_1</v>
      </c>
      <c r="B1143" s="1">
        <v>46081</v>
      </c>
      <c r="C1143" s="3">
        <v>1</v>
      </c>
      <c r="D1143" t="s">
        <v>357</v>
      </c>
      <c r="E1143" t="s">
        <v>286</v>
      </c>
      <c r="F1143" t="s">
        <v>286</v>
      </c>
      <c r="G1143" t="s">
        <v>357</v>
      </c>
      <c r="H1143" t="s">
        <v>358</v>
      </c>
      <c r="I1143" t="str">
        <f>TRIM(SUBSTITUTE(Table1[[#This Row],[Player]], " ", ""))</f>
        <v>M.O'Brien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f t="shared" si="58"/>
        <v>0</v>
      </c>
      <c r="W1143" t="s">
        <v>58</v>
      </c>
      <c r="X1143" s="3"/>
      <c r="Y1143">
        <v>0</v>
      </c>
      <c r="Z1143">
        <v>1.667</v>
      </c>
      <c r="AA1143">
        <v>1</v>
      </c>
      <c r="AB1143">
        <v>0</v>
      </c>
      <c r="AC1143">
        <v>0</v>
      </c>
      <c r="AD1143">
        <v>1</v>
      </c>
      <c r="AE1143">
        <v>1</v>
      </c>
      <c r="AF1143">
        <f>Table1[[#This Row],[AB]]+Table1[[#This Row],[BB]]+Table1[[#This Row],[SF]]</f>
        <v>0</v>
      </c>
      <c r="AG1143">
        <f>Table1[[#This Row],[H]]+Table1[[#This Row],[BB]]</f>
        <v>0</v>
      </c>
      <c r="AH1143">
        <f>Table1[[#This Row],[H]]-Table1[[#This Row],[2B]]-Table1[[#This Row],[3B]]-Table1[[#This Row],[HR]]</f>
        <v>0</v>
      </c>
      <c r="AI1143" s="3">
        <f>IF(Table1[[#This Row],[Team_Game_Number]] &gt;_xlfn.MAXIFS(Table1[Team_Game_Number],Table1[Team],Table1[[#This Row],[Team]]) - 5,1,0)</f>
        <v>0</v>
      </c>
      <c r="AJ1143" cm="1">
        <f t="array" ref="AJ1143">MATCH(Table1[[#This Row],[Game_ID]],_xlfn.UNIQUE(_xlfn._xlws.FILTER(Table1[Game_ID],Table1[Team]=Table1[[#This Row],[Team]])),0)</f>
        <v>4</v>
      </c>
      <c r="AK1143">
        <f>IF(Table1[[#This Row],[Last5_Flag]]=1,1,0)</f>
        <v>0</v>
      </c>
      <c r="AL1143">
        <f>COUNTIFS(
    Table1[Player Name], Table1[[#This Row],[Player Name]],
    Table1[Position], Table1[[#This Row],[Position]]
)</f>
        <v>9</v>
      </c>
      <c r="AM1143" t="str" cm="1">
        <f t="array" ref="AM11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44" spans="1:39" x14ac:dyDescent="0.2">
      <c r="A1144" t="str">
        <f>TEXT(Table1[[#This Row],[Date]],"yyyymmdd") &amp; "_" &amp; (LEFT(D1144,3) &amp; "_" &amp; LEFT(E1144,3) &amp; "_" &amp; (Table1[[#This Row],[Game_no.]]))</f>
        <v>20260228_Pit_D&amp;E_1</v>
      </c>
      <c r="B1144" s="1">
        <v>46081</v>
      </c>
      <c r="C1144" s="3">
        <v>1</v>
      </c>
      <c r="D1144" t="s">
        <v>359</v>
      </c>
      <c r="E1144" t="s">
        <v>42</v>
      </c>
      <c r="F1144" t="s">
        <v>42</v>
      </c>
      <c r="G1144" t="s">
        <v>359</v>
      </c>
      <c r="H1144" t="s">
        <v>44</v>
      </c>
      <c r="I1144" t="str">
        <f>TRIM(SUBSTITUTE(Table1[[#This Row],[Player]], " ", ""))</f>
        <v>A.Higgins</v>
      </c>
      <c r="J1144">
        <v>2</v>
      </c>
      <c r="K1144">
        <v>0</v>
      </c>
      <c r="L1144">
        <v>0</v>
      </c>
      <c r="M1144">
        <v>0</v>
      </c>
      <c r="N1144">
        <v>1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f t="shared" si="58"/>
        <v>0</v>
      </c>
      <c r="W1144" t="s">
        <v>48</v>
      </c>
      <c r="X1144" s="3">
        <v>1</v>
      </c>
      <c r="Y1144">
        <v>3</v>
      </c>
      <c r="AF1144">
        <f>Table1[[#This Row],[AB]]+Table1[[#This Row],[BB]]+Table1[[#This Row],[SF]]</f>
        <v>3</v>
      </c>
      <c r="AG1144">
        <f>Table1[[#This Row],[H]]+Table1[[#This Row],[BB]]</f>
        <v>1</v>
      </c>
      <c r="AH1144">
        <f>Table1[[#This Row],[H]]-Table1[[#This Row],[2B]]-Table1[[#This Row],[3B]]-Table1[[#This Row],[HR]]</f>
        <v>0</v>
      </c>
      <c r="AI1144" s="3">
        <f>IF(Table1[[#This Row],[Team_Game_Number]] &gt;_xlfn.MAXIFS(Table1[Team_Game_Number],Table1[Team],Table1[[#This Row],[Team]]) - 5,1,0)</f>
        <v>0</v>
      </c>
      <c r="AJ1144" cm="1">
        <f t="array" ref="AJ1144">MATCH(Table1[[#This Row],[Game_ID]],_xlfn.UNIQUE(_xlfn._xlws.FILTER(Table1[Game_ID],Table1[Team]=Table1[[#This Row],[Team]])),0)</f>
        <v>11</v>
      </c>
      <c r="AK1144">
        <f>IF(Table1[[#This Row],[Last5_Flag]]=1,1,0)</f>
        <v>0</v>
      </c>
      <c r="AL1144">
        <f>COUNTIFS(
    Table1[Player Name], Table1[[#This Row],[Player Name]],
    Table1[Position], Table1[[#This Row],[Position]]
)</f>
        <v>22</v>
      </c>
      <c r="AM1144" t="str" cm="1">
        <f t="array" ref="AM11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145" spans="1:39" x14ac:dyDescent="0.2">
      <c r="A1145" t="str">
        <f>TEXT(Table1[[#This Row],[Date]],"yyyymmdd") &amp; "_" &amp; (LEFT(D1145,3) &amp; "_" &amp; LEFT(E1145,3) &amp; "_" &amp; (Table1[[#This Row],[Game_no.]]))</f>
        <v>20260228_Pit_D&amp;E_1</v>
      </c>
      <c r="B1145" s="1">
        <v>46081</v>
      </c>
      <c r="C1145" s="3">
        <v>1</v>
      </c>
      <c r="D1145" t="s">
        <v>359</v>
      </c>
      <c r="E1145" t="s">
        <v>42</v>
      </c>
      <c r="F1145" t="s">
        <v>42</v>
      </c>
      <c r="G1145" t="s">
        <v>359</v>
      </c>
      <c r="H1145" t="s">
        <v>51</v>
      </c>
      <c r="I1145" t="str">
        <f>TRIM(SUBSTITUTE(Table1[[#This Row],[Player]], " ", ""))</f>
        <v>G.Wessling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f t="shared" si="58"/>
        <v>0</v>
      </c>
      <c r="W1145" t="s">
        <v>52</v>
      </c>
      <c r="X1145" s="3">
        <v>2</v>
      </c>
      <c r="Y1145">
        <v>0</v>
      </c>
      <c r="AF1145">
        <f>Table1[[#This Row],[AB]]+Table1[[#This Row],[BB]]+Table1[[#This Row],[SF]]</f>
        <v>3</v>
      </c>
      <c r="AG1145">
        <f>Table1[[#This Row],[H]]+Table1[[#This Row],[BB]]</f>
        <v>0</v>
      </c>
      <c r="AH1145">
        <f>Table1[[#This Row],[H]]-Table1[[#This Row],[2B]]-Table1[[#This Row],[3B]]-Table1[[#This Row],[HR]]</f>
        <v>0</v>
      </c>
      <c r="AI1145" s="3">
        <f>IF(Table1[[#This Row],[Team_Game_Number]] &gt;_xlfn.MAXIFS(Table1[Team_Game_Number],Table1[Team],Table1[[#This Row],[Team]]) - 5,1,0)</f>
        <v>0</v>
      </c>
      <c r="AJ1145" cm="1">
        <f t="array" ref="AJ1145">MATCH(Table1[[#This Row],[Game_ID]],_xlfn.UNIQUE(_xlfn._xlws.FILTER(Table1[Game_ID],Table1[Team]=Table1[[#This Row],[Team]])),0)</f>
        <v>11</v>
      </c>
      <c r="AK1145">
        <f>IF(Table1[[#This Row],[Last5_Flag]]=1,1,0)</f>
        <v>0</v>
      </c>
      <c r="AL1145">
        <f>COUNTIFS(
    Table1[Player Name], Table1[[#This Row],[Player Name]],
    Table1[Position], Table1[[#This Row],[Position]]
)</f>
        <v>26</v>
      </c>
      <c r="AM1145" t="str" cm="1">
        <f t="array" ref="AM11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46" spans="1:39" x14ac:dyDescent="0.2">
      <c r="A1146" t="str">
        <f>TEXT(Table1[[#This Row],[Date]],"yyyymmdd") &amp; "_" &amp; (LEFT(D1146,3) &amp; "_" &amp; LEFT(E1146,3) &amp; "_" &amp; (Table1[[#This Row],[Game_no.]]))</f>
        <v>20260228_Pit_D&amp;E_1</v>
      </c>
      <c r="B1146" s="1">
        <v>46081</v>
      </c>
      <c r="C1146" s="3">
        <v>1</v>
      </c>
      <c r="D1146" t="s">
        <v>359</v>
      </c>
      <c r="E1146" t="s">
        <v>42</v>
      </c>
      <c r="F1146" t="s">
        <v>42</v>
      </c>
      <c r="G1146" t="s">
        <v>359</v>
      </c>
      <c r="H1146" t="s">
        <v>47</v>
      </c>
      <c r="I1146" t="str">
        <f>TRIM(SUBSTITUTE(Table1[[#This Row],[Player]], " ", ""))</f>
        <v>A.Zapach</v>
      </c>
      <c r="J1146">
        <v>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f t="shared" si="58"/>
        <v>0</v>
      </c>
      <c r="W1146" t="s">
        <v>43</v>
      </c>
      <c r="X1146" s="3">
        <v>3</v>
      </c>
      <c r="Y1146">
        <v>0</v>
      </c>
      <c r="AF1146">
        <f>Table1[[#This Row],[AB]]+Table1[[#This Row],[BB]]+Table1[[#This Row],[SF]]</f>
        <v>3</v>
      </c>
      <c r="AG1146">
        <f>Table1[[#This Row],[H]]+Table1[[#This Row],[BB]]</f>
        <v>0</v>
      </c>
      <c r="AH1146">
        <f>Table1[[#This Row],[H]]-Table1[[#This Row],[2B]]-Table1[[#This Row],[3B]]-Table1[[#This Row],[HR]]</f>
        <v>0</v>
      </c>
      <c r="AI1146" s="3">
        <f>IF(Table1[[#This Row],[Team_Game_Number]] &gt;_xlfn.MAXIFS(Table1[Team_Game_Number],Table1[Team],Table1[[#This Row],[Team]]) - 5,1,0)</f>
        <v>0</v>
      </c>
      <c r="AJ1146" cm="1">
        <f t="array" ref="AJ1146">MATCH(Table1[[#This Row],[Game_ID]],_xlfn.UNIQUE(_xlfn._xlws.FILTER(Table1[Game_ID],Table1[Team]=Table1[[#This Row],[Team]])),0)</f>
        <v>11</v>
      </c>
      <c r="AK1146">
        <f>IF(Table1[[#This Row],[Last5_Flag]]=1,1,0)</f>
        <v>0</v>
      </c>
      <c r="AL1146">
        <f>COUNTIFS(
    Table1[Player Name], Table1[[#This Row],[Player Name]],
    Table1[Position], Table1[[#This Row],[Position]]
)</f>
        <v>27</v>
      </c>
      <c r="AM1146" t="str" cm="1">
        <f t="array" ref="AM11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47" spans="1:39" x14ac:dyDescent="0.2">
      <c r="A1147" t="str">
        <f>TEXT(Table1[[#This Row],[Date]],"yyyymmdd") &amp; "_" &amp; (LEFT(D1147,3) &amp; "_" &amp; LEFT(E1147,3) &amp; "_" &amp; (Table1[[#This Row],[Game_no.]]))</f>
        <v>20260228_Pit_D&amp;E_1</v>
      </c>
      <c r="B1147" s="1">
        <v>46081</v>
      </c>
      <c r="C1147" s="3">
        <v>1</v>
      </c>
      <c r="D1147" t="s">
        <v>359</v>
      </c>
      <c r="E1147" t="s">
        <v>42</v>
      </c>
      <c r="F1147" t="s">
        <v>42</v>
      </c>
      <c r="G1147" t="s">
        <v>359</v>
      </c>
      <c r="H1147" t="s">
        <v>49</v>
      </c>
      <c r="I1147" t="str">
        <f>TRIM(SUBSTITUTE(Table1[[#This Row],[Player]], " ", ""))</f>
        <v>T.Fleming</v>
      </c>
      <c r="J1147">
        <v>2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f t="shared" si="58"/>
        <v>0</v>
      </c>
      <c r="W1147" t="s">
        <v>50</v>
      </c>
      <c r="X1147" s="3">
        <v>4</v>
      </c>
      <c r="Y1147">
        <v>0</v>
      </c>
      <c r="AF1147">
        <f>Table1[[#This Row],[AB]]+Table1[[#This Row],[BB]]+Table1[[#This Row],[SF]]</f>
        <v>3</v>
      </c>
      <c r="AG1147">
        <f>Table1[[#This Row],[H]]+Table1[[#This Row],[BB]]</f>
        <v>1</v>
      </c>
      <c r="AH1147">
        <f>Table1[[#This Row],[H]]-Table1[[#This Row],[2B]]-Table1[[#This Row],[3B]]-Table1[[#This Row],[HR]]</f>
        <v>0</v>
      </c>
      <c r="AI1147" s="3">
        <f>IF(Table1[[#This Row],[Team_Game_Number]] &gt;_xlfn.MAXIFS(Table1[Team_Game_Number],Table1[Team],Table1[[#This Row],[Team]]) - 5,1,0)</f>
        <v>0</v>
      </c>
      <c r="AJ1147" cm="1">
        <f t="array" ref="AJ1147">MATCH(Table1[[#This Row],[Game_ID]],_xlfn.UNIQUE(_xlfn._xlws.FILTER(Table1[Game_ID],Table1[Team]=Table1[[#This Row],[Team]])),0)</f>
        <v>11</v>
      </c>
      <c r="AK1147">
        <f>IF(Table1[[#This Row],[Last5_Flag]]=1,1,0)</f>
        <v>0</v>
      </c>
      <c r="AL1147">
        <f>COUNTIFS(
    Table1[Player Name], Table1[[#This Row],[Player Name]],
    Table1[Position], Table1[[#This Row],[Position]]
)</f>
        <v>11</v>
      </c>
      <c r="AM1147" t="str" cm="1">
        <f t="array" ref="AM11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148" spans="1:39" x14ac:dyDescent="0.2">
      <c r="A1148" t="str">
        <f>TEXT(Table1[[#This Row],[Date]],"yyyymmdd") &amp; "_" &amp; (LEFT(D1148,3) &amp; "_" &amp; LEFT(E1148,3) &amp; "_" &amp; (Table1[[#This Row],[Game_no.]]))</f>
        <v>20260228_Pit_D&amp;E_1</v>
      </c>
      <c r="B1148" s="1">
        <v>46081</v>
      </c>
      <c r="C1148" s="3">
        <v>1</v>
      </c>
      <c r="D1148" t="s">
        <v>359</v>
      </c>
      <c r="E1148" t="s">
        <v>42</v>
      </c>
      <c r="F1148" t="s">
        <v>42</v>
      </c>
      <c r="G1148" t="s">
        <v>359</v>
      </c>
      <c r="H1148" t="s">
        <v>461</v>
      </c>
      <c r="I1148" t="str">
        <f>TRIM(SUBSTITUTE(Table1[[#This Row],[Player]], " ", ""))</f>
        <v>L.Ruiz-Rubio</v>
      </c>
      <c r="J1148">
        <v>2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f t="shared" si="58"/>
        <v>1</v>
      </c>
      <c r="W1148" t="s">
        <v>8</v>
      </c>
      <c r="X1148" s="3">
        <v>5</v>
      </c>
      <c r="Y1148">
        <v>1</v>
      </c>
      <c r="AF1148">
        <f>Table1[[#This Row],[AB]]+Table1[[#This Row],[BB]]+Table1[[#This Row],[SF]]</f>
        <v>2</v>
      </c>
      <c r="AG1148">
        <f>Table1[[#This Row],[H]]+Table1[[#This Row],[BB]]</f>
        <v>1</v>
      </c>
      <c r="AH1148">
        <f>Table1[[#This Row],[H]]-Table1[[#This Row],[2B]]-Table1[[#This Row],[3B]]-Table1[[#This Row],[HR]]</f>
        <v>1</v>
      </c>
      <c r="AI1148" s="3">
        <f>IF(Table1[[#This Row],[Team_Game_Number]] &gt;_xlfn.MAXIFS(Table1[Team_Game_Number],Table1[Team],Table1[[#This Row],[Team]]) - 5,1,0)</f>
        <v>0</v>
      </c>
      <c r="AJ1148" cm="1">
        <f t="array" ref="AJ1148">MATCH(Table1[[#This Row],[Game_ID]],_xlfn.UNIQUE(_xlfn._xlws.FILTER(Table1[Game_ID],Table1[Team]=Table1[[#This Row],[Team]])),0)</f>
        <v>11</v>
      </c>
      <c r="AK1148">
        <f>IF(Table1[[#This Row],[Last5_Flag]]=1,1,0)</f>
        <v>0</v>
      </c>
      <c r="AL1148">
        <f>COUNTIFS(
    Table1[Player Name], Table1[[#This Row],[Player Name]],
    Table1[Position], Table1[[#This Row],[Position]]
)</f>
        <v>14</v>
      </c>
      <c r="AM1148" t="str" cm="1">
        <f t="array" ref="AM11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149" spans="1:39" x14ac:dyDescent="0.2">
      <c r="A1149" t="str">
        <f>TEXT(Table1[[#This Row],[Date]],"yyyymmdd") &amp; "_" &amp; (LEFT(D1149,3) &amp; "_" &amp; LEFT(E1149,3) &amp; "_" &amp; (Table1[[#This Row],[Game_no.]]))</f>
        <v>20260228_Pit_D&amp;E_1</v>
      </c>
      <c r="B1149" s="1">
        <v>46081</v>
      </c>
      <c r="C1149" s="3">
        <v>1</v>
      </c>
      <c r="D1149" t="s">
        <v>359</v>
      </c>
      <c r="E1149" t="s">
        <v>42</v>
      </c>
      <c r="F1149" t="s">
        <v>42</v>
      </c>
      <c r="G1149" t="s">
        <v>359</v>
      </c>
      <c r="H1149" t="s">
        <v>46</v>
      </c>
      <c r="I1149" t="str">
        <f>TRIM(SUBSTITUTE(Table1[[#This Row],[Player]], " ", ""))</f>
        <v>M.Henkle</v>
      </c>
      <c r="J1149">
        <v>3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f t="shared" ref="V1149:V1168" si="59">L1149*1+P1149*2+Q1149*3+R1149*4</f>
        <v>0</v>
      </c>
      <c r="W1149" t="s">
        <v>7</v>
      </c>
      <c r="X1149" s="3">
        <v>6</v>
      </c>
      <c r="Y1149">
        <v>0</v>
      </c>
      <c r="AF1149">
        <f>Table1[[#This Row],[AB]]+Table1[[#This Row],[BB]]+Table1[[#This Row],[SF]]</f>
        <v>3</v>
      </c>
      <c r="AG1149">
        <f>Table1[[#This Row],[H]]+Table1[[#This Row],[BB]]</f>
        <v>0</v>
      </c>
      <c r="AH1149">
        <f>Table1[[#This Row],[H]]-Table1[[#This Row],[2B]]-Table1[[#This Row],[3B]]-Table1[[#This Row],[HR]]</f>
        <v>0</v>
      </c>
      <c r="AI1149" s="3">
        <f>IF(Table1[[#This Row],[Team_Game_Number]] &gt;_xlfn.MAXIFS(Table1[Team_Game_Number],Table1[Team],Table1[[#This Row],[Team]]) - 5,1,0)</f>
        <v>0</v>
      </c>
      <c r="AJ1149" cm="1">
        <f t="array" ref="AJ1149">MATCH(Table1[[#This Row],[Game_ID]],_xlfn.UNIQUE(_xlfn._xlws.FILTER(Table1[Game_ID],Table1[Team]=Table1[[#This Row],[Team]])),0)</f>
        <v>11</v>
      </c>
      <c r="AK1149">
        <f>IF(Table1[[#This Row],[Last5_Flag]]=1,1,0)</f>
        <v>0</v>
      </c>
      <c r="AL1149">
        <f>COUNTIFS(
    Table1[Player Name], Table1[[#This Row],[Player Name]],
    Table1[Position], Table1[[#This Row],[Position]]
)</f>
        <v>3</v>
      </c>
      <c r="AM1149" t="str" cm="1">
        <f t="array" ref="AM11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150" spans="1:39" x14ac:dyDescent="0.2">
      <c r="A1150" t="str">
        <f>TEXT(Table1[[#This Row],[Date]],"yyyymmdd") &amp; "_" &amp; (LEFT(D1150,3) &amp; "_" &amp; LEFT(E1150,3) &amp; "_" &amp; (Table1[[#This Row],[Game_no.]]))</f>
        <v>20260228_Pit_D&amp;E_1</v>
      </c>
      <c r="B1150" s="1">
        <v>46081</v>
      </c>
      <c r="C1150" s="3">
        <v>1</v>
      </c>
      <c r="D1150" t="s">
        <v>359</v>
      </c>
      <c r="E1150" t="s">
        <v>42</v>
      </c>
      <c r="F1150" t="s">
        <v>42</v>
      </c>
      <c r="G1150" t="s">
        <v>359</v>
      </c>
      <c r="H1150" t="s">
        <v>69</v>
      </c>
      <c r="I1150" t="str">
        <f>TRIM(SUBSTITUTE(Table1[[#This Row],[Player]], " ", ""))</f>
        <v>K.Tellings</v>
      </c>
      <c r="J1150">
        <v>1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f t="shared" si="59"/>
        <v>0</v>
      </c>
      <c r="W1150" t="s">
        <v>360</v>
      </c>
      <c r="X1150" s="3">
        <v>7</v>
      </c>
      <c r="Y1150">
        <v>0</v>
      </c>
      <c r="Z1150">
        <v>1</v>
      </c>
      <c r="AA1150">
        <v>3</v>
      </c>
      <c r="AB1150">
        <v>2</v>
      </c>
      <c r="AC1150">
        <v>0</v>
      </c>
      <c r="AD1150">
        <v>0</v>
      </c>
      <c r="AE1150">
        <v>1</v>
      </c>
      <c r="AF1150">
        <f>Table1[[#This Row],[AB]]+Table1[[#This Row],[BB]]+Table1[[#This Row],[SF]]</f>
        <v>2</v>
      </c>
      <c r="AG1150">
        <f>Table1[[#This Row],[H]]+Table1[[#This Row],[BB]]</f>
        <v>1</v>
      </c>
      <c r="AH1150">
        <f>Table1[[#This Row],[H]]-Table1[[#This Row],[2B]]-Table1[[#This Row],[3B]]-Table1[[#This Row],[HR]]</f>
        <v>0</v>
      </c>
      <c r="AI1150" s="3">
        <f>IF(Table1[[#This Row],[Team_Game_Number]] &gt;_xlfn.MAXIFS(Table1[Team_Game_Number],Table1[Team],Table1[[#This Row],[Team]]) - 5,1,0)</f>
        <v>0</v>
      </c>
      <c r="AJ1150" cm="1">
        <f t="array" ref="AJ1150">MATCH(Table1[[#This Row],[Game_ID]],_xlfn.UNIQUE(_xlfn._xlws.FILTER(Table1[Game_ID],Table1[Team]=Table1[[#This Row],[Team]])),0)</f>
        <v>11</v>
      </c>
      <c r="AK1150">
        <f>IF(Table1[[#This Row],[Last5_Flag]]=1,1,0)</f>
        <v>0</v>
      </c>
      <c r="AL1150">
        <f>COUNTIFS(
    Table1[Player Name], Table1[[#This Row],[Player Name]],
    Table1[Position], Table1[[#This Row],[Position]]
)</f>
        <v>1</v>
      </c>
      <c r="AM1150" t="str" cm="1">
        <f t="array" ref="AM11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51" spans="1:39" x14ac:dyDescent="0.2">
      <c r="A1151" t="str">
        <f>TEXT(Table1[[#This Row],[Date]],"yyyymmdd") &amp; "_" &amp; (LEFT(D1151,3) &amp; "_" &amp; LEFT(E1151,3) &amp; "_" &amp; (Table1[[#This Row],[Game_no.]]))</f>
        <v>20260228_Pit_D&amp;E_1</v>
      </c>
      <c r="B1151" s="1">
        <v>46081</v>
      </c>
      <c r="C1151" s="3">
        <v>1</v>
      </c>
      <c r="D1151" t="s">
        <v>359</v>
      </c>
      <c r="E1151" t="s">
        <v>42</v>
      </c>
      <c r="F1151" t="s">
        <v>42</v>
      </c>
      <c r="G1151" t="s">
        <v>359</v>
      </c>
      <c r="H1151" t="s">
        <v>96</v>
      </c>
      <c r="I1151" t="str">
        <f>TRIM(SUBSTITUTE(Table1[[#This Row],[Player]], " ", ""))</f>
        <v>A.Belcher</v>
      </c>
      <c r="J1151">
        <v>2</v>
      </c>
      <c r="K1151">
        <v>0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f t="shared" si="59"/>
        <v>0</v>
      </c>
      <c r="W1151" t="s">
        <v>57</v>
      </c>
      <c r="X1151" s="3">
        <v>8</v>
      </c>
      <c r="Y1151">
        <v>0</v>
      </c>
      <c r="AF1151">
        <f>Table1[[#This Row],[AB]]+Table1[[#This Row],[BB]]+Table1[[#This Row],[SF]]</f>
        <v>2</v>
      </c>
      <c r="AG1151">
        <f>Table1[[#This Row],[H]]+Table1[[#This Row],[BB]]</f>
        <v>0</v>
      </c>
      <c r="AH1151">
        <f>Table1[[#This Row],[H]]-Table1[[#This Row],[2B]]-Table1[[#This Row],[3B]]-Table1[[#This Row],[HR]]</f>
        <v>0</v>
      </c>
      <c r="AI1151" s="3">
        <f>IF(Table1[[#This Row],[Team_Game_Number]] &gt;_xlfn.MAXIFS(Table1[Team_Game_Number],Table1[Team],Table1[[#This Row],[Team]]) - 5,1,0)</f>
        <v>0</v>
      </c>
      <c r="AJ1151" cm="1">
        <f t="array" ref="AJ1151">MATCH(Table1[[#This Row],[Game_ID]],_xlfn.UNIQUE(_xlfn._xlws.FILTER(Table1[Game_ID],Table1[Team]=Table1[[#This Row],[Team]])),0)</f>
        <v>11</v>
      </c>
      <c r="AK1151">
        <f>IF(Table1[[#This Row],[Last5_Flag]]=1,1,0)</f>
        <v>0</v>
      </c>
      <c r="AL1151">
        <f>COUNTIFS(
    Table1[Player Name], Table1[[#This Row],[Player Name]],
    Table1[Position], Table1[[#This Row],[Position]]
)</f>
        <v>19</v>
      </c>
      <c r="AM1151" t="str" cm="1">
        <f t="array" ref="AM11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152" spans="1:39" x14ac:dyDescent="0.2">
      <c r="A1152" t="str">
        <f>TEXT(Table1[[#This Row],[Date]],"yyyymmdd") &amp; "_" &amp; (LEFT(D1152,3) &amp; "_" &amp; LEFT(E1152,3) &amp; "_" &amp; (Table1[[#This Row],[Game_no.]]))</f>
        <v>20260228_Pit_D&amp;E_1</v>
      </c>
      <c r="B1152" s="1">
        <v>46081</v>
      </c>
      <c r="C1152" s="3">
        <v>1</v>
      </c>
      <c r="D1152" t="s">
        <v>359</v>
      </c>
      <c r="E1152" t="s">
        <v>42</v>
      </c>
      <c r="F1152" t="s">
        <v>42</v>
      </c>
      <c r="G1152" t="s">
        <v>359</v>
      </c>
      <c r="H1152" t="s">
        <v>67</v>
      </c>
      <c r="I1152" t="str">
        <f>TRIM(SUBSTITUTE(Table1[[#This Row],[Player]], " ", ""))</f>
        <v>A.Haynes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f t="shared" si="59"/>
        <v>0</v>
      </c>
      <c r="W1152" t="s">
        <v>53</v>
      </c>
      <c r="X1152" s="3">
        <v>9</v>
      </c>
      <c r="Y1152">
        <v>0</v>
      </c>
      <c r="Z1152">
        <v>4.6669999999999998</v>
      </c>
      <c r="AA1152">
        <v>6</v>
      </c>
      <c r="AB1152">
        <v>7</v>
      </c>
      <c r="AC1152">
        <v>5</v>
      </c>
      <c r="AD1152">
        <v>2</v>
      </c>
      <c r="AE1152">
        <v>3</v>
      </c>
      <c r="AF1152">
        <f>Table1[[#This Row],[AB]]+Table1[[#This Row],[BB]]+Table1[[#This Row],[SF]]</f>
        <v>2</v>
      </c>
      <c r="AG1152">
        <f>Table1[[#This Row],[H]]+Table1[[#This Row],[BB]]</f>
        <v>0</v>
      </c>
      <c r="AH1152">
        <f>Table1[[#This Row],[H]]-Table1[[#This Row],[2B]]-Table1[[#This Row],[3B]]-Table1[[#This Row],[HR]]</f>
        <v>0</v>
      </c>
      <c r="AI1152" s="3">
        <f>IF(Table1[[#This Row],[Team_Game_Number]] &gt;_xlfn.MAXIFS(Table1[Team_Game_Number],Table1[Team],Table1[[#This Row],[Team]]) - 5,1,0)</f>
        <v>0</v>
      </c>
      <c r="AJ1152" cm="1">
        <f t="array" ref="AJ1152">MATCH(Table1[[#This Row],[Game_ID]],_xlfn.UNIQUE(_xlfn._xlws.FILTER(Table1[Game_ID],Table1[Team]=Table1[[#This Row],[Team]])),0)</f>
        <v>11</v>
      </c>
      <c r="AK1152">
        <f>IF(Table1[[#This Row],[Last5_Flag]]=1,1,0)</f>
        <v>0</v>
      </c>
      <c r="AL1152">
        <f>COUNTIFS(
    Table1[Player Name], Table1[[#This Row],[Player Name]],
    Table1[Position], Table1[[#This Row],[Position]]
)</f>
        <v>17</v>
      </c>
      <c r="AM1152" t="str" cm="1">
        <f t="array" ref="AM11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153" spans="1:39" x14ac:dyDescent="0.2">
      <c r="A1153" t="str">
        <f>TEXT(Table1[[#This Row],[Date]],"yyyymmdd") &amp; "_" &amp; (LEFT(D1153,3) &amp; "_" &amp; LEFT(E1153,3) &amp; "_" &amp; (Table1[[#This Row],[Game_no.]]))</f>
        <v>20260228_Pit_D&amp;E_1</v>
      </c>
      <c r="B1153" s="1">
        <v>46081</v>
      </c>
      <c r="C1153" s="3">
        <v>1</v>
      </c>
      <c r="D1153" t="s">
        <v>359</v>
      </c>
      <c r="E1153" t="s">
        <v>42</v>
      </c>
      <c r="F1153" t="s">
        <v>42</v>
      </c>
      <c r="G1153" t="s">
        <v>359</v>
      </c>
      <c r="H1153" t="s">
        <v>59</v>
      </c>
      <c r="I1153" t="str">
        <f>TRIM(SUBSTITUTE(Table1[[#This Row],[Player]], " ", ""))</f>
        <v>S.Kneeland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f t="shared" si="59"/>
        <v>0</v>
      </c>
      <c r="W1153" t="s">
        <v>58</v>
      </c>
      <c r="X1153" s="3"/>
      <c r="Y1153">
        <v>1</v>
      </c>
      <c r="AF1153">
        <f>Table1[[#This Row],[AB]]+Table1[[#This Row],[BB]]+Table1[[#This Row],[SF]]</f>
        <v>0</v>
      </c>
      <c r="AG1153">
        <f>Table1[[#This Row],[H]]+Table1[[#This Row],[BB]]</f>
        <v>0</v>
      </c>
      <c r="AH1153">
        <f>Table1[[#This Row],[H]]-Table1[[#This Row],[2B]]-Table1[[#This Row],[3B]]-Table1[[#This Row],[HR]]</f>
        <v>0</v>
      </c>
      <c r="AI1153" s="3">
        <f>IF(Table1[[#This Row],[Team_Game_Number]] &gt;_xlfn.MAXIFS(Table1[Team_Game_Number],Table1[Team],Table1[[#This Row],[Team]]) - 5,1,0)</f>
        <v>0</v>
      </c>
      <c r="AJ1153" cm="1">
        <f t="array" ref="AJ1153">MATCH(Table1[[#This Row],[Game_ID]],_xlfn.UNIQUE(_xlfn._xlws.FILTER(Table1[Game_ID],Table1[Team]=Table1[[#This Row],[Team]])),0)</f>
        <v>11</v>
      </c>
      <c r="AK1153">
        <f>IF(Table1[[#This Row],[Last5_Flag]]=1,1,0)</f>
        <v>0</v>
      </c>
      <c r="AL1153">
        <f>COUNTIFS(
    Table1[Player Name], Table1[[#This Row],[Player Name]],
    Table1[Position], Table1[[#This Row],[Position]]
)</f>
        <v>17</v>
      </c>
      <c r="AM1153" t="str" cm="1">
        <f t="array" ref="AM11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54" spans="1:39" x14ac:dyDescent="0.2">
      <c r="A1154" t="str">
        <f>TEXT(Table1[[#This Row],[Date]],"yyyymmdd") &amp; "_" &amp; (LEFT(D1154,3) &amp; "_" &amp; LEFT(E1154,3) &amp; "_" &amp; (Table1[[#This Row],[Game_no.]]))</f>
        <v>20260228_Pit_D&amp;E_1</v>
      </c>
      <c r="B1154" s="1">
        <v>46081</v>
      </c>
      <c r="C1154" s="3">
        <v>1</v>
      </c>
      <c r="D1154" t="s">
        <v>359</v>
      </c>
      <c r="E1154" t="s">
        <v>42</v>
      </c>
      <c r="F1154" t="s">
        <v>42</v>
      </c>
      <c r="G1154" t="s">
        <v>359</v>
      </c>
      <c r="H1154" t="s">
        <v>60</v>
      </c>
      <c r="I1154" t="str">
        <f>TRIM(SUBSTITUTE(Table1[[#This Row],[Player]], " ", ""))</f>
        <v>A.Munoz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f t="shared" si="59"/>
        <v>0</v>
      </c>
      <c r="W1154" t="s">
        <v>54</v>
      </c>
      <c r="X1154" s="3"/>
      <c r="Y1154">
        <v>0</v>
      </c>
      <c r="AF1154">
        <f>Table1[[#This Row],[AB]]+Table1[[#This Row],[BB]]+Table1[[#This Row],[SF]]</f>
        <v>0</v>
      </c>
      <c r="AG1154">
        <f>Table1[[#This Row],[H]]+Table1[[#This Row],[BB]]</f>
        <v>0</v>
      </c>
      <c r="AH1154">
        <f>Table1[[#This Row],[H]]-Table1[[#This Row],[2B]]-Table1[[#This Row],[3B]]-Table1[[#This Row],[HR]]</f>
        <v>0</v>
      </c>
      <c r="AI1154" s="3">
        <f>IF(Table1[[#This Row],[Team_Game_Number]] &gt;_xlfn.MAXIFS(Table1[Team_Game_Number],Table1[Team],Table1[[#This Row],[Team]]) - 5,1,0)</f>
        <v>0</v>
      </c>
      <c r="AJ1154" cm="1">
        <f t="array" ref="AJ1154">MATCH(Table1[[#This Row],[Game_ID]],_xlfn.UNIQUE(_xlfn._xlws.FILTER(Table1[Game_ID],Table1[Team]=Table1[[#This Row],[Team]])),0)</f>
        <v>11</v>
      </c>
      <c r="AK1154">
        <f>IF(Table1[[#This Row],[Last5_Flag]]=1,1,0)</f>
        <v>0</v>
      </c>
      <c r="AL1154">
        <f>COUNTIFS(
    Table1[Player Name], Table1[[#This Row],[Player Name]],
    Table1[Position], Table1[[#This Row],[Position]]
)</f>
        <v>1</v>
      </c>
      <c r="AM1154" t="str" cm="1">
        <f t="array" ref="AM11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55" spans="1:39" x14ac:dyDescent="0.2">
      <c r="A1155" t="str">
        <f>TEXT(Table1[[#This Row],[Date]],"yyyymmdd") &amp; "_" &amp; (LEFT(D1155,3) &amp; "_" &amp; LEFT(E1155,3) &amp; "_" &amp; (Table1[[#This Row],[Game_no.]]))</f>
        <v>20260228_UC_Ohi_1</v>
      </c>
      <c r="B1155" s="1">
        <v>46081</v>
      </c>
      <c r="C1155" s="3">
        <v>1</v>
      </c>
      <c r="D1155" t="s">
        <v>201</v>
      </c>
      <c r="E1155" t="s">
        <v>361</v>
      </c>
      <c r="F1155" t="s">
        <v>201</v>
      </c>
      <c r="G1155" t="s">
        <v>361</v>
      </c>
      <c r="H1155" t="s">
        <v>202</v>
      </c>
      <c r="I1155" t="str">
        <f>TRIM(SUBSTITUTE(Table1[[#This Row],[Player]], " ", ""))</f>
        <v>E.Zucchero</v>
      </c>
      <c r="J1155">
        <v>3</v>
      </c>
      <c r="K1155">
        <v>1</v>
      </c>
      <c r="L1155">
        <v>1</v>
      </c>
      <c r="M1155">
        <v>1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f t="shared" si="59"/>
        <v>1</v>
      </c>
      <c r="W1155" t="s">
        <v>48</v>
      </c>
      <c r="X1155" s="3">
        <v>1</v>
      </c>
      <c r="Y1155">
        <v>0</v>
      </c>
      <c r="AF1155">
        <f>Table1[[#This Row],[AB]]+Table1[[#This Row],[BB]]+Table1[[#This Row],[SF]]</f>
        <v>4</v>
      </c>
      <c r="AG1155">
        <f>Table1[[#This Row],[H]]+Table1[[#This Row],[BB]]</f>
        <v>1</v>
      </c>
      <c r="AH1155">
        <f>Table1[[#This Row],[H]]-Table1[[#This Row],[2B]]-Table1[[#This Row],[3B]]-Table1[[#This Row],[HR]]</f>
        <v>1</v>
      </c>
      <c r="AI1155" s="3">
        <f>IF(Table1[[#This Row],[Team_Game_Number]] &gt;_xlfn.MAXIFS(Table1[Team_Game_Number],Table1[Team],Table1[[#This Row],[Team]]) - 5,1,0)</f>
        <v>0</v>
      </c>
      <c r="AJ1155" cm="1">
        <f t="array" ref="AJ1155">MATCH(Table1[[#This Row],[Game_ID]],_xlfn.UNIQUE(_xlfn._xlws.FILTER(Table1[Game_ID],Table1[Team]=Table1[[#This Row],[Team]])),0)</f>
        <v>11</v>
      </c>
      <c r="AK1155">
        <f>IF(Table1[[#This Row],[Last5_Flag]]=1,1,0)</f>
        <v>0</v>
      </c>
      <c r="AL1155">
        <f>COUNTIFS(
    Table1[Player Name], Table1[[#This Row],[Player Name]],
    Table1[Position], Table1[[#This Row],[Position]]
)</f>
        <v>33</v>
      </c>
      <c r="AM1155" t="str" cm="1">
        <f t="array" ref="AM11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156" spans="1:39" x14ac:dyDescent="0.2">
      <c r="A1156" t="str">
        <f>TEXT(Table1[[#This Row],[Date]],"yyyymmdd") &amp; "_" &amp; (LEFT(D1156,3) &amp; "_" &amp; LEFT(E1156,3) &amp; "_" &amp; (Table1[[#This Row],[Game_no.]]))</f>
        <v>20260228_UC_Ohi_1</v>
      </c>
      <c r="B1156" s="1">
        <v>46081</v>
      </c>
      <c r="C1156" s="3">
        <v>1</v>
      </c>
      <c r="D1156" t="s">
        <v>201</v>
      </c>
      <c r="E1156" t="s">
        <v>361</v>
      </c>
      <c r="F1156" t="s">
        <v>201</v>
      </c>
      <c r="G1156" t="s">
        <v>361</v>
      </c>
      <c r="H1156" t="s">
        <v>203</v>
      </c>
      <c r="I1156" t="str">
        <f>TRIM(SUBSTITUTE(Table1[[#This Row],[Player]], " ", ""))</f>
        <v>B.Polistina</v>
      </c>
      <c r="J1156">
        <v>4</v>
      </c>
      <c r="K1156">
        <v>0</v>
      </c>
      <c r="L1156">
        <v>1</v>
      </c>
      <c r="M1156">
        <v>1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f t="shared" si="59"/>
        <v>1</v>
      </c>
      <c r="W1156" t="s">
        <v>53</v>
      </c>
      <c r="X1156" s="3">
        <v>2</v>
      </c>
      <c r="Y1156">
        <v>0</v>
      </c>
      <c r="AF1156">
        <f>Table1[[#This Row],[AB]]+Table1[[#This Row],[BB]]+Table1[[#This Row],[SF]]</f>
        <v>4</v>
      </c>
      <c r="AG1156">
        <f>Table1[[#This Row],[H]]+Table1[[#This Row],[BB]]</f>
        <v>1</v>
      </c>
      <c r="AH1156">
        <f>Table1[[#This Row],[H]]-Table1[[#This Row],[2B]]-Table1[[#This Row],[3B]]-Table1[[#This Row],[HR]]</f>
        <v>1</v>
      </c>
      <c r="AI1156" s="3">
        <f>IF(Table1[[#This Row],[Team_Game_Number]] &gt;_xlfn.MAXIFS(Table1[Team_Game_Number],Table1[Team],Table1[[#This Row],[Team]]) - 5,1,0)</f>
        <v>0</v>
      </c>
      <c r="AJ1156" cm="1">
        <f t="array" ref="AJ1156">MATCH(Table1[[#This Row],[Game_ID]],_xlfn.UNIQUE(_xlfn._xlws.FILTER(Table1[Game_ID],Table1[Team]=Table1[[#This Row],[Team]])),0)</f>
        <v>11</v>
      </c>
      <c r="AK1156">
        <f>IF(Table1[[#This Row],[Last5_Flag]]=1,1,0)</f>
        <v>0</v>
      </c>
      <c r="AL1156">
        <f>COUNTIFS(
    Table1[Player Name], Table1[[#This Row],[Player Name]],
    Table1[Position], Table1[[#This Row],[Position]]
)</f>
        <v>18</v>
      </c>
      <c r="AM1156" t="str" cm="1">
        <f t="array" ref="AM11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157" spans="1:39" x14ac:dyDescent="0.2">
      <c r="A1157" t="str">
        <f>TEXT(Table1[[#This Row],[Date]],"yyyymmdd") &amp; "_" &amp; (LEFT(D1157,3) &amp; "_" &amp; LEFT(E1157,3) &amp; "_" &amp; (Table1[[#This Row],[Game_no.]]))</f>
        <v>20260228_UC_Ohi_1</v>
      </c>
      <c r="B1157" s="1">
        <v>46081</v>
      </c>
      <c r="C1157" s="3">
        <v>1</v>
      </c>
      <c r="D1157" t="s">
        <v>201</v>
      </c>
      <c r="E1157" t="s">
        <v>361</v>
      </c>
      <c r="F1157" t="s">
        <v>201</v>
      </c>
      <c r="G1157" t="s">
        <v>361</v>
      </c>
      <c r="H1157" t="s">
        <v>204</v>
      </c>
      <c r="I1157" t="str">
        <f>TRIM(SUBSTITUTE(Table1[[#This Row],[Player]], " ", ""))</f>
        <v>K.Moran</v>
      </c>
      <c r="J1157">
        <v>4</v>
      </c>
      <c r="K1157">
        <v>1</v>
      </c>
      <c r="L1157">
        <v>2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f t="shared" si="59"/>
        <v>2</v>
      </c>
      <c r="W1157" t="s">
        <v>43</v>
      </c>
      <c r="X1157" s="3">
        <v>3</v>
      </c>
      <c r="Y1157">
        <v>0</v>
      </c>
      <c r="AF1157">
        <f>Table1[[#This Row],[AB]]+Table1[[#This Row],[BB]]+Table1[[#This Row],[SF]]</f>
        <v>4</v>
      </c>
      <c r="AG1157">
        <f>Table1[[#This Row],[H]]+Table1[[#This Row],[BB]]</f>
        <v>2</v>
      </c>
      <c r="AH1157">
        <f>Table1[[#This Row],[H]]-Table1[[#This Row],[2B]]-Table1[[#This Row],[3B]]-Table1[[#This Row],[HR]]</f>
        <v>2</v>
      </c>
      <c r="AI1157" s="3">
        <f>IF(Table1[[#This Row],[Team_Game_Number]] &gt;_xlfn.MAXIFS(Table1[Team_Game_Number],Table1[Team],Table1[[#This Row],[Team]]) - 5,1,0)</f>
        <v>0</v>
      </c>
      <c r="AJ1157" cm="1">
        <f t="array" ref="AJ1157">MATCH(Table1[[#This Row],[Game_ID]],_xlfn.UNIQUE(_xlfn._xlws.FILTER(Table1[Game_ID],Table1[Team]=Table1[[#This Row],[Team]])),0)</f>
        <v>11</v>
      </c>
      <c r="AK1157">
        <f>IF(Table1[[#This Row],[Last5_Flag]]=1,1,0)</f>
        <v>0</v>
      </c>
      <c r="AL1157">
        <f>COUNTIFS(
    Table1[Player Name], Table1[[#This Row],[Player Name]],
    Table1[Position], Table1[[#This Row],[Position]]
)</f>
        <v>18</v>
      </c>
      <c r="AM1157" t="str" cm="1">
        <f t="array" ref="AM11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58" spans="1:39" x14ac:dyDescent="0.2">
      <c r="A1158" t="str">
        <f>TEXT(Table1[[#This Row],[Date]],"yyyymmdd") &amp; "_" &amp; (LEFT(D1158,3) &amp; "_" &amp; LEFT(E1158,3) &amp; "_" &amp; (Table1[[#This Row],[Game_no.]]))</f>
        <v>20260228_UC_Ohi_1</v>
      </c>
      <c r="B1158" s="1">
        <v>46081</v>
      </c>
      <c r="C1158" s="3">
        <v>1</v>
      </c>
      <c r="D1158" t="s">
        <v>201</v>
      </c>
      <c r="E1158" t="s">
        <v>361</v>
      </c>
      <c r="F1158" t="s">
        <v>201</v>
      </c>
      <c r="G1158" t="s">
        <v>361</v>
      </c>
      <c r="H1158" t="s">
        <v>205</v>
      </c>
      <c r="I1158" t="str">
        <f>TRIM(SUBSTITUTE(Table1[[#This Row],[Player]], " ", ""))</f>
        <v>T.Hodson</v>
      </c>
      <c r="J1158">
        <v>3</v>
      </c>
      <c r="K1158">
        <v>0</v>
      </c>
      <c r="L1158">
        <v>1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f t="shared" si="59"/>
        <v>1</v>
      </c>
      <c r="W1158" t="s">
        <v>8</v>
      </c>
      <c r="X1158" s="3">
        <v>4</v>
      </c>
      <c r="Y1158">
        <v>0</v>
      </c>
      <c r="AF1158">
        <f>Table1[[#This Row],[AB]]+Table1[[#This Row],[BB]]+Table1[[#This Row],[SF]]</f>
        <v>3</v>
      </c>
      <c r="AG1158">
        <f>Table1[[#This Row],[H]]+Table1[[#This Row],[BB]]</f>
        <v>1</v>
      </c>
      <c r="AH1158">
        <f>Table1[[#This Row],[H]]-Table1[[#This Row],[2B]]-Table1[[#This Row],[3B]]-Table1[[#This Row],[HR]]</f>
        <v>1</v>
      </c>
      <c r="AI1158" s="3">
        <f>IF(Table1[[#This Row],[Team_Game_Number]] &gt;_xlfn.MAXIFS(Table1[Team_Game_Number],Table1[Team],Table1[[#This Row],[Team]]) - 5,1,0)</f>
        <v>0</v>
      </c>
      <c r="AJ1158" cm="1">
        <f t="array" ref="AJ1158">MATCH(Table1[[#This Row],[Game_ID]],_xlfn.UNIQUE(_xlfn._xlws.FILTER(Table1[Game_ID],Table1[Team]=Table1[[#This Row],[Team]])),0)</f>
        <v>11</v>
      </c>
      <c r="AK1158">
        <f>IF(Table1[[#This Row],[Last5_Flag]]=1,1,0)</f>
        <v>0</v>
      </c>
      <c r="AL1158">
        <f>COUNTIFS(
    Table1[Player Name], Table1[[#This Row],[Player Name]],
    Table1[Position], Table1[[#This Row],[Position]]
)</f>
        <v>33</v>
      </c>
      <c r="AM1158" t="str" cm="1">
        <f t="array" ref="AM11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159" spans="1:39" x14ac:dyDescent="0.2">
      <c r="A1159" t="str">
        <f>TEXT(Table1[[#This Row],[Date]],"yyyymmdd") &amp; "_" &amp; (LEFT(D1159,3) &amp; "_" &amp; LEFT(E1159,3) &amp; "_" &amp; (Table1[[#This Row],[Game_no.]]))</f>
        <v>20260228_UC_Ohi_1</v>
      </c>
      <c r="B1159" s="1">
        <v>46081</v>
      </c>
      <c r="C1159" s="3">
        <v>1</v>
      </c>
      <c r="D1159" t="s">
        <v>201</v>
      </c>
      <c r="E1159" t="s">
        <v>361</v>
      </c>
      <c r="F1159" t="s">
        <v>201</v>
      </c>
      <c r="G1159" t="s">
        <v>361</v>
      </c>
      <c r="H1159" t="s">
        <v>207</v>
      </c>
      <c r="I1159" t="str">
        <f>TRIM(SUBSTITUTE(Table1[[#This Row],[Player]], " ", ""))</f>
        <v>A.Hurley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f t="shared" si="59"/>
        <v>0</v>
      </c>
      <c r="W1159" t="s">
        <v>73</v>
      </c>
      <c r="X1159" s="3"/>
      <c r="Y1159">
        <v>0</v>
      </c>
      <c r="AF1159">
        <f>Table1[[#This Row],[AB]]+Table1[[#This Row],[BB]]+Table1[[#This Row],[SF]]</f>
        <v>0</v>
      </c>
      <c r="AG1159">
        <f>Table1[[#This Row],[H]]+Table1[[#This Row],[BB]]</f>
        <v>0</v>
      </c>
      <c r="AH1159">
        <f>Table1[[#This Row],[H]]-Table1[[#This Row],[2B]]-Table1[[#This Row],[3B]]-Table1[[#This Row],[HR]]</f>
        <v>0</v>
      </c>
      <c r="AI1159" s="3">
        <f>IF(Table1[[#This Row],[Team_Game_Number]] &gt;_xlfn.MAXIFS(Table1[Team_Game_Number],Table1[Team],Table1[[#This Row],[Team]]) - 5,1,0)</f>
        <v>0</v>
      </c>
      <c r="AJ1159" cm="1">
        <f t="array" ref="AJ1159">MATCH(Table1[[#This Row],[Game_ID]],_xlfn.UNIQUE(_xlfn._xlws.FILTER(Table1[Game_ID],Table1[Team]=Table1[[#This Row],[Team]])),0)</f>
        <v>11</v>
      </c>
      <c r="AK1159">
        <f>IF(Table1[[#This Row],[Last5_Flag]]=1,1,0)</f>
        <v>0</v>
      </c>
      <c r="AL1159">
        <f>COUNTIFS(
    Table1[Player Name], Table1[[#This Row],[Player Name]],
    Table1[Position], Table1[[#This Row],[Position]]
)</f>
        <v>16</v>
      </c>
      <c r="AM1159" t="str" cm="1">
        <f t="array" ref="AM11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160" spans="1:39" x14ac:dyDescent="0.2">
      <c r="A1160" t="str">
        <f>TEXT(Table1[[#This Row],[Date]],"yyyymmdd") &amp; "_" &amp; (LEFT(D1160,3) &amp; "_" &amp; LEFT(E1160,3) &amp; "_" &amp; (Table1[[#This Row],[Game_no.]]))</f>
        <v>20260228_UC_Ohi_1</v>
      </c>
      <c r="B1160" s="1">
        <v>46081</v>
      </c>
      <c r="C1160" s="3">
        <v>1</v>
      </c>
      <c r="D1160" t="s">
        <v>201</v>
      </c>
      <c r="E1160" t="s">
        <v>361</v>
      </c>
      <c r="F1160" t="s">
        <v>201</v>
      </c>
      <c r="G1160" t="s">
        <v>361</v>
      </c>
      <c r="H1160" t="s">
        <v>222</v>
      </c>
      <c r="I1160" t="str">
        <f>TRIM(SUBSTITUTE(Table1[[#This Row],[Player]], " ", ""))</f>
        <v>C.Masters</v>
      </c>
      <c r="J1160">
        <v>3</v>
      </c>
      <c r="K1160">
        <v>0</v>
      </c>
      <c r="L1160">
        <v>2</v>
      </c>
      <c r="M1160">
        <v>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f t="shared" si="59"/>
        <v>2</v>
      </c>
      <c r="W1160" t="s">
        <v>50</v>
      </c>
      <c r="X1160" s="3">
        <v>5</v>
      </c>
      <c r="Y1160">
        <v>0</v>
      </c>
      <c r="AF1160">
        <f>Table1[[#This Row],[AB]]+Table1[[#This Row],[BB]]+Table1[[#This Row],[SF]]</f>
        <v>3</v>
      </c>
      <c r="AG1160">
        <f>Table1[[#This Row],[H]]+Table1[[#This Row],[BB]]</f>
        <v>2</v>
      </c>
      <c r="AH1160">
        <f>Table1[[#This Row],[H]]-Table1[[#This Row],[2B]]-Table1[[#This Row],[3B]]-Table1[[#This Row],[HR]]</f>
        <v>2</v>
      </c>
      <c r="AI1160" s="3">
        <f>IF(Table1[[#This Row],[Team_Game_Number]] &gt;_xlfn.MAXIFS(Table1[Team_Game_Number],Table1[Team],Table1[[#This Row],[Team]]) - 5,1,0)</f>
        <v>0</v>
      </c>
      <c r="AJ1160" cm="1">
        <f t="array" ref="AJ1160">MATCH(Table1[[#This Row],[Game_ID]],_xlfn.UNIQUE(_xlfn._xlws.FILTER(Table1[Game_ID],Table1[Team]=Table1[[#This Row],[Team]])),0)</f>
        <v>11</v>
      </c>
      <c r="AK1160">
        <f>IF(Table1[[#This Row],[Last5_Flag]]=1,1,0)</f>
        <v>0</v>
      </c>
      <c r="AL1160">
        <f>COUNTIFS(
    Table1[Player Name], Table1[[#This Row],[Player Name]],
    Table1[Position], Table1[[#This Row],[Position]]
)</f>
        <v>8</v>
      </c>
      <c r="AM1160" t="str" cm="1">
        <f t="array" ref="AM11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61" spans="1:39" x14ac:dyDescent="0.2">
      <c r="A1161" t="str">
        <f>TEXT(Table1[[#This Row],[Date]],"yyyymmdd") &amp; "_" &amp; (LEFT(D1161,3) &amp; "_" &amp; LEFT(E1161,3) &amp; "_" &amp; (Table1[[#This Row],[Game_no.]]))</f>
        <v>20260228_UC_Ohi_1</v>
      </c>
      <c r="B1161" s="1">
        <v>46081</v>
      </c>
      <c r="C1161" s="3">
        <v>1</v>
      </c>
      <c r="D1161" t="s">
        <v>201</v>
      </c>
      <c r="E1161" t="s">
        <v>361</v>
      </c>
      <c r="F1161" t="s">
        <v>201</v>
      </c>
      <c r="G1161" t="s">
        <v>361</v>
      </c>
      <c r="H1161" t="s">
        <v>234</v>
      </c>
      <c r="I1161" t="str">
        <f>TRIM(SUBSTITUTE(Table1[[#This Row],[Player]], " ", ""))</f>
        <v>M.Oglesby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f t="shared" si="59"/>
        <v>0</v>
      </c>
      <c r="W1161" t="s">
        <v>54</v>
      </c>
      <c r="X1161" s="3">
        <v>6</v>
      </c>
      <c r="Y1161">
        <v>0</v>
      </c>
      <c r="AF1161">
        <f>Table1[[#This Row],[AB]]+Table1[[#This Row],[BB]]+Table1[[#This Row],[SF]]</f>
        <v>2</v>
      </c>
      <c r="AG1161">
        <f>Table1[[#This Row],[H]]+Table1[[#This Row],[BB]]</f>
        <v>0</v>
      </c>
      <c r="AH1161">
        <f>Table1[[#This Row],[H]]-Table1[[#This Row],[2B]]-Table1[[#This Row],[3B]]-Table1[[#This Row],[HR]]</f>
        <v>0</v>
      </c>
      <c r="AI1161" s="3">
        <f>IF(Table1[[#This Row],[Team_Game_Number]] &gt;_xlfn.MAXIFS(Table1[Team_Game_Number],Table1[Team],Table1[[#This Row],[Team]]) - 5,1,0)</f>
        <v>0</v>
      </c>
      <c r="AJ1161" cm="1">
        <f t="array" ref="AJ1161">MATCH(Table1[[#This Row],[Game_ID]],_xlfn.UNIQUE(_xlfn._xlws.FILTER(Table1[Game_ID],Table1[Team]=Table1[[#This Row],[Team]])),0)</f>
        <v>11</v>
      </c>
      <c r="AK1161">
        <f>IF(Table1[[#This Row],[Last5_Flag]]=1,1,0)</f>
        <v>0</v>
      </c>
      <c r="AL1161">
        <f>COUNTIFS(
    Table1[Player Name], Table1[[#This Row],[Player Name]],
    Table1[Position], Table1[[#This Row],[Position]]
)</f>
        <v>3</v>
      </c>
      <c r="AM1161" t="str" cm="1">
        <f t="array" ref="AM11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162" spans="1:39" x14ac:dyDescent="0.2">
      <c r="A1162" t="str">
        <f>TEXT(Table1[[#This Row],[Date]],"yyyymmdd") &amp; "_" &amp; (LEFT(D1162,3) &amp; "_" &amp; LEFT(E1162,3) &amp; "_" &amp; (Table1[[#This Row],[Game_no.]]))</f>
        <v>20260228_UC_Ohi_1</v>
      </c>
      <c r="B1162" s="1">
        <v>46081</v>
      </c>
      <c r="C1162" s="3">
        <v>1</v>
      </c>
      <c r="D1162" t="s">
        <v>201</v>
      </c>
      <c r="E1162" t="s">
        <v>361</v>
      </c>
      <c r="F1162" t="s">
        <v>201</v>
      </c>
      <c r="G1162" t="s">
        <v>361</v>
      </c>
      <c r="H1162" t="s">
        <v>241</v>
      </c>
      <c r="I1162" t="str">
        <f>TRIM(SUBSTITUTE(Table1[[#This Row],[Player]], " ", ""))</f>
        <v>M.Guillen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f t="shared" si="59"/>
        <v>0</v>
      </c>
      <c r="W1162" t="s">
        <v>74</v>
      </c>
      <c r="X1162" s="3">
        <v>6</v>
      </c>
      <c r="Y1162">
        <v>0</v>
      </c>
      <c r="AF1162">
        <f>Table1[[#This Row],[AB]]+Table1[[#This Row],[BB]]+Table1[[#This Row],[SF]]</f>
        <v>1</v>
      </c>
      <c r="AG1162">
        <f>Table1[[#This Row],[H]]+Table1[[#This Row],[BB]]</f>
        <v>0</v>
      </c>
      <c r="AH1162">
        <f>Table1[[#This Row],[H]]-Table1[[#This Row],[2B]]-Table1[[#This Row],[3B]]-Table1[[#This Row],[HR]]</f>
        <v>0</v>
      </c>
      <c r="AI1162" s="3">
        <f>IF(Table1[[#This Row],[Team_Game_Number]] &gt;_xlfn.MAXIFS(Table1[Team_Game_Number],Table1[Team],Table1[[#This Row],[Team]]) - 5,1,0)</f>
        <v>0</v>
      </c>
      <c r="AJ1162" cm="1">
        <f t="array" ref="AJ1162">MATCH(Table1[[#This Row],[Game_ID]],_xlfn.UNIQUE(_xlfn._xlws.FILTER(Table1[Game_ID],Table1[Team]=Table1[[#This Row],[Team]])),0)</f>
        <v>11</v>
      </c>
      <c r="AK1162">
        <f>IF(Table1[[#This Row],[Last5_Flag]]=1,1,0)</f>
        <v>0</v>
      </c>
      <c r="AL1162">
        <f>COUNTIFS(
    Table1[Player Name], Table1[[#This Row],[Player Name]],
    Table1[Position], Table1[[#This Row],[Position]]
)</f>
        <v>5</v>
      </c>
      <c r="AM1162" t="str" cm="1">
        <f t="array" ref="AM11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163" spans="1:39" x14ac:dyDescent="0.2">
      <c r="A1163" t="str">
        <f>TEXT(Table1[[#This Row],[Date]],"yyyymmdd") &amp; "_" &amp; (LEFT(D1163,3) &amp; "_" &amp; LEFT(E1163,3) &amp; "_" &amp; (Table1[[#This Row],[Game_no.]]))</f>
        <v>20260228_UC_Ohi_1</v>
      </c>
      <c r="B1163" s="1">
        <v>46081</v>
      </c>
      <c r="C1163" s="3">
        <v>1</v>
      </c>
      <c r="D1163" t="s">
        <v>201</v>
      </c>
      <c r="E1163" t="s">
        <v>361</v>
      </c>
      <c r="F1163" t="s">
        <v>201</v>
      </c>
      <c r="G1163" t="s">
        <v>361</v>
      </c>
      <c r="H1163" t="s">
        <v>208</v>
      </c>
      <c r="I1163" t="str">
        <f>TRIM(SUBSTITUTE(Table1[[#This Row],[Player]], " ", ""))</f>
        <v>A.Espinoza</v>
      </c>
      <c r="J1163">
        <v>3</v>
      </c>
      <c r="K1163">
        <v>1</v>
      </c>
      <c r="L1163">
        <v>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f t="shared" si="59"/>
        <v>3</v>
      </c>
      <c r="W1163" t="s">
        <v>57</v>
      </c>
      <c r="X1163" s="3">
        <v>7</v>
      </c>
      <c r="Y1163">
        <v>0</v>
      </c>
      <c r="AF1163">
        <f>Table1[[#This Row],[AB]]+Table1[[#This Row],[BB]]+Table1[[#This Row],[SF]]</f>
        <v>3</v>
      </c>
      <c r="AG1163">
        <f>Table1[[#This Row],[H]]+Table1[[#This Row],[BB]]</f>
        <v>3</v>
      </c>
      <c r="AH1163">
        <f>Table1[[#This Row],[H]]-Table1[[#This Row],[2B]]-Table1[[#This Row],[3B]]-Table1[[#This Row],[HR]]</f>
        <v>3</v>
      </c>
      <c r="AI1163" s="3">
        <f>IF(Table1[[#This Row],[Team_Game_Number]] &gt;_xlfn.MAXIFS(Table1[Team_Game_Number],Table1[Team],Table1[[#This Row],[Team]]) - 5,1,0)</f>
        <v>0</v>
      </c>
      <c r="AJ1163" cm="1">
        <f t="array" ref="AJ1163">MATCH(Table1[[#This Row],[Game_ID]],_xlfn.UNIQUE(_xlfn._xlws.FILTER(Table1[Game_ID],Table1[Team]=Table1[[#This Row],[Team]])),0)</f>
        <v>11</v>
      </c>
      <c r="AK1163">
        <f>IF(Table1[[#This Row],[Last5_Flag]]=1,1,0)</f>
        <v>0</v>
      </c>
      <c r="AL1163">
        <f>COUNTIFS(
    Table1[Player Name], Table1[[#This Row],[Player Name]],
    Table1[Position], Table1[[#This Row],[Position]]
)</f>
        <v>31</v>
      </c>
      <c r="AM1163" t="str" cm="1">
        <f t="array" ref="AM11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164" spans="1:39" x14ac:dyDescent="0.2">
      <c r="A1164" t="str">
        <f>TEXT(Table1[[#This Row],[Date]],"yyyymmdd") &amp; "_" &amp; (LEFT(D1164,3) &amp; "_" &amp; LEFT(E1164,3) &amp; "_" &amp; (Table1[[#This Row],[Game_no.]]))</f>
        <v>20260228_UC_Ohi_1</v>
      </c>
      <c r="B1164" s="1">
        <v>46081</v>
      </c>
      <c r="C1164" s="3">
        <v>1</v>
      </c>
      <c r="D1164" t="s">
        <v>201</v>
      </c>
      <c r="E1164" t="s">
        <v>361</v>
      </c>
      <c r="F1164" t="s">
        <v>201</v>
      </c>
      <c r="G1164" t="s">
        <v>361</v>
      </c>
      <c r="H1164" t="s">
        <v>210</v>
      </c>
      <c r="I1164" t="str">
        <f>TRIM(SUBSTITUTE(Table1[[#This Row],[Player]], " ", ""))</f>
        <v>E.Smith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f t="shared" si="59"/>
        <v>0</v>
      </c>
      <c r="W1164" t="s">
        <v>7</v>
      </c>
      <c r="X1164" s="3">
        <v>8</v>
      </c>
      <c r="Y1164">
        <v>0</v>
      </c>
      <c r="AF1164">
        <f>Table1[[#This Row],[AB]]+Table1[[#This Row],[BB]]+Table1[[#This Row],[SF]]</f>
        <v>2</v>
      </c>
      <c r="AG1164">
        <f>Table1[[#This Row],[H]]+Table1[[#This Row],[BB]]</f>
        <v>0</v>
      </c>
      <c r="AH1164">
        <f>Table1[[#This Row],[H]]-Table1[[#This Row],[2B]]-Table1[[#This Row],[3B]]-Table1[[#This Row],[HR]]</f>
        <v>0</v>
      </c>
      <c r="AI1164" s="3">
        <f>IF(Table1[[#This Row],[Team_Game_Number]] &gt;_xlfn.MAXIFS(Table1[Team_Game_Number],Table1[Team],Table1[[#This Row],[Team]]) - 5,1,0)</f>
        <v>0</v>
      </c>
      <c r="AJ1164" cm="1">
        <f t="array" ref="AJ1164">MATCH(Table1[[#This Row],[Game_ID]],_xlfn.UNIQUE(_xlfn._xlws.FILTER(Table1[Game_ID],Table1[Team]=Table1[[#This Row],[Team]])),0)</f>
        <v>11</v>
      </c>
      <c r="AK1164">
        <f>IF(Table1[[#This Row],[Last5_Flag]]=1,1,0)</f>
        <v>0</v>
      </c>
      <c r="AL1164">
        <f>COUNTIFS(
    Table1[Player Name], Table1[[#This Row],[Player Name]],
    Table1[Position], Table1[[#This Row],[Position]]
)</f>
        <v>28</v>
      </c>
      <c r="AM1164" t="str" cm="1">
        <f t="array" ref="AM11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165" spans="1:39" x14ac:dyDescent="0.2">
      <c r="A1165" t="str">
        <f>TEXT(Table1[[#This Row],[Date]],"yyyymmdd") &amp; "_" &amp; (LEFT(D1165,3) &amp; "_" &amp; LEFT(E1165,3) &amp; "_" &amp; (Table1[[#This Row],[Game_no.]]))</f>
        <v>20260228_UC_Ohi_1</v>
      </c>
      <c r="B1165" s="1">
        <v>46081</v>
      </c>
      <c r="C1165" s="3">
        <v>1</v>
      </c>
      <c r="D1165" t="s">
        <v>201</v>
      </c>
      <c r="E1165" t="s">
        <v>361</v>
      </c>
      <c r="F1165" t="s">
        <v>201</v>
      </c>
      <c r="G1165" t="s">
        <v>361</v>
      </c>
      <c r="H1165" t="s">
        <v>239</v>
      </c>
      <c r="I1165" t="str">
        <f>TRIM(SUBSTITUTE(Table1[[#This Row],[Player]], " ", ""))</f>
        <v>M.Entler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f t="shared" si="59"/>
        <v>1</v>
      </c>
      <c r="W1165" t="s">
        <v>74</v>
      </c>
      <c r="X1165" s="3">
        <v>8</v>
      </c>
      <c r="Y1165">
        <v>0</v>
      </c>
      <c r="AF1165">
        <f>Table1[[#This Row],[AB]]+Table1[[#This Row],[BB]]+Table1[[#This Row],[SF]]</f>
        <v>1</v>
      </c>
      <c r="AG1165">
        <f>Table1[[#This Row],[H]]+Table1[[#This Row],[BB]]</f>
        <v>1</v>
      </c>
      <c r="AH1165">
        <f>Table1[[#This Row],[H]]-Table1[[#This Row],[2B]]-Table1[[#This Row],[3B]]-Table1[[#This Row],[HR]]</f>
        <v>1</v>
      </c>
      <c r="AI1165" s="3">
        <f>IF(Table1[[#This Row],[Team_Game_Number]] &gt;_xlfn.MAXIFS(Table1[Team_Game_Number],Table1[Team],Table1[[#This Row],[Team]]) - 5,1,0)</f>
        <v>0</v>
      </c>
      <c r="AJ1165" cm="1">
        <f t="array" ref="AJ1165">MATCH(Table1[[#This Row],[Game_ID]],_xlfn.UNIQUE(_xlfn._xlws.FILTER(Table1[Game_ID],Table1[Team]=Table1[[#This Row],[Team]])),0)</f>
        <v>11</v>
      </c>
      <c r="AK1165">
        <f>IF(Table1[[#This Row],[Last5_Flag]]=1,1,0)</f>
        <v>0</v>
      </c>
      <c r="AL1165">
        <f>COUNTIFS(
    Table1[Player Name], Table1[[#This Row],[Player Name]],
    Table1[Position], Table1[[#This Row],[Position]]
)</f>
        <v>4</v>
      </c>
      <c r="AM1165" t="str" cm="1">
        <f t="array" ref="AM11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166" spans="1:39" x14ac:dyDescent="0.2">
      <c r="A1166" t="str">
        <f>TEXT(Table1[[#This Row],[Date]],"yyyymmdd") &amp; "_" &amp; (LEFT(D1166,3) &amp; "_" &amp; LEFT(E1166,3) &amp; "_" &amp; (Table1[[#This Row],[Game_no.]]))</f>
        <v>20260228_UC_Ohi_1</v>
      </c>
      <c r="B1166" s="1">
        <v>46081</v>
      </c>
      <c r="C1166" s="3">
        <v>1</v>
      </c>
      <c r="D1166" t="s">
        <v>201</v>
      </c>
      <c r="E1166" t="s">
        <v>361</v>
      </c>
      <c r="F1166" t="s">
        <v>201</v>
      </c>
      <c r="G1166" t="s">
        <v>361</v>
      </c>
      <c r="H1166" t="s">
        <v>211</v>
      </c>
      <c r="I1166" t="str">
        <f>TRIM(SUBSTITUTE(Table1[[#This Row],[Player]], " ", ""))</f>
        <v>K.Serra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f t="shared" si="59"/>
        <v>0</v>
      </c>
      <c r="W1166" t="s">
        <v>52</v>
      </c>
      <c r="X1166" s="3">
        <v>9</v>
      </c>
      <c r="Y1166">
        <v>0</v>
      </c>
      <c r="AF1166">
        <f>Table1[[#This Row],[AB]]+Table1[[#This Row],[BB]]+Table1[[#This Row],[SF]]</f>
        <v>2</v>
      </c>
      <c r="AG1166">
        <f>Table1[[#This Row],[H]]+Table1[[#This Row],[BB]]</f>
        <v>0</v>
      </c>
      <c r="AH1166">
        <f>Table1[[#This Row],[H]]-Table1[[#This Row],[2B]]-Table1[[#This Row],[3B]]-Table1[[#This Row],[HR]]</f>
        <v>0</v>
      </c>
      <c r="AI1166" s="3">
        <f>IF(Table1[[#This Row],[Team_Game_Number]] &gt;_xlfn.MAXIFS(Table1[Team_Game_Number],Table1[Team],Table1[[#This Row],[Team]]) - 5,1,0)</f>
        <v>0</v>
      </c>
      <c r="AJ1166" cm="1">
        <f t="array" ref="AJ1166">MATCH(Table1[[#This Row],[Game_ID]],_xlfn.UNIQUE(_xlfn._xlws.FILTER(Table1[Game_ID],Table1[Team]=Table1[[#This Row],[Team]])),0)</f>
        <v>11</v>
      </c>
      <c r="AK1166">
        <f>IF(Table1[[#This Row],[Last5_Flag]]=1,1,0)</f>
        <v>0</v>
      </c>
      <c r="AL1166">
        <f>COUNTIFS(
    Table1[Player Name], Table1[[#This Row],[Player Name]],
    Table1[Position], Table1[[#This Row],[Position]]
)</f>
        <v>24</v>
      </c>
      <c r="AM1166" t="str" cm="1">
        <f t="array" ref="AM11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67" spans="1:39" x14ac:dyDescent="0.2">
      <c r="A1167" t="str">
        <f>TEXT(Table1[[#This Row],[Date]],"yyyymmdd") &amp; "_" &amp; (LEFT(D1167,3) &amp; "_" &amp; LEFT(E1167,3) &amp; "_" &amp; (Table1[[#This Row],[Game_no.]]))</f>
        <v>20260228_UC_Ohi_1</v>
      </c>
      <c r="B1167" s="1">
        <v>46081</v>
      </c>
      <c r="C1167" s="3">
        <v>1</v>
      </c>
      <c r="D1167" t="s">
        <v>201</v>
      </c>
      <c r="E1167" t="s">
        <v>361</v>
      </c>
      <c r="F1167" t="s">
        <v>201</v>
      </c>
      <c r="G1167" t="s">
        <v>361</v>
      </c>
      <c r="H1167" t="s">
        <v>212</v>
      </c>
      <c r="I1167" t="str">
        <f>TRIM(SUBSTITUTE(Table1[[#This Row],[Player]], " ", ""))</f>
        <v>A.Mass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f t="shared" si="59"/>
        <v>0</v>
      </c>
      <c r="W1167" t="s">
        <v>58</v>
      </c>
      <c r="X1167" s="3"/>
      <c r="Y1167">
        <v>0</v>
      </c>
      <c r="Z1167">
        <v>7</v>
      </c>
      <c r="AA1167">
        <v>5</v>
      </c>
      <c r="AB1167">
        <v>1</v>
      </c>
      <c r="AC1167">
        <v>1</v>
      </c>
      <c r="AD1167">
        <v>2</v>
      </c>
      <c r="AE1167">
        <v>8</v>
      </c>
      <c r="AF1167">
        <f>Table1[[#This Row],[AB]]+Table1[[#This Row],[BB]]+Table1[[#This Row],[SF]]</f>
        <v>0</v>
      </c>
      <c r="AG1167">
        <f>Table1[[#This Row],[H]]+Table1[[#This Row],[BB]]</f>
        <v>0</v>
      </c>
      <c r="AH1167">
        <f>Table1[[#This Row],[H]]-Table1[[#This Row],[2B]]-Table1[[#This Row],[3B]]-Table1[[#This Row],[HR]]</f>
        <v>0</v>
      </c>
      <c r="AI1167" s="3">
        <f>IF(Table1[[#This Row],[Team_Game_Number]] &gt;_xlfn.MAXIFS(Table1[Team_Game_Number],Table1[Team],Table1[[#This Row],[Team]]) - 5,1,0)</f>
        <v>0</v>
      </c>
      <c r="AJ1167" cm="1">
        <f t="array" ref="AJ1167">MATCH(Table1[[#This Row],[Game_ID]],_xlfn.UNIQUE(_xlfn._xlws.FILTER(Table1[Game_ID],Table1[Team]=Table1[[#This Row],[Team]])),0)</f>
        <v>11</v>
      </c>
      <c r="AK1167">
        <f>IF(Table1[[#This Row],[Last5_Flag]]=1,1,0)</f>
        <v>0</v>
      </c>
      <c r="AL1167">
        <f>COUNTIFS(
    Table1[Player Name], Table1[[#This Row],[Player Name]],
    Table1[Position], Table1[[#This Row],[Position]]
)</f>
        <v>17</v>
      </c>
      <c r="AM1167" t="str" cm="1">
        <f t="array" ref="AM11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68" spans="1:39" x14ac:dyDescent="0.2">
      <c r="A1168" t="str">
        <f>TEXT(Table1[[#This Row],[Date]],"yyyymmdd") &amp; "_" &amp; (LEFT(D1168,3) &amp; "_" &amp; LEFT(E1168,3) &amp; "_" &amp; (Table1[[#This Row],[Game_no.]]))</f>
        <v>20260228_Con_Kin_1</v>
      </c>
      <c r="B1168" s="1">
        <v>46081</v>
      </c>
      <c r="C1168" s="3">
        <v>1</v>
      </c>
      <c r="D1168" t="s">
        <v>97</v>
      </c>
      <c r="E1168" t="s">
        <v>151</v>
      </c>
      <c r="F1168" t="s">
        <v>97</v>
      </c>
      <c r="G1168" t="s">
        <v>151</v>
      </c>
      <c r="H1168" t="s">
        <v>98</v>
      </c>
      <c r="I1168" t="str">
        <f>TRIM(SUBSTITUTE(Table1[[#This Row],[Player]], " ", ""))</f>
        <v>K.Morgan</v>
      </c>
      <c r="J1168">
        <v>4</v>
      </c>
      <c r="K1168">
        <v>1</v>
      </c>
      <c r="L1168">
        <v>1</v>
      </c>
      <c r="M1168">
        <v>1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f t="shared" si="59"/>
        <v>1</v>
      </c>
      <c r="W1168" t="s">
        <v>8</v>
      </c>
      <c r="X1168" s="3">
        <v>1</v>
      </c>
      <c r="Y1168">
        <v>1</v>
      </c>
      <c r="AF1168">
        <f>Table1[[#This Row],[AB]]+Table1[[#This Row],[BB]]+Table1[[#This Row],[SF]]</f>
        <v>4</v>
      </c>
      <c r="AG1168">
        <f>Table1[[#This Row],[H]]+Table1[[#This Row],[BB]]</f>
        <v>1</v>
      </c>
      <c r="AH1168">
        <f>Table1[[#This Row],[H]]-Table1[[#This Row],[2B]]-Table1[[#This Row],[3B]]-Table1[[#This Row],[HR]]</f>
        <v>1</v>
      </c>
      <c r="AI1168" s="3">
        <f>IF(Table1[[#This Row],[Team_Game_Number]] &gt;_xlfn.MAXIFS(Table1[Team_Game_Number],Table1[Team],Table1[[#This Row],[Team]]) - 5,1,0)</f>
        <v>0</v>
      </c>
      <c r="AJ1168" cm="1">
        <f t="array" ref="AJ1168">MATCH(Table1[[#This Row],[Game_ID]],_xlfn.UNIQUE(_xlfn._xlws.FILTER(Table1[Game_ID],Table1[Team]=Table1[[#This Row],[Team]])),0)</f>
        <v>14</v>
      </c>
      <c r="AK1168">
        <f>IF(Table1[[#This Row],[Last5_Flag]]=1,1,0)</f>
        <v>0</v>
      </c>
      <c r="AL1168">
        <f>COUNTIFS(
    Table1[Player Name], Table1[[#This Row],[Player Name]],
    Table1[Position], Table1[[#This Row],[Position]]
)</f>
        <v>28</v>
      </c>
      <c r="AM1168" t="str" cm="1">
        <f t="array" ref="AM11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169" spans="1:39" x14ac:dyDescent="0.2">
      <c r="A1169" t="str">
        <f>TEXT(Table1[[#This Row],[Date]],"yyyymmdd") &amp; "_" &amp; (LEFT(D1169,3) &amp; "_" &amp; LEFT(E1169,3) &amp; "_" &amp; (Table1[[#This Row],[Game_no.]]))</f>
        <v>20260228_Con_Kin_1</v>
      </c>
      <c r="B1169" s="1">
        <v>46081</v>
      </c>
      <c r="C1169" s="3">
        <v>1</v>
      </c>
      <c r="D1169" t="s">
        <v>97</v>
      </c>
      <c r="E1169" t="s">
        <v>151</v>
      </c>
      <c r="F1169" t="s">
        <v>97</v>
      </c>
      <c r="G1169" t="s">
        <v>151</v>
      </c>
      <c r="H1169" t="s">
        <v>101</v>
      </c>
      <c r="I1169" t="str">
        <f>TRIM(SUBSTITUTE(Table1[[#This Row],[Player]], " ", ""))</f>
        <v>L.Lewis</v>
      </c>
      <c r="J1169">
        <v>4</v>
      </c>
      <c r="K1169">
        <v>1</v>
      </c>
      <c r="L1169">
        <v>1</v>
      </c>
      <c r="M1169">
        <v>1</v>
      </c>
      <c r="N1169">
        <v>0</v>
      </c>
      <c r="O1169">
        <v>3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f t="shared" ref="V1169:V1200" si="60">L1169*1+P1169*2+Q1169*3+R1169*4</f>
        <v>1</v>
      </c>
      <c r="W1169" t="s">
        <v>48</v>
      </c>
      <c r="X1169" s="3">
        <v>2</v>
      </c>
      <c r="Y1169">
        <v>0</v>
      </c>
      <c r="AF1169">
        <f>Table1[[#This Row],[AB]]+Table1[[#This Row],[BB]]+Table1[[#This Row],[SF]]</f>
        <v>4</v>
      </c>
      <c r="AG1169">
        <f>Table1[[#This Row],[H]]+Table1[[#This Row],[BB]]</f>
        <v>1</v>
      </c>
      <c r="AH1169">
        <f>Table1[[#This Row],[H]]-Table1[[#This Row],[2B]]-Table1[[#This Row],[3B]]-Table1[[#This Row],[HR]]</f>
        <v>1</v>
      </c>
      <c r="AI1169" s="3">
        <f>IF(Table1[[#This Row],[Team_Game_Number]] &gt;_xlfn.MAXIFS(Table1[Team_Game_Number],Table1[Team],Table1[[#This Row],[Team]]) - 5,1,0)</f>
        <v>0</v>
      </c>
      <c r="AJ1169" cm="1">
        <f t="array" ref="AJ1169">MATCH(Table1[[#This Row],[Game_ID]],_xlfn.UNIQUE(_xlfn._xlws.FILTER(Table1[Game_ID],Table1[Team]=Table1[[#This Row],[Team]])),0)</f>
        <v>14</v>
      </c>
      <c r="AK1169">
        <f>IF(Table1[[#This Row],[Last5_Flag]]=1,1,0)</f>
        <v>0</v>
      </c>
      <c r="AL1169">
        <f>COUNTIFS(
    Table1[Player Name], Table1[[#This Row],[Player Name]],
    Table1[Position], Table1[[#This Row],[Position]]
)</f>
        <v>28</v>
      </c>
      <c r="AM1169" t="str" cm="1">
        <f t="array" ref="AM11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170" spans="1:39" x14ac:dyDescent="0.2">
      <c r="A1170" t="str">
        <f>TEXT(Table1[[#This Row],[Date]],"yyyymmdd") &amp; "_" &amp; (LEFT(D1170,3) &amp; "_" &amp; LEFT(E1170,3) &amp; "_" &amp; (Table1[[#This Row],[Game_no.]]))</f>
        <v>20260228_Con_Kin_1</v>
      </c>
      <c r="B1170" s="1">
        <v>46081</v>
      </c>
      <c r="C1170" s="3">
        <v>1</v>
      </c>
      <c r="D1170" t="s">
        <v>97</v>
      </c>
      <c r="E1170" t="s">
        <v>151</v>
      </c>
      <c r="F1170" t="s">
        <v>97</v>
      </c>
      <c r="G1170" t="s">
        <v>151</v>
      </c>
      <c r="H1170" t="s">
        <v>102</v>
      </c>
      <c r="I1170" t="str">
        <f>TRIM(SUBSTITUTE(Table1[[#This Row],[Player]], " ", ""))</f>
        <v>A.Giles</v>
      </c>
      <c r="J1170">
        <v>4</v>
      </c>
      <c r="K1170">
        <v>2</v>
      </c>
      <c r="L1170">
        <v>2</v>
      </c>
      <c r="M1170">
        <v>3</v>
      </c>
      <c r="N1170">
        <v>0</v>
      </c>
      <c r="O1170">
        <v>0</v>
      </c>
      <c r="P1170">
        <v>1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f t="shared" si="60"/>
        <v>7</v>
      </c>
      <c r="W1170" t="s">
        <v>57</v>
      </c>
      <c r="X1170" s="3">
        <v>3</v>
      </c>
      <c r="Y1170">
        <v>0</v>
      </c>
      <c r="AF1170">
        <f>Table1[[#This Row],[AB]]+Table1[[#This Row],[BB]]+Table1[[#This Row],[SF]]</f>
        <v>4</v>
      </c>
      <c r="AG1170">
        <f>Table1[[#This Row],[H]]+Table1[[#This Row],[BB]]</f>
        <v>2</v>
      </c>
      <c r="AH1170">
        <f>Table1[[#This Row],[H]]-Table1[[#This Row],[2B]]-Table1[[#This Row],[3B]]-Table1[[#This Row],[HR]]</f>
        <v>0</v>
      </c>
      <c r="AI1170" s="3">
        <f>IF(Table1[[#This Row],[Team_Game_Number]] &gt;_xlfn.MAXIFS(Table1[Team_Game_Number],Table1[Team],Table1[[#This Row],[Team]]) - 5,1,0)</f>
        <v>0</v>
      </c>
      <c r="AJ1170" cm="1">
        <f t="array" ref="AJ1170">MATCH(Table1[[#This Row],[Game_ID]],_xlfn.UNIQUE(_xlfn._xlws.FILTER(Table1[Game_ID],Table1[Team]=Table1[[#This Row],[Team]])),0)</f>
        <v>14</v>
      </c>
      <c r="AK1170">
        <f>IF(Table1[[#This Row],[Last5_Flag]]=1,1,0)</f>
        <v>0</v>
      </c>
      <c r="AL1170">
        <f>COUNTIFS(
    Table1[Player Name], Table1[[#This Row],[Player Name]],
    Table1[Position], Table1[[#This Row],[Position]]
)</f>
        <v>27</v>
      </c>
      <c r="AM1170" t="str" cm="1">
        <f t="array" ref="AM11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171" spans="1:39" x14ac:dyDescent="0.2">
      <c r="A1171" t="str">
        <f>TEXT(Table1[[#This Row],[Date]],"yyyymmdd") &amp; "_" &amp; (LEFT(D1171,3) &amp; "_" &amp; LEFT(E1171,3) &amp; "_" &amp; (Table1[[#This Row],[Game_no.]]))</f>
        <v>20260228_Con_Kin_1</v>
      </c>
      <c r="B1171" s="1">
        <v>46081</v>
      </c>
      <c r="C1171" s="3">
        <v>1</v>
      </c>
      <c r="D1171" t="s">
        <v>97</v>
      </c>
      <c r="E1171" t="s">
        <v>151</v>
      </c>
      <c r="F1171" t="s">
        <v>97</v>
      </c>
      <c r="G1171" t="s">
        <v>151</v>
      </c>
      <c r="H1171" t="s">
        <v>111</v>
      </c>
      <c r="I1171" t="str">
        <f>TRIM(SUBSTITUTE(Table1[[#This Row],[Player]], " ", ""))</f>
        <v>H.Niten</v>
      </c>
      <c r="J1171">
        <v>3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f t="shared" si="60"/>
        <v>0</v>
      </c>
      <c r="W1171" t="s">
        <v>7</v>
      </c>
      <c r="X1171" s="3">
        <v>4</v>
      </c>
      <c r="Y1171">
        <v>0</v>
      </c>
      <c r="AF1171">
        <f>Table1[[#This Row],[AB]]+Table1[[#This Row],[BB]]+Table1[[#This Row],[SF]]</f>
        <v>3</v>
      </c>
      <c r="AG1171">
        <f>Table1[[#This Row],[H]]+Table1[[#This Row],[BB]]</f>
        <v>0</v>
      </c>
      <c r="AH1171">
        <f>Table1[[#This Row],[H]]-Table1[[#This Row],[2B]]-Table1[[#This Row],[3B]]-Table1[[#This Row],[HR]]</f>
        <v>0</v>
      </c>
      <c r="AI1171" s="3">
        <f>IF(Table1[[#This Row],[Team_Game_Number]] &gt;_xlfn.MAXIFS(Table1[Team_Game_Number],Table1[Team],Table1[[#This Row],[Team]]) - 5,1,0)</f>
        <v>0</v>
      </c>
      <c r="AJ1171" cm="1">
        <f t="array" ref="AJ1171">MATCH(Table1[[#This Row],[Game_ID]],_xlfn.UNIQUE(_xlfn._xlws.FILTER(Table1[Game_ID],Table1[Team]=Table1[[#This Row],[Team]])),0)</f>
        <v>14</v>
      </c>
      <c r="AK1171">
        <f>IF(Table1[[#This Row],[Last5_Flag]]=1,1,0)</f>
        <v>0</v>
      </c>
      <c r="AL1171">
        <f>COUNTIFS(
    Table1[Player Name], Table1[[#This Row],[Player Name]],
    Table1[Position], Table1[[#This Row],[Position]]
)</f>
        <v>1</v>
      </c>
      <c r="AM1171" t="str" cm="1">
        <f t="array" ref="AM11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72" spans="1:39" x14ac:dyDescent="0.2">
      <c r="A1172" t="str">
        <f>TEXT(Table1[[#This Row],[Date]],"yyyymmdd") &amp; "_" &amp; (LEFT(D1172,3) &amp; "_" &amp; LEFT(E1172,3) &amp; "_" &amp; (Table1[[#This Row],[Game_no.]]))</f>
        <v>20260228_Con_Kin_1</v>
      </c>
      <c r="B1172" s="1">
        <v>46081</v>
      </c>
      <c r="C1172" s="3">
        <v>1</v>
      </c>
      <c r="D1172" t="s">
        <v>97</v>
      </c>
      <c r="E1172" t="s">
        <v>151</v>
      </c>
      <c r="F1172" t="s">
        <v>97</v>
      </c>
      <c r="G1172" t="s">
        <v>151</v>
      </c>
      <c r="H1172" t="s">
        <v>100</v>
      </c>
      <c r="I1172" t="str">
        <f>TRIM(SUBSTITUTE(Table1[[#This Row],[Player]], " ", ""))</f>
        <v>M.Hollis</v>
      </c>
      <c r="J1172">
        <v>4</v>
      </c>
      <c r="K1172">
        <v>0</v>
      </c>
      <c r="L1172">
        <v>2</v>
      </c>
      <c r="M1172">
        <v>1</v>
      </c>
      <c r="N1172">
        <v>0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f t="shared" si="60"/>
        <v>4</v>
      </c>
      <c r="W1172" t="s">
        <v>58</v>
      </c>
      <c r="X1172" s="3">
        <v>5</v>
      </c>
      <c r="Y1172">
        <v>0</v>
      </c>
      <c r="Z1172">
        <v>7</v>
      </c>
      <c r="AA1172">
        <v>10</v>
      </c>
      <c r="AB1172">
        <v>7</v>
      </c>
      <c r="AC1172">
        <v>5</v>
      </c>
      <c r="AD1172">
        <v>4</v>
      </c>
      <c r="AE1172">
        <v>2</v>
      </c>
      <c r="AF1172">
        <f>Table1[[#This Row],[AB]]+Table1[[#This Row],[BB]]+Table1[[#This Row],[SF]]</f>
        <v>4</v>
      </c>
      <c r="AG1172">
        <f>Table1[[#This Row],[H]]+Table1[[#This Row],[BB]]</f>
        <v>2</v>
      </c>
      <c r="AH1172">
        <f>Table1[[#This Row],[H]]-Table1[[#This Row],[2B]]-Table1[[#This Row],[3B]]-Table1[[#This Row],[HR]]</f>
        <v>1</v>
      </c>
      <c r="AI1172" s="3">
        <f>IF(Table1[[#This Row],[Team_Game_Number]] &gt;_xlfn.MAXIFS(Table1[Team_Game_Number],Table1[Team],Table1[[#This Row],[Team]]) - 5,1,0)</f>
        <v>0</v>
      </c>
      <c r="AJ1172" cm="1">
        <f t="array" ref="AJ1172">MATCH(Table1[[#This Row],[Game_ID]],_xlfn.UNIQUE(_xlfn._xlws.FILTER(Table1[Game_ID],Table1[Team]=Table1[[#This Row],[Team]])),0)</f>
        <v>14</v>
      </c>
      <c r="AK1172">
        <f>IF(Table1[[#This Row],[Last5_Flag]]=1,1,0)</f>
        <v>0</v>
      </c>
      <c r="AL1172">
        <f>COUNTIFS(
    Table1[Player Name], Table1[[#This Row],[Player Name]],
    Table1[Position], Table1[[#This Row],[Position]]
)</f>
        <v>10</v>
      </c>
      <c r="AM1172" t="str" cm="1">
        <f t="array" ref="AM11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73" spans="1:39" x14ac:dyDescent="0.2">
      <c r="A1173" t="str">
        <f>TEXT(Table1[[#This Row],[Date]],"yyyymmdd") &amp; "_" &amp; (LEFT(D1173,3) &amp; "_" &amp; LEFT(E1173,3) &amp; "_" &amp; (Table1[[#This Row],[Game_no.]]))</f>
        <v>20260228_Con_Kin_1</v>
      </c>
      <c r="B1173" s="1">
        <v>46081</v>
      </c>
      <c r="C1173" s="3">
        <v>1</v>
      </c>
      <c r="D1173" t="s">
        <v>97</v>
      </c>
      <c r="E1173" t="s">
        <v>151</v>
      </c>
      <c r="F1173" t="s">
        <v>97</v>
      </c>
      <c r="G1173" t="s">
        <v>151</v>
      </c>
      <c r="H1173" t="s">
        <v>106</v>
      </c>
      <c r="I1173" t="str">
        <f>TRIM(SUBSTITUTE(Table1[[#This Row],[Player]], " ", ""))</f>
        <v>S.Brehm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f t="shared" si="60"/>
        <v>0</v>
      </c>
      <c r="W1173" t="s">
        <v>73</v>
      </c>
      <c r="X1173" s="3"/>
      <c r="Y1173">
        <v>0</v>
      </c>
      <c r="AF1173">
        <f>Table1[[#This Row],[AB]]+Table1[[#This Row],[BB]]+Table1[[#This Row],[SF]]</f>
        <v>0</v>
      </c>
      <c r="AG1173">
        <f>Table1[[#This Row],[H]]+Table1[[#This Row],[BB]]</f>
        <v>0</v>
      </c>
      <c r="AH1173">
        <f>Table1[[#This Row],[H]]-Table1[[#This Row],[2B]]-Table1[[#This Row],[3B]]-Table1[[#This Row],[HR]]</f>
        <v>0</v>
      </c>
      <c r="AI1173" s="3">
        <f>IF(Table1[[#This Row],[Team_Game_Number]] &gt;_xlfn.MAXIFS(Table1[Team_Game_Number],Table1[Team],Table1[[#This Row],[Team]]) - 5,1,0)</f>
        <v>0</v>
      </c>
      <c r="AJ1173" cm="1">
        <f t="array" ref="AJ1173">MATCH(Table1[[#This Row],[Game_ID]],_xlfn.UNIQUE(_xlfn._xlws.FILTER(Table1[Game_ID],Table1[Team]=Table1[[#This Row],[Team]])),0)</f>
        <v>14</v>
      </c>
      <c r="AK1173">
        <f>IF(Table1[[#This Row],[Last5_Flag]]=1,1,0)</f>
        <v>0</v>
      </c>
      <c r="AL1173">
        <f>COUNTIFS(
    Table1[Player Name], Table1[[#This Row],[Player Name]],
    Table1[Position], Table1[[#This Row],[Position]]
)</f>
        <v>11</v>
      </c>
      <c r="AM1173" t="str" cm="1">
        <f t="array" ref="AM11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174" spans="1:39" x14ac:dyDescent="0.2">
      <c r="A1174" t="str">
        <f>TEXT(Table1[[#This Row],[Date]],"yyyymmdd") &amp; "_" &amp; (LEFT(D1174,3) &amp; "_" &amp; LEFT(E1174,3) &amp; "_" &amp; (Table1[[#This Row],[Game_no.]]))</f>
        <v>20260228_Con_Kin_1</v>
      </c>
      <c r="B1174" s="1">
        <v>46081</v>
      </c>
      <c r="C1174" s="3">
        <v>1</v>
      </c>
      <c r="D1174" t="s">
        <v>97</v>
      </c>
      <c r="E1174" t="s">
        <v>151</v>
      </c>
      <c r="F1174" t="s">
        <v>97</v>
      </c>
      <c r="G1174" t="s">
        <v>151</v>
      </c>
      <c r="H1174" t="s">
        <v>105</v>
      </c>
      <c r="I1174" t="str">
        <f>TRIM(SUBSTITUTE(Table1[[#This Row],[Player]], " ", ""))</f>
        <v>K.Sholter</v>
      </c>
      <c r="J1174">
        <v>3</v>
      </c>
      <c r="K1174">
        <v>0</v>
      </c>
      <c r="L1174">
        <v>1</v>
      </c>
      <c r="M1174">
        <v>0</v>
      </c>
      <c r="N1174">
        <v>0</v>
      </c>
      <c r="O1174">
        <v>1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f t="shared" si="60"/>
        <v>3</v>
      </c>
      <c r="W1174" t="s">
        <v>52</v>
      </c>
      <c r="X1174" s="3">
        <v>6</v>
      </c>
      <c r="Y1174">
        <v>0</v>
      </c>
      <c r="AF1174">
        <f>Table1[[#This Row],[AB]]+Table1[[#This Row],[BB]]+Table1[[#This Row],[SF]]</f>
        <v>3</v>
      </c>
      <c r="AG1174">
        <f>Table1[[#This Row],[H]]+Table1[[#This Row],[BB]]</f>
        <v>1</v>
      </c>
      <c r="AH1174">
        <f>Table1[[#This Row],[H]]-Table1[[#This Row],[2B]]-Table1[[#This Row],[3B]]-Table1[[#This Row],[HR]]</f>
        <v>0</v>
      </c>
      <c r="AI1174" s="3">
        <f>IF(Table1[[#This Row],[Team_Game_Number]] &gt;_xlfn.MAXIFS(Table1[Team_Game_Number],Table1[Team],Table1[[#This Row],[Team]]) - 5,1,0)</f>
        <v>0</v>
      </c>
      <c r="AJ1174" cm="1">
        <f t="array" ref="AJ1174">MATCH(Table1[[#This Row],[Game_ID]],_xlfn.UNIQUE(_xlfn._xlws.FILTER(Table1[Game_ID],Table1[Team]=Table1[[#This Row],[Team]])),0)</f>
        <v>14</v>
      </c>
      <c r="AK1174">
        <f>IF(Table1[[#This Row],[Last5_Flag]]=1,1,0)</f>
        <v>0</v>
      </c>
      <c r="AL1174">
        <f>COUNTIFS(
    Table1[Player Name], Table1[[#This Row],[Player Name]],
    Table1[Position], Table1[[#This Row],[Position]]
)</f>
        <v>16</v>
      </c>
      <c r="AM1174" t="str" cm="1">
        <f t="array" ref="AM11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75" spans="1:39" x14ac:dyDescent="0.2">
      <c r="A1175" t="str">
        <f>TEXT(Table1[[#This Row],[Date]],"yyyymmdd") &amp; "_" &amp; (LEFT(D1175,3) &amp; "_" &amp; LEFT(E1175,3) &amp; "_" &amp; (Table1[[#This Row],[Game_no.]]))</f>
        <v>20260228_Con_Kin_1</v>
      </c>
      <c r="B1175" s="1">
        <v>46081</v>
      </c>
      <c r="C1175" s="3">
        <v>1</v>
      </c>
      <c r="D1175" t="s">
        <v>97</v>
      </c>
      <c r="E1175" t="s">
        <v>151</v>
      </c>
      <c r="F1175" t="s">
        <v>97</v>
      </c>
      <c r="G1175" t="s">
        <v>151</v>
      </c>
      <c r="H1175" t="s">
        <v>103</v>
      </c>
      <c r="I1175" t="str">
        <f>TRIM(SUBSTITUTE(Table1[[#This Row],[Player]], " ", ""))</f>
        <v>M.Gleason</v>
      </c>
      <c r="J1175">
        <v>3</v>
      </c>
      <c r="K1175">
        <v>1</v>
      </c>
      <c r="L1175">
        <v>1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f t="shared" si="60"/>
        <v>1</v>
      </c>
      <c r="W1175" t="s">
        <v>53</v>
      </c>
      <c r="X1175" s="3">
        <v>7</v>
      </c>
      <c r="Y1175">
        <v>0</v>
      </c>
      <c r="AF1175">
        <f>Table1[[#This Row],[AB]]+Table1[[#This Row],[BB]]+Table1[[#This Row],[SF]]</f>
        <v>3</v>
      </c>
      <c r="AG1175">
        <f>Table1[[#This Row],[H]]+Table1[[#This Row],[BB]]</f>
        <v>1</v>
      </c>
      <c r="AH1175">
        <f>Table1[[#This Row],[H]]-Table1[[#This Row],[2B]]-Table1[[#This Row],[3B]]-Table1[[#This Row],[HR]]</f>
        <v>1</v>
      </c>
      <c r="AI1175" s="3">
        <f>IF(Table1[[#This Row],[Team_Game_Number]] &gt;_xlfn.MAXIFS(Table1[Team_Game_Number],Table1[Team],Table1[[#This Row],[Team]]) - 5,1,0)</f>
        <v>0</v>
      </c>
      <c r="AJ1175" cm="1">
        <f t="array" ref="AJ1175">MATCH(Table1[[#This Row],[Game_ID]],_xlfn.UNIQUE(_xlfn._xlws.FILTER(Table1[Game_ID],Table1[Team]=Table1[[#This Row],[Team]])),0)</f>
        <v>14</v>
      </c>
      <c r="AK1175">
        <f>IF(Table1[[#This Row],[Last5_Flag]]=1,1,0)</f>
        <v>0</v>
      </c>
      <c r="AL1175">
        <f>COUNTIFS(
    Table1[Player Name], Table1[[#This Row],[Player Name]],
    Table1[Position], Table1[[#This Row],[Position]]
)</f>
        <v>21</v>
      </c>
      <c r="AM1175" t="str" cm="1">
        <f t="array" ref="AM11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176" spans="1:39" x14ac:dyDescent="0.2">
      <c r="A1176" t="str">
        <f>TEXT(Table1[[#This Row],[Date]],"yyyymmdd") &amp; "_" &amp; (LEFT(D1176,3) &amp; "_" &amp; LEFT(E1176,3) &amp; "_" &amp; (Table1[[#This Row],[Game_no.]]))</f>
        <v>20260228_Con_Kin_1</v>
      </c>
      <c r="B1176" s="1">
        <v>46081</v>
      </c>
      <c r="C1176" s="3">
        <v>1</v>
      </c>
      <c r="D1176" t="s">
        <v>97</v>
      </c>
      <c r="E1176" t="s">
        <v>151</v>
      </c>
      <c r="F1176" t="s">
        <v>97</v>
      </c>
      <c r="G1176" t="s">
        <v>151</v>
      </c>
      <c r="H1176" t="s">
        <v>99</v>
      </c>
      <c r="I1176" t="str">
        <f>TRIM(SUBSTITUTE(Table1[[#This Row],[Player]], " ", ""))</f>
        <v>B.Jamerson</v>
      </c>
      <c r="J1176">
        <v>2</v>
      </c>
      <c r="K1176">
        <v>1</v>
      </c>
      <c r="L1176">
        <v>1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f t="shared" si="60"/>
        <v>3</v>
      </c>
      <c r="W1176" t="s">
        <v>43</v>
      </c>
      <c r="X1176" s="3">
        <v>8</v>
      </c>
      <c r="Y1176">
        <v>0</v>
      </c>
      <c r="AF1176">
        <f>Table1[[#This Row],[AB]]+Table1[[#This Row],[BB]]+Table1[[#This Row],[SF]]</f>
        <v>2</v>
      </c>
      <c r="AG1176">
        <f>Table1[[#This Row],[H]]+Table1[[#This Row],[BB]]</f>
        <v>1</v>
      </c>
      <c r="AH1176">
        <f>Table1[[#This Row],[H]]-Table1[[#This Row],[2B]]-Table1[[#This Row],[3B]]-Table1[[#This Row],[HR]]</f>
        <v>0</v>
      </c>
      <c r="AI1176" s="3">
        <f>IF(Table1[[#This Row],[Team_Game_Number]] &gt;_xlfn.MAXIFS(Table1[Team_Game_Number],Table1[Team],Table1[[#This Row],[Team]]) - 5,1,0)</f>
        <v>0</v>
      </c>
      <c r="AJ1176" cm="1">
        <f t="array" ref="AJ1176">MATCH(Table1[[#This Row],[Game_ID]],_xlfn.UNIQUE(_xlfn._xlws.FILTER(Table1[Game_ID],Table1[Team]=Table1[[#This Row],[Team]])),0)</f>
        <v>14</v>
      </c>
      <c r="AK1176">
        <f>IF(Table1[[#This Row],[Last5_Flag]]=1,1,0)</f>
        <v>0</v>
      </c>
      <c r="AL1176">
        <f>COUNTIFS(
    Table1[Player Name], Table1[[#This Row],[Player Name]],
    Table1[Position], Table1[[#This Row],[Position]]
)</f>
        <v>12</v>
      </c>
      <c r="AM1176" t="str" cm="1">
        <f t="array" ref="AM11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77" spans="1:39" x14ac:dyDescent="0.2">
      <c r="A1177" t="str">
        <f>TEXT(Table1[[#This Row],[Date]],"yyyymmdd") &amp; "_" &amp; (LEFT(D1177,3) &amp; "_" &amp; LEFT(E1177,3) &amp; "_" &amp; (Table1[[#This Row],[Game_no.]]))</f>
        <v>20260228_Con_Kin_1</v>
      </c>
      <c r="B1177" s="1">
        <v>46081</v>
      </c>
      <c r="C1177" s="3">
        <v>1</v>
      </c>
      <c r="D1177" t="s">
        <v>97</v>
      </c>
      <c r="E1177" t="s">
        <v>151</v>
      </c>
      <c r="F1177" t="s">
        <v>97</v>
      </c>
      <c r="G1177" t="s">
        <v>151</v>
      </c>
      <c r="H1177" t="s">
        <v>107</v>
      </c>
      <c r="I1177" t="str">
        <f>TRIM(SUBSTITUTE(Table1[[#This Row],[Player]], " ", ""))</f>
        <v>G.Dodson</v>
      </c>
      <c r="J1177">
        <v>3</v>
      </c>
      <c r="K1177">
        <v>1</v>
      </c>
      <c r="L1177">
        <v>2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f t="shared" si="60"/>
        <v>2</v>
      </c>
      <c r="W1177" t="s">
        <v>54</v>
      </c>
      <c r="X1177" s="3">
        <v>9</v>
      </c>
      <c r="Y1177">
        <v>0</v>
      </c>
      <c r="AF1177">
        <f>Table1[[#This Row],[AB]]+Table1[[#This Row],[BB]]+Table1[[#This Row],[SF]]</f>
        <v>3</v>
      </c>
      <c r="AG1177">
        <f>Table1[[#This Row],[H]]+Table1[[#This Row],[BB]]</f>
        <v>2</v>
      </c>
      <c r="AH1177">
        <f>Table1[[#This Row],[H]]-Table1[[#This Row],[2B]]-Table1[[#This Row],[3B]]-Table1[[#This Row],[HR]]</f>
        <v>2</v>
      </c>
      <c r="AI1177" s="3">
        <f>IF(Table1[[#This Row],[Team_Game_Number]] &gt;_xlfn.MAXIFS(Table1[Team_Game_Number],Table1[Team],Table1[[#This Row],[Team]]) - 5,1,0)</f>
        <v>0</v>
      </c>
      <c r="AJ1177" cm="1">
        <f t="array" ref="AJ1177">MATCH(Table1[[#This Row],[Game_ID]],_xlfn.UNIQUE(_xlfn._xlws.FILTER(Table1[Game_ID],Table1[Team]=Table1[[#This Row],[Team]])),0)</f>
        <v>14</v>
      </c>
      <c r="AK1177">
        <f>IF(Table1[[#This Row],[Last5_Flag]]=1,1,0)</f>
        <v>0</v>
      </c>
      <c r="AL1177">
        <f>COUNTIFS(
    Table1[Player Name], Table1[[#This Row],[Player Name]],
    Table1[Position], Table1[[#This Row],[Position]]
)</f>
        <v>16</v>
      </c>
      <c r="AM1177" t="str" cm="1">
        <f t="array" ref="AM11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178" spans="1:39" x14ac:dyDescent="0.2">
      <c r="A1178" t="str">
        <f>TEXT(Table1[[#This Row],[Date]],"yyyymmdd") &amp; "_" &amp; (LEFT(D1178,3) &amp; "_" &amp; LEFT(E1178,3) &amp; "_" &amp; (Table1[[#This Row],[Game_no.]]))</f>
        <v>20260228_Con_Kin_1</v>
      </c>
      <c r="B1178" s="1">
        <v>46081</v>
      </c>
      <c r="C1178" s="3">
        <v>1</v>
      </c>
      <c r="D1178" t="s">
        <v>97</v>
      </c>
      <c r="E1178" t="s">
        <v>151</v>
      </c>
      <c r="F1178" t="s">
        <v>97</v>
      </c>
      <c r="G1178" t="s">
        <v>151</v>
      </c>
      <c r="H1178" t="s">
        <v>108</v>
      </c>
      <c r="I1178" t="str">
        <f>TRIM(SUBSTITUTE(Table1[[#This Row],[Player]], " ", ""))</f>
        <v>R.Hintz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f t="shared" si="60"/>
        <v>0</v>
      </c>
      <c r="W1178" t="s">
        <v>50</v>
      </c>
      <c r="X1178" s="3"/>
      <c r="Y1178">
        <v>0</v>
      </c>
      <c r="AF1178">
        <f>Table1[[#This Row],[AB]]+Table1[[#This Row],[BB]]+Table1[[#This Row],[SF]]</f>
        <v>0</v>
      </c>
      <c r="AG1178">
        <f>Table1[[#This Row],[H]]+Table1[[#This Row],[BB]]</f>
        <v>0</v>
      </c>
      <c r="AH1178">
        <f>Table1[[#This Row],[H]]-Table1[[#This Row],[2B]]-Table1[[#This Row],[3B]]-Table1[[#This Row],[HR]]</f>
        <v>0</v>
      </c>
      <c r="AI1178" s="3">
        <f>IF(Table1[[#This Row],[Team_Game_Number]] &gt;_xlfn.MAXIFS(Table1[Team_Game_Number],Table1[Team],Table1[[#This Row],[Team]]) - 5,1,0)</f>
        <v>0</v>
      </c>
      <c r="AJ1178" cm="1">
        <f t="array" ref="AJ1178">MATCH(Table1[[#This Row],[Game_ID]],_xlfn.UNIQUE(_xlfn._xlws.FILTER(Table1[Game_ID],Table1[Team]=Table1[[#This Row],[Team]])),0)</f>
        <v>14</v>
      </c>
      <c r="AK1178">
        <f>IF(Table1[[#This Row],[Last5_Flag]]=1,1,0)</f>
        <v>0</v>
      </c>
      <c r="AL1178">
        <f>COUNTIFS(
    Table1[Player Name], Table1[[#This Row],[Player Name]],
    Table1[Position], Table1[[#This Row],[Position]]
)</f>
        <v>1</v>
      </c>
      <c r="AM1178" t="str" cm="1">
        <f t="array" ref="AM11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79" spans="1:39" x14ac:dyDescent="0.2">
      <c r="A1179" t="str">
        <f>TEXT(Table1[[#This Row],[Date]],"yyyymmdd") &amp; "_" &amp; (LEFT(D1179,3) &amp; "_" &amp; LEFT(E1179,3) &amp; "_" &amp; (Table1[[#This Row],[Game_no.]]))</f>
        <v>20260228_Car_WVW_1</v>
      </c>
      <c r="B1179" s="1">
        <v>46081</v>
      </c>
      <c r="C1179" s="3">
        <v>1</v>
      </c>
      <c r="D1179" t="s">
        <v>92</v>
      </c>
      <c r="E1179" t="s">
        <v>286</v>
      </c>
      <c r="F1179" t="s">
        <v>286</v>
      </c>
      <c r="G1179" t="s">
        <v>92</v>
      </c>
      <c r="H1179" t="s">
        <v>287</v>
      </c>
      <c r="I1179" t="str">
        <f>TRIM(SUBSTITUTE(Table1[[#This Row],[Player]], " ", ""))</f>
        <v>J.Riley</v>
      </c>
      <c r="J1179">
        <v>3</v>
      </c>
      <c r="K1179">
        <v>1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f t="shared" si="60"/>
        <v>1</v>
      </c>
      <c r="W1179" t="s">
        <v>57</v>
      </c>
      <c r="X1179" s="3">
        <v>1</v>
      </c>
      <c r="Y1179">
        <v>0</v>
      </c>
      <c r="AF1179">
        <f>Table1[[#This Row],[AB]]+Table1[[#This Row],[BB]]+Table1[[#This Row],[SF]]</f>
        <v>3</v>
      </c>
      <c r="AG1179">
        <f>Table1[[#This Row],[H]]+Table1[[#This Row],[BB]]</f>
        <v>1</v>
      </c>
      <c r="AH1179">
        <f>Table1[[#This Row],[H]]-Table1[[#This Row],[2B]]-Table1[[#This Row],[3B]]-Table1[[#This Row],[HR]]</f>
        <v>1</v>
      </c>
      <c r="AI1179" s="3">
        <f>IF(Table1[[#This Row],[Team_Game_Number]] &gt;_xlfn.MAXIFS(Table1[Team_Game_Number],Table1[Team],Table1[[#This Row],[Team]]) - 5,1,0)</f>
        <v>0</v>
      </c>
      <c r="AJ1179" cm="1">
        <f t="array" ref="AJ1179">MATCH(Table1[[#This Row],[Game_ID]],_xlfn.UNIQUE(_xlfn._xlws.FILTER(Table1[Game_ID],Table1[Team]=Table1[[#This Row],[Team]])),0)</f>
        <v>5</v>
      </c>
      <c r="AK1179">
        <f>IF(Table1[[#This Row],[Last5_Flag]]=1,1,0)</f>
        <v>0</v>
      </c>
      <c r="AL1179">
        <f>COUNTIFS(
    Table1[Player Name], Table1[[#This Row],[Player Name]],
    Table1[Position], Table1[[#This Row],[Position]]
)</f>
        <v>27</v>
      </c>
      <c r="AM1179" t="str" cm="1">
        <f t="array" ref="AM11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180" spans="1:39" x14ac:dyDescent="0.2">
      <c r="A1180" t="str">
        <f>TEXT(Table1[[#This Row],[Date]],"yyyymmdd") &amp; "_" &amp; (LEFT(D1180,3) &amp; "_" &amp; LEFT(E1180,3) &amp; "_" &amp; (Table1[[#This Row],[Game_no.]]))</f>
        <v>20260228_Car_WVW_1</v>
      </c>
      <c r="B1180" s="1">
        <v>46081</v>
      </c>
      <c r="C1180" s="3">
        <v>1</v>
      </c>
      <c r="D1180" t="s">
        <v>92</v>
      </c>
      <c r="E1180" t="s">
        <v>286</v>
      </c>
      <c r="F1180" t="s">
        <v>286</v>
      </c>
      <c r="G1180" t="s">
        <v>92</v>
      </c>
      <c r="H1180" t="s">
        <v>288</v>
      </c>
      <c r="I1180" t="str">
        <f>TRIM(SUBSTITUTE(Table1[[#This Row],[Player]], " ", ""))</f>
        <v>L.Hague</v>
      </c>
      <c r="J1180">
        <v>3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f t="shared" si="60"/>
        <v>0</v>
      </c>
      <c r="W1180" t="s">
        <v>53</v>
      </c>
      <c r="X1180" s="3">
        <v>2</v>
      </c>
      <c r="Y1180">
        <v>0</v>
      </c>
      <c r="AF1180">
        <f>Table1[[#This Row],[AB]]+Table1[[#This Row],[BB]]+Table1[[#This Row],[SF]]</f>
        <v>3</v>
      </c>
      <c r="AG1180">
        <f>Table1[[#This Row],[H]]+Table1[[#This Row],[BB]]</f>
        <v>0</v>
      </c>
      <c r="AH1180">
        <f>Table1[[#This Row],[H]]-Table1[[#This Row],[2B]]-Table1[[#This Row],[3B]]-Table1[[#This Row],[HR]]</f>
        <v>0</v>
      </c>
      <c r="AI1180" s="3">
        <f>IF(Table1[[#This Row],[Team_Game_Number]] &gt;_xlfn.MAXIFS(Table1[Team_Game_Number],Table1[Team],Table1[[#This Row],[Team]]) - 5,1,0)</f>
        <v>0</v>
      </c>
      <c r="AJ1180" cm="1">
        <f t="array" ref="AJ1180">MATCH(Table1[[#This Row],[Game_ID]],_xlfn.UNIQUE(_xlfn._xlws.FILTER(Table1[Game_ID],Table1[Team]=Table1[[#This Row],[Team]])),0)</f>
        <v>5</v>
      </c>
      <c r="AK1180">
        <f>IF(Table1[[#This Row],[Last5_Flag]]=1,1,0)</f>
        <v>0</v>
      </c>
      <c r="AL1180">
        <f>COUNTIFS(
    Table1[Player Name], Table1[[#This Row],[Player Name]],
    Table1[Position], Table1[[#This Row],[Position]]
)</f>
        <v>10</v>
      </c>
      <c r="AM1180" t="str" cm="1">
        <f t="array" ref="AM11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181" spans="1:39" x14ac:dyDescent="0.2">
      <c r="A1181" t="str">
        <f>TEXT(Table1[[#This Row],[Date]],"yyyymmdd") &amp; "_" &amp; (LEFT(D1181,3) &amp; "_" &amp; LEFT(E1181,3) &amp; "_" &amp; (Table1[[#This Row],[Game_no.]]))</f>
        <v>20260228_Car_WVW_1</v>
      </c>
      <c r="B1181" s="1">
        <v>46081</v>
      </c>
      <c r="C1181" s="3">
        <v>1</v>
      </c>
      <c r="D1181" t="s">
        <v>92</v>
      </c>
      <c r="E1181" t="s">
        <v>286</v>
      </c>
      <c r="F1181" t="s">
        <v>286</v>
      </c>
      <c r="G1181" t="s">
        <v>92</v>
      </c>
      <c r="H1181" t="s">
        <v>289</v>
      </c>
      <c r="I1181" t="str">
        <f>TRIM(SUBSTITUTE(Table1[[#This Row],[Player]], " ", ""))</f>
        <v>G.Arnold</v>
      </c>
      <c r="J1181">
        <v>3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f t="shared" si="60"/>
        <v>0</v>
      </c>
      <c r="W1181" t="s">
        <v>7</v>
      </c>
      <c r="X1181" s="3">
        <v>3</v>
      </c>
      <c r="Y1181">
        <v>1</v>
      </c>
      <c r="AF1181">
        <f>Table1[[#This Row],[AB]]+Table1[[#This Row],[BB]]+Table1[[#This Row],[SF]]</f>
        <v>3</v>
      </c>
      <c r="AG1181">
        <f>Table1[[#This Row],[H]]+Table1[[#This Row],[BB]]</f>
        <v>0</v>
      </c>
      <c r="AH1181">
        <f>Table1[[#This Row],[H]]-Table1[[#This Row],[2B]]-Table1[[#This Row],[3B]]-Table1[[#This Row],[HR]]</f>
        <v>0</v>
      </c>
      <c r="AI1181" s="3">
        <f>IF(Table1[[#This Row],[Team_Game_Number]] &gt;_xlfn.MAXIFS(Table1[Team_Game_Number],Table1[Team],Table1[[#This Row],[Team]]) - 5,1,0)</f>
        <v>0</v>
      </c>
      <c r="AJ1181" cm="1">
        <f t="array" ref="AJ1181">MATCH(Table1[[#This Row],[Game_ID]],_xlfn.UNIQUE(_xlfn._xlws.FILTER(Table1[Game_ID],Table1[Team]=Table1[[#This Row],[Team]])),0)</f>
        <v>5</v>
      </c>
      <c r="AK1181">
        <f>IF(Table1[[#This Row],[Last5_Flag]]=1,1,0)</f>
        <v>0</v>
      </c>
      <c r="AL1181">
        <f>COUNTIFS(
    Table1[Player Name], Table1[[#This Row],[Player Name]],
    Table1[Position], Table1[[#This Row],[Position]]
)</f>
        <v>27</v>
      </c>
      <c r="AM1181" t="str" cm="1">
        <f t="array" ref="AM11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182" spans="1:39" x14ac:dyDescent="0.2">
      <c r="A1182" t="str">
        <f>TEXT(Table1[[#This Row],[Date]],"yyyymmdd") &amp; "_" &amp; (LEFT(D1182,3) &amp; "_" &amp; LEFT(E1182,3) &amp; "_" &amp; (Table1[[#This Row],[Game_no.]]))</f>
        <v>20260228_Car_WVW_1</v>
      </c>
      <c r="B1182" s="1">
        <v>46081</v>
      </c>
      <c r="C1182" s="3">
        <v>1</v>
      </c>
      <c r="D1182" t="s">
        <v>92</v>
      </c>
      <c r="E1182" t="s">
        <v>286</v>
      </c>
      <c r="F1182" t="s">
        <v>286</v>
      </c>
      <c r="G1182" t="s">
        <v>92</v>
      </c>
      <c r="H1182" t="s">
        <v>292</v>
      </c>
      <c r="I1182" t="str">
        <f>TRIM(SUBSTITUTE(Table1[[#This Row],[Player]], " ", ""))</f>
        <v>M.Austra</v>
      </c>
      <c r="J1182">
        <v>2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f t="shared" si="60"/>
        <v>0</v>
      </c>
      <c r="W1182" t="s">
        <v>50</v>
      </c>
      <c r="X1182" s="3">
        <v>4</v>
      </c>
      <c r="Y1182">
        <v>0</v>
      </c>
      <c r="AF1182">
        <f>Table1[[#This Row],[AB]]+Table1[[#This Row],[BB]]+Table1[[#This Row],[SF]]</f>
        <v>3</v>
      </c>
      <c r="AG1182">
        <f>Table1[[#This Row],[H]]+Table1[[#This Row],[BB]]</f>
        <v>1</v>
      </c>
      <c r="AH1182">
        <f>Table1[[#This Row],[H]]-Table1[[#This Row],[2B]]-Table1[[#This Row],[3B]]-Table1[[#This Row],[HR]]</f>
        <v>0</v>
      </c>
      <c r="AI1182" s="3">
        <f>IF(Table1[[#This Row],[Team_Game_Number]] &gt;_xlfn.MAXIFS(Table1[Team_Game_Number],Table1[Team],Table1[[#This Row],[Team]]) - 5,1,0)</f>
        <v>0</v>
      </c>
      <c r="AJ1182" cm="1">
        <f t="array" ref="AJ1182">MATCH(Table1[[#This Row],[Game_ID]],_xlfn.UNIQUE(_xlfn._xlws.FILTER(Table1[Game_ID],Table1[Team]=Table1[[#This Row],[Team]])),0)</f>
        <v>5</v>
      </c>
      <c r="AK1182">
        <f>IF(Table1[[#This Row],[Last5_Flag]]=1,1,0)</f>
        <v>0</v>
      </c>
      <c r="AL1182">
        <f>COUNTIFS(
    Table1[Player Name], Table1[[#This Row],[Player Name]],
    Table1[Position], Table1[[#This Row],[Position]]
)</f>
        <v>10</v>
      </c>
      <c r="AM1182" t="str" cm="1">
        <f t="array" ref="AM11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83" spans="1:39" x14ac:dyDescent="0.2">
      <c r="A1183" t="str">
        <f>TEXT(Table1[[#This Row],[Date]],"yyyymmdd") &amp; "_" &amp; (LEFT(D1183,3) &amp; "_" &amp; LEFT(E1183,3) &amp; "_" &amp; (Table1[[#This Row],[Game_no.]]))</f>
        <v>20260228_Car_WVW_1</v>
      </c>
      <c r="B1183" s="1">
        <v>46081</v>
      </c>
      <c r="C1183" s="3">
        <v>1</v>
      </c>
      <c r="D1183" t="s">
        <v>92</v>
      </c>
      <c r="E1183" t="s">
        <v>286</v>
      </c>
      <c r="F1183" t="s">
        <v>286</v>
      </c>
      <c r="G1183" t="s">
        <v>92</v>
      </c>
      <c r="H1183" t="s">
        <v>290</v>
      </c>
      <c r="I1183" t="str">
        <f>TRIM(SUBSTITUTE(Table1[[#This Row],[Player]], " ", ""))</f>
        <v>J.Fix</v>
      </c>
      <c r="J1183">
        <v>3</v>
      </c>
      <c r="K1183">
        <v>1</v>
      </c>
      <c r="L1183">
        <v>2</v>
      </c>
      <c r="M1183">
        <v>3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f t="shared" si="60"/>
        <v>6</v>
      </c>
      <c r="W1183" t="s">
        <v>116</v>
      </c>
      <c r="X1183" s="3">
        <v>5</v>
      </c>
      <c r="Y1183">
        <v>0</v>
      </c>
      <c r="Z1183">
        <v>2.6669999999999998</v>
      </c>
      <c r="AA1183">
        <v>4</v>
      </c>
      <c r="AB1183">
        <v>3</v>
      </c>
      <c r="AC1183">
        <v>2</v>
      </c>
      <c r="AD1183">
        <v>1</v>
      </c>
      <c r="AE1183">
        <v>1</v>
      </c>
      <c r="AF1183">
        <f>Table1[[#This Row],[AB]]+Table1[[#This Row],[BB]]+Table1[[#This Row],[SF]]</f>
        <v>3</v>
      </c>
      <c r="AG1183">
        <f>Table1[[#This Row],[H]]+Table1[[#This Row],[BB]]</f>
        <v>2</v>
      </c>
      <c r="AH1183">
        <f>Table1[[#This Row],[H]]-Table1[[#This Row],[2B]]-Table1[[#This Row],[3B]]-Table1[[#This Row],[HR]]</f>
        <v>1</v>
      </c>
      <c r="AI1183" s="3">
        <f>IF(Table1[[#This Row],[Team_Game_Number]] &gt;_xlfn.MAXIFS(Table1[Team_Game_Number],Table1[Team],Table1[[#This Row],[Team]]) - 5,1,0)</f>
        <v>0</v>
      </c>
      <c r="AJ1183" cm="1">
        <f t="array" ref="AJ1183">MATCH(Table1[[#This Row],[Game_ID]],_xlfn.UNIQUE(_xlfn._xlws.FILTER(Table1[Game_ID],Table1[Team]=Table1[[#This Row],[Team]])),0)</f>
        <v>5</v>
      </c>
      <c r="AK1183">
        <f>IF(Table1[[#This Row],[Last5_Flag]]=1,1,0)</f>
        <v>0</v>
      </c>
      <c r="AL1183">
        <f>COUNTIFS(
    Table1[Player Name], Table1[[#This Row],[Player Name]],
    Table1[Position], Table1[[#This Row],[Position]]
)</f>
        <v>4</v>
      </c>
      <c r="AM1183" t="str" cm="1">
        <f t="array" ref="AM11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84" spans="1:39" x14ac:dyDescent="0.2">
      <c r="A1184" t="str">
        <f>TEXT(Table1[[#This Row],[Date]],"yyyymmdd") &amp; "_" &amp; (LEFT(D1184,3) &amp; "_" &amp; LEFT(E1184,3) &amp; "_" &amp; (Table1[[#This Row],[Game_no.]]))</f>
        <v>20260228_Car_WVW_1</v>
      </c>
      <c r="B1184" s="1">
        <v>46081</v>
      </c>
      <c r="C1184" s="3">
        <v>1</v>
      </c>
      <c r="D1184" t="s">
        <v>92</v>
      </c>
      <c r="E1184" t="s">
        <v>286</v>
      </c>
      <c r="F1184" t="s">
        <v>286</v>
      </c>
      <c r="G1184" t="s">
        <v>92</v>
      </c>
      <c r="H1184" t="s">
        <v>293</v>
      </c>
      <c r="I1184" t="str">
        <f>TRIM(SUBSTITUTE(Table1[[#This Row],[Player]], " ", ""))</f>
        <v>E.Putman</v>
      </c>
      <c r="J1184">
        <v>3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f t="shared" si="60"/>
        <v>0</v>
      </c>
      <c r="W1184" t="s">
        <v>54</v>
      </c>
      <c r="X1184" s="3">
        <v>6</v>
      </c>
      <c r="Y1184">
        <v>0</v>
      </c>
      <c r="AF1184">
        <f>Table1[[#This Row],[AB]]+Table1[[#This Row],[BB]]+Table1[[#This Row],[SF]]</f>
        <v>3</v>
      </c>
      <c r="AG1184">
        <f>Table1[[#This Row],[H]]+Table1[[#This Row],[BB]]</f>
        <v>0</v>
      </c>
      <c r="AH1184">
        <f>Table1[[#This Row],[H]]-Table1[[#This Row],[2B]]-Table1[[#This Row],[3B]]-Table1[[#This Row],[HR]]</f>
        <v>0</v>
      </c>
      <c r="AI1184" s="3">
        <f>IF(Table1[[#This Row],[Team_Game_Number]] &gt;_xlfn.MAXIFS(Table1[Team_Game_Number],Table1[Team],Table1[[#This Row],[Team]]) - 5,1,0)</f>
        <v>0</v>
      </c>
      <c r="AJ1184" cm="1">
        <f t="array" ref="AJ1184">MATCH(Table1[[#This Row],[Game_ID]],_xlfn.UNIQUE(_xlfn._xlws.FILTER(Table1[Game_ID],Table1[Team]=Table1[[#This Row],[Team]])),0)</f>
        <v>5</v>
      </c>
      <c r="AK1184">
        <f>IF(Table1[[#This Row],[Last5_Flag]]=1,1,0)</f>
        <v>0</v>
      </c>
      <c r="AL1184">
        <f>COUNTIFS(
    Table1[Player Name], Table1[[#This Row],[Player Name]],
    Table1[Position], Table1[[#This Row],[Position]]
)</f>
        <v>24</v>
      </c>
      <c r="AM1184" t="str" cm="1">
        <f t="array" ref="AM11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185" spans="1:39" x14ac:dyDescent="0.2">
      <c r="A1185" t="str">
        <f>TEXT(Table1[[#This Row],[Date]],"yyyymmdd") &amp; "_" &amp; (LEFT(D1185,3) &amp; "_" &amp; LEFT(E1185,3) &amp; "_" &amp; (Table1[[#This Row],[Game_no.]]))</f>
        <v>20260228_Car_WVW_1</v>
      </c>
      <c r="B1185" s="1">
        <v>46081</v>
      </c>
      <c r="C1185" s="3">
        <v>1</v>
      </c>
      <c r="D1185" t="s">
        <v>92</v>
      </c>
      <c r="E1185" t="s">
        <v>286</v>
      </c>
      <c r="F1185" t="s">
        <v>286</v>
      </c>
      <c r="G1185" t="s">
        <v>92</v>
      </c>
      <c r="H1185" t="s">
        <v>298</v>
      </c>
      <c r="I1185" t="str">
        <f>TRIM(SUBSTITUTE(Table1[[#This Row],[Player]], " ", ""))</f>
        <v>S.Lowen</v>
      </c>
      <c r="J1185">
        <v>3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f t="shared" si="60"/>
        <v>0</v>
      </c>
      <c r="W1185" t="s">
        <v>8</v>
      </c>
      <c r="X1185" s="3">
        <v>7</v>
      </c>
      <c r="Y1185">
        <v>0</v>
      </c>
      <c r="AF1185">
        <f>Table1[[#This Row],[AB]]+Table1[[#This Row],[BB]]+Table1[[#This Row],[SF]]</f>
        <v>3</v>
      </c>
      <c r="AG1185">
        <f>Table1[[#This Row],[H]]+Table1[[#This Row],[BB]]</f>
        <v>0</v>
      </c>
      <c r="AH1185">
        <f>Table1[[#This Row],[H]]-Table1[[#This Row],[2B]]-Table1[[#This Row],[3B]]-Table1[[#This Row],[HR]]</f>
        <v>0</v>
      </c>
      <c r="AI1185" s="3">
        <f>IF(Table1[[#This Row],[Team_Game_Number]] &gt;_xlfn.MAXIFS(Table1[Team_Game_Number],Table1[Team],Table1[[#This Row],[Team]]) - 5,1,0)</f>
        <v>0</v>
      </c>
      <c r="AJ1185" cm="1">
        <f t="array" ref="AJ1185">MATCH(Table1[[#This Row],[Game_ID]],_xlfn.UNIQUE(_xlfn._xlws.FILTER(Table1[Game_ID],Table1[Team]=Table1[[#This Row],[Team]])),0)</f>
        <v>5</v>
      </c>
      <c r="AK1185">
        <f>IF(Table1[[#This Row],[Last5_Flag]]=1,1,0)</f>
        <v>0</v>
      </c>
      <c r="AL1185">
        <f>COUNTIFS(
    Table1[Player Name], Table1[[#This Row],[Player Name]],
    Table1[Position], Table1[[#This Row],[Position]]
)</f>
        <v>16</v>
      </c>
      <c r="AM1185" t="str" cm="1">
        <f t="array" ref="AM11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186" spans="1:39" x14ac:dyDescent="0.2">
      <c r="A1186" t="str">
        <f>TEXT(Table1[[#This Row],[Date]],"yyyymmdd") &amp; "_" &amp; (LEFT(D1186,3) &amp; "_" &amp; LEFT(E1186,3) &amp; "_" &amp; (Table1[[#This Row],[Game_no.]]))</f>
        <v>20260228_Car_WVW_1</v>
      </c>
      <c r="B1186" s="1">
        <v>46081</v>
      </c>
      <c r="C1186" s="3">
        <v>1</v>
      </c>
      <c r="D1186" t="s">
        <v>92</v>
      </c>
      <c r="E1186" t="s">
        <v>286</v>
      </c>
      <c r="F1186" t="s">
        <v>286</v>
      </c>
      <c r="G1186" t="s">
        <v>92</v>
      </c>
      <c r="H1186" t="s">
        <v>294</v>
      </c>
      <c r="I1186" t="str">
        <f>TRIM(SUBSTITUTE(Table1[[#This Row],[Player]], " ", ""))</f>
        <v>T.Nowicki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f t="shared" si="60"/>
        <v>0</v>
      </c>
      <c r="W1186" t="s">
        <v>52</v>
      </c>
      <c r="X1186" s="3">
        <v>8</v>
      </c>
      <c r="Y1186">
        <v>0</v>
      </c>
      <c r="AF1186">
        <f>Table1[[#This Row],[AB]]+Table1[[#This Row],[BB]]+Table1[[#This Row],[SF]]</f>
        <v>2</v>
      </c>
      <c r="AG1186">
        <f>Table1[[#This Row],[H]]+Table1[[#This Row],[BB]]</f>
        <v>0</v>
      </c>
      <c r="AH1186">
        <f>Table1[[#This Row],[H]]-Table1[[#This Row],[2B]]-Table1[[#This Row],[3B]]-Table1[[#This Row],[HR]]</f>
        <v>0</v>
      </c>
      <c r="AI1186" s="3">
        <f>IF(Table1[[#This Row],[Team_Game_Number]] &gt;_xlfn.MAXIFS(Table1[Team_Game_Number],Table1[Team],Table1[[#This Row],[Team]]) - 5,1,0)</f>
        <v>0</v>
      </c>
      <c r="AJ1186" cm="1">
        <f t="array" ref="AJ1186">MATCH(Table1[[#This Row],[Game_ID]],_xlfn.UNIQUE(_xlfn._xlws.FILTER(Table1[Game_ID],Table1[Team]=Table1[[#This Row],[Team]])),0)</f>
        <v>5</v>
      </c>
      <c r="AK1186">
        <f>IF(Table1[[#This Row],[Last5_Flag]]=1,1,0)</f>
        <v>0</v>
      </c>
      <c r="AL1186">
        <f>COUNTIFS(
    Table1[Player Name], Table1[[#This Row],[Player Name]],
    Table1[Position], Table1[[#This Row],[Position]]
)</f>
        <v>9</v>
      </c>
      <c r="AM1186" t="str" cm="1">
        <f t="array" ref="AM11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87" spans="1:39" x14ac:dyDescent="0.2">
      <c r="A1187" t="str">
        <f>TEXT(Table1[[#This Row],[Date]],"yyyymmdd") &amp; "_" &amp; (LEFT(D1187,3) &amp; "_" &amp; LEFT(E1187,3) &amp; "_" &amp; (Table1[[#This Row],[Game_no.]]))</f>
        <v>20260228_Car_WVW_1</v>
      </c>
      <c r="B1187" s="1">
        <v>46081</v>
      </c>
      <c r="C1187" s="3">
        <v>1</v>
      </c>
      <c r="D1187" t="s">
        <v>92</v>
      </c>
      <c r="E1187" t="s">
        <v>286</v>
      </c>
      <c r="F1187" t="s">
        <v>286</v>
      </c>
      <c r="G1187" t="s">
        <v>92</v>
      </c>
      <c r="H1187" t="s">
        <v>296</v>
      </c>
      <c r="I1187" t="str">
        <f>TRIM(SUBSTITUTE(Table1[[#This Row],[Player]], " ", ""))</f>
        <v>C.Cowan</v>
      </c>
      <c r="J1187">
        <v>2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f t="shared" si="60"/>
        <v>0</v>
      </c>
      <c r="W1187" t="s">
        <v>48</v>
      </c>
      <c r="X1187" s="3">
        <v>9</v>
      </c>
      <c r="Y1187">
        <v>0</v>
      </c>
      <c r="AF1187">
        <f>Table1[[#This Row],[AB]]+Table1[[#This Row],[BB]]+Table1[[#This Row],[SF]]</f>
        <v>2</v>
      </c>
      <c r="AG1187">
        <f>Table1[[#This Row],[H]]+Table1[[#This Row],[BB]]</f>
        <v>0</v>
      </c>
      <c r="AH1187">
        <f>Table1[[#This Row],[H]]-Table1[[#This Row],[2B]]-Table1[[#This Row],[3B]]-Table1[[#This Row],[HR]]</f>
        <v>0</v>
      </c>
      <c r="AI1187" s="3">
        <f>IF(Table1[[#This Row],[Team_Game_Number]] &gt;_xlfn.MAXIFS(Table1[Team_Game_Number],Table1[Team],Table1[[#This Row],[Team]]) - 5,1,0)</f>
        <v>0</v>
      </c>
      <c r="AJ1187" cm="1">
        <f t="array" ref="AJ1187">MATCH(Table1[[#This Row],[Game_ID]],_xlfn.UNIQUE(_xlfn._xlws.FILTER(Table1[Game_ID],Table1[Team]=Table1[[#This Row],[Team]])),0)</f>
        <v>5</v>
      </c>
      <c r="AK1187">
        <f>IF(Table1[[#This Row],[Last5_Flag]]=1,1,0)</f>
        <v>0</v>
      </c>
      <c r="AL1187">
        <f>COUNTIFS(
    Table1[Player Name], Table1[[#This Row],[Player Name]],
    Table1[Position], Table1[[#This Row],[Position]]
)</f>
        <v>11</v>
      </c>
      <c r="AM1187" t="str" cm="1">
        <f t="array" ref="AM11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188" spans="1:39" x14ac:dyDescent="0.2">
      <c r="A1188" t="str">
        <f>TEXT(Table1[[#This Row],[Date]],"yyyymmdd") &amp; "_" &amp; (LEFT(D1188,3) &amp; "_" &amp; LEFT(E1188,3) &amp; "_" &amp; (Table1[[#This Row],[Game_no.]]))</f>
        <v>20260228_Car_WVW_1</v>
      </c>
      <c r="B1188" s="1">
        <v>46081</v>
      </c>
      <c r="C1188" s="3">
        <v>1</v>
      </c>
      <c r="D1188" t="s">
        <v>92</v>
      </c>
      <c r="E1188" t="s">
        <v>286</v>
      </c>
      <c r="F1188" t="s">
        <v>286</v>
      </c>
      <c r="G1188" t="s">
        <v>92</v>
      </c>
      <c r="H1188" t="s">
        <v>300</v>
      </c>
      <c r="I1188" t="str">
        <f>TRIM(SUBSTITUTE(Table1[[#This Row],[Player]], " ", ""))</f>
        <v>M.Greene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f t="shared" si="60"/>
        <v>0</v>
      </c>
      <c r="W1188" t="s">
        <v>58</v>
      </c>
      <c r="X1188" s="3"/>
      <c r="Y1188">
        <v>0</v>
      </c>
      <c r="Z1188">
        <v>4.3330000000000002</v>
      </c>
      <c r="AA1188">
        <v>9</v>
      </c>
      <c r="AB1188">
        <v>6</v>
      </c>
      <c r="AC1188">
        <v>6</v>
      </c>
      <c r="AD1188">
        <v>2</v>
      </c>
      <c r="AE1188">
        <v>3</v>
      </c>
      <c r="AF1188">
        <f>Table1[[#This Row],[AB]]+Table1[[#This Row],[BB]]+Table1[[#This Row],[SF]]</f>
        <v>0</v>
      </c>
      <c r="AG1188">
        <f>Table1[[#This Row],[H]]+Table1[[#This Row],[BB]]</f>
        <v>0</v>
      </c>
      <c r="AH1188">
        <f>Table1[[#This Row],[H]]-Table1[[#This Row],[2B]]-Table1[[#This Row],[3B]]-Table1[[#This Row],[HR]]</f>
        <v>0</v>
      </c>
      <c r="AI1188" s="3">
        <f>IF(Table1[[#This Row],[Team_Game_Number]] &gt;_xlfn.MAXIFS(Table1[Team_Game_Number],Table1[Team],Table1[[#This Row],[Team]]) - 5,1,0)</f>
        <v>0</v>
      </c>
      <c r="AJ1188" cm="1">
        <f t="array" ref="AJ1188">MATCH(Table1[[#This Row],[Game_ID]],_xlfn.UNIQUE(_xlfn._xlws.FILTER(Table1[Game_ID],Table1[Team]=Table1[[#This Row],[Team]])),0)</f>
        <v>5</v>
      </c>
      <c r="AK1188">
        <f>IF(Table1[[#This Row],[Last5_Flag]]=1,1,0)</f>
        <v>0</v>
      </c>
      <c r="AL1188">
        <f>COUNTIFS(
    Table1[Player Name], Table1[[#This Row],[Player Name]],
    Table1[Position], Table1[[#This Row],[Position]]
)</f>
        <v>15</v>
      </c>
      <c r="AM1188" t="str" cm="1">
        <f t="array" ref="AM11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189" spans="1:39" x14ac:dyDescent="0.2">
      <c r="A1189" t="str">
        <f>TEXT(Table1[[#This Row],[Date]],"yyyymmdd") &amp; "_" &amp; (LEFT(D1189,3) &amp; "_" &amp; LEFT(E1189,3) &amp; "_" &amp; (Table1[[#This Row],[Game_no.]]))</f>
        <v>20260228_Car_WVW_1</v>
      </c>
      <c r="B1189" s="1">
        <v>46081</v>
      </c>
      <c r="C1189" s="3">
        <v>1</v>
      </c>
      <c r="D1189" t="s">
        <v>92</v>
      </c>
      <c r="E1189" t="s">
        <v>286</v>
      </c>
      <c r="F1189" t="s">
        <v>286</v>
      </c>
      <c r="G1189" t="s">
        <v>92</v>
      </c>
      <c r="H1189" t="s">
        <v>295</v>
      </c>
      <c r="I1189" t="str">
        <f>TRIM(SUBSTITUTE(Table1[[#This Row],[Player]], " ", ""))</f>
        <v>R.Winn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f t="shared" si="60"/>
        <v>0</v>
      </c>
      <c r="W1189" t="s">
        <v>43</v>
      </c>
      <c r="X1189" s="3"/>
      <c r="Y1189">
        <v>0</v>
      </c>
      <c r="AF1189">
        <f>Table1[[#This Row],[AB]]+Table1[[#This Row],[BB]]+Table1[[#This Row],[SF]]</f>
        <v>0</v>
      </c>
      <c r="AG1189">
        <f>Table1[[#This Row],[H]]+Table1[[#This Row],[BB]]</f>
        <v>0</v>
      </c>
      <c r="AH1189">
        <f>Table1[[#This Row],[H]]-Table1[[#This Row],[2B]]-Table1[[#This Row],[3B]]-Table1[[#This Row],[HR]]</f>
        <v>0</v>
      </c>
      <c r="AI1189" s="3">
        <f>IF(Table1[[#This Row],[Team_Game_Number]] &gt;_xlfn.MAXIFS(Table1[Team_Game_Number],Table1[Team],Table1[[#This Row],[Team]]) - 5,1,0)</f>
        <v>0</v>
      </c>
      <c r="AJ1189" cm="1">
        <f t="array" ref="AJ1189">MATCH(Table1[[#This Row],[Game_ID]],_xlfn.UNIQUE(_xlfn._xlws.FILTER(Table1[Game_ID],Table1[Team]=Table1[[#This Row],[Team]])),0)</f>
        <v>5</v>
      </c>
      <c r="AK1189">
        <f>IF(Table1[[#This Row],[Last5_Flag]]=1,1,0)</f>
        <v>0</v>
      </c>
      <c r="AL1189">
        <f>COUNTIFS(
    Table1[Player Name], Table1[[#This Row],[Player Name]],
    Table1[Position], Table1[[#This Row],[Position]]
)</f>
        <v>15</v>
      </c>
      <c r="AM1189" t="str" cm="1">
        <f t="array" ref="AM11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90" spans="1:39" x14ac:dyDescent="0.2">
      <c r="A1190" t="str">
        <f>TEXT(Table1[[#This Row],[Date]],"yyyymmdd") &amp; "_" &amp; (LEFT(D1190,3) &amp; "_" &amp; LEFT(E1190,3) &amp; "_" &amp; (Table1[[#This Row],[Game_no.]]))</f>
        <v>20260228_Cho_WVS_1</v>
      </c>
      <c r="B1190" s="1">
        <v>46081</v>
      </c>
      <c r="C1190" s="3">
        <v>1</v>
      </c>
      <c r="D1190" t="s">
        <v>362</v>
      </c>
      <c r="E1190" t="s">
        <v>130</v>
      </c>
      <c r="F1190" t="s">
        <v>130</v>
      </c>
      <c r="G1190" t="s">
        <v>362</v>
      </c>
      <c r="H1190" t="s">
        <v>134</v>
      </c>
      <c r="I1190" t="str">
        <f>TRIM(SUBSTITUTE(Table1[[#This Row],[Player]], " ", ""))</f>
        <v>K.Price</v>
      </c>
      <c r="J1190">
        <v>3</v>
      </c>
      <c r="K1190">
        <v>2</v>
      </c>
      <c r="L1190">
        <v>2</v>
      </c>
      <c r="M1190">
        <v>2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f t="shared" si="60"/>
        <v>6</v>
      </c>
      <c r="W1190" t="s">
        <v>52</v>
      </c>
      <c r="X1190" s="3">
        <v>1</v>
      </c>
      <c r="Y1190">
        <v>0</v>
      </c>
      <c r="AF1190">
        <f>Table1[[#This Row],[AB]]+Table1[[#This Row],[BB]]+Table1[[#This Row],[SF]]</f>
        <v>4</v>
      </c>
      <c r="AG1190">
        <f>Table1[[#This Row],[H]]+Table1[[#This Row],[BB]]</f>
        <v>3</v>
      </c>
      <c r="AH1190">
        <f>Table1[[#This Row],[H]]-Table1[[#This Row],[2B]]-Table1[[#This Row],[3B]]-Table1[[#This Row],[HR]]</f>
        <v>1</v>
      </c>
      <c r="AI1190" s="3">
        <f>IF(Table1[[#This Row],[Team_Game_Number]] &gt;_xlfn.MAXIFS(Table1[Team_Game_Number],Table1[Team],Table1[[#This Row],[Team]]) - 5,1,0)</f>
        <v>0</v>
      </c>
      <c r="AJ1190" cm="1">
        <f t="array" ref="AJ1190">MATCH(Table1[[#This Row],[Game_ID]],_xlfn.UNIQUE(_xlfn._xlws.FILTER(Table1[Game_ID],Table1[Team]=Table1[[#This Row],[Team]])),0)</f>
        <v>11</v>
      </c>
      <c r="AK1190">
        <f>IF(Table1[[#This Row],[Last5_Flag]]=1,1,0)</f>
        <v>0</v>
      </c>
      <c r="AL1190">
        <f>COUNTIFS(
    Table1[Player Name], Table1[[#This Row],[Player Name]],
    Table1[Position], Table1[[#This Row],[Position]]
)</f>
        <v>13</v>
      </c>
      <c r="AM1190" t="str" cm="1">
        <f t="array" ref="AM11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191" spans="1:39" x14ac:dyDescent="0.2">
      <c r="A1191" t="str">
        <f>TEXT(Table1[[#This Row],[Date]],"yyyymmdd") &amp; "_" &amp; (LEFT(D1191,3) &amp; "_" &amp; LEFT(E1191,3) &amp; "_" &amp; (Table1[[#This Row],[Game_no.]]))</f>
        <v>20260228_Cho_WVS_1</v>
      </c>
      <c r="B1191" s="1">
        <v>46081</v>
      </c>
      <c r="C1191" s="3">
        <v>1</v>
      </c>
      <c r="D1191" t="s">
        <v>362</v>
      </c>
      <c r="E1191" t="s">
        <v>130</v>
      </c>
      <c r="F1191" t="s">
        <v>130</v>
      </c>
      <c r="G1191" t="s">
        <v>362</v>
      </c>
      <c r="H1191" t="s">
        <v>133</v>
      </c>
      <c r="I1191" t="str">
        <f>TRIM(SUBSTITUTE(Table1[[#This Row],[Player]], " ", ""))</f>
        <v>A.Hall</v>
      </c>
      <c r="J1191">
        <v>4</v>
      </c>
      <c r="K1191">
        <v>2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0</v>
      </c>
      <c r="U1191">
        <v>0</v>
      </c>
      <c r="V1191">
        <f t="shared" si="60"/>
        <v>5</v>
      </c>
      <c r="W1191" t="s">
        <v>50</v>
      </c>
      <c r="X1191" s="3">
        <v>2</v>
      </c>
      <c r="Y1191">
        <v>0</v>
      </c>
      <c r="AF1191">
        <f>Table1[[#This Row],[AB]]+Table1[[#This Row],[BB]]+Table1[[#This Row],[SF]]</f>
        <v>4</v>
      </c>
      <c r="AG1191">
        <f>Table1[[#This Row],[H]]+Table1[[#This Row],[BB]]</f>
        <v>2</v>
      </c>
      <c r="AH1191">
        <f>Table1[[#This Row],[H]]-Table1[[#This Row],[2B]]-Table1[[#This Row],[3B]]-Table1[[#This Row],[HR]]</f>
        <v>1</v>
      </c>
      <c r="AI1191" s="3">
        <f>IF(Table1[[#This Row],[Team_Game_Number]] &gt;_xlfn.MAXIFS(Table1[Team_Game_Number],Table1[Team],Table1[[#This Row],[Team]]) - 5,1,0)</f>
        <v>0</v>
      </c>
      <c r="AJ1191" cm="1">
        <f t="array" ref="AJ1191">MATCH(Table1[[#This Row],[Game_ID]],_xlfn.UNIQUE(_xlfn._xlws.FILTER(Table1[Game_ID],Table1[Team]=Table1[[#This Row],[Team]])),0)</f>
        <v>11</v>
      </c>
      <c r="AK1191">
        <f>IF(Table1[[#This Row],[Last5_Flag]]=1,1,0)</f>
        <v>0</v>
      </c>
      <c r="AL1191">
        <f>COUNTIFS(
    Table1[Player Name], Table1[[#This Row],[Player Name]],
    Table1[Position], Table1[[#This Row],[Position]]
)</f>
        <v>2</v>
      </c>
      <c r="AM1191" t="str" cm="1">
        <f t="array" ref="AM11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192" spans="1:39" x14ac:dyDescent="0.2">
      <c r="A1192" t="str">
        <f>TEXT(Table1[[#This Row],[Date]],"yyyymmdd") &amp; "_" &amp; (LEFT(D1192,3) &amp; "_" &amp; LEFT(E1192,3) &amp; "_" &amp; (Table1[[#This Row],[Game_no.]]))</f>
        <v>20260228_Cho_WVS_1</v>
      </c>
      <c r="B1192" s="1">
        <v>46081</v>
      </c>
      <c r="C1192" s="3">
        <v>1</v>
      </c>
      <c r="D1192" t="s">
        <v>362</v>
      </c>
      <c r="E1192" t="s">
        <v>130</v>
      </c>
      <c r="F1192" t="s">
        <v>130</v>
      </c>
      <c r="G1192" t="s">
        <v>362</v>
      </c>
      <c r="H1192" t="s">
        <v>138</v>
      </c>
      <c r="I1192" t="str">
        <f>TRIM(SUBSTITUTE(Table1[[#This Row],[Player]], " ", ""))</f>
        <v>C.Moore</v>
      </c>
      <c r="J1192">
        <v>3</v>
      </c>
      <c r="K1192">
        <v>0</v>
      </c>
      <c r="L1192">
        <v>1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f t="shared" si="60"/>
        <v>1</v>
      </c>
      <c r="W1192" t="s">
        <v>7</v>
      </c>
      <c r="X1192" s="3">
        <v>3</v>
      </c>
      <c r="Y1192">
        <v>0</v>
      </c>
      <c r="AF1192">
        <f>Table1[[#This Row],[AB]]+Table1[[#This Row],[BB]]+Table1[[#This Row],[SF]]</f>
        <v>4</v>
      </c>
      <c r="AG1192">
        <f>Table1[[#This Row],[H]]+Table1[[#This Row],[BB]]</f>
        <v>1</v>
      </c>
      <c r="AH1192">
        <f>Table1[[#This Row],[H]]-Table1[[#This Row],[2B]]-Table1[[#This Row],[3B]]-Table1[[#This Row],[HR]]</f>
        <v>1</v>
      </c>
      <c r="AI1192" s="3">
        <f>IF(Table1[[#This Row],[Team_Game_Number]] &gt;_xlfn.MAXIFS(Table1[Team_Game_Number],Table1[Team],Table1[[#This Row],[Team]]) - 5,1,0)</f>
        <v>0</v>
      </c>
      <c r="AJ1192" cm="1">
        <f t="array" ref="AJ1192">MATCH(Table1[[#This Row],[Game_ID]],_xlfn.UNIQUE(_xlfn._xlws.FILTER(Table1[Game_ID],Table1[Team]=Table1[[#This Row],[Team]])),0)</f>
        <v>11</v>
      </c>
      <c r="AK1192">
        <f>IF(Table1[[#This Row],[Last5_Flag]]=1,1,0)</f>
        <v>0</v>
      </c>
      <c r="AL1192">
        <f>COUNTIFS(
    Table1[Player Name], Table1[[#This Row],[Player Name]],
    Table1[Position], Table1[[#This Row],[Position]]
)</f>
        <v>20</v>
      </c>
      <c r="AM1192" t="str" cm="1">
        <f t="array" ref="AM11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193" spans="1:39" x14ac:dyDescent="0.2">
      <c r="A1193" t="str">
        <f>TEXT(Table1[[#This Row],[Date]],"yyyymmdd") &amp; "_" &amp; (LEFT(D1193,3) &amp; "_" &amp; LEFT(E1193,3) &amp; "_" &amp; (Table1[[#This Row],[Game_no.]]))</f>
        <v>20260228_Cho_WVS_1</v>
      </c>
      <c r="B1193" s="1">
        <v>46081</v>
      </c>
      <c r="C1193" s="3">
        <v>1</v>
      </c>
      <c r="D1193" t="s">
        <v>362</v>
      </c>
      <c r="E1193" t="s">
        <v>130</v>
      </c>
      <c r="F1193" t="s">
        <v>130</v>
      </c>
      <c r="G1193" t="s">
        <v>362</v>
      </c>
      <c r="H1193" t="s">
        <v>140</v>
      </c>
      <c r="I1193" t="str">
        <f>TRIM(SUBSTITUTE(Table1[[#This Row],[Player]], " ", ""))</f>
        <v>O.Bell</v>
      </c>
      <c r="J1193">
        <v>4</v>
      </c>
      <c r="K1193">
        <v>0</v>
      </c>
      <c r="L1193">
        <v>1</v>
      </c>
      <c r="M1193">
        <v>0</v>
      </c>
      <c r="N1193">
        <v>0</v>
      </c>
      <c r="O1193">
        <v>2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f t="shared" si="60"/>
        <v>1</v>
      </c>
      <c r="W1193" t="s">
        <v>53</v>
      </c>
      <c r="X1193" s="3">
        <v>4</v>
      </c>
      <c r="Y1193">
        <v>0</v>
      </c>
      <c r="AF1193">
        <f>Table1[[#This Row],[AB]]+Table1[[#This Row],[BB]]+Table1[[#This Row],[SF]]</f>
        <v>4</v>
      </c>
      <c r="AG1193">
        <f>Table1[[#This Row],[H]]+Table1[[#This Row],[BB]]</f>
        <v>1</v>
      </c>
      <c r="AH1193">
        <f>Table1[[#This Row],[H]]-Table1[[#This Row],[2B]]-Table1[[#This Row],[3B]]-Table1[[#This Row],[HR]]</f>
        <v>1</v>
      </c>
      <c r="AI1193" s="3">
        <f>IF(Table1[[#This Row],[Team_Game_Number]] &gt;_xlfn.MAXIFS(Table1[Team_Game_Number],Table1[Team],Table1[[#This Row],[Team]]) - 5,1,0)</f>
        <v>0</v>
      </c>
      <c r="AJ1193" cm="1">
        <f t="array" ref="AJ1193">MATCH(Table1[[#This Row],[Game_ID]],_xlfn.UNIQUE(_xlfn._xlws.FILTER(Table1[Game_ID],Table1[Team]=Table1[[#This Row],[Team]])),0)</f>
        <v>11</v>
      </c>
      <c r="AK1193">
        <f>IF(Table1[[#This Row],[Last5_Flag]]=1,1,0)</f>
        <v>0</v>
      </c>
      <c r="AL1193">
        <f>COUNTIFS(
    Table1[Player Name], Table1[[#This Row],[Player Name]],
    Table1[Position], Table1[[#This Row],[Position]]
)</f>
        <v>2</v>
      </c>
      <c r="AM1193" t="str" cm="1">
        <f t="array" ref="AM11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94" spans="1:39" x14ac:dyDescent="0.2">
      <c r="A1194" t="str">
        <f>TEXT(Table1[[#This Row],[Date]],"yyyymmdd") &amp; "_" &amp; (LEFT(D1194,3) &amp; "_" &amp; LEFT(E1194,3) &amp; "_" &amp; (Table1[[#This Row],[Game_no.]]))</f>
        <v>20260228_Cho_WVS_1</v>
      </c>
      <c r="B1194" s="1">
        <v>46081</v>
      </c>
      <c r="C1194" s="3">
        <v>1</v>
      </c>
      <c r="D1194" t="s">
        <v>362</v>
      </c>
      <c r="E1194" t="s">
        <v>130</v>
      </c>
      <c r="F1194" t="s">
        <v>130</v>
      </c>
      <c r="G1194" t="s">
        <v>362</v>
      </c>
      <c r="H1194" t="s">
        <v>136</v>
      </c>
      <c r="I1194" t="str">
        <f>TRIM(SUBSTITUTE(Table1[[#This Row],[Player]], " ", ""))</f>
        <v>E.Bechtel</v>
      </c>
      <c r="J1194">
        <v>3</v>
      </c>
      <c r="K1194">
        <v>0</v>
      </c>
      <c r="L1194">
        <v>0</v>
      </c>
      <c r="M1194">
        <v>0</v>
      </c>
      <c r="N1194">
        <v>1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f t="shared" si="60"/>
        <v>0</v>
      </c>
      <c r="W1194" t="s">
        <v>54</v>
      </c>
      <c r="X1194" s="3">
        <v>5</v>
      </c>
      <c r="Y1194">
        <v>0</v>
      </c>
      <c r="AF1194">
        <f>Table1[[#This Row],[AB]]+Table1[[#This Row],[BB]]+Table1[[#This Row],[SF]]</f>
        <v>4</v>
      </c>
      <c r="AG1194">
        <f>Table1[[#This Row],[H]]+Table1[[#This Row],[BB]]</f>
        <v>1</v>
      </c>
      <c r="AH1194">
        <f>Table1[[#This Row],[H]]-Table1[[#This Row],[2B]]-Table1[[#This Row],[3B]]-Table1[[#This Row],[HR]]</f>
        <v>0</v>
      </c>
      <c r="AI1194" s="3">
        <f>IF(Table1[[#This Row],[Team_Game_Number]] &gt;_xlfn.MAXIFS(Table1[Team_Game_Number],Table1[Team],Table1[[#This Row],[Team]]) - 5,1,0)</f>
        <v>0</v>
      </c>
      <c r="AJ1194" cm="1">
        <f t="array" ref="AJ1194">MATCH(Table1[[#This Row],[Game_ID]],_xlfn.UNIQUE(_xlfn._xlws.FILTER(Table1[Game_ID],Table1[Team]=Table1[[#This Row],[Team]])),0)</f>
        <v>11</v>
      </c>
      <c r="AK1194">
        <f>IF(Table1[[#This Row],[Last5_Flag]]=1,1,0)</f>
        <v>0</v>
      </c>
      <c r="AL1194">
        <f>COUNTIFS(
    Table1[Player Name], Table1[[#This Row],[Player Name]],
    Table1[Position], Table1[[#This Row],[Position]]
)</f>
        <v>22</v>
      </c>
      <c r="AM1194" t="str" cm="1">
        <f t="array" ref="AM11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195" spans="1:39" x14ac:dyDescent="0.2">
      <c r="A1195" t="str">
        <f>TEXT(Table1[[#This Row],[Date]],"yyyymmdd") &amp; "_" &amp; (LEFT(D1195,3) &amp; "_" &amp; LEFT(E1195,3) &amp; "_" &amp; (Table1[[#This Row],[Game_no.]]))</f>
        <v>20260228_Cho_WVS_1</v>
      </c>
      <c r="B1195" s="1">
        <v>46081</v>
      </c>
      <c r="C1195" s="3">
        <v>1</v>
      </c>
      <c r="D1195" t="s">
        <v>362</v>
      </c>
      <c r="E1195" t="s">
        <v>130</v>
      </c>
      <c r="F1195" t="s">
        <v>130</v>
      </c>
      <c r="G1195" t="s">
        <v>362</v>
      </c>
      <c r="H1195" t="s">
        <v>143</v>
      </c>
      <c r="I1195" t="str">
        <f>TRIM(SUBSTITUTE(Table1[[#This Row],[Player]], " ", ""))</f>
        <v>S.Shamblin</v>
      </c>
      <c r="J1195">
        <v>3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f t="shared" si="60"/>
        <v>1</v>
      </c>
      <c r="W1195" t="s">
        <v>57</v>
      </c>
      <c r="X1195" s="3">
        <v>6</v>
      </c>
      <c r="Y1195">
        <v>0</v>
      </c>
      <c r="AF1195">
        <f>Table1[[#This Row],[AB]]+Table1[[#This Row],[BB]]+Table1[[#This Row],[SF]]</f>
        <v>4</v>
      </c>
      <c r="AG1195">
        <f>Table1[[#This Row],[H]]+Table1[[#This Row],[BB]]</f>
        <v>2</v>
      </c>
      <c r="AH1195">
        <f>Table1[[#This Row],[H]]-Table1[[#This Row],[2B]]-Table1[[#This Row],[3B]]-Table1[[#This Row],[HR]]</f>
        <v>1</v>
      </c>
      <c r="AI1195" s="3">
        <f>IF(Table1[[#This Row],[Team_Game_Number]] &gt;_xlfn.MAXIFS(Table1[Team_Game_Number],Table1[Team],Table1[[#This Row],[Team]]) - 5,1,0)</f>
        <v>0</v>
      </c>
      <c r="AJ1195" cm="1">
        <f t="array" ref="AJ1195">MATCH(Table1[[#This Row],[Game_ID]],_xlfn.UNIQUE(_xlfn._xlws.FILTER(Table1[Game_ID],Table1[Team]=Table1[[#This Row],[Team]])),0)</f>
        <v>11</v>
      </c>
      <c r="AK1195">
        <f>IF(Table1[[#This Row],[Last5_Flag]]=1,1,0)</f>
        <v>0</v>
      </c>
      <c r="AL1195">
        <f>COUNTIFS(
    Table1[Player Name], Table1[[#This Row],[Player Name]],
    Table1[Position], Table1[[#This Row],[Position]]
)</f>
        <v>17</v>
      </c>
      <c r="AM1195" t="str" cm="1">
        <f t="array" ref="AM11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196" spans="1:39" x14ac:dyDescent="0.2">
      <c r="A1196" t="str">
        <f>TEXT(Table1[[#This Row],[Date]],"yyyymmdd") &amp; "_" &amp; (LEFT(D1196,3) &amp; "_" &amp; LEFT(E1196,3) &amp; "_" &amp; (Table1[[#This Row],[Game_no.]]))</f>
        <v>20260228_Cho_WVS_1</v>
      </c>
      <c r="B1196" s="1">
        <v>46081</v>
      </c>
      <c r="C1196" s="3">
        <v>1</v>
      </c>
      <c r="D1196" t="s">
        <v>362</v>
      </c>
      <c r="E1196" t="s">
        <v>130</v>
      </c>
      <c r="F1196" t="s">
        <v>130</v>
      </c>
      <c r="G1196" t="s">
        <v>362</v>
      </c>
      <c r="H1196" t="s">
        <v>137</v>
      </c>
      <c r="I1196" t="str">
        <f>TRIM(SUBSTITUTE(Table1[[#This Row],[Player]], " ", ""))</f>
        <v>A.Contreras</v>
      </c>
      <c r="J1196">
        <v>3</v>
      </c>
      <c r="K1196">
        <v>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f t="shared" si="60"/>
        <v>2</v>
      </c>
      <c r="W1196" t="s">
        <v>8</v>
      </c>
      <c r="X1196" s="3">
        <v>7</v>
      </c>
      <c r="Y1196">
        <v>0</v>
      </c>
      <c r="AF1196">
        <f>Table1[[#This Row],[AB]]+Table1[[#This Row],[BB]]+Table1[[#This Row],[SF]]</f>
        <v>3</v>
      </c>
      <c r="AG1196">
        <f>Table1[[#This Row],[H]]+Table1[[#This Row],[BB]]</f>
        <v>2</v>
      </c>
      <c r="AH1196">
        <f>Table1[[#This Row],[H]]-Table1[[#This Row],[2B]]-Table1[[#This Row],[3B]]-Table1[[#This Row],[HR]]</f>
        <v>2</v>
      </c>
      <c r="AI1196" s="3">
        <f>IF(Table1[[#This Row],[Team_Game_Number]] &gt;_xlfn.MAXIFS(Table1[Team_Game_Number],Table1[Team],Table1[[#This Row],[Team]]) - 5,1,0)</f>
        <v>0</v>
      </c>
      <c r="AJ1196" cm="1">
        <f t="array" ref="AJ1196">MATCH(Table1[[#This Row],[Game_ID]],_xlfn.UNIQUE(_xlfn._xlws.FILTER(Table1[Game_ID],Table1[Team]=Table1[[#This Row],[Team]])),0)</f>
        <v>11</v>
      </c>
      <c r="AK1196">
        <f>IF(Table1[[#This Row],[Last5_Flag]]=1,1,0)</f>
        <v>0</v>
      </c>
      <c r="AL1196">
        <f>COUNTIFS(
    Table1[Player Name], Table1[[#This Row],[Player Name]],
    Table1[Position], Table1[[#This Row],[Position]]
)</f>
        <v>15</v>
      </c>
      <c r="AM1196" t="str" cm="1">
        <f t="array" ref="AM11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197" spans="1:39" x14ac:dyDescent="0.2">
      <c r="A1197" t="str">
        <f>TEXT(Table1[[#This Row],[Date]],"yyyymmdd") &amp; "_" &amp; (LEFT(D1197,3) &amp; "_" &amp; LEFT(E1197,3) &amp; "_" &amp; (Table1[[#This Row],[Game_no.]]))</f>
        <v>20260228_Cho_WVS_1</v>
      </c>
      <c r="B1197" s="1">
        <v>46081</v>
      </c>
      <c r="C1197" s="3">
        <v>1</v>
      </c>
      <c r="D1197" t="s">
        <v>362</v>
      </c>
      <c r="E1197" t="s">
        <v>130</v>
      </c>
      <c r="F1197" t="s">
        <v>130</v>
      </c>
      <c r="G1197" t="s">
        <v>362</v>
      </c>
      <c r="H1197" t="s">
        <v>132</v>
      </c>
      <c r="I1197" t="str">
        <f>TRIM(SUBSTITUTE(Table1[[#This Row],[Player]], " ", ""))</f>
        <v>C.Cummings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f t="shared" si="60"/>
        <v>0</v>
      </c>
      <c r="W1197" t="s">
        <v>43</v>
      </c>
      <c r="X1197" s="3">
        <v>8</v>
      </c>
      <c r="Y1197">
        <v>0</v>
      </c>
      <c r="AF1197">
        <f>Table1[[#This Row],[AB]]+Table1[[#This Row],[BB]]+Table1[[#This Row],[SF]]</f>
        <v>2</v>
      </c>
      <c r="AG1197">
        <f>Table1[[#This Row],[H]]+Table1[[#This Row],[BB]]</f>
        <v>0</v>
      </c>
      <c r="AH1197">
        <f>Table1[[#This Row],[H]]-Table1[[#This Row],[2B]]-Table1[[#This Row],[3B]]-Table1[[#This Row],[HR]]</f>
        <v>0</v>
      </c>
      <c r="AI1197" s="3">
        <f>IF(Table1[[#This Row],[Team_Game_Number]] &gt;_xlfn.MAXIFS(Table1[Team_Game_Number],Table1[Team],Table1[[#This Row],[Team]]) - 5,1,0)</f>
        <v>0</v>
      </c>
      <c r="AJ1197" cm="1">
        <f t="array" ref="AJ1197">MATCH(Table1[[#This Row],[Game_ID]],_xlfn.UNIQUE(_xlfn._xlws.FILTER(Table1[Game_ID],Table1[Team]=Table1[[#This Row],[Team]])),0)</f>
        <v>11</v>
      </c>
      <c r="AK1197">
        <f>IF(Table1[[#This Row],[Last5_Flag]]=1,1,0)</f>
        <v>0</v>
      </c>
      <c r="AL1197">
        <f>COUNTIFS(
    Table1[Player Name], Table1[[#This Row],[Player Name]],
    Table1[Position], Table1[[#This Row],[Position]]
)</f>
        <v>10</v>
      </c>
      <c r="AM1197" t="str" cm="1">
        <f t="array" ref="AM11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198" spans="1:39" x14ac:dyDescent="0.2">
      <c r="A1198" t="str">
        <f>TEXT(Table1[[#This Row],[Date]],"yyyymmdd") &amp; "_" &amp; (LEFT(D1198,3) &amp; "_" &amp; LEFT(E1198,3) &amp; "_" &amp; (Table1[[#This Row],[Game_no.]]))</f>
        <v>20260228_Cho_WVS_1</v>
      </c>
      <c r="B1198" s="1">
        <v>46081</v>
      </c>
      <c r="C1198" s="3">
        <v>1</v>
      </c>
      <c r="D1198" t="s">
        <v>362</v>
      </c>
      <c r="E1198" t="s">
        <v>130</v>
      </c>
      <c r="F1198" t="s">
        <v>130</v>
      </c>
      <c r="G1198" t="s">
        <v>362</v>
      </c>
      <c r="H1198" t="s">
        <v>131</v>
      </c>
      <c r="I1198" t="str">
        <f>TRIM(SUBSTITUTE(Table1[[#This Row],[Player]], " ", ""))</f>
        <v>E.Sigmon</v>
      </c>
      <c r="J1198">
        <v>2</v>
      </c>
      <c r="K1198">
        <v>1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f t="shared" si="60"/>
        <v>0</v>
      </c>
      <c r="W1198" t="s">
        <v>48</v>
      </c>
      <c r="X1198" s="3">
        <v>9</v>
      </c>
      <c r="Y1198">
        <v>0</v>
      </c>
      <c r="AF1198">
        <f>Table1[[#This Row],[AB]]+Table1[[#This Row],[BB]]+Table1[[#This Row],[SF]]</f>
        <v>3</v>
      </c>
      <c r="AG1198">
        <f>Table1[[#This Row],[H]]+Table1[[#This Row],[BB]]</f>
        <v>1</v>
      </c>
      <c r="AH1198">
        <f>Table1[[#This Row],[H]]-Table1[[#This Row],[2B]]-Table1[[#This Row],[3B]]-Table1[[#This Row],[HR]]</f>
        <v>0</v>
      </c>
      <c r="AI1198" s="3">
        <f>IF(Table1[[#This Row],[Team_Game_Number]] &gt;_xlfn.MAXIFS(Table1[Team_Game_Number],Table1[Team],Table1[[#This Row],[Team]]) - 5,1,0)</f>
        <v>0</v>
      </c>
      <c r="AJ1198" cm="1">
        <f t="array" ref="AJ1198">MATCH(Table1[[#This Row],[Game_ID]],_xlfn.UNIQUE(_xlfn._xlws.FILTER(Table1[Game_ID],Table1[Team]=Table1[[#This Row],[Team]])),0)</f>
        <v>11</v>
      </c>
      <c r="AK1198">
        <f>IF(Table1[[#This Row],[Last5_Flag]]=1,1,0)</f>
        <v>0</v>
      </c>
      <c r="AL1198">
        <f>COUNTIFS(
    Table1[Player Name], Table1[[#This Row],[Player Name]],
    Table1[Position], Table1[[#This Row],[Position]]
)</f>
        <v>18</v>
      </c>
      <c r="AM1198" t="str" cm="1">
        <f t="array" ref="AM11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199" spans="1:39" x14ac:dyDescent="0.2">
      <c r="A1199" t="str">
        <f>TEXT(Table1[[#This Row],[Date]],"yyyymmdd") &amp; "_" &amp; (LEFT(D1199,3) &amp; "_" &amp; LEFT(E1199,3) &amp; "_" &amp; (Table1[[#This Row],[Game_no.]]))</f>
        <v>20260228_Cho_WVS_1</v>
      </c>
      <c r="B1199" s="1">
        <v>46081</v>
      </c>
      <c r="C1199" s="3">
        <v>1</v>
      </c>
      <c r="D1199" t="s">
        <v>362</v>
      </c>
      <c r="E1199" t="s">
        <v>130</v>
      </c>
      <c r="F1199" t="s">
        <v>130</v>
      </c>
      <c r="G1199" t="s">
        <v>362</v>
      </c>
      <c r="H1199" t="s">
        <v>146</v>
      </c>
      <c r="I1199" t="str">
        <f>TRIM(SUBSTITUTE(Table1[[#This Row],[Player]], " ", ""))</f>
        <v>K.Murphy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f t="shared" si="60"/>
        <v>0</v>
      </c>
      <c r="W1199" t="s">
        <v>58</v>
      </c>
      <c r="X1199" s="3"/>
      <c r="Y1199">
        <v>0</v>
      </c>
      <c r="Z1199">
        <v>7</v>
      </c>
      <c r="AA1199">
        <v>9</v>
      </c>
      <c r="AB1199">
        <v>1</v>
      </c>
      <c r="AC1199">
        <v>1</v>
      </c>
      <c r="AD1199">
        <v>0</v>
      </c>
      <c r="AE1199">
        <v>3</v>
      </c>
      <c r="AF1199">
        <f>Table1[[#This Row],[AB]]+Table1[[#This Row],[BB]]+Table1[[#This Row],[SF]]</f>
        <v>0</v>
      </c>
      <c r="AG1199">
        <f>Table1[[#This Row],[H]]+Table1[[#This Row],[BB]]</f>
        <v>0</v>
      </c>
      <c r="AH1199">
        <f>Table1[[#This Row],[H]]-Table1[[#This Row],[2B]]-Table1[[#This Row],[3B]]-Table1[[#This Row],[HR]]</f>
        <v>0</v>
      </c>
      <c r="AI1199" s="3">
        <f>IF(Table1[[#This Row],[Team_Game_Number]] &gt;_xlfn.MAXIFS(Table1[Team_Game_Number],Table1[Team],Table1[[#This Row],[Team]]) - 5,1,0)</f>
        <v>0</v>
      </c>
      <c r="AJ1199" cm="1">
        <f t="array" ref="AJ1199">MATCH(Table1[[#This Row],[Game_ID]],_xlfn.UNIQUE(_xlfn._xlws.FILTER(Table1[Game_ID],Table1[Team]=Table1[[#This Row],[Team]])),0)</f>
        <v>11</v>
      </c>
      <c r="AK1199">
        <f>IF(Table1[[#This Row],[Last5_Flag]]=1,1,0)</f>
        <v>0</v>
      </c>
      <c r="AL1199">
        <f>COUNTIFS(
    Table1[Player Name], Table1[[#This Row],[Player Name]],
    Table1[Position], Table1[[#This Row],[Position]]
)</f>
        <v>9</v>
      </c>
      <c r="AM1199" t="str" cm="1">
        <f t="array" ref="AM11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00" spans="1:39" x14ac:dyDescent="0.2">
      <c r="A1200" t="str">
        <f>TEXT(Table1[[#This Row],[Date]],"yyyymmdd") &amp; "_" &amp; (LEFT(D1200,3) &amp; "_" &amp; LEFT(E1200,3) &amp; "_" &amp; (Table1[[#This Row],[Game_no.]]))</f>
        <v>20260228_Fay_WVW_1</v>
      </c>
      <c r="B1200" s="1">
        <v>46081</v>
      </c>
      <c r="C1200" s="3">
        <v>1</v>
      </c>
      <c r="D1200" t="s">
        <v>363</v>
      </c>
      <c r="E1200" t="s">
        <v>286</v>
      </c>
      <c r="F1200" t="s">
        <v>286</v>
      </c>
      <c r="G1200" t="s">
        <v>363</v>
      </c>
      <c r="H1200" t="s">
        <v>358</v>
      </c>
      <c r="I1200" t="str">
        <f>TRIM(SUBSTITUTE(Table1[[#This Row],[Player]], " ", ""))</f>
        <v>M.O'Brien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f t="shared" si="60"/>
        <v>0</v>
      </c>
      <c r="W1200" t="s">
        <v>58</v>
      </c>
      <c r="X1200" s="3"/>
      <c r="Y1200">
        <v>0</v>
      </c>
      <c r="Z1200">
        <v>1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f>Table1[[#This Row],[AB]]+Table1[[#This Row],[BB]]+Table1[[#This Row],[SF]]</f>
        <v>0</v>
      </c>
      <c r="AG1200">
        <f>Table1[[#This Row],[H]]+Table1[[#This Row],[BB]]</f>
        <v>0</v>
      </c>
      <c r="AH1200">
        <f>Table1[[#This Row],[H]]-Table1[[#This Row],[2B]]-Table1[[#This Row],[3B]]-Table1[[#This Row],[HR]]</f>
        <v>0</v>
      </c>
      <c r="AI1200" s="3">
        <f>IF(Table1[[#This Row],[Team_Game_Number]] &gt;_xlfn.MAXIFS(Table1[Team_Game_Number],Table1[Team],Table1[[#This Row],[Team]]) - 5,1,0)</f>
        <v>0</v>
      </c>
      <c r="AJ1200" cm="1">
        <f t="array" ref="AJ1200">MATCH(Table1[[#This Row],[Game_ID]],_xlfn.UNIQUE(_xlfn._xlws.FILTER(Table1[Game_ID],Table1[Team]=Table1[[#This Row],[Team]])),0)</f>
        <v>6</v>
      </c>
      <c r="AK1200">
        <f>IF(Table1[[#This Row],[Last5_Flag]]=1,1,0)</f>
        <v>0</v>
      </c>
      <c r="AL1200">
        <f>COUNTIFS(
    Table1[Player Name], Table1[[#This Row],[Player Name]],
    Table1[Position], Table1[[#This Row],[Position]]
)</f>
        <v>9</v>
      </c>
      <c r="AM1200" t="str" cm="1">
        <f t="array" ref="AM12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01" spans="1:39" x14ac:dyDescent="0.2">
      <c r="A1201" t="str">
        <f>TEXT(Table1[[#This Row],[Date]],"yyyymmdd") &amp; "_" &amp; (LEFT(D1201,3) &amp; "_" &amp; LEFT(E1201,3) &amp; "_" &amp; (Table1[[#This Row],[Game_no.]]))</f>
        <v>20260228_Fay_WVW_1</v>
      </c>
      <c r="B1201" s="1">
        <v>46081</v>
      </c>
      <c r="C1201" s="3">
        <v>1</v>
      </c>
      <c r="D1201" t="s">
        <v>363</v>
      </c>
      <c r="E1201" t="s">
        <v>286</v>
      </c>
      <c r="F1201" t="s">
        <v>286</v>
      </c>
      <c r="G1201" t="s">
        <v>363</v>
      </c>
      <c r="H1201" t="s">
        <v>287</v>
      </c>
      <c r="I1201" t="str">
        <f>TRIM(SUBSTITUTE(Table1[[#This Row],[Player]], " ", ""))</f>
        <v>J.Riley</v>
      </c>
      <c r="J1201">
        <v>3</v>
      </c>
      <c r="K1201">
        <v>2</v>
      </c>
      <c r="L1201">
        <v>1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f t="shared" ref="V1201:V1230" si="61">L1201*1+P1201*2+Q1201*3+R1201*4</f>
        <v>1</v>
      </c>
      <c r="W1201" t="s">
        <v>57</v>
      </c>
      <c r="X1201" s="3">
        <v>1</v>
      </c>
      <c r="Y1201">
        <v>0</v>
      </c>
      <c r="AF1201">
        <f>Table1[[#This Row],[AB]]+Table1[[#This Row],[BB]]+Table1[[#This Row],[SF]]</f>
        <v>3</v>
      </c>
      <c r="AG1201">
        <f>Table1[[#This Row],[H]]+Table1[[#This Row],[BB]]</f>
        <v>1</v>
      </c>
      <c r="AH1201">
        <f>Table1[[#This Row],[H]]-Table1[[#This Row],[2B]]-Table1[[#This Row],[3B]]-Table1[[#This Row],[HR]]</f>
        <v>1</v>
      </c>
      <c r="AI1201" s="3">
        <f>IF(Table1[[#This Row],[Team_Game_Number]] &gt;_xlfn.MAXIFS(Table1[Team_Game_Number],Table1[Team],Table1[[#This Row],[Team]]) - 5,1,0)</f>
        <v>0</v>
      </c>
      <c r="AJ1201" cm="1">
        <f t="array" ref="AJ1201">MATCH(Table1[[#This Row],[Game_ID]],_xlfn.UNIQUE(_xlfn._xlws.FILTER(Table1[Game_ID],Table1[Team]=Table1[[#This Row],[Team]])),0)</f>
        <v>6</v>
      </c>
      <c r="AK1201">
        <f>IF(Table1[[#This Row],[Last5_Flag]]=1,1,0)</f>
        <v>0</v>
      </c>
      <c r="AL1201">
        <f>COUNTIFS(
    Table1[Player Name], Table1[[#This Row],[Player Name]],
    Table1[Position], Table1[[#This Row],[Position]]
)</f>
        <v>27</v>
      </c>
      <c r="AM1201" t="str" cm="1">
        <f t="array" ref="AM12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202" spans="1:39" x14ac:dyDescent="0.2">
      <c r="A1202" t="str">
        <f>TEXT(Table1[[#This Row],[Date]],"yyyymmdd") &amp; "_" &amp; (LEFT(D1202,3) &amp; "_" &amp; LEFT(E1202,3) &amp; "_" &amp; (Table1[[#This Row],[Game_no.]]))</f>
        <v>20260228_Fay_WVW_1</v>
      </c>
      <c r="B1202" s="1">
        <v>46081</v>
      </c>
      <c r="C1202" s="3">
        <v>1</v>
      </c>
      <c r="D1202" t="s">
        <v>363</v>
      </c>
      <c r="E1202" t="s">
        <v>286</v>
      </c>
      <c r="F1202" t="s">
        <v>286</v>
      </c>
      <c r="G1202" t="s">
        <v>363</v>
      </c>
      <c r="H1202" t="s">
        <v>288</v>
      </c>
      <c r="I1202" t="str">
        <f>TRIM(SUBSTITUTE(Table1[[#This Row],[Player]], " ", ""))</f>
        <v>L.Hague</v>
      </c>
      <c r="J1202">
        <v>1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f t="shared" si="61"/>
        <v>1</v>
      </c>
      <c r="W1202" t="s">
        <v>53</v>
      </c>
      <c r="X1202" s="3">
        <v>2</v>
      </c>
      <c r="Y1202">
        <v>0</v>
      </c>
      <c r="AF1202">
        <f>Table1[[#This Row],[AB]]+Table1[[#This Row],[BB]]+Table1[[#This Row],[SF]]</f>
        <v>1</v>
      </c>
      <c r="AG1202">
        <f>Table1[[#This Row],[H]]+Table1[[#This Row],[BB]]</f>
        <v>1</v>
      </c>
      <c r="AH1202">
        <f>Table1[[#This Row],[H]]-Table1[[#This Row],[2B]]-Table1[[#This Row],[3B]]-Table1[[#This Row],[HR]]</f>
        <v>1</v>
      </c>
      <c r="AI1202" s="3">
        <f>IF(Table1[[#This Row],[Team_Game_Number]] &gt;_xlfn.MAXIFS(Table1[Team_Game_Number],Table1[Team],Table1[[#This Row],[Team]]) - 5,1,0)</f>
        <v>0</v>
      </c>
      <c r="AJ1202" cm="1">
        <f t="array" ref="AJ1202">MATCH(Table1[[#This Row],[Game_ID]],_xlfn.UNIQUE(_xlfn._xlws.FILTER(Table1[Game_ID],Table1[Team]=Table1[[#This Row],[Team]])),0)</f>
        <v>6</v>
      </c>
      <c r="AK1202">
        <f>IF(Table1[[#This Row],[Last5_Flag]]=1,1,0)</f>
        <v>0</v>
      </c>
      <c r="AL1202">
        <f>COUNTIFS(
    Table1[Player Name], Table1[[#This Row],[Player Name]],
    Table1[Position], Table1[[#This Row],[Position]]
)</f>
        <v>10</v>
      </c>
      <c r="AM1202" t="str" cm="1">
        <f t="array" ref="AM12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203" spans="1:39" x14ac:dyDescent="0.2">
      <c r="A1203" t="str">
        <f>TEXT(Table1[[#This Row],[Date]],"yyyymmdd") &amp; "_" &amp; (LEFT(D1203,3) &amp; "_" &amp; LEFT(E1203,3) &amp; "_" &amp; (Table1[[#This Row],[Game_no.]]))</f>
        <v>20260228_Fay_WVW_1</v>
      </c>
      <c r="B1203" s="1">
        <v>46081</v>
      </c>
      <c r="C1203" s="3">
        <v>1</v>
      </c>
      <c r="D1203" t="s">
        <v>363</v>
      </c>
      <c r="E1203" t="s">
        <v>286</v>
      </c>
      <c r="F1203" t="s">
        <v>286</v>
      </c>
      <c r="G1203" t="s">
        <v>363</v>
      </c>
      <c r="H1203" t="s">
        <v>289</v>
      </c>
      <c r="I1203" t="str">
        <f>TRIM(SUBSTITUTE(Table1[[#This Row],[Player]], " ", ""))</f>
        <v>G.Arnold</v>
      </c>
      <c r="J1203">
        <v>4</v>
      </c>
      <c r="K1203">
        <v>2</v>
      </c>
      <c r="L1203">
        <v>1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f t="shared" si="61"/>
        <v>1</v>
      </c>
      <c r="W1203" t="s">
        <v>7</v>
      </c>
      <c r="X1203" s="3">
        <v>3</v>
      </c>
      <c r="Y1203">
        <v>0</v>
      </c>
      <c r="AF1203">
        <f>Table1[[#This Row],[AB]]+Table1[[#This Row],[BB]]+Table1[[#This Row],[SF]]</f>
        <v>4</v>
      </c>
      <c r="AG1203">
        <f>Table1[[#This Row],[H]]+Table1[[#This Row],[BB]]</f>
        <v>1</v>
      </c>
      <c r="AH1203">
        <f>Table1[[#This Row],[H]]-Table1[[#This Row],[2B]]-Table1[[#This Row],[3B]]-Table1[[#This Row],[HR]]</f>
        <v>1</v>
      </c>
      <c r="AI1203" s="3">
        <f>IF(Table1[[#This Row],[Team_Game_Number]] &gt;_xlfn.MAXIFS(Table1[Team_Game_Number],Table1[Team],Table1[[#This Row],[Team]]) - 5,1,0)</f>
        <v>0</v>
      </c>
      <c r="AJ1203" cm="1">
        <f t="array" ref="AJ1203">MATCH(Table1[[#This Row],[Game_ID]],_xlfn.UNIQUE(_xlfn._xlws.FILTER(Table1[Game_ID],Table1[Team]=Table1[[#This Row],[Team]])),0)</f>
        <v>6</v>
      </c>
      <c r="AK1203">
        <f>IF(Table1[[#This Row],[Last5_Flag]]=1,1,0)</f>
        <v>0</v>
      </c>
      <c r="AL1203">
        <f>COUNTIFS(
    Table1[Player Name], Table1[[#This Row],[Player Name]],
    Table1[Position], Table1[[#This Row],[Position]]
)</f>
        <v>27</v>
      </c>
      <c r="AM1203" t="str" cm="1">
        <f t="array" ref="AM12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204" spans="1:39" x14ac:dyDescent="0.2">
      <c r="A1204" t="str">
        <f>TEXT(Table1[[#This Row],[Date]],"yyyymmdd") &amp; "_" &amp; (LEFT(D1204,3) &amp; "_" &amp; LEFT(E1204,3) &amp; "_" &amp; (Table1[[#This Row],[Game_no.]]))</f>
        <v>20260228_Fay_WVW_1</v>
      </c>
      <c r="B1204" s="1">
        <v>46081</v>
      </c>
      <c r="C1204" s="3">
        <v>1</v>
      </c>
      <c r="D1204" t="s">
        <v>363</v>
      </c>
      <c r="E1204" t="s">
        <v>286</v>
      </c>
      <c r="F1204" t="s">
        <v>286</v>
      </c>
      <c r="G1204" t="s">
        <v>363</v>
      </c>
      <c r="H1204" t="s">
        <v>290</v>
      </c>
      <c r="I1204" t="str">
        <f>TRIM(SUBSTITUTE(Table1[[#This Row],[Player]], " ", ""))</f>
        <v>J.Fix</v>
      </c>
      <c r="J1204">
        <v>4</v>
      </c>
      <c r="K1204">
        <v>2</v>
      </c>
      <c r="L1204">
        <v>3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f t="shared" si="61"/>
        <v>3</v>
      </c>
      <c r="W1204" t="s">
        <v>43</v>
      </c>
      <c r="X1204" s="3">
        <v>4</v>
      </c>
      <c r="Y1204">
        <v>0</v>
      </c>
      <c r="AF1204">
        <f>Table1[[#This Row],[AB]]+Table1[[#This Row],[BB]]+Table1[[#This Row],[SF]]</f>
        <v>4</v>
      </c>
      <c r="AG1204">
        <f>Table1[[#This Row],[H]]+Table1[[#This Row],[BB]]</f>
        <v>3</v>
      </c>
      <c r="AH1204">
        <f>Table1[[#This Row],[H]]-Table1[[#This Row],[2B]]-Table1[[#This Row],[3B]]-Table1[[#This Row],[HR]]</f>
        <v>3</v>
      </c>
      <c r="AI1204" s="3">
        <f>IF(Table1[[#This Row],[Team_Game_Number]] &gt;_xlfn.MAXIFS(Table1[Team_Game_Number],Table1[Team],Table1[[#This Row],[Team]]) - 5,1,0)</f>
        <v>0</v>
      </c>
      <c r="AJ1204" cm="1">
        <f t="array" ref="AJ1204">MATCH(Table1[[#This Row],[Game_ID]],_xlfn.UNIQUE(_xlfn._xlws.FILTER(Table1[Game_ID],Table1[Team]=Table1[[#This Row],[Team]])),0)</f>
        <v>6</v>
      </c>
      <c r="AK1204">
        <f>IF(Table1[[#This Row],[Last5_Flag]]=1,1,0)</f>
        <v>0</v>
      </c>
      <c r="AL1204">
        <f>COUNTIFS(
    Table1[Player Name], Table1[[#This Row],[Player Name]],
    Table1[Position], Table1[[#This Row],[Position]]
)</f>
        <v>9</v>
      </c>
      <c r="AM1204" t="str" cm="1">
        <f t="array" ref="AM12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05" spans="1:39" x14ac:dyDescent="0.2">
      <c r="A1205" t="str">
        <f>TEXT(Table1[[#This Row],[Date]],"yyyymmdd") &amp; "_" &amp; (LEFT(D1205,3) &amp; "_" &amp; LEFT(E1205,3) &amp; "_" &amp; (Table1[[#This Row],[Game_no.]]))</f>
        <v>20260228_Fay_WVW_1</v>
      </c>
      <c r="B1205" s="1">
        <v>46081</v>
      </c>
      <c r="C1205" s="3">
        <v>1</v>
      </c>
      <c r="D1205" t="s">
        <v>363</v>
      </c>
      <c r="E1205" t="s">
        <v>286</v>
      </c>
      <c r="F1205" t="s">
        <v>286</v>
      </c>
      <c r="G1205" t="s">
        <v>363</v>
      </c>
      <c r="H1205" t="s">
        <v>292</v>
      </c>
      <c r="I1205" t="str">
        <f>TRIM(SUBSTITUTE(Table1[[#This Row],[Player]], " ", ""))</f>
        <v>M.Austra</v>
      </c>
      <c r="J1205">
        <v>1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f t="shared" si="61"/>
        <v>0</v>
      </c>
      <c r="W1205" t="s">
        <v>52</v>
      </c>
      <c r="X1205" s="3">
        <v>5</v>
      </c>
      <c r="Y1205">
        <v>0</v>
      </c>
      <c r="AF1205">
        <f>Table1[[#This Row],[AB]]+Table1[[#This Row],[BB]]+Table1[[#This Row],[SF]]</f>
        <v>1</v>
      </c>
      <c r="AG1205">
        <f>Table1[[#This Row],[H]]+Table1[[#This Row],[BB]]</f>
        <v>0</v>
      </c>
      <c r="AH1205">
        <f>Table1[[#This Row],[H]]-Table1[[#This Row],[2B]]-Table1[[#This Row],[3B]]-Table1[[#This Row],[HR]]</f>
        <v>0</v>
      </c>
      <c r="AI1205" s="3">
        <f>IF(Table1[[#This Row],[Team_Game_Number]] &gt;_xlfn.MAXIFS(Table1[Team_Game_Number],Table1[Team],Table1[[#This Row],[Team]]) - 5,1,0)</f>
        <v>0</v>
      </c>
      <c r="AJ1205" cm="1">
        <f t="array" ref="AJ1205">MATCH(Table1[[#This Row],[Game_ID]],_xlfn.UNIQUE(_xlfn._xlws.FILTER(Table1[Game_ID],Table1[Team]=Table1[[#This Row],[Team]])),0)</f>
        <v>6</v>
      </c>
      <c r="AK1205">
        <f>IF(Table1[[#This Row],[Last5_Flag]]=1,1,0)</f>
        <v>0</v>
      </c>
      <c r="AL1205">
        <f>COUNTIFS(
    Table1[Player Name], Table1[[#This Row],[Player Name]],
    Table1[Position], Table1[[#This Row],[Position]]
)</f>
        <v>12</v>
      </c>
      <c r="AM1205" t="str" cm="1">
        <f t="array" ref="AM12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06" spans="1:39" x14ac:dyDescent="0.2">
      <c r="A1206" t="str">
        <f>TEXT(Table1[[#This Row],[Date]],"yyyymmdd") &amp; "_" &amp; (LEFT(D1206,3) &amp; "_" &amp; LEFT(E1206,3) &amp; "_" &amp; (Table1[[#This Row],[Game_no.]]))</f>
        <v>20260228_Fay_WVW_1</v>
      </c>
      <c r="B1206" s="1">
        <v>46081</v>
      </c>
      <c r="C1206" s="3">
        <v>1</v>
      </c>
      <c r="D1206" t="s">
        <v>363</v>
      </c>
      <c r="E1206" t="s">
        <v>286</v>
      </c>
      <c r="F1206" t="s">
        <v>286</v>
      </c>
      <c r="G1206" t="s">
        <v>363</v>
      </c>
      <c r="H1206" t="s">
        <v>294</v>
      </c>
      <c r="I1206" t="str">
        <f>TRIM(SUBSTITUTE(Table1[[#This Row],[Player]], " ", ""))</f>
        <v>T.Nowicki</v>
      </c>
      <c r="J1206">
        <v>3</v>
      </c>
      <c r="K1206">
        <v>2</v>
      </c>
      <c r="L1206">
        <v>1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f t="shared" si="61"/>
        <v>1</v>
      </c>
      <c r="W1206" t="s">
        <v>50</v>
      </c>
      <c r="X1206" s="3">
        <v>6</v>
      </c>
      <c r="Y1206">
        <v>0</v>
      </c>
      <c r="AF1206">
        <f>Table1[[#This Row],[AB]]+Table1[[#This Row],[BB]]+Table1[[#This Row],[SF]]</f>
        <v>3</v>
      </c>
      <c r="AG1206">
        <f>Table1[[#This Row],[H]]+Table1[[#This Row],[BB]]</f>
        <v>1</v>
      </c>
      <c r="AH1206">
        <f>Table1[[#This Row],[H]]-Table1[[#This Row],[2B]]-Table1[[#This Row],[3B]]-Table1[[#This Row],[HR]]</f>
        <v>1</v>
      </c>
      <c r="AI1206" s="3">
        <f>IF(Table1[[#This Row],[Team_Game_Number]] &gt;_xlfn.MAXIFS(Table1[Team_Game_Number],Table1[Team],Table1[[#This Row],[Team]]) - 5,1,0)</f>
        <v>0</v>
      </c>
      <c r="AJ1206" cm="1">
        <f t="array" ref="AJ1206">MATCH(Table1[[#This Row],[Game_ID]],_xlfn.UNIQUE(_xlfn._xlws.FILTER(Table1[Game_ID],Table1[Team]=Table1[[#This Row],[Team]])),0)</f>
        <v>6</v>
      </c>
      <c r="AK1206">
        <f>IF(Table1[[#This Row],[Last5_Flag]]=1,1,0)</f>
        <v>0</v>
      </c>
      <c r="AL1206">
        <f>COUNTIFS(
    Table1[Player Name], Table1[[#This Row],[Player Name]],
    Table1[Position], Table1[[#This Row],[Position]]
)</f>
        <v>2</v>
      </c>
      <c r="AM1206" t="str" cm="1">
        <f t="array" ref="AM12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07" spans="1:39" x14ac:dyDescent="0.2">
      <c r="A1207" t="str">
        <f>TEXT(Table1[[#This Row],[Date]],"yyyymmdd") &amp; "_" &amp; (LEFT(D1207,3) &amp; "_" &amp; LEFT(E1207,3) &amp; "_" &amp; (Table1[[#This Row],[Game_no.]]))</f>
        <v>20260228_Fay_WVW_1</v>
      </c>
      <c r="B1207" s="1">
        <v>46081</v>
      </c>
      <c r="C1207" s="3">
        <v>1</v>
      </c>
      <c r="D1207" t="s">
        <v>363</v>
      </c>
      <c r="E1207" t="s">
        <v>286</v>
      </c>
      <c r="F1207" t="s">
        <v>286</v>
      </c>
      <c r="G1207" t="s">
        <v>363</v>
      </c>
      <c r="H1207" t="s">
        <v>293</v>
      </c>
      <c r="I1207" t="str">
        <f>TRIM(SUBSTITUTE(Table1[[#This Row],[Player]], " ", ""))</f>
        <v>E.Putman</v>
      </c>
      <c r="J1207">
        <v>2</v>
      </c>
      <c r="K1207">
        <v>1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f t="shared" si="61"/>
        <v>1</v>
      </c>
      <c r="W1207" t="s">
        <v>54</v>
      </c>
      <c r="X1207" s="3">
        <v>7</v>
      </c>
      <c r="Y1207">
        <v>0</v>
      </c>
      <c r="AF1207">
        <f>Table1[[#This Row],[AB]]+Table1[[#This Row],[BB]]+Table1[[#This Row],[SF]]</f>
        <v>2</v>
      </c>
      <c r="AG1207">
        <f>Table1[[#This Row],[H]]+Table1[[#This Row],[BB]]</f>
        <v>1</v>
      </c>
      <c r="AH1207">
        <f>Table1[[#This Row],[H]]-Table1[[#This Row],[2B]]-Table1[[#This Row],[3B]]-Table1[[#This Row],[HR]]</f>
        <v>1</v>
      </c>
      <c r="AI1207" s="3">
        <f>IF(Table1[[#This Row],[Team_Game_Number]] &gt;_xlfn.MAXIFS(Table1[Team_Game_Number],Table1[Team],Table1[[#This Row],[Team]]) - 5,1,0)</f>
        <v>0</v>
      </c>
      <c r="AJ1207" cm="1">
        <f t="array" ref="AJ1207">MATCH(Table1[[#This Row],[Game_ID]],_xlfn.UNIQUE(_xlfn._xlws.FILTER(Table1[Game_ID],Table1[Team]=Table1[[#This Row],[Team]])),0)</f>
        <v>6</v>
      </c>
      <c r="AK1207">
        <f>IF(Table1[[#This Row],[Last5_Flag]]=1,1,0)</f>
        <v>0</v>
      </c>
      <c r="AL1207">
        <f>COUNTIFS(
    Table1[Player Name], Table1[[#This Row],[Player Name]],
    Table1[Position], Table1[[#This Row],[Position]]
)</f>
        <v>24</v>
      </c>
      <c r="AM1207" t="str" cm="1">
        <f t="array" ref="AM12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208" spans="1:39" x14ac:dyDescent="0.2">
      <c r="A1208" t="str">
        <f>TEXT(Table1[[#This Row],[Date]],"yyyymmdd") &amp; "_" &amp; (LEFT(D1208,3) &amp; "_" &amp; LEFT(E1208,3) &amp; "_" &amp; (Table1[[#This Row],[Game_no.]]))</f>
        <v>20260228_Fay_WVW_1</v>
      </c>
      <c r="B1208" s="1">
        <v>46081</v>
      </c>
      <c r="C1208" s="3">
        <v>1</v>
      </c>
      <c r="D1208" t="s">
        <v>363</v>
      </c>
      <c r="E1208" t="s">
        <v>286</v>
      </c>
      <c r="F1208" t="s">
        <v>286</v>
      </c>
      <c r="G1208" t="s">
        <v>363</v>
      </c>
      <c r="H1208" t="s">
        <v>295</v>
      </c>
      <c r="I1208" t="str">
        <f>TRIM(SUBSTITUTE(Table1[[#This Row],[Player]], " ", ""))</f>
        <v>R.Winn</v>
      </c>
      <c r="J1208">
        <v>3</v>
      </c>
      <c r="K1208">
        <v>1</v>
      </c>
      <c r="L1208">
        <v>2</v>
      </c>
      <c r="M1208">
        <v>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f t="shared" si="61"/>
        <v>2</v>
      </c>
      <c r="W1208" t="s">
        <v>8</v>
      </c>
      <c r="X1208" s="3">
        <v>8</v>
      </c>
      <c r="Y1208">
        <v>0</v>
      </c>
      <c r="AF1208">
        <f>Table1[[#This Row],[AB]]+Table1[[#This Row],[BB]]+Table1[[#This Row],[SF]]</f>
        <v>3</v>
      </c>
      <c r="AG1208">
        <f>Table1[[#This Row],[H]]+Table1[[#This Row],[BB]]</f>
        <v>2</v>
      </c>
      <c r="AH1208">
        <f>Table1[[#This Row],[H]]-Table1[[#This Row],[2B]]-Table1[[#This Row],[3B]]-Table1[[#This Row],[HR]]</f>
        <v>2</v>
      </c>
      <c r="AI1208" s="3">
        <f>IF(Table1[[#This Row],[Team_Game_Number]] &gt;_xlfn.MAXIFS(Table1[Team_Game_Number],Table1[Team],Table1[[#This Row],[Team]]) - 5,1,0)</f>
        <v>0</v>
      </c>
      <c r="AJ1208" cm="1">
        <f t="array" ref="AJ1208">MATCH(Table1[[#This Row],[Game_ID]],_xlfn.UNIQUE(_xlfn._xlws.FILTER(Table1[Game_ID],Table1[Team]=Table1[[#This Row],[Team]])),0)</f>
        <v>6</v>
      </c>
      <c r="AK1208">
        <f>IF(Table1[[#This Row],[Last5_Flag]]=1,1,0)</f>
        <v>0</v>
      </c>
      <c r="AL1208">
        <f>COUNTIFS(
    Table1[Player Name], Table1[[#This Row],[Player Name]],
    Table1[Position], Table1[[#This Row],[Position]]
)</f>
        <v>10</v>
      </c>
      <c r="AM1208" t="str" cm="1">
        <f t="array" ref="AM12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09" spans="1:39" x14ac:dyDescent="0.2">
      <c r="A1209" t="str">
        <f>TEXT(Table1[[#This Row],[Date]],"yyyymmdd") &amp; "_" &amp; (LEFT(D1209,3) &amp; "_" &amp; LEFT(E1209,3) &amp; "_" &amp; (Table1[[#This Row],[Game_no.]]))</f>
        <v>20260228_Fay_WVW_1</v>
      </c>
      <c r="B1209" s="1">
        <v>46081</v>
      </c>
      <c r="C1209" s="3">
        <v>1</v>
      </c>
      <c r="D1209" t="s">
        <v>363</v>
      </c>
      <c r="E1209" t="s">
        <v>286</v>
      </c>
      <c r="F1209" t="s">
        <v>286</v>
      </c>
      <c r="G1209" t="s">
        <v>363</v>
      </c>
      <c r="H1209" t="s">
        <v>296</v>
      </c>
      <c r="I1209" t="str">
        <f>TRIM(SUBSTITUTE(Table1[[#This Row],[Player]], " ", ""))</f>
        <v>C.Cowan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f t="shared" si="61"/>
        <v>0</v>
      </c>
      <c r="W1209" t="s">
        <v>48</v>
      </c>
      <c r="X1209" s="3">
        <v>9</v>
      </c>
      <c r="Y1209">
        <v>0</v>
      </c>
      <c r="AF1209">
        <f>Table1[[#This Row],[AB]]+Table1[[#This Row],[BB]]+Table1[[#This Row],[SF]]</f>
        <v>1</v>
      </c>
      <c r="AG1209">
        <f>Table1[[#This Row],[H]]+Table1[[#This Row],[BB]]</f>
        <v>0</v>
      </c>
      <c r="AH1209">
        <f>Table1[[#This Row],[H]]-Table1[[#This Row],[2B]]-Table1[[#This Row],[3B]]-Table1[[#This Row],[HR]]</f>
        <v>0</v>
      </c>
      <c r="AI1209" s="3">
        <f>IF(Table1[[#This Row],[Team_Game_Number]] &gt;_xlfn.MAXIFS(Table1[Team_Game_Number],Table1[Team],Table1[[#This Row],[Team]]) - 5,1,0)</f>
        <v>0</v>
      </c>
      <c r="AJ1209" cm="1">
        <f t="array" ref="AJ1209">MATCH(Table1[[#This Row],[Game_ID]],_xlfn.UNIQUE(_xlfn._xlws.FILTER(Table1[Game_ID],Table1[Team]=Table1[[#This Row],[Team]])),0)</f>
        <v>6</v>
      </c>
      <c r="AK1209">
        <f>IF(Table1[[#This Row],[Last5_Flag]]=1,1,0)</f>
        <v>0</v>
      </c>
      <c r="AL1209">
        <f>COUNTIFS(
    Table1[Player Name], Table1[[#This Row],[Player Name]],
    Table1[Position], Table1[[#This Row],[Position]]
)</f>
        <v>11</v>
      </c>
      <c r="AM1209" t="str" cm="1">
        <f t="array" ref="AM12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210" spans="1:39" x14ac:dyDescent="0.2">
      <c r="A1210" t="str">
        <f>TEXT(Table1[[#This Row],[Date]],"yyyymmdd") &amp; "_" &amp; (LEFT(D1210,3) &amp; "_" &amp; LEFT(E1210,3) &amp; "_" &amp; (Table1[[#This Row],[Game_no.]]))</f>
        <v>20260228_Fay_WVW_1</v>
      </c>
      <c r="B1210" s="1">
        <v>46081</v>
      </c>
      <c r="C1210" s="3">
        <v>1</v>
      </c>
      <c r="D1210" t="s">
        <v>363</v>
      </c>
      <c r="E1210" t="s">
        <v>286</v>
      </c>
      <c r="F1210" t="s">
        <v>286</v>
      </c>
      <c r="G1210" t="s">
        <v>363</v>
      </c>
      <c r="H1210" t="s">
        <v>300</v>
      </c>
      <c r="I1210" t="str">
        <f>TRIM(SUBSTITUTE(Table1[[#This Row],[Player]], " ", ""))</f>
        <v>M.Greene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f t="shared" si="61"/>
        <v>0</v>
      </c>
      <c r="W1210" t="s">
        <v>58</v>
      </c>
      <c r="X1210" s="3"/>
      <c r="Y1210">
        <v>0</v>
      </c>
      <c r="Z1210">
        <v>4</v>
      </c>
      <c r="AA1210">
        <v>2</v>
      </c>
      <c r="AB1210">
        <v>1</v>
      </c>
      <c r="AC1210">
        <v>1</v>
      </c>
      <c r="AD1210">
        <v>1</v>
      </c>
      <c r="AE1210">
        <v>3</v>
      </c>
      <c r="AF1210">
        <f>Table1[[#This Row],[AB]]+Table1[[#This Row],[BB]]+Table1[[#This Row],[SF]]</f>
        <v>0</v>
      </c>
      <c r="AG1210">
        <f>Table1[[#This Row],[H]]+Table1[[#This Row],[BB]]</f>
        <v>0</v>
      </c>
      <c r="AH1210">
        <f>Table1[[#This Row],[H]]-Table1[[#This Row],[2B]]-Table1[[#This Row],[3B]]-Table1[[#This Row],[HR]]</f>
        <v>0</v>
      </c>
      <c r="AI1210" s="3">
        <f>IF(Table1[[#This Row],[Team_Game_Number]] &gt;_xlfn.MAXIFS(Table1[Team_Game_Number],Table1[Team],Table1[[#This Row],[Team]]) - 5,1,0)</f>
        <v>0</v>
      </c>
      <c r="AJ1210" cm="1">
        <f t="array" ref="AJ1210">MATCH(Table1[[#This Row],[Game_ID]],_xlfn.UNIQUE(_xlfn._xlws.FILTER(Table1[Game_ID],Table1[Team]=Table1[[#This Row],[Team]])),0)</f>
        <v>6</v>
      </c>
      <c r="AK1210">
        <f>IF(Table1[[#This Row],[Last5_Flag]]=1,1,0)</f>
        <v>0</v>
      </c>
      <c r="AL1210">
        <f>COUNTIFS(
    Table1[Player Name], Table1[[#This Row],[Player Name]],
    Table1[Position], Table1[[#This Row],[Position]]
)</f>
        <v>15</v>
      </c>
      <c r="AM1210" t="str" cm="1">
        <f t="array" ref="AM12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11" spans="1:39" x14ac:dyDescent="0.2">
      <c r="A1211" t="str">
        <f>TEXT(Table1[[#This Row],[Date]],"yyyymmdd") &amp; "_" &amp; (LEFT(D1211,3) &amp; "_" &amp; LEFT(E1211,3) &amp; "_" &amp; (Table1[[#This Row],[Game_no.]]))</f>
        <v>20260228_Blu_D&amp;E_1</v>
      </c>
      <c r="B1211" s="1">
        <v>46081</v>
      </c>
      <c r="C1211" s="3">
        <v>1</v>
      </c>
      <c r="D1211" t="s">
        <v>364</v>
      </c>
      <c r="E1211" t="s">
        <v>42</v>
      </c>
      <c r="F1211" t="s">
        <v>42</v>
      </c>
      <c r="G1211" t="s">
        <v>364</v>
      </c>
      <c r="H1211" t="s">
        <v>121</v>
      </c>
      <c r="I1211" t="str">
        <f>TRIM(SUBSTITUTE(Table1[[#This Row],[Player]], " ", ""))</f>
        <v>I.Thomas</v>
      </c>
      <c r="J1211">
        <v>3</v>
      </c>
      <c r="K1211">
        <v>1</v>
      </c>
      <c r="L1211">
        <v>1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f t="shared" si="61"/>
        <v>1</v>
      </c>
      <c r="W1211" t="s">
        <v>53</v>
      </c>
      <c r="X1211" s="3">
        <v>1</v>
      </c>
      <c r="Y1211">
        <v>0</v>
      </c>
      <c r="AF1211">
        <f>Table1[[#This Row],[AB]]+Table1[[#This Row],[BB]]+Table1[[#This Row],[SF]]</f>
        <v>3</v>
      </c>
      <c r="AG1211">
        <f>Table1[[#This Row],[H]]+Table1[[#This Row],[BB]]</f>
        <v>1</v>
      </c>
      <c r="AH1211">
        <f>Table1[[#This Row],[H]]-Table1[[#This Row],[2B]]-Table1[[#This Row],[3B]]-Table1[[#This Row],[HR]]</f>
        <v>1</v>
      </c>
      <c r="AI1211" s="3">
        <f>IF(Table1[[#This Row],[Team_Game_Number]] &gt;_xlfn.MAXIFS(Table1[Team_Game_Number],Table1[Team],Table1[[#This Row],[Team]]) - 5,1,0)</f>
        <v>0</v>
      </c>
      <c r="AJ1211" cm="1">
        <f t="array" ref="AJ1211">MATCH(Table1[[#This Row],[Game_ID]],_xlfn.UNIQUE(_xlfn._xlws.FILTER(Table1[Game_ID],Table1[Team]=Table1[[#This Row],[Team]])),0)</f>
        <v>12</v>
      </c>
      <c r="AK1211">
        <f>IF(Table1[[#This Row],[Last5_Flag]]=1,1,0)</f>
        <v>0</v>
      </c>
      <c r="AL1211">
        <f>COUNTIFS(
    Table1[Player Name], Table1[[#This Row],[Player Name]],
    Table1[Position], Table1[[#This Row],[Position]]
)</f>
        <v>1</v>
      </c>
      <c r="AM1211" t="str" cm="1">
        <f t="array" ref="AM12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212" spans="1:39" x14ac:dyDescent="0.2">
      <c r="A1212" t="str">
        <f>TEXT(Table1[[#This Row],[Date]],"yyyymmdd") &amp; "_" &amp; (LEFT(D1212,3) &amp; "_" &amp; LEFT(E1212,3) &amp; "_" &amp; (Table1[[#This Row],[Game_no.]]))</f>
        <v>20260228_Blu_D&amp;E_1</v>
      </c>
      <c r="B1212" s="1">
        <v>46081</v>
      </c>
      <c r="C1212" s="3">
        <v>1</v>
      </c>
      <c r="D1212" t="s">
        <v>364</v>
      </c>
      <c r="E1212" t="s">
        <v>42</v>
      </c>
      <c r="F1212" t="s">
        <v>42</v>
      </c>
      <c r="G1212" t="s">
        <v>364</v>
      </c>
      <c r="H1212" t="s">
        <v>49</v>
      </c>
      <c r="I1212" t="str">
        <f>TRIM(SUBSTITUTE(Table1[[#This Row],[Player]], " ", ""))</f>
        <v>T.Fleming</v>
      </c>
      <c r="J1212">
        <v>3</v>
      </c>
      <c r="K1212">
        <v>2</v>
      </c>
      <c r="L1212">
        <v>2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f t="shared" si="61"/>
        <v>6</v>
      </c>
      <c r="W1212" t="s">
        <v>50</v>
      </c>
      <c r="X1212" s="3">
        <v>2</v>
      </c>
      <c r="Y1212">
        <v>0</v>
      </c>
      <c r="AF1212">
        <f>Table1[[#This Row],[AB]]+Table1[[#This Row],[BB]]+Table1[[#This Row],[SF]]</f>
        <v>3</v>
      </c>
      <c r="AG1212">
        <f>Table1[[#This Row],[H]]+Table1[[#This Row],[BB]]</f>
        <v>2</v>
      </c>
      <c r="AH1212">
        <f>Table1[[#This Row],[H]]-Table1[[#This Row],[2B]]-Table1[[#This Row],[3B]]-Table1[[#This Row],[HR]]</f>
        <v>1</v>
      </c>
      <c r="AI1212" s="3">
        <f>IF(Table1[[#This Row],[Team_Game_Number]] &gt;_xlfn.MAXIFS(Table1[Team_Game_Number],Table1[Team],Table1[[#This Row],[Team]]) - 5,1,0)</f>
        <v>0</v>
      </c>
      <c r="AJ1212" cm="1">
        <f t="array" ref="AJ1212">MATCH(Table1[[#This Row],[Game_ID]],_xlfn.UNIQUE(_xlfn._xlws.FILTER(Table1[Game_ID],Table1[Team]=Table1[[#This Row],[Team]])),0)</f>
        <v>12</v>
      </c>
      <c r="AK1212">
        <f>IF(Table1[[#This Row],[Last5_Flag]]=1,1,0)</f>
        <v>0</v>
      </c>
      <c r="AL1212">
        <f>COUNTIFS(
    Table1[Player Name], Table1[[#This Row],[Player Name]],
    Table1[Position], Table1[[#This Row],[Position]]
)</f>
        <v>11</v>
      </c>
      <c r="AM1212" t="str" cm="1">
        <f t="array" ref="AM12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213" spans="1:39" x14ac:dyDescent="0.2">
      <c r="A1213" t="str">
        <f>TEXT(Table1[[#This Row],[Date]],"yyyymmdd") &amp; "_" &amp; (LEFT(D1213,3) &amp; "_" &amp; LEFT(E1213,3) &amp; "_" &amp; (Table1[[#This Row],[Game_no.]]))</f>
        <v>20260228_Blu_D&amp;E_1</v>
      </c>
      <c r="B1213" s="1">
        <v>46081</v>
      </c>
      <c r="C1213" s="3">
        <v>1</v>
      </c>
      <c r="D1213" t="s">
        <v>364</v>
      </c>
      <c r="E1213" t="s">
        <v>42</v>
      </c>
      <c r="F1213" t="s">
        <v>42</v>
      </c>
      <c r="G1213" t="s">
        <v>364</v>
      </c>
      <c r="H1213" t="s">
        <v>44</v>
      </c>
      <c r="I1213" t="str">
        <f>TRIM(SUBSTITUTE(Table1[[#This Row],[Player]], " ", ""))</f>
        <v>A.Higgins</v>
      </c>
      <c r="J1213">
        <v>2</v>
      </c>
      <c r="K1213">
        <v>2</v>
      </c>
      <c r="L1213">
        <v>1</v>
      </c>
      <c r="M1213">
        <v>1</v>
      </c>
      <c r="N1213">
        <v>1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f t="shared" si="61"/>
        <v>3</v>
      </c>
      <c r="W1213" t="s">
        <v>48</v>
      </c>
      <c r="X1213" s="3">
        <v>3</v>
      </c>
      <c r="Y1213">
        <v>0</v>
      </c>
      <c r="AF1213">
        <f>Table1[[#This Row],[AB]]+Table1[[#This Row],[BB]]+Table1[[#This Row],[SF]]</f>
        <v>3</v>
      </c>
      <c r="AG1213">
        <f>Table1[[#This Row],[H]]+Table1[[#This Row],[BB]]</f>
        <v>2</v>
      </c>
      <c r="AH1213">
        <f>Table1[[#This Row],[H]]-Table1[[#This Row],[2B]]-Table1[[#This Row],[3B]]-Table1[[#This Row],[HR]]</f>
        <v>0</v>
      </c>
      <c r="AI1213" s="3">
        <f>IF(Table1[[#This Row],[Team_Game_Number]] &gt;_xlfn.MAXIFS(Table1[Team_Game_Number],Table1[Team],Table1[[#This Row],[Team]]) - 5,1,0)</f>
        <v>0</v>
      </c>
      <c r="AJ1213" cm="1">
        <f t="array" ref="AJ1213">MATCH(Table1[[#This Row],[Game_ID]],_xlfn.UNIQUE(_xlfn._xlws.FILTER(Table1[Game_ID],Table1[Team]=Table1[[#This Row],[Team]])),0)</f>
        <v>12</v>
      </c>
      <c r="AK1213">
        <f>IF(Table1[[#This Row],[Last5_Flag]]=1,1,0)</f>
        <v>0</v>
      </c>
      <c r="AL1213">
        <f>COUNTIFS(
    Table1[Player Name], Table1[[#This Row],[Player Name]],
    Table1[Position], Table1[[#This Row],[Position]]
)</f>
        <v>22</v>
      </c>
      <c r="AM1213" t="str" cm="1">
        <f t="array" ref="AM12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214" spans="1:39" x14ac:dyDescent="0.2">
      <c r="A1214" t="str">
        <f>TEXT(Table1[[#This Row],[Date]],"yyyymmdd") &amp; "_" &amp; (LEFT(D1214,3) &amp; "_" &amp; LEFT(E1214,3) &amp; "_" &amp; (Table1[[#This Row],[Game_no.]]))</f>
        <v>20260228_Blu_D&amp;E_1</v>
      </c>
      <c r="B1214" s="1">
        <v>46081</v>
      </c>
      <c r="C1214" s="3">
        <v>1</v>
      </c>
      <c r="D1214" t="s">
        <v>364</v>
      </c>
      <c r="E1214" t="s">
        <v>42</v>
      </c>
      <c r="F1214" t="s">
        <v>42</v>
      </c>
      <c r="G1214" t="s">
        <v>364</v>
      </c>
      <c r="H1214" t="s">
        <v>47</v>
      </c>
      <c r="I1214" t="str">
        <f>TRIM(SUBSTITUTE(Table1[[#This Row],[Player]], " ", ""))</f>
        <v>A.Zapach</v>
      </c>
      <c r="J1214">
        <v>2</v>
      </c>
      <c r="K1214">
        <v>2</v>
      </c>
      <c r="L1214">
        <v>1</v>
      </c>
      <c r="M1214">
        <v>2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f t="shared" si="61"/>
        <v>5</v>
      </c>
      <c r="W1214" t="s">
        <v>43</v>
      </c>
      <c r="X1214" s="3">
        <v>4</v>
      </c>
      <c r="Y1214">
        <v>0</v>
      </c>
      <c r="AF1214">
        <f>Table1[[#This Row],[AB]]+Table1[[#This Row],[BB]]+Table1[[#This Row],[SF]]</f>
        <v>3</v>
      </c>
      <c r="AG1214">
        <f>Table1[[#This Row],[H]]+Table1[[#This Row],[BB]]</f>
        <v>2</v>
      </c>
      <c r="AH1214">
        <f>Table1[[#This Row],[H]]-Table1[[#This Row],[2B]]-Table1[[#This Row],[3B]]-Table1[[#This Row],[HR]]</f>
        <v>0</v>
      </c>
      <c r="AI1214" s="3">
        <f>IF(Table1[[#This Row],[Team_Game_Number]] &gt;_xlfn.MAXIFS(Table1[Team_Game_Number],Table1[Team],Table1[[#This Row],[Team]]) - 5,1,0)</f>
        <v>0</v>
      </c>
      <c r="AJ1214" cm="1">
        <f t="array" ref="AJ1214">MATCH(Table1[[#This Row],[Game_ID]],_xlfn.UNIQUE(_xlfn._xlws.FILTER(Table1[Game_ID],Table1[Team]=Table1[[#This Row],[Team]])),0)</f>
        <v>12</v>
      </c>
      <c r="AK1214">
        <f>IF(Table1[[#This Row],[Last5_Flag]]=1,1,0)</f>
        <v>0</v>
      </c>
      <c r="AL1214">
        <f>COUNTIFS(
    Table1[Player Name], Table1[[#This Row],[Player Name]],
    Table1[Position], Table1[[#This Row],[Position]]
)</f>
        <v>27</v>
      </c>
      <c r="AM1214" t="str" cm="1">
        <f t="array" ref="AM12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15" spans="1:39" x14ac:dyDescent="0.2">
      <c r="A1215" t="str">
        <f>TEXT(Table1[[#This Row],[Date]],"yyyymmdd") &amp; "_" &amp; (LEFT(D1215,3) &amp; "_" &amp; LEFT(E1215,3) &amp; "_" &amp; (Table1[[#This Row],[Game_no.]]))</f>
        <v>20260228_Blu_D&amp;E_1</v>
      </c>
      <c r="B1215" s="1">
        <v>46081</v>
      </c>
      <c r="C1215" s="3">
        <v>1</v>
      </c>
      <c r="D1215" t="s">
        <v>364</v>
      </c>
      <c r="E1215" t="s">
        <v>42</v>
      </c>
      <c r="F1215" t="s">
        <v>42</v>
      </c>
      <c r="G1215" t="s">
        <v>364</v>
      </c>
      <c r="H1215" t="s">
        <v>68</v>
      </c>
      <c r="I1215" t="str">
        <f>TRIM(SUBSTITUTE(Table1[[#This Row],[Player]], " ", ""))</f>
        <v>S.Jarvis</v>
      </c>
      <c r="J1215">
        <v>3</v>
      </c>
      <c r="K1215">
        <v>2</v>
      </c>
      <c r="L1215">
        <v>2</v>
      </c>
      <c r="M1215">
        <v>2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f t="shared" si="61"/>
        <v>4</v>
      </c>
      <c r="W1215" t="s">
        <v>58</v>
      </c>
      <c r="X1215" s="3">
        <v>5</v>
      </c>
      <c r="Y1215">
        <v>0</v>
      </c>
      <c r="Z1215">
        <v>5</v>
      </c>
      <c r="AA1215">
        <v>0</v>
      </c>
      <c r="AB1215">
        <v>1</v>
      </c>
      <c r="AC1215">
        <v>0</v>
      </c>
      <c r="AD1215">
        <v>1</v>
      </c>
      <c r="AE1215">
        <v>5</v>
      </c>
      <c r="AF1215">
        <f>Table1[[#This Row],[AB]]+Table1[[#This Row],[BB]]+Table1[[#This Row],[SF]]</f>
        <v>3</v>
      </c>
      <c r="AG1215">
        <f>Table1[[#This Row],[H]]+Table1[[#This Row],[BB]]</f>
        <v>2</v>
      </c>
      <c r="AH1215">
        <f>Table1[[#This Row],[H]]-Table1[[#This Row],[2B]]-Table1[[#This Row],[3B]]-Table1[[#This Row],[HR]]</f>
        <v>1</v>
      </c>
      <c r="AI1215" s="3">
        <f>IF(Table1[[#This Row],[Team_Game_Number]] &gt;_xlfn.MAXIFS(Table1[Team_Game_Number],Table1[Team],Table1[[#This Row],[Team]]) - 5,1,0)</f>
        <v>0</v>
      </c>
      <c r="AJ1215" cm="1">
        <f t="array" ref="AJ1215">MATCH(Table1[[#This Row],[Game_ID]],_xlfn.UNIQUE(_xlfn._xlws.FILTER(Table1[Game_ID],Table1[Team]=Table1[[#This Row],[Team]])),0)</f>
        <v>12</v>
      </c>
      <c r="AK1215">
        <f>IF(Table1[[#This Row],[Last5_Flag]]=1,1,0)</f>
        <v>0</v>
      </c>
      <c r="AL1215">
        <f>COUNTIFS(
    Table1[Player Name], Table1[[#This Row],[Player Name]],
    Table1[Position], Table1[[#This Row],[Position]]
)</f>
        <v>11</v>
      </c>
      <c r="AM1215" t="str" cm="1">
        <f t="array" ref="AM12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16" spans="1:39" x14ac:dyDescent="0.2">
      <c r="A1216" t="str">
        <f>TEXT(Table1[[#This Row],[Date]],"yyyymmdd") &amp; "_" &amp; (LEFT(D1216,3) &amp; "_" &amp; LEFT(E1216,3) &amp; "_" &amp; (Table1[[#This Row],[Game_no.]]))</f>
        <v>20260228_Blu_D&amp;E_1</v>
      </c>
      <c r="B1216" s="1">
        <v>46081</v>
      </c>
      <c r="C1216" s="3">
        <v>1</v>
      </c>
      <c r="D1216" t="s">
        <v>364</v>
      </c>
      <c r="E1216" t="s">
        <v>42</v>
      </c>
      <c r="F1216" t="s">
        <v>42</v>
      </c>
      <c r="G1216" t="s">
        <v>364</v>
      </c>
      <c r="H1216" t="s">
        <v>46</v>
      </c>
      <c r="I1216" t="str">
        <f>TRIM(SUBSTITUTE(Table1[[#This Row],[Player]], " ", ""))</f>
        <v>M.Henkle</v>
      </c>
      <c r="J1216">
        <v>1</v>
      </c>
      <c r="K1216">
        <v>1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f t="shared" si="61"/>
        <v>0</v>
      </c>
      <c r="W1216" t="s">
        <v>7</v>
      </c>
      <c r="X1216" s="3">
        <v>6</v>
      </c>
      <c r="Y1216">
        <v>0</v>
      </c>
      <c r="AF1216">
        <f>Table1[[#This Row],[AB]]+Table1[[#This Row],[BB]]+Table1[[#This Row],[SF]]</f>
        <v>2</v>
      </c>
      <c r="AG1216">
        <f>Table1[[#This Row],[H]]+Table1[[#This Row],[BB]]</f>
        <v>1</v>
      </c>
      <c r="AH1216">
        <f>Table1[[#This Row],[H]]-Table1[[#This Row],[2B]]-Table1[[#This Row],[3B]]-Table1[[#This Row],[HR]]</f>
        <v>0</v>
      </c>
      <c r="AI1216" s="3">
        <f>IF(Table1[[#This Row],[Team_Game_Number]] &gt;_xlfn.MAXIFS(Table1[Team_Game_Number],Table1[Team],Table1[[#This Row],[Team]]) - 5,1,0)</f>
        <v>0</v>
      </c>
      <c r="AJ1216" cm="1">
        <f t="array" ref="AJ1216">MATCH(Table1[[#This Row],[Game_ID]],_xlfn.UNIQUE(_xlfn._xlws.FILTER(Table1[Game_ID],Table1[Team]=Table1[[#This Row],[Team]])),0)</f>
        <v>12</v>
      </c>
      <c r="AK1216">
        <f>IF(Table1[[#This Row],[Last5_Flag]]=1,1,0)</f>
        <v>0</v>
      </c>
      <c r="AL1216">
        <f>COUNTIFS(
    Table1[Player Name], Table1[[#This Row],[Player Name]],
    Table1[Position], Table1[[#This Row],[Position]]
)</f>
        <v>3</v>
      </c>
      <c r="AM1216" t="str" cm="1">
        <f t="array" ref="AM12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217" spans="1:39" x14ac:dyDescent="0.2">
      <c r="A1217" t="str">
        <f>TEXT(Table1[[#This Row],[Date]],"yyyymmdd") &amp; "_" &amp; (LEFT(D1217,3) &amp; "_" &amp; LEFT(E1217,3) &amp; "_" &amp; (Table1[[#This Row],[Game_no.]]))</f>
        <v>20260228_Blu_D&amp;E_1</v>
      </c>
      <c r="B1217" s="1">
        <v>46081</v>
      </c>
      <c r="C1217" s="3">
        <v>1</v>
      </c>
      <c r="D1217" t="s">
        <v>364</v>
      </c>
      <c r="E1217" t="s">
        <v>42</v>
      </c>
      <c r="F1217" t="s">
        <v>42</v>
      </c>
      <c r="G1217" t="s">
        <v>364</v>
      </c>
      <c r="H1217" t="s">
        <v>461</v>
      </c>
      <c r="I1217" t="str">
        <f>TRIM(SUBSTITUTE(Table1[[#This Row],[Player]], " ", ""))</f>
        <v>L.Ruiz-Rubio</v>
      </c>
      <c r="J1217">
        <v>1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f t="shared" si="61"/>
        <v>0</v>
      </c>
      <c r="W1217" t="s">
        <v>8</v>
      </c>
      <c r="X1217" s="3">
        <v>7</v>
      </c>
      <c r="Y1217">
        <v>0</v>
      </c>
      <c r="AF1217">
        <f>Table1[[#This Row],[AB]]+Table1[[#This Row],[BB]]+Table1[[#This Row],[SF]]</f>
        <v>2</v>
      </c>
      <c r="AG1217">
        <f>Table1[[#This Row],[H]]+Table1[[#This Row],[BB]]</f>
        <v>1</v>
      </c>
      <c r="AH1217">
        <f>Table1[[#This Row],[H]]-Table1[[#This Row],[2B]]-Table1[[#This Row],[3B]]-Table1[[#This Row],[HR]]</f>
        <v>0</v>
      </c>
      <c r="AI1217" s="3">
        <f>IF(Table1[[#This Row],[Team_Game_Number]] &gt;_xlfn.MAXIFS(Table1[Team_Game_Number],Table1[Team],Table1[[#This Row],[Team]]) - 5,1,0)</f>
        <v>0</v>
      </c>
      <c r="AJ1217" cm="1">
        <f t="array" ref="AJ1217">MATCH(Table1[[#This Row],[Game_ID]],_xlfn.UNIQUE(_xlfn._xlws.FILTER(Table1[Game_ID],Table1[Team]=Table1[[#This Row],[Team]])),0)</f>
        <v>12</v>
      </c>
      <c r="AK1217">
        <f>IF(Table1[[#This Row],[Last5_Flag]]=1,1,0)</f>
        <v>0</v>
      </c>
      <c r="AL1217">
        <f>COUNTIFS(
    Table1[Player Name], Table1[[#This Row],[Player Name]],
    Table1[Position], Table1[[#This Row],[Position]]
)</f>
        <v>14</v>
      </c>
      <c r="AM1217" t="str" cm="1">
        <f t="array" ref="AM12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218" spans="1:39" x14ac:dyDescent="0.2">
      <c r="A1218" t="str">
        <f>TEXT(Table1[[#This Row],[Date]],"yyyymmdd") &amp; "_" &amp; (LEFT(D1218,3) &amp; "_" &amp; LEFT(E1218,3) &amp; "_" &amp; (Table1[[#This Row],[Game_no.]]))</f>
        <v>20260228_Blu_D&amp;E_1</v>
      </c>
      <c r="B1218" s="1">
        <v>46081</v>
      </c>
      <c r="C1218" s="3">
        <v>1</v>
      </c>
      <c r="D1218" t="s">
        <v>364</v>
      </c>
      <c r="E1218" t="s">
        <v>42</v>
      </c>
      <c r="F1218" t="s">
        <v>42</v>
      </c>
      <c r="G1218" t="s">
        <v>364</v>
      </c>
      <c r="H1218" t="s">
        <v>96</v>
      </c>
      <c r="I1218" t="str">
        <f>TRIM(SUBSTITUTE(Table1[[#This Row],[Player]], " ", ""))</f>
        <v>A.Belcher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f t="shared" si="61"/>
        <v>0</v>
      </c>
      <c r="W1218" t="s">
        <v>73</v>
      </c>
      <c r="X1218" s="3"/>
      <c r="Y1218">
        <v>0</v>
      </c>
      <c r="AF1218">
        <f>Table1[[#This Row],[AB]]+Table1[[#This Row],[BB]]+Table1[[#This Row],[SF]]</f>
        <v>0</v>
      </c>
      <c r="AG1218">
        <f>Table1[[#This Row],[H]]+Table1[[#This Row],[BB]]</f>
        <v>0</v>
      </c>
      <c r="AH1218">
        <f>Table1[[#This Row],[H]]-Table1[[#This Row],[2B]]-Table1[[#This Row],[3B]]-Table1[[#This Row],[HR]]</f>
        <v>0</v>
      </c>
      <c r="AI1218" s="3">
        <f>IF(Table1[[#This Row],[Team_Game_Number]] &gt;_xlfn.MAXIFS(Table1[Team_Game_Number],Table1[Team],Table1[[#This Row],[Team]]) - 5,1,0)</f>
        <v>0</v>
      </c>
      <c r="AJ1218" cm="1">
        <f t="array" ref="AJ1218">MATCH(Table1[[#This Row],[Game_ID]],_xlfn.UNIQUE(_xlfn._xlws.FILTER(Table1[Game_ID],Table1[Team]=Table1[[#This Row],[Team]])),0)</f>
        <v>12</v>
      </c>
      <c r="AK1218">
        <f>IF(Table1[[#This Row],[Last5_Flag]]=1,1,0)</f>
        <v>0</v>
      </c>
      <c r="AL1218">
        <f>COUNTIFS(
    Table1[Player Name], Table1[[#This Row],[Player Name]],
    Table1[Position], Table1[[#This Row],[Position]]
)</f>
        <v>2</v>
      </c>
      <c r="AM1218" t="str" cm="1">
        <f t="array" ref="AM12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219" spans="1:39" x14ac:dyDescent="0.2">
      <c r="A1219" t="str">
        <f>TEXT(Table1[[#This Row],[Date]],"yyyymmdd") &amp; "_" &amp; (LEFT(D1219,3) &amp; "_" &amp; LEFT(E1219,3) &amp; "_" &amp; (Table1[[#This Row],[Game_no.]]))</f>
        <v>20260228_Blu_D&amp;E_1</v>
      </c>
      <c r="B1219" s="1">
        <v>46081</v>
      </c>
      <c r="C1219" s="3">
        <v>1</v>
      </c>
      <c r="D1219" t="s">
        <v>364</v>
      </c>
      <c r="E1219" t="s">
        <v>42</v>
      </c>
      <c r="F1219" t="s">
        <v>42</v>
      </c>
      <c r="G1219" t="s">
        <v>364</v>
      </c>
      <c r="H1219" t="s">
        <v>69</v>
      </c>
      <c r="I1219" t="str">
        <f>TRIM(SUBSTITUTE(Table1[[#This Row],[Player]], " ", ""))</f>
        <v>K.Tellings</v>
      </c>
      <c r="J1219">
        <v>1</v>
      </c>
      <c r="K1219">
        <v>0</v>
      </c>
      <c r="L1219">
        <v>0</v>
      </c>
      <c r="M1219">
        <v>2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f t="shared" si="61"/>
        <v>0</v>
      </c>
      <c r="W1219" t="s">
        <v>57</v>
      </c>
      <c r="X1219" s="3">
        <v>8</v>
      </c>
      <c r="Y1219">
        <v>2</v>
      </c>
      <c r="AF1219">
        <f>Table1[[#This Row],[AB]]+Table1[[#This Row],[BB]]+Table1[[#This Row],[SF]]</f>
        <v>2</v>
      </c>
      <c r="AG1219">
        <f>Table1[[#This Row],[H]]+Table1[[#This Row],[BB]]</f>
        <v>1</v>
      </c>
      <c r="AH1219">
        <f>Table1[[#This Row],[H]]-Table1[[#This Row],[2B]]-Table1[[#This Row],[3B]]-Table1[[#This Row],[HR]]</f>
        <v>0</v>
      </c>
      <c r="AI1219" s="3">
        <f>IF(Table1[[#This Row],[Team_Game_Number]] &gt;_xlfn.MAXIFS(Table1[Team_Game_Number],Table1[Team],Table1[[#This Row],[Team]]) - 5,1,0)</f>
        <v>0</v>
      </c>
      <c r="AJ1219" cm="1">
        <f t="array" ref="AJ1219">MATCH(Table1[[#This Row],[Game_ID]],_xlfn.UNIQUE(_xlfn._xlws.FILTER(Table1[Game_ID],Table1[Team]=Table1[[#This Row],[Team]])),0)</f>
        <v>12</v>
      </c>
      <c r="AK1219">
        <f>IF(Table1[[#This Row],[Last5_Flag]]=1,1,0)</f>
        <v>0</v>
      </c>
      <c r="AL1219">
        <f>COUNTIFS(
    Table1[Player Name], Table1[[#This Row],[Player Name]],
    Table1[Position], Table1[[#This Row],[Position]]
)</f>
        <v>1</v>
      </c>
      <c r="AM1219" t="str" cm="1">
        <f t="array" ref="AM12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20" spans="1:39" x14ac:dyDescent="0.2">
      <c r="A1220" t="str">
        <f>TEXT(Table1[[#This Row],[Date]],"yyyymmdd") &amp; "_" &amp; (LEFT(D1220,3) &amp; "_" &amp; LEFT(E1220,3) &amp; "_" &amp; (Table1[[#This Row],[Game_no.]]))</f>
        <v>20260228_Blu_D&amp;E_1</v>
      </c>
      <c r="B1220" s="1">
        <v>46081</v>
      </c>
      <c r="C1220" s="3">
        <v>1</v>
      </c>
      <c r="D1220" t="s">
        <v>364</v>
      </c>
      <c r="E1220" t="s">
        <v>42</v>
      </c>
      <c r="F1220" t="s">
        <v>42</v>
      </c>
      <c r="G1220" t="s">
        <v>364</v>
      </c>
      <c r="H1220" t="s">
        <v>184</v>
      </c>
      <c r="I1220" t="str">
        <f>TRIM(SUBSTITUTE(Table1[[#This Row],[Player]], " ", ""))</f>
        <v>M.McDaniel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f t="shared" si="61"/>
        <v>0</v>
      </c>
      <c r="W1220" t="s">
        <v>74</v>
      </c>
      <c r="X1220" s="3">
        <v>8</v>
      </c>
      <c r="Y1220">
        <v>0</v>
      </c>
      <c r="AF1220">
        <f>Table1[[#This Row],[AB]]+Table1[[#This Row],[BB]]+Table1[[#This Row],[SF]]</f>
        <v>1</v>
      </c>
      <c r="AG1220">
        <f>Table1[[#This Row],[H]]+Table1[[#This Row],[BB]]</f>
        <v>0</v>
      </c>
      <c r="AH1220">
        <f>Table1[[#This Row],[H]]-Table1[[#This Row],[2B]]-Table1[[#This Row],[3B]]-Table1[[#This Row],[HR]]</f>
        <v>0</v>
      </c>
      <c r="AI1220" s="3">
        <f>IF(Table1[[#This Row],[Team_Game_Number]] &gt;_xlfn.MAXIFS(Table1[Team_Game_Number],Table1[Team],Table1[[#This Row],[Team]]) - 5,1,0)</f>
        <v>0</v>
      </c>
      <c r="AJ1220" cm="1">
        <f t="array" ref="AJ1220">MATCH(Table1[[#This Row],[Game_ID]],_xlfn.UNIQUE(_xlfn._xlws.FILTER(Table1[Game_ID],Table1[Team]=Table1[[#This Row],[Team]])),0)</f>
        <v>12</v>
      </c>
      <c r="AK1220">
        <f>IF(Table1[[#This Row],[Last5_Flag]]=1,1,0)</f>
        <v>0</v>
      </c>
      <c r="AL1220">
        <f>COUNTIFS(
    Table1[Player Name], Table1[[#This Row],[Player Name]],
    Table1[Position], Table1[[#This Row],[Position]]
)</f>
        <v>6</v>
      </c>
      <c r="AM1220" t="str" cm="1">
        <f t="array" ref="AM12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221" spans="1:39" x14ac:dyDescent="0.2">
      <c r="A1221" t="str">
        <f>TEXT(Table1[[#This Row],[Date]],"yyyymmdd") &amp; "_" &amp; (LEFT(D1221,3) &amp; "_" &amp; LEFT(E1221,3) &amp; "_" &amp; (Table1[[#This Row],[Game_no.]]))</f>
        <v>20260228_Blu_D&amp;E_1</v>
      </c>
      <c r="B1221" s="1">
        <v>46081</v>
      </c>
      <c r="C1221" s="3">
        <v>1</v>
      </c>
      <c r="D1221" t="s">
        <v>364</v>
      </c>
      <c r="E1221" t="s">
        <v>42</v>
      </c>
      <c r="F1221" t="s">
        <v>42</v>
      </c>
      <c r="G1221" t="s">
        <v>364</v>
      </c>
      <c r="H1221" t="s">
        <v>185</v>
      </c>
      <c r="I1221" t="str">
        <f>TRIM(SUBSTITUTE(Table1[[#This Row],[Player]], " ", ""))</f>
        <v>L.Musick</v>
      </c>
      <c r="J1221">
        <v>1</v>
      </c>
      <c r="K1221">
        <v>0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f t="shared" si="61"/>
        <v>0</v>
      </c>
      <c r="W1221" t="s">
        <v>52</v>
      </c>
      <c r="X1221" s="3">
        <v>9</v>
      </c>
      <c r="Y1221">
        <v>0</v>
      </c>
      <c r="AF1221">
        <f>Table1[[#This Row],[AB]]+Table1[[#This Row],[BB]]+Table1[[#This Row],[SF]]</f>
        <v>2</v>
      </c>
      <c r="AG1221">
        <f>Table1[[#This Row],[H]]+Table1[[#This Row],[BB]]</f>
        <v>1</v>
      </c>
      <c r="AH1221">
        <f>Table1[[#This Row],[H]]-Table1[[#This Row],[2B]]-Table1[[#This Row],[3B]]-Table1[[#This Row],[HR]]</f>
        <v>0</v>
      </c>
      <c r="AI1221" s="3">
        <f>IF(Table1[[#This Row],[Team_Game_Number]] &gt;_xlfn.MAXIFS(Table1[Team_Game_Number],Table1[Team],Table1[[#This Row],[Team]]) - 5,1,0)</f>
        <v>0</v>
      </c>
      <c r="AJ1221" cm="1">
        <f t="array" ref="AJ1221">MATCH(Table1[[#This Row],[Game_ID]],_xlfn.UNIQUE(_xlfn._xlws.FILTER(Table1[Game_ID],Table1[Team]=Table1[[#This Row],[Team]])),0)</f>
        <v>12</v>
      </c>
      <c r="AK1221">
        <f>IF(Table1[[#This Row],[Last5_Flag]]=1,1,0)</f>
        <v>0</v>
      </c>
      <c r="AL1221">
        <f>COUNTIFS(
    Table1[Player Name], Table1[[#This Row],[Player Name]],
    Table1[Position], Table1[[#This Row],[Position]]
)</f>
        <v>1</v>
      </c>
      <c r="AM1221" t="str" cm="1">
        <f t="array" ref="AM12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PH/2B</v>
      </c>
    </row>
    <row r="1222" spans="1:39" x14ac:dyDescent="0.2">
      <c r="A1222" t="str">
        <f>TEXT(Table1[[#This Row],[Date]],"yyyymmdd") &amp; "_" &amp; (LEFT(D1222,3) &amp; "_" &amp; LEFT(E1222,3) &amp; "_" &amp; (Table1[[#This Row],[Game_no.]]))</f>
        <v>20260228_Blu_D&amp;E_1</v>
      </c>
      <c r="B1222" s="1">
        <v>46081</v>
      </c>
      <c r="C1222" s="3">
        <v>1</v>
      </c>
      <c r="D1222" t="s">
        <v>364</v>
      </c>
      <c r="E1222" t="s">
        <v>42</v>
      </c>
      <c r="F1222" t="s">
        <v>42</v>
      </c>
      <c r="G1222" t="s">
        <v>364</v>
      </c>
      <c r="H1222" t="s">
        <v>56</v>
      </c>
      <c r="I1222" t="str">
        <f>TRIM(SUBSTITUTE(Table1[[#This Row],[Player]], " ", ""))</f>
        <v>C.Warfield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f t="shared" si="61"/>
        <v>0</v>
      </c>
      <c r="W1222" t="s">
        <v>54</v>
      </c>
      <c r="X1222" s="3"/>
      <c r="Y1222">
        <v>0</v>
      </c>
      <c r="AF1222">
        <f>Table1[[#This Row],[AB]]+Table1[[#This Row],[BB]]+Table1[[#This Row],[SF]]</f>
        <v>0</v>
      </c>
      <c r="AG1222">
        <f>Table1[[#This Row],[H]]+Table1[[#This Row],[BB]]</f>
        <v>0</v>
      </c>
      <c r="AH1222">
        <f>Table1[[#This Row],[H]]-Table1[[#This Row],[2B]]-Table1[[#This Row],[3B]]-Table1[[#This Row],[HR]]</f>
        <v>0</v>
      </c>
      <c r="AI1222" s="3">
        <f>IF(Table1[[#This Row],[Team_Game_Number]] &gt;_xlfn.MAXIFS(Table1[Team_Game_Number],Table1[Team],Table1[[#This Row],[Team]]) - 5,1,0)</f>
        <v>0</v>
      </c>
      <c r="AJ1222" cm="1">
        <f t="array" ref="AJ1222">MATCH(Table1[[#This Row],[Game_ID]],_xlfn.UNIQUE(_xlfn._xlws.FILTER(Table1[Game_ID],Table1[Team]=Table1[[#This Row],[Team]])),0)</f>
        <v>12</v>
      </c>
      <c r="AK1222">
        <f>IF(Table1[[#This Row],[Last5_Flag]]=1,1,0)</f>
        <v>0</v>
      </c>
      <c r="AL1222">
        <f>COUNTIFS(
    Table1[Player Name], Table1[[#This Row],[Player Name]],
    Table1[Position], Table1[[#This Row],[Position]]
)</f>
        <v>2</v>
      </c>
      <c r="AM1222" t="str" cm="1">
        <f t="array" ref="AM12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223" spans="1:39" x14ac:dyDescent="0.2">
      <c r="A1223" t="str">
        <f>TEXT(Table1[[#This Row],[Date]],"yyyymmdd") &amp; "_" &amp; (LEFT(D1223,3) &amp; "_" &amp; LEFT(E1223,3) &amp; "_" &amp; (Table1[[#This Row],[Game_no.]]))</f>
        <v>20260228_Ohi_Wes_1</v>
      </c>
      <c r="B1223" s="1">
        <v>46081</v>
      </c>
      <c r="C1223" s="3">
        <v>1</v>
      </c>
      <c r="D1223" t="s">
        <v>361</v>
      </c>
      <c r="E1223" t="s">
        <v>152</v>
      </c>
      <c r="F1223" t="s">
        <v>152</v>
      </c>
      <c r="G1223" t="s">
        <v>361</v>
      </c>
      <c r="H1223" t="s">
        <v>153</v>
      </c>
      <c r="I1223" t="str">
        <f>TRIM(SUBSTITUTE(Table1[[#This Row],[Player]], " ", ""))</f>
        <v>J.Morr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f t="shared" si="61"/>
        <v>0</v>
      </c>
      <c r="W1223" t="s">
        <v>52</v>
      </c>
      <c r="X1223" s="3">
        <v>1</v>
      </c>
      <c r="Y1223">
        <v>1</v>
      </c>
      <c r="AF1223">
        <f>Table1[[#This Row],[AB]]+Table1[[#This Row],[BB]]+Table1[[#This Row],[SF]]</f>
        <v>2</v>
      </c>
      <c r="AG1223">
        <f>Table1[[#This Row],[H]]+Table1[[#This Row],[BB]]</f>
        <v>0</v>
      </c>
      <c r="AH1223">
        <f>Table1[[#This Row],[H]]-Table1[[#This Row],[2B]]-Table1[[#This Row],[3B]]-Table1[[#This Row],[HR]]</f>
        <v>0</v>
      </c>
      <c r="AI1223" s="3">
        <f>IF(Table1[[#This Row],[Team_Game_Number]] &gt;_xlfn.MAXIFS(Table1[Team_Game_Number],Table1[Team],Table1[[#This Row],[Team]]) - 5,1,0)</f>
        <v>0</v>
      </c>
      <c r="AJ1223" cm="1">
        <f t="array" ref="AJ1223">MATCH(Table1[[#This Row],[Game_ID]],_xlfn.UNIQUE(_xlfn._xlws.FILTER(Table1[Game_ID],Table1[Team]=Table1[[#This Row],[Team]])),0)</f>
        <v>12</v>
      </c>
      <c r="AK1223">
        <f>IF(Table1[[#This Row],[Last5_Flag]]=1,1,0)</f>
        <v>0</v>
      </c>
      <c r="AL1223">
        <f>COUNTIFS(
    Table1[Player Name], Table1[[#This Row],[Player Name]],
    Table1[Position], Table1[[#This Row],[Position]]
)</f>
        <v>14</v>
      </c>
      <c r="AM1223" t="str" cm="1">
        <f t="array" ref="AM12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24" spans="1:39" x14ac:dyDescent="0.2">
      <c r="A1224" t="str">
        <f>TEXT(Table1[[#This Row],[Date]],"yyyymmdd") &amp; "_" &amp; (LEFT(D1224,3) &amp; "_" &amp; LEFT(E1224,3) &amp; "_" &amp; (Table1[[#This Row],[Game_no.]]))</f>
        <v>20260228_Ohi_Wes_1</v>
      </c>
      <c r="B1224" s="1">
        <v>46081</v>
      </c>
      <c r="C1224" s="3">
        <v>1</v>
      </c>
      <c r="D1224" t="s">
        <v>361</v>
      </c>
      <c r="E1224" t="s">
        <v>152</v>
      </c>
      <c r="F1224" t="s">
        <v>152</v>
      </c>
      <c r="G1224" t="s">
        <v>361</v>
      </c>
      <c r="H1224" t="s">
        <v>328</v>
      </c>
      <c r="I1224" t="str">
        <f>TRIM(SUBSTITUTE(Table1[[#This Row],[Player]], " ", ""))</f>
        <v>C.Reece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f t="shared" si="61"/>
        <v>0</v>
      </c>
      <c r="W1224" t="s">
        <v>52</v>
      </c>
      <c r="X1224" s="3">
        <v>1</v>
      </c>
      <c r="Y1224">
        <v>0</v>
      </c>
      <c r="AF1224">
        <f>Table1[[#This Row],[AB]]+Table1[[#This Row],[BB]]+Table1[[#This Row],[SF]]</f>
        <v>2</v>
      </c>
      <c r="AG1224">
        <f>Table1[[#This Row],[H]]+Table1[[#This Row],[BB]]</f>
        <v>0</v>
      </c>
      <c r="AH1224">
        <f>Table1[[#This Row],[H]]-Table1[[#This Row],[2B]]-Table1[[#This Row],[3B]]-Table1[[#This Row],[HR]]</f>
        <v>0</v>
      </c>
      <c r="AI1224" s="3">
        <f>IF(Table1[[#This Row],[Team_Game_Number]] &gt;_xlfn.MAXIFS(Table1[Team_Game_Number],Table1[Team],Table1[[#This Row],[Team]]) - 5,1,0)</f>
        <v>0</v>
      </c>
      <c r="AJ1224" cm="1">
        <f t="array" ref="AJ1224">MATCH(Table1[[#This Row],[Game_ID]],_xlfn.UNIQUE(_xlfn._xlws.FILTER(Table1[Game_ID],Table1[Team]=Table1[[#This Row],[Team]])),0)</f>
        <v>12</v>
      </c>
      <c r="AK1224">
        <f>IF(Table1[[#This Row],[Last5_Flag]]=1,1,0)</f>
        <v>0</v>
      </c>
      <c r="AL1224">
        <f>COUNTIFS(
    Table1[Player Name], Table1[[#This Row],[Player Name]],
    Table1[Position], Table1[[#This Row],[Position]]
)</f>
        <v>10</v>
      </c>
      <c r="AM1224" t="str" cm="1">
        <f t="array" ref="AM12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25" spans="1:39" x14ac:dyDescent="0.2">
      <c r="A1225" t="str">
        <f>TEXT(Table1[[#This Row],[Date]],"yyyymmdd") &amp; "_" &amp; (LEFT(D1225,3) &amp; "_" &amp; LEFT(E1225,3) &amp; "_" &amp; (Table1[[#This Row],[Game_no.]]))</f>
        <v>20260228_Ohi_Wes_1</v>
      </c>
      <c r="B1225" s="1">
        <v>46081</v>
      </c>
      <c r="C1225" s="3">
        <v>1</v>
      </c>
      <c r="D1225" t="s">
        <v>361</v>
      </c>
      <c r="E1225" t="s">
        <v>152</v>
      </c>
      <c r="F1225" t="s">
        <v>152</v>
      </c>
      <c r="G1225" t="s">
        <v>361</v>
      </c>
      <c r="H1225" t="s">
        <v>162</v>
      </c>
      <c r="I1225" t="str">
        <f>TRIM(SUBSTITUTE(Table1[[#This Row],[Player]], " ", ""))</f>
        <v>P.Tucker</v>
      </c>
      <c r="J1225">
        <v>4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f t="shared" si="61"/>
        <v>3</v>
      </c>
      <c r="W1225" t="s">
        <v>57</v>
      </c>
      <c r="X1225" s="3">
        <v>2</v>
      </c>
      <c r="Y1225">
        <v>0</v>
      </c>
      <c r="AF1225">
        <f>Table1[[#This Row],[AB]]+Table1[[#This Row],[BB]]+Table1[[#This Row],[SF]]</f>
        <v>4</v>
      </c>
      <c r="AG1225">
        <f>Table1[[#This Row],[H]]+Table1[[#This Row],[BB]]</f>
        <v>1</v>
      </c>
      <c r="AH1225">
        <f>Table1[[#This Row],[H]]-Table1[[#This Row],[2B]]-Table1[[#This Row],[3B]]-Table1[[#This Row],[HR]]</f>
        <v>0</v>
      </c>
      <c r="AI1225" s="3">
        <f>IF(Table1[[#This Row],[Team_Game_Number]] &gt;_xlfn.MAXIFS(Table1[Team_Game_Number],Table1[Team],Table1[[#This Row],[Team]]) - 5,1,0)</f>
        <v>0</v>
      </c>
      <c r="AJ1225" cm="1">
        <f t="array" ref="AJ1225">MATCH(Table1[[#This Row],[Game_ID]],_xlfn.UNIQUE(_xlfn._xlws.FILTER(Table1[Game_ID],Table1[Team]=Table1[[#This Row],[Team]])),0)</f>
        <v>12</v>
      </c>
      <c r="AK1225">
        <f>IF(Table1[[#This Row],[Last5_Flag]]=1,1,0)</f>
        <v>0</v>
      </c>
      <c r="AL1225">
        <f>COUNTIFS(
    Table1[Player Name], Table1[[#This Row],[Player Name]],
    Table1[Position], Table1[[#This Row],[Position]]
)</f>
        <v>20</v>
      </c>
      <c r="AM1225" t="str" cm="1">
        <f t="array" ref="AM12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226" spans="1:39" x14ac:dyDescent="0.2">
      <c r="A1226" t="str">
        <f>TEXT(Table1[[#This Row],[Date]],"yyyymmdd") &amp; "_" &amp; (LEFT(D1226,3) &amp; "_" &amp; LEFT(E1226,3) &amp; "_" &amp; (Table1[[#This Row],[Game_no.]]))</f>
        <v>20260228_Ohi_Wes_1</v>
      </c>
      <c r="B1226" s="1">
        <v>46081</v>
      </c>
      <c r="C1226" s="3">
        <v>1</v>
      </c>
      <c r="D1226" t="s">
        <v>361</v>
      </c>
      <c r="E1226" t="s">
        <v>152</v>
      </c>
      <c r="F1226" t="s">
        <v>152</v>
      </c>
      <c r="G1226" t="s">
        <v>361</v>
      </c>
      <c r="H1226" t="s">
        <v>161</v>
      </c>
      <c r="I1226" t="str">
        <f>TRIM(SUBSTITUTE(Table1[[#This Row],[Player]], " ", ""))</f>
        <v>K.Pettit</v>
      </c>
      <c r="J1226">
        <v>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f t="shared" si="61"/>
        <v>0</v>
      </c>
      <c r="W1226" t="s">
        <v>50</v>
      </c>
      <c r="X1226" s="3">
        <v>3</v>
      </c>
      <c r="Y1226">
        <v>0</v>
      </c>
      <c r="AF1226">
        <f>Table1[[#This Row],[AB]]+Table1[[#This Row],[BB]]+Table1[[#This Row],[SF]]</f>
        <v>4</v>
      </c>
      <c r="AG1226">
        <f>Table1[[#This Row],[H]]+Table1[[#This Row],[BB]]</f>
        <v>0</v>
      </c>
      <c r="AH1226">
        <f>Table1[[#This Row],[H]]-Table1[[#This Row],[2B]]-Table1[[#This Row],[3B]]-Table1[[#This Row],[HR]]</f>
        <v>0</v>
      </c>
      <c r="AI1226" s="3">
        <f>IF(Table1[[#This Row],[Team_Game_Number]] &gt;_xlfn.MAXIFS(Table1[Team_Game_Number],Table1[Team],Table1[[#This Row],[Team]]) - 5,1,0)</f>
        <v>0</v>
      </c>
      <c r="AJ1226" cm="1">
        <f t="array" ref="AJ1226">MATCH(Table1[[#This Row],[Game_ID]],_xlfn.UNIQUE(_xlfn._xlws.FILTER(Table1[Game_ID],Table1[Team]=Table1[[#This Row],[Team]])),0)</f>
        <v>12</v>
      </c>
      <c r="AK1226">
        <f>IF(Table1[[#This Row],[Last5_Flag]]=1,1,0)</f>
        <v>0</v>
      </c>
      <c r="AL1226">
        <f>COUNTIFS(
    Table1[Player Name], Table1[[#This Row],[Player Name]],
    Table1[Position], Table1[[#This Row],[Position]]
)</f>
        <v>3</v>
      </c>
      <c r="AM1226" t="str" cm="1">
        <f t="array" ref="AM12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27" spans="1:39" x14ac:dyDescent="0.2">
      <c r="A1227" t="str">
        <f>TEXT(Table1[[#This Row],[Date]],"yyyymmdd") &amp; "_" &amp; (LEFT(D1227,3) &amp; "_" &amp; LEFT(E1227,3) &amp; "_" &amp; (Table1[[#This Row],[Game_no.]]))</f>
        <v>20260228_Ohi_Wes_1</v>
      </c>
      <c r="B1227" s="1">
        <v>46081</v>
      </c>
      <c r="C1227" s="3">
        <v>1</v>
      </c>
      <c r="D1227" t="s">
        <v>361</v>
      </c>
      <c r="E1227" t="s">
        <v>152</v>
      </c>
      <c r="F1227" t="s">
        <v>152</v>
      </c>
      <c r="G1227" t="s">
        <v>361</v>
      </c>
      <c r="H1227" t="s">
        <v>156</v>
      </c>
      <c r="I1227" t="str">
        <f>TRIM(SUBSTITUTE(Table1[[#This Row],[Player]], " ", ""))</f>
        <v>S.Simon</v>
      </c>
      <c r="J1227">
        <v>3</v>
      </c>
      <c r="K1227">
        <v>3</v>
      </c>
      <c r="L1227">
        <v>3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f t="shared" si="61"/>
        <v>5</v>
      </c>
      <c r="W1227" t="s">
        <v>48</v>
      </c>
      <c r="X1227" s="3">
        <v>4</v>
      </c>
      <c r="Y1227">
        <v>1</v>
      </c>
      <c r="AF1227">
        <f>Table1[[#This Row],[AB]]+Table1[[#This Row],[BB]]+Table1[[#This Row],[SF]]</f>
        <v>3</v>
      </c>
      <c r="AG1227">
        <f>Table1[[#This Row],[H]]+Table1[[#This Row],[BB]]</f>
        <v>3</v>
      </c>
      <c r="AH1227">
        <f>Table1[[#This Row],[H]]-Table1[[#This Row],[2B]]-Table1[[#This Row],[3B]]-Table1[[#This Row],[HR]]</f>
        <v>2</v>
      </c>
      <c r="AI1227" s="3">
        <f>IF(Table1[[#This Row],[Team_Game_Number]] &gt;_xlfn.MAXIFS(Table1[Team_Game_Number],Table1[Team],Table1[[#This Row],[Team]]) - 5,1,0)</f>
        <v>0</v>
      </c>
      <c r="AJ1227" cm="1">
        <f t="array" ref="AJ1227">MATCH(Table1[[#This Row],[Game_ID]],_xlfn.UNIQUE(_xlfn._xlws.FILTER(Table1[Game_ID],Table1[Team]=Table1[[#This Row],[Team]])),0)</f>
        <v>12</v>
      </c>
      <c r="AK1227">
        <f>IF(Table1[[#This Row],[Last5_Flag]]=1,1,0)</f>
        <v>0</v>
      </c>
      <c r="AL1227">
        <f>COUNTIFS(
    Table1[Player Name], Table1[[#This Row],[Player Name]],
    Table1[Position], Table1[[#This Row],[Position]]
)</f>
        <v>17</v>
      </c>
      <c r="AM1227" t="str" cm="1">
        <f t="array" ref="AM12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228" spans="1:39" x14ac:dyDescent="0.2">
      <c r="A1228" t="str">
        <f>TEXT(Table1[[#This Row],[Date]],"yyyymmdd") &amp; "_" &amp; (LEFT(D1228,3) &amp; "_" &amp; LEFT(E1228,3) &amp; "_" &amp; (Table1[[#This Row],[Game_no.]]))</f>
        <v>20260228_Ohi_Wes_1</v>
      </c>
      <c r="B1228" s="1">
        <v>46081</v>
      </c>
      <c r="C1228" s="3">
        <v>1</v>
      </c>
      <c r="D1228" t="s">
        <v>361</v>
      </c>
      <c r="E1228" t="s">
        <v>152</v>
      </c>
      <c r="F1228" t="s">
        <v>152</v>
      </c>
      <c r="G1228" t="s">
        <v>361</v>
      </c>
      <c r="H1228" t="s">
        <v>230</v>
      </c>
      <c r="I1228" t="str">
        <f>TRIM(SUBSTITUTE(Table1[[#This Row],[Player]], " ", ""))</f>
        <v>I.McKee</v>
      </c>
      <c r="J1228">
        <v>2</v>
      </c>
      <c r="K1228">
        <v>0</v>
      </c>
      <c r="L1228">
        <v>1</v>
      </c>
      <c r="M1228">
        <v>1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f t="shared" si="61"/>
        <v>3</v>
      </c>
      <c r="W1228" t="s">
        <v>43</v>
      </c>
      <c r="X1228" s="3">
        <v>5</v>
      </c>
      <c r="Y1228">
        <v>0</v>
      </c>
      <c r="AF1228">
        <f>Table1[[#This Row],[AB]]+Table1[[#This Row],[BB]]+Table1[[#This Row],[SF]]</f>
        <v>2</v>
      </c>
      <c r="AG1228">
        <f>Table1[[#This Row],[H]]+Table1[[#This Row],[BB]]</f>
        <v>1</v>
      </c>
      <c r="AH1228">
        <f>Table1[[#This Row],[H]]-Table1[[#This Row],[2B]]-Table1[[#This Row],[3B]]-Table1[[#This Row],[HR]]</f>
        <v>0</v>
      </c>
      <c r="AI1228" s="3">
        <f>IF(Table1[[#This Row],[Team_Game_Number]] &gt;_xlfn.MAXIFS(Table1[Team_Game_Number],Table1[Team],Table1[[#This Row],[Team]]) - 5,1,0)</f>
        <v>0</v>
      </c>
      <c r="AJ1228" cm="1">
        <f t="array" ref="AJ1228">MATCH(Table1[[#This Row],[Game_ID]],_xlfn.UNIQUE(_xlfn._xlws.FILTER(Table1[Game_ID],Table1[Team]=Table1[[#This Row],[Team]])),0)</f>
        <v>12</v>
      </c>
      <c r="AK1228">
        <f>IF(Table1[[#This Row],[Last5_Flag]]=1,1,0)</f>
        <v>0</v>
      </c>
      <c r="AL1228">
        <f>COUNTIFS(
    Table1[Player Name], Table1[[#This Row],[Player Name]],
    Table1[Position], Table1[[#This Row],[Position]]
)</f>
        <v>16</v>
      </c>
      <c r="AM1228" t="str" cm="1">
        <f t="array" ref="AM12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29" spans="1:39" x14ac:dyDescent="0.2">
      <c r="A1229" t="str">
        <f>TEXT(Table1[[#This Row],[Date]],"yyyymmdd") &amp; "_" &amp; (LEFT(D1229,3) &amp; "_" &amp; LEFT(E1229,3) &amp; "_" &amp; (Table1[[#This Row],[Game_no.]]))</f>
        <v>20260228_Ohi_Wes_1</v>
      </c>
      <c r="B1229" s="1">
        <v>46081</v>
      </c>
      <c r="C1229" s="3">
        <v>1</v>
      </c>
      <c r="D1229" t="s">
        <v>361</v>
      </c>
      <c r="E1229" t="s">
        <v>152</v>
      </c>
      <c r="F1229" t="s">
        <v>152</v>
      </c>
      <c r="G1229" t="s">
        <v>361</v>
      </c>
      <c r="H1229" t="s">
        <v>191</v>
      </c>
      <c r="I1229" t="str">
        <f>TRIM(SUBSTITUTE(Table1[[#This Row],[Player]], " ", ""))</f>
        <v>R.Ward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f t="shared" si="61"/>
        <v>0</v>
      </c>
      <c r="W1229" t="s">
        <v>73</v>
      </c>
      <c r="X1229" s="3"/>
      <c r="Y1229">
        <v>0</v>
      </c>
      <c r="AF1229">
        <f>Table1[[#This Row],[AB]]+Table1[[#This Row],[BB]]+Table1[[#This Row],[SF]]</f>
        <v>0</v>
      </c>
      <c r="AG1229">
        <f>Table1[[#This Row],[H]]+Table1[[#This Row],[BB]]</f>
        <v>0</v>
      </c>
      <c r="AH1229">
        <f>Table1[[#This Row],[H]]-Table1[[#This Row],[2B]]-Table1[[#This Row],[3B]]-Table1[[#This Row],[HR]]</f>
        <v>0</v>
      </c>
      <c r="AI1229" s="3">
        <f>IF(Table1[[#This Row],[Team_Game_Number]] &gt;_xlfn.MAXIFS(Table1[Team_Game_Number],Table1[Team],Table1[[#This Row],[Team]]) - 5,1,0)</f>
        <v>0</v>
      </c>
      <c r="AJ1229" cm="1">
        <f t="array" ref="AJ1229">MATCH(Table1[[#This Row],[Game_ID]],_xlfn.UNIQUE(_xlfn._xlws.FILTER(Table1[Game_ID],Table1[Team]=Table1[[#This Row],[Team]])),0)</f>
        <v>12</v>
      </c>
      <c r="AK1229">
        <f>IF(Table1[[#This Row],[Last5_Flag]]=1,1,0)</f>
        <v>0</v>
      </c>
      <c r="AL1229">
        <f>COUNTIFS(
    Table1[Player Name], Table1[[#This Row],[Player Name]],
    Table1[Position], Table1[[#This Row],[Position]]
)</f>
        <v>20</v>
      </c>
      <c r="AM1229" t="str" cm="1">
        <f t="array" ref="AM12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230" spans="1:39" x14ac:dyDescent="0.2">
      <c r="A1230" t="str">
        <f>TEXT(Table1[[#This Row],[Date]],"yyyymmdd") &amp; "_" &amp; (LEFT(D1230,3) &amp; "_" &amp; LEFT(E1230,3) &amp; "_" &amp; (Table1[[#This Row],[Game_no.]]))</f>
        <v>20260228_Ohi_Wes_1</v>
      </c>
      <c r="B1230" s="1">
        <v>46081</v>
      </c>
      <c r="C1230" s="3">
        <v>1</v>
      </c>
      <c r="D1230" t="s">
        <v>361</v>
      </c>
      <c r="E1230" t="s">
        <v>152</v>
      </c>
      <c r="F1230" t="s">
        <v>152</v>
      </c>
      <c r="G1230" t="s">
        <v>361</v>
      </c>
      <c r="H1230" t="s">
        <v>157</v>
      </c>
      <c r="I1230" t="str">
        <f>TRIM(SUBSTITUTE(Table1[[#This Row],[Player]], " ", ""))</f>
        <v>J.Conrad</v>
      </c>
      <c r="J1230">
        <v>3</v>
      </c>
      <c r="K1230">
        <v>0</v>
      </c>
      <c r="L1230">
        <v>2</v>
      </c>
      <c r="M1230">
        <v>1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f t="shared" si="61"/>
        <v>4</v>
      </c>
      <c r="W1230" t="s">
        <v>7</v>
      </c>
      <c r="X1230" s="3">
        <v>6</v>
      </c>
      <c r="Y1230">
        <v>0</v>
      </c>
      <c r="AF1230">
        <f>Table1[[#This Row],[AB]]+Table1[[#This Row],[BB]]+Table1[[#This Row],[SF]]</f>
        <v>3</v>
      </c>
      <c r="AG1230">
        <f>Table1[[#This Row],[H]]+Table1[[#This Row],[BB]]</f>
        <v>2</v>
      </c>
      <c r="AH1230">
        <f>Table1[[#This Row],[H]]-Table1[[#This Row],[2B]]-Table1[[#This Row],[3B]]-Table1[[#This Row],[HR]]</f>
        <v>1</v>
      </c>
      <c r="AI1230" s="3">
        <f>IF(Table1[[#This Row],[Team_Game_Number]] &gt;_xlfn.MAXIFS(Table1[Team_Game_Number],Table1[Team],Table1[[#This Row],[Team]]) - 5,1,0)</f>
        <v>0</v>
      </c>
      <c r="AJ1230" cm="1">
        <f t="array" ref="AJ1230">MATCH(Table1[[#This Row],[Game_ID]],_xlfn.UNIQUE(_xlfn._xlws.FILTER(Table1[Game_ID],Table1[Team]=Table1[[#This Row],[Team]])),0)</f>
        <v>12</v>
      </c>
      <c r="AK1230">
        <f>IF(Table1[[#This Row],[Last5_Flag]]=1,1,0)</f>
        <v>0</v>
      </c>
      <c r="AL1230">
        <f>COUNTIFS(
    Table1[Player Name], Table1[[#This Row],[Player Name]],
    Table1[Position], Table1[[#This Row],[Position]]
)</f>
        <v>26</v>
      </c>
      <c r="AM1230" t="str" cm="1">
        <f t="array" ref="AM12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231" spans="1:39" x14ac:dyDescent="0.2">
      <c r="A1231" t="str">
        <f>TEXT(Table1[[#This Row],[Date]],"yyyymmdd") &amp; "_" &amp; (LEFT(D1231,3) &amp; "_" &amp; LEFT(E1231,3) &amp; "_" &amp; (Table1[[#This Row],[Game_no.]]))</f>
        <v>20260228_Ohi_Wes_1</v>
      </c>
      <c r="B1231" s="1">
        <v>46081</v>
      </c>
      <c r="C1231" s="3">
        <v>1</v>
      </c>
      <c r="D1231" t="s">
        <v>361</v>
      </c>
      <c r="E1231" t="s">
        <v>152</v>
      </c>
      <c r="F1231" t="s">
        <v>152</v>
      </c>
      <c r="G1231" t="s">
        <v>361</v>
      </c>
      <c r="H1231" t="s">
        <v>155</v>
      </c>
      <c r="I1231" t="str">
        <f>TRIM(SUBSTITUTE(Table1[[#This Row],[Player]], " ", ""))</f>
        <v>S.Harris</v>
      </c>
      <c r="J1231">
        <v>3</v>
      </c>
      <c r="K1231">
        <v>0</v>
      </c>
      <c r="L1231">
        <v>1</v>
      </c>
      <c r="M1231">
        <v>1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f t="shared" ref="V1231:V1235" si="62">L1231*1+P1231*2+Q1231*3+R1231*4</f>
        <v>1</v>
      </c>
      <c r="W1231" t="s">
        <v>54</v>
      </c>
      <c r="X1231" s="3">
        <v>7</v>
      </c>
      <c r="Y1231">
        <v>0</v>
      </c>
      <c r="AF1231">
        <f>Table1[[#This Row],[AB]]+Table1[[#This Row],[BB]]+Table1[[#This Row],[SF]]</f>
        <v>3</v>
      </c>
      <c r="AG1231">
        <f>Table1[[#This Row],[H]]+Table1[[#This Row],[BB]]</f>
        <v>1</v>
      </c>
      <c r="AH1231">
        <f>Table1[[#This Row],[H]]-Table1[[#This Row],[2B]]-Table1[[#This Row],[3B]]-Table1[[#This Row],[HR]]</f>
        <v>1</v>
      </c>
      <c r="AI1231" s="3">
        <f>IF(Table1[[#This Row],[Team_Game_Number]] &gt;_xlfn.MAXIFS(Table1[Team_Game_Number],Table1[Team],Table1[[#This Row],[Team]]) - 5,1,0)</f>
        <v>0</v>
      </c>
      <c r="AJ1231" cm="1">
        <f t="array" ref="AJ1231">MATCH(Table1[[#This Row],[Game_ID]],_xlfn.UNIQUE(_xlfn._xlws.FILTER(Table1[Game_ID],Table1[Team]=Table1[[#This Row],[Team]])),0)</f>
        <v>12</v>
      </c>
      <c r="AK1231">
        <f>IF(Table1[[#This Row],[Last5_Flag]]=1,1,0)</f>
        <v>0</v>
      </c>
      <c r="AL1231">
        <f>COUNTIFS(
    Table1[Player Name], Table1[[#This Row],[Player Name]],
    Table1[Position], Table1[[#This Row],[Position]]
)</f>
        <v>5</v>
      </c>
      <c r="AM1231" t="str" cm="1">
        <f t="array" ref="AM12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32" spans="1:39" x14ac:dyDescent="0.2">
      <c r="A1232" t="str">
        <f>TEXT(Table1[[#This Row],[Date]],"yyyymmdd") &amp; "_" &amp; (LEFT(D1232,3) &amp; "_" &amp; LEFT(E1232,3) &amp; "_" &amp; (Table1[[#This Row],[Game_no.]]))</f>
        <v>20260228_Ohi_Wes_1</v>
      </c>
      <c r="B1232" s="1">
        <v>46081</v>
      </c>
      <c r="C1232" s="3">
        <v>1</v>
      </c>
      <c r="D1232" t="s">
        <v>361</v>
      </c>
      <c r="E1232" t="s">
        <v>152</v>
      </c>
      <c r="F1232" t="s">
        <v>152</v>
      </c>
      <c r="G1232" t="s">
        <v>361</v>
      </c>
      <c r="H1232" t="s">
        <v>235</v>
      </c>
      <c r="I1232" t="str">
        <f>TRIM(SUBSTITUTE(Table1[[#This Row],[Player]], " ", ""))</f>
        <v>A.Tapman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f t="shared" si="62"/>
        <v>0</v>
      </c>
      <c r="W1232" t="s">
        <v>58</v>
      </c>
      <c r="X1232" s="3">
        <v>8</v>
      </c>
      <c r="Y1232">
        <v>0</v>
      </c>
      <c r="Z1232">
        <v>2.3330000000000002</v>
      </c>
      <c r="AA1232">
        <v>6</v>
      </c>
      <c r="AB1232">
        <v>4</v>
      </c>
      <c r="AC1232">
        <v>2</v>
      </c>
      <c r="AD1232">
        <v>2</v>
      </c>
      <c r="AE1232">
        <v>1</v>
      </c>
      <c r="AF1232">
        <f>Table1[[#This Row],[AB]]+Table1[[#This Row],[BB]]+Table1[[#This Row],[SF]]</f>
        <v>1</v>
      </c>
      <c r="AG1232">
        <f>Table1[[#This Row],[H]]+Table1[[#This Row],[BB]]</f>
        <v>0</v>
      </c>
      <c r="AH1232">
        <f>Table1[[#This Row],[H]]-Table1[[#This Row],[2B]]-Table1[[#This Row],[3B]]-Table1[[#This Row],[HR]]</f>
        <v>0</v>
      </c>
      <c r="AI1232" s="3">
        <f>IF(Table1[[#This Row],[Team_Game_Number]] &gt;_xlfn.MAXIFS(Table1[Team_Game_Number],Table1[Team],Table1[[#This Row],[Team]]) - 5,1,0)</f>
        <v>0</v>
      </c>
      <c r="AJ1232" cm="1">
        <f t="array" ref="AJ1232">MATCH(Table1[[#This Row],[Game_ID]],_xlfn.UNIQUE(_xlfn._xlws.FILTER(Table1[Game_ID],Table1[Team]=Table1[[#This Row],[Team]])),0)</f>
        <v>12</v>
      </c>
      <c r="AK1232">
        <f>IF(Table1[[#This Row],[Last5_Flag]]=1,1,0)</f>
        <v>0</v>
      </c>
      <c r="AL1232">
        <f>COUNTIFS(
    Table1[Player Name], Table1[[#This Row],[Player Name]],
    Table1[Position], Table1[[#This Row],[Position]]
)</f>
        <v>8</v>
      </c>
      <c r="AM1232" t="str" cm="1">
        <f t="array" ref="AM12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33" spans="1:39" x14ac:dyDescent="0.2">
      <c r="A1233" t="str">
        <f>TEXT(Table1[[#This Row],[Date]],"yyyymmdd") &amp; "_" &amp; (LEFT(D1233,3) &amp; "_" &amp; LEFT(E1233,3) &amp; "_" &amp; (Table1[[#This Row],[Game_no.]]))</f>
        <v>20260228_Ohi_Wes_1</v>
      </c>
      <c r="B1233" s="1">
        <v>46081</v>
      </c>
      <c r="C1233" s="3">
        <v>1</v>
      </c>
      <c r="D1233" t="s">
        <v>361</v>
      </c>
      <c r="E1233" t="s">
        <v>152</v>
      </c>
      <c r="F1233" t="s">
        <v>152</v>
      </c>
      <c r="G1233" t="s">
        <v>361</v>
      </c>
      <c r="H1233" t="s">
        <v>159</v>
      </c>
      <c r="I1233" t="str">
        <f>TRIM(SUBSTITUTE(Table1[[#This Row],[Player]], " ", ""))</f>
        <v>R.Mangold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f t="shared" si="62"/>
        <v>0</v>
      </c>
      <c r="W1233" t="s">
        <v>58</v>
      </c>
      <c r="X1233" s="3">
        <v>8</v>
      </c>
      <c r="Y1233">
        <v>0</v>
      </c>
      <c r="Z1233">
        <v>2.6669999999999998</v>
      </c>
      <c r="AA1233">
        <v>3</v>
      </c>
      <c r="AB1233">
        <v>2</v>
      </c>
      <c r="AC1233">
        <v>2</v>
      </c>
      <c r="AD1233">
        <v>4</v>
      </c>
      <c r="AE1233">
        <v>0</v>
      </c>
      <c r="AF1233">
        <f>Table1[[#This Row],[AB]]+Table1[[#This Row],[BB]]+Table1[[#This Row],[SF]]</f>
        <v>1</v>
      </c>
      <c r="AG1233">
        <f>Table1[[#This Row],[H]]+Table1[[#This Row],[BB]]</f>
        <v>0</v>
      </c>
      <c r="AH1233">
        <f>Table1[[#This Row],[H]]-Table1[[#This Row],[2B]]-Table1[[#This Row],[3B]]-Table1[[#This Row],[HR]]</f>
        <v>0</v>
      </c>
      <c r="AI1233" s="3">
        <f>IF(Table1[[#This Row],[Team_Game_Number]] &gt;_xlfn.MAXIFS(Table1[Team_Game_Number],Table1[Team],Table1[[#This Row],[Team]]) - 5,1,0)</f>
        <v>0</v>
      </c>
      <c r="AJ1233" cm="1">
        <f t="array" ref="AJ1233">MATCH(Table1[[#This Row],[Game_ID]],_xlfn.UNIQUE(_xlfn._xlws.FILTER(Table1[Game_ID],Table1[Team]=Table1[[#This Row],[Team]])),0)</f>
        <v>12</v>
      </c>
      <c r="AK1233">
        <f>IF(Table1[[#This Row],[Last5_Flag]]=1,1,0)</f>
        <v>0</v>
      </c>
      <c r="AL1233">
        <f>COUNTIFS(
    Table1[Player Name], Table1[[#This Row],[Player Name]],
    Table1[Position], Table1[[#This Row],[Position]]
)</f>
        <v>6</v>
      </c>
      <c r="AM1233" t="str" cm="1">
        <f t="array" ref="AM12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234" spans="1:39" x14ac:dyDescent="0.2">
      <c r="A1234" t="str">
        <f>TEXT(Table1[[#This Row],[Date]],"yyyymmdd") &amp; "_" &amp; (LEFT(D1234,3) &amp; "_" &amp; LEFT(E1234,3) &amp; "_" &amp; (Table1[[#This Row],[Game_no.]]))</f>
        <v>20260228_Ohi_Wes_1</v>
      </c>
      <c r="B1234" s="1">
        <v>46081</v>
      </c>
      <c r="C1234" s="3">
        <v>1</v>
      </c>
      <c r="D1234" t="s">
        <v>361</v>
      </c>
      <c r="E1234" t="s">
        <v>152</v>
      </c>
      <c r="F1234" t="s">
        <v>152</v>
      </c>
      <c r="G1234" t="s">
        <v>361</v>
      </c>
      <c r="H1234" t="s">
        <v>190</v>
      </c>
      <c r="I1234" t="str">
        <f>TRIM(SUBSTITUTE(Table1[[#This Row],[Player]], " ", ""))</f>
        <v>A.Heidersch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f t="shared" si="62"/>
        <v>0</v>
      </c>
      <c r="W1234" t="s">
        <v>58</v>
      </c>
      <c r="X1234" s="3">
        <v>8</v>
      </c>
      <c r="Y1234">
        <v>0</v>
      </c>
      <c r="Z1234">
        <v>2</v>
      </c>
      <c r="AA1234">
        <v>1</v>
      </c>
      <c r="AB1234">
        <v>2</v>
      </c>
      <c r="AC1234">
        <v>2</v>
      </c>
      <c r="AD1234">
        <v>2</v>
      </c>
      <c r="AE1234">
        <v>1</v>
      </c>
      <c r="AF1234">
        <f>Table1[[#This Row],[AB]]+Table1[[#This Row],[BB]]+Table1[[#This Row],[SF]]</f>
        <v>1</v>
      </c>
      <c r="AG1234">
        <f>Table1[[#This Row],[H]]+Table1[[#This Row],[BB]]</f>
        <v>0</v>
      </c>
      <c r="AH1234">
        <f>Table1[[#This Row],[H]]-Table1[[#This Row],[2B]]-Table1[[#This Row],[3B]]-Table1[[#This Row],[HR]]</f>
        <v>0</v>
      </c>
      <c r="AI1234" s="3">
        <f>IF(Table1[[#This Row],[Team_Game_Number]] &gt;_xlfn.MAXIFS(Table1[Team_Game_Number],Table1[Team],Table1[[#This Row],[Team]]) - 5,1,0)</f>
        <v>0</v>
      </c>
      <c r="AJ1234" cm="1">
        <f t="array" ref="AJ1234">MATCH(Table1[[#This Row],[Game_ID]],_xlfn.UNIQUE(_xlfn._xlws.FILTER(Table1[Game_ID],Table1[Team]=Table1[[#This Row],[Team]])),0)</f>
        <v>12</v>
      </c>
      <c r="AK1234">
        <f>IF(Table1[[#This Row],[Last5_Flag]]=1,1,0)</f>
        <v>0</v>
      </c>
      <c r="AL1234">
        <f>COUNTIFS(
    Table1[Player Name], Table1[[#This Row],[Player Name]],
    Table1[Position], Table1[[#This Row],[Position]]
)</f>
        <v>3</v>
      </c>
      <c r="AM1234" t="str" cm="1">
        <f t="array" ref="AM12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35" spans="1:39" x14ac:dyDescent="0.2">
      <c r="A1235" t="str">
        <f>TEXT(Table1[[#This Row],[Date]],"yyyymmdd") &amp; "_" &amp; (LEFT(D1235,3) &amp; "_" &amp; LEFT(E1235,3) &amp; "_" &amp; (Table1[[#This Row],[Game_no.]]))</f>
        <v>20260228_Ohi_Wes_1</v>
      </c>
      <c r="B1235" s="1">
        <v>46081</v>
      </c>
      <c r="C1235" s="3">
        <v>1</v>
      </c>
      <c r="D1235" t="s">
        <v>361</v>
      </c>
      <c r="E1235" t="s">
        <v>152</v>
      </c>
      <c r="F1235" t="s">
        <v>152</v>
      </c>
      <c r="G1235" t="s">
        <v>361</v>
      </c>
      <c r="H1235" t="s">
        <v>194</v>
      </c>
      <c r="I1235" t="str">
        <f>TRIM(SUBSTITUTE(Table1[[#This Row],[Player]], " ", ""))</f>
        <v>C.Woody</v>
      </c>
      <c r="J1235">
        <v>3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f t="shared" si="62"/>
        <v>0</v>
      </c>
      <c r="W1235" t="s">
        <v>8</v>
      </c>
      <c r="X1235" s="3">
        <v>9</v>
      </c>
      <c r="Y1235">
        <v>1</v>
      </c>
      <c r="AF1235">
        <f>Table1[[#This Row],[AB]]+Table1[[#This Row],[BB]]+Table1[[#This Row],[SF]]</f>
        <v>3</v>
      </c>
      <c r="AG1235">
        <f>Table1[[#This Row],[H]]+Table1[[#This Row],[BB]]</f>
        <v>0</v>
      </c>
      <c r="AH1235">
        <f>Table1[[#This Row],[H]]-Table1[[#This Row],[2B]]-Table1[[#This Row],[3B]]-Table1[[#This Row],[HR]]</f>
        <v>0</v>
      </c>
      <c r="AI1235" s="3">
        <f>IF(Table1[[#This Row],[Team_Game_Number]] &gt;_xlfn.MAXIFS(Table1[Team_Game_Number],Table1[Team],Table1[[#This Row],[Team]]) - 5,1,0)</f>
        <v>0</v>
      </c>
      <c r="AJ1235" cm="1">
        <f t="array" ref="AJ1235">MATCH(Table1[[#This Row],[Game_ID]],_xlfn.UNIQUE(_xlfn._xlws.FILTER(Table1[Game_ID],Table1[Team]=Table1[[#This Row],[Team]])),0)</f>
        <v>12</v>
      </c>
      <c r="AK1235">
        <f>IF(Table1[[#This Row],[Last5_Flag]]=1,1,0)</f>
        <v>0</v>
      </c>
      <c r="AL1235">
        <f>COUNTIFS(
    Table1[Player Name], Table1[[#This Row],[Player Name]],
    Table1[Position], Table1[[#This Row],[Position]]
)</f>
        <v>5</v>
      </c>
      <c r="AM1235" t="str" cm="1">
        <f t="array" ref="AM12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236" spans="1:39" x14ac:dyDescent="0.2">
      <c r="A1236" t="str">
        <f>TEXT(Table1[[#This Row],[Date]],"yyyymmdd") &amp; "_" &amp; (LEFT(D1236,3) &amp; "_" &amp; LEFT(E1236,3) &amp; "_" &amp; (Table1[[#This Row],[Game_no.]]))</f>
        <v>20260228_Ohi_Wes_1</v>
      </c>
      <c r="B1236" s="1">
        <v>46081</v>
      </c>
      <c r="C1236" s="3">
        <v>1</v>
      </c>
      <c r="D1236" t="s">
        <v>361</v>
      </c>
      <c r="E1236" t="s">
        <v>152</v>
      </c>
      <c r="F1236" t="s">
        <v>152</v>
      </c>
      <c r="G1236" t="s">
        <v>361</v>
      </c>
      <c r="H1236" t="s">
        <v>160</v>
      </c>
      <c r="I1236" t="str">
        <f>TRIM(SUBSTITUTE(Table1[[#This Row],[Player]], " ", ""))</f>
        <v>M.Johnson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f>L1236*1+P1236*2+Q1236*3+R1236*4</f>
        <v>0</v>
      </c>
      <c r="W1236" t="s">
        <v>53</v>
      </c>
      <c r="X1236" s="3"/>
      <c r="Y1236">
        <v>0</v>
      </c>
      <c r="AF1236">
        <f>Table1[[#This Row],[AB]]+Table1[[#This Row],[BB]]+Table1[[#This Row],[SF]]</f>
        <v>0</v>
      </c>
      <c r="AG1236">
        <f>Table1[[#This Row],[H]]+Table1[[#This Row],[BB]]</f>
        <v>0</v>
      </c>
      <c r="AH1236">
        <f>Table1[[#This Row],[H]]-Table1[[#This Row],[2B]]-Table1[[#This Row],[3B]]-Table1[[#This Row],[HR]]</f>
        <v>0</v>
      </c>
      <c r="AI1236" s="3">
        <f>IF(Table1[[#This Row],[Team_Game_Number]] &gt;_xlfn.MAXIFS(Table1[Team_Game_Number],Table1[Team],Table1[[#This Row],[Team]]) - 5,1,0)</f>
        <v>0</v>
      </c>
      <c r="AJ1236" cm="1">
        <f t="array" ref="AJ1236">MATCH(Table1[[#This Row],[Game_ID]],_xlfn.UNIQUE(_xlfn._xlws.FILTER(Table1[Game_ID],Table1[Team]=Table1[[#This Row],[Team]])),0)</f>
        <v>12</v>
      </c>
      <c r="AK1236">
        <f>IF(Table1[[#This Row],[Last5_Flag]]=1,1,0)</f>
        <v>0</v>
      </c>
      <c r="AL1236">
        <f>COUNTIFS(
    Table1[Player Name], Table1[[#This Row],[Player Name]],
    Table1[Position], Table1[[#This Row],[Position]]
)</f>
        <v>4</v>
      </c>
      <c r="AM1236" t="str" cm="1">
        <f t="array" ref="AM12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237" spans="1:39" x14ac:dyDescent="0.2">
      <c r="A1237" t="str">
        <f>TEXT(Table1[[#This Row],[Date]],"yyyymmdd") &amp; "_" &amp; (LEFT(D1237,3) &amp; "_" &amp; LEFT(E1237,3) &amp; "_" &amp; (Table1[[#This Row],[Game_no.]]))</f>
        <v>20260301_Man_WVS_1</v>
      </c>
      <c r="B1237" s="1">
        <v>46082</v>
      </c>
      <c r="C1237" s="3">
        <v>1</v>
      </c>
      <c r="D1237" t="s">
        <v>365</v>
      </c>
      <c r="E1237" t="s">
        <v>130</v>
      </c>
      <c r="F1237" t="s">
        <v>130</v>
      </c>
      <c r="G1237" t="s">
        <v>365</v>
      </c>
      <c r="H1237" t="s">
        <v>134</v>
      </c>
      <c r="I1237" t="str">
        <f>TRIM(SUBSTITUTE(Table1[[#This Row],[Player]], " ", ""))</f>
        <v>K.Price</v>
      </c>
      <c r="J1237">
        <v>3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f>L1237*1+P1237*2+Q1237*3+R1237*4</f>
        <v>0</v>
      </c>
      <c r="W1237" t="s">
        <v>366</v>
      </c>
      <c r="X1237" s="3">
        <v>1</v>
      </c>
      <c r="Y1237">
        <v>0</v>
      </c>
      <c r="AF1237">
        <f>Table1[[#This Row],[AB]]+Table1[[#This Row],[BB]]+Table1[[#This Row],[SF]]</f>
        <v>3</v>
      </c>
      <c r="AG1237">
        <f>Table1[[#This Row],[H]]+Table1[[#This Row],[BB]]</f>
        <v>0</v>
      </c>
      <c r="AH1237">
        <f>Table1[[#This Row],[H]]-Table1[[#This Row],[2B]]-Table1[[#This Row],[3B]]-Table1[[#This Row],[HR]]</f>
        <v>0</v>
      </c>
      <c r="AI1237" s="3">
        <f>IF(Table1[[#This Row],[Team_Game_Number]] &gt;_xlfn.MAXIFS(Table1[Team_Game_Number],Table1[Team],Table1[[#This Row],[Team]]) - 5,1,0)</f>
        <v>0</v>
      </c>
      <c r="AJ1237" cm="1">
        <f t="array" ref="AJ1237">MATCH(Table1[[#This Row],[Game_ID]],_xlfn.UNIQUE(_xlfn._xlws.FILTER(Table1[Game_ID],Table1[Team]=Table1[[#This Row],[Team]])),0)</f>
        <v>12</v>
      </c>
      <c r="AK1237">
        <f>IF(Table1[[#This Row],[Last5_Flag]]=1,1,0)</f>
        <v>0</v>
      </c>
      <c r="AL1237">
        <f>COUNTIFS(
    Table1[Player Name], Table1[[#This Row],[Player Name]],
    Table1[Position], Table1[[#This Row],[Position]]
)</f>
        <v>1</v>
      </c>
      <c r="AM1237" t="str" cm="1">
        <f t="array" ref="AM12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38" spans="1:39" x14ac:dyDescent="0.2">
      <c r="A1238" t="str">
        <f>TEXT(Table1[[#This Row],[Date]],"yyyymmdd") &amp; "_" &amp; (LEFT(D1238,3) &amp; "_" &amp; LEFT(E1238,3) &amp; "_" &amp; (Table1[[#This Row],[Game_no.]]))</f>
        <v>20260301_Man_WVS_1</v>
      </c>
      <c r="B1238" s="1">
        <v>46082</v>
      </c>
      <c r="C1238" s="3">
        <v>1</v>
      </c>
      <c r="D1238" t="s">
        <v>365</v>
      </c>
      <c r="E1238" t="s">
        <v>130</v>
      </c>
      <c r="F1238" t="s">
        <v>130</v>
      </c>
      <c r="G1238" t="s">
        <v>365</v>
      </c>
      <c r="H1238" t="s">
        <v>141</v>
      </c>
      <c r="I1238" t="str">
        <f>TRIM(SUBSTITUTE(Table1[[#This Row],[Player]], " ", ""))</f>
        <v>E.Hoffman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f>L1238*1+P1238*2+Q1238*3+R1238*4</f>
        <v>0</v>
      </c>
      <c r="W1238" t="s">
        <v>128</v>
      </c>
      <c r="X1238" s="3"/>
      <c r="Y1238">
        <v>0</v>
      </c>
      <c r="AF1238">
        <f>Table1[[#This Row],[AB]]+Table1[[#This Row],[BB]]+Table1[[#This Row],[SF]]</f>
        <v>0</v>
      </c>
      <c r="AG1238">
        <f>Table1[[#This Row],[H]]+Table1[[#This Row],[BB]]</f>
        <v>0</v>
      </c>
      <c r="AH1238">
        <f>Table1[[#This Row],[H]]-Table1[[#This Row],[2B]]-Table1[[#This Row],[3B]]-Table1[[#This Row],[HR]]</f>
        <v>0</v>
      </c>
      <c r="AI1238" s="3">
        <f>IF(Table1[[#This Row],[Team_Game_Number]] &gt;_xlfn.MAXIFS(Table1[Team_Game_Number],Table1[Team],Table1[[#This Row],[Team]]) - 5,1,0)</f>
        <v>0</v>
      </c>
      <c r="AJ1238" cm="1">
        <f t="array" ref="AJ1238">MATCH(Table1[[#This Row],[Game_ID]],_xlfn.UNIQUE(_xlfn._xlws.FILTER(Table1[Game_ID],Table1[Team]=Table1[[#This Row],[Team]])),0)</f>
        <v>12</v>
      </c>
      <c r="AK1238">
        <f>IF(Table1[[#This Row],[Last5_Flag]]=1,1,0)</f>
        <v>0</v>
      </c>
      <c r="AL1238">
        <f>COUNTIFS(
    Table1[Player Name], Table1[[#This Row],[Player Name]],
    Table1[Position], Table1[[#This Row],[Position]]
)</f>
        <v>1</v>
      </c>
      <c r="AM1238" t="str" cm="1">
        <f t="array" ref="AM12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239" spans="1:39" x14ac:dyDescent="0.2">
      <c r="A1239" t="str">
        <f>TEXT(Table1[[#This Row],[Date]],"yyyymmdd") &amp; "_" &amp; (LEFT(D1239,3) &amp; "_" &amp; LEFT(E1239,3) &amp; "_" &amp; (Table1[[#This Row],[Game_no.]]))</f>
        <v>20260301_Man_WVS_1</v>
      </c>
      <c r="B1239" s="1">
        <v>46082</v>
      </c>
      <c r="C1239" s="3">
        <v>1</v>
      </c>
      <c r="D1239" t="s">
        <v>365</v>
      </c>
      <c r="E1239" t="s">
        <v>130</v>
      </c>
      <c r="F1239" t="s">
        <v>130</v>
      </c>
      <c r="G1239" t="s">
        <v>365</v>
      </c>
      <c r="H1239" t="s">
        <v>133</v>
      </c>
      <c r="I1239" t="str">
        <f>TRIM(SUBSTITUTE(Table1[[#This Row],[Player]], " ", ""))</f>
        <v>A.Hall</v>
      </c>
      <c r="J1239">
        <v>3</v>
      </c>
      <c r="K1239">
        <v>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f>L1239*1+P1239*2+Q1239*3+R1239*4</f>
        <v>2</v>
      </c>
      <c r="W1239" t="s">
        <v>356</v>
      </c>
      <c r="X1239" s="3">
        <v>2</v>
      </c>
      <c r="Y1239">
        <v>0</v>
      </c>
      <c r="Z1239">
        <v>3.3330000000000002</v>
      </c>
      <c r="AA1239">
        <v>3</v>
      </c>
      <c r="AB1239">
        <v>1</v>
      </c>
      <c r="AC1239">
        <v>1</v>
      </c>
      <c r="AD1239">
        <v>2</v>
      </c>
      <c r="AE1239">
        <v>3</v>
      </c>
      <c r="AF1239">
        <f>Table1[[#This Row],[AB]]+Table1[[#This Row],[BB]]+Table1[[#This Row],[SF]]</f>
        <v>3</v>
      </c>
      <c r="AG1239">
        <f>Table1[[#This Row],[H]]+Table1[[#This Row],[BB]]</f>
        <v>2</v>
      </c>
      <c r="AH1239">
        <f>Table1[[#This Row],[H]]-Table1[[#This Row],[2B]]-Table1[[#This Row],[3B]]-Table1[[#This Row],[HR]]</f>
        <v>2</v>
      </c>
      <c r="AI1239" s="3">
        <f>IF(Table1[[#This Row],[Team_Game_Number]] &gt;_xlfn.MAXIFS(Table1[Team_Game_Number],Table1[Team],Table1[[#This Row],[Team]]) - 5,1,0)</f>
        <v>0</v>
      </c>
      <c r="AJ1239" cm="1">
        <f t="array" ref="AJ1239">MATCH(Table1[[#This Row],[Game_ID]],_xlfn.UNIQUE(_xlfn._xlws.FILTER(Table1[Game_ID],Table1[Team]=Table1[[#This Row],[Team]])),0)</f>
        <v>12</v>
      </c>
      <c r="AK1239">
        <f>IF(Table1[[#This Row],[Last5_Flag]]=1,1,0)</f>
        <v>0</v>
      </c>
      <c r="AL1239">
        <f>COUNTIFS(
    Table1[Player Name], Table1[[#This Row],[Player Name]],
    Table1[Position], Table1[[#This Row],[Position]]
)</f>
        <v>2</v>
      </c>
      <c r="AM1239" t="str" cm="1">
        <f t="array" ref="AM12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240" spans="1:39" x14ac:dyDescent="0.2">
      <c r="A1240" t="str">
        <f>TEXT(Table1[[#This Row],[Date]],"yyyymmdd") &amp; "_" &amp; (LEFT(D1240,3) &amp; "_" &amp; LEFT(E1240,3) &amp; "_" &amp; (Table1[[#This Row],[Game_no.]]))</f>
        <v>20260301_Man_WVS_1</v>
      </c>
      <c r="B1240" s="1">
        <v>46082</v>
      </c>
      <c r="C1240" s="3">
        <v>1</v>
      </c>
      <c r="D1240" t="s">
        <v>365</v>
      </c>
      <c r="E1240" t="s">
        <v>130</v>
      </c>
      <c r="F1240" t="s">
        <v>130</v>
      </c>
      <c r="G1240" t="s">
        <v>365</v>
      </c>
      <c r="H1240" t="s">
        <v>138</v>
      </c>
      <c r="I1240" t="str">
        <f>TRIM(SUBSTITUTE(Table1[[#This Row],[Player]], " ", ""))</f>
        <v>C.Moore</v>
      </c>
      <c r="J1240">
        <v>3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f>L1240*1+P1240*2+Q1240*3+R1240*4</f>
        <v>0</v>
      </c>
      <c r="W1240" t="s">
        <v>7</v>
      </c>
      <c r="X1240" s="3">
        <v>3</v>
      </c>
      <c r="Y1240">
        <v>0</v>
      </c>
      <c r="AF1240">
        <f>Table1[[#This Row],[AB]]+Table1[[#This Row],[BB]]+Table1[[#This Row],[SF]]</f>
        <v>3</v>
      </c>
      <c r="AG1240">
        <f>Table1[[#This Row],[H]]+Table1[[#This Row],[BB]]</f>
        <v>0</v>
      </c>
      <c r="AH1240">
        <f>Table1[[#This Row],[H]]-Table1[[#This Row],[2B]]-Table1[[#This Row],[3B]]-Table1[[#This Row],[HR]]</f>
        <v>0</v>
      </c>
      <c r="AI1240" s="3">
        <f>IF(Table1[[#This Row],[Team_Game_Number]] &gt;_xlfn.MAXIFS(Table1[Team_Game_Number],Table1[Team],Table1[[#This Row],[Team]]) - 5,1,0)</f>
        <v>0</v>
      </c>
      <c r="AJ1240" cm="1">
        <f t="array" ref="AJ1240">MATCH(Table1[[#This Row],[Game_ID]],_xlfn.UNIQUE(_xlfn._xlws.FILTER(Table1[Game_ID],Table1[Team]=Table1[[#This Row],[Team]])),0)</f>
        <v>12</v>
      </c>
      <c r="AK1240">
        <f>IF(Table1[[#This Row],[Last5_Flag]]=1,1,0)</f>
        <v>0</v>
      </c>
      <c r="AL1240">
        <f>COUNTIFS(
    Table1[Player Name], Table1[[#This Row],[Player Name]],
    Table1[Position], Table1[[#This Row],[Position]]
)</f>
        <v>20</v>
      </c>
      <c r="AM1240" t="str" cm="1">
        <f t="array" ref="AM12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241" spans="1:39" x14ac:dyDescent="0.2">
      <c r="A1241" t="str">
        <f>TEXT(Table1[[#This Row],[Date]],"yyyymmdd") &amp; "_" &amp; (LEFT(D1241,3) &amp; "_" &amp; LEFT(E1241,3) &amp; "_" &amp; (Table1[[#This Row],[Game_no.]]))</f>
        <v>20260301_Man_WVS_1</v>
      </c>
      <c r="B1241" s="1">
        <v>46082</v>
      </c>
      <c r="C1241" s="3">
        <v>1</v>
      </c>
      <c r="D1241" t="s">
        <v>365</v>
      </c>
      <c r="E1241" t="s">
        <v>130</v>
      </c>
      <c r="F1241" t="s">
        <v>130</v>
      </c>
      <c r="G1241" t="s">
        <v>365</v>
      </c>
      <c r="H1241" t="s">
        <v>140</v>
      </c>
      <c r="I1241" t="str">
        <f>TRIM(SUBSTITUTE(Table1[[#This Row],[Player]], " ", ""))</f>
        <v>O.Bell</v>
      </c>
      <c r="J1241">
        <v>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f t="shared" ref="V1241:V1254" si="63">L1241*1+P1241*2+Q1241*3+R1241*4</f>
        <v>0</v>
      </c>
      <c r="W1241" t="s">
        <v>43</v>
      </c>
      <c r="X1241" s="3">
        <v>4</v>
      </c>
      <c r="Y1241">
        <v>0</v>
      </c>
      <c r="AF1241">
        <f>Table1[[#This Row],[AB]]+Table1[[#This Row],[BB]]+Table1[[#This Row],[SF]]</f>
        <v>3</v>
      </c>
      <c r="AG1241">
        <f>Table1[[#This Row],[H]]+Table1[[#This Row],[BB]]</f>
        <v>0</v>
      </c>
      <c r="AH1241">
        <f>Table1[[#This Row],[H]]-Table1[[#This Row],[2B]]-Table1[[#This Row],[3B]]-Table1[[#This Row],[HR]]</f>
        <v>0</v>
      </c>
      <c r="AI1241" s="3">
        <f>IF(Table1[[#This Row],[Team_Game_Number]] &gt;_xlfn.MAXIFS(Table1[Team_Game_Number],Table1[Team],Table1[[#This Row],[Team]]) - 5,1,0)</f>
        <v>0</v>
      </c>
      <c r="AJ1241" cm="1">
        <f t="array" ref="AJ1241">MATCH(Table1[[#This Row],[Game_ID]],_xlfn.UNIQUE(_xlfn._xlws.FILTER(Table1[Game_ID],Table1[Team]=Table1[[#This Row],[Team]])),0)</f>
        <v>12</v>
      </c>
      <c r="AK1241">
        <f>IF(Table1[[#This Row],[Last5_Flag]]=1,1,0)</f>
        <v>0</v>
      </c>
      <c r="AL1241">
        <f>COUNTIFS(
    Table1[Player Name], Table1[[#This Row],[Player Name]],
    Table1[Position], Table1[[#This Row],[Position]]
)</f>
        <v>9</v>
      </c>
      <c r="AM1241" t="str" cm="1">
        <f t="array" ref="AM12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42" spans="1:39" x14ac:dyDescent="0.2">
      <c r="A1242" t="str">
        <f>TEXT(Table1[[#This Row],[Date]],"yyyymmdd") &amp; "_" &amp; (LEFT(D1242,3) &amp; "_" &amp; LEFT(E1242,3) &amp; "_" &amp; (Table1[[#This Row],[Game_no.]]))</f>
        <v>20260301_Man_WVS_1</v>
      </c>
      <c r="B1242" s="1">
        <v>46082</v>
      </c>
      <c r="C1242" s="3">
        <v>1</v>
      </c>
      <c r="D1242" t="s">
        <v>365</v>
      </c>
      <c r="E1242" t="s">
        <v>130</v>
      </c>
      <c r="F1242" t="s">
        <v>130</v>
      </c>
      <c r="G1242" t="s">
        <v>365</v>
      </c>
      <c r="H1242" t="s">
        <v>136</v>
      </c>
      <c r="I1242" t="str">
        <f>TRIM(SUBSTITUTE(Table1[[#This Row],[Player]], " ", ""))</f>
        <v>E.Bechtel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f t="shared" si="63"/>
        <v>0</v>
      </c>
      <c r="W1242" t="s">
        <v>54</v>
      </c>
      <c r="X1242" s="3">
        <v>5</v>
      </c>
      <c r="Y1242">
        <v>0</v>
      </c>
      <c r="AF1242">
        <f>Table1[[#This Row],[AB]]+Table1[[#This Row],[BB]]+Table1[[#This Row],[SF]]</f>
        <v>2</v>
      </c>
      <c r="AG1242">
        <f>Table1[[#This Row],[H]]+Table1[[#This Row],[BB]]</f>
        <v>0</v>
      </c>
      <c r="AH1242">
        <f>Table1[[#This Row],[H]]-Table1[[#This Row],[2B]]-Table1[[#This Row],[3B]]-Table1[[#This Row],[HR]]</f>
        <v>0</v>
      </c>
      <c r="AI1242" s="3">
        <f>IF(Table1[[#This Row],[Team_Game_Number]] &gt;_xlfn.MAXIFS(Table1[Team_Game_Number],Table1[Team],Table1[[#This Row],[Team]]) - 5,1,0)</f>
        <v>0</v>
      </c>
      <c r="AJ1242" cm="1">
        <f t="array" ref="AJ1242">MATCH(Table1[[#This Row],[Game_ID]],_xlfn.UNIQUE(_xlfn._xlws.FILTER(Table1[Game_ID],Table1[Team]=Table1[[#This Row],[Team]])),0)</f>
        <v>12</v>
      </c>
      <c r="AK1242">
        <f>IF(Table1[[#This Row],[Last5_Flag]]=1,1,0)</f>
        <v>0</v>
      </c>
      <c r="AL1242">
        <f>COUNTIFS(
    Table1[Player Name], Table1[[#This Row],[Player Name]],
    Table1[Position], Table1[[#This Row],[Position]]
)</f>
        <v>22</v>
      </c>
      <c r="AM1242" t="str" cm="1">
        <f t="array" ref="AM12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243" spans="1:39" x14ac:dyDescent="0.2">
      <c r="A1243" t="str">
        <f>TEXT(Table1[[#This Row],[Date]],"yyyymmdd") &amp; "_" &amp; (LEFT(D1243,3) &amp; "_" &amp; LEFT(E1243,3) &amp; "_" &amp; (Table1[[#This Row],[Game_no.]]))</f>
        <v>20260301_Man_WVS_1</v>
      </c>
      <c r="B1243" s="1">
        <v>46082</v>
      </c>
      <c r="C1243" s="3">
        <v>1</v>
      </c>
      <c r="D1243" t="s">
        <v>365</v>
      </c>
      <c r="E1243" t="s">
        <v>130</v>
      </c>
      <c r="F1243" t="s">
        <v>130</v>
      </c>
      <c r="G1243" t="s">
        <v>365</v>
      </c>
      <c r="H1243" t="s">
        <v>132</v>
      </c>
      <c r="I1243" t="str">
        <f>TRIM(SUBSTITUTE(Table1[[#This Row],[Player]], " ", ""))</f>
        <v>C.Cummings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f t="shared" si="63"/>
        <v>0</v>
      </c>
      <c r="W1243" t="s">
        <v>128</v>
      </c>
      <c r="X1243" s="3">
        <v>5</v>
      </c>
      <c r="Y1243">
        <v>0</v>
      </c>
      <c r="AF1243">
        <f>Table1[[#This Row],[AB]]+Table1[[#This Row],[BB]]+Table1[[#This Row],[SF]]</f>
        <v>1</v>
      </c>
      <c r="AG1243">
        <f>Table1[[#This Row],[H]]+Table1[[#This Row],[BB]]</f>
        <v>1</v>
      </c>
      <c r="AH1243">
        <f>Table1[[#This Row],[H]]-Table1[[#This Row],[2B]]-Table1[[#This Row],[3B]]-Table1[[#This Row],[HR]]</f>
        <v>0</v>
      </c>
      <c r="AI1243" s="3">
        <f>IF(Table1[[#This Row],[Team_Game_Number]] &gt;_xlfn.MAXIFS(Table1[Team_Game_Number],Table1[Team],Table1[[#This Row],[Team]]) - 5,1,0)</f>
        <v>0</v>
      </c>
      <c r="AJ1243" cm="1">
        <f t="array" ref="AJ1243">MATCH(Table1[[#This Row],[Game_ID]],_xlfn.UNIQUE(_xlfn._xlws.FILTER(Table1[Game_ID],Table1[Team]=Table1[[#This Row],[Team]])),0)</f>
        <v>12</v>
      </c>
      <c r="AK1243">
        <f>IF(Table1[[#This Row],[Last5_Flag]]=1,1,0)</f>
        <v>0</v>
      </c>
      <c r="AL1243">
        <f>COUNTIFS(
    Table1[Player Name], Table1[[#This Row],[Player Name]],
    Table1[Position], Table1[[#This Row],[Position]]
)</f>
        <v>2</v>
      </c>
      <c r="AM1243" t="str" cm="1">
        <f t="array" ref="AM12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44" spans="1:39" x14ac:dyDescent="0.2">
      <c r="A1244" t="str">
        <f>TEXT(Table1[[#This Row],[Date]],"yyyymmdd") &amp; "_" &amp; (LEFT(D1244,3) &amp; "_" &amp; LEFT(E1244,3) &amp; "_" &amp; (Table1[[#This Row],[Game_no.]]))</f>
        <v>20260301_Man_WVS_1</v>
      </c>
      <c r="B1244" s="1">
        <v>46082</v>
      </c>
      <c r="C1244" s="3">
        <v>1</v>
      </c>
      <c r="D1244" t="s">
        <v>365</v>
      </c>
      <c r="E1244" t="s">
        <v>130</v>
      </c>
      <c r="F1244" t="s">
        <v>130</v>
      </c>
      <c r="G1244" t="s">
        <v>365</v>
      </c>
      <c r="H1244" t="s">
        <v>137</v>
      </c>
      <c r="I1244" t="str">
        <f>TRIM(SUBSTITUTE(Table1[[#This Row],[Player]], " ", ""))</f>
        <v>A.Contreras</v>
      </c>
      <c r="J1244">
        <v>3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f t="shared" si="63"/>
        <v>0</v>
      </c>
      <c r="W1244" t="s">
        <v>8</v>
      </c>
      <c r="X1244" s="3">
        <v>6</v>
      </c>
      <c r="Y1244">
        <v>0</v>
      </c>
      <c r="AF1244">
        <f>Table1[[#This Row],[AB]]+Table1[[#This Row],[BB]]+Table1[[#This Row],[SF]]</f>
        <v>3</v>
      </c>
      <c r="AG1244">
        <f>Table1[[#This Row],[H]]+Table1[[#This Row],[BB]]</f>
        <v>0</v>
      </c>
      <c r="AH1244">
        <f>Table1[[#This Row],[H]]-Table1[[#This Row],[2B]]-Table1[[#This Row],[3B]]-Table1[[#This Row],[HR]]</f>
        <v>0</v>
      </c>
      <c r="AI1244" s="3">
        <f>IF(Table1[[#This Row],[Team_Game_Number]] &gt;_xlfn.MAXIFS(Table1[Team_Game_Number],Table1[Team],Table1[[#This Row],[Team]]) - 5,1,0)</f>
        <v>0</v>
      </c>
      <c r="AJ1244" cm="1">
        <f t="array" ref="AJ1244">MATCH(Table1[[#This Row],[Game_ID]],_xlfn.UNIQUE(_xlfn._xlws.FILTER(Table1[Game_ID],Table1[Team]=Table1[[#This Row],[Team]])),0)</f>
        <v>12</v>
      </c>
      <c r="AK1244">
        <f>IF(Table1[[#This Row],[Last5_Flag]]=1,1,0)</f>
        <v>0</v>
      </c>
      <c r="AL1244">
        <f>COUNTIFS(
    Table1[Player Name], Table1[[#This Row],[Player Name]],
    Table1[Position], Table1[[#This Row],[Position]]
)</f>
        <v>15</v>
      </c>
      <c r="AM1244" t="str" cm="1">
        <f t="array" ref="AM12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245" spans="1:39" x14ac:dyDescent="0.2">
      <c r="A1245" t="str">
        <f>TEXT(Table1[[#This Row],[Date]],"yyyymmdd") &amp; "_" &amp; (LEFT(D1245,3) &amp; "_" &amp; LEFT(E1245,3) &amp; "_" &amp; (Table1[[#This Row],[Game_no.]]))</f>
        <v>20260301_Man_WVS_1</v>
      </c>
      <c r="B1245" s="1">
        <v>46082</v>
      </c>
      <c r="C1245" s="3">
        <v>1</v>
      </c>
      <c r="D1245" t="s">
        <v>365</v>
      </c>
      <c r="E1245" t="s">
        <v>130</v>
      </c>
      <c r="F1245" t="s">
        <v>130</v>
      </c>
      <c r="G1245" t="s">
        <v>365</v>
      </c>
      <c r="H1245" t="s">
        <v>143</v>
      </c>
      <c r="I1245" t="str">
        <f>TRIM(SUBSTITUTE(Table1[[#This Row],[Player]], " ", ""))</f>
        <v>S.Shamblin</v>
      </c>
      <c r="J1245">
        <v>3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f t="shared" si="63"/>
        <v>1</v>
      </c>
      <c r="W1245" t="s">
        <v>57</v>
      </c>
      <c r="X1245" s="3">
        <v>7</v>
      </c>
      <c r="Y1245">
        <v>0</v>
      </c>
      <c r="AF1245">
        <f>Table1[[#This Row],[AB]]+Table1[[#This Row],[BB]]+Table1[[#This Row],[SF]]</f>
        <v>3</v>
      </c>
      <c r="AG1245">
        <f>Table1[[#This Row],[H]]+Table1[[#This Row],[BB]]</f>
        <v>1</v>
      </c>
      <c r="AH1245">
        <f>Table1[[#This Row],[H]]-Table1[[#This Row],[2B]]-Table1[[#This Row],[3B]]-Table1[[#This Row],[HR]]</f>
        <v>1</v>
      </c>
      <c r="AI1245" s="3">
        <f>IF(Table1[[#This Row],[Team_Game_Number]] &gt;_xlfn.MAXIFS(Table1[Team_Game_Number],Table1[Team],Table1[[#This Row],[Team]]) - 5,1,0)</f>
        <v>0</v>
      </c>
      <c r="AJ1245" cm="1">
        <f t="array" ref="AJ1245">MATCH(Table1[[#This Row],[Game_ID]],_xlfn.UNIQUE(_xlfn._xlws.FILTER(Table1[Game_ID],Table1[Team]=Table1[[#This Row],[Team]])),0)</f>
        <v>12</v>
      </c>
      <c r="AK1245">
        <f>IF(Table1[[#This Row],[Last5_Flag]]=1,1,0)</f>
        <v>0</v>
      </c>
      <c r="AL1245">
        <f>COUNTIFS(
    Table1[Player Name], Table1[[#This Row],[Player Name]],
    Table1[Position], Table1[[#This Row],[Position]]
)</f>
        <v>17</v>
      </c>
      <c r="AM1245" t="str" cm="1">
        <f t="array" ref="AM12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246" spans="1:39" x14ac:dyDescent="0.2">
      <c r="A1246" t="str">
        <f>TEXT(Table1[[#This Row],[Date]],"yyyymmdd") &amp; "_" &amp; (LEFT(D1246,3) &amp; "_" &amp; LEFT(E1246,3) &amp; "_" &amp; (Table1[[#This Row],[Game_no.]]))</f>
        <v>20260301_Man_WVS_1</v>
      </c>
      <c r="B1246" s="1">
        <v>46082</v>
      </c>
      <c r="C1246" s="3">
        <v>1</v>
      </c>
      <c r="D1246" t="s">
        <v>365</v>
      </c>
      <c r="E1246" t="s">
        <v>130</v>
      </c>
      <c r="F1246" t="s">
        <v>130</v>
      </c>
      <c r="G1246" t="s">
        <v>365</v>
      </c>
      <c r="H1246" t="s">
        <v>515</v>
      </c>
      <c r="I1246" t="str">
        <f>TRIM(SUBSTITUTE(Table1[[#This Row],[Player]], " ", ""))</f>
        <v>G.Sloan-Lebron</v>
      </c>
      <c r="J1246">
        <v>3</v>
      </c>
      <c r="K1246">
        <v>1</v>
      </c>
      <c r="L1246">
        <v>1</v>
      </c>
      <c r="M1246">
        <v>1</v>
      </c>
      <c r="N1246">
        <v>0</v>
      </c>
      <c r="O1246">
        <v>1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f t="shared" si="63"/>
        <v>5</v>
      </c>
      <c r="W1246" t="s">
        <v>242</v>
      </c>
      <c r="X1246" s="3">
        <v>8</v>
      </c>
      <c r="Y1246">
        <v>0</v>
      </c>
      <c r="AF1246">
        <f>Table1[[#This Row],[AB]]+Table1[[#This Row],[BB]]+Table1[[#This Row],[SF]]</f>
        <v>3</v>
      </c>
      <c r="AG1246">
        <f>Table1[[#This Row],[H]]+Table1[[#This Row],[BB]]</f>
        <v>1</v>
      </c>
      <c r="AH1246">
        <f>Table1[[#This Row],[H]]-Table1[[#This Row],[2B]]-Table1[[#This Row],[3B]]-Table1[[#This Row],[HR]]</f>
        <v>0</v>
      </c>
      <c r="AI1246" s="3">
        <f>IF(Table1[[#This Row],[Team_Game_Number]] &gt;_xlfn.MAXIFS(Table1[Team_Game_Number],Table1[Team],Table1[[#This Row],[Team]]) - 5,1,0)</f>
        <v>0</v>
      </c>
      <c r="AJ1246" cm="1">
        <f t="array" ref="AJ1246">MATCH(Table1[[#This Row],[Game_ID]],_xlfn.UNIQUE(_xlfn._xlws.FILTER(Table1[Game_ID],Table1[Team]=Table1[[#This Row],[Team]])),0)</f>
        <v>12</v>
      </c>
      <c r="AK1246">
        <f>IF(Table1[[#This Row],[Last5_Flag]]=1,1,0)</f>
        <v>0</v>
      </c>
      <c r="AL1246">
        <f>COUNTIFS(
    Table1[Player Name], Table1[[#This Row],[Player Name]],
    Table1[Position], Table1[[#This Row],[Position]]
)</f>
        <v>2</v>
      </c>
      <c r="AM1246" t="str" cm="1">
        <f t="array" ref="AM12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47" spans="1:39" x14ac:dyDescent="0.2">
      <c r="A1247" t="str">
        <f>TEXT(Table1[[#This Row],[Date]],"yyyymmdd") &amp; "_" &amp; (LEFT(D1247,3) &amp; "_" &amp; LEFT(E1247,3) &amp; "_" &amp; (Table1[[#This Row],[Game_no.]]))</f>
        <v>20260301_Man_WVS_1</v>
      </c>
      <c r="B1247" s="1">
        <v>46082</v>
      </c>
      <c r="C1247" s="3">
        <v>1</v>
      </c>
      <c r="D1247" t="s">
        <v>365</v>
      </c>
      <c r="E1247" t="s">
        <v>130</v>
      </c>
      <c r="F1247" t="s">
        <v>130</v>
      </c>
      <c r="G1247" t="s">
        <v>365</v>
      </c>
      <c r="H1247" t="s">
        <v>131</v>
      </c>
      <c r="I1247" t="str">
        <f>TRIM(SUBSTITUTE(Table1[[#This Row],[Player]], " ", ""))</f>
        <v>E.Sigmon</v>
      </c>
      <c r="J1247">
        <v>2</v>
      </c>
      <c r="K1247">
        <v>0</v>
      </c>
      <c r="L1247">
        <v>0</v>
      </c>
      <c r="M1247">
        <v>0</v>
      </c>
      <c r="N1247">
        <v>1</v>
      </c>
      <c r="O1247">
        <v>2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f t="shared" si="63"/>
        <v>0</v>
      </c>
      <c r="W1247" t="s">
        <v>48</v>
      </c>
      <c r="X1247" s="3">
        <v>9</v>
      </c>
      <c r="Y1247">
        <v>1</v>
      </c>
      <c r="AF1247">
        <f>Table1[[#This Row],[AB]]+Table1[[#This Row],[BB]]+Table1[[#This Row],[SF]]</f>
        <v>3</v>
      </c>
      <c r="AG1247">
        <f>Table1[[#This Row],[H]]+Table1[[#This Row],[BB]]</f>
        <v>1</v>
      </c>
      <c r="AH1247">
        <f>Table1[[#This Row],[H]]-Table1[[#This Row],[2B]]-Table1[[#This Row],[3B]]-Table1[[#This Row],[HR]]</f>
        <v>0</v>
      </c>
      <c r="AI1247" s="3">
        <f>IF(Table1[[#This Row],[Team_Game_Number]] &gt;_xlfn.MAXIFS(Table1[Team_Game_Number],Table1[Team],Table1[[#This Row],[Team]]) - 5,1,0)</f>
        <v>0</v>
      </c>
      <c r="AJ1247" cm="1">
        <f t="array" ref="AJ1247">MATCH(Table1[[#This Row],[Game_ID]],_xlfn.UNIQUE(_xlfn._xlws.FILTER(Table1[Game_ID],Table1[Team]=Table1[[#This Row],[Team]])),0)</f>
        <v>12</v>
      </c>
      <c r="AK1247">
        <f>IF(Table1[[#This Row],[Last5_Flag]]=1,1,0)</f>
        <v>0</v>
      </c>
      <c r="AL1247">
        <f>COUNTIFS(
    Table1[Player Name], Table1[[#This Row],[Player Name]],
    Table1[Position], Table1[[#This Row],[Position]]
)</f>
        <v>18</v>
      </c>
      <c r="AM1247" t="str" cm="1">
        <f t="array" ref="AM12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248" spans="1:39" x14ac:dyDescent="0.2">
      <c r="A1248" t="str">
        <f>TEXT(Table1[[#This Row],[Date]],"yyyymmdd") &amp; "_" &amp; (LEFT(D1248,3) &amp; "_" &amp; LEFT(E1248,3) &amp; "_" &amp; (Table1[[#This Row],[Game_no.]]))</f>
        <v>20260301_Man_WVS_1</v>
      </c>
      <c r="B1248" s="1">
        <v>46082</v>
      </c>
      <c r="C1248" s="3">
        <v>1</v>
      </c>
      <c r="D1248" t="s">
        <v>365</v>
      </c>
      <c r="E1248" t="s">
        <v>130</v>
      </c>
      <c r="F1248" t="s">
        <v>130</v>
      </c>
      <c r="G1248" t="s">
        <v>365</v>
      </c>
      <c r="H1248" t="s">
        <v>148</v>
      </c>
      <c r="I1248" t="str">
        <f>TRIM(SUBSTITUTE(Table1[[#This Row],[Player]], " ", ""))</f>
        <v>A.Bourgeois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f t="shared" si="63"/>
        <v>0</v>
      </c>
      <c r="W1248" t="s">
        <v>58</v>
      </c>
      <c r="X1248" s="3"/>
      <c r="Y1248">
        <v>0</v>
      </c>
      <c r="Z1248">
        <v>2.6669999999999998</v>
      </c>
      <c r="AA1248">
        <v>6</v>
      </c>
      <c r="AB1248">
        <v>2</v>
      </c>
      <c r="AC1248">
        <v>2</v>
      </c>
      <c r="AD1248">
        <v>1</v>
      </c>
      <c r="AE1248">
        <v>1</v>
      </c>
      <c r="AF1248">
        <f>Table1[[#This Row],[AB]]+Table1[[#This Row],[BB]]+Table1[[#This Row],[SF]]</f>
        <v>0</v>
      </c>
      <c r="AG1248">
        <f>Table1[[#This Row],[H]]+Table1[[#This Row],[BB]]</f>
        <v>0</v>
      </c>
      <c r="AH1248">
        <f>Table1[[#This Row],[H]]-Table1[[#This Row],[2B]]-Table1[[#This Row],[3B]]-Table1[[#This Row],[HR]]</f>
        <v>0</v>
      </c>
      <c r="AI1248" s="3">
        <f>IF(Table1[[#This Row],[Team_Game_Number]] &gt;_xlfn.MAXIFS(Table1[Team_Game_Number],Table1[Team],Table1[[#This Row],[Team]]) - 5,1,0)</f>
        <v>0</v>
      </c>
      <c r="AJ1248" cm="1">
        <f t="array" ref="AJ1248">MATCH(Table1[[#This Row],[Game_ID]],_xlfn.UNIQUE(_xlfn._xlws.FILTER(Table1[Game_ID],Table1[Team]=Table1[[#This Row],[Team]])),0)</f>
        <v>12</v>
      </c>
      <c r="AK1248">
        <f>IF(Table1[[#This Row],[Last5_Flag]]=1,1,0)</f>
        <v>0</v>
      </c>
      <c r="AL1248">
        <f>COUNTIFS(
    Table1[Player Name], Table1[[#This Row],[Player Name]],
    Table1[Position], Table1[[#This Row],[Position]]
)</f>
        <v>7</v>
      </c>
      <c r="AM1248" t="str" cm="1">
        <f t="array" ref="AM12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49" spans="1:39" x14ac:dyDescent="0.2">
      <c r="A1249" t="str">
        <f>TEXT(Table1[[#This Row],[Date]],"yyyymmdd") &amp; "_" &amp; (LEFT(D1249,3) &amp; "_" &amp; LEFT(E1249,3) &amp; "_" &amp; (Table1[[#This Row],[Game_no.]]))</f>
        <v>20260301_Fro_Vir_1</v>
      </c>
      <c r="B1249" s="1">
        <v>46082</v>
      </c>
      <c r="C1249" s="3">
        <v>1</v>
      </c>
      <c r="D1249" t="s">
        <v>338</v>
      </c>
      <c r="E1249" t="s">
        <v>367</v>
      </c>
      <c r="F1249" t="s">
        <v>338</v>
      </c>
      <c r="G1249" t="s">
        <v>367</v>
      </c>
      <c r="H1249" t="s">
        <v>339</v>
      </c>
      <c r="I1249" t="str">
        <f>TRIM(SUBSTITUTE(Table1[[#This Row],[Player]], " ", ""))</f>
        <v>G.Nelson</v>
      </c>
      <c r="J1249">
        <v>3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f t="shared" si="63"/>
        <v>0</v>
      </c>
      <c r="W1249" t="s">
        <v>57</v>
      </c>
      <c r="X1249" s="3">
        <v>1</v>
      </c>
      <c r="Y1249">
        <v>0</v>
      </c>
      <c r="AF1249">
        <f>Table1[[#This Row],[AB]]+Table1[[#This Row],[BB]]+Table1[[#This Row],[SF]]</f>
        <v>4</v>
      </c>
      <c r="AG1249">
        <f>Table1[[#This Row],[H]]+Table1[[#This Row],[BB]]</f>
        <v>1</v>
      </c>
      <c r="AH1249">
        <f>Table1[[#This Row],[H]]-Table1[[#This Row],[2B]]-Table1[[#This Row],[3B]]-Table1[[#This Row],[HR]]</f>
        <v>0</v>
      </c>
      <c r="AI1249" s="3">
        <f>IF(Table1[[#This Row],[Team_Game_Number]] &gt;_xlfn.MAXIFS(Table1[Team_Game_Number],Table1[Team],Table1[[#This Row],[Team]]) - 5,1,0)</f>
        <v>0</v>
      </c>
      <c r="AJ1249" cm="1">
        <f t="array" ref="AJ1249">MATCH(Table1[[#This Row],[Game_ID]],_xlfn.UNIQUE(_xlfn._xlws.FILTER(Table1[Game_ID],Table1[Team]=Table1[[#This Row],[Team]])),0)</f>
        <v>3</v>
      </c>
      <c r="AK1249">
        <f>IF(Table1[[#This Row],[Last5_Flag]]=1,1,0)</f>
        <v>0</v>
      </c>
      <c r="AL1249">
        <f>COUNTIFS(
    Table1[Player Name], Table1[[#This Row],[Player Name]],
    Table1[Position], Table1[[#This Row],[Position]]
)</f>
        <v>21</v>
      </c>
      <c r="AM1249" t="str" cm="1">
        <f t="array" ref="AM12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250" spans="1:39" x14ac:dyDescent="0.2">
      <c r="A1250" t="str">
        <f>TEXT(Table1[[#This Row],[Date]],"yyyymmdd") &amp; "_" &amp; (LEFT(D1250,3) &amp; "_" &amp; LEFT(E1250,3) &amp; "_" &amp; (Table1[[#This Row],[Game_no.]]))</f>
        <v>20260301_Fro_Vir_1</v>
      </c>
      <c r="B1250" s="1">
        <v>46082</v>
      </c>
      <c r="C1250" s="3">
        <v>1</v>
      </c>
      <c r="D1250" t="s">
        <v>338</v>
      </c>
      <c r="E1250" t="s">
        <v>367</v>
      </c>
      <c r="F1250" t="s">
        <v>338</v>
      </c>
      <c r="G1250" t="s">
        <v>367</v>
      </c>
      <c r="H1250" t="s">
        <v>347</v>
      </c>
      <c r="I1250" t="str">
        <f>TRIM(SUBSTITUTE(Table1[[#This Row],[Player]], " ", ""))</f>
        <v>K.Piconi</v>
      </c>
      <c r="J1250">
        <v>4</v>
      </c>
      <c r="K1250">
        <v>0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f t="shared" si="63"/>
        <v>5</v>
      </c>
      <c r="W1250" t="s">
        <v>8</v>
      </c>
      <c r="X1250" s="3">
        <v>2</v>
      </c>
      <c r="Y1250">
        <v>0</v>
      </c>
      <c r="AF1250">
        <f>Table1[[#This Row],[AB]]+Table1[[#This Row],[BB]]+Table1[[#This Row],[SF]]</f>
        <v>4</v>
      </c>
      <c r="AG1250">
        <f>Table1[[#This Row],[H]]+Table1[[#This Row],[BB]]</f>
        <v>2</v>
      </c>
      <c r="AH1250">
        <f>Table1[[#This Row],[H]]-Table1[[#This Row],[2B]]-Table1[[#This Row],[3B]]-Table1[[#This Row],[HR]]</f>
        <v>1</v>
      </c>
      <c r="AI1250" s="3">
        <f>IF(Table1[[#This Row],[Team_Game_Number]] &gt;_xlfn.MAXIFS(Table1[Team_Game_Number],Table1[Team],Table1[[#This Row],[Team]]) - 5,1,0)</f>
        <v>0</v>
      </c>
      <c r="AJ1250" cm="1">
        <f t="array" ref="AJ1250">MATCH(Table1[[#This Row],[Game_ID]],_xlfn.UNIQUE(_xlfn._xlws.FILTER(Table1[Game_ID],Table1[Team]=Table1[[#This Row],[Team]])),0)</f>
        <v>3</v>
      </c>
      <c r="AK1250">
        <f>IF(Table1[[#This Row],[Last5_Flag]]=1,1,0)</f>
        <v>0</v>
      </c>
      <c r="AL1250">
        <f>COUNTIFS(
    Table1[Player Name], Table1[[#This Row],[Player Name]],
    Table1[Position], Table1[[#This Row],[Position]]
)</f>
        <v>21</v>
      </c>
      <c r="AM1250" t="str" cm="1">
        <f t="array" ref="AM12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251" spans="1:39" x14ac:dyDescent="0.2">
      <c r="A1251" t="str">
        <f>TEXT(Table1[[#This Row],[Date]],"yyyymmdd") &amp; "_" &amp; (LEFT(D1251,3) &amp; "_" &amp; LEFT(E1251,3) &amp; "_" &amp; (Table1[[#This Row],[Game_no.]]))</f>
        <v>20260301_Fro_Vir_1</v>
      </c>
      <c r="B1251" s="1">
        <v>46082</v>
      </c>
      <c r="C1251" s="3">
        <v>1</v>
      </c>
      <c r="D1251" t="s">
        <v>338</v>
      </c>
      <c r="E1251" t="s">
        <v>367</v>
      </c>
      <c r="F1251" t="s">
        <v>338</v>
      </c>
      <c r="G1251" t="s">
        <v>367</v>
      </c>
      <c r="H1251" t="s">
        <v>340</v>
      </c>
      <c r="I1251" t="str">
        <f>TRIM(SUBSTITUTE(Table1[[#This Row],[Player]], " ", ""))</f>
        <v>Z.Marinello</v>
      </c>
      <c r="J1251">
        <v>4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f t="shared" si="63"/>
        <v>0</v>
      </c>
      <c r="W1251" t="s">
        <v>7</v>
      </c>
      <c r="X1251" s="3">
        <v>3</v>
      </c>
      <c r="Y1251">
        <v>1</v>
      </c>
      <c r="AF1251">
        <f>Table1[[#This Row],[AB]]+Table1[[#This Row],[BB]]+Table1[[#This Row],[SF]]</f>
        <v>4</v>
      </c>
      <c r="AG1251">
        <f>Table1[[#This Row],[H]]+Table1[[#This Row],[BB]]</f>
        <v>0</v>
      </c>
      <c r="AH1251">
        <f>Table1[[#This Row],[H]]-Table1[[#This Row],[2B]]-Table1[[#This Row],[3B]]-Table1[[#This Row],[HR]]</f>
        <v>0</v>
      </c>
      <c r="AI1251" s="3">
        <f>IF(Table1[[#This Row],[Team_Game_Number]] &gt;_xlfn.MAXIFS(Table1[Team_Game_Number],Table1[Team],Table1[[#This Row],[Team]]) - 5,1,0)</f>
        <v>0</v>
      </c>
      <c r="AJ1251" cm="1">
        <f t="array" ref="AJ1251">MATCH(Table1[[#This Row],[Game_ID]],_xlfn.UNIQUE(_xlfn._xlws.FILTER(Table1[Game_ID],Table1[Team]=Table1[[#This Row],[Team]])),0)</f>
        <v>3</v>
      </c>
      <c r="AK1251">
        <f>IF(Table1[[#This Row],[Last5_Flag]]=1,1,0)</f>
        <v>0</v>
      </c>
      <c r="AL1251">
        <f>COUNTIFS(
    Table1[Player Name], Table1[[#This Row],[Player Name]],
    Table1[Position], Table1[[#This Row],[Position]]
)</f>
        <v>16</v>
      </c>
      <c r="AM1251" t="str" cm="1">
        <f t="array" ref="AM12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252" spans="1:39" x14ac:dyDescent="0.2">
      <c r="A1252" t="str">
        <f>TEXT(Table1[[#This Row],[Date]],"yyyymmdd") &amp; "_" &amp; (LEFT(D1252,3) &amp; "_" &amp; LEFT(E1252,3) &amp; "_" &amp; (Table1[[#This Row],[Game_no.]]))</f>
        <v>20260301_Fro_Vir_1</v>
      </c>
      <c r="B1252" s="1">
        <v>46082</v>
      </c>
      <c r="C1252" s="3">
        <v>1</v>
      </c>
      <c r="D1252" t="s">
        <v>338</v>
      </c>
      <c r="E1252" t="s">
        <v>367</v>
      </c>
      <c r="F1252" t="s">
        <v>338</v>
      </c>
      <c r="G1252" t="s">
        <v>367</v>
      </c>
      <c r="H1252" t="s">
        <v>368</v>
      </c>
      <c r="I1252" t="str">
        <f>TRIM(SUBSTITUTE(Table1[[#This Row],[Player]], " ", ""))</f>
        <v>M.Mackenzie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f t="shared" si="63"/>
        <v>0</v>
      </c>
      <c r="W1252" t="s">
        <v>7</v>
      </c>
      <c r="X1252" s="3"/>
      <c r="Y1252">
        <v>0</v>
      </c>
      <c r="AF1252">
        <f>Table1[[#This Row],[AB]]+Table1[[#This Row],[BB]]+Table1[[#This Row],[SF]]</f>
        <v>0</v>
      </c>
      <c r="AG1252">
        <f>Table1[[#This Row],[H]]+Table1[[#This Row],[BB]]</f>
        <v>0</v>
      </c>
      <c r="AH1252">
        <f>Table1[[#This Row],[H]]-Table1[[#This Row],[2B]]-Table1[[#This Row],[3B]]-Table1[[#This Row],[HR]]</f>
        <v>0</v>
      </c>
      <c r="AI1252" s="3">
        <f>IF(Table1[[#This Row],[Team_Game_Number]] &gt;_xlfn.MAXIFS(Table1[Team_Game_Number],Table1[Team],Table1[[#This Row],[Team]]) - 5,1,0)</f>
        <v>0</v>
      </c>
      <c r="AJ1252" cm="1">
        <f t="array" ref="AJ1252">MATCH(Table1[[#This Row],[Game_ID]],_xlfn.UNIQUE(_xlfn._xlws.FILTER(Table1[Game_ID],Table1[Team]=Table1[[#This Row],[Team]])),0)</f>
        <v>3</v>
      </c>
      <c r="AK1252">
        <f>IF(Table1[[#This Row],[Last5_Flag]]=1,1,0)</f>
        <v>0</v>
      </c>
      <c r="AL1252">
        <f>COUNTIFS(
    Table1[Player Name], Table1[[#This Row],[Player Name]],
    Table1[Position], Table1[[#This Row],[Position]]
)</f>
        <v>1</v>
      </c>
      <c r="AM1252" t="str" cm="1">
        <f t="array" ref="AM12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253" spans="1:39" x14ac:dyDescent="0.2">
      <c r="A1253" t="str">
        <f>TEXT(Table1[[#This Row],[Date]],"yyyymmdd") &amp; "_" &amp; (LEFT(D1253,3) &amp; "_" &amp; LEFT(E1253,3) &amp; "_" &amp; (Table1[[#This Row],[Game_no.]]))</f>
        <v>20260301_Fro_Vir_1</v>
      </c>
      <c r="B1253" s="1">
        <v>46082</v>
      </c>
      <c r="C1253" s="3">
        <v>1</v>
      </c>
      <c r="D1253" t="s">
        <v>338</v>
      </c>
      <c r="E1253" t="s">
        <v>367</v>
      </c>
      <c r="F1253" t="s">
        <v>338</v>
      </c>
      <c r="G1253" t="s">
        <v>367</v>
      </c>
      <c r="H1253" t="s">
        <v>341</v>
      </c>
      <c r="I1253" t="str">
        <f>TRIM(SUBSTITUTE(Table1[[#This Row],[Player]], " ", ""))</f>
        <v>A.Miller</v>
      </c>
      <c r="J1253">
        <v>4</v>
      </c>
      <c r="K1253">
        <v>2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f t="shared" si="63"/>
        <v>2</v>
      </c>
      <c r="W1253" t="s">
        <v>53</v>
      </c>
      <c r="X1253" s="3">
        <v>4</v>
      </c>
      <c r="Y1253">
        <v>0</v>
      </c>
      <c r="AF1253">
        <f>Table1[[#This Row],[AB]]+Table1[[#This Row],[BB]]+Table1[[#This Row],[SF]]</f>
        <v>4</v>
      </c>
      <c r="AG1253">
        <f>Table1[[#This Row],[H]]+Table1[[#This Row],[BB]]</f>
        <v>2</v>
      </c>
      <c r="AH1253">
        <f>Table1[[#This Row],[H]]-Table1[[#This Row],[2B]]-Table1[[#This Row],[3B]]-Table1[[#This Row],[HR]]</f>
        <v>2</v>
      </c>
      <c r="AI1253" s="3">
        <f>IF(Table1[[#This Row],[Team_Game_Number]] &gt;_xlfn.MAXIFS(Table1[Team_Game_Number],Table1[Team],Table1[[#This Row],[Team]]) - 5,1,0)</f>
        <v>0</v>
      </c>
      <c r="AJ1253" cm="1">
        <f t="array" ref="AJ1253">MATCH(Table1[[#This Row],[Game_ID]],_xlfn.UNIQUE(_xlfn._xlws.FILTER(Table1[Game_ID],Table1[Team]=Table1[[#This Row],[Team]])),0)</f>
        <v>3</v>
      </c>
      <c r="AK1253">
        <f>IF(Table1[[#This Row],[Last5_Flag]]=1,1,0)</f>
        <v>0</v>
      </c>
      <c r="AL1253">
        <f>COUNTIFS(
    Table1[Player Name], Table1[[#This Row],[Player Name]],
    Table1[Position], Table1[[#This Row],[Position]]
)</f>
        <v>20</v>
      </c>
      <c r="AM1253" t="str" cm="1">
        <f t="array" ref="AM12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254" spans="1:39" x14ac:dyDescent="0.2">
      <c r="A1254" t="str">
        <f>TEXT(Table1[[#This Row],[Date]],"yyyymmdd") &amp; "_" &amp; (LEFT(D1254,3) &amp; "_" &amp; LEFT(E1254,3) &amp; "_" &amp; (Table1[[#This Row],[Game_no.]]))</f>
        <v>20260301_Fro_Vir_1</v>
      </c>
      <c r="B1254" s="1">
        <v>46082</v>
      </c>
      <c r="C1254" s="3">
        <v>1</v>
      </c>
      <c r="D1254" t="s">
        <v>338</v>
      </c>
      <c r="E1254" t="s">
        <v>367</v>
      </c>
      <c r="F1254" t="s">
        <v>338</v>
      </c>
      <c r="G1254" t="s">
        <v>367</v>
      </c>
      <c r="H1254" t="s">
        <v>343</v>
      </c>
      <c r="I1254" t="str">
        <f>TRIM(SUBSTITUTE(Table1[[#This Row],[Player]], " ", ""))</f>
        <v>B.Russo</v>
      </c>
      <c r="J1254">
        <v>4</v>
      </c>
      <c r="K1254">
        <v>2</v>
      </c>
      <c r="L1254">
        <v>2</v>
      </c>
      <c r="M1254">
        <v>1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f t="shared" si="63"/>
        <v>4</v>
      </c>
      <c r="W1254" t="s">
        <v>54</v>
      </c>
      <c r="X1254" s="3">
        <v>5</v>
      </c>
      <c r="Y1254">
        <v>0</v>
      </c>
      <c r="AF1254">
        <f>Table1[[#This Row],[AB]]+Table1[[#This Row],[BB]]+Table1[[#This Row],[SF]]</f>
        <v>4</v>
      </c>
      <c r="AG1254">
        <f>Table1[[#This Row],[H]]+Table1[[#This Row],[BB]]</f>
        <v>2</v>
      </c>
      <c r="AH1254">
        <f>Table1[[#This Row],[H]]-Table1[[#This Row],[2B]]-Table1[[#This Row],[3B]]-Table1[[#This Row],[HR]]</f>
        <v>1</v>
      </c>
      <c r="AI1254" s="3">
        <f>IF(Table1[[#This Row],[Team_Game_Number]] &gt;_xlfn.MAXIFS(Table1[Team_Game_Number],Table1[Team],Table1[[#This Row],[Team]]) - 5,1,0)</f>
        <v>0</v>
      </c>
      <c r="AJ1254" cm="1">
        <f t="array" ref="AJ1254">MATCH(Table1[[#This Row],[Game_ID]],_xlfn.UNIQUE(_xlfn._xlws.FILTER(Table1[Game_ID],Table1[Team]=Table1[[#This Row],[Team]])),0)</f>
        <v>3</v>
      </c>
      <c r="AK1254">
        <f>IF(Table1[[#This Row],[Last5_Flag]]=1,1,0)</f>
        <v>0</v>
      </c>
      <c r="AL1254">
        <f>COUNTIFS(
    Table1[Player Name], Table1[[#This Row],[Player Name]],
    Table1[Position], Table1[[#This Row],[Position]]
)</f>
        <v>21</v>
      </c>
      <c r="AM1254" t="str" cm="1">
        <f t="array" ref="AM12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255" spans="1:39" x14ac:dyDescent="0.2">
      <c r="A1255" t="str">
        <f>TEXT(Table1[[#This Row],[Date]],"yyyymmdd") &amp; "_" &amp; (LEFT(D1255,3) &amp; "_" &amp; LEFT(E1255,3) &amp; "_" &amp; (Table1[[#This Row],[Game_no.]]))</f>
        <v>20260301_Fro_Vir_1</v>
      </c>
      <c r="B1255" s="1">
        <v>46082</v>
      </c>
      <c r="C1255" s="3">
        <v>1</v>
      </c>
      <c r="D1255" t="s">
        <v>338</v>
      </c>
      <c r="E1255" t="s">
        <v>367</v>
      </c>
      <c r="F1255" t="s">
        <v>338</v>
      </c>
      <c r="G1255" t="s">
        <v>367</v>
      </c>
      <c r="H1255" t="s">
        <v>344</v>
      </c>
      <c r="I1255" t="str">
        <f>TRIM(SUBSTITUTE(Table1[[#This Row],[Player]], " ", ""))</f>
        <v>S.Haller</v>
      </c>
      <c r="J1255">
        <v>4</v>
      </c>
      <c r="K1255">
        <v>2</v>
      </c>
      <c r="L1255">
        <v>3</v>
      </c>
      <c r="M1255">
        <v>4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f t="shared" ref="V1255:V1269" si="64">L1255*1+P1255*2+Q1255*3+R1255*4</f>
        <v>7</v>
      </c>
      <c r="W1255" t="s">
        <v>48</v>
      </c>
      <c r="X1255" s="3">
        <v>6</v>
      </c>
      <c r="Y1255">
        <v>0</v>
      </c>
      <c r="AF1255">
        <f>Table1[[#This Row],[AB]]+Table1[[#This Row],[BB]]+Table1[[#This Row],[SF]]</f>
        <v>4</v>
      </c>
      <c r="AG1255">
        <f>Table1[[#This Row],[H]]+Table1[[#This Row],[BB]]</f>
        <v>3</v>
      </c>
      <c r="AH1255">
        <f>Table1[[#This Row],[H]]-Table1[[#This Row],[2B]]-Table1[[#This Row],[3B]]-Table1[[#This Row],[HR]]</f>
        <v>2</v>
      </c>
      <c r="AI1255" s="3">
        <f>IF(Table1[[#This Row],[Team_Game_Number]] &gt;_xlfn.MAXIFS(Table1[Team_Game_Number],Table1[Team],Table1[[#This Row],[Team]]) - 5,1,0)</f>
        <v>0</v>
      </c>
      <c r="AJ1255" cm="1">
        <f t="array" ref="AJ1255">MATCH(Table1[[#This Row],[Game_ID]],_xlfn.UNIQUE(_xlfn._xlws.FILTER(Table1[Game_ID],Table1[Team]=Table1[[#This Row],[Team]])),0)</f>
        <v>3</v>
      </c>
      <c r="AK1255">
        <f>IF(Table1[[#This Row],[Last5_Flag]]=1,1,0)</f>
        <v>0</v>
      </c>
      <c r="AL1255">
        <f>COUNTIFS(
    Table1[Player Name], Table1[[#This Row],[Player Name]],
    Table1[Position], Table1[[#This Row],[Position]]
)</f>
        <v>17</v>
      </c>
      <c r="AM1255" t="str" cm="1">
        <f t="array" ref="AM12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256" spans="1:39" x14ac:dyDescent="0.2">
      <c r="A1256" t="str">
        <f>TEXT(Table1[[#This Row],[Date]],"yyyymmdd") &amp; "_" &amp; (LEFT(D1256,3) &amp; "_" &amp; LEFT(E1256,3) &amp; "_" &amp; (Table1[[#This Row],[Game_no.]]))</f>
        <v>20260301_Fro_Vir_1</v>
      </c>
      <c r="B1256" s="1">
        <v>46082</v>
      </c>
      <c r="C1256" s="3">
        <v>1</v>
      </c>
      <c r="D1256" t="s">
        <v>338</v>
      </c>
      <c r="E1256" t="s">
        <v>367</v>
      </c>
      <c r="F1256" t="s">
        <v>338</v>
      </c>
      <c r="G1256" t="s">
        <v>367</v>
      </c>
      <c r="H1256" t="s">
        <v>348</v>
      </c>
      <c r="I1256" t="str">
        <f>TRIM(SUBSTITUTE(Table1[[#This Row],[Player]], " ", ""))</f>
        <v>S.Magee</v>
      </c>
      <c r="J1256">
        <v>3</v>
      </c>
      <c r="K1256">
        <v>0</v>
      </c>
      <c r="L1256">
        <v>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f t="shared" si="64"/>
        <v>3</v>
      </c>
      <c r="W1256" t="s">
        <v>43</v>
      </c>
      <c r="X1256" s="3">
        <v>7</v>
      </c>
      <c r="Y1256">
        <v>0</v>
      </c>
      <c r="AF1256">
        <f>Table1[[#This Row],[AB]]+Table1[[#This Row],[BB]]+Table1[[#This Row],[SF]]</f>
        <v>3</v>
      </c>
      <c r="AG1256">
        <f>Table1[[#This Row],[H]]+Table1[[#This Row],[BB]]</f>
        <v>3</v>
      </c>
      <c r="AH1256">
        <f>Table1[[#This Row],[H]]-Table1[[#This Row],[2B]]-Table1[[#This Row],[3B]]-Table1[[#This Row],[HR]]</f>
        <v>3</v>
      </c>
      <c r="AI1256" s="3">
        <f>IF(Table1[[#This Row],[Team_Game_Number]] &gt;_xlfn.MAXIFS(Table1[Team_Game_Number],Table1[Team],Table1[[#This Row],[Team]]) - 5,1,0)</f>
        <v>0</v>
      </c>
      <c r="AJ1256" cm="1">
        <f t="array" ref="AJ1256">MATCH(Table1[[#This Row],[Game_ID]],_xlfn.UNIQUE(_xlfn._xlws.FILTER(Table1[Game_ID],Table1[Team]=Table1[[#This Row],[Team]])),0)</f>
        <v>3</v>
      </c>
      <c r="AK1256">
        <f>IF(Table1[[#This Row],[Last5_Flag]]=1,1,0)</f>
        <v>0</v>
      </c>
      <c r="AL1256">
        <f>COUNTIFS(
    Table1[Player Name], Table1[[#This Row],[Player Name]],
    Table1[Position], Table1[[#This Row],[Position]]
)</f>
        <v>9</v>
      </c>
      <c r="AM1256" t="str" cm="1">
        <f t="array" ref="AM12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57" spans="1:39" x14ac:dyDescent="0.2">
      <c r="A1257" t="str">
        <f>TEXT(Table1[[#This Row],[Date]],"yyyymmdd") &amp; "_" &amp; (LEFT(D1257,3) &amp; "_" &amp; LEFT(E1257,3) &amp; "_" &amp; (Table1[[#This Row],[Game_no.]]))</f>
        <v>20260301_Fro_Vir_1</v>
      </c>
      <c r="B1257" s="1">
        <v>46082</v>
      </c>
      <c r="C1257" s="3">
        <v>1</v>
      </c>
      <c r="D1257" t="s">
        <v>338</v>
      </c>
      <c r="E1257" t="s">
        <v>367</v>
      </c>
      <c r="F1257" t="s">
        <v>338</v>
      </c>
      <c r="G1257" t="s">
        <v>367</v>
      </c>
      <c r="H1257" t="s">
        <v>346</v>
      </c>
      <c r="I1257" t="str">
        <f>TRIM(SUBSTITUTE(Table1[[#This Row],[Player]], " ", ""))</f>
        <v>A.Myers</v>
      </c>
      <c r="J1257">
        <v>2</v>
      </c>
      <c r="K1257">
        <v>0</v>
      </c>
      <c r="L1257">
        <v>1</v>
      </c>
      <c r="M1257">
        <v>1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f t="shared" si="64"/>
        <v>3</v>
      </c>
      <c r="W1257" t="s">
        <v>311</v>
      </c>
      <c r="X1257" s="3">
        <v>8</v>
      </c>
      <c r="Y1257">
        <v>0</v>
      </c>
      <c r="Z1257">
        <v>2.6669999999999998</v>
      </c>
      <c r="AA1257">
        <v>1</v>
      </c>
      <c r="AB1257">
        <v>0</v>
      </c>
      <c r="AC1257">
        <v>0</v>
      </c>
      <c r="AD1257">
        <v>0</v>
      </c>
      <c r="AE1257">
        <v>4</v>
      </c>
      <c r="AF1257">
        <f>Table1[[#This Row],[AB]]+Table1[[#This Row],[BB]]+Table1[[#This Row],[SF]]</f>
        <v>3</v>
      </c>
      <c r="AG1257">
        <f>Table1[[#This Row],[H]]+Table1[[#This Row],[BB]]</f>
        <v>2</v>
      </c>
      <c r="AH1257">
        <f>Table1[[#This Row],[H]]-Table1[[#This Row],[2B]]-Table1[[#This Row],[3B]]-Table1[[#This Row],[HR]]</f>
        <v>0</v>
      </c>
      <c r="AI1257" s="3">
        <f>IF(Table1[[#This Row],[Team_Game_Number]] &gt;_xlfn.MAXIFS(Table1[Team_Game_Number],Table1[Team],Table1[[#This Row],[Team]]) - 5,1,0)</f>
        <v>0</v>
      </c>
      <c r="AJ1257" cm="1">
        <f t="array" ref="AJ1257">MATCH(Table1[[#This Row],[Game_ID]],_xlfn.UNIQUE(_xlfn._xlws.FILTER(Table1[Game_ID],Table1[Team]=Table1[[#This Row],[Team]])),0)</f>
        <v>3</v>
      </c>
      <c r="AK1257">
        <f>IF(Table1[[#This Row],[Last5_Flag]]=1,1,0)</f>
        <v>0</v>
      </c>
      <c r="AL1257">
        <f>COUNTIFS(
    Table1[Player Name], Table1[[#This Row],[Player Name]],
    Table1[Position], Table1[[#This Row],[Position]]
)</f>
        <v>1</v>
      </c>
      <c r="AM1257" t="str" cm="1">
        <f t="array" ref="AM12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258" spans="1:39" x14ac:dyDescent="0.2">
      <c r="A1258" t="str">
        <f>TEXT(Table1[[#This Row],[Date]],"yyyymmdd") &amp; "_" &amp; (LEFT(D1258,3) &amp; "_" &amp; LEFT(E1258,3) &amp; "_" &amp; (Table1[[#This Row],[Game_no.]]))</f>
        <v>20260301_Fro_Vir_1</v>
      </c>
      <c r="B1258" s="1">
        <v>46082</v>
      </c>
      <c r="C1258" s="3">
        <v>1</v>
      </c>
      <c r="D1258" t="s">
        <v>338</v>
      </c>
      <c r="E1258" t="s">
        <v>367</v>
      </c>
      <c r="F1258" t="s">
        <v>338</v>
      </c>
      <c r="G1258" t="s">
        <v>367</v>
      </c>
      <c r="H1258" t="s">
        <v>369</v>
      </c>
      <c r="I1258" t="str">
        <f>TRIM(SUBSTITUTE(Table1[[#This Row],[Player]], " ", ""))</f>
        <v>M.Gross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f t="shared" si="64"/>
        <v>0</v>
      </c>
      <c r="W1258" t="s">
        <v>52</v>
      </c>
      <c r="X1258" s="3">
        <v>9</v>
      </c>
      <c r="Y1258">
        <v>0</v>
      </c>
      <c r="AF1258">
        <f>Table1[[#This Row],[AB]]+Table1[[#This Row],[BB]]+Table1[[#This Row],[SF]]</f>
        <v>1</v>
      </c>
      <c r="AG1258">
        <f>Table1[[#This Row],[H]]+Table1[[#This Row],[BB]]</f>
        <v>0</v>
      </c>
      <c r="AH1258">
        <f>Table1[[#This Row],[H]]-Table1[[#This Row],[2B]]-Table1[[#This Row],[3B]]-Table1[[#This Row],[HR]]</f>
        <v>0</v>
      </c>
      <c r="AI1258" s="3">
        <f>IF(Table1[[#This Row],[Team_Game_Number]] &gt;_xlfn.MAXIFS(Table1[Team_Game_Number],Table1[Team],Table1[[#This Row],[Team]]) - 5,1,0)</f>
        <v>0</v>
      </c>
      <c r="AJ1258" cm="1">
        <f t="array" ref="AJ1258">MATCH(Table1[[#This Row],[Game_ID]],_xlfn.UNIQUE(_xlfn._xlws.FILTER(Table1[Game_ID],Table1[Team]=Table1[[#This Row],[Team]])),0)</f>
        <v>3</v>
      </c>
      <c r="AK1258">
        <f>IF(Table1[[#This Row],[Last5_Flag]]=1,1,0)</f>
        <v>0</v>
      </c>
      <c r="AL1258">
        <f>COUNTIFS(
    Table1[Player Name], Table1[[#This Row],[Player Name]],
    Table1[Position], Table1[[#This Row],[Position]]
)</f>
        <v>4</v>
      </c>
      <c r="AM1258" t="str" cm="1">
        <f t="array" ref="AM12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59" spans="1:39" x14ac:dyDescent="0.2">
      <c r="A1259" t="str">
        <f>TEXT(Table1[[#This Row],[Date]],"yyyymmdd") &amp; "_" &amp; (LEFT(D1259,3) &amp; "_" &amp; LEFT(E1259,3) &amp; "_" &amp; (Table1[[#This Row],[Game_no.]]))</f>
        <v>20260301_Fro_Vir_1</v>
      </c>
      <c r="B1259" s="1">
        <v>46082</v>
      </c>
      <c r="C1259" s="3">
        <v>1</v>
      </c>
      <c r="D1259" t="s">
        <v>338</v>
      </c>
      <c r="E1259" t="s">
        <v>367</v>
      </c>
      <c r="F1259" t="s">
        <v>338</v>
      </c>
      <c r="G1259" t="s">
        <v>367</v>
      </c>
      <c r="H1259" t="s">
        <v>342</v>
      </c>
      <c r="I1259" t="str">
        <f>TRIM(SUBSTITUTE(Table1[[#This Row],[Player]], " ", ""))</f>
        <v>O.Stetler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f t="shared" si="64"/>
        <v>0</v>
      </c>
      <c r="W1259" t="s">
        <v>366</v>
      </c>
      <c r="X1259" s="3">
        <v>9</v>
      </c>
      <c r="Y1259">
        <v>0</v>
      </c>
      <c r="AF1259">
        <f>Table1[[#This Row],[AB]]+Table1[[#This Row],[BB]]+Table1[[#This Row],[SF]]</f>
        <v>2</v>
      </c>
      <c r="AG1259">
        <f>Table1[[#This Row],[H]]+Table1[[#This Row],[BB]]</f>
        <v>0</v>
      </c>
      <c r="AH1259">
        <f>Table1[[#This Row],[H]]-Table1[[#This Row],[2B]]-Table1[[#This Row],[3B]]-Table1[[#This Row],[HR]]</f>
        <v>0</v>
      </c>
      <c r="AI1259" s="3">
        <f>IF(Table1[[#This Row],[Team_Game_Number]] &gt;_xlfn.MAXIFS(Table1[Team_Game_Number],Table1[Team],Table1[[#This Row],[Team]]) - 5,1,0)</f>
        <v>0</v>
      </c>
      <c r="AJ1259" cm="1">
        <f t="array" ref="AJ1259">MATCH(Table1[[#This Row],[Game_ID]],_xlfn.UNIQUE(_xlfn._xlws.FILTER(Table1[Game_ID],Table1[Team]=Table1[[#This Row],[Team]])),0)</f>
        <v>3</v>
      </c>
      <c r="AK1259">
        <f>IF(Table1[[#This Row],[Last5_Flag]]=1,1,0)</f>
        <v>0</v>
      </c>
      <c r="AL1259">
        <f>COUNTIFS(
    Table1[Player Name], Table1[[#This Row],[Player Name]],
    Table1[Position], Table1[[#This Row],[Position]]
)</f>
        <v>1</v>
      </c>
      <c r="AM1259" t="str" cm="1">
        <f t="array" ref="AM12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60" spans="1:39" x14ac:dyDescent="0.2">
      <c r="A1260" t="str">
        <f>TEXT(Table1[[#This Row],[Date]],"yyyymmdd") &amp; "_" &amp; (LEFT(D1260,3) &amp; "_" &amp; LEFT(E1260,3) &amp; "_" &amp; (Table1[[#This Row],[Game_no.]]))</f>
        <v>20260301_Fro_Vir_1</v>
      </c>
      <c r="B1260" s="1">
        <v>46082</v>
      </c>
      <c r="C1260" s="3">
        <v>1</v>
      </c>
      <c r="D1260" t="s">
        <v>338</v>
      </c>
      <c r="E1260" t="s">
        <v>367</v>
      </c>
      <c r="F1260" t="s">
        <v>338</v>
      </c>
      <c r="G1260" t="s">
        <v>367</v>
      </c>
      <c r="H1260" t="s">
        <v>355</v>
      </c>
      <c r="I1260" t="str">
        <f>TRIM(SUBSTITUTE(Table1[[#This Row],[Player]], " ", ""))</f>
        <v>I.Dietrich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f t="shared" si="64"/>
        <v>0</v>
      </c>
      <c r="W1260" t="s">
        <v>58</v>
      </c>
      <c r="X1260" s="3"/>
      <c r="Y1260">
        <v>0</v>
      </c>
      <c r="Z1260">
        <v>2.3330000000000002</v>
      </c>
      <c r="AA1260">
        <v>4</v>
      </c>
      <c r="AB1260">
        <v>5</v>
      </c>
      <c r="AC1260">
        <v>4</v>
      </c>
      <c r="AD1260">
        <v>2</v>
      </c>
      <c r="AE1260">
        <v>1</v>
      </c>
      <c r="AF1260">
        <f>Table1[[#This Row],[AB]]+Table1[[#This Row],[BB]]+Table1[[#This Row],[SF]]</f>
        <v>0</v>
      </c>
      <c r="AG1260">
        <f>Table1[[#This Row],[H]]+Table1[[#This Row],[BB]]</f>
        <v>0</v>
      </c>
      <c r="AH1260">
        <f>Table1[[#This Row],[H]]-Table1[[#This Row],[2B]]-Table1[[#This Row],[3B]]-Table1[[#This Row],[HR]]</f>
        <v>0</v>
      </c>
      <c r="AI1260" s="3">
        <f>IF(Table1[[#This Row],[Team_Game_Number]] &gt;_xlfn.MAXIFS(Table1[Team_Game_Number],Table1[Team],Table1[[#This Row],[Team]]) - 5,1,0)</f>
        <v>0</v>
      </c>
      <c r="AJ1260" cm="1">
        <f t="array" ref="AJ1260">MATCH(Table1[[#This Row],[Game_ID]],_xlfn.UNIQUE(_xlfn._xlws.FILTER(Table1[Game_ID],Table1[Team]=Table1[[#This Row],[Team]])),0)</f>
        <v>3</v>
      </c>
      <c r="AK1260">
        <f>IF(Table1[[#This Row],[Last5_Flag]]=1,1,0)</f>
        <v>0</v>
      </c>
      <c r="AL1260">
        <f>COUNTIFS(
    Table1[Player Name], Table1[[#This Row],[Player Name]],
    Table1[Position], Table1[[#This Row],[Position]]
)</f>
        <v>10</v>
      </c>
      <c r="AM1260" t="str" cm="1">
        <f t="array" ref="AM12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61" spans="1:39" x14ac:dyDescent="0.2">
      <c r="A1261" t="str">
        <f>TEXT(Table1[[#This Row],[Date]],"yyyymmdd") &amp; "_" &amp; (LEFT(D1261,3) &amp; "_" &amp; LEFT(E1261,3) &amp; "_" &amp; (Table1[[#This Row],[Game_no.]]))</f>
        <v>20260301_Fro_Vir_1</v>
      </c>
      <c r="B1261" s="1">
        <v>46082</v>
      </c>
      <c r="C1261" s="3">
        <v>1</v>
      </c>
      <c r="D1261" t="s">
        <v>338</v>
      </c>
      <c r="E1261" t="s">
        <v>367</v>
      </c>
      <c r="F1261" t="s">
        <v>338</v>
      </c>
      <c r="G1261" t="s">
        <v>367</v>
      </c>
      <c r="H1261" t="s">
        <v>55</v>
      </c>
      <c r="I1261" t="str">
        <f>TRIM(SUBSTITUTE(Table1[[#This Row],[Player]], " ", ""))</f>
        <v>M.Smith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f t="shared" si="64"/>
        <v>0</v>
      </c>
      <c r="W1261" t="s">
        <v>58</v>
      </c>
      <c r="X1261" s="3"/>
      <c r="Y1261">
        <v>0</v>
      </c>
      <c r="Z1261">
        <v>2</v>
      </c>
      <c r="AA1261">
        <v>1</v>
      </c>
      <c r="AB1261">
        <v>0</v>
      </c>
      <c r="AC1261">
        <v>0</v>
      </c>
      <c r="AD1261">
        <v>2</v>
      </c>
      <c r="AE1261">
        <v>2</v>
      </c>
      <c r="AF1261">
        <f>Table1[[#This Row],[AB]]+Table1[[#This Row],[BB]]+Table1[[#This Row],[SF]]</f>
        <v>0</v>
      </c>
      <c r="AG1261">
        <f>Table1[[#This Row],[H]]+Table1[[#This Row],[BB]]</f>
        <v>0</v>
      </c>
      <c r="AH1261">
        <f>Table1[[#This Row],[H]]-Table1[[#This Row],[2B]]-Table1[[#This Row],[3B]]-Table1[[#This Row],[HR]]</f>
        <v>0</v>
      </c>
      <c r="AI1261" s="3">
        <f>IF(Table1[[#This Row],[Team_Game_Number]] &gt;_xlfn.MAXIFS(Table1[Team_Game_Number],Table1[Team],Table1[[#This Row],[Team]]) - 5,1,0)</f>
        <v>0</v>
      </c>
      <c r="AJ1261" cm="1">
        <f t="array" ref="AJ1261">MATCH(Table1[[#This Row],[Game_ID]],_xlfn.UNIQUE(_xlfn._xlws.FILTER(Table1[Game_ID],Table1[Team]=Table1[[#This Row],[Team]])),0)</f>
        <v>3</v>
      </c>
      <c r="AK1261">
        <f>IF(Table1[[#This Row],[Last5_Flag]]=1,1,0)</f>
        <v>0</v>
      </c>
      <c r="AL1261">
        <f>COUNTIFS(
    Table1[Player Name], Table1[[#This Row],[Player Name]],
    Table1[Position], Table1[[#This Row],[Position]]
)</f>
        <v>3</v>
      </c>
      <c r="AM1261" t="str" cm="1">
        <f t="array" ref="AM12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262" spans="1:39" x14ac:dyDescent="0.2">
      <c r="A1262" t="str">
        <f>TEXT(Table1[[#This Row],[Date]],"yyyymmdd") &amp; "_" &amp; (LEFT(D1262,3) &amp; "_" &amp; LEFT(E1262,3) &amp; "_" &amp; (Table1[[#This Row],[Game_no.]]))</f>
        <v>20260301_Ohi_Wes_1</v>
      </c>
      <c r="B1262" s="1">
        <v>46082</v>
      </c>
      <c r="C1262" s="3">
        <v>1</v>
      </c>
      <c r="D1262" t="s">
        <v>361</v>
      </c>
      <c r="E1262" t="s">
        <v>152</v>
      </c>
      <c r="F1262" t="s">
        <v>152</v>
      </c>
      <c r="G1262" t="s">
        <v>361</v>
      </c>
      <c r="H1262" t="s">
        <v>153</v>
      </c>
      <c r="I1262" t="str">
        <f>TRIM(SUBSTITUTE(Table1[[#This Row],[Player]], " ", ""))</f>
        <v>J.Morr</v>
      </c>
      <c r="J1262">
        <v>3</v>
      </c>
      <c r="K1262">
        <v>1</v>
      </c>
      <c r="L1262">
        <v>1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f t="shared" si="64"/>
        <v>1</v>
      </c>
      <c r="W1262" t="s">
        <v>53</v>
      </c>
      <c r="X1262" s="3">
        <v>1</v>
      </c>
      <c r="Y1262">
        <v>0</v>
      </c>
      <c r="AF1262">
        <f>Table1[[#This Row],[AB]]+Table1[[#This Row],[BB]]+Table1[[#This Row],[SF]]</f>
        <v>4</v>
      </c>
      <c r="AG1262">
        <f>Table1[[#This Row],[H]]+Table1[[#This Row],[BB]]</f>
        <v>2</v>
      </c>
      <c r="AH1262">
        <f>Table1[[#This Row],[H]]-Table1[[#This Row],[2B]]-Table1[[#This Row],[3B]]-Table1[[#This Row],[HR]]</f>
        <v>1</v>
      </c>
      <c r="AI1262" s="3">
        <f>IF(Table1[[#This Row],[Team_Game_Number]] &gt;_xlfn.MAXIFS(Table1[Team_Game_Number],Table1[Team],Table1[[#This Row],[Team]]) - 5,1,0)</f>
        <v>0</v>
      </c>
      <c r="AJ1262" cm="1">
        <f t="array" ref="AJ1262">MATCH(Table1[[#This Row],[Game_ID]],_xlfn.UNIQUE(_xlfn._xlws.FILTER(Table1[Game_ID],Table1[Team]=Table1[[#This Row],[Team]])),0)</f>
        <v>13</v>
      </c>
      <c r="AK1262">
        <f>IF(Table1[[#This Row],[Last5_Flag]]=1,1,0)</f>
        <v>0</v>
      </c>
      <c r="AL1262">
        <f>COUNTIFS(
    Table1[Player Name], Table1[[#This Row],[Player Name]],
    Table1[Position], Table1[[#This Row],[Position]]
)</f>
        <v>3</v>
      </c>
      <c r="AM1262" t="str" cm="1">
        <f t="array" ref="AM12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63" spans="1:39" x14ac:dyDescent="0.2">
      <c r="A1263" t="str">
        <f>TEXT(Table1[[#This Row],[Date]],"yyyymmdd") &amp; "_" &amp; (LEFT(D1263,3) &amp; "_" &amp; LEFT(E1263,3) &amp; "_" &amp; (Table1[[#This Row],[Game_no.]]))</f>
        <v>20260301_Ohi_Wes_1</v>
      </c>
      <c r="B1263" s="1">
        <v>46082</v>
      </c>
      <c r="C1263" s="3">
        <v>1</v>
      </c>
      <c r="D1263" t="s">
        <v>361</v>
      </c>
      <c r="E1263" t="s">
        <v>152</v>
      </c>
      <c r="F1263" t="s">
        <v>152</v>
      </c>
      <c r="G1263" t="s">
        <v>361</v>
      </c>
      <c r="H1263" t="s">
        <v>162</v>
      </c>
      <c r="I1263" t="str">
        <f>TRIM(SUBSTITUTE(Table1[[#This Row],[Player]], " ", ""))</f>
        <v>P.Tucker</v>
      </c>
      <c r="J1263">
        <v>4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f t="shared" si="64"/>
        <v>1</v>
      </c>
      <c r="W1263" t="s">
        <v>57</v>
      </c>
      <c r="X1263" s="3">
        <v>2</v>
      </c>
      <c r="Y1263">
        <v>0</v>
      </c>
      <c r="AF1263">
        <f>Table1[[#This Row],[AB]]+Table1[[#This Row],[BB]]+Table1[[#This Row],[SF]]</f>
        <v>4</v>
      </c>
      <c r="AG1263">
        <f>Table1[[#This Row],[H]]+Table1[[#This Row],[BB]]</f>
        <v>1</v>
      </c>
      <c r="AH1263">
        <f>Table1[[#This Row],[H]]-Table1[[#This Row],[2B]]-Table1[[#This Row],[3B]]-Table1[[#This Row],[HR]]</f>
        <v>1</v>
      </c>
      <c r="AI1263" s="3">
        <f>IF(Table1[[#This Row],[Team_Game_Number]] &gt;_xlfn.MAXIFS(Table1[Team_Game_Number],Table1[Team],Table1[[#This Row],[Team]]) - 5,1,0)</f>
        <v>0</v>
      </c>
      <c r="AJ1263" cm="1">
        <f t="array" ref="AJ1263">MATCH(Table1[[#This Row],[Game_ID]],_xlfn.UNIQUE(_xlfn._xlws.FILTER(Table1[Game_ID],Table1[Team]=Table1[[#This Row],[Team]])),0)</f>
        <v>13</v>
      </c>
      <c r="AK1263">
        <f>IF(Table1[[#This Row],[Last5_Flag]]=1,1,0)</f>
        <v>0</v>
      </c>
      <c r="AL1263">
        <f>COUNTIFS(
    Table1[Player Name], Table1[[#This Row],[Player Name]],
    Table1[Position], Table1[[#This Row],[Position]]
)</f>
        <v>20</v>
      </c>
      <c r="AM1263" t="str" cm="1">
        <f t="array" ref="AM12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264" spans="1:39" x14ac:dyDescent="0.2">
      <c r="A1264" t="str">
        <f>TEXT(Table1[[#This Row],[Date]],"yyyymmdd") &amp; "_" &amp; (LEFT(D1264,3) &amp; "_" &amp; LEFT(E1264,3) &amp; "_" &amp; (Table1[[#This Row],[Game_no.]]))</f>
        <v>20260301_Ohi_Wes_1</v>
      </c>
      <c r="B1264" s="1">
        <v>46082</v>
      </c>
      <c r="C1264" s="3">
        <v>1</v>
      </c>
      <c r="D1264" t="s">
        <v>361</v>
      </c>
      <c r="E1264" t="s">
        <v>152</v>
      </c>
      <c r="F1264" t="s">
        <v>152</v>
      </c>
      <c r="G1264" t="s">
        <v>361</v>
      </c>
      <c r="H1264" t="s">
        <v>158</v>
      </c>
      <c r="I1264" t="str">
        <f>TRIM(SUBSTITUTE(Table1[[#This Row],[Player]], " ", ""))</f>
        <v>A.Davis</v>
      </c>
      <c r="J1264">
        <v>2</v>
      </c>
      <c r="K1264">
        <v>0</v>
      </c>
      <c r="L1264">
        <v>0</v>
      </c>
      <c r="M1264">
        <v>1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f t="shared" si="64"/>
        <v>0</v>
      </c>
      <c r="W1264" t="s">
        <v>50</v>
      </c>
      <c r="X1264" s="3">
        <v>3</v>
      </c>
      <c r="Y1264">
        <v>0</v>
      </c>
      <c r="AF1264">
        <f>Table1[[#This Row],[AB]]+Table1[[#This Row],[BB]]+Table1[[#This Row],[SF]]</f>
        <v>3</v>
      </c>
      <c r="AG1264">
        <f>Table1[[#This Row],[H]]+Table1[[#This Row],[BB]]</f>
        <v>1</v>
      </c>
      <c r="AH1264">
        <f>Table1[[#This Row],[H]]-Table1[[#This Row],[2B]]-Table1[[#This Row],[3B]]-Table1[[#This Row],[HR]]</f>
        <v>0</v>
      </c>
      <c r="AI1264" s="3">
        <f>IF(Table1[[#This Row],[Team_Game_Number]] &gt;_xlfn.MAXIFS(Table1[Team_Game_Number],Table1[Team],Table1[[#This Row],[Team]]) - 5,1,0)</f>
        <v>0</v>
      </c>
      <c r="AJ1264" cm="1">
        <f t="array" ref="AJ1264">MATCH(Table1[[#This Row],[Game_ID]],_xlfn.UNIQUE(_xlfn._xlws.FILTER(Table1[Game_ID],Table1[Team]=Table1[[#This Row],[Team]])),0)</f>
        <v>13</v>
      </c>
      <c r="AK1264">
        <f>IF(Table1[[#This Row],[Last5_Flag]]=1,1,0)</f>
        <v>0</v>
      </c>
      <c r="AL1264">
        <f>COUNTIFS(
    Table1[Player Name], Table1[[#This Row],[Player Name]],
    Table1[Position], Table1[[#This Row],[Position]]
)</f>
        <v>4</v>
      </c>
      <c r="AM1264" t="str" cm="1">
        <f t="array" ref="AM12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1265" spans="1:39" x14ac:dyDescent="0.2">
      <c r="A1265" t="str">
        <f>TEXT(Table1[[#This Row],[Date]],"yyyymmdd") &amp; "_" &amp; (LEFT(D1265,3) &amp; "_" &amp; LEFT(E1265,3) &amp; "_" &amp; (Table1[[#This Row],[Game_no.]]))</f>
        <v>20260301_Ohi_Wes_1</v>
      </c>
      <c r="B1265" s="1">
        <v>46082</v>
      </c>
      <c r="C1265" s="3">
        <v>1</v>
      </c>
      <c r="D1265" t="s">
        <v>361</v>
      </c>
      <c r="E1265" t="s">
        <v>152</v>
      </c>
      <c r="F1265" t="s">
        <v>152</v>
      </c>
      <c r="G1265" t="s">
        <v>361</v>
      </c>
      <c r="H1265" t="s">
        <v>161</v>
      </c>
      <c r="I1265" t="str">
        <f>TRIM(SUBSTITUTE(Table1[[#This Row],[Player]], " ", ""))</f>
        <v>K.Pettit</v>
      </c>
      <c r="J1265">
        <v>3</v>
      </c>
      <c r="K1265">
        <v>0</v>
      </c>
      <c r="L1265">
        <v>0</v>
      </c>
      <c r="M1265">
        <v>0</v>
      </c>
      <c r="N1265">
        <v>0</v>
      </c>
      <c r="O1265">
        <v>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f t="shared" si="64"/>
        <v>0</v>
      </c>
      <c r="W1265" t="s">
        <v>58</v>
      </c>
      <c r="X1265" s="3">
        <v>4</v>
      </c>
      <c r="Y1265">
        <v>0</v>
      </c>
      <c r="Z1265">
        <v>6</v>
      </c>
      <c r="AA1265">
        <v>5</v>
      </c>
      <c r="AB1265">
        <v>5</v>
      </c>
      <c r="AC1265">
        <v>3</v>
      </c>
      <c r="AD1265">
        <v>4</v>
      </c>
      <c r="AE1265">
        <v>5</v>
      </c>
      <c r="AF1265">
        <f>Table1[[#This Row],[AB]]+Table1[[#This Row],[BB]]+Table1[[#This Row],[SF]]</f>
        <v>3</v>
      </c>
      <c r="AG1265">
        <f>Table1[[#This Row],[H]]+Table1[[#This Row],[BB]]</f>
        <v>0</v>
      </c>
      <c r="AH1265">
        <f>Table1[[#This Row],[H]]-Table1[[#This Row],[2B]]-Table1[[#This Row],[3B]]-Table1[[#This Row],[HR]]</f>
        <v>0</v>
      </c>
      <c r="AI1265" s="3">
        <f>IF(Table1[[#This Row],[Team_Game_Number]] &gt;_xlfn.MAXIFS(Table1[Team_Game_Number],Table1[Team],Table1[[#This Row],[Team]]) - 5,1,0)</f>
        <v>0</v>
      </c>
      <c r="AJ1265" cm="1">
        <f t="array" ref="AJ1265">MATCH(Table1[[#This Row],[Game_ID]],_xlfn.UNIQUE(_xlfn._xlws.FILTER(Table1[Game_ID],Table1[Team]=Table1[[#This Row],[Team]])),0)</f>
        <v>13</v>
      </c>
      <c r="AK1265">
        <f>IF(Table1[[#This Row],[Last5_Flag]]=1,1,0)</f>
        <v>0</v>
      </c>
      <c r="AL1265">
        <f>COUNTIFS(
    Table1[Player Name], Table1[[#This Row],[Player Name]],
    Table1[Position], Table1[[#This Row],[Position]]
)</f>
        <v>6</v>
      </c>
      <c r="AM1265" t="str" cm="1">
        <f t="array" ref="AM12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66" spans="1:39" x14ac:dyDescent="0.2">
      <c r="A1266" t="str">
        <f>TEXT(Table1[[#This Row],[Date]],"yyyymmdd") &amp; "_" &amp; (LEFT(D1266,3) &amp; "_" &amp; LEFT(E1266,3) &amp; "_" &amp; (Table1[[#This Row],[Game_no.]]))</f>
        <v>20260301_Ohi_Wes_1</v>
      </c>
      <c r="B1266" s="1">
        <v>46082</v>
      </c>
      <c r="C1266" s="3">
        <v>1</v>
      </c>
      <c r="D1266" t="s">
        <v>361</v>
      </c>
      <c r="E1266" t="s">
        <v>152</v>
      </c>
      <c r="F1266" t="s">
        <v>152</v>
      </c>
      <c r="G1266" t="s">
        <v>361</v>
      </c>
      <c r="H1266" t="s">
        <v>193</v>
      </c>
      <c r="I1266" t="str">
        <f>TRIM(SUBSTITUTE(Table1[[#This Row],[Player]], " ", ""))</f>
        <v>O.Munoz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f t="shared" si="64"/>
        <v>0</v>
      </c>
      <c r="W1266" t="s">
        <v>74</v>
      </c>
      <c r="X1266" s="3">
        <v>4</v>
      </c>
      <c r="Y1266">
        <v>0</v>
      </c>
      <c r="AF1266">
        <f>Table1[[#This Row],[AB]]+Table1[[#This Row],[BB]]+Table1[[#This Row],[SF]]</f>
        <v>1</v>
      </c>
      <c r="AG1266">
        <f>Table1[[#This Row],[H]]+Table1[[#This Row],[BB]]</f>
        <v>1</v>
      </c>
      <c r="AH1266">
        <f>Table1[[#This Row],[H]]-Table1[[#This Row],[2B]]-Table1[[#This Row],[3B]]-Table1[[#This Row],[HR]]</f>
        <v>0</v>
      </c>
      <c r="AI1266" s="3">
        <f>IF(Table1[[#This Row],[Team_Game_Number]] &gt;_xlfn.MAXIFS(Table1[Team_Game_Number],Table1[Team],Table1[[#This Row],[Team]]) - 5,1,0)</f>
        <v>0</v>
      </c>
      <c r="AJ1266" cm="1">
        <f t="array" ref="AJ1266">MATCH(Table1[[#This Row],[Game_ID]],_xlfn.UNIQUE(_xlfn._xlws.FILTER(Table1[Game_ID],Table1[Team]=Table1[[#This Row],[Team]])),0)</f>
        <v>13</v>
      </c>
      <c r="AK1266">
        <f>IF(Table1[[#This Row],[Last5_Flag]]=1,1,0)</f>
        <v>0</v>
      </c>
      <c r="AL1266">
        <f>COUNTIFS(
    Table1[Player Name], Table1[[#This Row],[Player Name]],
    Table1[Position], Table1[[#This Row],[Position]]
)</f>
        <v>1</v>
      </c>
      <c r="AM1266" t="str" cm="1">
        <f t="array" ref="AM12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267" spans="1:39" x14ac:dyDescent="0.2">
      <c r="A1267" t="str">
        <f>TEXT(Table1[[#This Row],[Date]],"yyyymmdd") &amp; "_" &amp; (LEFT(D1267,3) &amp; "_" &amp; LEFT(E1267,3) &amp; "_" &amp; (Table1[[#This Row],[Game_no.]]))</f>
        <v>20260301_Ohi_Wes_1</v>
      </c>
      <c r="B1267" s="1">
        <v>46082</v>
      </c>
      <c r="C1267" s="3">
        <v>1</v>
      </c>
      <c r="D1267" t="s">
        <v>361</v>
      </c>
      <c r="E1267" t="s">
        <v>152</v>
      </c>
      <c r="F1267" t="s">
        <v>152</v>
      </c>
      <c r="G1267" t="s">
        <v>361</v>
      </c>
      <c r="H1267" t="s">
        <v>156</v>
      </c>
      <c r="I1267" t="str">
        <f>TRIM(SUBSTITUTE(Table1[[#This Row],[Player]], " ", ""))</f>
        <v>S.Simon</v>
      </c>
      <c r="J1267">
        <v>4</v>
      </c>
      <c r="K1267">
        <v>0</v>
      </c>
      <c r="L1267">
        <v>1</v>
      </c>
      <c r="M1267">
        <v>1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f t="shared" si="64"/>
        <v>1</v>
      </c>
      <c r="W1267" t="s">
        <v>48</v>
      </c>
      <c r="X1267" s="3">
        <v>5</v>
      </c>
      <c r="Y1267">
        <v>0</v>
      </c>
      <c r="AF1267">
        <f>Table1[[#This Row],[AB]]+Table1[[#This Row],[BB]]+Table1[[#This Row],[SF]]</f>
        <v>4</v>
      </c>
      <c r="AG1267">
        <f>Table1[[#This Row],[H]]+Table1[[#This Row],[BB]]</f>
        <v>1</v>
      </c>
      <c r="AH1267">
        <f>Table1[[#This Row],[H]]-Table1[[#This Row],[2B]]-Table1[[#This Row],[3B]]-Table1[[#This Row],[HR]]</f>
        <v>1</v>
      </c>
      <c r="AI1267" s="3">
        <f>IF(Table1[[#This Row],[Team_Game_Number]] &gt;_xlfn.MAXIFS(Table1[Team_Game_Number],Table1[Team],Table1[[#This Row],[Team]]) - 5,1,0)</f>
        <v>0</v>
      </c>
      <c r="AJ1267" cm="1">
        <f t="array" ref="AJ1267">MATCH(Table1[[#This Row],[Game_ID]],_xlfn.UNIQUE(_xlfn._xlws.FILTER(Table1[Game_ID],Table1[Team]=Table1[[#This Row],[Team]])),0)</f>
        <v>13</v>
      </c>
      <c r="AK1267">
        <f>IF(Table1[[#This Row],[Last5_Flag]]=1,1,0)</f>
        <v>0</v>
      </c>
      <c r="AL1267">
        <f>COUNTIFS(
    Table1[Player Name], Table1[[#This Row],[Player Name]],
    Table1[Position], Table1[[#This Row],[Position]]
)</f>
        <v>17</v>
      </c>
      <c r="AM1267" t="str" cm="1">
        <f t="array" ref="AM12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268" spans="1:39" x14ac:dyDescent="0.2">
      <c r="A1268" t="str">
        <f>TEXT(Table1[[#This Row],[Date]],"yyyymmdd") &amp; "_" &amp; (LEFT(D1268,3) &amp; "_" &amp; LEFT(E1268,3) &amp; "_" &amp; (Table1[[#This Row],[Game_no.]]))</f>
        <v>20260301_Ohi_Wes_1</v>
      </c>
      <c r="B1268" s="1">
        <v>46082</v>
      </c>
      <c r="C1268" s="3">
        <v>1</v>
      </c>
      <c r="D1268" t="s">
        <v>361</v>
      </c>
      <c r="E1268" t="s">
        <v>152</v>
      </c>
      <c r="F1268" t="s">
        <v>152</v>
      </c>
      <c r="G1268" t="s">
        <v>361</v>
      </c>
      <c r="H1268" t="s">
        <v>157</v>
      </c>
      <c r="I1268" t="str">
        <f>TRIM(SUBSTITUTE(Table1[[#This Row],[Player]], " ", ""))</f>
        <v>J.Conrad</v>
      </c>
      <c r="J1268">
        <v>3</v>
      </c>
      <c r="K1268">
        <v>0</v>
      </c>
      <c r="L1268">
        <v>1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f t="shared" si="64"/>
        <v>1</v>
      </c>
      <c r="W1268" t="s">
        <v>7</v>
      </c>
      <c r="X1268" s="3">
        <v>6</v>
      </c>
      <c r="Y1268">
        <v>1</v>
      </c>
      <c r="AF1268">
        <f>Table1[[#This Row],[AB]]+Table1[[#This Row],[BB]]+Table1[[#This Row],[SF]]</f>
        <v>3</v>
      </c>
      <c r="AG1268">
        <f>Table1[[#This Row],[H]]+Table1[[#This Row],[BB]]</f>
        <v>1</v>
      </c>
      <c r="AH1268">
        <f>Table1[[#This Row],[H]]-Table1[[#This Row],[2B]]-Table1[[#This Row],[3B]]-Table1[[#This Row],[HR]]</f>
        <v>1</v>
      </c>
      <c r="AI1268" s="3">
        <f>IF(Table1[[#This Row],[Team_Game_Number]] &gt;_xlfn.MAXIFS(Table1[Team_Game_Number],Table1[Team],Table1[[#This Row],[Team]]) - 5,1,0)</f>
        <v>0</v>
      </c>
      <c r="AJ1268" cm="1">
        <f t="array" ref="AJ1268">MATCH(Table1[[#This Row],[Game_ID]],_xlfn.UNIQUE(_xlfn._xlws.FILTER(Table1[Game_ID],Table1[Team]=Table1[[#This Row],[Team]])),0)</f>
        <v>13</v>
      </c>
      <c r="AK1268">
        <f>IF(Table1[[#This Row],[Last5_Flag]]=1,1,0)</f>
        <v>0</v>
      </c>
      <c r="AL1268">
        <f>COUNTIFS(
    Table1[Player Name], Table1[[#This Row],[Player Name]],
    Table1[Position], Table1[[#This Row],[Position]]
)</f>
        <v>26</v>
      </c>
      <c r="AM1268" t="str" cm="1">
        <f t="array" ref="AM12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269" spans="1:39" x14ac:dyDescent="0.2">
      <c r="A1269" t="str">
        <f>TEXT(Table1[[#This Row],[Date]],"yyyymmdd") &amp; "_" &amp; (LEFT(D1269,3) &amp; "_" &amp; LEFT(E1269,3) &amp; "_" &amp; (Table1[[#This Row],[Game_no.]]))</f>
        <v>20260301_Ohi_Wes_1</v>
      </c>
      <c r="B1269" s="1">
        <v>46082</v>
      </c>
      <c r="C1269" s="3">
        <v>1</v>
      </c>
      <c r="D1269" t="s">
        <v>361</v>
      </c>
      <c r="E1269" t="s">
        <v>152</v>
      </c>
      <c r="F1269" t="s">
        <v>152</v>
      </c>
      <c r="G1269" t="s">
        <v>361</v>
      </c>
      <c r="H1269" t="s">
        <v>230</v>
      </c>
      <c r="I1269" t="str">
        <f>TRIM(SUBSTITUTE(Table1[[#This Row],[Player]], " ", ""))</f>
        <v>I.McKee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f t="shared" si="64"/>
        <v>0</v>
      </c>
      <c r="W1269" t="s">
        <v>43</v>
      </c>
      <c r="X1269" s="3">
        <v>7</v>
      </c>
      <c r="Y1269">
        <v>0</v>
      </c>
      <c r="AF1269">
        <f>Table1[[#This Row],[AB]]+Table1[[#This Row],[BB]]+Table1[[#This Row],[SF]]</f>
        <v>2</v>
      </c>
      <c r="AG1269">
        <f>Table1[[#This Row],[H]]+Table1[[#This Row],[BB]]</f>
        <v>0</v>
      </c>
      <c r="AH1269">
        <f>Table1[[#This Row],[H]]-Table1[[#This Row],[2B]]-Table1[[#This Row],[3B]]-Table1[[#This Row],[HR]]</f>
        <v>0</v>
      </c>
      <c r="AI1269" s="3">
        <f>IF(Table1[[#This Row],[Team_Game_Number]] &gt;_xlfn.MAXIFS(Table1[Team_Game_Number],Table1[Team],Table1[[#This Row],[Team]]) - 5,1,0)</f>
        <v>0</v>
      </c>
      <c r="AJ1269" cm="1">
        <f t="array" ref="AJ1269">MATCH(Table1[[#This Row],[Game_ID]],_xlfn.UNIQUE(_xlfn._xlws.FILTER(Table1[Game_ID],Table1[Team]=Table1[[#This Row],[Team]])),0)</f>
        <v>13</v>
      </c>
      <c r="AK1269">
        <f>IF(Table1[[#This Row],[Last5_Flag]]=1,1,0)</f>
        <v>0</v>
      </c>
      <c r="AL1269">
        <f>COUNTIFS(
    Table1[Player Name], Table1[[#This Row],[Player Name]],
    Table1[Position], Table1[[#This Row],[Position]]
)</f>
        <v>16</v>
      </c>
      <c r="AM1269" t="str" cm="1">
        <f t="array" ref="AM12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70" spans="1:39" x14ac:dyDescent="0.2">
      <c r="A1270" t="str">
        <f>TEXT(Table1[[#This Row],[Date]],"yyyymmdd") &amp; "_" &amp; (LEFT(D1270,3) &amp; "_" &amp; LEFT(E1270,3) &amp; "_" &amp; (Table1[[#This Row],[Game_no.]]))</f>
        <v>20260301_Ohi_Wes_1</v>
      </c>
      <c r="B1270" s="1">
        <v>46082</v>
      </c>
      <c r="C1270" s="3">
        <v>1</v>
      </c>
      <c r="D1270" t="s">
        <v>361</v>
      </c>
      <c r="E1270" t="s">
        <v>152</v>
      </c>
      <c r="F1270" t="s">
        <v>152</v>
      </c>
      <c r="G1270" t="s">
        <v>361</v>
      </c>
      <c r="H1270" t="s">
        <v>192</v>
      </c>
      <c r="I1270" t="str">
        <f>TRIM(SUBSTITUTE(Table1[[#This Row],[Player]], " ", ""))</f>
        <v>B.Perri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f t="shared" ref="V1270:V1282" si="65">L1270*1+P1270*2+Q1270*3+R1270*4</f>
        <v>0</v>
      </c>
      <c r="W1270" t="s">
        <v>74</v>
      </c>
      <c r="X1270" s="3">
        <v>7</v>
      </c>
      <c r="Y1270">
        <v>0</v>
      </c>
      <c r="AF1270">
        <f>Table1[[#This Row],[AB]]+Table1[[#This Row],[BB]]+Table1[[#This Row],[SF]]</f>
        <v>1</v>
      </c>
      <c r="AG1270">
        <f>Table1[[#This Row],[H]]+Table1[[#This Row],[BB]]</f>
        <v>0</v>
      </c>
      <c r="AH1270">
        <f>Table1[[#This Row],[H]]-Table1[[#This Row],[2B]]-Table1[[#This Row],[3B]]-Table1[[#This Row],[HR]]</f>
        <v>0</v>
      </c>
      <c r="AI1270" s="3">
        <f>IF(Table1[[#This Row],[Team_Game_Number]] &gt;_xlfn.MAXIFS(Table1[Team_Game_Number],Table1[Team],Table1[[#This Row],[Team]]) - 5,1,0)</f>
        <v>0</v>
      </c>
      <c r="AJ1270" cm="1">
        <f t="array" ref="AJ1270">MATCH(Table1[[#This Row],[Game_ID]],_xlfn.UNIQUE(_xlfn._xlws.FILTER(Table1[Game_ID],Table1[Team]=Table1[[#This Row],[Team]])),0)</f>
        <v>13</v>
      </c>
      <c r="AK1270">
        <f>IF(Table1[[#This Row],[Last5_Flag]]=1,1,0)</f>
        <v>0</v>
      </c>
      <c r="AL1270">
        <f>COUNTIFS(
    Table1[Player Name], Table1[[#This Row],[Player Name]],
    Table1[Position], Table1[[#This Row],[Position]]
)</f>
        <v>2</v>
      </c>
      <c r="AM1270" t="str" cm="1">
        <f t="array" ref="AM12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271" spans="1:39" x14ac:dyDescent="0.2">
      <c r="A1271" t="str">
        <f>TEXT(Table1[[#This Row],[Date]],"yyyymmdd") &amp; "_" &amp; (LEFT(D1271,3) &amp; "_" &amp; LEFT(E1271,3) &amp; "_" &amp; (Table1[[#This Row],[Game_no.]]))</f>
        <v>20260301_Ohi_Wes_1</v>
      </c>
      <c r="B1271" s="1">
        <v>46082</v>
      </c>
      <c r="C1271" s="3">
        <v>1</v>
      </c>
      <c r="D1271" t="s">
        <v>361</v>
      </c>
      <c r="E1271" t="s">
        <v>152</v>
      </c>
      <c r="F1271" t="s">
        <v>152</v>
      </c>
      <c r="G1271" t="s">
        <v>361</v>
      </c>
      <c r="H1271" t="s">
        <v>155</v>
      </c>
      <c r="I1271" t="str">
        <f>TRIM(SUBSTITUTE(Table1[[#This Row],[Player]], " ", ""))</f>
        <v>S.Harris</v>
      </c>
      <c r="J1271">
        <v>3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f t="shared" si="65"/>
        <v>0</v>
      </c>
      <c r="W1271" t="s">
        <v>54</v>
      </c>
      <c r="X1271" s="3">
        <v>8</v>
      </c>
      <c r="Y1271">
        <v>0</v>
      </c>
      <c r="AF1271">
        <f>Table1[[#This Row],[AB]]+Table1[[#This Row],[BB]]+Table1[[#This Row],[SF]]</f>
        <v>3</v>
      </c>
      <c r="AG1271">
        <f>Table1[[#This Row],[H]]+Table1[[#This Row],[BB]]</f>
        <v>0</v>
      </c>
      <c r="AH1271">
        <f>Table1[[#This Row],[H]]-Table1[[#This Row],[2B]]-Table1[[#This Row],[3B]]-Table1[[#This Row],[HR]]</f>
        <v>0</v>
      </c>
      <c r="AI1271" s="3">
        <f>IF(Table1[[#This Row],[Team_Game_Number]] &gt;_xlfn.MAXIFS(Table1[Team_Game_Number],Table1[Team],Table1[[#This Row],[Team]]) - 5,1,0)</f>
        <v>0</v>
      </c>
      <c r="AJ1271" cm="1">
        <f t="array" ref="AJ1271">MATCH(Table1[[#This Row],[Game_ID]],_xlfn.UNIQUE(_xlfn._xlws.FILTER(Table1[Game_ID],Table1[Team]=Table1[[#This Row],[Team]])),0)</f>
        <v>13</v>
      </c>
      <c r="AK1271">
        <f>IF(Table1[[#This Row],[Last5_Flag]]=1,1,0)</f>
        <v>0</v>
      </c>
      <c r="AL1271">
        <f>COUNTIFS(
    Table1[Player Name], Table1[[#This Row],[Player Name]],
    Table1[Position], Table1[[#This Row],[Position]]
)</f>
        <v>5</v>
      </c>
      <c r="AM1271" t="str" cm="1">
        <f t="array" ref="AM12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72" spans="1:39" x14ac:dyDescent="0.2">
      <c r="A1272" t="str">
        <f>TEXT(Table1[[#This Row],[Date]],"yyyymmdd") &amp; "_" &amp; (LEFT(D1272,3) &amp; "_" &amp; LEFT(E1272,3) &amp; "_" &amp; (Table1[[#This Row],[Game_no.]]))</f>
        <v>20260301_Ohi_Wes_1</v>
      </c>
      <c r="B1272" s="1">
        <v>46082</v>
      </c>
      <c r="C1272" s="3">
        <v>1</v>
      </c>
      <c r="D1272" t="s">
        <v>361</v>
      </c>
      <c r="E1272" t="s">
        <v>152</v>
      </c>
      <c r="F1272" t="s">
        <v>152</v>
      </c>
      <c r="G1272" t="s">
        <v>361</v>
      </c>
      <c r="H1272" t="s">
        <v>159</v>
      </c>
      <c r="I1272" t="str">
        <f>TRIM(SUBSTITUTE(Table1[[#This Row],[Player]], " ", ""))</f>
        <v>R.Mangold</v>
      </c>
      <c r="J1272">
        <v>2</v>
      </c>
      <c r="K1272">
        <v>1</v>
      </c>
      <c r="L1272">
        <v>1</v>
      </c>
      <c r="M1272">
        <v>0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f t="shared" si="65"/>
        <v>3</v>
      </c>
      <c r="W1272" t="s">
        <v>8</v>
      </c>
      <c r="X1272" s="3">
        <v>9</v>
      </c>
      <c r="Y1272">
        <v>1</v>
      </c>
      <c r="AF1272">
        <f>Table1[[#This Row],[AB]]+Table1[[#This Row],[BB]]+Table1[[#This Row],[SF]]</f>
        <v>3</v>
      </c>
      <c r="AG1272">
        <f>Table1[[#This Row],[H]]+Table1[[#This Row],[BB]]</f>
        <v>2</v>
      </c>
      <c r="AH1272">
        <f>Table1[[#This Row],[H]]-Table1[[#This Row],[2B]]-Table1[[#This Row],[3B]]-Table1[[#This Row],[HR]]</f>
        <v>0</v>
      </c>
      <c r="AI1272" s="3">
        <f>IF(Table1[[#This Row],[Team_Game_Number]] &gt;_xlfn.MAXIFS(Table1[Team_Game_Number],Table1[Team],Table1[[#This Row],[Team]]) - 5,1,0)</f>
        <v>0</v>
      </c>
      <c r="AJ1272" cm="1">
        <f t="array" ref="AJ1272">MATCH(Table1[[#This Row],[Game_ID]],_xlfn.UNIQUE(_xlfn._xlws.FILTER(Table1[Game_ID],Table1[Team]=Table1[[#This Row],[Team]])),0)</f>
        <v>13</v>
      </c>
      <c r="AK1272">
        <f>IF(Table1[[#This Row],[Last5_Flag]]=1,1,0)</f>
        <v>0</v>
      </c>
      <c r="AL1272">
        <f>COUNTIFS(
    Table1[Player Name], Table1[[#This Row],[Player Name]],
    Table1[Position], Table1[[#This Row],[Position]]
)</f>
        <v>9</v>
      </c>
      <c r="AM1272" t="str" cm="1">
        <f t="array" ref="AM12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273" spans="1:39" x14ac:dyDescent="0.2">
      <c r="A1273" t="str">
        <f>TEXT(Table1[[#This Row],[Date]],"yyyymmdd") &amp; "_" &amp; (LEFT(D1273,3) &amp; "_" &amp; LEFT(E1273,3) &amp; "_" &amp; (Table1[[#This Row],[Game_no.]]))</f>
        <v>20260301_Ohi_Wes_1</v>
      </c>
      <c r="B1273" s="1">
        <v>46082</v>
      </c>
      <c r="C1273" s="3">
        <v>1</v>
      </c>
      <c r="D1273" t="s">
        <v>361</v>
      </c>
      <c r="E1273" t="s">
        <v>152</v>
      </c>
      <c r="F1273" t="s">
        <v>152</v>
      </c>
      <c r="G1273" t="s">
        <v>361</v>
      </c>
      <c r="H1273" t="s">
        <v>191</v>
      </c>
      <c r="I1273" t="str">
        <f>TRIM(SUBSTITUTE(Table1[[#This Row],[Player]], " ", ""))</f>
        <v>R.Ward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f t="shared" si="65"/>
        <v>0</v>
      </c>
      <c r="W1273" t="s">
        <v>73</v>
      </c>
      <c r="X1273" s="3"/>
      <c r="Y1273">
        <v>0</v>
      </c>
      <c r="AF1273">
        <f>Table1[[#This Row],[AB]]+Table1[[#This Row],[BB]]+Table1[[#This Row],[SF]]</f>
        <v>0</v>
      </c>
      <c r="AG1273">
        <f>Table1[[#This Row],[H]]+Table1[[#This Row],[BB]]</f>
        <v>0</v>
      </c>
      <c r="AH1273">
        <f>Table1[[#This Row],[H]]-Table1[[#This Row],[2B]]-Table1[[#This Row],[3B]]-Table1[[#This Row],[HR]]</f>
        <v>0</v>
      </c>
      <c r="AI1273" s="3">
        <f>IF(Table1[[#This Row],[Team_Game_Number]] &gt;_xlfn.MAXIFS(Table1[Team_Game_Number],Table1[Team],Table1[[#This Row],[Team]]) - 5,1,0)</f>
        <v>0</v>
      </c>
      <c r="AJ1273" cm="1">
        <f t="array" ref="AJ1273">MATCH(Table1[[#This Row],[Game_ID]],_xlfn.UNIQUE(_xlfn._xlws.FILTER(Table1[Game_ID],Table1[Team]=Table1[[#This Row],[Team]])),0)</f>
        <v>13</v>
      </c>
      <c r="AK1273">
        <f>IF(Table1[[#This Row],[Last5_Flag]]=1,1,0)</f>
        <v>0</v>
      </c>
      <c r="AL1273">
        <f>COUNTIFS(
    Table1[Player Name], Table1[[#This Row],[Player Name]],
    Table1[Position], Table1[[#This Row],[Position]]
)</f>
        <v>20</v>
      </c>
      <c r="AM1273" t="str" cm="1">
        <f t="array" ref="AM12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274" spans="1:39" x14ac:dyDescent="0.2">
      <c r="A1274" t="str">
        <f>TEXT(Table1[[#This Row],[Date]],"yyyymmdd") &amp; "_" &amp; (LEFT(D1274,3) &amp; "_" &amp; LEFT(E1274,3) &amp; "_" &amp; (Table1[[#This Row],[Game_no.]]))</f>
        <v>20260301_Ohi_Wes_1</v>
      </c>
      <c r="B1274" s="1">
        <v>46082</v>
      </c>
      <c r="C1274" s="3">
        <v>1</v>
      </c>
      <c r="D1274" t="s">
        <v>361</v>
      </c>
      <c r="E1274" t="s">
        <v>152</v>
      </c>
      <c r="F1274" t="s">
        <v>152</v>
      </c>
      <c r="G1274" t="s">
        <v>361</v>
      </c>
      <c r="H1274" t="s">
        <v>328</v>
      </c>
      <c r="I1274" t="str">
        <f>TRIM(SUBSTITUTE(Table1[[#This Row],[Player]], " ", ""))</f>
        <v>C.Reece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f t="shared" si="65"/>
        <v>0</v>
      </c>
      <c r="W1274" t="s">
        <v>52</v>
      </c>
      <c r="X1274" s="3"/>
      <c r="Y1274">
        <v>0</v>
      </c>
      <c r="AF1274">
        <f>Table1[[#This Row],[AB]]+Table1[[#This Row],[BB]]+Table1[[#This Row],[SF]]</f>
        <v>0</v>
      </c>
      <c r="AG1274">
        <f>Table1[[#This Row],[H]]+Table1[[#This Row],[BB]]</f>
        <v>0</v>
      </c>
      <c r="AH1274">
        <f>Table1[[#This Row],[H]]-Table1[[#This Row],[2B]]-Table1[[#This Row],[3B]]-Table1[[#This Row],[HR]]</f>
        <v>0</v>
      </c>
      <c r="AI1274" s="3">
        <f>IF(Table1[[#This Row],[Team_Game_Number]] &gt;_xlfn.MAXIFS(Table1[Team_Game_Number],Table1[Team],Table1[[#This Row],[Team]]) - 5,1,0)</f>
        <v>0</v>
      </c>
      <c r="AJ1274" cm="1">
        <f t="array" ref="AJ1274">MATCH(Table1[[#This Row],[Game_ID]],_xlfn.UNIQUE(_xlfn._xlws.FILTER(Table1[Game_ID],Table1[Team]=Table1[[#This Row],[Team]])),0)</f>
        <v>13</v>
      </c>
      <c r="AK1274">
        <f>IF(Table1[[#This Row],[Last5_Flag]]=1,1,0)</f>
        <v>0</v>
      </c>
      <c r="AL1274">
        <f>COUNTIFS(
    Table1[Player Name], Table1[[#This Row],[Player Name]],
    Table1[Position], Table1[[#This Row],[Position]]
)</f>
        <v>10</v>
      </c>
      <c r="AM1274" t="str" cm="1">
        <f t="array" ref="AM12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75" spans="1:39" x14ac:dyDescent="0.2">
      <c r="A1275" t="str">
        <f>TEXT(Table1[[#This Row],[Date]],"yyyymmdd") &amp; "_" &amp; (LEFT(D1275,3) &amp; "_" &amp; LEFT(E1275,3) &amp; "_" &amp; (Table1[[#This Row],[Game_no.]]))</f>
        <v>20260301_Fel_Fro_1</v>
      </c>
      <c r="B1275" s="1">
        <v>46082</v>
      </c>
      <c r="C1275" s="3">
        <v>1</v>
      </c>
      <c r="D1275" t="s">
        <v>370</v>
      </c>
      <c r="E1275" t="s">
        <v>338</v>
      </c>
      <c r="F1275" t="s">
        <v>338</v>
      </c>
      <c r="G1275" t="s">
        <v>370</v>
      </c>
      <c r="H1275" t="s">
        <v>339</v>
      </c>
      <c r="I1275" t="str">
        <f>TRIM(SUBSTITUTE(Table1[[#This Row],[Player]], " ", ""))</f>
        <v>G.Nelson</v>
      </c>
      <c r="J1275">
        <v>3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f t="shared" si="65"/>
        <v>1</v>
      </c>
      <c r="W1275" t="s">
        <v>57</v>
      </c>
      <c r="X1275" s="3">
        <v>1</v>
      </c>
      <c r="Y1275">
        <v>0</v>
      </c>
      <c r="AF1275">
        <f>Table1[[#This Row],[AB]]+Table1[[#This Row],[BB]]+Table1[[#This Row],[SF]]</f>
        <v>3</v>
      </c>
      <c r="AG1275">
        <f>Table1[[#This Row],[H]]+Table1[[#This Row],[BB]]</f>
        <v>1</v>
      </c>
      <c r="AH1275">
        <f>Table1[[#This Row],[H]]-Table1[[#This Row],[2B]]-Table1[[#This Row],[3B]]-Table1[[#This Row],[HR]]</f>
        <v>1</v>
      </c>
      <c r="AI1275" s="3">
        <f>IF(Table1[[#This Row],[Team_Game_Number]] &gt;_xlfn.MAXIFS(Table1[Team_Game_Number],Table1[Team],Table1[[#This Row],[Team]]) - 5,1,0)</f>
        <v>0</v>
      </c>
      <c r="AJ1275" cm="1">
        <f t="array" ref="AJ1275">MATCH(Table1[[#This Row],[Game_ID]],_xlfn.UNIQUE(_xlfn._xlws.FILTER(Table1[Game_ID],Table1[Team]=Table1[[#This Row],[Team]])),0)</f>
        <v>4</v>
      </c>
      <c r="AK1275">
        <f>IF(Table1[[#This Row],[Last5_Flag]]=1,1,0)</f>
        <v>0</v>
      </c>
      <c r="AL1275">
        <f>COUNTIFS(
    Table1[Player Name], Table1[[#This Row],[Player Name]],
    Table1[Position], Table1[[#This Row],[Position]]
)</f>
        <v>21</v>
      </c>
      <c r="AM1275" t="str" cm="1">
        <f t="array" ref="AM12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276" spans="1:39" x14ac:dyDescent="0.2">
      <c r="A1276" t="str">
        <f>TEXT(Table1[[#This Row],[Date]],"yyyymmdd") &amp; "_" &amp; (LEFT(D1276,3) &amp; "_" &amp; LEFT(E1276,3) &amp; "_" &amp; (Table1[[#This Row],[Game_no.]]))</f>
        <v>20260301_Fel_Fro_1</v>
      </c>
      <c r="B1276" s="1">
        <v>46082</v>
      </c>
      <c r="C1276" s="3">
        <v>1</v>
      </c>
      <c r="D1276" t="s">
        <v>370</v>
      </c>
      <c r="E1276" t="s">
        <v>338</v>
      </c>
      <c r="F1276" t="s">
        <v>338</v>
      </c>
      <c r="G1276" t="s">
        <v>370</v>
      </c>
      <c r="H1276" t="s">
        <v>347</v>
      </c>
      <c r="I1276" t="str">
        <f>TRIM(SUBSTITUTE(Table1[[#This Row],[Player]], " ", ""))</f>
        <v>K.Piconi</v>
      </c>
      <c r="J1276">
        <v>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f t="shared" si="65"/>
        <v>0</v>
      </c>
      <c r="W1276" t="s">
        <v>8</v>
      </c>
      <c r="X1276" s="3">
        <v>2</v>
      </c>
      <c r="Y1276">
        <v>1</v>
      </c>
      <c r="AF1276">
        <f>Table1[[#This Row],[AB]]+Table1[[#This Row],[BB]]+Table1[[#This Row],[SF]]</f>
        <v>4</v>
      </c>
      <c r="AG1276">
        <f>Table1[[#This Row],[H]]+Table1[[#This Row],[BB]]</f>
        <v>0</v>
      </c>
      <c r="AH1276">
        <f>Table1[[#This Row],[H]]-Table1[[#This Row],[2B]]-Table1[[#This Row],[3B]]-Table1[[#This Row],[HR]]</f>
        <v>0</v>
      </c>
      <c r="AI1276" s="3">
        <f>IF(Table1[[#This Row],[Team_Game_Number]] &gt;_xlfn.MAXIFS(Table1[Team_Game_Number],Table1[Team],Table1[[#This Row],[Team]]) - 5,1,0)</f>
        <v>0</v>
      </c>
      <c r="AJ1276" cm="1">
        <f t="array" ref="AJ1276">MATCH(Table1[[#This Row],[Game_ID]],_xlfn.UNIQUE(_xlfn._xlws.FILTER(Table1[Game_ID],Table1[Team]=Table1[[#This Row],[Team]])),0)</f>
        <v>4</v>
      </c>
      <c r="AK1276">
        <f>IF(Table1[[#This Row],[Last5_Flag]]=1,1,0)</f>
        <v>0</v>
      </c>
      <c r="AL1276">
        <f>COUNTIFS(
    Table1[Player Name], Table1[[#This Row],[Player Name]],
    Table1[Position], Table1[[#This Row],[Position]]
)</f>
        <v>21</v>
      </c>
      <c r="AM1276" t="str" cm="1">
        <f t="array" ref="AM12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277" spans="1:39" x14ac:dyDescent="0.2">
      <c r="A1277" t="str">
        <f>TEXT(Table1[[#This Row],[Date]],"yyyymmdd") &amp; "_" &amp; (LEFT(D1277,3) &amp; "_" &amp; LEFT(E1277,3) &amp; "_" &amp; (Table1[[#This Row],[Game_no.]]))</f>
        <v>20260301_Fel_Fro_1</v>
      </c>
      <c r="B1277" s="1">
        <v>46082</v>
      </c>
      <c r="C1277" s="3">
        <v>1</v>
      </c>
      <c r="D1277" t="s">
        <v>370</v>
      </c>
      <c r="E1277" t="s">
        <v>338</v>
      </c>
      <c r="F1277" t="s">
        <v>338</v>
      </c>
      <c r="G1277" t="s">
        <v>370</v>
      </c>
      <c r="H1277" t="s">
        <v>341</v>
      </c>
      <c r="I1277" t="str">
        <f>TRIM(SUBSTITUTE(Table1[[#This Row],[Player]], " ", ""))</f>
        <v>A.Miller</v>
      </c>
      <c r="J1277">
        <v>4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f t="shared" si="65"/>
        <v>0</v>
      </c>
      <c r="W1277" t="s">
        <v>53</v>
      </c>
      <c r="X1277" s="3">
        <v>3</v>
      </c>
      <c r="Y1277">
        <v>0</v>
      </c>
      <c r="AF1277">
        <f>Table1[[#This Row],[AB]]+Table1[[#This Row],[BB]]+Table1[[#This Row],[SF]]</f>
        <v>4</v>
      </c>
      <c r="AG1277">
        <f>Table1[[#This Row],[H]]+Table1[[#This Row],[BB]]</f>
        <v>0</v>
      </c>
      <c r="AH1277">
        <f>Table1[[#This Row],[H]]-Table1[[#This Row],[2B]]-Table1[[#This Row],[3B]]-Table1[[#This Row],[HR]]</f>
        <v>0</v>
      </c>
      <c r="AI1277" s="3">
        <f>IF(Table1[[#This Row],[Team_Game_Number]] &gt;_xlfn.MAXIFS(Table1[Team_Game_Number],Table1[Team],Table1[[#This Row],[Team]]) - 5,1,0)</f>
        <v>0</v>
      </c>
      <c r="AJ1277" cm="1">
        <f t="array" ref="AJ1277">MATCH(Table1[[#This Row],[Game_ID]],_xlfn.UNIQUE(_xlfn._xlws.FILTER(Table1[Game_ID],Table1[Team]=Table1[[#This Row],[Team]])),0)</f>
        <v>4</v>
      </c>
      <c r="AK1277">
        <f>IF(Table1[[#This Row],[Last5_Flag]]=1,1,0)</f>
        <v>0</v>
      </c>
      <c r="AL1277">
        <f>COUNTIFS(
    Table1[Player Name], Table1[[#This Row],[Player Name]],
    Table1[Position], Table1[[#This Row],[Position]]
)</f>
        <v>20</v>
      </c>
      <c r="AM1277" t="str" cm="1">
        <f t="array" ref="AM12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278" spans="1:39" x14ac:dyDescent="0.2">
      <c r="A1278" t="str">
        <f>TEXT(Table1[[#This Row],[Date]],"yyyymmdd") &amp; "_" &amp; (LEFT(D1278,3) &amp; "_" &amp; LEFT(E1278,3) &amp; "_" &amp; (Table1[[#This Row],[Game_no.]]))</f>
        <v>20260301_Fel_Fro_1</v>
      </c>
      <c r="B1278" s="1">
        <v>46082</v>
      </c>
      <c r="C1278" s="3">
        <v>1</v>
      </c>
      <c r="D1278" t="s">
        <v>370</v>
      </c>
      <c r="E1278" t="s">
        <v>338</v>
      </c>
      <c r="F1278" t="s">
        <v>338</v>
      </c>
      <c r="G1278" t="s">
        <v>370</v>
      </c>
      <c r="H1278" t="s">
        <v>342</v>
      </c>
      <c r="I1278" t="str">
        <f>TRIM(SUBSTITUTE(Table1[[#This Row],[Player]], " ", ""))</f>
        <v>O.Stetler</v>
      </c>
      <c r="J1278">
        <v>2</v>
      </c>
      <c r="K1278">
        <v>0</v>
      </c>
      <c r="L1278">
        <v>1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f t="shared" si="65"/>
        <v>1</v>
      </c>
      <c r="W1278" t="s">
        <v>52</v>
      </c>
      <c r="X1278" s="3">
        <v>4</v>
      </c>
      <c r="Y1278">
        <v>0</v>
      </c>
      <c r="AF1278">
        <f>Table1[[#This Row],[AB]]+Table1[[#This Row],[BB]]+Table1[[#This Row],[SF]]</f>
        <v>3</v>
      </c>
      <c r="AG1278">
        <f>Table1[[#This Row],[H]]+Table1[[#This Row],[BB]]</f>
        <v>2</v>
      </c>
      <c r="AH1278">
        <f>Table1[[#This Row],[H]]-Table1[[#This Row],[2B]]-Table1[[#This Row],[3B]]-Table1[[#This Row],[HR]]</f>
        <v>1</v>
      </c>
      <c r="AI1278" s="3">
        <f>IF(Table1[[#This Row],[Team_Game_Number]] &gt;_xlfn.MAXIFS(Table1[Team_Game_Number],Table1[Team],Table1[[#This Row],[Team]]) - 5,1,0)</f>
        <v>0</v>
      </c>
      <c r="AJ1278" cm="1">
        <f t="array" ref="AJ1278">MATCH(Table1[[#This Row],[Game_ID]],_xlfn.UNIQUE(_xlfn._xlws.FILTER(Table1[Game_ID],Table1[Team]=Table1[[#This Row],[Team]])),0)</f>
        <v>4</v>
      </c>
      <c r="AK1278">
        <f>IF(Table1[[#This Row],[Last5_Flag]]=1,1,0)</f>
        <v>0</v>
      </c>
      <c r="AL1278">
        <f>COUNTIFS(
    Table1[Player Name], Table1[[#This Row],[Player Name]],
    Table1[Position], Table1[[#This Row],[Position]]
)</f>
        <v>19</v>
      </c>
      <c r="AM1278" t="str" cm="1">
        <f t="array" ref="AM12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79" spans="1:39" x14ac:dyDescent="0.2">
      <c r="A1279" t="str">
        <f>TEXT(Table1[[#This Row],[Date]],"yyyymmdd") &amp; "_" &amp; (LEFT(D1279,3) &amp; "_" &amp; LEFT(E1279,3) &amp; "_" &amp; (Table1[[#This Row],[Game_no.]]))</f>
        <v>20260301_Fel_Fro_1</v>
      </c>
      <c r="B1279" s="1">
        <v>46082</v>
      </c>
      <c r="C1279" s="3">
        <v>1</v>
      </c>
      <c r="D1279" t="s">
        <v>370</v>
      </c>
      <c r="E1279" t="s">
        <v>338</v>
      </c>
      <c r="F1279" t="s">
        <v>338</v>
      </c>
      <c r="G1279" t="s">
        <v>370</v>
      </c>
      <c r="H1279" t="s">
        <v>343</v>
      </c>
      <c r="I1279" t="str">
        <f>TRIM(SUBSTITUTE(Table1[[#This Row],[Player]], " ", ""))</f>
        <v>B.Russo</v>
      </c>
      <c r="J1279">
        <v>2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f t="shared" si="65"/>
        <v>0</v>
      </c>
      <c r="W1279" t="s">
        <v>54</v>
      </c>
      <c r="X1279" s="3">
        <v>5</v>
      </c>
      <c r="Y1279">
        <v>0</v>
      </c>
      <c r="AF1279">
        <f>Table1[[#This Row],[AB]]+Table1[[#This Row],[BB]]+Table1[[#This Row],[SF]]</f>
        <v>3</v>
      </c>
      <c r="AG1279">
        <f>Table1[[#This Row],[H]]+Table1[[#This Row],[BB]]</f>
        <v>1</v>
      </c>
      <c r="AH1279">
        <f>Table1[[#This Row],[H]]-Table1[[#This Row],[2B]]-Table1[[#This Row],[3B]]-Table1[[#This Row],[HR]]</f>
        <v>0</v>
      </c>
      <c r="AI1279" s="3">
        <f>IF(Table1[[#This Row],[Team_Game_Number]] &gt;_xlfn.MAXIFS(Table1[Team_Game_Number],Table1[Team],Table1[[#This Row],[Team]]) - 5,1,0)</f>
        <v>0</v>
      </c>
      <c r="AJ1279" cm="1">
        <f t="array" ref="AJ1279">MATCH(Table1[[#This Row],[Game_ID]],_xlfn.UNIQUE(_xlfn._xlws.FILTER(Table1[Game_ID],Table1[Team]=Table1[[#This Row],[Team]])),0)</f>
        <v>4</v>
      </c>
      <c r="AK1279">
        <f>IF(Table1[[#This Row],[Last5_Flag]]=1,1,0)</f>
        <v>0</v>
      </c>
      <c r="AL1279">
        <f>COUNTIFS(
    Table1[Player Name], Table1[[#This Row],[Player Name]],
    Table1[Position], Table1[[#This Row],[Position]]
)</f>
        <v>21</v>
      </c>
      <c r="AM1279" t="str" cm="1">
        <f t="array" ref="AM12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280" spans="1:39" x14ac:dyDescent="0.2">
      <c r="A1280" t="str">
        <f>TEXT(Table1[[#This Row],[Date]],"yyyymmdd") &amp; "_" &amp; (LEFT(D1280,3) &amp; "_" &amp; LEFT(E1280,3) &amp; "_" &amp; (Table1[[#This Row],[Game_no.]]))</f>
        <v>20260301_Fel_Fro_1</v>
      </c>
      <c r="B1280" s="1">
        <v>46082</v>
      </c>
      <c r="C1280" s="3">
        <v>1</v>
      </c>
      <c r="D1280" t="s">
        <v>370</v>
      </c>
      <c r="E1280" t="s">
        <v>338</v>
      </c>
      <c r="F1280" t="s">
        <v>338</v>
      </c>
      <c r="G1280" t="s">
        <v>370</v>
      </c>
      <c r="H1280" t="s">
        <v>344</v>
      </c>
      <c r="I1280" t="str">
        <f>TRIM(SUBSTITUTE(Table1[[#This Row],[Player]], " ", ""))</f>
        <v>S.Haller</v>
      </c>
      <c r="J1280">
        <v>3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f t="shared" si="65"/>
        <v>0</v>
      </c>
      <c r="W1280" t="s">
        <v>48</v>
      </c>
      <c r="X1280" s="3">
        <v>6</v>
      </c>
      <c r="Y1280">
        <v>0</v>
      </c>
      <c r="AF1280">
        <f>Table1[[#This Row],[AB]]+Table1[[#This Row],[BB]]+Table1[[#This Row],[SF]]</f>
        <v>3</v>
      </c>
      <c r="AG1280">
        <f>Table1[[#This Row],[H]]+Table1[[#This Row],[BB]]</f>
        <v>0</v>
      </c>
      <c r="AH1280">
        <f>Table1[[#This Row],[H]]-Table1[[#This Row],[2B]]-Table1[[#This Row],[3B]]-Table1[[#This Row],[HR]]</f>
        <v>0</v>
      </c>
      <c r="AI1280" s="3">
        <f>IF(Table1[[#This Row],[Team_Game_Number]] &gt;_xlfn.MAXIFS(Table1[Team_Game_Number],Table1[Team],Table1[[#This Row],[Team]]) - 5,1,0)</f>
        <v>0</v>
      </c>
      <c r="AJ1280" cm="1">
        <f t="array" ref="AJ1280">MATCH(Table1[[#This Row],[Game_ID]],_xlfn.UNIQUE(_xlfn._xlws.FILTER(Table1[Game_ID],Table1[Team]=Table1[[#This Row],[Team]])),0)</f>
        <v>4</v>
      </c>
      <c r="AK1280">
        <f>IF(Table1[[#This Row],[Last5_Flag]]=1,1,0)</f>
        <v>0</v>
      </c>
      <c r="AL1280">
        <f>COUNTIFS(
    Table1[Player Name], Table1[[#This Row],[Player Name]],
    Table1[Position], Table1[[#This Row],[Position]]
)</f>
        <v>17</v>
      </c>
      <c r="AM1280" t="str" cm="1">
        <f t="array" ref="AM12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281" spans="1:39" x14ac:dyDescent="0.2">
      <c r="A1281" t="str">
        <f>TEXT(Table1[[#This Row],[Date]],"yyyymmdd") &amp; "_" &amp; (LEFT(D1281,3) &amp; "_" &amp; LEFT(E1281,3) &amp; "_" &amp; (Table1[[#This Row],[Game_no.]]))</f>
        <v>20260301_Fel_Fro_1</v>
      </c>
      <c r="B1281" s="1">
        <v>46082</v>
      </c>
      <c r="C1281" s="3">
        <v>1</v>
      </c>
      <c r="D1281" t="s">
        <v>370</v>
      </c>
      <c r="E1281" t="s">
        <v>338</v>
      </c>
      <c r="F1281" t="s">
        <v>338</v>
      </c>
      <c r="G1281" t="s">
        <v>370</v>
      </c>
      <c r="H1281" t="s">
        <v>346</v>
      </c>
      <c r="I1281" t="str">
        <f>TRIM(SUBSTITUTE(Table1[[#This Row],[Player]], " ", ""))</f>
        <v>A.Myers</v>
      </c>
      <c r="J1281">
        <v>3</v>
      </c>
      <c r="K1281">
        <v>0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f t="shared" si="65"/>
        <v>2</v>
      </c>
      <c r="W1281" t="s">
        <v>50</v>
      </c>
      <c r="X1281" s="3">
        <v>7</v>
      </c>
      <c r="Y1281">
        <v>0</v>
      </c>
      <c r="AF1281">
        <f>Table1[[#This Row],[AB]]+Table1[[#This Row],[BB]]+Table1[[#This Row],[SF]]</f>
        <v>3</v>
      </c>
      <c r="AG1281">
        <f>Table1[[#This Row],[H]]+Table1[[#This Row],[BB]]</f>
        <v>2</v>
      </c>
      <c r="AH1281">
        <f>Table1[[#This Row],[H]]-Table1[[#This Row],[2B]]-Table1[[#This Row],[3B]]-Table1[[#This Row],[HR]]</f>
        <v>2</v>
      </c>
      <c r="AI1281" s="3">
        <f>IF(Table1[[#This Row],[Team_Game_Number]] &gt;_xlfn.MAXIFS(Table1[Team_Game_Number],Table1[Team],Table1[[#This Row],[Team]]) - 5,1,0)</f>
        <v>0</v>
      </c>
      <c r="AJ1281" cm="1">
        <f t="array" ref="AJ1281">MATCH(Table1[[#This Row],[Game_ID]],_xlfn.UNIQUE(_xlfn._xlws.FILTER(Table1[Game_ID],Table1[Team]=Table1[[#This Row],[Team]])),0)</f>
        <v>4</v>
      </c>
      <c r="AK1281">
        <f>IF(Table1[[#This Row],[Last5_Flag]]=1,1,0)</f>
        <v>0</v>
      </c>
      <c r="AL1281">
        <f>COUNTIFS(
    Table1[Player Name], Table1[[#This Row],[Player Name]],
    Table1[Position], Table1[[#This Row],[Position]]
)</f>
        <v>13</v>
      </c>
      <c r="AM1281" t="str" cm="1">
        <f t="array" ref="AM12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282" spans="1:39" x14ac:dyDescent="0.2">
      <c r="A1282" t="str">
        <f>TEXT(Table1[[#This Row],[Date]],"yyyymmdd") &amp; "_" &amp; (LEFT(D1282,3) &amp; "_" &amp; LEFT(E1282,3) &amp; "_" &amp; (Table1[[#This Row],[Game_no.]]))</f>
        <v>20260301_Fel_Fro_1</v>
      </c>
      <c r="B1282" s="1">
        <v>46082</v>
      </c>
      <c r="C1282" s="3">
        <v>1</v>
      </c>
      <c r="D1282" t="s">
        <v>370</v>
      </c>
      <c r="E1282" t="s">
        <v>338</v>
      </c>
      <c r="F1282" t="s">
        <v>338</v>
      </c>
      <c r="G1282" t="s">
        <v>370</v>
      </c>
      <c r="H1282" t="s">
        <v>340</v>
      </c>
      <c r="I1282" t="str">
        <f>TRIM(SUBSTITUTE(Table1[[#This Row],[Player]], " ", ""))</f>
        <v>Z.Marinello</v>
      </c>
      <c r="J1282">
        <v>3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f t="shared" si="65"/>
        <v>0</v>
      </c>
      <c r="W1282" t="s">
        <v>7</v>
      </c>
      <c r="X1282" s="3">
        <v>8</v>
      </c>
      <c r="Y1282">
        <v>0</v>
      </c>
      <c r="AF1282">
        <f>Table1[[#This Row],[AB]]+Table1[[#This Row],[BB]]+Table1[[#This Row],[SF]]</f>
        <v>3</v>
      </c>
      <c r="AG1282">
        <f>Table1[[#This Row],[H]]+Table1[[#This Row],[BB]]</f>
        <v>0</v>
      </c>
      <c r="AH1282">
        <f>Table1[[#This Row],[H]]-Table1[[#This Row],[2B]]-Table1[[#This Row],[3B]]-Table1[[#This Row],[HR]]</f>
        <v>0</v>
      </c>
      <c r="AI1282" s="3">
        <f>IF(Table1[[#This Row],[Team_Game_Number]] &gt;_xlfn.MAXIFS(Table1[Team_Game_Number],Table1[Team],Table1[[#This Row],[Team]]) - 5,1,0)</f>
        <v>0</v>
      </c>
      <c r="AJ1282" cm="1">
        <f t="array" ref="AJ1282">MATCH(Table1[[#This Row],[Game_ID]],_xlfn.UNIQUE(_xlfn._xlws.FILTER(Table1[Game_ID],Table1[Team]=Table1[[#This Row],[Team]])),0)</f>
        <v>4</v>
      </c>
      <c r="AK1282">
        <f>IF(Table1[[#This Row],[Last5_Flag]]=1,1,0)</f>
        <v>0</v>
      </c>
      <c r="AL1282">
        <f>COUNTIFS(
    Table1[Player Name], Table1[[#This Row],[Player Name]],
    Table1[Position], Table1[[#This Row],[Position]]
)</f>
        <v>16</v>
      </c>
      <c r="AM1282" t="str" cm="1">
        <f t="array" ref="AM12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283" spans="1:39" x14ac:dyDescent="0.2">
      <c r="A1283" t="str">
        <f>TEXT(Table1[[#This Row],[Date]],"yyyymmdd") &amp; "_" &amp; (LEFT(D1283,3) &amp; "_" &amp; LEFT(E1283,3) &amp; "_" &amp; (Table1[[#This Row],[Game_no.]]))</f>
        <v>20260301_Fel_Fro_1</v>
      </c>
      <c r="B1283" s="1">
        <v>46082</v>
      </c>
      <c r="C1283" s="3">
        <v>1</v>
      </c>
      <c r="D1283" t="s">
        <v>370</v>
      </c>
      <c r="E1283" t="s">
        <v>338</v>
      </c>
      <c r="F1283" t="s">
        <v>338</v>
      </c>
      <c r="G1283" t="s">
        <v>370</v>
      </c>
      <c r="H1283" t="s">
        <v>345</v>
      </c>
      <c r="I1283" t="str">
        <f>TRIM(SUBSTITUTE(Table1[[#This Row],[Player]], " ", ""))</f>
        <v>I.Donaldson</v>
      </c>
      <c r="J1283">
        <v>2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f t="shared" ref="V1283:V1293" si="66">L1283*1+P1283*2+Q1283*3+R1283*4</f>
        <v>0</v>
      </c>
      <c r="W1283" t="s">
        <v>43</v>
      </c>
      <c r="X1283" s="3">
        <v>9</v>
      </c>
      <c r="Y1283">
        <v>0</v>
      </c>
      <c r="AF1283">
        <f>Table1[[#This Row],[AB]]+Table1[[#This Row],[BB]]+Table1[[#This Row],[SF]]</f>
        <v>3</v>
      </c>
      <c r="AG1283">
        <f>Table1[[#This Row],[H]]+Table1[[#This Row],[BB]]</f>
        <v>1</v>
      </c>
      <c r="AH1283">
        <f>Table1[[#This Row],[H]]-Table1[[#This Row],[2B]]-Table1[[#This Row],[3B]]-Table1[[#This Row],[HR]]</f>
        <v>0</v>
      </c>
      <c r="AI1283" s="3">
        <f>IF(Table1[[#This Row],[Team_Game_Number]] &gt;_xlfn.MAXIFS(Table1[Team_Game_Number],Table1[Team],Table1[[#This Row],[Team]]) - 5,1,0)</f>
        <v>0</v>
      </c>
      <c r="AJ1283" cm="1">
        <f t="array" ref="AJ1283">MATCH(Table1[[#This Row],[Game_ID]],_xlfn.UNIQUE(_xlfn._xlws.FILTER(Table1[Game_ID],Table1[Team]=Table1[[#This Row],[Team]])),0)</f>
        <v>4</v>
      </c>
      <c r="AK1283">
        <f>IF(Table1[[#This Row],[Last5_Flag]]=1,1,0)</f>
        <v>0</v>
      </c>
      <c r="AL1283">
        <f>COUNTIFS(
    Table1[Player Name], Table1[[#This Row],[Player Name]],
    Table1[Position], Table1[[#This Row],[Position]]
)</f>
        <v>11</v>
      </c>
      <c r="AM1283" t="str" cm="1">
        <f t="array" ref="AM12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84" spans="1:39" x14ac:dyDescent="0.2">
      <c r="A1284" t="str">
        <f>TEXT(Table1[[#This Row],[Date]],"yyyymmdd") &amp; "_" &amp; (LEFT(D1284,3) &amp; "_" &amp; LEFT(E1284,3) &amp; "_" &amp; (Table1[[#This Row],[Game_no.]]))</f>
        <v>20260301_Fel_Fro_1</v>
      </c>
      <c r="B1284" s="1">
        <v>46082</v>
      </c>
      <c r="C1284" s="3">
        <v>1</v>
      </c>
      <c r="D1284" t="s">
        <v>370</v>
      </c>
      <c r="E1284" t="s">
        <v>338</v>
      </c>
      <c r="F1284" t="s">
        <v>338</v>
      </c>
      <c r="G1284" t="s">
        <v>370</v>
      </c>
      <c r="H1284" t="s">
        <v>348</v>
      </c>
      <c r="I1284" t="str">
        <f>TRIM(SUBSTITUTE(Table1[[#This Row],[Player]], " ", ""))</f>
        <v>S.Magee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f t="shared" si="66"/>
        <v>0</v>
      </c>
      <c r="W1284" t="s">
        <v>58</v>
      </c>
      <c r="X1284" s="3"/>
      <c r="Y1284">
        <v>0</v>
      </c>
      <c r="Z1284">
        <v>5.3330000000000002</v>
      </c>
      <c r="AA1284">
        <v>9</v>
      </c>
      <c r="AB1284">
        <v>7</v>
      </c>
      <c r="AC1284">
        <v>7</v>
      </c>
      <c r="AD1284">
        <v>1</v>
      </c>
      <c r="AE1284">
        <v>0</v>
      </c>
      <c r="AF1284">
        <f>Table1[[#This Row],[AB]]+Table1[[#This Row],[BB]]+Table1[[#This Row],[SF]]</f>
        <v>0</v>
      </c>
      <c r="AG1284">
        <f>Table1[[#This Row],[H]]+Table1[[#This Row],[BB]]</f>
        <v>0</v>
      </c>
      <c r="AH1284">
        <f>Table1[[#This Row],[H]]-Table1[[#This Row],[2B]]-Table1[[#This Row],[3B]]-Table1[[#This Row],[HR]]</f>
        <v>0</v>
      </c>
      <c r="AI1284" s="3">
        <f>IF(Table1[[#This Row],[Team_Game_Number]] &gt;_xlfn.MAXIFS(Table1[Team_Game_Number],Table1[Team],Table1[[#This Row],[Team]]) - 5,1,0)</f>
        <v>0</v>
      </c>
      <c r="AJ1284" cm="1">
        <f t="array" ref="AJ1284">MATCH(Table1[[#This Row],[Game_ID]],_xlfn.UNIQUE(_xlfn._xlws.FILTER(Table1[Game_ID],Table1[Team]=Table1[[#This Row],[Team]])),0)</f>
        <v>4</v>
      </c>
      <c r="AK1284">
        <f>IF(Table1[[#This Row],[Last5_Flag]]=1,1,0)</f>
        <v>0</v>
      </c>
      <c r="AL1284">
        <f>COUNTIFS(
    Table1[Player Name], Table1[[#This Row],[Player Name]],
    Table1[Position], Table1[[#This Row],[Position]]
)</f>
        <v>7</v>
      </c>
      <c r="AM1284" t="str" cm="1">
        <f t="array" ref="AM12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85" spans="1:39" x14ac:dyDescent="0.2">
      <c r="A1285" t="str">
        <f>TEXT(Table1[[#This Row],[Date]],"yyyymmdd") &amp; "_" &amp; (LEFT(D1285,3) &amp; "_" &amp; LEFT(E1285,3) &amp; "_" &amp; (Table1[[#This Row],[Game_no.]]))</f>
        <v>20260301_Fel_Fro_1</v>
      </c>
      <c r="B1285" s="1">
        <v>46082</v>
      </c>
      <c r="C1285" s="3">
        <v>1</v>
      </c>
      <c r="D1285" t="s">
        <v>370</v>
      </c>
      <c r="E1285" t="s">
        <v>338</v>
      </c>
      <c r="F1285" t="s">
        <v>338</v>
      </c>
      <c r="G1285" t="s">
        <v>370</v>
      </c>
      <c r="H1285" t="s">
        <v>371</v>
      </c>
      <c r="I1285" t="str">
        <f>TRIM(SUBSTITUTE(Table1[[#This Row],[Player]], " ", ""))</f>
        <v>G.Encinas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f t="shared" si="66"/>
        <v>0</v>
      </c>
      <c r="W1285" t="s">
        <v>58</v>
      </c>
      <c r="X1285" s="3"/>
      <c r="Y1285">
        <v>0</v>
      </c>
      <c r="Z1285">
        <v>0.66700000000000004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f>Table1[[#This Row],[AB]]+Table1[[#This Row],[BB]]+Table1[[#This Row],[SF]]</f>
        <v>0</v>
      </c>
      <c r="AG1285">
        <f>Table1[[#This Row],[H]]+Table1[[#This Row],[BB]]</f>
        <v>0</v>
      </c>
      <c r="AH1285">
        <f>Table1[[#This Row],[H]]-Table1[[#This Row],[2B]]-Table1[[#This Row],[3B]]-Table1[[#This Row],[HR]]</f>
        <v>0</v>
      </c>
      <c r="AI1285" s="3">
        <f>IF(Table1[[#This Row],[Team_Game_Number]] &gt;_xlfn.MAXIFS(Table1[Team_Game_Number],Table1[Team],Table1[[#This Row],[Team]]) - 5,1,0)</f>
        <v>0</v>
      </c>
      <c r="AJ1285" cm="1">
        <f t="array" ref="AJ1285">MATCH(Table1[[#This Row],[Game_ID]],_xlfn.UNIQUE(_xlfn._xlws.FILTER(Table1[Game_ID],Table1[Team]=Table1[[#This Row],[Team]])),0)</f>
        <v>4</v>
      </c>
      <c r="AK1285">
        <f>IF(Table1[[#This Row],[Last5_Flag]]=1,1,0)</f>
        <v>0</v>
      </c>
      <c r="AL1285">
        <f>COUNTIFS(
    Table1[Player Name], Table1[[#This Row],[Player Name]],
    Table1[Position], Table1[[#This Row],[Position]]
)</f>
        <v>2</v>
      </c>
      <c r="AM1285" t="str" cm="1">
        <f t="array" ref="AM12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286" spans="1:39" x14ac:dyDescent="0.2">
      <c r="A1286" t="str">
        <f>TEXT(Table1[[#This Row],[Date]],"yyyymmdd") &amp; "_" &amp; (LEFT(D1286,3) &amp; "_" &amp; LEFT(E1286,3) &amp; "_" &amp; (Table1[[#This Row],[Game_no.]]))</f>
        <v>20260301_Fro_Blu_1</v>
      </c>
      <c r="B1286" s="1">
        <v>46082</v>
      </c>
      <c r="C1286" s="3">
        <v>1</v>
      </c>
      <c r="D1286" t="s">
        <v>338</v>
      </c>
      <c r="E1286" t="s">
        <v>364</v>
      </c>
      <c r="F1286" t="s">
        <v>338</v>
      </c>
      <c r="G1286" t="s">
        <v>364</v>
      </c>
      <c r="H1286" t="s">
        <v>339</v>
      </c>
      <c r="I1286" t="str">
        <f>TRIM(SUBSTITUTE(Table1[[#This Row],[Player]], " ", ""))</f>
        <v>G.Nelson</v>
      </c>
      <c r="J1286">
        <v>4</v>
      </c>
      <c r="K1286">
        <v>1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2</v>
      </c>
      <c r="T1286">
        <v>1</v>
      </c>
      <c r="U1286">
        <v>0</v>
      </c>
      <c r="V1286">
        <f t="shared" si="66"/>
        <v>2</v>
      </c>
      <c r="W1286" t="s">
        <v>57</v>
      </c>
      <c r="X1286" s="3">
        <v>1</v>
      </c>
      <c r="Y1286">
        <v>0</v>
      </c>
      <c r="AF1286">
        <f>Table1[[#This Row],[AB]]+Table1[[#This Row],[BB]]+Table1[[#This Row],[SF]]</f>
        <v>4</v>
      </c>
      <c r="AG1286">
        <f>Table1[[#This Row],[H]]+Table1[[#This Row],[BB]]</f>
        <v>2</v>
      </c>
      <c r="AH1286">
        <f>Table1[[#This Row],[H]]-Table1[[#This Row],[2B]]-Table1[[#This Row],[3B]]-Table1[[#This Row],[HR]]</f>
        <v>2</v>
      </c>
      <c r="AI1286" s="3">
        <f>IF(Table1[[#This Row],[Team_Game_Number]] &gt;_xlfn.MAXIFS(Table1[Team_Game_Number],Table1[Team],Table1[[#This Row],[Team]]) - 5,1,0)</f>
        <v>0</v>
      </c>
      <c r="AJ1286" cm="1">
        <f t="array" ref="AJ1286">MATCH(Table1[[#This Row],[Game_ID]],_xlfn.UNIQUE(_xlfn._xlws.FILTER(Table1[Game_ID],Table1[Team]=Table1[[#This Row],[Team]])),0)</f>
        <v>5</v>
      </c>
      <c r="AK1286">
        <f>IF(Table1[[#This Row],[Last5_Flag]]=1,1,0)</f>
        <v>0</v>
      </c>
      <c r="AL1286">
        <f>COUNTIFS(
    Table1[Player Name], Table1[[#This Row],[Player Name]],
    Table1[Position], Table1[[#This Row],[Position]]
)</f>
        <v>21</v>
      </c>
      <c r="AM1286" t="str" cm="1">
        <f t="array" ref="AM12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287" spans="1:39" x14ac:dyDescent="0.2">
      <c r="A1287" t="str">
        <f>TEXT(Table1[[#This Row],[Date]],"yyyymmdd") &amp; "_" &amp; (LEFT(D1287,3) &amp; "_" &amp; LEFT(E1287,3) &amp; "_" &amp; (Table1[[#This Row],[Game_no.]]))</f>
        <v>20260301_Fro_Blu_1</v>
      </c>
      <c r="B1287" s="1">
        <v>46082</v>
      </c>
      <c r="C1287" s="3">
        <v>1</v>
      </c>
      <c r="D1287" t="s">
        <v>338</v>
      </c>
      <c r="E1287" t="s">
        <v>364</v>
      </c>
      <c r="F1287" t="s">
        <v>338</v>
      </c>
      <c r="G1287" t="s">
        <v>364</v>
      </c>
      <c r="H1287" t="s">
        <v>347</v>
      </c>
      <c r="I1287" t="str">
        <f>TRIM(SUBSTITUTE(Table1[[#This Row],[Player]], " ", ""))</f>
        <v>K.Piconi</v>
      </c>
      <c r="J1287">
        <v>2</v>
      </c>
      <c r="K1287">
        <v>1</v>
      </c>
      <c r="L1287">
        <v>1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f t="shared" si="66"/>
        <v>1</v>
      </c>
      <c r="W1287" t="s">
        <v>8</v>
      </c>
      <c r="X1287" s="3">
        <v>2</v>
      </c>
      <c r="Y1287">
        <v>0</v>
      </c>
      <c r="AF1287">
        <f>Table1[[#This Row],[AB]]+Table1[[#This Row],[BB]]+Table1[[#This Row],[SF]]</f>
        <v>3</v>
      </c>
      <c r="AG1287">
        <f>Table1[[#This Row],[H]]+Table1[[#This Row],[BB]]</f>
        <v>2</v>
      </c>
      <c r="AH1287">
        <f>Table1[[#This Row],[H]]-Table1[[#This Row],[2B]]-Table1[[#This Row],[3B]]-Table1[[#This Row],[HR]]</f>
        <v>1</v>
      </c>
      <c r="AI1287" s="3">
        <f>IF(Table1[[#This Row],[Team_Game_Number]] &gt;_xlfn.MAXIFS(Table1[Team_Game_Number],Table1[Team],Table1[[#This Row],[Team]]) - 5,1,0)</f>
        <v>0</v>
      </c>
      <c r="AJ1287" cm="1">
        <f t="array" ref="AJ1287">MATCH(Table1[[#This Row],[Game_ID]],_xlfn.UNIQUE(_xlfn._xlws.FILTER(Table1[Game_ID],Table1[Team]=Table1[[#This Row],[Team]])),0)</f>
        <v>5</v>
      </c>
      <c r="AK1287">
        <f>IF(Table1[[#This Row],[Last5_Flag]]=1,1,0)</f>
        <v>0</v>
      </c>
      <c r="AL1287">
        <f>COUNTIFS(
    Table1[Player Name], Table1[[#This Row],[Player Name]],
    Table1[Position], Table1[[#This Row],[Position]]
)</f>
        <v>21</v>
      </c>
      <c r="AM1287" t="str" cm="1">
        <f t="array" ref="AM12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288" spans="1:39" x14ac:dyDescent="0.2">
      <c r="A1288" t="str">
        <f>TEXT(Table1[[#This Row],[Date]],"yyyymmdd") &amp; "_" &amp; (LEFT(D1288,3) &amp; "_" &amp; LEFT(E1288,3) &amp; "_" &amp; (Table1[[#This Row],[Game_no.]]))</f>
        <v>20260301_Fro_Blu_1</v>
      </c>
      <c r="B1288" s="1">
        <v>46082</v>
      </c>
      <c r="C1288" s="3">
        <v>1</v>
      </c>
      <c r="D1288" t="s">
        <v>338</v>
      </c>
      <c r="E1288" t="s">
        <v>364</v>
      </c>
      <c r="F1288" t="s">
        <v>338</v>
      </c>
      <c r="G1288" t="s">
        <v>364</v>
      </c>
      <c r="H1288" t="s">
        <v>341</v>
      </c>
      <c r="I1288" t="str">
        <f>TRIM(SUBSTITUTE(Table1[[#This Row],[Player]], " ", ""))</f>
        <v>A.Miller</v>
      </c>
      <c r="J1288">
        <v>2</v>
      </c>
      <c r="K1288">
        <v>1</v>
      </c>
      <c r="L1288">
        <v>1</v>
      </c>
      <c r="M1288">
        <v>0</v>
      </c>
      <c r="N1288">
        <v>1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f t="shared" si="66"/>
        <v>3</v>
      </c>
      <c r="W1288" t="s">
        <v>53</v>
      </c>
      <c r="X1288" s="3">
        <v>3</v>
      </c>
      <c r="Y1288">
        <v>0</v>
      </c>
      <c r="AF1288">
        <f>Table1[[#This Row],[AB]]+Table1[[#This Row],[BB]]+Table1[[#This Row],[SF]]</f>
        <v>3</v>
      </c>
      <c r="AG1288">
        <f>Table1[[#This Row],[H]]+Table1[[#This Row],[BB]]</f>
        <v>2</v>
      </c>
      <c r="AH1288">
        <f>Table1[[#This Row],[H]]-Table1[[#This Row],[2B]]-Table1[[#This Row],[3B]]-Table1[[#This Row],[HR]]</f>
        <v>0</v>
      </c>
      <c r="AI1288" s="3">
        <f>IF(Table1[[#This Row],[Team_Game_Number]] &gt;_xlfn.MAXIFS(Table1[Team_Game_Number],Table1[Team],Table1[[#This Row],[Team]]) - 5,1,0)</f>
        <v>0</v>
      </c>
      <c r="AJ1288" cm="1">
        <f t="array" ref="AJ1288">MATCH(Table1[[#This Row],[Game_ID]],_xlfn.UNIQUE(_xlfn._xlws.FILTER(Table1[Game_ID],Table1[Team]=Table1[[#This Row],[Team]])),0)</f>
        <v>5</v>
      </c>
      <c r="AK1288">
        <f>IF(Table1[[#This Row],[Last5_Flag]]=1,1,0)</f>
        <v>0</v>
      </c>
      <c r="AL1288">
        <f>COUNTIFS(
    Table1[Player Name], Table1[[#This Row],[Player Name]],
    Table1[Position], Table1[[#This Row],[Position]]
)</f>
        <v>20</v>
      </c>
      <c r="AM1288" t="str" cm="1">
        <f t="array" ref="AM12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289" spans="1:39" x14ac:dyDescent="0.2">
      <c r="A1289" t="str">
        <f>TEXT(Table1[[#This Row],[Date]],"yyyymmdd") &amp; "_" &amp; (LEFT(D1289,3) &amp; "_" &amp; LEFT(E1289,3) &amp; "_" &amp; (Table1[[#This Row],[Game_no.]]))</f>
        <v>20260301_Fro_Blu_1</v>
      </c>
      <c r="B1289" s="1">
        <v>46082</v>
      </c>
      <c r="C1289" s="3">
        <v>1</v>
      </c>
      <c r="D1289" t="s">
        <v>338</v>
      </c>
      <c r="E1289" t="s">
        <v>364</v>
      </c>
      <c r="F1289" t="s">
        <v>338</v>
      </c>
      <c r="G1289" t="s">
        <v>364</v>
      </c>
      <c r="H1289" t="s">
        <v>342</v>
      </c>
      <c r="I1289" t="str">
        <f>TRIM(SUBSTITUTE(Table1[[#This Row],[Player]], " ", ""))</f>
        <v>O.Stetler</v>
      </c>
      <c r="J1289">
        <v>3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f t="shared" si="66"/>
        <v>0</v>
      </c>
      <c r="W1289" t="s">
        <v>52</v>
      </c>
      <c r="X1289" s="3">
        <v>4</v>
      </c>
      <c r="Y1289">
        <v>0</v>
      </c>
      <c r="AF1289">
        <f>Table1[[#This Row],[AB]]+Table1[[#This Row],[BB]]+Table1[[#This Row],[SF]]</f>
        <v>3</v>
      </c>
      <c r="AG1289">
        <f>Table1[[#This Row],[H]]+Table1[[#This Row],[BB]]</f>
        <v>0</v>
      </c>
      <c r="AH1289">
        <f>Table1[[#This Row],[H]]-Table1[[#This Row],[2B]]-Table1[[#This Row],[3B]]-Table1[[#This Row],[HR]]</f>
        <v>0</v>
      </c>
      <c r="AI1289" s="3">
        <f>IF(Table1[[#This Row],[Team_Game_Number]] &gt;_xlfn.MAXIFS(Table1[Team_Game_Number],Table1[Team],Table1[[#This Row],[Team]]) - 5,1,0)</f>
        <v>0</v>
      </c>
      <c r="AJ1289" cm="1">
        <f t="array" ref="AJ1289">MATCH(Table1[[#This Row],[Game_ID]],_xlfn.UNIQUE(_xlfn._xlws.FILTER(Table1[Game_ID],Table1[Team]=Table1[[#This Row],[Team]])),0)</f>
        <v>5</v>
      </c>
      <c r="AK1289">
        <f>IF(Table1[[#This Row],[Last5_Flag]]=1,1,0)</f>
        <v>0</v>
      </c>
      <c r="AL1289">
        <f>COUNTIFS(
    Table1[Player Name], Table1[[#This Row],[Player Name]],
    Table1[Position], Table1[[#This Row],[Position]]
)</f>
        <v>19</v>
      </c>
      <c r="AM1289" t="str" cm="1">
        <f t="array" ref="AM12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290" spans="1:39" x14ac:dyDescent="0.2">
      <c r="A1290" t="str">
        <f>TEXT(Table1[[#This Row],[Date]],"yyyymmdd") &amp; "_" &amp; (LEFT(D1290,3) &amp; "_" &amp; LEFT(E1290,3) &amp; "_" &amp; (Table1[[#This Row],[Game_no.]]))</f>
        <v>20260301_Fro_Blu_1</v>
      </c>
      <c r="B1290" s="1">
        <v>46082</v>
      </c>
      <c r="C1290" s="3">
        <v>1</v>
      </c>
      <c r="D1290" t="s">
        <v>338</v>
      </c>
      <c r="E1290" t="s">
        <v>364</v>
      </c>
      <c r="F1290" t="s">
        <v>338</v>
      </c>
      <c r="G1290" t="s">
        <v>364</v>
      </c>
      <c r="H1290" t="s">
        <v>343</v>
      </c>
      <c r="I1290" t="str">
        <f>TRIM(SUBSTITUTE(Table1[[#This Row],[Player]], " ", ""))</f>
        <v>B.Russo</v>
      </c>
      <c r="J1290">
        <v>2</v>
      </c>
      <c r="K1290">
        <v>0</v>
      </c>
      <c r="L1290">
        <v>0</v>
      </c>
      <c r="M1290">
        <v>1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f t="shared" si="66"/>
        <v>0</v>
      </c>
      <c r="W1290" t="s">
        <v>54</v>
      </c>
      <c r="X1290" s="3">
        <v>5</v>
      </c>
      <c r="Y1290">
        <v>0</v>
      </c>
      <c r="AF1290">
        <f>Table1[[#This Row],[AB]]+Table1[[#This Row],[BB]]+Table1[[#This Row],[SF]]</f>
        <v>3</v>
      </c>
      <c r="AG1290">
        <f>Table1[[#This Row],[H]]+Table1[[#This Row],[BB]]</f>
        <v>1</v>
      </c>
      <c r="AH1290">
        <f>Table1[[#This Row],[H]]-Table1[[#This Row],[2B]]-Table1[[#This Row],[3B]]-Table1[[#This Row],[HR]]</f>
        <v>0</v>
      </c>
      <c r="AI1290" s="3">
        <f>IF(Table1[[#This Row],[Team_Game_Number]] &gt;_xlfn.MAXIFS(Table1[Team_Game_Number],Table1[Team],Table1[[#This Row],[Team]]) - 5,1,0)</f>
        <v>0</v>
      </c>
      <c r="AJ1290" cm="1">
        <f t="array" ref="AJ1290">MATCH(Table1[[#This Row],[Game_ID]],_xlfn.UNIQUE(_xlfn._xlws.FILTER(Table1[Game_ID],Table1[Team]=Table1[[#This Row],[Team]])),0)</f>
        <v>5</v>
      </c>
      <c r="AK1290">
        <f>IF(Table1[[#This Row],[Last5_Flag]]=1,1,0)</f>
        <v>0</v>
      </c>
      <c r="AL1290">
        <f>COUNTIFS(
    Table1[Player Name], Table1[[#This Row],[Player Name]],
    Table1[Position], Table1[[#This Row],[Position]]
)</f>
        <v>21</v>
      </c>
      <c r="AM1290" t="str" cm="1">
        <f t="array" ref="AM12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291" spans="1:39" x14ac:dyDescent="0.2">
      <c r="A1291" t="str">
        <f>TEXT(Table1[[#This Row],[Date]],"yyyymmdd") &amp; "_" &amp; (LEFT(D1291,3) &amp; "_" &amp; LEFT(E1291,3) &amp; "_" &amp; (Table1[[#This Row],[Game_no.]]))</f>
        <v>20260301_Fro_Blu_1</v>
      </c>
      <c r="B1291" s="1">
        <v>46082</v>
      </c>
      <c r="C1291" s="3">
        <v>1</v>
      </c>
      <c r="D1291" t="s">
        <v>338</v>
      </c>
      <c r="E1291" t="s">
        <v>364</v>
      </c>
      <c r="F1291" t="s">
        <v>338</v>
      </c>
      <c r="G1291" t="s">
        <v>364</v>
      </c>
      <c r="H1291" t="s">
        <v>344</v>
      </c>
      <c r="I1291" t="str">
        <f>TRIM(SUBSTITUTE(Table1[[#This Row],[Player]], " ", ""))</f>
        <v>S.Haller</v>
      </c>
      <c r="J1291">
        <v>3</v>
      </c>
      <c r="K1291">
        <v>1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f t="shared" si="66"/>
        <v>1</v>
      </c>
      <c r="W1291" t="s">
        <v>48</v>
      </c>
      <c r="X1291" s="3">
        <v>6</v>
      </c>
      <c r="Y1291">
        <v>0</v>
      </c>
      <c r="AF1291">
        <f>Table1[[#This Row],[AB]]+Table1[[#This Row],[BB]]+Table1[[#This Row],[SF]]</f>
        <v>3</v>
      </c>
      <c r="AG1291">
        <f>Table1[[#This Row],[H]]+Table1[[#This Row],[BB]]</f>
        <v>1</v>
      </c>
      <c r="AH1291">
        <f>Table1[[#This Row],[H]]-Table1[[#This Row],[2B]]-Table1[[#This Row],[3B]]-Table1[[#This Row],[HR]]</f>
        <v>1</v>
      </c>
      <c r="AI1291" s="3">
        <f>IF(Table1[[#This Row],[Team_Game_Number]] &gt;_xlfn.MAXIFS(Table1[Team_Game_Number],Table1[Team],Table1[[#This Row],[Team]]) - 5,1,0)</f>
        <v>0</v>
      </c>
      <c r="AJ1291" cm="1">
        <f t="array" ref="AJ1291">MATCH(Table1[[#This Row],[Game_ID]],_xlfn.UNIQUE(_xlfn._xlws.FILTER(Table1[Game_ID],Table1[Team]=Table1[[#This Row],[Team]])),0)</f>
        <v>5</v>
      </c>
      <c r="AK1291">
        <f>IF(Table1[[#This Row],[Last5_Flag]]=1,1,0)</f>
        <v>0</v>
      </c>
      <c r="AL1291">
        <f>COUNTIFS(
    Table1[Player Name], Table1[[#This Row],[Player Name]],
    Table1[Position], Table1[[#This Row],[Position]]
)</f>
        <v>17</v>
      </c>
      <c r="AM1291" t="str" cm="1">
        <f t="array" ref="AM12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292" spans="1:39" x14ac:dyDescent="0.2">
      <c r="A1292" t="str">
        <f>TEXT(Table1[[#This Row],[Date]],"yyyymmdd") &amp; "_" &amp; (LEFT(D1292,3) &amp; "_" &amp; LEFT(E1292,3) &amp; "_" &amp; (Table1[[#This Row],[Game_no.]]))</f>
        <v>20260301_Fro_Blu_1</v>
      </c>
      <c r="B1292" s="1">
        <v>46082</v>
      </c>
      <c r="C1292" s="3">
        <v>1</v>
      </c>
      <c r="D1292" t="s">
        <v>338</v>
      </c>
      <c r="E1292" t="s">
        <v>364</v>
      </c>
      <c r="F1292" t="s">
        <v>338</v>
      </c>
      <c r="G1292" t="s">
        <v>364</v>
      </c>
      <c r="H1292" t="s">
        <v>346</v>
      </c>
      <c r="I1292" t="str">
        <f>TRIM(SUBSTITUTE(Table1[[#This Row],[Player]], " ", ""))</f>
        <v>A.Myers</v>
      </c>
      <c r="J1292">
        <v>2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f t="shared" si="66"/>
        <v>0</v>
      </c>
      <c r="W1292" t="s">
        <v>50</v>
      </c>
      <c r="X1292" s="3">
        <v>7</v>
      </c>
      <c r="Y1292">
        <v>0</v>
      </c>
      <c r="AF1292">
        <f>Table1[[#This Row],[AB]]+Table1[[#This Row],[BB]]+Table1[[#This Row],[SF]]</f>
        <v>3</v>
      </c>
      <c r="AG1292">
        <f>Table1[[#This Row],[H]]+Table1[[#This Row],[BB]]</f>
        <v>1</v>
      </c>
      <c r="AH1292">
        <f>Table1[[#This Row],[H]]-Table1[[#This Row],[2B]]-Table1[[#This Row],[3B]]-Table1[[#This Row],[HR]]</f>
        <v>0</v>
      </c>
      <c r="AI1292" s="3">
        <f>IF(Table1[[#This Row],[Team_Game_Number]] &gt;_xlfn.MAXIFS(Table1[Team_Game_Number],Table1[Team],Table1[[#This Row],[Team]]) - 5,1,0)</f>
        <v>0</v>
      </c>
      <c r="AJ1292" cm="1">
        <f t="array" ref="AJ1292">MATCH(Table1[[#This Row],[Game_ID]],_xlfn.UNIQUE(_xlfn._xlws.FILTER(Table1[Game_ID],Table1[Team]=Table1[[#This Row],[Team]])),0)</f>
        <v>5</v>
      </c>
      <c r="AK1292">
        <f>IF(Table1[[#This Row],[Last5_Flag]]=1,1,0)</f>
        <v>0</v>
      </c>
      <c r="AL1292">
        <f>COUNTIFS(
    Table1[Player Name], Table1[[#This Row],[Player Name]],
    Table1[Position], Table1[[#This Row],[Position]]
)</f>
        <v>13</v>
      </c>
      <c r="AM1292" t="str" cm="1">
        <f t="array" ref="AM12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293" spans="1:39" x14ac:dyDescent="0.2">
      <c r="A1293" t="str">
        <f>TEXT(Table1[[#This Row],[Date]],"yyyymmdd") &amp; "_" &amp; (LEFT(D1293,3) &amp; "_" &amp; LEFT(E1293,3) &amp; "_" &amp; (Table1[[#This Row],[Game_no.]]))</f>
        <v>20260301_Fro_Blu_1</v>
      </c>
      <c r="B1293" s="1">
        <v>46082</v>
      </c>
      <c r="C1293" s="3">
        <v>1</v>
      </c>
      <c r="D1293" t="s">
        <v>338</v>
      </c>
      <c r="E1293" t="s">
        <v>364</v>
      </c>
      <c r="F1293" t="s">
        <v>338</v>
      </c>
      <c r="G1293" t="s">
        <v>364</v>
      </c>
      <c r="H1293" t="s">
        <v>348</v>
      </c>
      <c r="I1293" t="str">
        <f>TRIM(SUBSTITUTE(Table1[[#This Row],[Player]], " ", ""))</f>
        <v>S.Magee</v>
      </c>
      <c r="J1293">
        <v>3</v>
      </c>
      <c r="K1293">
        <v>0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f t="shared" si="66"/>
        <v>1</v>
      </c>
      <c r="W1293" t="s">
        <v>43</v>
      </c>
      <c r="X1293" s="3">
        <v>8</v>
      </c>
      <c r="Y1293">
        <v>0</v>
      </c>
      <c r="AF1293">
        <f>Table1[[#This Row],[AB]]+Table1[[#This Row],[BB]]+Table1[[#This Row],[SF]]</f>
        <v>3</v>
      </c>
      <c r="AG1293">
        <f>Table1[[#This Row],[H]]+Table1[[#This Row],[BB]]</f>
        <v>1</v>
      </c>
      <c r="AH1293">
        <f>Table1[[#This Row],[H]]-Table1[[#This Row],[2B]]-Table1[[#This Row],[3B]]-Table1[[#This Row],[HR]]</f>
        <v>1</v>
      </c>
      <c r="AI1293" s="3">
        <f>IF(Table1[[#This Row],[Team_Game_Number]] &gt;_xlfn.MAXIFS(Table1[Team_Game_Number],Table1[Team],Table1[[#This Row],[Team]]) - 5,1,0)</f>
        <v>0</v>
      </c>
      <c r="AJ1293" cm="1">
        <f t="array" ref="AJ1293">MATCH(Table1[[#This Row],[Game_ID]],_xlfn.UNIQUE(_xlfn._xlws.FILTER(Table1[Game_ID],Table1[Team]=Table1[[#This Row],[Team]])),0)</f>
        <v>5</v>
      </c>
      <c r="AK1293">
        <f>IF(Table1[[#This Row],[Last5_Flag]]=1,1,0)</f>
        <v>0</v>
      </c>
      <c r="AL1293">
        <f>COUNTIFS(
    Table1[Player Name], Table1[[#This Row],[Player Name]],
    Table1[Position], Table1[[#This Row],[Position]]
)</f>
        <v>9</v>
      </c>
      <c r="AM1293" t="str" cm="1">
        <f t="array" ref="AM12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94" spans="1:39" x14ac:dyDescent="0.2">
      <c r="A1294" t="str">
        <f>TEXT(Table1[[#This Row],[Date]],"yyyymmdd") &amp; "_" &amp; (LEFT(D1294,3) &amp; "_" &amp; LEFT(E1294,3) &amp; "_" &amp; (Table1[[#This Row],[Game_no.]]))</f>
        <v>20260301_Fro_Blu_1</v>
      </c>
      <c r="B1294" s="1">
        <v>46082</v>
      </c>
      <c r="C1294" s="3">
        <v>1</v>
      </c>
      <c r="D1294" t="s">
        <v>338</v>
      </c>
      <c r="E1294" t="s">
        <v>364</v>
      </c>
      <c r="F1294" t="s">
        <v>338</v>
      </c>
      <c r="G1294" t="s">
        <v>364</v>
      </c>
      <c r="H1294" t="s">
        <v>372</v>
      </c>
      <c r="I1294" t="str">
        <f>TRIM(SUBSTITUTE(Table1[[#This Row],[Player]], " ", ""))</f>
        <v>R.Durnall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f t="shared" ref="V1294:V1300" si="67">L1294*1+P1294*2+Q1294*3+R1294*4</f>
        <v>0</v>
      </c>
      <c r="W1294" t="s">
        <v>73</v>
      </c>
      <c r="X1294" s="3"/>
      <c r="Y1294">
        <v>0</v>
      </c>
      <c r="AF1294">
        <f>Table1[[#This Row],[AB]]+Table1[[#This Row],[BB]]+Table1[[#This Row],[SF]]</f>
        <v>0</v>
      </c>
      <c r="AG1294">
        <f>Table1[[#This Row],[H]]+Table1[[#This Row],[BB]]</f>
        <v>0</v>
      </c>
      <c r="AH1294">
        <f>Table1[[#This Row],[H]]-Table1[[#This Row],[2B]]-Table1[[#This Row],[3B]]-Table1[[#This Row],[HR]]</f>
        <v>0</v>
      </c>
      <c r="AI1294" s="3">
        <f>IF(Table1[[#This Row],[Team_Game_Number]] &gt;_xlfn.MAXIFS(Table1[Team_Game_Number],Table1[Team],Table1[[#This Row],[Team]]) - 5,1,0)</f>
        <v>0</v>
      </c>
      <c r="AJ1294" cm="1">
        <f t="array" ref="AJ1294">MATCH(Table1[[#This Row],[Game_ID]],_xlfn.UNIQUE(_xlfn._xlws.FILTER(Table1[Game_ID],Table1[Team]=Table1[[#This Row],[Team]])),0)</f>
        <v>5</v>
      </c>
      <c r="AK1294">
        <f>IF(Table1[[#This Row],[Last5_Flag]]=1,1,0)</f>
        <v>0</v>
      </c>
      <c r="AL1294">
        <f>COUNTIFS(
    Table1[Player Name], Table1[[#This Row],[Player Name]],
    Table1[Position], Table1[[#This Row],[Position]]
)</f>
        <v>6</v>
      </c>
      <c r="AM1294" t="str" cm="1">
        <f t="array" ref="AM12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295" spans="1:39" x14ac:dyDescent="0.2">
      <c r="A1295" t="str">
        <f>TEXT(Table1[[#This Row],[Date]],"yyyymmdd") &amp; "_" &amp; (LEFT(D1295,3) &amp; "_" &amp; LEFT(E1295,3) &amp; "_" &amp; (Table1[[#This Row],[Game_no.]]))</f>
        <v>20260301_Fro_Blu_1</v>
      </c>
      <c r="B1295" s="1">
        <v>46082</v>
      </c>
      <c r="C1295" s="3">
        <v>1</v>
      </c>
      <c r="D1295" t="s">
        <v>338</v>
      </c>
      <c r="E1295" t="s">
        <v>364</v>
      </c>
      <c r="F1295" t="s">
        <v>338</v>
      </c>
      <c r="G1295" t="s">
        <v>364</v>
      </c>
      <c r="H1295" t="s">
        <v>340</v>
      </c>
      <c r="I1295" t="str">
        <f>TRIM(SUBSTITUTE(Table1[[#This Row],[Player]], " ", ""))</f>
        <v>Z.Marinello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f t="shared" si="67"/>
        <v>0</v>
      </c>
      <c r="W1295" t="s">
        <v>43</v>
      </c>
      <c r="X1295" s="3"/>
      <c r="Y1295">
        <v>0</v>
      </c>
      <c r="AF1295">
        <f>Table1[[#This Row],[AB]]+Table1[[#This Row],[BB]]+Table1[[#This Row],[SF]]</f>
        <v>0</v>
      </c>
      <c r="AG1295">
        <f>Table1[[#This Row],[H]]+Table1[[#This Row],[BB]]</f>
        <v>0</v>
      </c>
      <c r="AH1295">
        <f>Table1[[#This Row],[H]]-Table1[[#This Row],[2B]]-Table1[[#This Row],[3B]]-Table1[[#This Row],[HR]]</f>
        <v>0</v>
      </c>
      <c r="AI1295" s="3">
        <f>IF(Table1[[#This Row],[Team_Game_Number]] &gt;_xlfn.MAXIFS(Table1[Team_Game_Number],Table1[Team],Table1[[#This Row],[Team]]) - 5,1,0)</f>
        <v>0</v>
      </c>
      <c r="AJ1295" cm="1">
        <f t="array" ref="AJ1295">MATCH(Table1[[#This Row],[Game_ID]],_xlfn.UNIQUE(_xlfn._xlws.FILTER(Table1[Game_ID],Table1[Team]=Table1[[#This Row],[Team]])),0)</f>
        <v>5</v>
      </c>
      <c r="AK1295">
        <f>IF(Table1[[#This Row],[Last5_Flag]]=1,1,0)</f>
        <v>0</v>
      </c>
      <c r="AL1295">
        <f>COUNTIFS(
    Table1[Player Name], Table1[[#This Row],[Player Name]],
    Table1[Position], Table1[[#This Row],[Position]]
)</f>
        <v>1</v>
      </c>
      <c r="AM1295" t="str" cm="1">
        <f t="array" ref="AM12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296" spans="1:39" x14ac:dyDescent="0.2">
      <c r="A1296" t="str">
        <f>TEXT(Table1[[#This Row],[Date]],"yyyymmdd") &amp; "_" &amp; (LEFT(D1296,3) &amp; "_" &amp; LEFT(E1296,3) &amp; "_" &amp; (Table1[[#This Row],[Game_no.]]))</f>
        <v>20260301_Fro_Blu_1</v>
      </c>
      <c r="B1296" s="1">
        <v>46082</v>
      </c>
      <c r="C1296" s="3">
        <v>1</v>
      </c>
      <c r="D1296" t="s">
        <v>338</v>
      </c>
      <c r="E1296" t="s">
        <v>364</v>
      </c>
      <c r="F1296" t="s">
        <v>338</v>
      </c>
      <c r="G1296" t="s">
        <v>364</v>
      </c>
      <c r="H1296" t="s">
        <v>354</v>
      </c>
      <c r="I1296" t="str">
        <f>TRIM(SUBSTITUTE(Table1[[#This Row],[Player]], " ", ""))</f>
        <v>M.Monahan</v>
      </c>
      <c r="J1296">
        <v>3</v>
      </c>
      <c r="K1296">
        <v>0</v>
      </c>
      <c r="L1296">
        <v>1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f t="shared" si="67"/>
        <v>1</v>
      </c>
      <c r="W1296" t="s">
        <v>7</v>
      </c>
      <c r="X1296" s="3">
        <v>9</v>
      </c>
      <c r="Y1296">
        <v>0</v>
      </c>
      <c r="AF1296">
        <f>Table1[[#This Row],[AB]]+Table1[[#This Row],[BB]]+Table1[[#This Row],[SF]]</f>
        <v>3</v>
      </c>
      <c r="AG1296">
        <f>Table1[[#This Row],[H]]+Table1[[#This Row],[BB]]</f>
        <v>1</v>
      </c>
      <c r="AH1296">
        <f>Table1[[#This Row],[H]]-Table1[[#This Row],[2B]]-Table1[[#This Row],[3B]]-Table1[[#This Row],[HR]]</f>
        <v>1</v>
      </c>
      <c r="AI1296" s="3">
        <f>IF(Table1[[#This Row],[Team_Game_Number]] &gt;_xlfn.MAXIFS(Table1[Team_Game_Number],Table1[Team],Table1[[#This Row],[Team]]) - 5,1,0)</f>
        <v>0</v>
      </c>
      <c r="AJ1296" cm="1">
        <f t="array" ref="AJ1296">MATCH(Table1[[#This Row],[Game_ID]],_xlfn.UNIQUE(_xlfn._xlws.FILTER(Table1[Game_ID],Table1[Team]=Table1[[#This Row],[Team]])),0)</f>
        <v>5</v>
      </c>
      <c r="AK1296">
        <f>IF(Table1[[#This Row],[Last5_Flag]]=1,1,0)</f>
        <v>0</v>
      </c>
      <c r="AL1296">
        <f>COUNTIFS(
    Table1[Player Name], Table1[[#This Row],[Player Name]],
    Table1[Position], Table1[[#This Row],[Position]]
)</f>
        <v>6</v>
      </c>
      <c r="AM1296" t="str" cm="1">
        <f t="array" ref="AM12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297" spans="1:39" x14ac:dyDescent="0.2">
      <c r="A1297" t="str">
        <f>TEXT(Table1[[#This Row],[Date]],"yyyymmdd") &amp; "_" &amp; (LEFT(D1297,3) &amp; "_" &amp; LEFT(E1297,3) &amp; "_" &amp; (Table1[[#This Row],[Game_no.]]))</f>
        <v>20260301_Fro_Blu_1</v>
      </c>
      <c r="B1297" s="1">
        <v>46082</v>
      </c>
      <c r="C1297" s="3">
        <v>1</v>
      </c>
      <c r="D1297" t="s">
        <v>338</v>
      </c>
      <c r="E1297" t="s">
        <v>364</v>
      </c>
      <c r="F1297" t="s">
        <v>338</v>
      </c>
      <c r="G1297" t="s">
        <v>364</v>
      </c>
      <c r="H1297" t="s">
        <v>345</v>
      </c>
      <c r="I1297" t="str">
        <f>TRIM(SUBSTITUTE(Table1[[#This Row],[Player]], " ", ""))</f>
        <v>I.Donaldson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f t="shared" si="67"/>
        <v>0</v>
      </c>
      <c r="W1297" t="s">
        <v>58</v>
      </c>
      <c r="X1297" s="3"/>
      <c r="Y1297">
        <v>0</v>
      </c>
      <c r="Z1297">
        <v>7</v>
      </c>
      <c r="AA1297">
        <v>2</v>
      </c>
      <c r="AB1297">
        <v>1</v>
      </c>
      <c r="AC1297">
        <v>1</v>
      </c>
      <c r="AD1297">
        <v>3</v>
      </c>
      <c r="AE1297">
        <v>4</v>
      </c>
      <c r="AF1297">
        <f>Table1[[#This Row],[AB]]+Table1[[#This Row],[BB]]+Table1[[#This Row],[SF]]</f>
        <v>0</v>
      </c>
      <c r="AG1297">
        <f>Table1[[#This Row],[H]]+Table1[[#This Row],[BB]]</f>
        <v>0</v>
      </c>
      <c r="AH1297">
        <f>Table1[[#This Row],[H]]-Table1[[#This Row],[2B]]-Table1[[#This Row],[3B]]-Table1[[#This Row],[HR]]</f>
        <v>0</v>
      </c>
      <c r="AI1297" s="3">
        <f>IF(Table1[[#This Row],[Team_Game_Number]] &gt;_xlfn.MAXIFS(Table1[Team_Game_Number],Table1[Team],Table1[[#This Row],[Team]]) - 5,1,0)</f>
        <v>0</v>
      </c>
      <c r="AJ1297" cm="1">
        <f t="array" ref="AJ1297">MATCH(Table1[[#This Row],[Game_ID]],_xlfn.UNIQUE(_xlfn._xlws.FILTER(Table1[Game_ID],Table1[Team]=Table1[[#This Row],[Team]])),0)</f>
        <v>5</v>
      </c>
      <c r="AK1297">
        <f>IF(Table1[[#This Row],[Last5_Flag]]=1,1,0)</f>
        <v>0</v>
      </c>
      <c r="AL1297">
        <f>COUNTIFS(
    Table1[Player Name], Table1[[#This Row],[Player Name]],
    Table1[Position], Table1[[#This Row],[Position]]
)</f>
        <v>6</v>
      </c>
      <c r="AM1297" t="str" cm="1">
        <f t="array" ref="AM12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298" spans="1:39" x14ac:dyDescent="0.2">
      <c r="A1298" t="str">
        <f>TEXT(Table1[[#This Row],[Date]],"yyyymmdd") &amp; "_" &amp; (LEFT(D1298,3) &amp; "_" &amp; LEFT(E1298,3) &amp; "_" &amp; (Table1[[#This Row],[Game_no.]]))</f>
        <v>20260301_UC_Ohi_1</v>
      </c>
      <c r="B1298" s="1">
        <v>46082</v>
      </c>
      <c r="C1298" s="3">
        <v>1</v>
      </c>
      <c r="D1298" t="s">
        <v>201</v>
      </c>
      <c r="E1298" t="s">
        <v>361</v>
      </c>
      <c r="F1298" t="s">
        <v>201</v>
      </c>
      <c r="G1298" t="s">
        <v>361</v>
      </c>
      <c r="H1298" t="s">
        <v>202</v>
      </c>
      <c r="I1298" t="str">
        <f>TRIM(SUBSTITUTE(Table1[[#This Row],[Player]], " ", ""))</f>
        <v>E.Zucchero</v>
      </c>
      <c r="J1298">
        <v>3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f t="shared" si="67"/>
        <v>0</v>
      </c>
      <c r="W1298" t="s">
        <v>48</v>
      </c>
      <c r="X1298" s="3"/>
      <c r="Y1298">
        <v>0</v>
      </c>
      <c r="AF1298">
        <f>Table1[[#This Row],[AB]]+Table1[[#This Row],[BB]]+Table1[[#This Row],[SF]]</f>
        <v>3</v>
      </c>
      <c r="AG1298">
        <f>Table1[[#This Row],[H]]+Table1[[#This Row],[BB]]</f>
        <v>0</v>
      </c>
      <c r="AH1298">
        <f>Table1[[#This Row],[H]]-Table1[[#This Row],[2B]]-Table1[[#This Row],[3B]]-Table1[[#This Row],[HR]]</f>
        <v>0</v>
      </c>
      <c r="AI1298" s="3">
        <f>IF(Table1[[#This Row],[Team_Game_Number]] &gt;_xlfn.MAXIFS(Table1[Team_Game_Number],Table1[Team],Table1[[#This Row],[Team]]) - 5,1,0)</f>
        <v>0</v>
      </c>
      <c r="AJ1298" cm="1">
        <f t="array" ref="AJ1298">MATCH(Table1[[#This Row],[Game_ID]],_xlfn.UNIQUE(_xlfn._xlws.FILTER(Table1[Game_ID],Table1[Team]=Table1[[#This Row],[Team]])),0)</f>
        <v>12</v>
      </c>
      <c r="AK1298">
        <f>IF(Table1[[#This Row],[Last5_Flag]]=1,1,0)</f>
        <v>0</v>
      </c>
      <c r="AL1298">
        <f>COUNTIFS(
    Table1[Player Name], Table1[[#This Row],[Player Name]],
    Table1[Position], Table1[[#This Row],[Position]]
)</f>
        <v>33</v>
      </c>
      <c r="AM1298" t="str" cm="1">
        <f t="array" ref="AM12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299" spans="1:39" x14ac:dyDescent="0.2">
      <c r="A1299" t="str">
        <f>TEXT(Table1[[#This Row],[Date]],"yyyymmdd") &amp; "_" &amp; (LEFT(D1299,3) &amp; "_" &amp; LEFT(E1299,3) &amp; "_" &amp; (Table1[[#This Row],[Game_no.]]))</f>
        <v>20260301_UC_Ohi_1</v>
      </c>
      <c r="B1299" s="1">
        <v>46082</v>
      </c>
      <c r="C1299" s="3">
        <v>1</v>
      </c>
      <c r="D1299" t="s">
        <v>201</v>
      </c>
      <c r="E1299" t="s">
        <v>361</v>
      </c>
      <c r="F1299" t="s">
        <v>201</v>
      </c>
      <c r="G1299" t="s">
        <v>361</v>
      </c>
      <c r="H1299" t="s">
        <v>203</v>
      </c>
      <c r="I1299" t="str">
        <f>TRIM(SUBSTITUTE(Table1[[#This Row],[Player]], " ", ""))</f>
        <v>B.Polistina</v>
      </c>
      <c r="J1299">
        <v>2</v>
      </c>
      <c r="K1299">
        <v>1</v>
      </c>
      <c r="L1299">
        <v>0</v>
      </c>
      <c r="M1299">
        <v>0</v>
      </c>
      <c r="N1299">
        <v>1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f t="shared" si="67"/>
        <v>0</v>
      </c>
      <c r="W1299" t="s">
        <v>53</v>
      </c>
      <c r="X1299" s="3"/>
      <c r="Y1299">
        <v>0</v>
      </c>
      <c r="AF1299">
        <f>Table1[[#This Row],[AB]]+Table1[[#This Row],[BB]]+Table1[[#This Row],[SF]]</f>
        <v>3</v>
      </c>
      <c r="AG1299">
        <f>Table1[[#This Row],[H]]+Table1[[#This Row],[BB]]</f>
        <v>1</v>
      </c>
      <c r="AH1299">
        <f>Table1[[#This Row],[H]]-Table1[[#This Row],[2B]]-Table1[[#This Row],[3B]]-Table1[[#This Row],[HR]]</f>
        <v>0</v>
      </c>
      <c r="AI1299" s="3">
        <f>IF(Table1[[#This Row],[Team_Game_Number]] &gt;_xlfn.MAXIFS(Table1[Team_Game_Number],Table1[Team],Table1[[#This Row],[Team]]) - 5,1,0)</f>
        <v>0</v>
      </c>
      <c r="AJ1299" cm="1">
        <f t="array" ref="AJ1299">MATCH(Table1[[#This Row],[Game_ID]],_xlfn.UNIQUE(_xlfn._xlws.FILTER(Table1[Game_ID],Table1[Team]=Table1[[#This Row],[Team]])),0)</f>
        <v>12</v>
      </c>
      <c r="AK1299">
        <f>IF(Table1[[#This Row],[Last5_Flag]]=1,1,0)</f>
        <v>0</v>
      </c>
      <c r="AL1299">
        <f>COUNTIFS(
    Table1[Player Name], Table1[[#This Row],[Player Name]],
    Table1[Position], Table1[[#This Row],[Position]]
)</f>
        <v>18</v>
      </c>
      <c r="AM1299" t="str" cm="1">
        <f t="array" ref="AM12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300" spans="1:39" x14ac:dyDescent="0.2">
      <c r="A1300" t="str">
        <f>TEXT(Table1[[#This Row],[Date]],"yyyymmdd") &amp; "_" &amp; (LEFT(D1300,3) &amp; "_" &amp; LEFT(E1300,3) &amp; "_" &amp; (Table1[[#This Row],[Game_no.]]))</f>
        <v>20260301_UC_Ohi_1</v>
      </c>
      <c r="B1300" s="1">
        <v>46082</v>
      </c>
      <c r="C1300" s="3">
        <v>1</v>
      </c>
      <c r="D1300" t="s">
        <v>201</v>
      </c>
      <c r="E1300" t="s">
        <v>361</v>
      </c>
      <c r="F1300" t="s">
        <v>201</v>
      </c>
      <c r="G1300" t="s">
        <v>361</v>
      </c>
      <c r="H1300" t="s">
        <v>204</v>
      </c>
      <c r="I1300" t="str">
        <f>TRIM(SUBSTITUTE(Table1[[#This Row],[Player]], " ", ""))</f>
        <v>K.Moran</v>
      </c>
      <c r="J1300">
        <v>3</v>
      </c>
      <c r="K1300">
        <v>0</v>
      </c>
      <c r="L1300">
        <v>0</v>
      </c>
      <c r="M1300">
        <v>0</v>
      </c>
      <c r="N1300">
        <v>0</v>
      </c>
      <c r="O1300">
        <v>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f t="shared" si="67"/>
        <v>0</v>
      </c>
      <c r="W1300" t="s">
        <v>43</v>
      </c>
      <c r="X1300" s="3"/>
      <c r="Y1300">
        <v>0</v>
      </c>
      <c r="AF1300">
        <f>Table1[[#This Row],[AB]]+Table1[[#This Row],[BB]]+Table1[[#This Row],[SF]]</f>
        <v>3</v>
      </c>
      <c r="AG1300">
        <f>Table1[[#This Row],[H]]+Table1[[#This Row],[BB]]</f>
        <v>0</v>
      </c>
      <c r="AH1300">
        <f>Table1[[#This Row],[H]]-Table1[[#This Row],[2B]]-Table1[[#This Row],[3B]]-Table1[[#This Row],[HR]]</f>
        <v>0</v>
      </c>
      <c r="AI1300" s="3">
        <f>IF(Table1[[#This Row],[Team_Game_Number]] &gt;_xlfn.MAXIFS(Table1[Team_Game_Number],Table1[Team],Table1[[#This Row],[Team]]) - 5,1,0)</f>
        <v>0</v>
      </c>
      <c r="AJ1300" cm="1">
        <f t="array" ref="AJ1300">MATCH(Table1[[#This Row],[Game_ID]],_xlfn.UNIQUE(_xlfn._xlws.FILTER(Table1[Game_ID],Table1[Team]=Table1[[#This Row],[Team]])),0)</f>
        <v>12</v>
      </c>
      <c r="AK1300">
        <f>IF(Table1[[#This Row],[Last5_Flag]]=1,1,0)</f>
        <v>0</v>
      </c>
      <c r="AL1300">
        <f>COUNTIFS(
    Table1[Player Name], Table1[[#This Row],[Player Name]],
    Table1[Position], Table1[[#This Row],[Position]]
)</f>
        <v>18</v>
      </c>
      <c r="AM1300" t="str" cm="1">
        <f t="array" ref="AM13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301" spans="1:39" x14ac:dyDescent="0.2">
      <c r="A1301" t="str">
        <f>TEXT(Table1[[#This Row],[Date]],"yyyymmdd") &amp; "_" &amp; (LEFT(D1301,3) &amp; "_" &amp; LEFT(E1301,3) &amp; "_" &amp; (Table1[[#This Row],[Game_no.]]))</f>
        <v>20260301_UC_Ohi_1</v>
      </c>
      <c r="B1301" s="1">
        <v>46082</v>
      </c>
      <c r="C1301" s="3">
        <v>1</v>
      </c>
      <c r="D1301" t="s">
        <v>201</v>
      </c>
      <c r="E1301" t="s">
        <v>361</v>
      </c>
      <c r="F1301" t="s">
        <v>201</v>
      </c>
      <c r="G1301" t="s">
        <v>361</v>
      </c>
      <c r="H1301" t="s">
        <v>205</v>
      </c>
      <c r="I1301" t="str">
        <f>TRIM(SUBSTITUTE(Table1[[#This Row],[Player]], " ", ""))</f>
        <v>T.Hodson</v>
      </c>
      <c r="J1301">
        <v>2</v>
      </c>
      <c r="K1301">
        <v>0</v>
      </c>
      <c r="L1301">
        <v>1</v>
      </c>
      <c r="M1301">
        <v>1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f t="shared" ref="V1301:V1312" si="68">L1301*1+P1301*2+Q1301*3+R1301*4</f>
        <v>3</v>
      </c>
      <c r="W1301" t="s">
        <v>8</v>
      </c>
      <c r="X1301" s="3"/>
      <c r="Y1301">
        <v>0</v>
      </c>
      <c r="AF1301">
        <f>Table1[[#This Row],[AB]]+Table1[[#This Row],[BB]]+Table1[[#This Row],[SF]]</f>
        <v>2</v>
      </c>
      <c r="AG1301">
        <f>Table1[[#This Row],[H]]+Table1[[#This Row],[BB]]</f>
        <v>1</v>
      </c>
      <c r="AH1301">
        <f>Table1[[#This Row],[H]]-Table1[[#This Row],[2B]]-Table1[[#This Row],[3B]]-Table1[[#This Row],[HR]]</f>
        <v>0</v>
      </c>
      <c r="AI1301" s="3">
        <f>IF(Table1[[#This Row],[Team_Game_Number]] &gt;_xlfn.MAXIFS(Table1[Team_Game_Number],Table1[Team],Table1[[#This Row],[Team]]) - 5,1,0)</f>
        <v>0</v>
      </c>
      <c r="AJ1301" cm="1">
        <f t="array" ref="AJ1301">MATCH(Table1[[#This Row],[Game_ID]],_xlfn.UNIQUE(_xlfn._xlws.FILTER(Table1[Game_ID],Table1[Team]=Table1[[#This Row],[Team]])),0)</f>
        <v>12</v>
      </c>
      <c r="AK1301">
        <f>IF(Table1[[#This Row],[Last5_Flag]]=1,1,0)</f>
        <v>0</v>
      </c>
      <c r="AL1301">
        <f>COUNTIFS(
    Table1[Player Name], Table1[[#This Row],[Player Name]],
    Table1[Position], Table1[[#This Row],[Position]]
)</f>
        <v>33</v>
      </c>
      <c r="AM1301" t="str" cm="1">
        <f t="array" ref="AM13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302" spans="1:39" x14ac:dyDescent="0.2">
      <c r="A1302" t="str">
        <f>TEXT(Table1[[#This Row],[Date]],"yyyymmdd") &amp; "_" &amp; (LEFT(D1302,3) &amp; "_" &amp; LEFT(E1302,3) &amp; "_" &amp; (Table1[[#This Row],[Game_no.]]))</f>
        <v>20260301_UC_Ohi_1</v>
      </c>
      <c r="B1302" s="1">
        <v>46082</v>
      </c>
      <c r="C1302" s="3">
        <v>1</v>
      </c>
      <c r="D1302" t="s">
        <v>201</v>
      </c>
      <c r="E1302" t="s">
        <v>361</v>
      </c>
      <c r="F1302" t="s">
        <v>201</v>
      </c>
      <c r="G1302" t="s">
        <v>361</v>
      </c>
      <c r="H1302" t="s">
        <v>239</v>
      </c>
      <c r="I1302" t="str">
        <f>TRIM(SUBSTITUTE(Table1[[#This Row],[Player]], " ", ""))</f>
        <v>M.Entler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f t="shared" si="68"/>
        <v>0</v>
      </c>
      <c r="W1302" t="s">
        <v>73</v>
      </c>
      <c r="X1302" s="3"/>
      <c r="Y1302">
        <v>0</v>
      </c>
      <c r="AF1302">
        <f>Table1[[#This Row],[AB]]+Table1[[#This Row],[BB]]+Table1[[#This Row],[SF]]</f>
        <v>0</v>
      </c>
      <c r="AG1302">
        <f>Table1[[#This Row],[H]]+Table1[[#This Row],[BB]]</f>
        <v>0</v>
      </c>
      <c r="AH1302">
        <f>Table1[[#This Row],[H]]-Table1[[#This Row],[2B]]-Table1[[#This Row],[3B]]-Table1[[#This Row],[HR]]</f>
        <v>0</v>
      </c>
      <c r="AI1302" s="3">
        <f>IF(Table1[[#This Row],[Team_Game_Number]] &gt;_xlfn.MAXIFS(Table1[Team_Game_Number],Table1[Team],Table1[[#This Row],[Team]]) - 5,1,0)</f>
        <v>0</v>
      </c>
      <c r="AJ1302" cm="1">
        <f t="array" ref="AJ1302">MATCH(Table1[[#This Row],[Game_ID]],_xlfn.UNIQUE(_xlfn._xlws.FILTER(Table1[Game_ID],Table1[Team]=Table1[[#This Row],[Team]])),0)</f>
        <v>12</v>
      </c>
      <c r="AK1302">
        <f>IF(Table1[[#This Row],[Last5_Flag]]=1,1,0)</f>
        <v>0</v>
      </c>
      <c r="AL1302">
        <f>COUNTIFS(
    Table1[Player Name], Table1[[#This Row],[Player Name]],
    Table1[Position], Table1[[#This Row],[Position]]
)</f>
        <v>1</v>
      </c>
      <c r="AM1302" t="str" cm="1">
        <f t="array" ref="AM13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303" spans="1:39" x14ac:dyDescent="0.2">
      <c r="A1303" t="str">
        <f>TEXT(Table1[[#This Row],[Date]],"yyyymmdd") &amp; "_" &amp; (LEFT(D1303,3) &amp; "_" &amp; LEFT(E1303,3) &amp; "_" &amp; (Table1[[#This Row],[Game_no.]]))</f>
        <v>20260301_UC_Ohi_1</v>
      </c>
      <c r="B1303" s="1">
        <v>46082</v>
      </c>
      <c r="C1303" s="3">
        <v>1</v>
      </c>
      <c r="D1303" t="s">
        <v>201</v>
      </c>
      <c r="E1303" t="s">
        <v>361</v>
      </c>
      <c r="F1303" t="s">
        <v>201</v>
      </c>
      <c r="G1303" t="s">
        <v>361</v>
      </c>
      <c r="H1303" t="s">
        <v>222</v>
      </c>
      <c r="I1303" t="str">
        <f>TRIM(SUBSTITUTE(Table1[[#This Row],[Player]], " ", ""))</f>
        <v>C.Masters</v>
      </c>
      <c r="J1303">
        <v>3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f t="shared" si="68"/>
        <v>1</v>
      </c>
      <c r="W1303" t="s">
        <v>50</v>
      </c>
      <c r="X1303" s="3"/>
      <c r="Y1303">
        <v>0</v>
      </c>
      <c r="AF1303">
        <f>Table1[[#This Row],[AB]]+Table1[[#This Row],[BB]]+Table1[[#This Row],[SF]]</f>
        <v>3</v>
      </c>
      <c r="AG1303">
        <f>Table1[[#This Row],[H]]+Table1[[#This Row],[BB]]</f>
        <v>1</v>
      </c>
      <c r="AH1303">
        <f>Table1[[#This Row],[H]]-Table1[[#This Row],[2B]]-Table1[[#This Row],[3B]]-Table1[[#This Row],[HR]]</f>
        <v>1</v>
      </c>
      <c r="AI1303" s="3">
        <f>IF(Table1[[#This Row],[Team_Game_Number]] &gt;_xlfn.MAXIFS(Table1[Team_Game_Number],Table1[Team],Table1[[#This Row],[Team]]) - 5,1,0)</f>
        <v>0</v>
      </c>
      <c r="AJ1303" cm="1">
        <f t="array" ref="AJ1303">MATCH(Table1[[#This Row],[Game_ID]],_xlfn.UNIQUE(_xlfn._xlws.FILTER(Table1[Game_ID],Table1[Team]=Table1[[#This Row],[Team]])),0)</f>
        <v>12</v>
      </c>
      <c r="AK1303">
        <f>IF(Table1[[#This Row],[Last5_Flag]]=1,1,0)</f>
        <v>0</v>
      </c>
      <c r="AL1303">
        <f>COUNTIFS(
    Table1[Player Name], Table1[[#This Row],[Player Name]],
    Table1[Position], Table1[[#This Row],[Position]]
)</f>
        <v>8</v>
      </c>
      <c r="AM1303" t="str" cm="1">
        <f t="array" ref="AM13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04" spans="1:39" x14ac:dyDescent="0.2">
      <c r="A1304" t="str">
        <f>TEXT(Table1[[#This Row],[Date]],"yyyymmdd") &amp; "_" &amp; (LEFT(D1304,3) &amp; "_" &amp; LEFT(E1304,3) &amp; "_" &amp; (Table1[[#This Row],[Game_no.]]))</f>
        <v>20260301_UC_Ohi_1</v>
      </c>
      <c r="B1304" s="1">
        <v>46082</v>
      </c>
      <c r="C1304" s="3">
        <v>1</v>
      </c>
      <c r="D1304" t="s">
        <v>201</v>
      </c>
      <c r="E1304" t="s">
        <v>361</v>
      </c>
      <c r="F1304" t="s">
        <v>201</v>
      </c>
      <c r="G1304" t="s">
        <v>361</v>
      </c>
      <c r="H1304" t="s">
        <v>206</v>
      </c>
      <c r="I1304" t="str">
        <f>TRIM(SUBSTITUTE(Table1[[#This Row],[Player]], " ", ""))</f>
        <v>D.Pici</v>
      </c>
      <c r="J1304">
        <v>2</v>
      </c>
      <c r="K1304">
        <v>1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f t="shared" si="68"/>
        <v>1</v>
      </c>
      <c r="W1304" t="s">
        <v>54</v>
      </c>
      <c r="X1304" s="3"/>
      <c r="Y1304">
        <v>0</v>
      </c>
      <c r="AF1304">
        <f>Table1[[#This Row],[AB]]+Table1[[#This Row],[BB]]+Table1[[#This Row],[SF]]</f>
        <v>2</v>
      </c>
      <c r="AG1304">
        <f>Table1[[#This Row],[H]]+Table1[[#This Row],[BB]]</f>
        <v>1</v>
      </c>
      <c r="AH1304">
        <f>Table1[[#This Row],[H]]-Table1[[#This Row],[2B]]-Table1[[#This Row],[3B]]-Table1[[#This Row],[HR]]</f>
        <v>1</v>
      </c>
      <c r="AI1304" s="3">
        <f>IF(Table1[[#This Row],[Team_Game_Number]] &gt;_xlfn.MAXIFS(Table1[Team_Game_Number],Table1[Team],Table1[[#This Row],[Team]]) - 5,1,0)</f>
        <v>0</v>
      </c>
      <c r="AJ1304" cm="1">
        <f t="array" ref="AJ1304">MATCH(Table1[[#This Row],[Game_ID]],_xlfn.UNIQUE(_xlfn._xlws.FILTER(Table1[Game_ID],Table1[Team]=Table1[[#This Row],[Team]])),0)</f>
        <v>12</v>
      </c>
      <c r="AK1304">
        <f>IF(Table1[[#This Row],[Last5_Flag]]=1,1,0)</f>
        <v>0</v>
      </c>
      <c r="AL1304">
        <f>COUNTIFS(
    Table1[Player Name], Table1[[#This Row],[Player Name]],
    Table1[Position], Table1[[#This Row],[Position]]
)</f>
        <v>6</v>
      </c>
      <c r="AM1304" t="str" cm="1">
        <f t="array" ref="AM13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05" spans="1:39" x14ac:dyDescent="0.2">
      <c r="A1305" t="str">
        <f>TEXT(Table1[[#This Row],[Date]],"yyyymmdd") &amp; "_" &amp; (LEFT(D1305,3) &amp; "_" &amp; LEFT(E1305,3) &amp; "_" &amp; (Table1[[#This Row],[Game_no.]]))</f>
        <v>20260301_UC_Ohi_1</v>
      </c>
      <c r="B1305" s="1">
        <v>46082</v>
      </c>
      <c r="C1305" s="3">
        <v>1</v>
      </c>
      <c r="D1305" t="s">
        <v>201</v>
      </c>
      <c r="E1305" t="s">
        <v>361</v>
      </c>
      <c r="F1305" t="s">
        <v>201</v>
      </c>
      <c r="G1305" t="s">
        <v>361</v>
      </c>
      <c r="H1305" t="s">
        <v>208</v>
      </c>
      <c r="I1305" t="str">
        <f>TRIM(SUBSTITUTE(Table1[[#This Row],[Player]], " ", ""))</f>
        <v>A.Espinoza</v>
      </c>
      <c r="J1305">
        <v>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f t="shared" si="68"/>
        <v>0</v>
      </c>
      <c r="W1305" t="s">
        <v>57</v>
      </c>
      <c r="X1305" s="3"/>
      <c r="Y1305">
        <v>0</v>
      </c>
      <c r="AF1305">
        <f>Table1[[#This Row],[AB]]+Table1[[#This Row],[BB]]+Table1[[#This Row],[SF]]</f>
        <v>3</v>
      </c>
      <c r="AG1305">
        <f>Table1[[#This Row],[H]]+Table1[[#This Row],[BB]]</f>
        <v>0</v>
      </c>
      <c r="AH1305">
        <f>Table1[[#This Row],[H]]-Table1[[#This Row],[2B]]-Table1[[#This Row],[3B]]-Table1[[#This Row],[HR]]</f>
        <v>0</v>
      </c>
      <c r="AI1305" s="3">
        <f>IF(Table1[[#This Row],[Team_Game_Number]] &gt;_xlfn.MAXIFS(Table1[Team_Game_Number],Table1[Team],Table1[[#This Row],[Team]]) - 5,1,0)</f>
        <v>0</v>
      </c>
      <c r="AJ1305" cm="1">
        <f t="array" ref="AJ1305">MATCH(Table1[[#This Row],[Game_ID]],_xlfn.UNIQUE(_xlfn._xlws.FILTER(Table1[Game_ID],Table1[Team]=Table1[[#This Row],[Team]])),0)</f>
        <v>12</v>
      </c>
      <c r="AK1305">
        <f>IF(Table1[[#This Row],[Last5_Flag]]=1,1,0)</f>
        <v>0</v>
      </c>
      <c r="AL1305">
        <f>COUNTIFS(
    Table1[Player Name], Table1[[#This Row],[Player Name]],
    Table1[Position], Table1[[#This Row],[Position]]
)</f>
        <v>31</v>
      </c>
      <c r="AM1305" t="str" cm="1">
        <f t="array" ref="AM13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306" spans="1:39" x14ac:dyDescent="0.2">
      <c r="A1306" t="str">
        <f>TEXT(Table1[[#This Row],[Date]],"yyyymmdd") &amp; "_" &amp; (LEFT(D1306,3) &amp; "_" &amp; LEFT(E1306,3) &amp; "_" &amp; (Table1[[#This Row],[Game_no.]]))</f>
        <v>20260301_UC_Ohi_1</v>
      </c>
      <c r="B1306" s="1">
        <v>46082</v>
      </c>
      <c r="C1306" s="3">
        <v>1</v>
      </c>
      <c r="D1306" t="s">
        <v>201</v>
      </c>
      <c r="E1306" t="s">
        <v>361</v>
      </c>
      <c r="F1306" t="s">
        <v>201</v>
      </c>
      <c r="G1306" t="s">
        <v>361</v>
      </c>
      <c r="H1306" t="s">
        <v>210</v>
      </c>
      <c r="I1306" t="str">
        <f>TRIM(SUBSTITUTE(Table1[[#This Row],[Player]], " ", ""))</f>
        <v>E.Smith</v>
      </c>
      <c r="J1306">
        <v>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f t="shared" si="68"/>
        <v>0</v>
      </c>
      <c r="W1306" t="s">
        <v>7</v>
      </c>
      <c r="X1306" s="3"/>
      <c r="Y1306">
        <v>0</v>
      </c>
      <c r="AF1306">
        <f>Table1[[#This Row],[AB]]+Table1[[#This Row],[BB]]+Table1[[#This Row],[SF]]</f>
        <v>3</v>
      </c>
      <c r="AG1306">
        <f>Table1[[#This Row],[H]]+Table1[[#This Row],[BB]]</f>
        <v>0</v>
      </c>
      <c r="AH1306">
        <f>Table1[[#This Row],[H]]-Table1[[#This Row],[2B]]-Table1[[#This Row],[3B]]-Table1[[#This Row],[HR]]</f>
        <v>0</v>
      </c>
      <c r="AI1306" s="3">
        <f>IF(Table1[[#This Row],[Team_Game_Number]] &gt;_xlfn.MAXIFS(Table1[Team_Game_Number],Table1[Team],Table1[[#This Row],[Team]]) - 5,1,0)</f>
        <v>0</v>
      </c>
      <c r="AJ1306" cm="1">
        <f t="array" ref="AJ1306">MATCH(Table1[[#This Row],[Game_ID]],_xlfn.UNIQUE(_xlfn._xlws.FILTER(Table1[Game_ID],Table1[Team]=Table1[[#This Row],[Team]])),0)</f>
        <v>12</v>
      </c>
      <c r="AK1306">
        <f>IF(Table1[[#This Row],[Last5_Flag]]=1,1,0)</f>
        <v>0</v>
      </c>
      <c r="AL1306">
        <f>COUNTIFS(
    Table1[Player Name], Table1[[#This Row],[Player Name]],
    Table1[Position], Table1[[#This Row],[Position]]
)</f>
        <v>28</v>
      </c>
      <c r="AM1306" t="str" cm="1">
        <f t="array" ref="AM13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307" spans="1:39" x14ac:dyDescent="0.2">
      <c r="A1307" t="str">
        <f>TEXT(Table1[[#This Row],[Date]],"yyyymmdd") &amp; "_" &amp; (LEFT(D1307,3) &amp; "_" &amp; LEFT(E1307,3) &amp; "_" &amp; (Table1[[#This Row],[Game_no.]]))</f>
        <v>20260301_UC_Ohi_1</v>
      </c>
      <c r="B1307" s="1">
        <v>46082</v>
      </c>
      <c r="C1307" s="3">
        <v>1</v>
      </c>
      <c r="D1307" t="s">
        <v>201</v>
      </c>
      <c r="E1307" t="s">
        <v>361</v>
      </c>
      <c r="F1307" t="s">
        <v>201</v>
      </c>
      <c r="G1307" t="s">
        <v>361</v>
      </c>
      <c r="H1307" t="s">
        <v>211</v>
      </c>
      <c r="I1307" t="str">
        <f>TRIM(SUBSTITUTE(Table1[[#This Row],[Player]], " ", ""))</f>
        <v>K.Serra</v>
      </c>
      <c r="J1307">
        <v>3</v>
      </c>
      <c r="K1307">
        <v>0</v>
      </c>
      <c r="L1307">
        <v>1</v>
      </c>
      <c r="M1307">
        <v>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f t="shared" si="68"/>
        <v>3</v>
      </c>
      <c r="W1307" t="s">
        <v>52</v>
      </c>
      <c r="X1307" s="3"/>
      <c r="Y1307">
        <v>0</v>
      </c>
      <c r="AF1307">
        <f>Table1[[#This Row],[AB]]+Table1[[#This Row],[BB]]+Table1[[#This Row],[SF]]</f>
        <v>3</v>
      </c>
      <c r="AG1307">
        <f>Table1[[#This Row],[H]]+Table1[[#This Row],[BB]]</f>
        <v>1</v>
      </c>
      <c r="AH1307">
        <f>Table1[[#This Row],[H]]-Table1[[#This Row],[2B]]-Table1[[#This Row],[3B]]-Table1[[#This Row],[HR]]</f>
        <v>0</v>
      </c>
      <c r="AI1307" s="3">
        <f>IF(Table1[[#This Row],[Team_Game_Number]] &gt;_xlfn.MAXIFS(Table1[Team_Game_Number],Table1[Team],Table1[[#This Row],[Team]]) - 5,1,0)</f>
        <v>0</v>
      </c>
      <c r="AJ1307" cm="1">
        <f t="array" ref="AJ1307">MATCH(Table1[[#This Row],[Game_ID]],_xlfn.UNIQUE(_xlfn._xlws.FILTER(Table1[Game_ID],Table1[Team]=Table1[[#This Row],[Team]])),0)</f>
        <v>12</v>
      </c>
      <c r="AK1307">
        <f>IF(Table1[[#This Row],[Last5_Flag]]=1,1,0)</f>
        <v>0</v>
      </c>
      <c r="AL1307">
        <f>COUNTIFS(
    Table1[Player Name], Table1[[#This Row],[Player Name]],
    Table1[Position], Table1[[#This Row],[Position]]
)</f>
        <v>24</v>
      </c>
      <c r="AM1307" t="str" cm="1">
        <f t="array" ref="AM13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08" spans="1:39" x14ac:dyDescent="0.2">
      <c r="A1308" t="str">
        <f>TEXT(Table1[[#This Row],[Date]],"yyyymmdd") &amp; "_" &amp; (LEFT(D1308,3) &amp; "_" &amp; LEFT(E1308,3) &amp; "_" &amp; (Table1[[#This Row],[Game_no.]]))</f>
        <v>20260301_UC_Ohi_1</v>
      </c>
      <c r="B1308" s="1">
        <v>46082</v>
      </c>
      <c r="C1308" s="3">
        <v>1</v>
      </c>
      <c r="D1308" t="s">
        <v>201</v>
      </c>
      <c r="E1308" t="s">
        <v>361</v>
      </c>
      <c r="F1308" t="s">
        <v>201</v>
      </c>
      <c r="G1308" t="s">
        <v>361</v>
      </c>
      <c r="H1308" t="s">
        <v>373</v>
      </c>
      <c r="I1308" t="str">
        <f>TRIM(SUBSTITUTE(Table1[[#This Row],[Player]], " ", ""))</f>
        <v>A.Smallwood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f t="shared" si="68"/>
        <v>0</v>
      </c>
      <c r="W1308" t="s">
        <v>58</v>
      </c>
      <c r="X1308" s="3"/>
      <c r="Y1308">
        <v>0</v>
      </c>
      <c r="Z1308">
        <v>2.3330000000000002</v>
      </c>
      <c r="AA1308">
        <v>6</v>
      </c>
      <c r="AB1308">
        <v>3</v>
      </c>
      <c r="AC1308">
        <v>3</v>
      </c>
      <c r="AD1308">
        <v>2</v>
      </c>
      <c r="AE1308">
        <v>0</v>
      </c>
      <c r="AF1308">
        <f>Table1[[#This Row],[AB]]+Table1[[#This Row],[BB]]+Table1[[#This Row],[SF]]</f>
        <v>0</v>
      </c>
      <c r="AG1308">
        <f>Table1[[#This Row],[H]]+Table1[[#This Row],[BB]]</f>
        <v>0</v>
      </c>
      <c r="AH1308">
        <f>Table1[[#This Row],[H]]-Table1[[#This Row],[2B]]-Table1[[#This Row],[3B]]-Table1[[#This Row],[HR]]</f>
        <v>0</v>
      </c>
      <c r="AI1308" s="3">
        <f>IF(Table1[[#This Row],[Team_Game_Number]] &gt;_xlfn.MAXIFS(Table1[Team_Game_Number],Table1[Team],Table1[[#This Row],[Team]]) - 5,1,0)</f>
        <v>0</v>
      </c>
      <c r="AJ1308" cm="1">
        <f t="array" ref="AJ1308">MATCH(Table1[[#This Row],[Game_ID]],_xlfn.UNIQUE(_xlfn._xlws.FILTER(Table1[Game_ID],Table1[Team]=Table1[[#This Row],[Team]])),0)</f>
        <v>12</v>
      </c>
      <c r="AK1308">
        <f>IF(Table1[[#This Row],[Last5_Flag]]=1,1,0)</f>
        <v>0</v>
      </c>
      <c r="AL1308">
        <f>COUNTIFS(
    Table1[Player Name], Table1[[#This Row],[Player Name]],
    Table1[Position], Table1[[#This Row],[Position]]
)</f>
        <v>2</v>
      </c>
      <c r="AM1308" t="str" cm="1">
        <f t="array" ref="AM13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09" spans="1:39" x14ac:dyDescent="0.2">
      <c r="A1309" t="str">
        <f>TEXT(Table1[[#This Row],[Date]],"yyyymmdd") &amp; "_" &amp; (LEFT(D1309,3) &amp; "_" &amp; LEFT(E1309,3) &amp; "_" &amp; (Table1[[#This Row],[Game_no.]]))</f>
        <v>20260301_UC_Ohi_1</v>
      </c>
      <c r="B1309" s="1">
        <v>46082</v>
      </c>
      <c r="C1309" s="3">
        <v>1</v>
      </c>
      <c r="D1309" t="s">
        <v>201</v>
      </c>
      <c r="E1309" t="s">
        <v>361</v>
      </c>
      <c r="F1309" t="s">
        <v>201</v>
      </c>
      <c r="G1309" t="s">
        <v>361</v>
      </c>
      <c r="H1309" t="s">
        <v>213</v>
      </c>
      <c r="I1309" t="str">
        <f>TRIM(SUBSTITUTE(Table1[[#This Row],[Player]], " ", ""))</f>
        <v>L.Varney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f t="shared" si="68"/>
        <v>0</v>
      </c>
      <c r="W1309" t="s">
        <v>58</v>
      </c>
      <c r="X1309" s="3"/>
      <c r="Y1309">
        <v>0</v>
      </c>
      <c r="Z1309">
        <v>4.6669999999999998</v>
      </c>
      <c r="AA1309">
        <v>7</v>
      </c>
      <c r="AB1309">
        <v>4</v>
      </c>
      <c r="AC1309">
        <v>4</v>
      </c>
      <c r="AD1309">
        <v>0</v>
      </c>
      <c r="AE1309">
        <v>0</v>
      </c>
      <c r="AF1309">
        <f>Table1[[#This Row],[AB]]+Table1[[#This Row],[BB]]+Table1[[#This Row],[SF]]</f>
        <v>0</v>
      </c>
      <c r="AG1309">
        <f>Table1[[#This Row],[H]]+Table1[[#This Row],[BB]]</f>
        <v>0</v>
      </c>
      <c r="AH1309">
        <f>Table1[[#This Row],[H]]-Table1[[#This Row],[2B]]-Table1[[#This Row],[3B]]-Table1[[#This Row],[HR]]</f>
        <v>0</v>
      </c>
      <c r="AI1309" s="3">
        <f>IF(Table1[[#This Row],[Team_Game_Number]] &gt;_xlfn.MAXIFS(Table1[Team_Game_Number],Table1[Team],Table1[[#This Row],[Team]]) - 5,1,0)</f>
        <v>0</v>
      </c>
      <c r="AJ1309" cm="1">
        <f t="array" ref="AJ1309">MATCH(Table1[[#This Row],[Game_ID]],_xlfn.UNIQUE(_xlfn._xlws.FILTER(Table1[Game_ID],Table1[Team]=Table1[[#This Row],[Team]])),0)</f>
        <v>12</v>
      </c>
      <c r="AK1309">
        <f>IF(Table1[[#This Row],[Last5_Flag]]=1,1,0)</f>
        <v>0</v>
      </c>
      <c r="AL1309">
        <f>COUNTIFS(
    Table1[Player Name], Table1[[#This Row],[Player Name]],
    Table1[Position], Table1[[#This Row],[Position]]
)</f>
        <v>10</v>
      </c>
      <c r="AM1309" t="str" cm="1">
        <f t="array" ref="AM13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10" spans="1:39" x14ac:dyDescent="0.2">
      <c r="A1310" t="str">
        <f>TEXT(Table1[[#This Row],[Date]],"yyyymmdd") &amp; "_" &amp; (LEFT(D1310,3) &amp; "_" &amp; LEFT(E1310,3) &amp; "_" &amp; (Table1[[#This Row],[Game_no.]]))</f>
        <v>20260302_Wal_WVW_1</v>
      </c>
      <c r="B1310" s="1">
        <v>46083</v>
      </c>
      <c r="C1310" s="3">
        <v>1</v>
      </c>
      <c r="D1310" t="s">
        <v>374</v>
      </c>
      <c r="E1310" t="s">
        <v>286</v>
      </c>
      <c r="F1310" t="s">
        <v>286</v>
      </c>
      <c r="G1310" t="s">
        <v>374</v>
      </c>
      <c r="H1310" t="s">
        <v>287</v>
      </c>
      <c r="I1310" t="str">
        <f>TRIM(SUBSTITUTE(Table1[[#This Row],[Player]], " ", ""))</f>
        <v>J.Riley</v>
      </c>
      <c r="J1310">
        <v>4</v>
      </c>
      <c r="K1310">
        <v>3</v>
      </c>
      <c r="L1310">
        <v>3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f t="shared" si="68"/>
        <v>5</v>
      </c>
      <c r="W1310" t="s">
        <v>57</v>
      </c>
      <c r="X1310" s="3">
        <v>1</v>
      </c>
      <c r="Y1310">
        <v>0</v>
      </c>
      <c r="AF1310">
        <f>Table1[[#This Row],[AB]]+Table1[[#This Row],[BB]]+Table1[[#This Row],[SF]]</f>
        <v>4</v>
      </c>
      <c r="AG1310">
        <f>Table1[[#This Row],[H]]+Table1[[#This Row],[BB]]</f>
        <v>3</v>
      </c>
      <c r="AH1310">
        <f>Table1[[#This Row],[H]]-Table1[[#This Row],[2B]]-Table1[[#This Row],[3B]]-Table1[[#This Row],[HR]]</f>
        <v>2</v>
      </c>
      <c r="AI1310" s="3">
        <f>IF(Table1[[#This Row],[Team_Game_Number]] &gt;_xlfn.MAXIFS(Table1[Team_Game_Number],Table1[Team],Table1[[#This Row],[Team]]) - 5,1,0)</f>
        <v>0</v>
      </c>
      <c r="AJ1310" cm="1">
        <f t="array" ref="AJ1310">MATCH(Table1[[#This Row],[Game_ID]],_xlfn.UNIQUE(_xlfn._xlws.FILTER(Table1[Game_ID],Table1[Team]=Table1[[#This Row],[Team]])),0)</f>
        <v>7</v>
      </c>
      <c r="AK1310">
        <f>IF(Table1[[#This Row],[Last5_Flag]]=1,1,0)</f>
        <v>0</v>
      </c>
      <c r="AL1310">
        <f>COUNTIFS(
    Table1[Player Name], Table1[[#This Row],[Player Name]],
    Table1[Position], Table1[[#This Row],[Position]]
)</f>
        <v>27</v>
      </c>
      <c r="AM1310" t="str" cm="1">
        <f t="array" ref="AM13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311" spans="1:39" x14ac:dyDescent="0.2">
      <c r="A1311" t="str">
        <f>TEXT(Table1[[#This Row],[Date]],"yyyymmdd") &amp; "_" &amp; (LEFT(D1311,3) &amp; "_" &amp; LEFT(E1311,3) &amp; "_" &amp; (Table1[[#This Row],[Game_no.]]))</f>
        <v>20260302_Wal_WVW_1</v>
      </c>
      <c r="B1311" s="1">
        <v>46083</v>
      </c>
      <c r="C1311" s="3">
        <v>1</v>
      </c>
      <c r="D1311" t="s">
        <v>374</v>
      </c>
      <c r="E1311" t="s">
        <v>286</v>
      </c>
      <c r="F1311" t="s">
        <v>286</v>
      </c>
      <c r="G1311" t="s">
        <v>374</v>
      </c>
      <c r="H1311" t="s">
        <v>288</v>
      </c>
      <c r="I1311" t="str">
        <f>TRIM(SUBSTITUTE(Table1[[#This Row],[Player]], " ", ""))</f>
        <v>L.Hague</v>
      </c>
      <c r="J1311">
        <v>3</v>
      </c>
      <c r="K1311">
        <v>2</v>
      </c>
      <c r="L1311">
        <v>2</v>
      </c>
      <c r="M1311">
        <v>2</v>
      </c>
      <c r="N1311">
        <v>0</v>
      </c>
      <c r="O1311">
        <v>0</v>
      </c>
      <c r="P1311">
        <v>2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f t="shared" si="68"/>
        <v>6</v>
      </c>
      <c r="W1311" t="s">
        <v>53</v>
      </c>
      <c r="X1311" s="3">
        <v>2</v>
      </c>
      <c r="Y1311">
        <v>0</v>
      </c>
      <c r="AF1311">
        <f>Table1[[#This Row],[AB]]+Table1[[#This Row],[BB]]+Table1[[#This Row],[SF]]</f>
        <v>3</v>
      </c>
      <c r="AG1311">
        <f>Table1[[#This Row],[H]]+Table1[[#This Row],[BB]]</f>
        <v>2</v>
      </c>
      <c r="AH1311">
        <f>Table1[[#This Row],[H]]-Table1[[#This Row],[2B]]-Table1[[#This Row],[3B]]-Table1[[#This Row],[HR]]</f>
        <v>0</v>
      </c>
      <c r="AI1311" s="3">
        <f>IF(Table1[[#This Row],[Team_Game_Number]] &gt;_xlfn.MAXIFS(Table1[Team_Game_Number],Table1[Team],Table1[[#This Row],[Team]]) - 5,1,0)</f>
        <v>0</v>
      </c>
      <c r="AJ1311" cm="1">
        <f t="array" ref="AJ1311">MATCH(Table1[[#This Row],[Game_ID]],_xlfn.UNIQUE(_xlfn._xlws.FILTER(Table1[Game_ID],Table1[Team]=Table1[[#This Row],[Team]])),0)</f>
        <v>7</v>
      </c>
      <c r="AK1311">
        <f>IF(Table1[[#This Row],[Last5_Flag]]=1,1,0)</f>
        <v>0</v>
      </c>
      <c r="AL1311">
        <f>COUNTIFS(
    Table1[Player Name], Table1[[#This Row],[Player Name]],
    Table1[Position], Table1[[#This Row],[Position]]
)</f>
        <v>10</v>
      </c>
      <c r="AM1311" t="str" cm="1">
        <f t="array" ref="AM13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12" spans="1:39" x14ac:dyDescent="0.2">
      <c r="A1312" t="str">
        <f>TEXT(Table1[[#This Row],[Date]],"yyyymmdd") &amp; "_" &amp; (LEFT(D1312,3) &amp; "_" &amp; LEFT(E1312,3) &amp; "_" &amp; (Table1[[#This Row],[Game_no.]]))</f>
        <v>20260302_Wal_WVW_1</v>
      </c>
      <c r="B1312" s="1">
        <v>46083</v>
      </c>
      <c r="C1312" s="3">
        <v>1</v>
      </c>
      <c r="D1312" t="s">
        <v>374</v>
      </c>
      <c r="E1312" t="s">
        <v>286</v>
      </c>
      <c r="F1312" t="s">
        <v>286</v>
      </c>
      <c r="G1312" t="s">
        <v>374</v>
      </c>
      <c r="H1312" t="s">
        <v>289</v>
      </c>
      <c r="I1312" t="str">
        <f>TRIM(SUBSTITUTE(Table1[[#This Row],[Player]], " ", ""))</f>
        <v>G.Arnold</v>
      </c>
      <c r="J1312">
        <v>1</v>
      </c>
      <c r="K1312">
        <v>0</v>
      </c>
      <c r="L1312">
        <v>0</v>
      </c>
      <c r="M1312">
        <v>3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2</v>
      </c>
      <c r="V1312">
        <f t="shared" si="68"/>
        <v>0</v>
      </c>
      <c r="W1312" t="s">
        <v>7</v>
      </c>
      <c r="X1312" s="3">
        <v>3</v>
      </c>
      <c r="Y1312">
        <v>0</v>
      </c>
      <c r="AF1312">
        <f>Table1[[#This Row],[AB]]+Table1[[#This Row],[BB]]+Table1[[#This Row],[SF]]</f>
        <v>4</v>
      </c>
      <c r="AG1312">
        <f>Table1[[#This Row],[H]]+Table1[[#This Row],[BB]]</f>
        <v>1</v>
      </c>
      <c r="AH1312">
        <f>Table1[[#This Row],[H]]-Table1[[#This Row],[2B]]-Table1[[#This Row],[3B]]-Table1[[#This Row],[HR]]</f>
        <v>0</v>
      </c>
      <c r="AI1312" s="3">
        <f>IF(Table1[[#This Row],[Team_Game_Number]] &gt;_xlfn.MAXIFS(Table1[Team_Game_Number],Table1[Team],Table1[[#This Row],[Team]]) - 5,1,0)</f>
        <v>0</v>
      </c>
      <c r="AJ1312" cm="1">
        <f t="array" ref="AJ1312">MATCH(Table1[[#This Row],[Game_ID]],_xlfn.UNIQUE(_xlfn._xlws.FILTER(Table1[Game_ID],Table1[Team]=Table1[[#This Row],[Team]])),0)</f>
        <v>7</v>
      </c>
      <c r="AK1312">
        <f>IF(Table1[[#This Row],[Last5_Flag]]=1,1,0)</f>
        <v>0</v>
      </c>
      <c r="AL1312">
        <f>COUNTIFS(
    Table1[Player Name], Table1[[#This Row],[Player Name]],
    Table1[Position], Table1[[#This Row],[Position]]
)</f>
        <v>27</v>
      </c>
      <c r="AM1312" t="str" cm="1">
        <f t="array" ref="AM13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313" spans="1:39" x14ac:dyDescent="0.2">
      <c r="A1313" t="str">
        <f>TEXT(Table1[[#This Row],[Date]],"yyyymmdd") &amp; "_" &amp; (LEFT(D1313,3) &amp; "_" &amp; LEFT(E1313,3) &amp; "_" &amp; (Table1[[#This Row],[Game_no.]]))</f>
        <v>20260302_Wal_WVW_1</v>
      </c>
      <c r="B1313" s="1">
        <v>46083</v>
      </c>
      <c r="C1313" s="3">
        <v>1</v>
      </c>
      <c r="D1313" t="s">
        <v>374</v>
      </c>
      <c r="E1313" t="s">
        <v>286</v>
      </c>
      <c r="F1313" t="s">
        <v>286</v>
      </c>
      <c r="G1313" t="s">
        <v>374</v>
      </c>
      <c r="H1313" t="s">
        <v>290</v>
      </c>
      <c r="I1313" t="str">
        <f>TRIM(SUBSTITUTE(Table1[[#This Row],[Player]], " ", ""))</f>
        <v>J.Fix</v>
      </c>
      <c r="J1313">
        <v>4</v>
      </c>
      <c r="K1313">
        <v>2</v>
      </c>
      <c r="L1313">
        <v>3</v>
      </c>
      <c r="M1313">
        <v>1</v>
      </c>
      <c r="N1313">
        <v>0</v>
      </c>
      <c r="O1313">
        <v>0</v>
      </c>
      <c r="P1313">
        <v>1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f t="shared" ref="V1313:V1344" si="69">L1313*1+P1313*2+Q1313*3+R1313*4</f>
        <v>8</v>
      </c>
      <c r="W1313" t="s">
        <v>43</v>
      </c>
      <c r="X1313" s="3">
        <v>4</v>
      </c>
      <c r="Y1313">
        <v>0</v>
      </c>
      <c r="AF1313">
        <f>Table1[[#This Row],[AB]]+Table1[[#This Row],[BB]]+Table1[[#This Row],[SF]]</f>
        <v>4</v>
      </c>
      <c r="AG1313">
        <f>Table1[[#This Row],[H]]+Table1[[#This Row],[BB]]</f>
        <v>3</v>
      </c>
      <c r="AH1313">
        <f>Table1[[#This Row],[H]]-Table1[[#This Row],[2B]]-Table1[[#This Row],[3B]]-Table1[[#This Row],[HR]]</f>
        <v>1</v>
      </c>
      <c r="AI1313" s="3">
        <f>IF(Table1[[#This Row],[Team_Game_Number]] &gt;_xlfn.MAXIFS(Table1[Team_Game_Number],Table1[Team],Table1[[#This Row],[Team]]) - 5,1,0)</f>
        <v>0</v>
      </c>
      <c r="AJ1313" cm="1">
        <f t="array" ref="AJ1313">MATCH(Table1[[#This Row],[Game_ID]],_xlfn.UNIQUE(_xlfn._xlws.FILTER(Table1[Game_ID],Table1[Team]=Table1[[#This Row],[Team]])),0)</f>
        <v>7</v>
      </c>
      <c r="AK1313">
        <f>IF(Table1[[#This Row],[Last5_Flag]]=1,1,0)</f>
        <v>0</v>
      </c>
      <c r="AL1313">
        <f>COUNTIFS(
    Table1[Player Name], Table1[[#This Row],[Player Name]],
    Table1[Position], Table1[[#This Row],[Position]]
)</f>
        <v>9</v>
      </c>
      <c r="AM1313" t="str" cm="1">
        <f t="array" ref="AM13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314" spans="1:39" x14ac:dyDescent="0.2">
      <c r="A1314" t="str">
        <f>TEXT(Table1[[#This Row],[Date]],"yyyymmdd") &amp; "_" &amp; (LEFT(D1314,3) &amp; "_" &amp; LEFT(E1314,3) &amp; "_" &amp; (Table1[[#This Row],[Game_no.]]))</f>
        <v>20260302_Wal_WVW_1</v>
      </c>
      <c r="B1314" s="1">
        <v>46083</v>
      </c>
      <c r="C1314" s="3">
        <v>1</v>
      </c>
      <c r="D1314" t="s">
        <v>374</v>
      </c>
      <c r="E1314" t="s">
        <v>286</v>
      </c>
      <c r="F1314" t="s">
        <v>286</v>
      </c>
      <c r="G1314" t="s">
        <v>374</v>
      </c>
      <c r="H1314" t="s">
        <v>295</v>
      </c>
      <c r="I1314" t="str">
        <f>TRIM(SUBSTITUTE(Table1[[#This Row],[Player]], " ", ""))</f>
        <v>R.Winn</v>
      </c>
      <c r="J1314">
        <v>3</v>
      </c>
      <c r="K1314">
        <v>0</v>
      </c>
      <c r="L1314">
        <v>2</v>
      </c>
      <c r="M1314">
        <v>1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f t="shared" si="69"/>
        <v>2</v>
      </c>
      <c r="W1314" t="s">
        <v>8</v>
      </c>
      <c r="X1314" s="3">
        <v>5</v>
      </c>
      <c r="Y1314">
        <v>1</v>
      </c>
      <c r="AF1314">
        <f>Table1[[#This Row],[AB]]+Table1[[#This Row],[BB]]+Table1[[#This Row],[SF]]</f>
        <v>4</v>
      </c>
      <c r="AG1314">
        <f>Table1[[#This Row],[H]]+Table1[[#This Row],[BB]]</f>
        <v>3</v>
      </c>
      <c r="AH1314">
        <f>Table1[[#This Row],[H]]-Table1[[#This Row],[2B]]-Table1[[#This Row],[3B]]-Table1[[#This Row],[HR]]</f>
        <v>2</v>
      </c>
      <c r="AI1314" s="3">
        <f>IF(Table1[[#This Row],[Team_Game_Number]] &gt;_xlfn.MAXIFS(Table1[Team_Game_Number],Table1[Team],Table1[[#This Row],[Team]]) - 5,1,0)</f>
        <v>0</v>
      </c>
      <c r="AJ1314" cm="1">
        <f t="array" ref="AJ1314">MATCH(Table1[[#This Row],[Game_ID]],_xlfn.UNIQUE(_xlfn._xlws.FILTER(Table1[Game_ID],Table1[Team]=Table1[[#This Row],[Team]])),0)</f>
        <v>7</v>
      </c>
      <c r="AK1314">
        <f>IF(Table1[[#This Row],[Last5_Flag]]=1,1,0)</f>
        <v>0</v>
      </c>
      <c r="AL1314">
        <f>COUNTIFS(
    Table1[Player Name], Table1[[#This Row],[Player Name]],
    Table1[Position], Table1[[#This Row],[Position]]
)</f>
        <v>10</v>
      </c>
      <c r="AM1314" t="str" cm="1">
        <f t="array" ref="AM13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315" spans="1:39" x14ac:dyDescent="0.2">
      <c r="A1315" t="str">
        <f>TEXT(Table1[[#This Row],[Date]],"yyyymmdd") &amp; "_" &amp; (LEFT(D1315,3) &amp; "_" &amp; LEFT(E1315,3) &amp; "_" &amp; (Table1[[#This Row],[Game_no.]]))</f>
        <v>20260302_Wal_WVW_1</v>
      </c>
      <c r="B1315" s="1">
        <v>46083</v>
      </c>
      <c r="C1315" s="3">
        <v>1</v>
      </c>
      <c r="D1315" t="s">
        <v>374</v>
      </c>
      <c r="E1315" t="s">
        <v>286</v>
      </c>
      <c r="F1315" t="s">
        <v>286</v>
      </c>
      <c r="G1315" t="s">
        <v>374</v>
      </c>
      <c r="H1315" t="s">
        <v>292</v>
      </c>
      <c r="I1315" t="str">
        <f>TRIM(SUBSTITUTE(Table1[[#This Row],[Player]], " ", ""))</f>
        <v>M.Austra</v>
      </c>
      <c r="J1315">
        <v>4</v>
      </c>
      <c r="K1315">
        <v>0</v>
      </c>
      <c r="L1315">
        <v>1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f t="shared" si="69"/>
        <v>1</v>
      </c>
      <c r="W1315" t="s">
        <v>50</v>
      </c>
      <c r="X1315" s="3">
        <v>6</v>
      </c>
      <c r="Y1315">
        <v>0</v>
      </c>
      <c r="AF1315">
        <f>Table1[[#This Row],[AB]]+Table1[[#This Row],[BB]]+Table1[[#This Row],[SF]]</f>
        <v>4</v>
      </c>
      <c r="AG1315">
        <f>Table1[[#This Row],[H]]+Table1[[#This Row],[BB]]</f>
        <v>1</v>
      </c>
      <c r="AH1315">
        <f>Table1[[#This Row],[H]]-Table1[[#This Row],[2B]]-Table1[[#This Row],[3B]]-Table1[[#This Row],[HR]]</f>
        <v>1</v>
      </c>
      <c r="AI1315" s="3">
        <f>IF(Table1[[#This Row],[Team_Game_Number]] &gt;_xlfn.MAXIFS(Table1[Team_Game_Number],Table1[Team],Table1[[#This Row],[Team]]) - 5,1,0)</f>
        <v>0</v>
      </c>
      <c r="AJ1315" cm="1">
        <f t="array" ref="AJ1315">MATCH(Table1[[#This Row],[Game_ID]],_xlfn.UNIQUE(_xlfn._xlws.FILTER(Table1[Game_ID],Table1[Team]=Table1[[#This Row],[Team]])),0)</f>
        <v>7</v>
      </c>
      <c r="AK1315">
        <f>IF(Table1[[#This Row],[Last5_Flag]]=1,1,0)</f>
        <v>0</v>
      </c>
      <c r="AL1315">
        <f>COUNTIFS(
    Table1[Player Name], Table1[[#This Row],[Player Name]],
    Table1[Position], Table1[[#This Row],[Position]]
)</f>
        <v>10</v>
      </c>
      <c r="AM1315" t="str" cm="1">
        <f t="array" ref="AM13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16" spans="1:39" x14ac:dyDescent="0.2">
      <c r="A1316" t="str">
        <f>TEXT(Table1[[#This Row],[Date]],"yyyymmdd") &amp; "_" &amp; (LEFT(D1316,3) &amp; "_" &amp; LEFT(E1316,3) &amp; "_" &amp; (Table1[[#This Row],[Game_no.]]))</f>
        <v>20260302_Wal_WVW_1</v>
      </c>
      <c r="B1316" s="1">
        <v>46083</v>
      </c>
      <c r="C1316" s="3">
        <v>1</v>
      </c>
      <c r="D1316" t="s">
        <v>374</v>
      </c>
      <c r="E1316" t="s">
        <v>286</v>
      </c>
      <c r="F1316" t="s">
        <v>286</v>
      </c>
      <c r="G1316" t="s">
        <v>374</v>
      </c>
      <c r="H1316" t="s">
        <v>293</v>
      </c>
      <c r="I1316" t="str">
        <f>TRIM(SUBSTITUTE(Table1[[#This Row],[Player]], " ", ""))</f>
        <v>E.Putman</v>
      </c>
      <c r="J1316">
        <v>2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f t="shared" si="69"/>
        <v>0</v>
      </c>
      <c r="W1316" t="s">
        <v>54</v>
      </c>
      <c r="X1316" s="3">
        <v>7</v>
      </c>
      <c r="Y1316">
        <v>0</v>
      </c>
      <c r="AF1316">
        <f>Table1[[#This Row],[AB]]+Table1[[#This Row],[BB]]+Table1[[#This Row],[SF]]</f>
        <v>3</v>
      </c>
      <c r="AG1316">
        <f>Table1[[#This Row],[H]]+Table1[[#This Row],[BB]]</f>
        <v>1</v>
      </c>
      <c r="AH1316">
        <f>Table1[[#This Row],[H]]-Table1[[#This Row],[2B]]-Table1[[#This Row],[3B]]-Table1[[#This Row],[HR]]</f>
        <v>0</v>
      </c>
      <c r="AI1316" s="3">
        <f>IF(Table1[[#This Row],[Team_Game_Number]] &gt;_xlfn.MAXIFS(Table1[Team_Game_Number],Table1[Team],Table1[[#This Row],[Team]]) - 5,1,0)</f>
        <v>0</v>
      </c>
      <c r="AJ1316" cm="1">
        <f t="array" ref="AJ1316">MATCH(Table1[[#This Row],[Game_ID]],_xlfn.UNIQUE(_xlfn._xlws.FILTER(Table1[Game_ID],Table1[Team]=Table1[[#This Row],[Team]])),0)</f>
        <v>7</v>
      </c>
      <c r="AK1316">
        <f>IF(Table1[[#This Row],[Last5_Flag]]=1,1,0)</f>
        <v>0</v>
      </c>
      <c r="AL1316">
        <f>COUNTIFS(
    Table1[Player Name], Table1[[#This Row],[Player Name]],
    Table1[Position], Table1[[#This Row],[Position]]
)</f>
        <v>24</v>
      </c>
      <c r="AM1316" t="str" cm="1">
        <f t="array" ref="AM13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317" spans="1:39" x14ac:dyDescent="0.2">
      <c r="A1317" t="str">
        <f>TEXT(Table1[[#This Row],[Date]],"yyyymmdd") &amp; "_" &amp; (LEFT(D1317,3) &amp; "_" &amp; LEFT(E1317,3) &amp; "_" &amp; (Table1[[#This Row],[Game_no.]]))</f>
        <v>20260302_Wal_WVW_1</v>
      </c>
      <c r="B1317" s="1">
        <v>46083</v>
      </c>
      <c r="C1317" s="3">
        <v>1</v>
      </c>
      <c r="D1317" t="s">
        <v>374</v>
      </c>
      <c r="E1317" t="s">
        <v>286</v>
      </c>
      <c r="F1317" t="s">
        <v>286</v>
      </c>
      <c r="G1317" t="s">
        <v>374</v>
      </c>
      <c r="H1317" t="s">
        <v>298</v>
      </c>
      <c r="I1317" t="str">
        <f>TRIM(SUBSTITUTE(Table1[[#This Row],[Player]], " ", ""))</f>
        <v>S.Lowen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f t="shared" si="69"/>
        <v>0</v>
      </c>
      <c r="W1317" t="s">
        <v>74</v>
      </c>
      <c r="X1317" s="3">
        <v>7</v>
      </c>
      <c r="Y1317">
        <v>0</v>
      </c>
      <c r="AF1317">
        <f>Table1[[#This Row],[AB]]+Table1[[#This Row],[BB]]+Table1[[#This Row],[SF]]</f>
        <v>1</v>
      </c>
      <c r="AG1317">
        <f>Table1[[#This Row],[H]]+Table1[[#This Row],[BB]]</f>
        <v>0</v>
      </c>
      <c r="AH1317">
        <f>Table1[[#This Row],[H]]-Table1[[#This Row],[2B]]-Table1[[#This Row],[3B]]-Table1[[#This Row],[HR]]</f>
        <v>0</v>
      </c>
      <c r="AI1317" s="3">
        <f>IF(Table1[[#This Row],[Team_Game_Number]] &gt;_xlfn.MAXIFS(Table1[Team_Game_Number],Table1[Team],Table1[[#This Row],[Team]]) - 5,1,0)</f>
        <v>0</v>
      </c>
      <c r="AJ1317" cm="1">
        <f t="array" ref="AJ1317">MATCH(Table1[[#This Row],[Game_ID]],_xlfn.UNIQUE(_xlfn._xlws.FILTER(Table1[Game_ID],Table1[Team]=Table1[[#This Row],[Team]])),0)</f>
        <v>7</v>
      </c>
      <c r="AK1317">
        <f>IF(Table1[[#This Row],[Last5_Flag]]=1,1,0)</f>
        <v>0</v>
      </c>
      <c r="AL1317">
        <f>COUNTIFS(
    Table1[Player Name], Table1[[#This Row],[Player Name]],
    Table1[Position], Table1[[#This Row],[Position]]
)</f>
        <v>2</v>
      </c>
      <c r="AM1317" t="str" cm="1">
        <f t="array" ref="AM13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318" spans="1:39" x14ac:dyDescent="0.2">
      <c r="A1318" t="str">
        <f>TEXT(Table1[[#This Row],[Date]],"yyyymmdd") &amp; "_" &amp; (LEFT(D1318,3) &amp; "_" &amp; LEFT(E1318,3) &amp; "_" &amp; (Table1[[#This Row],[Game_no.]]))</f>
        <v>20260302_Wal_WVW_1</v>
      </c>
      <c r="B1318" s="1">
        <v>46083</v>
      </c>
      <c r="C1318" s="3">
        <v>1</v>
      </c>
      <c r="D1318" t="s">
        <v>374</v>
      </c>
      <c r="E1318" t="s">
        <v>286</v>
      </c>
      <c r="F1318" t="s">
        <v>286</v>
      </c>
      <c r="G1318" t="s">
        <v>374</v>
      </c>
      <c r="H1318" t="s">
        <v>294</v>
      </c>
      <c r="I1318" t="str">
        <f>TRIM(SUBSTITUTE(Table1[[#This Row],[Player]], " ", ""))</f>
        <v>T.Nowicki</v>
      </c>
      <c r="J1318">
        <v>3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f t="shared" si="69"/>
        <v>0</v>
      </c>
      <c r="W1318" t="s">
        <v>52</v>
      </c>
      <c r="X1318" s="3">
        <v>8</v>
      </c>
      <c r="Y1318">
        <v>0</v>
      </c>
      <c r="AF1318">
        <f>Table1[[#This Row],[AB]]+Table1[[#This Row],[BB]]+Table1[[#This Row],[SF]]</f>
        <v>3</v>
      </c>
      <c r="AG1318">
        <f>Table1[[#This Row],[H]]+Table1[[#This Row],[BB]]</f>
        <v>0</v>
      </c>
      <c r="AH1318">
        <f>Table1[[#This Row],[H]]-Table1[[#This Row],[2B]]-Table1[[#This Row],[3B]]-Table1[[#This Row],[HR]]</f>
        <v>0</v>
      </c>
      <c r="AI1318" s="3">
        <f>IF(Table1[[#This Row],[Team_Game_Number]] &gt;_xlfn.MAXIFS(Table1[Team_Game_Number],Table1[Team],Table1[[#This Row],[Team]]) - 5,1,0)</f>
        <v>0</v>
      </c>
      <c r="AJ1318" cm="1">
        <f t="array" ref="AJ1318">MATCH(Table1[[#This Row],[Game_ID]],_xlfn.UNIQUE(_xlfn._xlws.FILTER(Table1[Game_ID],Table1[Team]=Table1[[#This Row],[Team]])),0)</f>
        <v>7</v>
      </c>
      <c r="AK1318">
        <f>IF(Table1[[#This Row],[Last5_Flag]]=1,1,0)</f>
        <v>0</v>
      </c>
      <c r="AL1318">
        <f>COUNTIFS(
    Table1[Player Name], Table1[[#This Row],[Player Name]],
    Table1[Position], Table1[[#This Row],[Position]]
)</f>
        <v>9</v>
      </c>
      <c r="AM1318" t="str" cm="1">
        <f t="array" ref="AM13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19" spans="1:39" x14ac:dyDescent="0.2">
      <c r="A1319" t="str">
        <f>TEXT(Table1[[#This Row],[Date]],"yyyymmdd") &amp; "_" &amp; (LEFT(D1319,3) &amp; "_" &amp; LEFT(E1319,3) &amp; "_" &amp; (Table1[[#This Row],[Game_no.]]))</f>
        <v>20260302_Wal_WVW_1</v>
      </c>
      <c r="B1319" s="1">
        <v>46083</v>
      </c>
      <c r="C1319" s="3">
        <v>1</v>
      </c>
      <c r="D1319" t="s">
        <v>374</v>
      </c>
      <c r="E1319" t="s">
        <v>286</v>
      </c>
      <c r="F1319" t="s">
        <v>286</v>
      </c>
      <c r="G1319" t="s">
        <v>374</v>
      </c>
      <c r="H1319" t="s">
        <v>296</v>
      </c>
      <c r="I1319" t="str">
        <f>TRIM(SUBSTITUTE(Table1[[#This Row],[Player]], " ", ""))</f>
        <v>C.Cowan</v>
      </c>
      <c r="J1319">
        <v>3</v>
      </c>
      <c r="K1319">
        <v>1</v>
      </c>
      <c r="L1319">
        <v>1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f t="shared" si="69"/>
        <v>1</v>
      </c>
      <c r="W1319" t="s">
        <v>48</v>
      </c>
      <c r="X1319" s="3">
        <v>9</v>
      </c>
      <c r="Y1319">
        <v>1</v>
      </c>
      <c r="AF1319">
        <f>Table1[[#This Row],[AB]]+Table1[[#This Row],[BB]]+Table1[[#This Row],[SF]]</f>
        <v>3</v>
      </c>
      <c r="AG1319">
        <f>Table1[[#This Row],[H]]+Table1[[#This Row],[BB]]</f>
        <v>1</v>
      </c>
      <c r="AH1319">
        <f>Table1[[#This Row],[H]]-Table1[[#This Row],[2B]]-Table1[[#This Row],[3B]]-Table1[[#This Row],[HR]]</f>
        <v>1</v>
      </c>
      <c r="AI1319" s="3">
        <f>IF(Table1[[#This Row],[Team_Game_Number]] &gt;_xlfn.MAXIFS(Table1[Team_Game_Number],Table1[Team],Table1[[#This Row],[Team]]) - 5,1,0)</f>
        <v>0</v>
      </c>
      <c r="AJ1319" cm="1">
        <f t="array" ref="AJ1319">MATCH(Table1[[#This Row],[Game_ID]],_xlfn.UNIQUE(_xlfn._xlws.FILTER(Table1[Game_ID],Table1[Team]=Table1[[#This Row],[Team]])),0)</f>
        <v>7</v>
      </c>
      <c r="AK1319">
        <f>IF(Table1[[#This Row],[Last5_Flag]]=1,1,0)</f>
        <v>0</v>
      </c>
      <c r="AL1319">
        <f>COUNTIFS(
    Table1[Player Name], Table1[[#This Row],[Player Name]],
    Table1[Position], Table1[[#This Row],[Position]]
)</f>
        <v>11</v>
      </c>
      <c r="AM1319" t="str" cm="1">
        <f t="array" ref="AM13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20" spans="1:39" x14ac:dyDescent="0.2">
      <c r="A1320" t="str">
        <f>TEXT(Table1[[#This Row],[Date]],"yyyymmdd") &amp; "_" &amp; (LEFT(D1320,3) &amp; "_" &amp; LEFT(E1320,3) &amp; "_" &amp; (Table1[[#This Row],[Game_no.]]))</f>
        <v>20260302_Wal_WVW_1</v>
      </c>
      <c r="B1320" s="1">
        <v>46083</v>
      </c>
      <c r="C1320" s="3">
        <v>1</v>
      </c>
      <c r="D1320" t="s">
        <v>374</v>
      </c>
      <c r="E1320" t="s">
        <v>286</v>
      </c>
      <c r="F1320" t="s">
        <v>286</v>
      </c>
      <c r="G1320" t="s">
        <v>374</v>
      </c>
      <c r="H1320" t="s">
        <v>300</v>
      </c>
      <c r="I1320" t="str">
        <f>TRIM(SUBSTITUTE(Table1[[#This Row],[Player]], " ", ""))</f>
        <v>M.Greene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f t="shared" si="69"/>
        <v>0</v>
      </c>
      <c r="W1320" t="s">
        <v>58</v>
      </c>
      <c r="X1320" s="3"/>
      <c r="Y1320">
        <v>0</v>
      </c>
      <c r="Z1320">
        <v>7</v>
      </c>
      <c r="AA1320">
        <v>6</v>
      </c>
      <c r="AB1320">
        <v>3</v>
      </c>
      <c r="AC1320">
        <v>2</v>
      </c>
      <c r="AD1320">
        <v>1</v>
      </c>
      <c r="AE1320">
        <v>6</v>
      </c>
      <c r="AF1320">
        <f>Table1[[#This Row],[AB]]+Table1[[#This Row],[BB]]+Table1[[#This Row],[SF]]</f>
        <v>0</v>
      </c>
      <c r="AG1320">
        <f>Table1[[#This Row],[H]]+Table1[[#This Row],[BB]]</f>
        <v>0</v>
      </c>
      <c r="AH1320">
        <f>Table1[[#This Row],[H]]-Table1[[#This Row],[2B]]-Table1[[#This Row],[3B]]-Table1[[#This Row],[HR]]</f>
        <v>0</v>
      </c>
      <c r="AI1320" s="3">
        <f>IF(Table1[[#This Row],[Team_Game_Number]] &gt;_xlfn.MAXIFS(Table1[Team_Game_Number],Table1[Team],Table1[[#This Row],[Team]]) - 5,1,0)</f>
        <v>0</v>
      </c>
      <c r="AJ1320" cm="1">
        <f t="array" ref="AJ1320">MATCH(Table1[[#This Row],[Game_ID]],_xlfn.UNIQUE(_xlfn._xlws.FILTER(Table1[Game_ID],Table1[Team]=Table1[[#This Row],[Team]])),0)</f>
        <v>7</v>
      </c>
      <c r="AK1320">
        <f>IF(Table1[[#This Row],[Last5_Flag]]=1,1,0)</f>
        <v>0</v>
      </c>
      <c r="AL1320">
        <f>COUNTIFS(
    Table1[Player Name], Table1[[#This Row],[Player Name]],
    Table1[Position], Table1[[#This Row],[Position]]
)</f>
        <v>15</v>
      </c>
      <c r="AM1320" t="str" cm="1">
        <f t="array" ref="AM13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21" spans="1:39" x14ac:dyDescent="0.2">
      <c r="A1321" t="str">
        <f>TEXT(Table1[[#This Row],[Date]],"yyyymmdd") &amp; "_" &amp; (LEFT(D1321,3) &amp; "_" &amp; LEFT(E1321,3) &amp; "_" &amp; (Table1[[#This Row],[Game_no.]]))</f>
        <v>20260302_Tif_WVW_1</v>
      </c>
      <c r="B1321" s="1">
        <v>46083</v>
      </c>
      <c r="C1321" s="3">
        <v>1</v>
      </c>
      <c r="D1321" t="s">
        <v>375</v>
      </c>
      <c r="E1321" t="s">
        <v>286</v>
      </c>
      <c r="F1321" t="s">
        <v>286</v>
      </c>
      <c r="G1321" t="s">
        <v>375</v>
      </c>
      <c r="H1321" t="s">
        <v>287</v>
      </c>
      <c r="I1321" t="str">
        <f>TRIM(SUBSTITUTE(Table1[[#This Row],[Player]], " ", ""))</f>
        <v>J.Riley</v>
      </c>
      <c r="J1321">
        <v>1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f t="shared" si="69"/>
        <v>0</v>
      </c>
      <c r="W1321" t="s">
        <v>57</v>
      </c>
      <c r="X1321" s="3">
        <v>1</v>
      </c>
      <c r="Y1321">
        <v>0</v>
      </c>
      <c r="AF1321">
        <f>Table1[[#This Row],[AB]]+Table1[[#This Row],[BB]]+Table1[[#This Row],[SF]]</f>
        <v>2</v>
      </c>
      <c r="AG1321">
        <f>Table1[[#This Row],[H]]+Table1[[#This Row],[BB]]</f>
        <v>1</v>
      </c>
      <c r="AH1321">
        <f>Table1[[#This Row],[H]]-Table1[[#This Row],[2B]]-Table1[[#This Row],[3B]]-Table1[[#This Row],[HR]]</f>
        <v>0</v>
      </c>
      <c r="AI1321" s="3">
        <f>IF(Table1[[#This Row],[Team_Game_Number]] &gt;_xlfn.MAXIFS(Table1[Team_Game_Number],Table1[Team],Table1[[#This Row],[Team]]) - 5,1,0)</f>
        <v>0</v>
      </c>
      <c r="AJ1321" cm="1">
        <f t="array" ref="AJ1321">MATCH(Table1[[#This Row],[Game_ID]],_xlfn.UNIQUE(_xlfn._xlws.FILTER(Table1[Game_ID],Table1[Team]=Table1[[#This Row],[Team]])),0)</f>
        <v>8</v>
      </c>
      <c r="AK1321">
        <f>IF(Table1[[#This Row],[Last5_Flag]]=1,1,0)</f>
        <v>0</v>
      </c>
      <c r="AL1321">
        <f>COUNTIFS(
    Table1[Player Name], Table1[[#This Row],[Player Name]],
    Table1[Position], Table1[[#This Row],[Position]]
)</f>
        <v>27</v>
      </c>
      <c r="AM1321" t="str" cm="1">
        <f t="array" ref="AM13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322" spans="1:39" x14ac:dyDescent="0.2">
      <c r="A1322" t="str">
        <f>TEXT(Table1[[#This Row],[Date]],"yyyymmdd") &amp; "_" &amp; (LEFT(D1322,3) &amp; "_" &amp; LEFT(E1322,3) &amp; "_" &amp; (Table1[[#This Row],[Game_no.]]))</f>
        <v>20260302_Tif_WVW_1</v>
      </c>
      <c r="B1322" s="1">
        <v>46083</v>
      </c>
      <c r="C1322" s="3">
        <v>1</v>
      </c>
      <c r="D1322" t="s">
        <v>375</v>
      </c>
      <c r="E1322" t="s">
        <v>286</v>
      </c>
      <c r="F1322" t="s">
        <v>286</v>
      </c>
      <c r="G1322" t="s">
        <v>375</v>
      </c>
      <c r="H1322" t="s">
        <v>288</v>
      </c>
      <c r="I1322" t="str">
        <f>TRIM(SUBSTITUTE(Table1[[#This Row],[Player]], " ", ""))</f>
        <v>L.Hague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f t="shared" si="69"/>
        <v>0</v>
      </c>
      <c r="W1322" t="s">
        <v>53</v>
      </c>
      <c r="X1322" s="3">
        <v>2</v>
      </c>
      <c r="Y1322">
        <v>0</v>
      </c>
      <c r="AF1322">
        <f>Table1[[#This Row],[AB]]+Table1[[#This Row],[BB]]+Table1[[#This Row],[SF]]</f>
        <v>1</v>
      </c>
      <c r="AG1322">
        <f>Table1[[#This Row],[H]]+Table1[[#This Row],[BB]]</f>
        <v>0</v>
      </c>
      <c r="AH1322">
        <f>Table1[[#This Row],[H]]-Table1[[#This Row],[2B]]-Table1[[#This Row],[3B]]-Table1[[#This Row],[HR]]</f>
        <v>0</v>
      </c>
      <c r="AI1322" s="3">
        <f>IF(Table1[[#This Row],[Team_Game_Number]] &gt;_xlfn.MAXIFS(Table1[Team_Game_Number],Table1[Team],Table1[[#This Row],[Team]]) - 5,1,0)</f>
        <v>0</v>
      </c>
      <c r="AJ1322" cm="1">
        <f t="array" ref="AJ1322">MATCH(Table1[[#This Row],[Game_ID]],_xlfn.UNIQUE(_xlfn._xlws.FILTER(Table1[Game_ID],Table1[Team]=Table1[[#This Row],[Team]])),0)</f>
        <v>8</v>
      </c>
      <c r="AK1322">
        <f>IF(Table1[[#This Row],[Last5_Flag]]=1,1,0)</f>
        <v>0</v>
      </c>
      <c r="AL1322">
        <f>COUNTIFS(
    Table1[Player Name], Table1[[#This Row],[Player Name]],
    Table1[Position], Table1[[#This Row],[Position]]
)</f>
        <v>10</v>
      </c>
      <c r="AM1322" t="str" cm="1">
        <f t="array" ref="AM13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23" spans="1:39" x14ac:dyDescent="0.2">
      <c r="A1323" t="str">
        <f>TEXT(Table1[[#This Row],[Date]],"yyyymmdd") &amp; "_" &amp; (LEFT(D1323,3) &amp; "_" &amp; LEFT(E1323,3) &amp; "_" &amp; (Table1[[#This Row],[Game_no.]]))</f>
        <v>20260302_Tif_WVW_1</v>
      </c>
      <c r="B1323" s="1">
        <v>46083</v>
      </c>
      <c r="C1323" s="3">
        <v>1</v>
      </c>
      <c r="D1323" t="s">
        <v>375</v>
      </c>
      <c r="E1323" t="s">
        <v>286</v>
      </c>
      <c r="F1323" t="s">
        <v>286</v>
      </c>
      <c r="G1323" t="s">
        <v>375</v>
      </c>
      <c r="H1323" t="s">
        <v>289</v>
      </c>
      <c r="I1323" t="str">
        <f>TRIM(SUBSTITUTE(Table1[[#This Row],[Player]], " ", ""))</f>
        <v>G.Arnold</v>
      </c>
      <c r="J1323">
        <v>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f t="shared" si="69"/>
        <v>0</v>
      </c>
      <c r="W1323" t="s">
        <v>7</v>
      </c>
      <c r="X1323" s="3">
        <v>3</v>
      </c>
      <c r="Y1323">
        <v>0</v>
      </c>
      <c r="AF1323">
        <f>Table1[[#This Row],[AB]]+Table1[[#This Row],[BB]]+Table1[[#This Row],[SF]]</f>
        <v>2</v>
      </c>
      <c r="AG1323">
        <f>Table1[[#This Row],[H]]+Table1[[#This Row],[BB]]</f>
        <v>0</v>
      </c>
      <c r="AH1323">
        <f>Table1[[#This Row],[H]]-Table1[[#This Row],[2B]]-Table1[[#This Row],[3B]]-Table1[[#This Row],[HR]]</f>
        <v>0</v>
      </c>
      <c r="AI1323" s="3">
        <f>IF(Table1[[#This Row],[Team_Game_Number]] &gt;_xlfn.MAXIFS(Table1[Team_Game_Number],Table1[Team],Table1[[#This Row],[Team]]) - 5,1,0)</f>
        <v>0</v>
      </c>
      <c r="AJ1323" cm="1">
        <f t="array" ref="AJ1323">MATCH(Table1[[#This Row],[Game_ID]],_xlfn.UNIQUE(_xlfn._xlws.FILTER(Table1[Game_ID],Table1[Team]=Table1[[#This Row],[Team]])),0)</f>
        <v>8</v>
      </c>
      <c r="AK1323">
        <f>IF(Table1[[#This Row],[Last5_Flag]]=1,1,0)</f>
        <v>0</v>
      </c>
      <c r="AL1323">
        <f>COUNTIFS(
    Table1[Player Name], Table1[[#This Row],[Player Name]],
    Table1[Position], Table1[[#This Row],[Position]]
)</f>
        <v>27</v>
      </c>
      <c r="AM1323" t="str" cm="1">
        <f t="array" ref="AM13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324" spans="1:39" x14ac:dyDescent="0.2">
      <c r="A1324" t="str">
        <f>TEXT(Table1[[#This Row],[Date]],"yyyymmdd") &amp; "_" &amp; (LEFT(D1324,3) &amp; "_" &amp; LEFT(E1324,3) &amp; "_" &amp; (Table1[[#This Row],[Game_no.]]))</f>
        <v>20260302_Tif_WVW_1</v>
      </c>
      <c r="B1324" s="1">
        <v>46083</v>
      </c>
      <c r="C1324" s="3">
        <v>1</v>
      </c>
      <c r="D1324" t="s">
        <v>375</v>
      </c>
      <c r="E1324" t="s">
        <v>286</v>
      </c>
      <c r="F1324" t="s">
        <v>286</v>
      </c>
      <c r="G1324" t="s">
        <v>375</v>
      </c>
      <c r="H1324" t="s">
        <v>290</v>
      </c>
      <c r="I1324" t="str">
        <f>TRIM(SUBSTITUTE(Table1[[#This Row],[Player]], " ", ""))</f>
        <v>J.Fix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f t="shared" si="69"/>
        <v>0</v>
      </c>
      <c r="W1324" t="s">
        <v>50</v>
      </c>
      <c r="X1324" s="3">
        <v>4</v>
      </c>
      <c r="Y1324">
        <v>0</v>
      </c>
      <c r="AF1324">
        <f>Table1[[#This Row],[AB]]+Table1[[#This Row],[BB]]+Table1[[#This Row],[SF]]</f>
        <v>2</v>
      </c>
      <c r="AG1324">
        <f>Table1[[#This Row],[H]]+Table1[[#This Row],[BB]]</f>
        <v>0</v>
      </c>
      <c r="AH1324">
        <f>Table1[[#This Row],[H]]-Table1[[#This Row],[2B]]-Table1[[#This Row],[3B]]-Table1[[#This Row],[HR]]</f>
        <v>0</v>
      </c>
      <c r="AI1324" s="3">
        <f>IF(Table1[[#This Row],[Team_Game_Number]] &gt;_xlfn.MAXIFS(Table1[Team_Game_Number],Table1[Team],Table1[[#This Row],[Team]]) - 5,1,0)</f>
        <v>0</v>
      </c>
      <c r="AJ1324" cm="1">
        <f t="array" ref="AJ1324">MATCH(Table1[[#This Row],[Game_ID]],_xlfn.UNIQUE(_xlfn._xlws.FILTER(Table1[Game_ID],Table1[Team]=Table1[[#This Row],[Team]])),0)</f>
        <v>8</v>
      </c>
      <c r="AK1324">
        <f>IF(Table1[[#This Row],[Last5_Flag]]=1,1,0)</f>
        <v>0</v>
      </c>
      <c r="AL1324">
        <f>COUNTIFS(
    Table1[Player Name], Table1[[#This Row],[Player Name]],
    Table1[Position], Table1[[#This Row],[Position]]
)</f>
        <v>2</v>
      </c>
      <c r="AM1324" t="str" cm="1">
        <f t="array" ref="AM13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325" spans="1:39" x14ac:dyDescent="0.2">
      <c r="A1325" t="str">
        <f>TEXT(Table1[[#This Row],[Date]],"yyyymmdd") &amp; "_" &amp; (LEFT(D1325,3) &amp; "_" &amp; LEFT(E1325,3) &amp; "_" &amp; (Table1[[#This Row],[Game_no.]]))</f>
        <v>20260302_Tif_WVW_1</v>
      </c>
      <c r="B1325" s="1">
        <v>46083</v>
      </c>
      <c r="C1325" s="3">
        <v>1</v>
      </c>
      <c r="D1325" t="s">
        <v>375</v>
      </c>
      <c r="E1325" t="s">
        <v>286</v>
      </c>
      <c r="F1325" t="s">
        <v>286</v>
      </c>
      <c r="G1325" t="s">
        <v>375</v>
      </c>
      <c r="H1325" t="s">
        <v>292</v>
      </c>
      <c r="I1325" t="str">
        <f>TRIM(SUBSTITUTE(Table1[[#This Row],[Player]], " ", ""))</f>
        <v>M.Austra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f t="shared" si="69"/>
        <v>0</v>
      </c>
      <c r="W1325" t="s">
        <v>52</v>
      </c>
      <c r="X1325" s="3">
        <v>5</v>
      </c>
      <c r="Y1325">
        <v>0</v>
      </c>
      <c r="AF1325">
        <f>Table1[[#This Row],[AB]]+Table1[[#This Row],[BB]]+Table1[[#This Row],[SF]]</f>
        <v>2</v>
      </c>
      <c r="AG1325">
        <f>Table1[[#This Row],[H]]+Table1[[#This Row],[BB]]</f>
        <v>0</v>
      </c>
      <c r="AH1325">
        <f>Table1[[#This Row],[H]]-Table1[[#This Row],[2B]]-Table1[[#This Row],[3B]]-Table1[[#This Row],[HR]]</f>
        <v>0</v>
      </c>
      <c r="AI1325" s="3">
        <f>IF(Table1[[#This Row],[Team_Game_Number]] &gt;_xlfn.MAXIFS(Table1[Team_Game_Number],Table1[Team],Table1[[#This Row],[Team]]) - 5,1,0)</f>
        <v>0</v>
      </c>
      <c r="AJ1325" cm="1">
        <f t="array" ref="AJ1325">MATCH(Table1[[#This Row],[Game_ID]],_xlfn.UNIQUE(_xlfn._xlws.FILTER(Table1[Game_ID],Table1[Team]=Table1[[#This Row],[Team]])),0)</f>
        <v>8</v>
      </c>
      <c r="AK1325">
        <f>IF(Table1[[#This Row],[Last5_Flag]]=1,1,0)</f>
        <v>0</v>
      </c>
      <c r="AL1325">
        <f>COUNTIFS(
    Table1[Player Name], Table1[[#This Row],[Player Name]],
    Table1[Position], Table1[[#This Row],[Position]]
)</f>
        <v>12</v>
      </c>
      <c r="AM1325" t="str" cm="1">
        <f t="array" ref="AM13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26" spans="1:39" x14ac:dyDescent="0.2">
      <c r="A1326" t="str">
        <f>TEXT(Table1[[#This Row],[Date]],"yyyymmdd") &amp; "_" &amp; (LEFT(D1326,3) &amp; "_" &amp; LEFT(E1326,3) &amp; "_" &amp; (Table1[[#This Row],[Game_no.]]))</f>
        <v>20260302_Tif_WVW_1</v>
      </c>
      <c r="B1326" s="1">
        <v>46083</v>
      </c>
      <c r="C1326" s="3">
        <v>1</v>
      </c>
      <c r="D1326" t="s">
        <v>375</v>
      </c>
      <c r="E1326" t="s">
        <v>286</v>
      </c>
      <c r="F1326" t="s">
        <v>286</v>
      </c>
      <c r="G1326" t="s">
        <v>375</v>
      </c>
      <c r="H1326" t="s">
        <v>295</v>
      </c>
      <c r="I1326" t="str">
        <f>TRIM(SUBSTITUTE(Table1[[#This Row],[Player]], " ", ""))</f>
        <v>R.Winn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f t="shared" si="69"/>
        <v>0</v>
      </c>
      <c r="W1326" t="s">
        <v>43</v>
      </c>
      <c r="X1326" s="3">
        <v>6</v>
      </c>
      <c r="Y1326">
        <v>0</v>
      </c>
      <c r="AF1326">
        <f>Table1[[#This Row],[AB]]+Table1[[#This Row],[BB]]+Table1[[#This Row],[SF]]</f>
        <v>2</v>
      </c>
      <c r="AG1326">
        <f>Table1[[#This Row],[H]]+Table1[[#This Row],[BB]]</f>
        <v>0</v>
      </c>
      <c r="AH1326">
        <f>Table1[[#This Row],[H]]-Table1[[#This Row],[2B]]-Table1[[#This Row],[3B]]-Table1[[#This Row],[HR]]</f>
        <v>0</v>
      </c>
      <c r="AI1326" s="3">
        <f>IF(Table1[[#This Row],[Team_Game_Number]] &gt;_xlfn.MAXIFS(Table1[Team_Game_Number],Table1[Team],Table1[[#This Row],[Team]]) - 5,1,0)</f>
        <v>0</v>
      </c>
      <c r="AJ1326" cm="1">
        <f t="array" ref="AJ1326">MATCH(Table1[[#This Row],[Game_ID]],_xlfn.UNIQUE(_xlfn._xlws.FILTER(Table1[Game_ID],Table1[Team]=Table1[[#This Row],[Team]])),0)</f>
        <v>8</v>
      </c>
      <c r="AK1326">
        <f>IF(Table1[[#This Row],[Last5_Flag]]=1,1,0)</f>
        <v>0</v>
      </c>
      <c r="AL1326">
        <f>COUNTIFS(
    Table1[Player Name], Table1[[#This Row],[Player Name]],
    Table1[Position], Table1[[#This Row],[Position]]
)</f>
        <v>15</v>
      </c>
      <c r="AM1326" t="str" cm="1">
        <f t="array" ref="AM13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327" spans="1:39" x14ac:dyDescent="0.2">
      <c r="A1327" t="str">
        <f>TEXT(Table1[[#This Row],[Date]],"yyyymmdd") &amp; "_" &amp; (LEFT(D1327,3) &amp; "_" &amp; LEFT(E1327,3) &amp; "_" &amp; (Table1[[#This Row],[Game_no.]]))</f>
        <v>20260302_Tif_WVW_1</v>
      </c>
      <c r="B1327" s="1">
        <v>46083</v>
      </c>
      <c r="C1327" s="3">
        <v>1</v>
      </c>
      <c r="D1327" t="s">
        <v>375</v>
      </c>
      <c r="E1327" t="s">
        <v>286</v>
      </c>
      <c r="F1327" t="s">
        <v>286</v>
      </c>
      <c r="G1327" t="s">
        <v>375</v>
      </c>
      <c r="H1327" t="s">
        <v>294</v>
      </c>
      <c r="I1327" t="str">
        <f>TRIM(SUBSTITUTE(Table1[[#This Row],[Player]], " ", ""))</f>
        <v>T.Nowicki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f t="shared" si="69"/>
        <v>0</v>
      </c>
      <c r="W1327" t="s">
        <v>54</v>
      </c>
      <c r="X1327" s="3">
        <v>7</v>
      </c>
      <c r="Y1327">
        <v>0</v>
      </c>
      <c r="AF1327">
        <f>Table1[[#This Row],[AB]]+Table1[[#This Row],[BB]]+Table1[[#This Row],[SF]]</f>
        <v>2</v>
      </c>
      <c r="AG1327">
        <f>Table1[[#This Row],[H]]+Table1[[#This Row],[BB]]</f>
        <v>0</v>
      </c>
      <c r="AH1327">
        <f>Table1[[#This Row],[H]]-Table1[[#This Row],[2B]]-Table1[[#This Row],[3B]]-Table1[[#This Row],[HR]]</f>
        <v>0</v>
      </c>
      <c r="AI1327" s="3">
        <f>IF(Table1[[#This Row],[Team_Game_Number]] &gt;_xlfn.MAXIFS(Table1[Team_Game_Number],Table1[Team],Table1[[#This Row],[Team]]) - 5,1,0)</f>
        <v>0</v>
      </c>
      <c r="AJ1327" cm="1">
        <f t="array" ref="AJ1327">MATCH(Table1[[#This Row],[Game_ID]],_xlfn.UNIQUE(_xlfn._xlws.FILTER(Table1[Game_ID],Table1[Team]=Table1[[#This Row],[Team]])),0)</f>
        <v>8</v>
      </c>
      <c r="AK1327">
        <f>IF(Table1[[#This Row],[Last5_Flag]]=1,1,0)</f>
        <v>0</v>
      </c>
      <c r="AL1327">
        <f>COUNTIFS(
    Table1[Player Name], Table1[[#This Row],[Player Name]],
    Table1[Position], Table1[[#This Row],[Position]]
)</f>
        <v>1</v>
      </c>
      <c r="AM1327" t="str" cm="1">
        <f t="array" ref="AM13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28" spans="1:39" x14ac:dyDescent="0.2">
      <c r="A1328" t="str">
        <f>TEXT(Table1[[#This Row],[Date]],"yyyymmdd") &amp; "_" &amp; (LEFT(D1328,3) &amp; "_" &amp; LEFT(E1328,3) &amp; "_" &amp; (Table1[[#This Row],[Game_no.]]))</f>
        <v>20260302_Tif_WVW_1</v>
      </c>
      <c r="B1328" s="1">
        <v>46083</v>
      </c>
      <c r="C1328" s="3">
        <v>1</v>
      </c>
      <c r="D1328" t="s">
        <v>375</v>
      </c>
      <c r="E1328" t="s">
        <v>286</v>
      </c>
      <c r="F1328" t="s">
        <v>286</v>
      </c>
      <c r="G1328" t="s">
        <v>375</v>
      </c>
      <c r="H1328" t="s">
        <v>298</v>
      </c>
      <c r="I1328" t="str">
        <f>TRIM(SUBSTITUTE(Table1[[#This Row],[Player]], " ", ""))</f>
        <v>S.Lowen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f t="shared" si="69"/>
        <v>0</v>
      </c>
      <c r="W1328" t="s">
        <v>8</v>
      </c>
      <c r="X1328" s="3">
        <v>8</v>
      </c>
      <c r="Y1328">
        <v>1</v>
      </c>
      <c r="AF1328">
        <f>Table1[[#This Row],[AB]]+Table1[[#This Row],[BB]]+Table1[[#This Row],[SF]]</f>
        <v>2</v>
      </c>
      <c r="AG1328">
        <f>Table1[[#This Row],[H]]+Table1[[#This Row],[BB]]</f>
        <v>0</v>
      </c>
      <c r="AH1328">
        <f>Table1[[#This Row],[H]]-Table1[[#This Row],[2B]]-Table1[[#This Row],[3B]]-Table1[[#This Row],[HR]]</f>
        <v>0</v>
      </c>
      <c r="AI1328" s="3">
        <f>IF(Table1[[#This Row],[Team_Game_Number]] &gt;_xlfn.MAXIFS(Table1[Team_Game_Number],Table1[Team],Table1[[#This Row],[Team]]) - 5,1,0)</f>
        <v>0</v>
      </c>
      <c r="AJ1328" cm="1">
        <f t="array" ref="AJ1328">MATCH(Table1[[#This Row],[Game_ID]],_xlfn.UNIQUE(_xlfn._xlws.FILTER(Table1[Game_ID],Table1[Team]=Table1[[#This Row],[Team]])),0)</f>
        <v>8</v>
      </c>
      <c r="AK1328">
        <f>IF(Table1[[#This Row],[Last5_Flag]]=1,1,0)</f>
        <v>0</v>
      </c>
      <c r="AL1328">
        <f>COUNTIFS(
    Table1[Player Name], Table1[[#This Row],[Player Name]],
    Table1[Position], Table1[[#This Row],[Position]]
)</f>
        <v>16</v>
      </c>
      <c r="AM1328" t="str" cm="1">
        <f t="array" ref="AM13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329" spans="1:39" x14ac:dyDescent="0.2">
      <c r="A1329" t="str">
        <f>TEXT(Table1[[#This Row],[Date]],"yyyymmdd") &amp; "_" &amp; (LEFT(D1329,3) &amp; "_" &amp; LEFT(E1329,3) &amp; "_" &amp; (Table1[[#This Row],[Game_no.]]))</f>
        <v>20260302_Tif_WVW_1</v>
      </c>
      <c r="B1329" s="1">
        <v>46083</v>
      </c>
      <c r="C1329" s="3">
        <v>1</v>
      </c>
      <c r="D1329" t="s">
        <v>375</v>
      </c>
      <c r="E1329" t="s">
        <v>286</v>
      </c>
      <c r="F1329" t="s">
        <v>286</v>
      </c>
      <c r="G1329" t="s">
        <v>375</v>
      </c>
      <c r="H1329" t="s">
        <v>296</v>
      </c>
      <c r="I1329" t="str">
        <f>TRIM(SUBSTITUTE(Table1[[#This Row],[Player]], " ", ""))</f>
        <v>C.Cowan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f t="shared" si="69"/>
        <v>0</v>
      </c>
      <c r="W1329" t="s">
        <v>48</v>
      </c>
      <c r="X1329" s="3">
        <v>9</v>
      </c>
      <c r="Y1329">
        <v>0</v>
      </c>
      <c r="AF1329">
        <f>Table1[[#This Row],[AB]]+Table1[[#This Row],[BB]]+Table1[[#This Row],[SF]]</f>
        <v>1</v>
      </c>
      <c r="AG1329">
        <f>Table1[[#This Row],[H]]+Table1[[#This Row],[BB]]</f>
        <v>0</v>
      </c>
      <c r="AH1329">
        <f>Table1[[#This Row],[H]]-Table1[[#This Row],[2B]]-Table1[[#This Row],[3B]]-Table1[[#This Row],[HR]]</f>
        <v>0</v>
      </c>
      <c r="AI1329" s="3">
        <f>IF(Table1[[#This Row],[Team_Game_Number]] &gt;_xlfn.MAXIFS(Table1[Team_Game_Number],Table1[Team],Table1[[#This Row],[Team]]) - 5,1,0)</f>
        <v>0</v>
      </c>
      <c r="AJ1329" cm="1">
        <f t="array" ref="AJ1329">MATCH(Table1[[#This Row],[Game_ID]],_xlfn.UNIQUE(_xlfn._xlws.FILTER(Table1[Game_ID],Table1[Team]=Table1[[#This Row],[Team]])),0)</f>
        <v>8</v>
      </c>
      <c r="AK1329">
        <f>IF(Table1[[#This Row],[Last5_Flag]]=1,1,0)</f>
        <v>0</v>
      </c>
      <c r="AL1329">
        <f>COUNTIFS(
    Table1[Player Name], Table1[[#This Row],[Player Name]],
    Table1[Position], Table1[[#This Row],[Position]]
)</f>
        <v>11</v>
      </c>
      <c r="AM1329" t="str" cm="1">
        <f t="array" ref="AM13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30" spans="1:39" x14ac:dyDescent="0.2">
      <c r="A1330" t="str">
        <f>TEXT(Table1[[#This Row],[Date]],"yyyymmdd") &amp; "_" &amp; (LEFT(D1330,3) &amp; "_" &amp; LEFT(E1330,3) &amp; "_" &amp; (Table1[[#This Row],[Game_no.]]))</f>
        <v>20260302_Tif_WVW_1</v>
      </c>
      <c r="B1330" s="1">
        <v>46083</v>
      </c>
      <c r="C1330" s="3">
        <v>1</v>
      </c>
      <c r="D1330" t="s">
        <v>375</v>
      </c>
      <c r="E1330" t="s">
        <v>286</v>
      </c>
      <c r="F1330" t="s">
        <v>286</v>
      </c>
      <c r="G1330" t="s">
        <v>375</v>
      </c>
      <c r="H1330" t="s">
        <v>358</v>
      </c>
      <c r="I1330" t="str">
        <f>TRIM(SUBSTITUTE(Table1[[#This Row],[Player]], " ", ""))</f>
        <v>M.O'Brien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f t="shared" si="69"/>
        <v>0</v>
      </c>
      <c r="W1330" t="s">
        <v>58</v>
      </c>
      <c r="X1330" s="3"/>
      <c r="Y1330">
        <v>0</v>
      </c>
      <c r="Z1330">
        <v>3</v>
      </c>
      <c r="AA1330">
        <v>6</v>
      </c>
      <c r="AB1330">
        <v>2</v>
      </c>
      <c r="AC1330">
        <v>1</v>
      </c>
      <c r="AD1330">
        <v>0</v>
      </c>
      <c r="AE1330">
        <v>1</v>
      </c>
      <c r="AF1330">
        <f>Table1[[#This Row],[AB]]+Table1[[#This Row],[BB]]+Table1[[#This Row],[SF]]</f>
        <v>0</v>
      </c>
      <c r="AG1330">
        <f>Table1[[#This Row],[H]]+Table1[[#This Row],[BB]]</f>
        <v>0</v>
      </c>
      <c r="AH1330">
        <f>Table1[[#This Row],[H]]-Table1[[#This Row],[2B]]-Table1[[#This Row],[3B]]-Table1[[#This Row],[HR]]</f>
        <v>0</v>
      </c>
      <c r="AI1330" s="3">
        <f>IF(Table1[[#This Row],[Team_Game_Number]] &gt;_xlfn.MAXIFS(Table1[Team_Game_Number],Table1[Team],Table1[[#This Row],[Team]]) - 5,1,0)</f>
        <v>0</v>
      </c>
      <c r="AJ1330" cm="1">
        <f t="array" ref="AJ1330">MATCH(Table1[[#This Row],[Game_ID]],_xlfn.UNIQUE(_xlfn._xlws.FILTER(Table1[Game_ID],Table1[Team]=Table1[[#This Row],[Team]])),0)</f>
        <v>8</v>
      </c>
      <c r="AK1330">
        <f>IF(Table1[[#This Row],[Last5_Flag]]=1,1,0)</f>
        <v>0</v>
      </c>
      <c r="AL1330">
        <f>COUNTIFS(
    Table1[Player Name], Table1[[#This Row],[Player Name]],
    Table1[Position], Table1[[#This Row],[Position]]
)</f>
        <v>9</v>
      </c>
      <c r="AM1330" t="str" cm="1">
        <f t="array" ref="AM13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31" spans="1:39" x14ac:dyDescent="0.2">
      <c r="A1331" t="str">
        <f>TEXT(Table1[[#This Row],[Date]],"yyyymmdd") &amp; "_" &amp; (LEFT(D1331,3) &amp; "_" &amp; LEFT(E1331,3) &amp; "_" &amp; (Table1[[#This Row],[Game_no.]]))</f>
        <v>20260302_Tif_WVW_1</v>
      </c>
      <c r="B1331" s="1">
        <v>46083</v>
      </c>
      <c r="C1331" s="3">
        <v>1</v>
      </c>
      <c r="D1331" t="s">
        <v>375</v>
      </c>
      <c r="E1331" t="s">
        <v>286</v>
      </c>
      <c r="F1331" t="s">
        <v>286</v>
      </c>
      <c r="G1331" t="s">
        <v>375</v>
      </c>
      <c r="H1331" t="s">
        <v>297</v>
      </c>
      <c r="I1331" t="str">
        <f>TRIM(SUBSTITUTE(Table1[[#This Row],[Player]], " ", ""))</f>
        <v>A.Orille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f t="shared" si="69"/>
        <v>0</v>
      </c>
      <c r="W1331" t="s">
        <v>58</v>
      </c>
      <c r="X1331" s="3"/>
      <c r="Y1331">
        <v>0</v>
      </c>
      <c r="Z1331">
        <v>1</v>
      </c>
      <c r="AA1331">
        <v>6</v>
      </c>
      <c r="AB1331">
        <v>6</v>
      </c>
      <c r="AC1331">
        <v>6</v>
      </c>
      <c r="AD1331">
        <v>1</v>
      </c>
      <c r="AE1331">
        <v>0</v>
      </c>
      <c r="AF1331">
        <f>Table1[[#This Row],[AB]]+Table1[[#This Row],[BB]]+Table1[[#This Row],[SF]]</f>
        <v>0</v>
      </c>
      <c r="AG1331">
        <f>Table1[[#This Row],[H]]+Table1[[#This Row],[BB]]</f>
        <v>0</v>
      </c>
      <c r="AH1331">
        <f>Table1[[#This Row],[H]]-Table1[[#This Row],[2B]]-Table1[[#This Row],[3B]]-Table1[[#This Row],[HR]]</f>
        <v>0</v>
      </c>
      <c r="AI1331" s="3">
        <f>IF(Table1[[#This Row],[Team_Game_Number]] &gt;_xlfn.MAXIFS(Table1[Team_Game_Number],Table1[Team],Table1[[#This Row],[Team]]) - 5,1,0)</f>
        <v>0</v>
      </c>
      <c r="AJ1331" cm="1">
        <f t="array" ref="AJ1331">MATCH(Table1[[#This Row],[Game_ID]],_xlfn.UNIQUE(_xlfn._xlws.FILTER(Table1[Game_ID],Table1[Team]=Table1[[#This Row],[Team]])),0)</f>
        <v>8</v>
      </c>
      <c r="AK1331">
        <f>IF(Table1[[#This Row],[Last5_Flag]]=1,1,0)</f>
        <v>0</v>
      </c>
      <c r="AL1331">
        <f>COUNTIFS(
    Table1[Player Name], Table1[[#This Row],[Player Name]],
    Table1[Position], Table1[[#This Row],[Position]]
)</f>
        <v>12</v>
      </c>
      <c r="AM1331" t="str" cm="1">
        <f t="array" ref="AM13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32" spans="1:39" x14ac:dyDescent="0.2">
      <c r="A1332" t="str">
        <f>TEXT(Table1[[#This Row],[Date]],"yyyymmdd") &amp; "_" &amp; (LEFT(D1332,3) &amp; "_" &amp; LEFT(E1332,3) &amp; "_" &amp; (Table1[[#This Row],[Game_no.]]))</f>
        <v>20260303_Eck_Whe_1</v>
      </c>
      <c r="B1332" s="1">
        <v>46084</v>
      </c>
      <c r="C1332" s="3">
        <v>1</v>
      </c>
      <c r="D1332" t="s">
        <v>376</v>
      </c>
      <c r="E1332" t="s">
        <v>270</v>
      </c>
      <c r="F1332" t="s">
        <v>270</v>
      </c>
      <c r="G1332" t="s">
        <v>376</v>
      </c>
      <c r="H1332" t="s">
        <v>273</v>
      </c>
      <c r="I1332" t="str">
        <f>TRIM(SUBSTITUTE(Table1[[#This Row],[Player]], " ", ""))</f>
        <v>K.Warrix</v>
      </c>
      <c r="J1332">
        <v>1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f t="shared" si="69"/>
        <v>1</v>
      </c>
      <c r="W1332" t="s">
        <v>48</v>
      </c>
      <c r="X1332" s="3">
        <v>1</v>
      </c>
      <c r="Y1332">
        <v>1</v>
      </c>
      <c r="AF1332">
        <f>Table1[[#This Row],[AB]]+Table1[[#This Row],[BB]]+Table1[[#This Row],[SF]]</f>
        <v>1</v>
      </c>
      <c r="AG1332">
        <f>Table1[[#This Row],[H]]+Table1[[#This Row],[BB]]</f>
        <v>1</v>
      </c>
      <c r="AH1332">
        <f>Table1[[#This Row],[H]]-Table1[[#This Row],[2B]]-Table1[[#This Row],[3B]]-Table1[[#This Row],[HR]]</f>
        <v>1</v>
      </c>
      <c r="AI1332" s="3">
        <f>IF(Table1[[#This Row],[Team_Game_Number]] &gt;_xlfn.MAXIFS(Table1[Team_Game_Number],Table1[Team],Table1[[#This Row],[Team]]) - 5,1,0)</f>
        <v>0</v>
      </c>
      <c r="AJ1332" cm="1">
        <f t="array" ref="AJ1332">MATCH(Table1[[#This Row],[Game_ID]],_xlfn.UNIQUE(_xlfn._xlws.FILTER(Table1[Game_ID],Table1[Team]=Table1[[#This Row],[Team]])),0)</f>
        <v>5</v>
      </c>
      <c r="AK1332">
        <f>IF(Table1[[#This Row],[Last5_Flag]]=1,1,0)</f>
        <v>0</v>
      </c>
      <c r="AL1332">
        <f>COUNTIFS(
    Table1[Player Name], Table1[[#This Row],[Player Name]],
    Table1[Position], Table1[[#This Row],[Position]]
)</f>
        <v>24</v>
      </c>
      <c r="AM1332" t="str" cm="1">
        <f t="array" ref="AM13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33" spans="1:39" x14ac:dyDescent="0.2">
      <c r="A1333" t="str">
        <f>TEXT(Table1[[#This Row],[Date]],"yyyymmdd") &amp; "_" &amp; (LEFT(D1333,3) &amp; "_" &amp; LEFT(E1333,3) &amp; "_" &amp; (Table1[[#This Row],[Game_no.]]))</f>
        <v>20260303_Eck_Whe_1</v>
      </c>
      <c r="B1333" s="1">
        <v>46084</v>
      </c>
      <c r="C1333" s="3">
        <v>1</v>
      </c>
      <c r="D1333" t="s">
        <v>376</v>
      </c>
      <c r="E1333" t="s">
        <v>270</v>
      </c>
      <c r="F1333" t="s">
        <v>270</v>
      </c>
      <c r="G1333" t="s">
        <v>376</v>
      </c>
      <c r="H1333" t="s">
        <v>274</v>
      </c>
      <c r="I1333" t="str">
        <f>TRIM(SUBSTITUTE(Table1[[#This Row],[Player]], " ", ""))</f>
        <v>M.Burns</v>
      </c>
      <c r="J1333">
        <v>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f t="shared" si="69"/>
        <v>0</v>
      </c>
      <c r="W1333" t="s">
        <v>8</v>
      </c>
      <c r="X1333" s="3">
        <v>2</v>
      </c>
      <c r="Y1333">
        <v>0</v>
      </c>
      <c r="AF1333">
        <f>Table1[[#This Row],[AB]]+Table1[[#This Row],[BB]]+Table1[[#This Row],[SF]]</f>
        <v>2</v>
      </c>
      <c r="AG1333">
        <f>Table1[[#This Row],[H]]+Table1[[#This Row],[BB]]</f>
        <v>0</v>
      </c>
      <c r="AH1333">
        <f>Table1[[#This Row],[H]]-Table1[[#This Row],[2B]]-Table1[[#This Row],[3B]]-Table1[[#This Row],[HR]]</f>
        <v>0</v>
      </c>
      <c r="AI1333" s="3">
        <f>IF(Table1[[#This Row],[Team_Game_Number]] &gt;_xlfn.MAXIFS(Table1[Team_Game_Number],Table1[Team],Table1[[#This Row],[Team]]) - 5,1,0)</f>
        <v>0</v>
      </c>
      <c r="AJ1333" cm="1">
        <f t="array" ref="AJ1333">MATCH(Table1[[#This Row],[Game_ID]],_xlfn.UNIQUE(_xlfn._xlws.FILTER(Table1[Game_ID],Table1[Team]=Table1[[#This Row],[Team]])),0)</f>
        <v>5</v>
      </c>
      <c r="AK1333">
        <f>IF(Table1[[#This Row],[Last5_Flag]]=1,1,0)</f>
        <v>0</v>
      </c>
      <c r="AL1333">
        <f>COUNTIFS(
    Table1[Player Name], Table1[[#This Row],[Player Name]],
    Table1[Position], Table1[[#This Row],[Position]]
)</f>
        <v>15</v>
      </c>
      <c r="AM1333" t="str" cm="1">
        <f t="array" ref="AM13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334" spans="1:39" x14ac:dyDescent="0.2">
      <c r="A1334" t="str">
        <f>TEXT(Table1[[#This Row],[Date]],"yyyymmdd") &amp; "_" &amp; (LEFT(D1334,3) &amp; "_" &amp; LEFT(E1334,3) &amp; "_" &amp; (Table1[[#This Row],[Game_no.]]))</f>
        <v>20260303_Eck_Whe_1</v>
      </c>
      <c r="B1334" s="1">
        <v>46084</v>
      </c>
      <c r="C1334" s="3">
        <v>1</v>
      </c>
      <c r="D1334" t="s">
        <v>376</v>
      </c>
      <c r="E1334" t="s">
        <v>270</v>
      </c>
      <c r="F1334" t="s">
        <v>270</v>
      </c>
      <c r="G1334" t="s">
        <v>376</v>
      </c>
      <c r="H1334" t="s">
        <v>276</v>
      </c>
      <c r="I1334" t="str">
        <f>TRIM(SUBSTITUTE(Table1[[#This Row],[Player]], " ", ""))</f>
        <v>E.Blackie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f t="shared" si="69"/>
        <v>0</v>
      </c>
      <c r="W1334" t="s">
        <v>50</v>
      </c>
      <c r="X1334" s="3">
        <v>3</v>
      </c>
      <c r="Y1334">
        <v>0</v>
      </c>
      <c r="AF1334">
        <f>Table1[[#This Row],[AB]]+Table1[[#This Row],[BB]]+Table1[[#This Row],[SF]]</f>
        <v>1</v>
      </c>
      <c r="AG1334">
        <f>Table1[[#This Row],[H]]+Table1[[#This Row],[BB]]</f>
        <v>0</v>
      </c>
      <c r="AH1334">
        <f>Table1[[#This Row],[H]]-Table1[[#This Row],[2B]]-Table1[[#This Row],[3B]]-Table1[[#This Row],[HR]]</f>
        <v>0</v>
      </c>
      <c r="AI1334" s="3">
        <f>IF(Table1[[#This Row],[Team_Game_Number]] &gt;_xlfn.MAXIFS(Table1[Team_Game_Number],Table1[Team],Table1[[#This Row],[Team]]) - 5,1,0)</f>
        <v>0</v>
      </c>
      <c r="AJ1334" cm="1">
        <f t="array" ref="AJ1334">MATCH(Table1[[#This Row],[Game_ID]],_xlfn.UNIQUE(_xlfn._xlws.FILTER(Table1[Game_ID],Table1[Team]=Table1[[#This Row],[Team]])),0)</f>
        <v>5</v>
      </c>
      <c r="AK1334">
        <f>IF(Table1[[#This Row],[Last5_Flag]]=1,1,0)</f>
        <v>0</v>
      </c>
      <c r="AL1334">
        <f>COUNTIFS(
    Table1[Player Name], Table1[[#This Row],[Player Name]],
    Table1[Position], Table1[[#This Row],[Position]]
)</f>
        <v>3</v>
      </c>
      <c r="AM1334" t="str" cm="1">
        <f t="array" ref="AM13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335" spans="1:39" x14ac:dyDescent="0.2">
      <c r="A1335" t="str">
        <f>TEXT(Table1[[#This Row],[Date]],"yyyymmdd") &amp; "_" &amp; (LEFT(D1335,3) &amp; "_" &amp; LEFT(E1335,3) &amp; "_" &amp; (Table1[[#This Row],[Game_no.]]))</f>
        <v>20260303_Eck_Whe_1</v>
      </c>
      <c r="B1335" s="1">
        <v>46084</v>
      </c>
      <c r="C1335" s="3">
        <v>1</v>
      </c>
      <c r="D1335" t="s">
        <v>376</v>
      </c>
      <c r="E1335" t="s">
        <v>270</v>
      </c>
      <c r="F1335" t="s">
        <v>270</v>
      </c>
      <c r="G1335" t="s">
        <v>376</v>
      </c>
      <c r="H1335" t="s">
        <v>277</v>
      </c>
      <c r="I1335" t="str">
        <f>TRIM(SUBSTITUTE(Table1[[#This Row],[Player]], " ", ""))</f>
        <v>M.Clark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f t="shared" si="69"/>
        <v>0</v>
      </c>
      <c r="W1335" t="s">
        <v>43</v>
      </c>
      <c r="X1335" s="3">
        <v>4</v>
      </c>
      <c r="Y1335">
        <v>0</v>
      </c>
      <c r="AF1335">
        <f>Table1[[#This Row],[AB]]+Table1[[#This Row],[BB]]+Table1[[#This Row],[SF]]</f>
        <v>1</v>
      </c>
      <c r="AG1335">
        <f>Table1[[#This Row],[H]]+Table1[[#This Row],[BB]]</f>
        <v>0</v>
      </c>
      <c r="AH1335">
        <f>Table1[[#This Row],[H]]-Table1[[#This Row],[2B]]-Table1[[#This Row],[3B]]-Table1[[#This Row],[HR]]</f>
        <v>0</v>
      </c>
      <c r="AI1335" s="3">
        <f>IF(Table1[[#This Row],[Team_Game_Number]] &gt;_xlfn.MAXIFS(Table1[Team_Game_Number],Table1[Team],Table1[[#This Row],[Team]]) - 5,1,0)</f>
        <v>0</v>
      </c>
      <c r="AJ1335" cm="1">
        <f t="array" ref="AJ1335">MATCH(Table1[[#This Row],[Game_ID]],_xlfn.UNIQUE(_xlfn._xlws.FILTER(Table1[Game_ID],Table1[Team]=Table1[[#This Row],[Team]])),0)</f>
        <v>5</v>
      </c>
      <c r="AK1335">
        <f>IF(Table1[[#This Row],[Last5_Flag]]=1,1,0)</f>
        <v>0</v>
      </c>
      <c r="AL1335">
        <f>COUNTIFS(
    Table1[Player Name], Table1[[#This Row],[Player Name]],
    Table1[Position], Table1[[#This Row],[Position]]
)</f>
        <v>2</v>
      </c>
      <c r="AM1335" t="str" cm="1">
        <f t="array" ref="AM13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336" spans="1:39" x14ac:dyDescent="0.2">
      <c r="A1336" t="str">
        <f>TEXT(Table1[[#This Row],[Date]],"yyyymmdd") &amp; "_" &amp; (LEFT(D1336,3) &amp; "_" &amp; LEFT(E1336,3) &amp; "_" &amp; (Table1[[#This Row],[Game_no.]]))</f>
        <v>20260303_Eck_Whe_1</v>
      </c>
      <c r="B1336" s="1">
        <v>46084</v>
      </c>
      <c r="C1336" s="3">
        <v>1</v>
      </c>
      <c r="D1336" t="s">
        <v>376</v>
      </c>
      <c r="E1336" t="s">
        <v>270</v>
      </c>
      <c r="F1336" t="s">
        <v>270</v>
      </c>
      <c r="G1336" t="s">
        <v>376</v>
      </c>
      <c r="H1336" t="s">
        <v>329</v>
      </c>
      <c r="I1336" t="str">
        <f>TRIM(SUBSTITUTE(Table1[[#This Row],[Player]], " ", ""))</f>
        <v>R.Pearlman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f t="shared" si="69"/>
        <v>0</v>
      </c>
      <c r="W1336" t="s">
        <v>74</v>
      </c>
      <c r="X1336" s="3">
        <v>4</v>
      </c>
      <c r="Y1336">
        <v>0</v>
      </c>
      <c r="AF1336">
        <f>Table1[[#This Row],[AB]]+Table1[[#This Row],[BB]]+Table1[[#This Row],[SF]]</f>
        <v>1</v>
      </c>
      <c r="AG1336">
        <f>Table1[[#This Row],[H]]+Table1[[#This Row],[BB]]</f>
        <v>1</v>
      </c>
      <c r="AH1336">
        <f>Table1[[#This Row],[H]]-Table1[[#This Row],[2B]]-Table1[[#This Row],[3B]]-Table1[[#This Row],[HR]]</f>
        <v>0</v>
      </c>
      <c r="AI1336" s="3">
        <f>IF(Table1[[#This Row],[Team_Game_Number]] &gt;_xlfn.MAXIFS(Table1[Team_Game_Number],Table1[Team],Table1[[#This Row],[Team]]) - 5,1,0)</f>
        <v>0</v>
      </c>
      <c r="AJ1336" cm="1">
        <f t="array" ref="AJ1336">MATCH(Table1[[#This Row],[Game_ID]],_xlfn.UNIQUE(_xlfn._xlws.FILTER(Table1[Game_ID],Table1[Team]=Table1[[#This Row],[Team]])),0)</f>
        <v>5</v>
      </c>
      <c r="AK1336">
        <f>IF(Table1[[#This Row],[Last5_Flag]]=1,1,0)</f>
        <v>0</v>
      </c>
      <c r="AL1336">
        <f>COUNTIFS(
    Table1[Player Name], Table1[[#This Row],[Player Name]],
    Table1[Position], Table1[[#This Row],[Position]]
)</f>
        <v>1</v>
      </c>
      <c r="AM1336" t="str" cm="1">
        <f t="array" ref="AM13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337" spans="1:39" x14ac:dyDescent="0.2">
      <c r="A1337" t="str">
        <f>TEXT(Table1[[#This Row],[Date]],"yyyymmdd") &amp; "_" &amp; (LEFT(D1337,3) &amp; "_" &amp; LEFT(E1337,3) &amp; "_" &amp; (Table1[[#This Row],[Game_no.]]))</f>
        <v>20260303_Eck_Whe_1</v>
      </c>
      <c r="B1337" s="1">
        <v>46084</v>
      </c>
      <c r="C1337" s="3">
        <v>1</v>
      </c>
      <c r="D1337" t="s">
        <v>376</v>
      </c>
      <c r="E1337" t="s">
        <v>270</v>
      </c>
      <c r="F1337" t="s">
        <v>270</v>
      </c>
      <c r="G1337" t="s">
        <v>376</v>
      </c>
      <c r="H1337" t="s">
        <v>271</v>
      </c>
      <c r="I1337" t="str">
        <f>TRIM(SUBSTITUTE(Table1[[#This Row],[Player]], " ", ""))</f>
        <v>G.Mummery</v>
      </c>
      <c r="J1337">
        <v>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f t="shared" si="69"/>
        <v>0</v>
      </c>
      <c r="W1337" t="s">
        <v>7</v>
      </c>
      <c r="X1337" s="3">
        <v>5</v>
      </c>
      <c r="Y1337">
        <v>0</v>
      </c>
      <c r="AF1337">
        <f>Table1[[#This Row],[AB]]+Table1[[#This Row],[BB]]+Table1[[#This Row],[SF]]</f>
        <v>2</v>
      </c>
      <c r="AG1337">
        <f>Table1[[#This Row],[H]]+Table1[[#This Row],[BB]]</f>
        <v>0</v>
      </c>
      <c r="AH1337">
        <f>Table1[[#This Row],[H]]-Table1[[#This Row],[2B]]-Table1[[#This Row],[3B]]-Table1[[#This Row],[HR]]</f>
        <v>0</v>
      </c>
      <c r="AI1337" s="3">
        <f>IF(Table1[[#This Row],[Team_Game_Number]] &gt;_xlfn.MAXIFS(Table1[Team_Game_Number],Table1[Team],Table1[[#This Row],[Team]]) - 5,1,0)</f>
        <v>0</v>
      </c>
      <c r="AJ1337" cm="1">
        <f t="array" ref="AJ1337">MATCH(Table1[[#This Row],[Game_ID]],_xlfn.UNIQUE(_xlfn._xlws.FILTER(Table1[Game_ID],Table1[Team]=Table1[[#This Row],[Team]])),0)</f>
        <v>5</v>
      </c>
      <c r="AK1337">
        <f>IF(Table1[[#This Row],[Last5_Flag]]=1,1,0)</f>
        <v>0</v>
      </c>
      <c r="AL1337">
        <f>COUNTIFS(
    Table1[Player Name], Table1[[#This Row],[Player Name]],
    Table1[Position], Table1[[#This Row],[Position]]
)</f>
        <v>23</v>
      </c>
      <c r="AM1337" t="str" cm="1">
        <f t="array" ref="AM13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338" spans="1:39" x14ac:dyDescent="0.2">
      <c r="A1338" t="str">
        <f>TEXT(Table1[[#This Row],[Date]],"yyyymmdd") &amp; "_" &amp; (LEFT(D1338,3) &amp; "_" &amp; LEFT(E1338,3) &amp; "_" &amp; (Table1[[#This Row],[Game_no.]]))</f>
        <v>20260303_Eck_Whe_1</v>
      </c>
      <c r="B1338" s="1">
        <v>46084</v>
      </c>
      <c r="C1338" s="3">
        <v>1</v>
      </c>
      <c r="D1338" t="s">
        <v>376</v>
      </c>
      <c r="E1338" t="s">
        <v>270</v>
      </c>
      <c r="F1338" t="s">
        <v>270</v>
      </c>
      <c r="G1338" t="s">
        <v>376</v>
      </c>
      <c r="H1338" t="s">
        <v>278</v>
      </c>
      <c r="I1338" t="str">
        <f>TRIM(SUBSTITUTE(Table1[[#This Row],[Player]], " ", ""))</f>
        <v>E.Troxel</v>
      </c>
      <c r="J1338">
        <v>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f t="shared" si="69"/>
        <v>0</v>
      </c>
      <c r="W1338" t="s">
        <v>52</v>
      </c>
      <c r="X1338" s="3">
        <v>6</v>
      </c>
      <c r="Y1338">
        <v>0</v>
      </c>
      <c r="AF1338">
        <f>Table1[[#This Row],[AB]]+Table1[[#This Row],[BB]]+Table1[[#This Row],[SF]]</f>
        <v>2</v>
      </c>
      <c r="AG1338">
        <f>Table1[[#This Row],[H]]+Table1[[#This Row],[BB]]</f>
        <v>0</v>
      </c>
      <c r="AH1338">
        <f>Table1[[#This Row],[H]]-Table1[[#This Row],[2B]]-Table1[[#This Row],[3B]]-Table1[[#This Row],[HR]]</f>
        <v>0</v>
      </c>
      <c r="AI1338" s="3">
        <f>IF(Table1[[#This Row],[Team_Game_Number]] &gt;_xlfn.MAXIFS(Table1[Team_Game_Number],Table1[Team],Table1[[#This Row],[Team]]) - 5,1,0)</f>
        <v>0</v>
      </c>
      <c r="AJ1338" cm="1">
        <f t="array" ref="AJ1338">MATCH(Table1[[#This Row],[Game_ID]],_xlfn.UNIQUE(_xlfn._xlws.FILTER(Table1[Game_ID],Table1[Team]=Table1[[#This Row],[Team]])),0)</f>
        <v>5</v>
      </c>
      <c r="AK1338">
        <f>IF(Table1[[#This Row],[Last5_Flag]]=1,1,0)</f>
        <v>0</v>
      </c>
      <c r="AL1338">
        <f>COUNTIFS(
    Table1[Player Name], Table1[[#This Row],[Player Name]],
    Table1[Position], Table1[[#This Row],[Position]]
)</f>
        <v>15</v>
      </c>
      <c r="AM1338" t="str" cm="1">
        <f t="array" ref="AM13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39" spans="1:39" x14ac:dyDescent="0.2">
      <c r="A1339" t="str">
        <f>TEXT(Table1[[#This Row],[Date]],"yyyymmdd") &amp; "_" &amp; (LEFT(D1339,3) &amp; "_" &amp; LEFT(E1339,3) &amp; "_" &amp; (Table1[[#This Row],[Game_no.]]))</f>
        <v>20260303_Eck_Whe_1</v>
      </c>
      <c r="B1339" s="1">
        <v>46084</v>
      </c>
      <c r="C1339" s="3">
        <v>1</v>
      </c>
      <c r="D1339" t="s">
        <v>376</v>
      </c>
      <c r="E1339" t="s">
        <v>270</v>
      </c>
      <c r="F1339" t="s">
        <v>270</v>
      </c>
      <c r="G1339" t="s">
        <v>376</v>
      </c>
      <c r="H1339" t="s">
        <v>377</v>
      </c>
      <c r="I1339" t="str">
        <f>TRIM(SUBSTITUTE(Table1[[#This Row],[Player]], " ", ""))</f>
        <v>P.Villarreal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f t="shared" si="69"/>
        <v>0</v>
      </c>
      <c r="W1339" t="s">
        <v>54</v>
      </c>
      <c r="X1339" s="3">
        <v>7</v>
      </c>
      <c r="Y1339">
        <v>0</v>
      </c>
      <c r="AF1339">
        <f>Table1[[#This Row],[AB]]+Table1[[#This Row],[BB]]+Table1[[#This Row],[SF]]</f>
        <v>1</v>
      </c>
      <c r="AG1339">
        <f>Table1[[#This Row],[H]]+Table1[[#This Row],[BB]]</f>
        <v>0</v>
      </c>
      <c r="AH1339">
        <f>Table1[[#This Row],[H]]-Table1[[#This Row],[2B]]-Table1[[#This Row],[3B]]-Table1[[#This Row],[HR]]</f>
        <v>0</v>
      </c>
      <c r="AI1339" s="3">
        <f>IF(Table1[[#This Row],[Team_Game_Number]] &gt;_xlfn.MAXIFS(Table1[Team_Game_Number],Table1[Team],Table1[[#This Row],[Team]]) - 5,1,0)</f>
        <v>0</v>
      </c>
      <c r="AJ1339" cm="1">
        <f t="array" ref="AJ1339">MATCH(Table1[[#This Row],[Game_ID]],_xlfn.UNIQUE(_xlfn._xlws.FILTER(Table1[Game_ID],Table1[Team]=Table1[[#This Row],[Team]])),0)</f>
        <v>5</v>
      </c>
      <c r="AK1339">
        <f>IF(Table1[[#This Row],[Last5_Flag]]=1,1,0)</f>
        <v>0</v>
      </c>
      <c r="AL1339">
        <f>COUNTIFS(
    Table1[Player Name], Table1[[#This Row],[Player Name]],
    Table1[Position], Table1[[#This Row],[Position]]
)</f>
        <v>13</v>
      </c>
      <c r="AM1339" t="str" cm="1">
        <f t="array" ref="AM13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340" spans="1:39" x14ac:dyDescent="0.2">
      <c r="A1340" t="str">
        <f>TEXT(Table1[[#This Row],[Date]],"yyyymmdd") &amp; "_" &amp; (LEFT(D1340,3) &amp; "_" &amp; LEFT(E1340,3) &amp; "_" &amp; (Table1[[#This Row],[Game_no.]]))</f>
        <v>20260303_Eck_Whe_1</v>
      </c>
      <c r="B1340" s="1">
        <v>46084</v>
      </c>
      <c r="C1340" s="3">
        <v>1</v>
      </c>
      <c r="D1340" t="s">
        <v>376</v>
      </c>
      <c r="E1340" t="s">
        <v>270</v>
      </c>
      <c r="F1340" t="s">
        <v>270</v>
      </c>
      <c r="G1340" t="s">
        <v>376</v>
      </c>
      <c r="H1340" t="s">
        <v>280</v>
      </c>
      <c r="I1340" t="str">
        <f>TRIM(SUBSTITUTE(Table1[[#This Row],[Player]], " ", ""))</f>
        <v>M.Rodriguez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f t="shared" si="69"/>
        <v>0</v>
      </c>
      <c r="W1340" t="s">
        <v>74</v>
      </c>
      <c r="X1340" s="3">
        <v>7</v>
      </c>
      <c r="Y1340">
        <v>0</v>
      </c>
      <c r="AF1340">
        <f>Table1[[#This Row],[AB]]+Table1[[#This Row],[BB]]+Table1[[#This Row],[SF]]</f>
        <v>1</v>
      </c>
      <c r="AG1340">
        <f>Table1[[#This Row],[H]]+Table1[[#This Row],[BB]]</f>
        <v>0</v>
      </c>
      <c r="AH1340">
        <f>Table1[[#This Row],[H]]-Table1[[#This Row],[2B]]-Table1[[#This Row],[3B]]-Table1[[#This Row],[HR]]</f>
        <v>0</v>
      </c>
      <c r="AI1340" s="3">
        <f>IF(Table1[[#This Row],[Team_Game_Number]] &gt;_xlfn.MAXIFS(Table1[Team_Game_Number],Table1[Team],Table1[[#This Row],[Team]]) - 5,1,0)</f>
        <v>0</v>
      </c>
      <c r="AJ1340" cm="1">
        <f t="array" ref="AJ1340">MATCH(Table1[[#This Row],[Game_ID]],_xlfn.UNIQUE(_xlfn._xlws.FILTER(Table1[Game_ID],Table1[Team]=Table1[[#This Row],[Team]])),0)</f>
        <v>5</v>
      </c>
      <c r="AK1340">
        <f>IF(Table1[[#This Row],[Last5_Flag]]=1,1,0)</f>
        <v>0</v>
      </c>
      <c r="AL1340">
        <f>COUNTIFS(
    Table1[Player Name], Table1[[#This Row],[Player Name]],
    Table1[Position], Table1[[#This Row],[Position]]
)</f>
        <v>2</v>
      </c>
      <c r="AM1340" t="str" cm="1">
        <f t="array" ref="AM13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341" spans="1:39" x14ac:dyDescent="0.2">
      <c r="A1341" t="str">
        <f>TEXT(Table1[[#This Row],[Date]],"yyyymmdd") &amp; "_" &amp; (LEFT(D1341,3) &amp; "_" &amp; LEFT(E1341,3) &amp; "_" &amp; (Table1[[#This Row],[Game_no.]]))</f>
        <v>20260303_Eck_Whe_1</v>
      </c>
      <c r="B1341" s="1">
        <v>46084</v>
      </c>
      <c r="C1341" s="3">
        <v>1</v>
      </c>
      <c r="D1341" t="s">
        <v>376</v>
      </c>
      <c r="E1341" t="s">
        <v>270</v>
      </c>
      <c r="F1341" t="s">
        <v>270</v>
      </c>
      <c r="G1341" t="s">
        <v>376</v>
      </c>
      <c r="H1341" t="s">
        <v>282</v>
      </c>
      <c r="I1341" t="str">
        <f>TRIM(SUBSTITUTE(Table1[[#This Row],[Player]], " ", ""))</f>
        <v>A.Kresak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f t="shared" si="69"/>
        <v>0</v>
      </c>
      <c r="W1341" t="s">
        <v>53</v>
      </c>
      <c r="X1341" s="3">
        <v>8</v>
      </c>
      <c r="Y1341">
        <v>0</v>
      </c>
      <c r="AF1341">
        <f>Table1[[#This Row],[AB]]+Table1[[#This Row],[BB]]+Table1[[#This Row],[SF]]</f>
        <v>2</v>
      </c>
      <c r="AG1341">
        <f>Table1[[#This Row],[H]]+Table1[[#This Row],[BB]]</f>
        <v>0</v>
      </c>
      <c r="AH1341">
        <f>Table1[[#This Row],[H]]-Table1[[#This Row],[2B]]-Table1[[#This Row],[3B]]-Table1[[#This Row],[HR]]</f>
        <v>0</v>
      </c>
      <c r="AI1341" s="3">
        <f>IF(Table1[[#This Row],[Team_Game_Number]] &gt;_xlfn.MAXIFS(Table1[Team_Game_Number],Table1[Team],Table1[[#This Row],[Team]]) - 5,1,0)</f>
        <v>0</v>
      </c>
      <c r="AJ1341" cm="1">
        <f t="array" ref="AJ1341">MATCH(Table1[[#This Row],[Game_ID]],_xlfn.UNIQUE(_xlfn._xlws.FILTER(Table1[Game_ID],Table1[Team]=Table1[[#This Row],[Team]])),0)</f>
        <v>5</v>
      </c>
      <c r="AK1341">
        <f>IF(Table1[[#This Row],[Last5_Flag]]=1,1,0)</f>
        <v>0</v>
      </c>
      <c r="AL1341">
        <f>COUNTIFS(
    Table1[Player Name], Table1[[#This Row],[Player Name]],
    Table1[Position], Table1[[#This Row],[Position]]
)</f>
        <v>19</v>
      </c>
      <c r="AM1341" t="str" cm="1">
        <f t="array" ref="AM13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342" spans="1:39" x14ac:dyDescent="0.2">
      <c r="A1342" t="str">
        <f>TEXT(Table1[[#This Row],[Date]],"yyyymmdd") &amp; "_" &amp; (LEFT(D1342,3) &amp; "_" &amp; LEFT(E1342,3) &amp; "_" &amp; (Table1[[#This Row],[Game_no.]]))</f>
        <v>20260303_Eck_Whe_1</v>
      </c>
      <c r="B1342" s="1">
        <v>46084</v>
      </c>
      <c r="C1342" s="3">
        <v>1</v>
      </c>
      <c r="D1342" t="s">
        <v>376</v>
      </c>
      <c r="E1342" t="s">
        <v>270</v>
      </c>
      <c r="F1342" t="s">
        <v>270</v>
      </c>
      <c r="G1342" t="s">
        <v>376</v>
      </c>
      <c r="H1342" t="s">
        <v>275</v>
      </c>
      <c r="I1342" t="str">
        <f>TRIM(SUBSTITUTE(Table1[[#This Row],[Player]], " ", ""))</f>
        <v>M.Holp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f t="shared" si="69"/>
        <v>0</v>
      </c>
      <c r="W1342" t="s">
        <v>57</v>
      </c>
      <c r="X1342" s="3">
        <v>9</v>
      </c>
      <c r="Y1342">
        <v>0</v>
      </c>
      <c r="AF1342">
        <f>Table1[[#This Row],[AB]]+Table1[[#This Row],[BB]]+Table1[[#This Row],[SF]]</f>
        <v>2</v>
      </c>
      <c r="AG1342">
        <f>Table1[[#This Row],[H]]+Table1[[#This Row],[BB]]</f>
        <v>0</v>
      </c>
      <c r="AH1342">
        <f>Table1[[#This Row],[H]]-Table1[[#This Row],[2B]]-Table1[[#This Row],[3B]]-Table1[[#This Row],[HR]]</f>
        <v>0</v>
      </c>
      <c r="AI1342" s="3">
        <f>IF(Table1[[#This Row],[Team_Game_Number]] &gt;_xlfn.MAXIFS(Table1[Team_Game_Number],Table1[Team],Table1[[#This Row],[Team]]) - 5,1,0)</f>
        <v>0</v>
      </c>
      <c r="AJ1342" cm="1">
        <f t="array" ref="AJ1342">MATCH(Table1[[#This Row],[Game_ID]],_xlfn.UNIQUE(_xlfn._xlws.FILTER(Table1[Game_ID],Table1[Team]=Table1[[#This Row],[Team]])),0)</f>
        <v>5</v>
      </c>
      <c r="AK1342">
        <f>IF(Table1[[#This Row],[Last5_Flag]]=1,1,0)</f>
        <v>0</v>
      </c>
      <c r="AL1342">
        <f>COUNTIFS(
    Table1[Player Name], Table1[[#This Row],[Player Name]],
    Table1[Position], Table1[[#This Row],[Position]]
)</f>
        <v>22</v>
      </c>
      <c r="AM1342" t="str" cm="1">
        <f t="array" ref="AM13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343" spans="1:39" x14ac:dyDescent="0.2">
      <c r="A1343" t="str">
        <f>TEXT(Table1[[#This Row],[Date]],"yyyymmdd") &amp; "_" &amp; (LEFT(D1343,3) &amp; "_" &amp; LEFT(E1343,3) &amp; "_" &amp; (Table1[[#This Row],[Game_no.]]))</f>
        <v>20260303_Eck_Whe_1</v>
      </c>
      <c r="B1343" s="1">
        <v>46084</v>
      </c>
      <c r="C1343" s="3">
        <v>1</v>
      </c>
      <c r="D1343" t="s">
        <v>376</v>
      </c>
      <c r="E1343" t="s">
        <v>270</v>
      </c>
      <c r="F1343" t="s">
        <v>270</v>
      </c>
      <c r="G1343" t="s">
        <v>376</v>
      </c>
      <c r="H1343" t="s">
        <v>285</v>
      </c>
      <c r="I1343" t="str">
        <f>TRIM(SUBSTITUTE(Table1[[#This Row],[Player]], " ", ""))</f>
        <v>K.Shields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f t="shared" si="69"/>
        <v>0</v>
      </c>
      <c r="W1343" t="s">
        <v>58</v>
      </c>
      <c r="X1343" s="3"/>
      <c r="Y1343">
        <v>0</v>
      </c>
      <c r="Z1343">
        <v>0.66700000000000004</v>
      </c>
      <c r="AA1343">
        <v>5</v>
      </c>
      <c r="AB1343">
        <v>7</v>
      </c>
      <c r="AC1343">
        <v>7</v>
      </c>
      <c r="AD1343">
        <v>2</v>
      </c>
      <c r="AE1343">
        <v>0</v>
      </c>
      <c r="AF1343">
        <f>Table1[[#This Row],[AB]]+Table1[[#This Row],[BB]]+Table1[[#This Row],[SF]]</f>
        <v>0</v>
      </c>
      <c r="AG1343">
        <f>Table1[[#This Row],[H]]+Table1[[#This Row],[BB]]</f>
        <v>0</v>
      </c>
      <c r="AH1343">
        <f>Table1[[#This Row],[H]]-Table1[[#This Row],[2B]]-Table1[[#This Row],[3B]]-Table1[[#This Row],[HR]]</f>
        <v>0</v>
      </c>
      <c r="AI1343" s="3">
        <f>IF(Table1[[#This Row],[Team_Game_Number]] &gt;_xlfn.MAXIFS(Table1[Team_Game_Number],Table1[Team],Table1[[#This Row],[Team]]) - 5,1,0)</f>
        <v>0</v>
      </c>
      <c r="AJ1343" cm="1">
        <f t="array" ref="AJ1343">MATCH(Table1[[#This Row],[Game_ID]],_xlfn.UNIQUE(_xlfn._xlws.FILTER(Table1[Game_ID],Table1[Team]=Table1[[#This Row],[Team]])),0)</f>
        <v>5</v>
      </c>
      <c r="AK1343">
        <f>IF(Table1[[#This Row],[Last5_Flag]]=1,1,0)</f>
        <v>0</v>
      </c>
      <c r="AL1343">
        <f>COUNTIFS(
    Table1[Player Name], Table1[[#This Row],[Player Name]],
    Table1[Position], Table1[[#This Row],[Position]]
)</f>
        <v>17</v>
      </c>
      <c r="AM1343" t="str" cm="1">
        <f t="array" ref="AM13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44" spans="1:39" x14ac:dyDescent="0.2">
      <c r="A1344" t="str">
        <f>TEXT(Table1[[#This Row],[Date]],"yyyymmdd") &amp; "_" &amp; (LEFT(D1344,3) &amp; "_" &amp; LEFT(E1344,3) &amp; "_" &amp; (Table1[[#This Row],[Game_no.]]))</f>
        <v>20260303_Eck_Whe_1</v>
      </c>
      <c r="B1344" s="1">
        <v>46084</v>
      </c>
      <c r="C1344" s="3">
        <v>1</v>
      </c>
      <c r="D1344" t="s">
        <v>376</v>
      </c>
      <c r="E1344" t="s">
        <v>270</v>
      </c>
      <c r="F1344" t="s">
        <v>270</v>
      </c>
      <c r="G1344" t="s">
        <v>376</v>
      </c>
      <c r="H1344" t="s">
        <v>279</v>
      </c>
      <c r="I1344" t="str">
        <f>TRIM(SUBSTITUTE(Table1[[#This Row],[Player]], " ", ""))</f>
        <v>T.Walsh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f t="shared" si="69"/>
        <v>0</v>
      </c>
      <c r="W1344" t="s">
        <v>58</v>
      </c>
      <c r="X1344" s="3"/>
      <c r="Y1344">
        <v>0</v>
      </c>
      <c r="Z1344">
        <v>0.33300000000000002</v>
      </c>
      <c r="AA1344">
        <v>3</v>
      </c>
      <c r="AB1344">
        <v>3</v>
      </c>
      <c r="AC1344">
        <v>3</v>
      </c>
      <c r="AD1344">
        <v>1</v>
      </c>
      <c r="AE1344">
        <v>0</v>
      </c>
      <c r="AF1344">
        <f>Table1[[#This Row],[AB]]+Table1[[#This Row],[BB]]+Table1[[#This Row],[SF]]</f>
        <v>0</v>
      </c>
      <c r="AG1344">
        <f>Table1[[#This Row],[H]]+Table1[[#This Row],[BB]]</f>
        <v>0</v>
      </c>
      <c r="AH1344">
        <f>Table1[[#This Row],[H]]-Table1[[#This Row],[2B]]-Table1[[#This Row],[3B]]-Table1[[#This Row],[HR]]</f>
        <v>0</v>
      </c>
      <c r="AI1344" s="3">
        <f>IF(Table1[[#This Row],[Team_Game_Number]] &gt;_xlfn.MAXIFS(Table1[Team_Game_Number],Table1[Team],Table1[[#This Row],[Team]]) - 5,1,0)</f>
        <v>0</v>
      </c>
      <c r="AJ1344" cm="1">
        <f t="array" ref="AJ1344">MATCH(Table1[[#This Row],[Game_ID]],_xlfn.UNIQUE(_xlfn._xlws.FILTER(Table1[Game_ID],Table1[Team]=Table1[[#This Row],[Team]])),0)</f>
        <v>5</v>
      </c>
      <c r="AK1344">
        <f>IF(Table1[[#This Row],[Last5_Flag]]=1,1,0)</f>
        <v>0</v>
      </c>
      <c r="AL1344">
        <f>COUNTIFS(
    Table1[Player Name], Table1[[#This Row],[Player Name]],
    Table1[Position], Table1[[#This Row],[Position]]
)</f>
        <v>2</v>
      </c>
      <c r="AM1344" t="str" cm="1">
        <f t="array" ref="AM13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45" spans="1:39" x14ac:dyDescent="0.2">
      <c r="A1345" t="str">
        <f>TEXT(Table1[[#This Row],[Date]],"yyyymmdd") &amp; "_" &amp; (LEFT(D1345,3) &amp; "_" &amp; LEFT(E1345,3) &amp; "_" &amp; (Table1[[#This Row],[Game_no.]]))</f>
        <v>20260303_Eck_Whe_1</v>
      </c>
      <c r="B1345" s="1">
        <v>46084</v>
      </c>
      <c r="C1345" s="3">
        <v>1</v>
      </c>
      <c r="D1345" t="s">
        <v>376</v>
      </c>
      <c r="E1345" t="s">
        <v>270</v>
      </c>
      <c r="F1345" t="s">
        <v>270</v>
      </c>
      <c r="G1345" t="s">
        <v>376</v>
      </c>
      <c r="H1345" t="s">
        <v>284</v>
      </c>
      <c r="I1345" t="str">
        <f>TRIM(SUBSTITUTE(Table1[[#This Row],[Player]], " ", ""))</f>
        <v>R.Peters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f t="shared" ref="V1345:V1375" si="70">L1345*1+P1345*2+Q1345*3+R1345*4</f>
        <v>0</v>
      </c>
      <c r="W1345" t="s">
        <v>58</v>
      </c>
      <c r="X1345" s="3"/>
      <c r="Y1345">
        <v>0</v>
      </c>
      <c r="Z1345">
        <v>3</v>
      </c>
      <c r="AA1345">
        <v>2</v>
      </c>
      <c r="AB1345">
        <v>2</v>
      </c>
      <c r="AC1345">
        <v>2</v>
      </c>
      <c r="AD1345">
        <v>2</v>
      </c>
      <c r="AE1345">
        <v>2</v>
      </c>
      <c r="AF1345">
        <f>Table1[[#This Row],[AB]]+Table1[[#This Row],[BB]]+Table1[[#This Row],[SF]]</f>
        <v>0</v>
      </c>
      <c r="AG1345">
        <f>Table1[[#This Row],[H]]+Table1[[#This Row],[BB]]</f>
        <v>0</v>
      </c>
      <c r="AH1345">
        <f>Table1[[#This Row],[H]]-Table1[[#This Row],[2B]]-Table1[[#This Row],[3B]]-Table1[[#This Row],[HR]]</f>
        <v>0</v>
      </c>
      <c r="AI1345" s="3">
        <f>IF(Table1[[#This Row],[Team_Game_Number]] &gt;_xlfn.MAXIFS(Table1[Team_Game_Number],Table1[Team],Table1[[#This Row],[Team]]) - 5,1,0)</f>
        <v>0</v>
      </c>
      <c r="AJ1345" cm="1">
        <f t="array" ref="AJ1345">MATCH(Table1[[#This Row],[Game_ID]],_xlfn.UNIQUE(_xlfn._xlws.FILTER(Table1[Game_ID],Table1[Team]=Table1[[#This Row],[Team]])),0)</f>
        <v>5</v>
      </c>
      <c r="AK1345">
        <f>IF(Table1[[#This Row],[Last5_Flag]]=1,1,0)</f>
        <v>0</v>
      </c>
      <c r="AL1345">
        <f>COUNTIFS(
    Table1[Player Name], Table1[[#This Row],[Player Name]],
    Table1[Position], Table1[[#This Row],[Position]]
)</f>
        <v>14</v>
      </c>
      <c r="AM1345" t="str" cm="1">
        <f t="array" ref="AM13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46" spans="1:39" x14ac:dyDescent="0.2">
      <c r="A1346" t="str">
        <f>TEXT(Table1[[#This Row],[Date]],"yyyymmdd") &amp; "_" &amp; (LEFT(D1346,3) &amp; "_" &amp; LEFT(E1346,3) &amp; "_" &amp; (Table1[[#This Row],[Game_no.]]))</f>
        <v>20260303_Eck_Whe_2</v>
      </c>
      <c r="B1346" s="1">
        <v>46084</v>
      </c>
      <c r="C1346" s="3">
        <v>2</v>
      </c>
      <c r="D1346" t="s">
        <v>376</v>
      </c>
      <c r="E1346" t="s">
        <v>270</v>
      </c>
      <c r="F1346" t="s">
        <v>270</v>
      </c>
      <c r="G1346" t="s">
        <v>376</v>
      </c>
      <c r="H1346" t="s">
        <v>273</v>
      </c>
      <c r="I1346" t="str">
        <f>TRIM(SUBSTITUTE(Table1[[#This Row],[Player]], " ", ""))</f>
        <v>K.Warrix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f t="shared" si="70"/>
        <v>0</v>
      </c>
      <c r="W1346" t="s">
        <v>48</v>
      </c>
      <c r="X1346" s="3">
        <v>1</v>
      </c>
      <c r="Y1346">
        <v>0</v>
      </c>
      <c r="AF1346">
        <f>Table1[[#This Row],[AB]]+Table1[[#This Row],[BB]]+Table1[[#This Row],[SF]]</f>
        <v>2</v>
      </c>
      <c r="AG1346">
        <f>Table1[[#This Row],[H]]+Table1[[#This Row],[BB]]</f>
        <v>0</v>
      </c>
      <c r="AH1346">
        <f>Table1[[#This Row],[H]]-Table1[[#This Row],[2B]]-Table1[[#This Row],[3B]]-Table1[[#This Row],[HR]]</f>
        <v>0</v>
      </c>
      <c r="AI1346" s="3">
        <f>IF(Table1[[#This Row],[Team_Game_Number]] &gt;_xlfn.MAXIFS(Table1[Team_Game_Number],Table1[Team],Table1[[#This Row],[Team]]) - 5,1,0)</f>
        <v>0</v>
      </c>
      <c r="AJ1346" cm="1">
        <f t="array" ref="AJ1346">MATCH(Table1[[#This Row],[Game_ID]],_xlfn.UNIQUE(_xlfn._xlws.FILTER(Table1[Game_ID],Table1[Team]=Table1[[#This Row],[Team]])),0)</f>
        <v>6</v>
      </c>
      <c r="AK1346">
        <f>IF(Table1[[#This Row],[Last5_Flag]]=1,1,0)</f>
        <v>0</v>
      </c>
      <c r="AL1346">
        <f>COUNTIFS(
    Table1[Player Name], Table1[[#This Row],[Player Name]],
    Table1[Position], Table1[[#This Row],[Position]]
)</f>
        <v>24</v>
      </c>
      <c r="AM1346" t="str" cm="1">
        <f t="array" ref="AM13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47" spans="1:39" x14ac:dyDescent="0.2">
      <c r="A1347" t="str">
        <f>TEXT(Table1[[#This Row],[Date]],"yyyymmdd") &amp; "_" &amp; (LEFT(D1347,3) &amp; "_" &amp; LEFT(E1347,3) &amp; "_" &amp; (Table1[[#This Row],[Game_no.]]))</f>
        <v>20260303_Eck_Whe_2</v>
      </c>
      <c r="B1347" s="1">
        <v>46084</v>
      </c>
      <c r="C1347" s="3">
        <v>2</v>
      </c>
      <c r="D1347" t="s">
        <v>376</v>
      </c>
      <c r="E1347" t="s">
        <v>270</v>
      </c>
      <c r="F1347" t="s">
        <v>270</v>
      </c>
      <c r="G1347" t="s">
        <v>376</v>
      </c>
      <c r="H1347" t="s">
        <v>271</v>
      </c>
      <c r="I1347" t="str">
        <f>TRIM(SUBSTITUTE(Table1[[#This Row],[Player]], " ", ""))</f>
        <v>G.Mummery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f t="shared" si="70"/>
        <v>0</v>
      </c>
      <c r="W1347" t="s">
        <v>48</v>
      </c>
      <c r="X1347" s="3">
        <v>1</v>
      </c>
      <c r="Y1347">
        <v>1</v>
      </c>
      <c r="AF1347">
        <f>Table1[[#This Row],[AB]]+Table1[[#This Row],[BB]]+Table1[[#This Row],[SF]]</f>
        <v>1</v>
      </c>
      <c r="AG1347">
        <f>Table1[[#This Row],[H]]+Table1[[#This Row],[BB]]</f>
        <v>1</v>
      </c>
      <c r="AH1347">
        <f>Table1[[#This Row],[H]]-Table1[[#This Row],[2B]]-Table1[[#This Row],[3B]]-Table1[[#This Row],[HR]]</f>
        <v>0</v>
      </c>
      <c r="AI1347" s="3">
        <f>IF(Table1[[#This Row],[Team_Game_Number]] &gt;_xlfn.MAXIFS(Table1[Team_Game_Number],Table1[Team],Table1[[#This Row],[Team]]) - 5,1,0)</f>
        <v>0</v>
      </c>
      <c r="AJ1347" cm="1">
        <f t="array" ref="AJ1347">MATCH(Table1[[#This Row],[Game_ID]],_xlfn.UNIQUE(_xlfn._xlws.FILTER(Table1[Game_ID],Table1[Team]=Table1[[#This Row],[Team]])),0)</f>
        <v>6</v>
      </c>
      <c r="AK1347">
        <f>IF(Table1[[#This Row],[Last5_Flag]]=1,1,0)</f>
        <v>0</v>
      </c>
      <c r="AL1347">
        <f>COUNTIFS(
    Table1[Player Name], Table1[[#This Row],[Player Name]],
    Table1[Position], Table1[[#This Row],[Position]]
)</f>
        <v>1</v>
      </c>
      <c r="AM1347" t="str" cm="1">
        <f t="array" ref="AM13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348" spans="1:39" x14ac:dyDescent="0.2">
      <c r="A1348" t="str">
        <f>TEXT(Table1[[#This Row],[Date]],"yyyymmdd") &amp; "_" &amp; (LEFT(D1348,3) &amp; "_" &amp; LEFT(E1348,3) &amp; "_" &amp; (Table1[[#This Row],[Game_no.]]))</f>
        <v>20260303_Eck_Whe_2</v>
      </c>
      <c r="B1348" s="1">
        <v>46084</v>
      </c>
      <c r="C1348" s="3">
        <v>2</v>
      </c>
      <c r="D1348" t="s">
        <v>376</v>
      </c>
      <c r="E1348" t="s">
        <v>270</v>
      </c>
      <c r="F1348" t="s">
        <v>270</v>
      </c>
      <c r="G1348" t="s">
        <v>376</v>
      </c>
      <c r="H1348" t="s">
        <v>278</v>
      </c>
      <c r="I1348" t="str">
        <f>TRIM(SUBSTITUTE(Table1[[#This Row],[Player]], " ", ""))</f>
        <v>E.Troxel</v>
      </c>
      <c r="J1348">
        <v>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f t="shared" si="70"/>
        <v>0</v>
      </c>
      <c r="W1348" t="s">
        <v>52</v>
      </c>
      <c r="X1348" s="3">
        <v>2</v>
      </c>
      <c r="Y1348">
        <v>1</v>
      </c>
      <c r="AF1348">
        <f>Table1[[#This Row],[AB]]+Table1[[#This Row],[BB]]+Table1[[#This Row],[SF]]</f>
        <v>3</v>
      </c>
      <c r="AG1348">
        <f>Table1[[#This Row],[H]]+Table1[[#This Row],[BB]]</f>
        <v>0</v>
      </c>
      <c r="AH1348">
        <f>Table1[[#This Row],[H]]-Table1[[#This Row],[2B]]-Table1[[#This Row],[3B]]-Table1[[#This Row],[HR]]</f>
        <v>0</v>
      </c>
      <c r="AI1348" s="3">
        <f>IF(Table1[[#This Row],[Team_Game_Number]] &gt;_xlfn.MAXIFS(Table1[Team_Game_Number],Table1[Team],Table1[[#This Row],[Team]]) - 5,1,0)</f>
        <v>0</v>
      </c>
      <c r="AJ1348" cm="1">
        <f t="array" ref="AJ1348">MATCH(Table1[[#This Row],[Game_ID]],_xlfn.UNIQUE(_xlfn._xlws.FILTER(Table1[Game_ID],Table1[Team]=Table1[[#This Row],[Team]])),0)</f>
        <v>6</v>
      </c>
      <c r="AK1348">
        <f>IF(Table1[[#This Row],[Last5_Flag]]=1,1,0)</f>
        <v>0</v>
      </c>
      <c r="AL1348">
        <f>COUNTIFS(
    Table1[Player Name], Table1[[#This Row],[Player Name]],
    Table1[Position], Table1[[#This Row],[Position]]
)</f>
        <v>15</v>
      </c>
      <c r="AM1348" t="str" cm="1">
        <f t="array" ref="AM13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49" spans="1:39" x14ac:dyDescent="0.2">
      <c r="A1349" t="str">
        <f>TEXT(Table1[[#This Row],[Date]],"yyyymmdd") &amp; "_" &amp; (LEFT(D1349,3) &amp; "_" &amp; LEFT(E1349,3) &amp; "_" &amp; (Table1[[#This Row],[Game_no.]]))</f>
        <v>20260303_Eck_Whe_2</v>
      </c>
      <c r="B1349" s="1">
        <v>46084</v>
      </c>
      <c r="C1349" s="3">
        <v>2</v>
      </c>
      <c r="D1349" t="s">
        <v>376</v>
      </c>
      <c r="E1349" t="s">
        <v>270</v>
      </c>
      <c r="F1349" t="s">
        <v>270</v>
      </c>
      <c r="G1349" t="s">
        <v>376</v>
      </c>
      <c r="H1349" t="s">
        <v>272</v>
      </c>
      <c r="I1349" t="str">
        <f>TRIM(SUBSTITUTE(Table1[[#This Row],[Player]], " ", ""))</f>
        <v>M.Kay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f t="shared" si="70"/>
        <v>0</v>
      </c>
      <c r="W1349" t="s">
        <v>8</v>
      </c>
      <c r="X1349" s="3">
        <v>3</v>
      </c>
      <c r="Y1349">
        <v>0</v>
      </c>
      <c r="AF1349">
        <f>Table1[[#This Row],[AB]]+Table1[[#This Row],[BB]]+Table1[[#This Row],[SF]]</f>
        <v>2</v>
      </c>
      <c r="AG1349">
        <f>Table1[[#This Row],[H]]+Table1[[#This Row],[BB]]</f>
        <v>0</v>
      </c>
      <c r="AH1349">
        <f>Table1[[#This Row],[H]]-Table1[[#This Row],[2B]]-Table1[[#This Row],[3B]]-Table1[[#This Row],[HR]]</f>
        <v>0</v>
      </c>
      <c r="AI1349" s="3">
        <f>IF(Table1[[#This Row],[Team_Game_Number]] &gt;_xlfn.MAXIFS(Table1[Team_Game_Number],Table1[Team],Table1[[#This Row],[Team]]) - 5,1,0)</f>
        <v>0</v>
      </c>
      <c r="AJ1349" cm="1">
        <f t="array" ref="AJ1349">MATCH(Table1[[#This Row],[Game_ID]],_xlfn.UNIQUE(_xlfn._xlws.FILTER(Table1[Game_ID],Table1[Team]=Table1[[#This Row],[Team]])),0)</f>
        <v>6</v>
      </c>
      <c r="AK1349">
        <f>IF(Table1[[#This Row],[Last5_Flag]]=1,1,0)</f>
        <v>0</v>
      </c>
      <c r="AL1349">
        <f>COUNTIFS(
    Table1[Player Name], Table1[[#This Row],[Player Name]],
    Table1[Position], Table1[[#This Row],[Position]]
)</f>
        <v>1</v>
      </c>
      <c r="AM1349" t="str" cm="1">
        <f t="array" ref="AM13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350" spans="1:39" x14ac:dyDescent="0.2">
      <c r="A1350" t="str">
        <f>TEXT(Table1[[#This Row],[Date]],"yyyymmdd") &amp; "_" &amp; (LEFT(D1350,3) &amp; "_" &amp; LEFT(E1350,3) &amp; "_" &amp; (Table1[[#This Row],[Game_no.]]))</f>
        <v>20260303_Eck_Whe_2</v>
      </c>
      <c r="B1350" s="1">
        <v>46084</v>
      </c>
      <c r="C1350" s="3">
        <v>2</v>
      </c>
      <c r="D1350" t="s">
        <v>376</v>
      </c>
      <c r="E1350" t="s">
        <v>270</v>
      </c>
      <c r="F1350" t="s">
        <v>270</v>
      </c>
      <c r="G1350" t="s">
        <v>376</v>
      </c>
      <c r="H1350" t="s">
        <v>281</v>
      </c>
      <c r="I1350" t="str">
        <f>TRIM(SUBSTITUTE(Table1[[#This Row],[Player]], " ", ""))</f>
        <v>B.Sanders</v>
      </c>
      <c r="J1350">
        <v>2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f t="shared" si="70"/>
        <v>1</v>
      </c>
      <c r="W1350" t="s">
        <v>50</v>
      </c>
      <c r="X1350" s="3">
        <v>4</v>
      </c>
      <c r="Y1350">
        <v>0</v>
      </c>
      <c r="AF1350">
        <f>Table1[[#This Row],[AB]]+Table1[[#This Row],[BB]]+Table1[[#This Row],[SF]]</f>
        <v>2</v>
      </c>
      <c r="AG1350">
        <f>Table1[[#This Row],[H]]+Table1[[#This Row],[BB]]</f>
        <v>1</v>
      </c>
      <c r="AH1350">
        <f>Table1[[#This Row],[H]]-Table1[[#This Row],[2B]]-Table1[[#This Row],[3B]]-Table1[[#This Row],[HR]]</f>
        <v>1</v>
      </c>
      <c r="AI1350" s="3">
        <f>IF(Table1[[#This Row],[Team_Game_Number]] &gt;_xlfn.MAXIFS(Table1[Team_Game_Number],Table1[Team],Table1[[#This Row],[Team]]) - 5,1,0)</f>
        <v>0</v>
      </c>
      <c r="AJ1350" cm="1">
        <f t="array" ref="AJ1350">MATCH(Table1[[#This Row],[Game_ID]],_xlfn.UNIQUE(_xlfn._xlws.FILTER(Table1[Game_ID],Table1[Team]=Table1[[#This Row],[Team]])),0)</f>
        <v>6</v>
      </c>
      <c r="AK1350">
        <f>IF(Table1[[#This Row],[Last5_Flag]]=1,1,0)</f>
        <v>0</v>
      </c>
      <c r="AL1350">
        <f>COUNTIFS(
    Table1[Player Name], Table1[[#This Row],[Player Name]],
    Table1[Position], Table1[[#This Row],[Position]]
)</f>
        <v>7</v>
      </c>
      <c r="AM1350" t="str" cm="1">
        <f t="array" ref="AM13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351" spans="1:39" x14ac:dyDescent="0.2">
      <c r="A1351" t="str">
        <f>TEXT(Table1[[#This Row],[Date]],"yyyymmdd") &amp; "_" &amp; (LEFT(D1351,3) &amp; "_" &amp; LEFT(E1351,3) &amp; "_" &amp; (Table1[[#This Row],[Game_no.]]))</f>
        <v>20260303_Eck_Whe_2</v>
      </c>
      <c r="B1351" s="1">
        <v>46084</v>
      </c>
      <c r="C1351" s="3">
        <v>2</v>
      </c>
      <c r="D1351" t="s">
        <v>376</v>
      </c>
      <c r="E1351" t="s">
        <v>270</v>
      </c>
      <c r="F1351" t="s">
        <v>270</v>
      </c>
      <c r="G1351" t="s">
        <v>376</v>
      </c>
      <c r="H1351" t="s">
        <v>282</v>
      </c>
      <c r="I1351" t="str">
        <f>TRIM(SUBSTITUTE(Table1[[#This Row],[Player]], " ", ""))</f>
        <v>A.Kresak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f t="shared" si="70"/>
        <v>0</v>
      </c>
      <c r="W1351" t="s">
        <v>73</v>
      </c>
      <c r="X1351" s="3"/>
      <c r="Y1351">
        <v>0</v>
      </c>
      <c r="AF1351">
        <f>Table1[[#This Row],[AB]]+Table1[[#This Row],[BB]]+Table1[[#This Row],[SF]]</f>
        <v>0</v>
      </c>
      <c r="AG1351">
        <f>Table1[[#This Row],[H]]+Table1[[#This Row],[BB]]</f>
        <v>0</v>
      </c>
      <c r="AH1351">
        <f>Table1[[#This Row],[H]]-Table1[[#This Row],[2B]]-Table1[[#This Row],[3B]]-Table1[[#This Row],[HR]]</f>
        <v>0</v>
      </c>
      <c r="AI1351" s="3">
        <f>IF(Table1[[#This Row],[Team_Game_Number]] &gt;_xlfn.MAXIFS(Table1[Team_Game_Number],Table1[Team],Table1[[#This Row],[Team]]) - 5,1,0)</f>
        <v>0</v>
      </c>
      <c r="AJ1351" cm="1">
        <f t="array" ref="AJ1351">MATCH(Table1[[#This Row],[Game_ID]],_xlfn.UNIQUE(_xlfn._xlws.FILTER(Table1[Game_ID],Table1[Team]=Table1[[#This Row],[Team]])),0)</f>
        <v>6</v>
      </c>
      <c r="AK1351">
        <f>IF(Table1[[#This Row],[Last5_Flag]]=1,1,0)</f>
        <v>0</v>
      </c>
      <c r="AL1351">
        <f>COUNTIFS(
    Table1[Player Name], Table1[[#This Row],[Player Name]],
    Table1[Position], Table1[[#This Row],[Position]]
)</f>
        <v>3</v>
      </c>
      <c r="AM1351" t="str" cm="1">
        <f t="array" ref="AM13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352" spans="1:39" x14ac:dyDescent="0.2">
      <c r="A1352" t="str">
        <f>TEXT(Table1[[#This Row],[Date]],"yyyymmdd") &amp; "_" &amp; (LEFT(D1352,3) &amp; "_" &amp; LEFT(E1352,3) &amp; "_" &amp; (Table1[[#This Row],[Game_no.]]))</f>
        <v>20260303_Eck_Whe_2</v>
      </c>
      <c r="B1352" s="1">
        <v>46084</v>
      </c>
      <c r="C1352" s="3">
        <v>2</v>
      </c>
      <c r="D1352" t="s">
        <v>376</v>
      </c>
      <c r="E1352" t="s">
        <v>270</v>
      </c>
      <c r="F1352" t="s">
        <v>270</v>
      </c>
      <c r="G1352" t="s">
        <v>376</v>
      </c>
      <c r="H1352" t="s">
        <v>321</v>
      </c>
      <c r="I1352" t="str">
        <f>TRIM(SUBSTITUTE(Table1[[#This Row],[Player]], " ", ""))</f>
        <v>D.Carrillo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f t="shared" si="70"/>
        <v>0</v>
      </c>
      <c r="W1352" t="s">
        <v>7</v>
      </c>
      <c r="X1352" s="3">
        <v>5</v>
      </c>
      <c r="Y1352">
        <v>0</v>
      </c>
      <c r="AF1352">
        <f>Table1[[#This Row],[AB]]+Table1[[#This Row],[BB]]+Table1[[#This Row],[SF]]</f>
        <v>2</v>
      </c>
      <c r="AG1352">
        <f>Table1[[#This Row],[H]]+Table1[[#This Row],[BB]]</f>
        <v>0</v>
      </c>
      <c r="AH1352">
        <f>Table1[[#This Row],[H]]-Table1[[#This Row],[2B]]-Table1[[#This Row],[3B]]-Table1[[#This Row],[HR]]</f>
        <v>0</v>
      </c>
      <c r="AI1352" s="3">
        <f>IF(Table1[[#This Row],[Team_Game_Number]] &gt;_xlfn.MAXIFS(Table1[Team_Game_Number],Table1[Team],Table1[[#This Row],[Team]]) - 5,1,0)</f>
        <v>0</v>
      </c>
      <c r="AJ1352" cm="1">
        <f t="array" ref="AJ1352">MATCH(Table1[[#This Row],[Game_ID]],_xlfn.UNIQUE(_xlfn._xlws.FILTER(Table1[Game_ID],Table1[Team]=Table1[[#This Row],[Team]])),0)</f>
        <v>6</v>
      </c>
      <c r="AK1352">
        <f>IF(Table1[[#This Row],[Last5_Flag]]=1,1,0)</f>
        <v>0</v>
      </c>
      <c r="AL1352">
        <f>COUNTIFS(
    Table1[Player Name], Table1[[#This Row],[Player Name]],
    Table1[Position], Table1[[#This Row],[Position]]
)</f>
        <v>2</v>
      </c>
      <c r="AM1352" t="str" cm="1">
        <f t="array" ref="AM13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53" spans="1:39" x14ac:dyDescent="0.2">
      <c r="A1353" t="str">
        <f>TEXT(Table1[[#This Row],[Date]],"yyyymmdd") &amp; "_" &amp; (LEFT(D1353,3) &amp; "_" &amp; LEFT(E1353,3) &amp; "_" &amp; (Table1[[#This Row],[Game_no.]]))</f>
        <v>20260303_Eck_Whe_2</v>
      </c>
      <c r="B1353" s="1">
        <v>46084</v>
      </c>
      <c r="C1353" s="3">
        <v>2</v>
      </c>
      <c r="D1353" t="s">
        <v>376</v>
      </c>
      <c r="E1353" t="s">
        <v>270</v>
      </c>
      <c r="F1353" t="s">
        <v>270</v>
      </c>
      <c r="G1353" t="s">
        <v>376</v>
      </c>
      <c r="H1353" t="s">
        <v>283</v>
      </c>
      <c r="I1353" t="str">
        <f>TRIM(SUBSTITUTE(Table1[[#This Row],[Player]], " ", ""))</f>
        <v>T.Taufahema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f t="shared" si="70"/>
        <v>0</v>
      </c>
      <c r="W1353" t="s">
        <v>43</v>
      </c>
      <c r="X1353" s="3">
        <v>6</v>
      </c>
      <c r="Y1353">
        <v>0</v>
      </c>
      <c r="AF1353">
        <f>Table1[[#This Row],[AB]]+Table1[[#This Row],[BB]]+Table1[[#This Row],[SF]]</f>
        <v>1</v>
      </c>
      <c r="AG1353">
        <f>Table1[[#This Row],[H]]+Table1[[#This Row],[BB]]</f>
        <v>0</v>
      </c>
      <c r="AH1353">
        <f>Table1[[#This Row],[H]]-Table1[[#This Row],[2B]]-Table1[[#This Row],[3B]]-Table1[[#This Row],[HR]]</f>
        <v>0</v>
      </c>
      <c r="AI1353" s="3">
        <f>IF(Table1[[#This Row],[Team_Game_Number]] &gt;_xlfn.MAXIFS(Table1[Team_Game_Number],Table1[Team],Table1[[#This Row],[Team]]) - 5,1,0)</f>
        <v>0</v>
      </c>
      <c r="AJ1353" cm="1">
        <f t="array" ref="AJ1353">MATCH(Table1[[#This Row],[Game_ID]],_xlfn.UNIQUE(_xlfn._xlws.FILTER(Table1[Game_ID],Table1[Team]=Table1[[#This Row],[Team]])),0)</f>
        <v>6</v>
      </c>
      <c r="AK1353">
        <f>IF(Table1[[#This Row],[Last5_Flag]]=1,1,0)</f>
        <v>0</v>
      </c>
      <c r="AL1353">
        <f>COUNTIFS(
    Table1[Player Name], Table1[[#This Row],[Player Name]],
    Table1[Position], Table1[[#This Row],[Position]]
)</f>
        <v>4</v>
      </c>
      <c r="AM1353" t="str" cm="1">
        <f t="array" ref="AM13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354" spans="1:39" x14ac:dyDescent="0.2">
      <c r="A1354" t="str">
        <f>TEXT(Table1[[#This Row],[Date]],"yyyymmdd") &amp; "_" &amp; (LEFT(D1354,3) &amp; "_" &amp; LEFT(E1354,3) &amp; "_" &amp; (Table1[[#This Row],[Game_no.]]))</f>
        <v>20260303_Eck_Whe_2</v>
      </c>
      <c r="B1354" s="1">
        <v>46084</v>
      </c>
      <c r="C1354" s="3">
        <v>2</v>
      </c>
      <c r="D1354" t="s">
        <v>376</v>
      </c>
      <c r="E1354" t="s">
        <v>270</v>
      </c>
      <c r="F1354" t="s">
        <v>270</v>
      </c>
      <c r="G1354" t="s">
        <v>376</v>
      </c>
      <c r="H1354" t="s">
        <v>274</v>
      </c>
      <c r="I1354" t="str">
        <f>TRIM(SUBSTITUTE(Table1[[#This Row],[Player]], " ", ""))</f>
        <v>M.Burns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f t="shared" si="70"/>
        <v>0</v>
      </c>
      <c r="W1354" t="s">
        <v>43</v>
      </c>
      <c r="X1354" s="3">
        <v>6</v>
      </c>
      <c r="Y1354">
        <v>0</v>
      </c>
      <c r="AF1354">
        <f>Table1[[#This Row],[AB]]+Table1[[#This Row],[BB]]+Table1[[#This Row],[SF]]</f>
        <v>1</v>
      </c>
      <c r="AG1354">
        <f>Table1[[#This Row],[H]]+Table1[[#This Row],[BB]]</f>
        <v>0</v>
      </c>
      <c r="AH1354">
        <f>Table1[[#This Row],[H]]-Table1[[#This Row],[2B]]-Table1[[#This Row],[3B]]-Table1[[#This Row],[HR]]</f>
        <v>0</v>
      </c>
      <c r="AI1354" s="3">
        <f>IF(Table1[[#This Row],[Team_Game_Number]] &gt;_xlfn.MAXIFS(Table1[Team_Game_Number],Table1[Team],Table1[[#This Row],[Team]]) - 5,1,0)</f>
        <v>0</v>
      </c>
      <c r="AJ1354" cm="1">
        <f t="array" ref="AJ1354">MATCH(Table1[[#This Row],[Game_ID]],_xlfn.UNIQUE(_xlfn._xlws.FILTER(Table1[Game_ID],Table1[Team]=Table1[[#This Row],[Team]])),0)</f>
        <v>6</v>
      </c>
      <c r="AK1354">
        <f>IF(Table1[[#This Row],[Last5_Flag]]=1,1,0)</f>
        <v>0</v>
      </c>
      <c r="AL1354">
        <f>COUNTIFS(
    Table1[Player Name], Table1[[#This Row],[Player Name]],
    Table1[Position], Table1[[#This Row],[Position]]
)</f>
        <v>12</v>
      </c>
      <c r="AM1354" t="str" cm="1">
        <f t="array" ref="AM13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355" spans="1:39" x14ac:dyDescent="0.2">
      <c r="A1355" t="str">
        <f>TEXT(Table1[[#This Row],[Date]],"yyyymmdd") &amp; "_" &amp; (LEFT(D1355,3) &amp; "_" &amp; LEFT(E1355,3) &amp; "_" &amp; (Table1[[#This Row],[Game_no.]]))</f>
        <v>20260303_Eck_Whe_2</v>
      </c>
      <c r="B1355" s="1">
        <v>46084</v>
      </c>
      <c r="C1355" s="3">
        <v>2</v>
      </c>
      <c r="D1355" t="s">
        <v>376</v>
      </c>
      <c r="E1355" t="s">
        <v>270</v>
      </c>
      <c r="F1355" t="s">
        <v>270</v>
      </c>
      <c r="G1355" t="s">
        <v>376</v>
      </c>
      <c r="H1355" t="s">
        <v>330</v>
      </c>
      <c r="I1355" t="str">
        <f>TRIM(SUBSTITUTE(Table1[[#This Row],[Player]], " ", ""))</f>
        <v>M.Harrison</v>
      </c>
      <c r="J1355">
        <v>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f t="shared" si="70"/>
        <v>0</v>
      </c>
      <c r="W1355" t="s">
        <v>54</v>
      </c>
      <c r="X1355" s="3">
        <v>7</v>
      </c>
      <c r="Y1355">
        <v>0</v>
      </c>
      <c r="AF1355">
        <f>Table1[[#This Row],[AB]]+Table1[[#This Row],[BB]]+Table1[[#This Row],[SF]]</f>
        <v>2</v>
      </c>
      <c r="AG1355">
        <f>Table1[[#This Row],[H]]+Table1[[#This Row],[BB]]</f>
        <v>0</v>
      </c>
      <c r="AH1355">
        <f>Table1[[#This Row],[H]]-Table1[[#This Row],[2B]]-Table1[[#This Row],[3B]]-Table1[[#This Row],[HR]]</f>
        <v>0</v>
      </c>
      <c r="AI1355" s="3">
        <f>IF(Table1[[#This Row],[Team_Game_Number]] &gt;_xlfn.MAXIFS(Table1[Team_Game_Number],Table1[Team],Table1[[#This Row],[Team]]) - 5,1,0)</f>
        <v>0</v>
      </c>
      <c r="AJ1355" cm="1">
        <f t="array" ref="AJ1355">MATCH(Table1[[#This Row],[Game_ID]],_xlfn.UNIQUE(_xlfn._xlws.FILTER(Table1[Game_ID],Table1[Team]=Table1[[#This Row],[Team]])),0)</f>
        <v>6</v>
      </c>
      <c r="AK1355">
        <f>IF(Table1[[#This Row],[Last5_Flag]]=1,1,0)</f>
        <v>0</v>
      </c>
      <c r="AL1355">
        <f>COUNTIFS(
    Table1[Player Name], Table1[[#This Row],[Player Name]],
    Table1[Position], Table1[[#This Row],[Position]]
)</f>
        <v>11</v>
      </c>
      <c r="AM1355" t="str" cm="1">
        <f t="array" ref="AM13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356" spans="1:39" x14ac:dyDescent="0.2">
      <c r="A1356" t="str">
        <f>TEXT(Table1[[#This Row],[Date]],"yyyymmdd") &amp; "_" &amp; (LEFT(D1356,3) &amp; "_" &amp; LEFT(E1356,3) &amp; "_" &amp; (Table1[[#This Row],[Game_no.]]))</f>
        <v>20260303_Eck_Whe_2</v>
      </c>
      <c r="B1356" s="1">
        <v>46084</v>
      </c>
      <c r="C1356" s="3">
        <v>2</v>
      </c>
      <c r="D1356" t="s">
        <v>376</v>
      </c>
      <c r="E1356" t="s">
        <v>270</v>
      </c>
      <c r="F1356" t="s">
        <v>270</v>
      </c>
      <c r="G1356" t="s">
        <v>376</v>
      </c>
      <c r="H1356" t="s">
        <v>280</v>
      </c>
      <c r="I1356" t="str">
        <f>TRIM(SUBSTITUTE(Table1[[#This Row],[Player]], " ", ""))</f>
        <v>M.Rodriguez</v>
      </c>
      <c r="J1356">
        <v>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f t="shared" si="70"/>
        <v>0</v>
      </c>
      <c r="W1356" t="s">
        <v>147</v>
      </c>
      <c r="X1356" s="3">
        <v>8</v>
      </c>
      <c r="Y1356">
        <v>0</v>
      </c>
      <c r="AF1356">
        <f>Table1[[#This Row],[AB]]+Table1[[#This Row],[BB]]+Table1[[#This Row],[SF]]</f>
        <v>2</v>
      </c>
      <c r="AG1356">
        <f>Table1[[#This Row],[H]]+Table1[[#This Row],[BB]]</f>
        <v>0</v>
      </c>
      <c r="AH1356">
        <f>Table1[[#This Row],[H]]-Table1[[#This Row],[2B]]-Table1[[#This Row],[3B]]-Table1[[#This Row],[HR]]</f>
        <v>0</v>
      </c>
      <c r="AI1356" s="3">
        <f>IF(Table1[[#This Row],[Team_Game_Number]] &gt;_xlfn.MAXIFS(Table1[Team_Game_Number],Table1[Team],Table1[[#This Row],[Team]]) - 5,1,0)</f>
        <v>0</v>
      </c>
      <c r="AJ1356" cm="1">
        <f t="array" ref="AJ1356">MATCH(Table1[[#This Row],[Game_ID]],_xlfn.UNIQUE(_xlfn._xlws.FILTER(Table1[Game_ID],Table1[Team]=Table1[[#This Row],[Team]])),0)</f>
        <v>6</v>
      </c>
      <c r="AK1356">
        <f>IF(Table1[[#This Row],[Last5_Flag]]=1,1,0)</f>
        <v>0</v>
      </c>
      <c r="AL1356">
        <f>COUNTIFS(
    Table1[Player Name], Table1[[#This Row],[Player Name]],
    Table1[Position], Table1[[#This Row],[Position]]
)</f>
        <v>1</v>
      </c>
      <c r="AM1356" t="str" cm="1">
        <f t="array" ref="AM13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357" spans="1:39" x14ac:dyDescent="0.2">
      <c r="A1357" t="str">
        <f>TEXT(Table1[[#This Row],[Date]],"yyyymmdd") &amp; "_" &amp; (LEFT(D1357,3) &amp; "_" &amp; LEFT(E1357,3) &amp; "_" &amp; (Table1[[#This Row],[Game_no.]]))</f>
        <v>20260303_Eck_Whe_2</v>
      </c>
      <c r="B1357" s="1">
        <v>46084</v>
      </c>
      <c r="C1357" s="3">
        <v>2</v>
      </c>
      <c r="D1357" t="s">
        <v>376</v>
      </c>
      <c r="E1357" t="s">
        <v>270</v>
      </c>
      <c r="F1357" t="s">
        <v>270</v>
      </c>
      <c r="G1357" t="s">
        <v>376</v>
      </c>
      <c r="H1357" t="s">
        <v>275</v>
      </c>
      <c r="I1357" t="str">
        <f>TRIM(SUBSTITUTE(Table1[[#This Row],[Player]], " ", ""))</f>
        <v>M.Holp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f t="shared" si="70"/>
        <v>0</v>
      </c>
      <c r="W1357" t="s">
        <v>57</v>
      </c>
      <c r="X1357" s="3">
        <v>9</v>
      </c>
      <c r="Y1357">
        <v>0</v>
      </c>
      <c r="AF1357">
        <f>Table1[[#This Row],[AB]]+Table1[[#This Row],[BB]]+Table1[[#This Row],[SF]]</f>
        <v>1</v>
      </c>
      <c r="AG1357">
        <f>Table1[[#This Row],[H]]+Table1[[#This Row],[BB]]</f>
        <v>0</v>
      </c>
      <c r="AH1357">
        <f>Table1[[#This Row],[H]]-Table1[[#This Row],[2B]]-Table1[[#This Row],[3B]]-Table1[[#This Row],[HR]]</f>
        <v>0</v>
      </c>
      <c r="AI1357" s="3">
        <f>IF(Table1[[#This Row],[Team_Game_Number]] &gt;_xlfn.MAXIFS(Table1[Team_Game_Number],Table1[Team],Table1[[#This Row],[Team]]) - 5,1,0)</f>
        <v>0</v>
      </c>
      <c r="AJ1357" cm="1">
        <f t="array" ref="AJ1357">MATCH(Table1[[#This Row],[Game_ID]],_xlfn.UNIQUE(_xlfn._xlws.FILTER(Table1[Game_ID],Table1[Team]=Table1[[#This Row],[Team]])),0)</f>
        <v>6</v>
      </c>
      <c r="AK1357">
        <f>IF(Table1[[#This Row],[Last5_Flag]]=1,1,0)</f>
        <v>0</v>
      </c>
      <c r="AL1357">
        <f>COUNTIFS(
    Table1[Player Name], Table1[[#This Row],[Player Name]],
    Table1[Position], Table1[[#This Row],[Position]]
)</f>
        <v>22</v>
      </c>
      <c r="AM1357" t="str" cm="1">
        <f t="array" ref="AM13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358" spans="1:39" x14ac:dyDescent="0.2">
      <c r="A1358" t="str">
        <f>TEXT(Table1[[#This Row],[Date]],"yyyymmdd") &amp; "_" &amp; (LEFT(D1358,3) &amp; "_" &amp; LEFT(E1358,3) &amp; "_" &amp; (Table1[[#This Row],[Game_no.]]))</f>
        <v>20260303_Eck_Whe_2</v>
      </c>
      <c r="B1358" s="1">
        <v>46084</v>
      </c>
      <c r="C1358" s="3">
        <v>2</v>
      </c>
      <c r="D1358" t="s">
        <v>376</v>
      </c>
      <c r="E1358" t="s">
        <v>270</v>
      </c>
      <c r="F1358" t="s">
        <v>270</v>
      </c>
      <c r="G1358" t="s">
        <v>376</v>
      </c>
      <c r="H1358" t="s">
        <v>323</v>
      </c>
      <c r="I1358" t="str">
        <f>TRIM(SUBSTITUTE(Table1[[#This Row],[Player]], " ", ""))</f>
        <v>R.Casassa</v>
      </c>
      <c r="J1358">
        <v>1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f t="shared" si="70"/>
        <v>1</v>
      </c>
      <c r="W1358" t="s">
        <v>53</v>
      </c>
      <c r="X1358" s="3">
        <v>9</v>
      </c>
      <c r="Y1358">
        <v>0</v>
      </c>
      <c r="AF1358">
        <f>Table1[[#This Row],[AB]]+Table1[[#This Row],[BB]]+Table1[[#This Row],[SF]]</f>
        <v>1</v>
      </c>
      <c r="AG1358">
        <f>Table1[[#This Row],[H]]+Table1[[#This Row],[BB]]</f>
        <v>1</v>
      </c>
      <c r="AH1358">
        <f>Table1[[#This Row],[H]]-Table1[[#This Row],[2B]]-Table1[[#This Row],[3B]]-Table1[[#This Row],[HR]]</f>
        <v>1</v>
      </c>
      <c r="AI1358" s="3">
        <f>IF(Table1[[#This Row],[Team_Game_Number]] &gt;_xlfn.MAXIFS(Table1[Team_Game_Number],Table1[Team],Table1[[#This Row],[Team]]) - 5,1,0)</f>
        <v>0</v>
      </c>
      <c r="AJ1358" cm="1">
        <f t="array" ref="AJ1358">MATCH(Table1[[#This Row],[Game_ID]],_xlfn.UNIQUE(_xlfn._xlws.FILTER(Table1[Game_ID],Table1[Team]=Table1[[#This Row],[Team]])),0)</f>
        <v>6</v>
      </c>
      <c r="AK1358">
        <f>IF(Table1[[#This Row],[Last5_Flag]]=1,1,0)</f>
        <v>0</v>
      </c>
      <c r="AL1358">
        <f>COUNTIFS(
    Table1[Player Name], Table1[[#This Row],[Player Name]],
    Table1[Position], Table1[[#This Row],[Position]]
)</f>
        <v>2</v>
      </c>
      <c r="AM1358" t="str" cm="1">
        <f t="array" ref="AM13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359" spans="1:39" x14ac:dyDescent="0.2">
      <c r="A1359" t="str">
        <f>TEXT(Table1[[#This Row],[Date]],"yyyymmdd") &amp; "_" &amp; (LEFT(D1359,3) &amp; "_" &amp; LEFT(E1359,3) &amp; "_" &amp; (Table1[[#This Row],[Game_no.]]))</f>
        <v>20260303_Eck_Whe_2</v>
      </c>
      <c r="B1359" s="1">
        <v>46084</v>
      </c>
      <c r="C1359" s="3">
        <v>2</v>
      </c>
      <c r="D1359" t="s">
        <v>376</v>
      </c>
      <c r="E1359" t="s">
        <v>270</v>
      </c>
      <c r="F1359" t="s">
        <v>270</v>
      </c>
      <c r="G1359" t="s">
        <v>376</v>
      </c>
      <c r="H1359" t="s">
        <v>284</v>
      </c>
      <c r="I1359" t="str">
        <f>TRIM(SUBSTITUTE(Table1[[#This Row],[Player]], " ", ""))</f>
        <v>R.Peters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f t="shared" si="70"/>
        <v>0</v>
      </c>
      <c r="W1359" t="s">
        <v>58</v>
      </c>
      <c r="X1359" s="3"/>
      <c r="Y1359">
        <v>0</v>
      </c>
      <c r="Z1359">
        <v>4</v>
      </c>
      <c r="AA1359">
        <v>7</v>
      </c>
      <c r="AB1359">
        <v>6</v>
      </c>
      <c r="AC1359">
        <v>6</v>
      </c>
      <c r="AD1359">
        <v>3</v>
      </c>
      <c r="AE1359">
        <v>1</v>
      </c>
      <c r="AF1359">
        <f>Table1[[#This Row],[AB]]+Table1[[#This Row],[BB]]+Table1[[#This Row],[SF]]</f>
        <v>0</v>
      </c>
      <c r="AG1359">
        <f>Table1[[#This Row],[H]]+Table1[[#This Row],[BB]]</f>
        <v>0</v>
      </c>
      <c r="AH1359">
        <f>Table1[[#This Row],[H]]-Table1[[#This Row],[2B]]-Table1[[#This Row],[3B]]-Table1[[#This Row],[HR]]</f>
        <v>0</v>
      </c>
      <c r="AI1359" s="3">
        <f>IF(Table1[[#This Row],[Team_Game_Number]] &gt;_xlfn.MAXIFS(Table1[Team_Game_Number],Table1[Team],Table1[[#This Row],[Team]]) - 5,1,0)</f>
        <v>0</v>
      </c>
      <c r="AJ1359" cm="1">
        <f t="array" ref="AJ1359">MATCH(Table1[[#This Row],[Game_ID]],_xlfn.UNIQUE(_xlfn._xlws.FILTER(Table1[Game_ID],Table1[Team]=Table1[[#This Row],[Team]])),0)</f>
        <v>6</v>
      </c>
      <c r="AK1359">
        <f>IF(Table1[[#This Row],[Last5_Flag]]=1,1,0)</f>
        <v>0</v>
      </c>
      <c r="AL1359">
        <f>COUNTIFS(
    Table1[Player Name], Table1[[#This Row],[Player Name]],
    Table1[Position], Table1[[#This Row],[Position]]
)</f>
        <v>14</v>
      </c>
      <c r="AM1359" t="str" cm="1">
        <f t="array" ref="AM13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60" spans="1:39" x14ac:dyDescent="0.2">
      <c r="A1360" t="str">
        <f>TEXT(Table1[[#This Row],[Date]],"yyyymmdd") &amp; "_" &amp; (LEFT(D1360,3) &amp; "_" &amp; LEFT(E1360,3) &amp; "_" &amp; (Table1[[#This Row],[Game_no.]]))</f>
        <v>20260303_Eck_Whe_2</v>
      </c>
      <c r="B1360" s="1">
        <v>46084</v>
      </c>
      <c r="C1360" s="3">
        <v>2</v>
      </c>
      <c r="D1360" t="s">
        <v>376</v>
      </c>
      <c r="E1360" t="s">
        <v>270</v>
      </c>
      <c r="F1360" t="s">
        <v>270</v>
      </c>
      <c r="G1360" t="s">
        <v>376</v>
      </c>
      <c r="H1360" t="s">
        <v>277</v>
      </c>
      <c r="I1360" t="str">
        <f>TRIM(SUBSTITUTE(Table1[[#This Row],[Player]], " ", ""))</f>
        <v>M.Clark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f t="shared" si="70"/>
        <v>0</v>
      </c>
      <c r="W1360" t="s">
        <v>58</v>
      </c>
      <c r="X1360" s="3"/>
      <c r="Y1360">
        <v>0</v>
      </c>
      <c r="Z1360">
        <v>1.667</v>
      </c>
      <c r="AA1360">
        <v>2</v>
      </c>
      <c r="AB1360">
        <v>2</v>
      </c>
      <c r="AC1360">
        <v>0</v>
      </c>
      <c r="AD1360">
        <v>1</v>
      </c>
      <c r="AE1360">
        <v>1</v>
      </c>
      <c r="AF1360">
        <f>Table1[[#This Row],[AB]]+Table1[[#This Row],[BB]]+Table1[[#This Row],[SF]]</f>
        <v>0</v>
      </c>
      <c r="AG1360">
        <f>Table1[[#This Row],[H]]+Table1[[#This Row],[BB]]</f>
        <v>0</v>
      </c>
      <c r="AH1360">
        <f>Table1[[#This Row],[H]]-Table1[[#This Row],[2B]]-Table1[[#This Row],[3B]]-Table1[[#This Row],[HR]]</f>
        <v>0</v>
      </c>
      <c r="AI1360" s="3">
        <f>IF(Table1[[#This Row],[Team_Game_Number]] &gt;_xlfn.MAXIFS(Table1[Team_Game_Number],Table1[Team],Table1[[#This Row],[Team]]) - 5,1,0)</f>
        <v>0</v>
      </c>
      <c r="AJ1360" cm="1">
        <f t="array" ref="AJ1360">MATCH(Table1[[#This Row],[Game_ID]],_xlfn.UNIQUE(_xlfn._xlws.FILTER(Table1[Game_ID],Table1[Team]=Table1[[#This Row],[Team]])),0)</f>
        <v>6</v>
      </c>
      <c r="AK1360">
        <f>IF(Table1[[#This Row],[Last5_Flag]]=1,1,0)</f>
        <v>0</v>
      </c>
      <c r="AL1360">
        <f>COUNTIFS(
    Table1[Player Name], Table1[[#This Row],[Player Name]],
    Table1[Position], Table1[[#This Row],[Position]]
)</f>
        <v>8</v>
      </c>
      <c r="AM1360" t="str" cm="1">
        <f t="array" ref="AM13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361" spans="1:39" x14ac:dyDescent="0.2">
      <c r="A1361" t="str">
        <f>TEXT(Table1[[#This Row],[Date]],"yyyymmdd") &amp; "_" &amp; (LEFT(D1361,3) &amp; "_" &amp; LEFT(E1361,3) &amp; "_" &amp; (Table1[[#This Row],[Game_no.]]))</f>
        <v>20260303_U o_WVW_1</v>
      </c>
      <c r="B1361" s="1">
        <v>46084</v>
      </c>
      <c r="C1361" s="3">
        <v>1</v>
      </c>
      <c r="D1361" t="s">
        <v>378</v>
      </c>
      <c r="E1361" t="s">
        <v>286</v>
      </c>
      <c r="F1361" t="s">
        <v>286</v>
      </c>
      <c r="G1361" t="s">
        <v>378</v>
      </c>
      <c r="H1361" t="s">
        <v>287</v>
      </c>
      <c r="I1361" t="str">
        <f>TRIM(SUBSTITUTE(Table1[[#This Row],[Player]], " ", ""))</f>
        <v>J.Riley</v>
      </c>
      <c r="J1361">
        <v>4</v>
      </c>
      <c r="K1361">
        <v>1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f t="shared" si="70"/>
        <v>0</v>
      </c>
      <c r="W1361" t="s">
        <v>57</v>
      </c>
      <c r="X1361" s="3">
        <v>1</v>
      </c>
      <c r="Y1361">
        <v>1</v>
      </c>
      <c r="AF1361">
        <f>Table1[[#This Row],[AB]]+Table1[[#This Row],[BB]]+Table1[[#This Row],[SF]]</f>
        <v>4</v>
      </c>
      <c r="AG1361">
        <f>Table1[[#This Row],[H]]+Table1[[#This Row],[BB]]</f>
        <v>0</v>
      </c>
      <c r="AH1361">
        <f>Table1[[#This Row],[H]]-Table1[[#This Row],[2B]]-Table1[[#This Row],[3B]]-Table1[[#This Row],[HR]]</f>
        <v>0</v>
      </c>
      <c r="AI1361" s="3">
        <f>IF(Table1[[#This Row],[Team_Game_Number]] &gt;_xlfn.MAXIFS(Table1[Team_Game_Number],Table1[Team],Table1[[#This Row],[Team]]) - 5,1,0)</f>
        <v>0</v>
      </c>
      <c r="AJ1361" cm="1">
        <f t="array" ref="AJ1361">MATCH(Table1[[#This Row],[Game_ID]],_xlfn.UNIQUE(_xlfn._xlws.FILTER(Table1[Game_ID],Table1[Team]=Table1[[#This Row],[Team]])),0)</f>
        <v>9</v>
      </c>
      <c r="AK1361">
        <f>IF(Table1[[#This Row],[Last5_Flag]]=1,1,0)</f>
        <v>0</v>
      </c>
      <c r="AL1361">
        <f>COUNTIFS(
    Table1[Player Name], Table1[[#This Row],[Player Name]],
    Table1[Position], Table1[[#This Row],[Position]]
)</f>
        <v>27</v>
      </c>
      <c r="AM1361" t="str" cm="1">
        <f t="array" ref="AM13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362" spans="1:39" x14ac:dyDescent="0.2">
      <c r="A1362" t="str">
        <f>TEXT(Table1[[#This Row],[Date]],"yyyymmdd") &amp; "_" &amp; (LEFT(D1362,3) &amp; "_" &amp; LEFT(E1362,3) &amp; "_" &amp; (Table1[[#This Row],[Game_no.]]))</f>
        <v>20260303_U o_WVW_1</v>
      </c>
      <c r="B1362" s="1">
        <v>46084</v>
      </c>
      <c r="C1362" s="3">
        <v>1</v>
      </c>
      <c r="D1362" t="s">
        <v>378</v>
      </c>
      <c r="E1362" t="s">
        <v>286</v>
      </c>
      <c r="F1362" t="s">
        <v>286</v>
      </c>
      <c r="G1362" t="s">
        <v>378</v>
      </c>
      <c r="H1362" t="s">
        <v>288</v>
      </c>
      <c r="I1362" t="str">
        <f>TRIM(SUBSTITUTE(Table1[[#This Row],[Player]], " ", ""))</f>
        <v>L.Hague</v>
      </c>
      <c r="J1362">
        <v>4</v>
      </c>
      <c r="K1362">
        <v>1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f t="shared" si="70"/>
        <v>0</v>
      </c>
      <c r="W1362" t="s">
        <v>53</v>
      </c>
      <c r="X1362" s="3">
        <v>2</v>
      </c>
      <c r="Y1362">
        <v>0</v>
      </c>
      <c r="AF1362">
        <f>Table1[[#This Row],[AB]]+Table1[[#This Row],[BB]]+Table1[[#This Row],[SF]]</f>
        <v>4</v>
      </c>
      <c r="AG1362">
        <f>Table1[[#This Row],[H]]+Table1[[#This Row],[BB]]</f>
        <v>0</v>
      </c>
      <c r="AH1362">
        <f>Table1[[#This Row],[H]]-Table1[[#This Row],[2B]]-Table1[[#This Row],[3B]]-Table1[[#This Row],[HR]]</f>
        <v>0</v>
      </c>
      <c r="AI1362" s="3">
        <f>IF(Table1[[#This Row],[Team_Game_Number]] &gt;_xlfn.MAXIFS(Table1[Team_Game_Number],Table1[Team],Table1[[#This Row],[Team]]) - 5,1,0)</f>
        <v>0</v>
      </c>
      <c r="AJ1362" cm="1">
        <f t="array" ref="AJ1362">MATCH(Table1[[#This Row],[Game_ID]],_xlfn.UNIQUE(_xlfn._xlws.FILTER(Table1[Game_ID],Table1[Team]=Table1[[#This Row],[Team]])),0)</f>
        <v>9</v>
      </c>
      <c r="AK1362">
        <f>IF(Table1[[#This Row],[Last5_Flag]]=1,1,0)</f>
        <v>0</v>
      </c>
      <c r="AL1362">
        <f>COUNTIFS(
    Table1[Player Name], Table1[[#This Row],[Player Name]],
    Table1[Position], Table1[[#This Row],[Position]]
)</f>
        <v>10</v>
      </c>
      <c r="AM1362" t="str" cm="1">
        <f t="array" ref="AM13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63" spans="1:39" x14ac:dyDescent="0.2">
      <c r="A1363" t="str">
        <f>TEXT(Table1[[#This Row],[Date]],"yyyymmdd") &amp; "_" &amp; (LEFT(D1363,3) &amp; "_" &amp; LEFT(E1363,3) &amp; "_" &amp; (Table1[[#This Row],[Game_no.]]))</f>
        <v>20260303_U o_WVW_1</v>
      </c>
      <c r="B1363" s="1">
        <v>46084</v>
      </c>
      <c r="C1363" s="3">
        <v>1</v>
      </c>
      <c r="D1363" t="s">
        <v>378</v>
      </c>
      <c r="E1363" t="s">
        <v>286</v>
      </c>
      <c r="F1363" t="s">
        <v>286</v>
      </c>
      <c r="G1363" t="s">
        <v>378</v>
      </c>
      <c r="H1363" t="s">
        <v>289</v>
      </c>
      <c r="I1363" t="str">
        <f>TRIM(SUBSTITUTE(Table1[[#This Row],[Player]], " ", ""))</f>
        <v>G.Arnold</v>
      </c>
      <c r="J1363">
        <v>4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f t="shared" si="70"/>
        <v>3</v>
      </c>
      <c r="W1363" t="s">
        <v>7</v>
      </c>
      <c r="X1363" s="3">
        <v>3</v>
      </c>
      <c r="Y1363">
        <v>1</v>
      </c>
      <c r="AF1363">
        <f>Table1[[#This Row],[AB]]+Table1[[#This Row],[BB]]+Table1[[#This Row],[SF]]</f>
        <v>4</v>
      </c>
      <c r="AG1363">
        <f>Table1[[#This Row],[H]]+Table1[[#This Row],[BB]]</f>
        <v>1</v>
      </c>
      <c r="AH1363">
        <f>Table1[[#This Row],[H]]-Table1[[#This Row],[2B]]-Table1[[#This Row],[3B]]-Table1[[#This Row],[HR]]</f>
        <v>0</v>
      </c>
      <c r="AI1363" s="3">
        <f>IF(Table1[[#This Row],[Team_Game_Number]] &gt;_xlfn.MAXIFS(Table1[Team_Game_Number],Table1[Team],Table1[[#This Row],[Team]]) - 5,1,0)</f>
        <v>0</v>
      </c>
      <c r="AJ1363" cm="1">
        <f t="array" ref="AJ1363">MATCH(Table1[[#This Row],[Game_ID]],_xlfn.UNIQUE(_xlfn._xlws.FILTER(Table1[Game_ID],Table1[Team]=Table1[[#This Row],[Team]])),0)</f>
        <v>9</v>
      </c>
      <c r="AK1363">
        <f>IF(Table1[[#This Row],[Last5_Flag]]=1,1,0)</f>
        <v>0</v>
      </c>
      <c r="AL1363">
        <f>COUNTIFS(
    Table1[Player Name], Table1[[#This Row],[Player Name]],
    Table1[Position], Table1[[#This Row],[Position]]
)</f>
        <v>27</v>
      </c>
      <c r="AM1363" t="str" cm="1">
        <f t="array" ref="AM13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364" spans="1:39" x14ac:dyDescent="0.2">
      <c r="A1364" t="str">
        <f>TEXT(Table1[[#This Row],[Date]],"yyyymmdd") &amp; "_" &amp; (LEFT(D1364,3) &amp; "_" &amp; LEFT(E1364,3) &amp; "_" &amp; (Table1[[#This Row],[Game_no.]]))</f>
        <v>20260303_U o_WVW_1</v>
      </c>
      <c r="B1364" s="1">
        <v>46084</v>
      </c>
      <c r="C1364" s="3">
        <v>1</v>
      </c>
      <c r="D1364" t="s">
        <v>378</v>
      </c>
      <c r="E1364" t="s">
        <v>286</v>
      </c>
      <c r="F1364" t="s">
        <v>286</v>
      </c>
      <c r="G1364" t="s">
        <v>378</v>
      </c>
      <c r="H1364" t="s">
        <v>290</v>
      </c>
      <c r="I1364" t="str">
        <f>TRIM(SUBSTITUTE(Table1[[#This Row],[Player]], " ", ""))</f>
        <v>J.Fix</v>
      </c>
      <c r="J1364">
        <v>4</v>
      </c>
      <c r="K1364">
        <v>2</v>
      </c>
      <c r="L1364">
        <v>2</v>
      </c>
      <c r="M1364">
        <v>2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f t="shared" si="70"/>
        <v>6</v>
      </c>
      <c r="W1364" t="s">
        <v>116</v>
      </c>
      <c r="X1364" s="3">
        <v>4</v>
      </c>
      <c r="Y1364">
        <v>1</v>
      </c>
      <c r="Z1364">
        <v>4.3330000000000002</v>
      </c>
      <c r="AA1364">
        <v>7</v>
      </c>
      <c r="AB1364">
        <v>6</v>
      </c>
      <c r="AC1364">
        <v>3</v>
      </c>
      <c r="AD1364">
        <v>4</v>
      </c>
      <c r="AE1364">
        <v>1</v>
      </c>
      <c r="AF1364">
        <f>Table1[[#This Row],[AB]]+Table1[[#This Row],[BB]]+Table1[[#This Row],[SF]]</f>
        <v>4</v>
      </c>
      <c r="AG1364">
        <f>Table1[[#This Row],[H]]+Table1[[#This Row],[BB]]</f>
        <v>2</v>
      </c>
      <c r="AH1364">
        <f>Table1[[#This Row],[H]]-Table1[[#This Row],[2B]]-Table1[[#This Row],[3B]]-Table1[[#This Row],[HR]]</f>
        <v>1</v>
      </c>
      <c r="AI1364" s="3">
        <f>IF(Table1[[#This Row],[Team_Game_Number]] &gt;_xlfn.MAXIFS(Table1[Team_Game_Number],Table1[Team],Table1[[#This Row],[Team]]) - 5,1,0)</f>
        <v>0</v>
      </c>
      <c r="AJ1364" cm="1">
        <f t="array" ref="AJ1364">MATCH(Table1[[#This Row],[Game_ID]],_xlfn.UNIQUE(_xlfn._xlws.FILTER(Table1[Game_ID],Table1[Team]=Table1[[#This Row],[Team]])),0)</f>
        <v>9</v>
      </c>
      <c r="AK1364">
        <f>IF(Table1[[#This Row],[Last5_Flag]]=1,1,0)</f>
        <v>0</v>
      </c>
      <c r="AL1364">
        <f>COUNTIFS(
    Table1[Player Name], Table1[[#This Row],[Player Name]],
    Table1[Position], Table1[[#This Row],[Position]]
)</f>
        <v>4</v>
      </c>
      <c r="AM1364" t="str" cm="1">
        <f t="array" ref="AM13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365" spans="1:39" x14ac:dyDescent="0.2">
      <c r="A1365" t="str">
        <f>TEXT(Table1[[#This Row],[Date]],"yyyymmdd") &amp; "_" &amp; (LEFT(D1365,3) &amp; "_" &amp; LEFT(E1365,3) &amp; "_" &amp; (Table1[[#This Row],[Game_no.]]))</f>
        <v>20260303_U o_WVW_1</v>
      </c>
      <c r="B1365" s="1">
        <v>46084</v>
      </c>
      <c r="C1365" s="3">
        <v>1</v>
      </c>
      <c r="D1365" t="s">
        <v>378</v>
      </c>
      <c r="E1365" t="s">
        <v>286</v>
      </c>
      <c r="F1365" t="s">
        <v>286</v>
      </c>
      <c r="G1365" t="s">
        <v>378</v>
      </c>
      <c r="H1365" t="s">
        <v>292</v>
      </c>
      <c r="I1365" t="str">
        <f>TRIM(SUBSTITUTE(Table1[[#This Row],[Player]], " ", ""))</f>
        <v>M.Austra</v>
      </c>
      <c r="J1365">
        <v>4</v>
      </c>
      <c r="K1365">
        <v>1</v>
      </c>
      <c r="L1365">
        <v>2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f t="shared" si="70"/>
        <v>4</v>
      </c>
      <c r="W1365" t="s">
        <v>52</v>
      </c>
      <c r="X1365" s="3">
        <v>5</v>
      </c>
      <c r="Y1365">
        <v>0</v>
      </c>
      <c r="AF1365">
        <f>Table1[[#This Row],[AB]]+Table1[[#This Row],[BB]]+Table1[[#This Row],[SF]]</f>
        <v>4</v>
      </c>
      <c r="AG1365">
        <f>Table1[[#This Row],[H]]+Table1[[#This Row],[BB]]</f>
        <v>2</v>
      </c>
      <c r="AH1365">
        <f>Table1[[#This Row],[H]]-Table1[[#This Row],[2B]]-Table1[[#This Row],[3B]]-Table1[[#This Row],[HR]]</f>
        <v>1</v>
      </c>
      <c r="AI1365" s="3">
        <f>IF(Table1[[#This Row],[Team_Game_Number]] &gt;_xlfn.MAXIFS(Table1[Team_Game_Number],Table1[Team],Table1[[#This Row],[Team]]) - 5,1,0)</f>
        <v>0</v>
      </c>
      <c r="AJ1365" cm="1">
        <f t="array" ref="AJ1365">MATCH(Table1[[#This Row],[Game_ID]],_xlfn.UNIQUE(_xlfn._xlws.FILTER(Table1[Game_ID],Table1[Team]=Table1[[#This Row],[Team]])),0)</f>
        <v>9</v>
      </c>
      <c r="AK1365">
        <f>IF(Table1[[#This Row],[Last5_Flag]]=1,1,0)</f>
        <v>0</v>
      </c>
      <c r="AL1365">
        <f>COUNTIFS(
    Table1[Player Name], Table1[[#This Row],[Player Name]],
    Table1[Position], Table1[[#This Row],[Position]]
)</f>
        <v>12</v>
      </c>
      <c r="AM1365" t="str" cm="1">
        <f t="array" ref="AM13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66" spans="1:39" x14ac:dyDescent="0.2">
      <c r="A1366" t="str">
        <f>TEXT(Table1[[#This Row],[Date]],"yyyymmdd") &amp; "_" &amp; (LEFT(D1366,3) &amp; "_" &amp; LEFT(E1366,3) &amp; "_" &amp; (Table1[[#This Row],[Game_no.]]))</f>
        <v>20260303_U o_WVW_1</v>
      </c>
      <c r="B1366" s="1">
        <v>46084</v>
      </c>
      <c r="C1366" s="3">
        <v>1</v>
      </c>
      <c r="D1366" t="s">
        <v>378</v>
      </c>
      <c r="E1366" t="s">
        <v>286</v>
      </c>
      <c r="F1366" t="s">
        <v>286</v>
      </c>
      <c r="G1366" t="s">
        <v>378</v>
      </c>
      <c r="H1366" t="s">
        <v>295</v>
      </c>
      <c r="I1366" t="str">
        <f>TRIM(SUBSTITUTE(Table1[[#This Row],[Player]], " ", ""))</f>
        <v>R.Winn</v>
      </c>
      <c r="J1366">
        <v>3</v>
      </c>
      <c r="K1366">
        <v>2</v>
      </c>
      <c r="L1366">
        <v>2</v>
      </c>
      <c r="M1366">
        <v>3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f t="shared" si="70"/>
        <v>6</v>
      </c>
      <c r="W1366" t="s">
        <v>299</v>
      </c>
      <c r="X1366" s="3">
        <v>6</v>
      </c>
      <c r="Y1366">
        <v>0</v>
      </c>
      <c r="AF1366">
        <f>Table1[[#This Row],[AB]]+Table1[[#This Row],[BB]]+Table1[[#This Row],[SF]]</f>
        <v>4</v>
      </c>
      <c r="AG1366">
        <f>Table1[[#This Row],[H]]+Table1[[#This Row],[BB]]</f>
        <v>3</v>
      </c>
      <c r="AH1366">
        <f>Table1[[#This Row],[H]]-Table1[[#This Row],[2B]]-Table1[[#This Row],[3B]]-Table1[[#This Row],[HR]]</f>
        <v>1</v>
      </c>
      <c r="AI1366" s="3">
        <f>IF(Table1[[#This Row],[Team_Game_Number]] &gt;_xlfn.MAXIFS(Table1[Team_Game_Number],Table1[Team],Table1[[#This Row],[Team]]) - 5,1,0)</f>
        <v>0</v>
      </c>
      <c r="AJ1366" cm="1">
        <f t="array" ref="AJ1366">MATCH(Table1[[#This Row],[Game_ID]],_xlfn.UNIQUE(_xlfn._xlws.FILTER(Table1[Game_ID],Table1[Team]=Table1[[#This Row],[Team]])),0)</f>
        <v>9</v>
      </c>
      <c r="AK1366">
        <f>IF(Table1[[#This Row],[Last5_Flag]]=1,1,0)</f>
        <v>0</v>
      </c>
      <c r="AL1366">
        <f>COUNTIFS(
    Table1[Player Name], Table1[[#This Row],[Player Name]],
    Table1[Position], Table1[[#This Row],[Position]]
)</f>
        <v>2</v>
      </c>
      <c r="AM1366" t="str" cm="1">
        <f t="array" ref="AM13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367" spans="1:39" x14ac:dyDescent="0.2">
      <c r="A1367" t="str">
        <f>TEXT(Table1[[#This Row],[Date]],"yyyymmdd") &amp; "_" &amp; (LEFT(D1367,3) &amp; "_" &amp; LEFT(E1367,3) &amp; "_" &amp; (Table1[[#This Row],[Game_no.]]))</f>
        <v>20260303_U o_WVW_1</v>
      </c>
      <c r="B1367" s="1">
        <v>46084</v>
      </c>
      <c r="C1367" s="3">
        <v>1</v>
      </c>
      <c r="D1367" t="s">
        <v>378</v>
      </c>
      <c r="E1367" t="s">
        <v>286</v>
      </c>
      <c r="F1367" t="s">
        <v>286</v>
      </c>
      <c r="G1367" t="s">
        <v>378</v>
      </c>
      <c r="H1367" t="s">
        <v>293</v>
      </c>
      <c r="I1367" t="str">
        <f>TRIM(SUBSTITUTE(Table1[[#This Row],[Player]], " ", ""))</f>
        <v>E.Putman</v>
      </c>
      <c r="J1367">
        <v>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f t="shared" si="70"/>
        <v>0</v>
      </c>
      <c r="W1367" t="s">
        <v>54</v>
      </c>
      <c r="X1367" s="3">
        <v>7</v>
      </c>
      <c r="Y1367">
        <v>0</v>
      </c>
      <c r="AF1367">
        <f>Table1[[#This Row],[AB]]+Table1[[#This Row],[BB]]+Table1[[#This Row],[SF]]</f>
        <v>2</v>
      </c>
      <c r="AG1367">
        <f>Table1[[#This Row],[H]]+Table1[[#This Row],[BB]]</f>
        <v>0</v>
      </c>
      <c r="AH1367">
        <f>Table1[[#This Row],[H]]-Table1[[#This Row],[2B]]-Table1[[#This Row],[3B]]-Table1[[#This Row],[HR]]</f>
        <v>0</v>
      </c>
      <c r="AI1367" s="3">
        <f>IF(Table1[[#This Row],[Team_Game_Number]] &gt;_xlfn.MAXIFS(Table1[Team_Game_Number],Table1[Team],Table1[[#This Row],[Team]]) - 5,1,0)</f>
        <v>0</v>
      </c>
      <c r="AJ1367" cm="1">
        <f t="array" ref="AJ1367">MATCH(Table1[[#This Row],[Game_ID]],_xlfn.UNIQUE(_xlfn._xlws.FILTER(Table1[Game_ID],Table1[Team]=Table1[[#This Row],[Team]])),0)</f>
        <v>9</v>
      </c>
      <c r="AK1367">
        <f>IF(Table1[[#This Row],[Last5_Flag]]=1,1,0)</f>
        <v>0</v>
      </c>
      <c r="AL1367">
        <f>COUNTIFS(
    Table1[Player Name], Table1[[#This Row],[Player Name]],
    Table1[Position], Table1[[#This Row],[Position]]
)</f>
        <v>24</v>
      </c>
      <c r="AM1367" t="str" cm="1">
        <f t="array" ref="AM13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368" spans="1:39" x14ac:dyDescent="0.2">
      <c r="A1368" t="str">
        <f>TEXT(Table1[[#This Row],[Date]],"yyyymmdd") &amp; "_" &amp; (LEFT(D1368,3) &amp; "_" &amp; LEFT(E1368,3) &amp; "_" &amp; (Table1[[#This Row],[Game_no.]]))</f>
        <v>20260303_U o_WVW_1</v>
      </c>
      <c r="B1368" s="1">
        <v>46084</v>
      </c>
      <c r="C1368" s="3">
        <v>1</v>
      </c>
      <c r="D1368" t="s">
        <v>378</v>
      </c>
      <c r="E1368" t="s">
        <v>286</v>
      </c>
      <c r="F1368" t="s">
        <v>286</v>
      </c>
      <c r="G1368" t="s">
        <v>378</v>
      </c>
      <c r="H1368" t="s">
        <v>291</v>
      </c>
      <c r="I1368" t="str">
        <f>TRIM(SUBSTITUTE(Table1[[#This Row],[Player]], " ", ""))</f>
        <v>A.Borello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f t="shared" si="70"/>
        <v>0</v>
      </c>
      <c r="W1368" t="s">
        <v>54</v>
      </c>
      <c r="X1368" s="3">
        <v>7</v>
      </c>
      <c r="Y1368">
        <v>0</v>
      </c>
      <c r="AF1368">
        <f>Table1[[#This Row],[AB]]+Table1[[#This Row],[BB]]+Table1[[#This Row],[SF]]</f>
        <v>0</v>
      </c>
      <c r="AG1368">
        <f>Table1[[#This Row],[H]]+Table1[[#This Row],[BB]]</f>
        <v>0</v>
      </c>
      <c r="AH1368">
        <f>Table1[[#This Row],[H]]-Table1[[#This Row],[2B]]-Table1[[#This Row],[3B]]-Table1[[#This Row],[HR]]</f>
        <v>0</v>
      </c>
      <c r="AI1368" s="3">
        <f>IF(Table1[[#This Row],[Team_Game_Number]] &gt;_xlfn.MAXIFS(Table1[Team_Game_Number],Table1[Team],Table1[[#This Row],[Team]]) - 5,1,0)</f>
        <v>0</v>
      </c>
      <c r="AJ1368" cm="1">
        <f t="array" ref="AJ1368">MATCH(Table1[[#This Row],[Game_ID]],_xlfn.UNIQUE(_xlfn._xlws.FILTER(Table1[Game_ID],Table1[Team]=Table1[[#This Row],[Team]])),0)</f>
        <v>9</v>
      </c>
      <c r="AK1368">
        <f>IF(Table1[[#This Row],[Last5_Flag]]=1,1,0)</f>
        <v>0</v>
      </c>
      <c r="AL1368">
        <f>COUNTIFS(
    Table1[Player Name], Table1[[#This Row],[Player Name]],
    Table1[Position], Table1[[#This Row],[Position]]
)</f>
        <v>1</v>
      </c>
      <c r="AM1368" t="str" cm="1">
        <f t="array" ref="AM13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369" spans="1:39" x14ac:dyDescent="0.2">
      <c r="A1369" t="str">
        <f>TEXT(Table1[[#This Row],[Date]],"yyyymmdd") &amp; "_" &amp; (LEFT(D1369,3) &amp; "_" &amp; LEFT(E1369,3) &amp; "_" &amp; (Table1[[#This Row],[Game_no.]]))</f>
        <v>20260303_U o_WVW_1</v>
      </c>
      <c r="B1369" s="1">
        <v>46084</v>
      </c>
      <c r="C1369" s="3">
        <v>1</v>
      </c>
      <c r="D1369" t="s">
        <v>378</v>
      </c>
      <c r="E1369" t="s">
        <v>286</v>
      </c>
      <c r="F1369" t="s">
        <v>286</v>
      </c>
      <c r="G1369" t="s">
        <v>378</v>
      </c>
      <c r="H1369" t="s">
        <v>310</v>
      </c>
      <c r="I1369" t="str">
        <f>TRIM(SUBSTITUTE(Table1[[#This Row],[Player]], " ", ""))</f>
        <v>E.Fournier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f t="shared" si="70"/>
        <v>1</v>
      </c>
      <c r="W1369" t="s">
        <v>74</v>
      </c>
      <c r="X1369" s="3">
        <v>7</v>
      </c>
      <c r="Y1369">
        <v>0</v>
      </c>
      <c r="AF1369">
        <f>Table1[[#This Row],[AB]]+Table1[[#This Row],[BB]]+Table1[[#This Row],[SF]]</f>
        <v>1</v>
      </c>
      <c r="AG1369">
        <f>Table1[[#This Row],[H]]+Table1[[#This Row],[BB]]</f>
        <v>1</v>
      </c>
      <c r="AH1369">
        <f>Table1[[#This Row],[H]]-Table1[[#This Row],[2B]]-Table1[[#This Row],[3B]]-Table1[[#This Row],[HR]]</f>
        <v>1</v>
      </c>
      <c r="AI1369" s="3">
        <f>IF(Table1[[#This Row],[Team_Game_Number]] &gt;_xlfn.MAXIFS(Table1[Team_Game_Number],Table1[Team],Table1[[#This Row],[Team]]) - 5,1,0)</f>
        <v>0</v>
      </c>
      <c r="AJ1369" cm="1">
        <f t="array" ref="AJ1369">MATCH(Table1[[#This Row],[Game_ID]],_xlfn.UNIQUE(_xlfn._xlws.FILTER(Table1[Game_ID],Table1[Team]=Table1[[#This Row],[Team]])),0)</f>
        <v>9</v>
      </c>
      <c r="AK1369">
        <f>IF(Table1[[#This Row],[Last5_Flag]]=1,1,0)</f>
        <v>0</v>
      </c>
      <c r="AL1369">
        <f>COUNTIFS(
    Table1[Player Name], Table1[[#This Row],[Player Name]],
    Table1[Position], Table1[[#This Row],[Position]]
)</f>
        <v>12</v>
      </c>
      <c r="AM1369" t="str" cm="1">
        <f t="array" ref="AM13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370" spans="1:39" x14ac:dyDescent="0.2">
      <c r="A1370" t="str">
        <f>TEXT(Table1[[#This Row],[Date]],"yyyymmdd") &amp; "_" &amp; (LEFT(D1370,3) &amp; "_" &amp; LEFT(E1370,3) &amp; "_" &amp; (Table1[[#This Row],[Game_no.]]))</f>
        <v>20260303_U o_WVW_1</v>
      </c>
      <c r="B1370" s="1">
        <v>46084</v>
      </c>
      <c r="C1370" s="3">
        <v>1</v>
      </c>
      <c r="D1370" t="s">
        <v>378</v>
      </c>
      <c r="E1370" t="s">
        <v>286</v>
      </c>
      <c r="F1370" t="s">
        <v>286</v>
      </c>
      <c r="G1370" t="s">
        <v>378</v>
      </c>
      <c r="H1370" t="s">
        <v>294</v>
      </c>
      <c r="I1370" t="str">
        <f>TRIM(SUBSTITUTE(Table1[[#This Row],[Player]], " ", ""))</f>
        <v>T.Nowicki</v>
      </c>
      <c r="J1370">
        <v>2</v>
      </c>
      <c r="K1370">
        <v>0</v>
      </c>
      <c r="L1370">
        <v>1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f t="shared" si="70"/>
        <v>1</v>
      </c>
      <c r="W1370" t="s">
        <v>50</v>
      </c>
      <c r="X1370" s="3">
        <v>8</v>
      </c>
      <c r="Y1370">
        <v>0</v>
      </c>
      <c r="AF1370">
        <f>Table1[[#This Row],[AB]]+Table1[[#This Row],[BB]]+Table1[[#This Row],[SF]]</f>
        <v>2</v>
      </c>
      <c r="AG1370">
        <f>Table1[[#This Row],[H]]+Table1[[#This Row],[BB]]</f>
        <v>1</v>
      </c>
      <c r="AH1370">
        <f>Table1[[#This Row],[H]]-Table1[[#This Row],[2B]]-Table1[[#This Row],[3B]]-Table1[[#This Row],[HR]]</f>
        <v>1</v>
      </c>
      <c r="AI1370" s="3">
        <f>IF(Table1[[#This Row],[Team_Game_Number]] &gt;_xlfn.MAXIFS(Table1[Team_Game_Number],Table1[Team],Table1[[#This Row],[Team]]) - 5,1,0)</f>
        <v>0</v>
      </c>
      <c r="AJ1370" cm="1">
        <f t="array" ref="AJ1370">MATCH(Table1[[#This Row],[Game_ID]],_xlfn.UNIQUE(_xlfn._xlws.FILTER(Table1[Game_ID],Table1[Team]=Table1[[#This Row],[Team]])),0)</f>
        <v>9</v>
      </c>
      <c r="AK1370">
        <f>IF(Table1[[#This Row],[Last5_Flag]]=1,1,0)</f>
        <v>0</v>
      </c>
      <c r="AL1370">
        <f>COUNTIFS(
    Table1[Player Name], Table1[[#This Row],[Player Name]],
    Table1[Position], Table1[[#This Row],[Position]]
)</f>
        <v>2</v>
      </c>
      <c r="AM1370" t="str" cm="1">
        <f t="array" ref="AM13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71" spans="1:39" x14ac:dyDescent="0.2">
      <c r="A1371" t="str">
        <f>TEXT(Table1[[#This Row],[Date]],"yyyymmdd") &amp; "_" &amp; (LEFT(D1371,3) &amp; "_" &amp; LEFT(E1371,3) &amp; "_" &amp; (Table1[[#This Row],[Game_no.]]))</f>
        <v>20260303_U o_WVW_1</v>
      </c>
      <c r="B1371" s="1">
        <v>46084</v>
      </c>
      <c r="C1371" s="3">
        <v>1</v>
      </c>
      <c r="D1371" t="s">
        <v>378</v>
      </c>
      <c r="E1371" t="s">
        <v>286</v>
      </c>
      <c r="F1371" t="s">
        <v>286</v>
      </c>
      <c r="G1371" t="s">
        <v>378</v>
      </c>
      <c r="H1371" t="s">
        <v>379</v>
      </c>
      <c r="I1371" t="str">
        <f>TRIM(SUBSTITUTE(Table1[[#This Row],[Player]], " ", ""))</f>
        <v>G.DeSpirito</v>
      </c>
      <c r="J1371">
        <v>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f t="shared" si="70"/>
        <v>0</v>
      </c>
      <c r="W1371" t="s">
        <v>74</v>
      </c>
      <c r="X1371" s="3">
        <v>8</v>
      </c>
      <c r="Y1371">
        <v>0</v>
      </c>
      <c r="AF1371">
        <f>Table1[[#This Row],[AB]]+Table1[[#This Row],[BB]]+Table1[[#This Row],[SF]]</f>
        <v>2</v>
      </c>
      <c r="AG1371">
        <f>Table1[[#This Row],[H]]+Table1[[#This Row],[BB]]</f>
        <v>0</v>
      </c>
      <c r="AH1371">
        <f>Table1[[#This Row],[H]]-Table1[[#This Row],[2B]]-Table1[[#This Row],[3B]]-Table1[[#This Row],[HR]]</f>
        <v>0</v>
      </c>
      <c r="AI1371" s="3">
        <f>IF(Table1[[#This Row],[Team_Game_Number]] &gt;_xlfn.MAXIFS(Table1[Team_Game_Number],Table1[Team],Table1[[#This Row],[Team]]) - 5,1,0)</f>
        <v>0</v>
      </c>
      <c r="AJ1371" cm="1">
        <f t="array" ref="AJ1371">MATCH(Table1[[#This Row],[Game_ID]],_xlfn.UNIQUE(_xlfn._xlws.FILTER(Table1[Game_ID],Table1[Team]=Table1[[#This Row],[Team]])),0)</f>
        <v>9</v>
      </c>
      <c r="AK1371">
        <f>IF(Table1[[#This Row],[Last5_Flag]]=1,1,0)</f>
        <v>0</v>
      </c>
      <c r="AL1371">
        <f>COUNTIFS(
    Table1[Player Name], Table1[[#This Row],[Player Name]],
    Table1[Position], Table1[[#This Row],[Position]]
)</f>
        <v>3</v>
      </c>
      <c r="AM1371" t="str" cm="1">
        <f t="array" ref="AM13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372" spans="1:39" x14ac:dyDescent="0.2">
      <c r="A1372" t="str">
        <f>TEXT(Table1[[#This Row],[Date]],"yyyymmdd") &amp; "_" &amp; (LEFT(D1372,3) &amp; "_" &amp; LEFT(E1372,3) &amp; "_" &amp; (Table1[[#This Row],[Game_no.]]))</f>
        <v>20260303_U o_WVW_1</v>
      </c>
      <c r="B1372" s="1">
        <v>46084</v>
      </c>
      <c r="C1372" s="3">
        <v>1</v>
      </c>
      <c r="D1372" t="s">
        <v>378</v>
      </c>
      <c r="E1372" t="s">
        <v>286</v>
      </c>
      <c r="F1372" t="s">
        <v>286</v>
      </c>
      <c r="G1372" t="s">
        <v>378</v>
      </c>
      <c r="H1372" t="s">
        <v>296</v>
      </c>
      <c r="I1372" t="str">
        <f>TRIM(SUBSTITUTE(Table1[[#This Row],[Player]], " ", ""))</f>
        <v>C.Cowan</v>
      </c>
      <c r="J1372">
        <v>4</v>
      </c>
      <c r="K1372">
        <v>0</v>
      </c>
      <c r="L1372">
        <v>2</v>
      </c>
      <c r="M1372">
        <v>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f t="shared" si="70"/>
        <v>2</v>
      </c>
      <c r="W1372" t="s">
        <v>48</v>
      </c>
      <c r="X1372" s="3">
        <v>9</v>
      </c>
      <c r="Y1372">
        <v>0</v>
      </c>
      <c r="AF1372">
        <f>Table1[[#This Row],[AB]]+Table1[[#This Row],[BB]]+Table1[[#This Row],[SF]]</f>
        <v>4</v>
      </c>
      <c r="AG1372">
        <f>Table1[[#This Row],[H]]+Table1[[#This Row],[BB]]</f>
        <v>2</v>
      </c>
      <c r="AH1372">
        <f>Table1[[#This Row],[H]]-Table1[[#This Row],[2B]]-Table1[[#This Row],[3B]]-Table1[[#This Row],[HR]]</f>
        <v>2</v>
      </c>
      <c r="AI1372" s="3">
        <f>IF(Table1[[#This Row],[Team_Game_Number]] &gt;_xlfn.MAXIFS(Table1[Team_Game_Number],Table1[Team],Table1[[#This Row],[Team]]) - 5,1,0)</f>
        <v>0</v>
      </c>
      <c r="AJ1372" cm="1">
        <f t="array" ref="AJ1372">MATCH(Table1[[#This Row],[Game_ID]],_xlfn.UNIQUE(_xlfn._xlws.FILTER(Table1[Game_ID],Table1[Team]=Table1[[#This Row],[Team]])),0)</f>
        <v>9</v>
      </c>
      <c r="AK1372">
        <f>IF(Table1[[#This Row],[Last5_Flag]]=1,1,0)</f>
        <v>0</v>
      </c>
      <c r="AL1372">
        <f>COUNTIFS(
    Table1[Player Name], Table1[[#This Row],[Player Name]],
    Table1[Position], Table1[[#This Row],[Position]]
)</f>
        <v>11</v>
      </c>
      <c r="AM1372" t="str" cm="1">
        <f t="array" ref="AM13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73" spans="1:39" x14ac:dyDescent="0.2">
      <c r="A1373" t="str">
        <f>TEXT(Table1[[#This Row],[Date]],"yyyymmdd") &amp; "_" &amp; (LEFT(D1373,3) &amp; "_" &amp; LEFT(E1373,3) &amp; "_" &amp; (Table1[[#This Row],[Game_no.]]))</f>
        <v>20260303_U o_WVW_1</v>
      </c>
      <c r="B1373" s="1">
        <v>46084</v>
      </c>
      <c r="C1373" s="3">
        <v>1</v>
      </c>
      <c r="D1373" t="s">
        <v>378</v>
      </c>
      <c r="E1373" t="s">
        <v>286</v>
      </c>
      <c r="F1373" t="s">
        <v>286</v>
      </c>
      <c r="G1373" t="s">
        <v>378</v>
      </c>
      <c r="H1373" t="s">
        <v>297</v>
      </c>
      <c r="I1373" t="str">
        <f>TRIM(SUBSTITUTE(Table1[[#This Row],[Player]], " ", ""))</f>
        <v>A.Orille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f t="shared" si="70"/>
        <v>0</v>
      </c>
      <c r="W1373" t="s">
        <v>58</v>
      </c>
      <c r="X1373" s="3"/>
      <c r="Y1373">
        <v>0</v>
      </c>
      <c r="Z1373">
        <v>1.667</v>
      </c>
      <c r="AA1373">
        <v>8</v>
      </c>
      <c r="AB1373">
        <v>5</v>
      </c>
      <c r="AC1373">
        <v>5</v>
      </c>
      <c r="AD1373">
        <v>0</v>
      </c>
      <c r="AE1373">
        <v>1</v>
      </c>
      <c r="AF1373">
        <f>Table1[[#This Row],[AB]]+Table1[[#This Row],[BB]]+Table1[[#This Row],[SF]]</f>
        <v>0</v>
      </c>
      <c r="AG1373">
        <f>Table1[[#This Row],[H]]+Table1[[#This Row],[BB]]</f>
        <v>0</v>
      </c>
      <c r="AH1373">
        <f>Table1[[#This Row],[H]]-Table1[[#This Row],[2B]]-Table1[[#This Row],[3B]]-Table1[[#This Row],[HR]]</f>
        <v>0</v>
      </c>
      <c r="AI1373" s="3">
        <f>IF(Table1[[#This Row],[Team_Game_Number]] &gt;_xlfn.MAXIFS(Table1[Team_Game_Number],Table1[Team],Table1[[#This Row],[Team]]) - 5,1,0)</f>
        <v>0</v>
      </c>
      <c r="AJ1373" cm="1">
        <f t="array" ref="AJ1373">MATCH(Table1[[#This Row],[Game_ID]],_xlfn.UNIQUE(_xlfn._xlws.FILTER(Table1[Game_ID],Table1[Team]=Table1[[#This Row],[Team]])),0)</f>
        <v>9</v>
      </c>
      <c r="AK1373">
        <f>IF(Table1[[#This Row],[Last5_Flag]]=1,1,0)</f>
        <v>0</v>
      </c>
      <c r="AL1373">
        <f>COUNTIFS(
    Table1[Player Name], Table1[[#This Row],[Player Name]],
    Table1[Position], Table1[[#This Row],[Position]]
)</f>
        <v>12</v>
      </c>
      <c r="AM1373" t="str" cm="1">
        <f t="array" ref="AM13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74" spans="1:39" x14ac:dyDescent="0.2">
      <c r="A1374" t="str">
        <f>TEXT(Table1[[#This Row],[Date]],"yyyymmdd") &amp; "_" &amp; (LEFT(D1374,3) &amp; "_" &amp; LEFT(E1374,3) &amp; "_" &amp; (Table1[[#This Row],[Game_no.]]))</f>
        <v>20260303_U o_WVW_1</v>
      </c>
      <c r="B1374" s="1">
        <v>46084</v>
      </c>
      <c r="C1374" s="3">
        <v>1</v>
      </c>
      <c r="D1374" t="s">
        <v>378</v>
      </c>
      <c r="E1374" t="s">
        <v>286</v>
      </c>
      <c r="F1374" t="s">
        <v>286</v>
      </c>
      <c r="G1374" t="s">
        <v>378</v>
      </c>
      <c r="H1374" t="s">
        <v>298</v>
      </c>
      <c r="I1374" t="str">
        <f>TRIM(SUBSTITUTE(Table1[[#This Row],[Player]], " ", ""))</f>
        <v>S.Lowen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f t="shared" si="70"/>
        <v>0</v>
      </c>
      <c r="W1374" t="s">
        <v>8</v>
      </c>
      <c r="X1374" s="3"/>
      <c r="Y1374">
        <v>0</v>
      </c>
      <c r="AF1374">
        <f>Table1[[#This Row],[AB]]+Table1[[#This Row],[BB]]+Table1[[#This Row],[SF]]</f>
        <v>0</v>
      </c>
      <c r="AG1374">
        <f>Table1[[#This Row],[H]]+Table1[[#This Row],[BB]]</f>
        <v>0</v>
      </c>
      <c r="AH1374">
        <f>Table1[[#This Row],[H]]-Table1[[#This Row],[2B]]-Table1[[#This Row],[3B]]-Table1[[#This Row],[HR]]</f>
        <v>0</v>
      </c>
      <c r="AI1374" s="3">
        <f>IF(Table1[[#This Row],[Team_Game_Number]] &gt;_xlfn.MAXIFS(Table1[Team_Game_Number],Table1[Team],Table1[[#This Row],[Team]]) - 5,1,0)</f>
        <v>0</v>
      </c>
      <c r="AJ1374" cm="1">
        <f t="array" ref="AJ1374">MATCH(Table1[[#This Row],[Game_ID]],_xlfn.UNIQUE(_xlfn._xlws.FILTER(Table1[Game_ID],Table1[Team]=Table1[[#This Row],[Team]])),0)</f>
        <v>9</v>
      </c>
      <c r="AK1374">
        <f>IF(Table1[[#This Row],[Last5_Flag]]=1,1,0)</f>
        <v>0</v>
      </c>
      <c r="AL1374">
        <f>COUNTIFS(
    Table1[Player Name], Table1[[#This Row],[Player Name]],
    Table1[Position], Table1[[#This Row],[Position]]
)</f>
        <v>16</v>
      </c>
      <c r="AM1374" t="str" cm="1">
        <f t="array" ref="AM13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375" spans="1:39" x14ac:dyDescent="0.2">
      <c r="A1375" t="str">
        <f>TEXT(Table1[[#This Row],[Date]],"yyyymmdd") &amp; "_" &amp; (LEFT(D1375,3) &amp; "_" &amp; LEFT(E1375,3) &amp; "_" &amp; (Table1[[#This Row],[Game_no.]]))</f>
        <v>20260303_Roo_WVW_1</v>
      </c>
      <c r="B1375" s="1">
        <v>46084</v>
      </c>
      <c r="C1375" s="3">
        <v>1</v>
      </c>
      <c r="D1375" t="s">
        <v>380</v>
      </c>
      <c r="E1375" t="s">
        <v>286</v>
      </c>
      <c r="F1375" t="s">
        <v>286</v>
      </c>
      <c r="G1375" t="s">
        <v>380</v>
      </c>
      <c r="H1375" t="s">
        <v>287</v>
      </c>
      <c r="I1375" t="str">
        <f>TRIM(SUBSTITUTE(Table1[[#This Row],[Player]], " ", ""))</f>
        <v>J.Riley</v>
      </c>
      <c r="J1375">
        <v>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f t="shared" si="70"/>
        <v>0</v>
      </c>
      <c r="W1375" t="s">
        <v>57</v>
      </c>
      <c r="X1375" s="3">
        <v>1</v>
      </c>
      <c r="Y1375">
        <v>0</v>
      </c>
      <c r="AF1375">
        <f>Table1[[#This Row],[AB]]+Table1[[#This Row],[BB]]+Table1[[#This Row],[SF]]</f>
        <v>3</v>
      </c>
      <c r="AG1375">
        <f>Table1[[#This Row],[H]]+Table1[[#This Row],[BB]]</f>
        <v>0</v>
      </c>
      <c r="AH1375">
        <f>Table1[[#This Row],[H]]-Table1[[#This Row],[2B]]-Table1[[#This Row],[3B]]-Table1[[#This Row],[HR]]</f>
        <v>0</v>
      </c>
      <c r="AI1375" s="3">
        <f>IF(Table1[[#This Row],[Team_Game_Number]] &gt;_xlfn.MAXIFS(Table1[Team_Game_Number],Table1[Team],Table1[[#This Row],[Team]]) - 5,1,0)</f>
        <v>0</v>
      </c>
      <c r="AJ1375" cm="1">
        <f t="array" ref="AJ1375">MATCH(Table1[[#This Row],[Game_ID]],_xlfn.UNIQUE(_xlfn._xlws.FILTER(Table1[Game_ID],Table1[Team]=Table1[[#This Row],[Team]])),0)</f>
        <v>10</v>
      </c>
      <c r="AK1375">
        <f>IF(Table1[[#This Row],[Last5_Flag]]=1,1,0)</f>
        <v>0</v>
      </c>
      <c r="AL1375">
        <f>COUNTIFS(
    Table1[Player Name], Table1[[#This Row],[Player Name]],
    Table1[Position], Table1[[#This Row],[Position]]
)</f>
        <v>27</v>
      </c>
      <c r="AM1375" t="str" cm="1">
        <f t="array" ref="AM13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376" spans="1:39" x14ac:dyDescent="0.2">
      <c r="A1376" t="str">
        <f>TEXT(Table1[[#This Row],[Date]],"yyyymmdd") &amp; "_" &amp; (LEFT(D1376,3) &amp; "_" &amp; LEFT(E1376,3) &amp; "_" &amp; (Table1[[#This Row],[Game_no.]]))</f>
        <v>20260303_Roo_WVW_1</v>
      </c>
      <c r="B1376" s="1">
        <v>46084</v>
      </c>
      <c r="C1376" s="3">
        <v>1</v>
      </c>
      <c r="D1376" t="s">
        <v>380</v>
      </c>
      <c r="E1376" t="s">
        <v>286</v>
      </c>
      <c r="F1376" t="s">
        <v>286</v>
      </c>
      <c r="G1376" t="s">
        <v>380</v>
      </c>
      <c r="H1376" t="s">
        <v>288</v>
      </c>
      <c r="I1376" t="str">
        <f>TRIM(SUBSTITUTE(Table1[[#This Row],[Player]], " ", ""))</f>
        <v>L.Hague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f t="shared" ref="V1376:V1407" si="71">L1376*1+P1376*2+Q1376*3+R1376*4</f>
        <v>0</v>
      </c>
      <c r="W1376" t="s">
        <v>53</v>
      </c>
      <c r="X1376" s="3">
        <v>2</v>
      </c>
      <c r="Y1376">
        <v>0</v>
      </c>
      <c r="AF1376">
        <f>Table1[[#This Row],[AB]]+Table1[[#This Row],[BB]]+Table1[[#This Row],[SF]]</f>
        <v>2</v>
      </c>
      <c r="AG1376">
        <f>Table1[[#This Row],[H]]+Table1[[#This Row],[BB]]</f>
        <v>0</v>
      </c>
      <c r="AH1376">
        <f>Table1[[#This Row],[H]]-Table1[[#This Row],[2B]]-Table1[[#This Row],[3B]]-Table1[[#This Row],[HR]]</f>
        <v>0</v>
      </c>
      <c r="AI1376" s="3">
        <f>IF(Table1[[#This Row],[Team_Game_Number]] &gt;_xlfn.MAXIFS(Table1[Team_Game_Number],Table1[Team],Table1[[#This Row],[Team]]) - 5,1,0)</f>
        <v>0</v>
      </c>
      <c r="AJ1376" cm="1">
        <f t="array" ref="AJ1376">MATCH(Table1[[#This Row],[Game_ID]],_xlfn.UNIQUE(_xlfn._xlws.FILTER(Table1[Game_ID],Table1[Team]=Table1[[#This Row],[Team]])),0)</f>
        <v>10</v>
      </c>
      <c r="AK1376">
        <f>IF(Table1[[#This Row],[Last5_Flag]]=1,1,0)</f>
        <v>0</v>
      </c>
      <c r="AL1376">
        <f>COUNTIFS(
    Table1[Player Name], Table1[[#This Row],[Player Name]],
    Table1[Position], Table1[[#This Row],[Position]]
)</f>
        <v>10</v>
      </c>
      <c r="AM1376" t="str" cm="1">
        <f t="array" ref="AM13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77" spans="1:39" x14ac:dyDescent="0.2">
      <c r="A1377" t="str">
        <f>TEXT(Table1[[#This Row],[Date]],"yyyymmdd") &amp; "_" &amp; (LEFT(D1377,3) &amp; "_" &amp; LEFT(E1377,3) &amp; "_" &amp; (Table1[[#This Row],[Game_no.]]))</f>
        <v>20260303_Roo_WVW_1</v>
      </c>
      <c r="B1377" s="1">
        <v>46084</v>
      </c>
      <c r="C1377" s="3">
        <v>1</v>
      </c>
      <c r="D1377" t="s">
        <v>380</v>
      </c>
      <c r="E1377" t="s">
        <v>286</v>
      </c>
      <c r="F1377" t="s">
        <v>286</v>
      </c>
      <c r="G1377" t="s">
        <v>380</v>
      </c>
      <c r="H1377" t="s">
        <v>310</v>
      </c>
      <c r="I1377" t="str">
        <f>TRIM(SUBSTITUTE(Table1[[#This Row],[Player]], " ", ""))</f>
        <v>E.Fournier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f t="shared" si="71"/>
        <v>0</v>
      </c>
      <c r="W1377" t="s">
        <v>74</v>
      </c>
      <c r="X1377" s="3">
        <v>2</v>
      </c>
      <c r="Y1377">
        <v>0</v>
      </c>
      <c r="AF1377">
        <f>Table1[[#This Row],[AB]]+Table1[[#This Row],[BB]]+Table1[[#This Row],[SF]]</f>
        <v>1</v>
      </c>
      <c r="AG1377">
        <f>Table1[[#This Row],[H]]+Table1[[#This Row],[BB]]</f>
        <v>0</v>
      </c>
      <c r="AH1377">
        <f>Table1[[#This Row],[H]]-Table1[[#This Row],[2B]]-Table1[[#This Row],[3B]]-Table1[[#This Row],[HR]]</f>
        <v>0</v>
      </c>
      <c r="AI1377" s="3">
        <f>IF(Table1[[#This Row],[Team_Game_Number]] &gt;_xlfn.MAXIFS(Table1[Team_Game_Number],Table1[Team],Table1[[#This Row],[Team]]) - 5,1,0)</f>
        <v>0</v>
      </c>
      <c r="AJ1377" cm="1">
        <f t="array" ref="AJ1377">MATCH(Table1[[#This Row],[Game_ID]],_xlfn.UNIQUE(_xlfn._xlws.FILTER(Table1[Game_ID],Table1[Team]=Table1[[#This Row],[Team]])),0)</f>
        <v>10</v>
      </c>
      <c r="AK1377">
        <f>IF(Table1[[#This Row],[Last5_Flag]]=1,1,0)</f>
        <v>0</v>
      </c>
      <c r="AL1377">
        <f>COUNTIFS(
    Table1[Player Name], Table1[[#This Row],[Player Name]],
    Table1[Position], Table1[[#This Row],[Position]]
)</f>
        <v>12</v>
      </c>
      <c r="AM1377" t="str" cm="1">
        <f t="array" ref="AM13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378" spans="1:39" x14ac:dyDescent="0.2">
      <c r="A1378" t="str">
        <f>TEXT(Table1[[#This Row],[Date]],"yyyymmdd") &amp; "_" &amp; (LEFT(D1378,3) &amp; "_" &amp; LEFT(E1378,3) &amp; "_" &amp; (Table1[[#This Row],[Game_no.]]))</f>
        <v>20260303_Roo_WVW_1</v>
      </c>
      <c r="B1378" s="1">
        <v>46084</v>
      </c>
      <c r="C1378" s="3">
        <v>1</v>
      </c>
      <c r="D1378" t="s">
        <v>380</v>
      </c>
      <c r="E1378" t="s">
        <v>286</v>
      </c>
      <c r="F1378" t="s">
        <v>286</v>
      </c>
      <c r="G1378" t="s">
        <v>380</v>
      </c>
      <c r="H1378" t="s">
        <v>290</v>
      </c>
      <c r="I1378" t="str">
        <f>TRIM(SUBSTITUTE(Table1[[#This Row],[Player]], " ", ""))</f>
        <v>J.Fix</v>
      </c>
      <c r="J1378">
        <v>3</v>
      </c>
      <c r="K1378">
        <v>1</v>
      </c>
      <c r="L1378">
        <v>1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f t="shared" si="71"/>
        <v>3</v>
      </c>
      <c r="W1378" t="s">
        <v>43</v>
      </c>
      <c r="X1378" s="3">
        <v>3</v>
      </c>
      <c r="Y1378">
        <v>0</v>
      </c>
      <c r="AF1378">
        <f>Table1[[#This Row],[AB]]+Table1[[#This Row],[BB]]+Table1[[#This Row],[SF]]</f>
        <v>3</v>
      </c>
      <c r="AG1378">
        <f>Table1[[#This Row],[H]]+Table1[[#This Row],[BB]]</f>
        <v>1</v>
      </c>
      <c r="AH1378">
        <f>Table1[[#This Row],[H]]-Table1[[#This Row],[2B]]-Table1[[#This Row],[3B]]-Table1[[#This Row],[HR]]</f>
        <v>0</v>
      </c>
      <c r="AI1378" s="3">
        <f>IF(Table1[[#This Row],[Team_Game_Number]] &gt;_xlfn.MAXIFS(Table1[Team_Game_Number],Table1[Team],Table1[[#This Row],[Team]]) - 5,1,0)</f>
        <v>0</v>
      </c>
      <c r="AJ1378" cm="1">
        <f t="array" ref="AJ1378">MATCH(Table1[[#This Row],[Game_ID]],_xlfn.UNIQUE(_xlfn._xlws.FILTER(Table1[Game_ID],Table1[Team]=Table1[[#This Row],[Team]])),0)</f>
        <v>10</v>
      </c>
      <c r="AK1378">
        <f>IF(Table1[[#This Row],[Last5_Flag]]=1,1,0)</f>
        <v>0</v>
      </c>
      <c r="AL1378">
        <f>COUNTIFS(
    Table1[Player Name], Table1[[#This Row],[Player Name]],
    Table1[Position], Table1[[#This Row],[Position]]
)</f>
        <v>9</v>
      </c>
      <c r="AM1378" t="str" cm="1">
        <f t="array" ref="AM13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379" spans="1:39" x14ac:dyDescent="0.2">
      <c r="A1379" t="str">
        <f>TEXT(Table1[[#This Row],[Date]],"yyyymmdd") &amp; "_" &amp; (LEFT(D1379,3) &amp; "_" &amp; LEFT(E1379,3) &amp; "_" &amp; (Table1[[#This Row],[Game_no.]]))</f>
        <v>20260303_Roo_WVW_1</v>
      </c>
      <c r="B1379" s="1">
        <v>46084</v>
      </c>
      <c r="C1379" s="3">
        <v>1</v>
      </c>
      <c r="D1379" t="s">
        <v>380</v>
      </c>
      <c r="E1379" t="s">
        <v>286</v>
      </c>
      <c r="F1379" t="s">
        <v>286</v>
      </c>
      <c r="G1379" t="s">
        <v>380</v>
      </c>
      <c r="H1379" t="s">
        <v>289</v>
      </c>
      <c r="I1379" t="str">
        <f>TRIM(SUBSTITUTE(Table1[[#This Row],[Player]], " ", ""))</f>
        <v>G.Arnold</v>
      </c>
      <c r="J1379">
        <v>3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f t="shared" si="71"/>
        <v>3</v>
      </c>
      <c r="W1379" t="s">
        <v>7</v>
      </c>
      <c r="X1379" s="3">
        <v>4</v>
      </c>
      <c r="Y1379">
        <v>0</v>
      </c>
      <c r="AF1379">
        <f>Table1[[#This Row],[AB]]+Table1[[#This Row],[BB]]+Table1[[#This Row],[SF]]</f>
        <v>3</v>
      </c>
      <c r="AG1379">
        <f>Table1[[#This Row],[H]]+Table1[[#This Row],[BB]]</f>
        <v>1</v>
      </c>
      <c r="AH1379">
        <f>Table1[[#This Row],[H]]-Table1[[#This Row],[2B]]-Table1[[#This Row],[3B]]-Table1[[#This Row],[HR]]</f>
        <v>0</v>
      </c>
      <c r="AI1379" s="3">
        <f>IF(Table1[[#This Row],[Team_Game_Number]] &gt;_xlfn.MAXIFS(Table1[Team_Game_Number],Table1[Team],Table1[[#This Row],[Team]]) - 5,1,0)</f>
        <v>0</v>
      </c>
      <c r="AJ1379" cm="1">
        <f t="array" ref="AJ1379">MATCH(Table1[[#This Row],[Game_ID]],_xlfn.UNIQUE(_xlfn._xlws.FILTER(Table1[Game_ID],Table1[Team]=Table1[[#This Row],[Team]])),0)</f>
        <v>10</v>
      </c>
      <c r="AK1379">
        <f>IF(Table1[[#This Row],[Last5_Flag]]=1,1,0)</f>
        <v>0</v>
      </c>
      <c r="AL1379">
        <f>COUNTIFS(
    Table1[Player Name], Table1[[#This Row],[Player Name]],
    Table1[Position], Table1[[#This Row],[Position]]
)</f>
        <v>27</v>
      </c>
      <c r="AM1379" t="str" cm="1">
        <f t="array" ref="AM13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380" spans="1:39" x14ac:dyDescent="0.2">
      <c r="A1380" t="str">
        <f>TEXT(Table1[[#This Row],[Date]],"yyyymmdd") &amp; "_" &amp; (LEFT(D1380,3) &amp; "_" &amp; LEFT(E1380,3) &amp; "_" &amp; (Table1[[#This Row],[Game_no.]]))</f>
        <v>20260303_Roo_WVW_1</v>
      </c>
      <c r="B1380" s="1">
        <v>46084</v>
      </c>
      <c r="C1380" s="3">
        <v>1</v>
      </c>
      <c r="D1380" t="s">
        <v>380</v>
      </c>
      <c r="E1380" t="s">
        <v>286</v>
      </c>
      <c r="F1380" t="s">
        <v>286</v>
      </c>
      <c r="G1380" t="s">
        <v>380</v>
      </c>
      <c r="H1380" t="s">
        <v>295</v>
      </c>
      <c r="I1380" t="str">
        <f>TRIM(SUBSTITUTE(Table1[[#This Row],[Player]], " ", ""))</f>
        <v>R.Winn</v>
      </c>
      <c r="J1380">
        <v>2</v>
      </c>
      <c r="K1380">
        <v>1</v>
      </c>
      <c r="L1380">
        <v>0</v>
      </c>
      <c r="M1380">
        <v>1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f t="shared" si="71"/>
        <v>0</v>
      </c>
      <c r="W1380" t="s">
        <v>8</v>
      </c>
      <c r="X1380" s="3">
        <v>5</v>
      </c>
      <c r="Y1380">
        <v>0</v>
      </c>
      <c r="AF1380">
        <f>Table1[[#This Row],[AB]]+Table1[[#This Row],[BB]]+Table1[[#This Row],[SF]]</f>
        <v>3</v>
      </c>
      <c r="AG1380">
        <f>Table1[[#This Row],[H]]+Table1[[#This Row],[BB]]</f>
        <v>1</v>
      </c>
      <c r="AH1380">
        <f>Table1[[#This Row],[H]]-Table1[[#This Row],[2B]]-Table1[[#This Row],[3B]]-Table1[[#This Row],[HR]]</f>
        <v>0</v>
      </c>
      <c r="AI1380" s="3">
        <f>IF(Table1[[#This Row],[Team_Game_Number]] &gt;_xlfn.MAXIFS(Table1[Team_Game_Number],Table1[Team],Table1[[#This Row],[Team]]) - 5,1,0)</f>
        <v>0</v>
      </c>
      <c r="AJ1380" cm="1">
        <f t="array" ref="AJ1380">MATCH(Table1[[#This Row],[Game_ID]],_xlfn.UNIQUE(_xlfn._xlws.FILTER(Table1[Game_ID],Table1[Team]=Table1[[#This Row],[Team]])),0)</f>
        <v>10</v>
      </c>
      <c r="AK1380">
        <f>IF(Table1[[#This Row],[Last5_Flag]]=1,1,0)</f>
        <v>0</v>
      </c>
      <c r="AL1380">
        <f>COUNTIFS(
    Table1[Player Name], Table1[[#This Row],[Player Name]],
    Table1[Position], Table1[[#This Row],[Position]]
)</f>
        <v>10</v>
      </c>
      <c r="AM1380" t="str" cm="1">
        <f t="array" ref="AM13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381" spans="1:39" x14ac:dyDescent="0.2">
      <c r="A1381" t="str">
        <f>TEXT(Table1[[#This Row],[Date]],"yyyymmdd") &amp; "_" &amp; (LEFT(D1381,3) &amp; "_" &amp; LEFT(E1381,3) &amp; "_" &amp; (Table1[[#This Row],[Game_no.]]))</f>
        <v>20260303_Roo_WVW_1</v>
      </c>
      <c r="B1381" s="1">
        <v>46084</v>
      </c>
      <c r="C1381" s="3">
        <v>1</v>
      </c>
      <c r="D1381" t="s">
        <v>380</v>
      </c>
      <c r="E1381" t="s">
        <v>286</v>
      </c>
      <c r="F1381" t="s">
        <v>286</v>
      </c>
      <c r="G1381" t="s">
        <v>380</v>
      </c>
      <c r="H1381" t="s">
        <v>292</v>
      </c>
      <c r="I1381" t="str">
        <f>TRIM(SUBSTITUTE(Table1[[#This Row],[Player]], " ", ""))</f>
        <v>M.Austra</v>
      </c>
      <c r="J1381">
        <v>3</v>
      </c>
      <c r="K1381">
        <v>2</v>
      </c>
      <c r="L1381">
        <v>2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f t="shared" si="71"/>
        <v>6</v>
      </c>
      <c r="W1381" t="s">
        <v>50</v>
      </c>
      <c r="X1381" s="3">
        <v>6</v>
      </c>
      <c r="Y1381">
        <v>0</v>
      </c>
      <c r="AF1381">
        <f>Table1[[#This Row],[AB]]+Table1[[#This Row],[BB]]+Table1[[#This Row],[SF]]</f>
        <v>3</v>
      </c>
      <c r="AG1381">
        <f>Table1[[#This Row],[H]]+Table1[[#This Row],[BB]]</f>
        <v>2</v>
      </c>
      <c r="AH1381">
        <f>Table1[[#This Row],[H]]-Table1[[#This Row],[2B]]-Table1[[#This Row],[3B]]-Table1[[#This Row],[HR]]</f>
        <v>1</v>
      </c>
      <c r="AI1381" s="3">
        <f>IF(Table1[[#This Row],[Team_Game_Number]] &gt;_xlfn.MAXIFS(Table1[Team_Game_Number],Table1[Team],Table1[[#This Row],[Team]]) - 5,1,0)</f>
        <v>0</v>
      </c>
      <c r="AJ1381" cm="1">
        <f t="array" ref="AJ1381">MATCH(Table1[[#This Row],[Game_ID]],_xlfn.UNIQUE(_xlfn._xlws.FILTER(Table1[Game_ID],Table1[Team]=Table1[[#This Row],[Team]])),0)</f>
        <v>10</v>
      </c>
      <c r="AK1381">
        <f>IF(Table1[[#This Row],[Last5_Flag]]=1,1,0)</f>
        <v>0</v>
      </c>
      <c r="AL1381">
        <f>COUNTIFS(
    Table1[Player Name], Table1[[#This Row],[Player Name]],
    Table1[Position], Table1[[#This Row],[Position]]
)</f>
        <v>10</v>
      </c>
      <c r="AM1381" t="str" cm="1">
        <f t="array" ref="AM13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82" spans="1:39" x14ac:dyDescent="0.2">
      <c r="A1382" t="str">
        <f>TEXT(Table1[[#This Row],[Date]],"yyyymmdd") &amp; "_" &amp; (LEFT(D1382,3) &amp; "_" &amp; LEFT(E1382,3) &amp; "_" &amp; (Table1[[#This Row],[Game_no.]]))</f>
        <v>20260303_Roo_WVW_1</v>
      </c>
      <c r="B1382" s="1">
        <v>46084</v>
      </c>
      <c r="C1382" s="3">
        <v>1</v>
      </c>
      <c r="D1382" t="s">
        <v>380</v>
      </c>
      <c r="E1382" t="s">
        <v>286</v>
      </c>
      <c r="F1382" t="s">
        <v>286</v>
      </c>
      <c r="G1382" t="s">
        <v>380</v>
      </c>
      <c r="H1382" t="s">
        <v>294</v>
      </c>
      <c r="I1382" t="str">
        <f>TRIM(SUBSTITUTE(Table1[[#This Row],[Player]], " ", ""))</f>
        <v>T.Nowicki</v>
      </c>
      <c r="J1382">
        <v>1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f t="shared" si="71"/>
        <v>0</v>
      </c>
      <c r="W1382" t="s">
        <v>52</v>
      </c>
      <c r="X1382" s="3">
        <v>7</v>
      </c>
      <c r="Y1382">
        <v>0</v>
      </c>
      <c r="AF1382">
        <f>Table1[[#This Row],[AB]]+Table1[[#This Row],[BB]]+Table1[[#This Row],[SF]]</f>
        <v>2</v>
      </c>
      <c r="AG1382">
        <f>Table1[[#This Row],[H]]+Table1[[#This Row],[BB]]</f>
        <v>1</v>
      </c>
      <c r="AH1382">
        <f>Table1[[#This Row],[H]]-Table1[[#This Row],[2B]]-Table1[[#This Row],[3B]]-Table1[[#This Row],[HR]]</f>
        <v>0</v>
      </c>
      <c r="AI1382" s="3">
        <f>IF(Table1[[#This Row],[Team_Game_Number]] &gt;_xlfn.MAXIFS(Table1[Team_Game_Number],Table1[Team],Table1[[#This Row],[Team]]) - 5,1,0)</f>
        <v>0</v>
      </c>
      <c r="AJ1382" cm="1">
        <f t="array" ref="AJ1382">MATCH(Table1[[#This Row],[Game_ID]],_xlfn.UNIQUE(_xlfn._xlws.FILTER(Table1[Game_ID],Table1[Team]=Table1[[#This Row],[Team]])),0)</f>
        <v>10</v>
      </c>
      <c r="AK1382">
        <f>IF(Table1[[#This Row],[Last5_Flag]]=1,1,0)</f>
        <v>0</v>
      </c>
      <c r="AL1382">
        <f>COUNTIFS(
    Table1[Player Name], Table1[[#This Row],[Player Name]],
    Table1[Position], Table1[[#This Row],[Position]]
)</f>
        <v>9</v>
      </c>
      <c r="AM1382" t="str" cm="1">
        <f t="array" ref="AM13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83" spans="1:39" x14ac:dyDescent="0.2">
      <c r="A1383" t="str">
        <f>TEXT(Table1[[#This Row],[Date]],"yyyymmdd") &amp; "_" &amp; (LEFT(D1383,3) &amp; "_" &amp; LEFT(E1383,3) &amp; "_" &amp; (Table1[[#This Row],[Game_no.]]))</f>
        <v>20260303_Roo_WVW_1</v>
      </c>
      <c r="B1383" s="1">
        <v>46084</v>
      </c>
      <c r="C1383" s="3">
        <v>1</v>
      </c>
      <c r="D1383" t="s">
        <v>380</v>
      </c>
      <c r="E1383" t="s">
        <v>286</v>
      </c>
      <c r="F1383" t="s">
        <v>286</v>
      </c>
      <c r="G1383" t="s">
        <v>380</v>
      </c>
      <c r="H1383" t="s">
        <v>293</v>
      </c>
      <c r="I1383" t="str">
        <f>TRIM(SUBSTITUTE(Table1[[#This Row],[Player]], " ", ""))</f>
        <v>E.Putman</v>
      </c>
      <c r="J1383">
        <v>2</v>
      </c>
      <c r="K1383">
        <v>0</v>
      </c>
      <c r="L1383">
        <v>1</v>
      </c>
      <c r="M1383">
        <v>2</v>
      </c>
      <c r="N1383">
        <v>1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f t="shared" si="71"/>
        <v>3</v>
      </c>
      <c r="W1383" t="s">
        <v>54</v>
      </c>
      <c r="X1383" s="3">
        <v>8</v>
      </c>
      <c r="Y1383">
        <v>0</v>
      </c>
      <c r="AF1383">
        <f>Table1[[#This Row],[AB]]+Table1[[#This Row],[BB]]+Table1[[#This Row],[SF]]</f>
        <v>3</v>
      </c>
      <c r="AG1383">
        <f>Table1[[#This Row],[H]]+Table1[[#This Row],[BB]]</f>
        <v>2</v>
      </c>
      <c r="AH1383">
        <f>Table1[[#This Row],[H]]-Table1[[#This Row],[2B]]-Table1[[#This Row],[3B]]-Table1[[#This Row],[HR]]</f>
        <v>0</v>
      </c>
      <c r="AI1383" s="3">
        <f>IF(Table1[[#This Row],[Team_Game_Number]] &gt;_xlfn.MAXIFS(Table1[Team_Game_Number],Table1[Team],Table1[[#This Row],[Team]]) - 5,1,0)</f>
        <v>0</v>
      </c>
      <c r="AJ1383" cm="1">
        <f t="array" ref="AJ1383">MATCH(Table1[[#This Row],[Game_ID]],_xlfn.UNIQUE(_xlfn._xlws.FILTER(Table1[Game_ID],Table1[Team]=Table1[[#This Row],[Team]])),0)</f>
        <v>10</v>
      </c>
      <c r="AK1383">
        <f>IF(Table1[[#This Row],[Last5_Flag]]=1,1,0)</f>
        <v>0</v>
      </c>
      <c r="AL1383">
        <f>COUNTIFS(
    Table1[Player Name], Table1[[#This Row],[Player Name]],
    Table1[Position], Table1[[#This Row],[Position]]
)</f>
        <v>24</v>
      </c>
      <c r="AM1383" t="str" cm="1">
        <f t="array" ref="AM13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384" spans="1:39" x14ac:dyDescent="0.2">
      <c r="A1384" t="str">
        <f>TEXT(Table1[[#This Row],[Date]],"yyyymmdd") &amp; "_" &amp; (LEFT(D1384,3) &amp; "_" &amp; LEFT(E1384,3) &amp; "_" &amp; (Table1[[#This Row],[Game_no.]]))</f>
        <v>20260303_Roo_WVW_1</v>
      </c>
      <c r="B1384" s="1">
        <v>46084</v>
      </c>
      <c r="C1384" s="3">
        <v>1</v>
      </c>
      <c r="D1384" t="s">
        <v>380</v>
      </c>
      <c r="E1384" t="s">
        <v>286</v>
      </c>
      <c r="F1384" t="s">
        <v>286</v>
      </c>
      <c r="G1384" t="s">
        <v>380</v>
      </c>
      <c r="H1384" t="s">
        <v>296</v>
      </c>
      <c r="I1384" t="str">
        <f>TRIM(SUBSTITUTE(Table1[[#This Row],[Player]], " ", ""))</f>
        <v>C.Cowan</v>
      </c>
      <c r="J1384">
        <v>3</v>
      </c>
      <c r="K1384">
        <v>0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f t="shared" si="71"/>
        <v>1</v>
      </c>
      <c r="W1384" t="s">
        <v>48</v>
      </c>
      <c r="X1384" s="3">
        <v>9</v>
      </c>
      <c r="Y1384">
        <v>0</v>
      </c>
      <c r="AF1384">
        <f>Table1[[#This Row],[AB]]+Table1[[#This Row],[BB]]+Table1[[#This Row],[SF]]</f>
        <v>3</v>
      </c>
      <c r="AG1384">
        <f>Table1[[#This Row],[H]]+Table1[[#This Row],[BB]]</f>
        <v>1</v>
      </c>
      <c r="AH1384">
        <f>Table1[[#This Row],[H]]-Table1[[#This Row],[2B]]-Table1[[#This Row],[3B]]-Table1[[#This Row],[HR]]</f>
        <v>1</v>
      </c>
      <c r="AI1384" s="3">
        <f>IF(Table1[[#This Row],[Team_Game_Number]] &gt;_xlfn.MAXIFS(Table1[Team_Game_Number],Table1[Team],Table1[[#This Row],[Team]]) - 5,1,0)</f>
        <v>0</v>
      </c>
      <c r="AJ1384" cm="1">
        <f t="array" ref="AJ1384">MATCH(Table1[[#This Row],[Game_ID]],_xlfn.UNIQUE(_xlfn._xlws.FILTER(Table1[Game_ID],Table1[Team]=Table1[[#This Row],[Team]])),0)</f>
        <v>10</v>
      </c>
      <c r="AK1384">
        <f>IF(Table1[[#This Row],[Last5_Flag]]=1,1,0)</f>
        <v>0</v>
      </c>
      <c r="AL1384">
        <f>COUNTIFS(
    Table1[Player Name], Table1[[#This Row],[Player Name]],
    Table1[Position], Table1[[#This Row],[Position]]
)</f>
        <v>11</v>
      </c>
      <c r="AM1384" t="str" cm="1">
        <f t="array" ref="AM13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85" spans="1:39" x14ac:dyDescent="0.2">
      <c r="A1385" t="str">
        <f>TEXT(Table1[[#This Row],[Date]],"yyyymmdd") &amp; "_" &amp; (LEFT(D1385,3) &amp; "_" &amp; LEFT(E1385,3) &amp; "_" &amp; (Table1[[#This Row],[Game_no.]]))</f>
        <v>20260303_Roo_WVW_1</v>
      </c>
      <c r="B1385" s="1">
        <v>46084</v>
      </c>
      <c r="C1385" s="3">
        <v>1</v>
      </c>
      <c r="D1385" t="s">
        <v>380</v>
      </c>
      <c r="E1385" t="s">
        <v>286</v>
      </c>
      <c r="F1385" t="s">
        <v>286</v>
      </c>
      <c r="G1385" t="s">
        <v>380</v>
      </c>
      <c r="H1385" t="s">
        <v>300</v>
      </c>
      <c r="I1385" t="str">
        <f>TRIM(SUBSTITUTE(Table1[[#This Row],[Player]], " ", ""))</f>
        <v>M.Greene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f t="shared" si="71"/>
        <v>0</v>
      </c>
      <c r="W1385" t="s">
        <v>58</v>
      </c>
      <c r="X1385" s="3"/>
      <c r="Y1385">
        <v>0</v>
      </c>
      <c r="Z1385">
        <v>7</v>
      </c>
      <c r="AA1385">
        <v>9</v>
      </c>
      <c r="AB1385">
        <v>1</v>
      </c>
      <c r="AC1385">
        <v>1</v>
      </c>
      <c r="AD1385">
        <v>0</v>
      </c>
      <c r="AE1385">
        <v>3</v>
      </c>
      <c r="AF1385">
        <f>Table1[[#This Row],[AB]]+Table1[[#This Row],[BB]]+Table1[[#This Row],[SF]]</f>
        <v>0</v>
      </c>
      <c r="AG1385">
        <f>Table1[[#This Row],[H]]+Table1[[#This Row],[BB]]</f>
        <v>0</v>
      </c>
      <c r="AH1385">
        <f>Table1[[#This Row],[H]]-Table1[[#This Row],[2B]]-Table1[[#This Row],[3B]]-Table1[[#This Row],[HR]]</f>
        <v>0</v>
      </c>
      <c r="AI1385" s="3">
        <f>IF(Table1[[#This Row],[Team_Game_Number]] &gt;_xlfn.MAXIFS(Table1[Team_Game_Number],Table1[Team],Table1[[#This Row],[Team]]) - 5,1,0)</f>
        <v>0</v>
      </c>
      <c r="AJ1385" cm="1">
        <f t="array" ref="AJ1385">MATCH(Table1[[#This Row],[Game_ID]],_xlfn.UNIQUE(_xlfn._xlws.FILTER(Table1[Game_ID],Table1[Team]=Table1[[#This Row],[Team]])),0)</f>
        <v>10</v>
      </c>
      <c r="AK1385">
        <f>IF(Table1[[#This Row],[Last5_Flag]]=1,1,0)</f>
        <v>0</v>
      </c>
      <c r="AL1385">
        <f>COUNTIFS(
    Table1[Player Name], Table1[[#This Row],[Player Name]],
    Table1[Position], Table1[[#This Row],[Position]]
)</f>
        <v>15</v>
      </c>
      <c r="AM1385" t="str" cm="1">
        <f t="array" ref="AM13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86" spans="1:39" x14ac:dyDescent="0.2">
      <c r="A1386" t="str">
        <f>TEXT(Table1[[#This Row],[Date]],"yyyymmdd") &amp; "_" &amp; (LEFT(D1386,3) &amp; "_" &amp; LEFT(E1386,3) &amp; "_" &amp; (Table1[[#This Row],[Game_no.]]))</f>
        <v>20260303_Sou_D&amp;E_1</v>
      </c>
      <c r="B1386" s="1">
        <v>46084</v>
      </c>
      <c r="C1386" s="3">
        <v>1</v>
      </c>
      <c r="D1386" t="s">
        <v>381</v>
      </c>
      <c r="E1386" t="s">
        <v>42</v>
      </c>
      <c r="F1386" t="s">
        <v>42</v>
      </c>
      <c r="G1386" t="s">
        <v>381</v>
      </c>
      <c r="H1386" t="s">
        <v>67</v>
      </c>
      <c r="I1386" t="str">
        <f>TRIM(SUBSTITUTE(Table1[[#This Row],[Player]], " ", ""))</f>
        <v>A.Haynes</v>
      </c>
      <c r="J1386">
        <v>3</v>
      </c>
      <c r="K1386">
        <v>1</v>
      </c>
      <c r="L1386">
        <v>0</v>
      </c>
      <c r="M1386">
        <v>0</v>
      </c>
      <c r="N1386">
        <v>1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f t="shared" si="71"/>
        <v>0</v>
      </c>
      <c r="W1386" t="s">
        <v>53</v>
      </c>
      <c r="X1386" s="3">
        <v>1</v>
      </c>
      <c r="Y1386">
        <v>0</v>
      </c>
      <c r="AF1386">
        <f>Table1[[#This Row],[AB]]+Table1[[#This Row],[BB]]+Table1[[#This Row],[SF]]</f>
        <v>4</v>
      </c>
      <c r="AG1386">
        <f>Table1[[#This Row],[H]]+Table1[[#This Row],[BB]]</f>
        <v>1</v>
      </c>
      <c r="AH1386">
        <f>Table1[[#This Row],[H]]-Table1[[#This Row],[2B]]-Table1[[#This Row],[3B]]-Table1[[#This Row],[HR]]</f>
        <v>0</v>
      </c>
      <c r="AI1386" s="3">
        <f>IF(Table1[[#This Row],[Team_Game_Number]] &gt;_xlfn.MAXIFS(Table1[Team_Game_Number],Table1[Team],Table1[[#This Row],[Team]]) - 5,1,0)</f>
        <v>0</v>
      </c>
      <c r="AJ1386" cm="1">
        <f t="array" ref="AJ1386">MATCH(Table1[[#This Row],[Game_ID]],_xlfn.UNIQUE(_xlfn._xlws.FILTER(Table1[Game_ID],Table1[Team]=Table1[[#This Row],[Team]])),0)</f>
        <v>13</v>
      </c>
      <c r="AK1386">
        <f>IF(Table1[[#This Row],[Last5_Flag]]=1,1,0)</f>
        <v>0</v>
      </c>
      <c r="AL1386">
        <f>COUNTIFS(
    Table1[Player Name], Table1[[#This Row],[Player Name]],
    Table1[Position], Table1[[#This Row],[Position]]
)</f>
        <v>17</v>
      </c>
      <c r="AM1386" t="str" cm="1">
        <f t="array" ref="AM13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387" spans="1:39" x14ac:dyDescent="0.2">
      <c r="A1387" t="str">
        <f>TEXT(Table1[[#This Row],[Date]],"yyyymmdd") &amp; "_" &amp; (LEFT(D1387,3) &amp; "_" &amp; LEFT(E1387,3) &amp; "_" &amp; (Table1[[#This Row],[Game_no.]]))</f>
        <v>20260303_Sou_D&amp;E_1</v>
      </c>
      <c r="B1387" s="1">
        <v>46084</v>
      </c>
      <c r="C1387" s="3">
        <v>1</v>
      </c>
      <c r="D1387" t="s">
        <v>381</v>
      </c>
      <c r="E1387" t="s">
        <v>42</v>
      </c>
      <c r="F1387" t="s">
        <v>42</v>
      </c>
      <c r="G1387" t="s">
        <v>381</v>
      </c>
      <c r="H1387" t="s">
        <v>51</v>
      </c>
      <c r="I1387" t="str">
        <f>TRIM(SUBSTITUTE(Table1[[#This Row],[Player]], " ", ""))</f>
        <v>G.Wessling</v>
      </c>
      <c r="J1387">
        <v>3</v>
      </c>
      <c r="K1387">
        <v>0</v>
      </c>
      <c r="L1387">
        <v>0</v>
      </c>
      <c r="M1387">
        <v>0</v>
      </c>
      <c r="N1387">
        <v>0</v>
      </c>
      <c r="O1387">
        <v>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f t="shared" si="71"/>
        <v>0</v>
      </c>
      <c r="W1387" t="s">
        <v>52</v>
      </c>
      <c r="X1387" s="3">
        <v>2</v>
      </c>
      <c r="Y1387">
        <v>0</v>
      </c>
      <c r="AF1387">
        <f>Table1[[#This Row],[AB]]+Table1[[#This Row],[BB]]+Table1[[#This Row],[SF]]</f>
        <v>3</v>
      </c>
      <c r="AG1387">
        <f>Table1[[#This Row],[H]]+Table1[[#This Row],[BB]]</f>
        <v>0</v>
      </c>
      <c r="AH1387">
        <f>Table1[[#This Row],[H]]-Table1[[#This Row],[2B]]-Table1[[#This Row],[3B]]-Table1[[#This Row],[HR]]</f>
        <v>0</v>
      </c>
      <c r="AI1387" s="3">
        <f>IF(Table1[[#This Row],[Team_Game_Number]] &gt;_xlfn.MAXIFS(Table1[Team_Game_Number],Table1[Team],Table1[[#This Row],[Team]]) - 5,1,0)</f>
        <v>0</v>
      </c>
      <c r="AJ1387" cm="1">
        <f t="array" ref="AJ1387">MATCH(Table1[[#This Row],[Game_ID]],_xlfn.UNIQUE(_xlfn._xlws.FILTER(Table1[Game_ID],Table1[Team]=Table1[[#This Row],[Team]])),0)</f>
        <v>13</v>
      </c>
      <c r="AK1387">
        <f>IF(Table1[[#This Row],[Last5_Flag]]=1,1,0)</f>
        <v>0</v>
      </c>
      <c r="AL1387">
        <f>COUNTIFS(
    Table1[Player Name], Table1[[#This Row],[Player Name]],
    Table1[Position], Table1[[#This Row],[Position]]
)</f>
        <v>26</v>
      </c>
      <c r="AM1387" t="str" cm="1">
        <f t="array" ref="AM13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388" spans="1:39" x14ac:dyDescent="0.2">
      <c r="A1388" t="str">
        <f>TEXT(Table1[[#This Row],[Date]],"yyyymmdd") &amp; "_" &amp; (LEFT(D1388,3) &amp; "_" &amp; LEFT(E1388,3) &amp; "_" &amp; (Table1[[#This Row],[Game_no.]]))</f>
        <v>20260303_Sou_D&amp;E_1</v>
      </c>
      <c r="B1388" s="1">
        <v>46084</v>
      </c>
      <c r="C1388" s="3">
        <v>1</v>
      </c>
      <c r="D1388" t="s">
        <v>381</v>
      </c>
      <c r="E1388" t="s">
        <v>42</v>
      </c>
      <c r="F1388" t="s">
        <v>42</v>
      </c>
      <c r="G1388" t="s">
        <v>381</v>
      </c>
      <c r="H1388" t="s">
        <v>382</v>
      </c>
      <c r="I1388" t="str">
        <f>TRIM(SUBSTITUTE(Table1[[#This Row],[Player]], " ", ""))</f>
        <v>S.Mangiameli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f t="shared" si="71"/>
        <v>0</v>
      </c>
      <c r="W1388" t="s">
        <v>74</v>
      </c>
      <c r="X1388" s="3">
        <v>2</v>
      </c>
      <c r="Y1388">
        <v>0</v>
      </c>
      <c r="AF1388">
        <f>Table1[[#This Row],[AB]]+Table1[[#This Row],[BB]]+Table1[[#This Row],[SF]]</f>
        <v>1</v>
      </c>
      <c r="AG1388">
        <f>Table1[[#This Row],[H]]+Table1[[#This Row],[BB]]</f>
        <v>0</v>
      </c>
      <c r="AH1388">
        <f>Table1[[#This Row],[H]]-Table1[[#This Row],[2B]]-Table1[[#This Row],[3B]]-Table1[[#This Row],[HR]]</f>
        <v>0</v>
      </c>
      <c r="AI1388" s="3">
        <f>IF(Table1[[#This Row],[Team_Game_Number]] &gt;_xlfn.MAXIFS(Table1[Team_Game_Number],Table1[Team],Table1[[#This Row],[Team]]) - 5,1,0)</f>
        <v>0</v>
      </c>
      <c r="AJ1388" cm="1">
        <f t="array" ref="AJ1388">MATCH(Table1[[#This Row],[Game_ID]],_xlfn.UNIQUE(_xlfn._xlws.FILTER(Table1[Game_ID],Table1[Team]=Table1[[#This Row],[Team]])),0)</f>
        <v>13</v>
      </c>
      <c r="AK1388">
        <f>IF(Table1[[#This Row],[Last5_Flag]]=1,1,0)</f>
        <v>0</v>
      </c>
      <c r="AL1388">
        <f>COUNTIFS(
    Table1[Player Name], Table1[[#This Row],[Player Name]],
    Table1[Position], Table1[[#This Row],[Position]]
)</f>
        <v>2</v>
      </c>
      <c r="AM1388" t="str" cm="1">
        <f t="array" ref="AM13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389" spans="1:39" x14ac:dyDescent="0.2">
      <c r="A1389" t="str">
        <f>TEXT(Table1[[#This Row],[Date]],"yyyymmdd") &amp; "_" &amp; (LEFT(D1389,3) &amp; "_" &amp; LEFT(E1389,3) &amp; "_" &amp; (Table1[[#This Row],[Game_no.]]))</f>
        <v>20260303_Sou_D&amp;E_1</v>
      </c>
      <c r="B1389" s="1">
        <v>46084</v>
      </c>
      <c r="C1389" s="3">
        <v>1</v>
      </c>
      <c r="D1389" t="s">
        <v>381</v>
      </c>
      <c r="E1389" t="s">
        <v>42</v>
      </c>
      <c r="F1389" t="s">
        <v>42</v>
      </c>
      <c r="G1389" t="s">
        <v>381</v>
      </c>
      <c r="H1389" t="s">
        <v>44</v>
      </c>
      <c r="I1389" t="str">
        <f>TRIM(SUBSTITUTE(Table1[[#This Row],[Player]], " ", ""))</f>
        <v>A.Higgins</v>
      </c>
      <c r="J1389">
        <v>2</v>
      </c>
      <c r="K1389">
        <v>0</v>
      </c>
      <c r="L1389">
        <v>0</v>
      </c>
      <c r="M1389">
        <v>0</v>
      </c>
      <c r="N1389">
        <v>1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f t="shared" si="71"/>
        <v>0</v>
      </c>
      <c r="W1389" t="s">
        <v>48</v>
      </c>
      <c r="X1389" s="3">
        <v>3</v>
      </c>
      <c r="Y1389">
        <v>0</v>
      </c>
      <c r="AF1389">
        <f>Table1[[#This Row],[AB]]+Table1[[#This Row],[BB]]+Table1[[#This Row],[SF]]</f>
        <v>3</v>
      </c>
      <c r="AG1389">
        <f>Table1[[#This Row],[H]]+Table1[[#This Row],[BB]]</f>
        <v>1</v>
      </c>
      <c r="AH1389">
        <f>Table1[[#This Row],[H]]-Table1[[#This Row],[2B]]-Table1[[#This Row],[3B]]-Table1[[#This Row],[HR]]</f>
        <v>0</v>
      </c>
      <c r="AI1389" s="3">
        <f>IF(Table1[[#This Row],[Team_Game_Number]] &gt;_xlfn.MAXIFS(Table1[Team_Game_Number],Table1[Team],Table1[[#This Row],[Team]]) - 5,1,0)</f>
        <v>0</v>
      </c>
      <c r="AJ1389" cm="1">
        <f t="array" ref="AJ1389">MATCH(Table1[[#This Row],[Game_ID]],_xlfn.UNIQUE(_xlfn._xlws.FILTER(Table1[Game_ID],Table1[Team]=Table1[[#This Row],[Team]])),0)</f>
        <v>13</v>
      </c>
      <c r="AK1389">
        <f>IF(Table1[[#This Row],[Last5_Flag]]=1,1,0)</f>
        <v>0</v>
      </c>
      <c r="AL1389">
        <f>COUNTIFS(
    Table1[Player Name], Table1[[#This Row],[Player Name]],
    Table1[Position], Table1[[#This Row],[Position]]
)</f>
        <v>22</v>
      </c>
      <c r="AM1389" t="str" cm="1">
        <f t="array" ref="AM13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390" spans="1:39" x14ac:dyDescent="0.2">
      <c r="A1390" t="str">
        <f>TEXT(Table1[[#This Row],[Date]],"yyyymmdd") &amp; "_" &amp; (LEFT(D1390,3) &amp; "_" &amp; LEFT(E1390,3) &amp; "_" &amp; (Table1[[#This Row],[Game_no.]]))</f>
        <v>20260303_Sou_D&amp;E_1</v>
      </c>
      <c r="B1390" s="1">
        <v>46084</v>
      </c>
      <c r="C1390" s="3">
        <v>1</v>
      </c>
      <c r="D1390" t="s">
        <v>381</v>
      </c>
      <c r="E1390" t="s">
        <v>42</v>
      </c>
      <c r="F1390" t="s">
        <v>42</v>
      </c>
      <c r="G1390" t="s">
        <v>381</v>
      </c>
      <c r="H1390" t="s">
        <v>47</v>
      </c>
      <c r="I1390" t="str">
        <f>TRIM(SUBSTITUTE(Table1[[#This Row],[Player]], " ", ""))</f>
        <v>A.Zapach</v>
      </c>
      <c r="J1390">
        <v>3</v>
      </c>
      <c r="K1390">
        <v>0</v>
      </c>
      <c r="L1390">
        <v>2</v>
      </c>
      <c r="M1390">
        <v>1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f t="shared" si="71"/>
        <v>2</v>
      </c>
      <c r="W1390" t="s">
        <v>43</v>
      </c>
      <c r="X1390" s="3">
        <v>4</v>
      </c>
      <c r="Y1390">
        <v>0</v>
      </c>
      <c r="AF1390">
        <f>Table1[[#This Row],[AB]]+Table1[[#This Row],[BB]]+Table1[[#This Row],[SF]]</f>
        <v>3</v>
      </c>
      <c r="AG1390">
        <f>Table1[[#This Row],[H]]+Table1[[#This Row],[BB]]</f>
        <v>2</v>
      </c>
      <c r="AH1390">
        <f>Table1[[#This Row],[H]]-Table1[[#This Row],[2B]]-Table1[[#This Row],[3B]]-Table1[[#This Row],[HR]]</f>
        <v>2</v>
      </c>
      <c r="AI1390" s="3">
        <f>IF(Table1[[#This Row],[Team_Game_Number]] &gt;_xlfn.MAXIFS(Table1[Team_Game_Number],Table1[Team],Table1[[#This Row],[Team]]) - 5,1,0)</f>
        <v>0</v>
      </c>
      <c r="AJ1390" cm="1">
        <f t="array" ref="AJ1390">MATCH(Table1[[#This Row],[Game_ID]],_xlfn.UNIQUE(_xlfn._xlws.FILTER(Table1[Game_ID],Table1[Team]=Table1[[#This Row],[Team]])),0)</f>
        <v>13</v>
      </c>
      <c r="AK1390">
        <f>IF(Table1[[#This Row],[Last5_Flag]]=1,1,0)</f>
        <v>0</v>
      </c>
      <c r="AL1390">
        <f>COUNTIFS(
    Table1[Player Name], Table1[[#This Row],[Player Name]],
    Table1[Position], Table1[[#This Row],[Position]]
)</f>
        <v>27</v>
      </c>
      <c r="AM1390" t="str" cm="1">
        <f t="array" ref="AM13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391" spans="1:39" x14ac:dyDescent="0.2">
      <c r="A1391" t="str">
        <f>TEXT(Table1[[#This Row],[Date]],"yyyymmdd") &amp; "_" &amp; (LEFT(D1391,3) &amp; "_" &amp; LEFT(E1391,3) &amp; "_" &amp; (Table1[[#This Row],[Game_no.]]))</f>
        <v>20260303_Sou_D&amp;E_1</v>
      </c>
      <c r="B1391" s="1">
        <v>46084</v>
      </c>
      <c r="C1391" s="3">
        <v>1</v>
      </c>
      <c r="D1391" t="s">
        <v>381</v>
      </c>
      <c r="E1391" t="s">
        <v>42</v>
      </c>
      <c r="F1391" t="s">
        <v>42</v>
      </c>
      <c r="G1391" t="s">
        <v>381</v>
      </c>
      <c r="H1391" t="s">
        <v>110</v>
      </c>
      <c r="I1391" t="str">
        <f>TRIM(SUBSTITUTE(Table1[[#This Row],[Player]], " ", ""))</f>
        <v>M.Ledesma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f t="shared" si="71"/>
        <v>0</v>
      </c>
      <c r="W1391" t="s">
        <v>73</v>
      </c>
      <c r="X1391" s="3"/>
      <c r="Y1391">
        <v>0</v>
      </c>
      <c r="AF1391">
        <f>Table1[[#This Row],[AB]]+Table1[[#This Row],[BB]]+Table1[[#This Row],[SF]]</f>
        <v>0</v>
      </c>
      <c r="AG1391">
        <f>Table1[[#This Row],[H]]+Table1[[#This Row],[BB]]</f>
        <v>0</v>
      </c>
      <c r="AH1391">
        <f>Table1[[#This Row],[H]]-Table1[[#This Row],[2B]]-Table1[[#This Row],[3B]]-Table1[[#This Row],[HR]]</f>
        <v>0</v>
      </c>
      <c r="AI1391" s="3">
        <f>IF(Table1[[#This Row],[Team_Game_Number]] &gt;_xlfn.MAXIFS(Table1[Team_Game_Number],Table1[Team],Table1[[#This Row],[Team]]) - 5,1,0)</f>
        <v>0</v>
      </c>
      <c r="AJ1391" cm="1">
        <f t="array" ref="AJ1391">MATCH(Table1[[#This Row],[Game_ID]],_xlfn.UNIQUE(_xlfn._xlws.FILTER(Table1[Game_ID],Table1[Team]=Table1[[#This Row],[Team]])),0)</f>
        <v>13</v>
      </c>
      <c r="AK1391">
        <f>IF(Table1[[#This Row],[Last5_Flag]]=1,1,0)</f>
        <v>0</v>
      </c>
      <c r="AL1391">
        <f>COUNTIFS(
    Table1[Player Name], Table1[[#This Row],[Player Name]],
    Table1[Position], Table1[[#This Row],[Position]]
)</f>
        <v>2</v>
      </c>
      <c r="AM1391" t="str" cm="1">
        <f t="array" ref="AM13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392" spans="1:39" x14ac:dyDescent="0.2">
      <c r="A1392" t="str">
        <f>TEXT(Table1[[#This Row],[Date]],"yyyymmdd") &amp; "_" &amp; (LEFT(D1392,3) &amp; "_" &amp; LEFT(E1392,3) &amp; "_" &amp; (Table1[[#This Row],[Game_no.]]))</f>
        <v>20260303_Sou_D&amp;E_1</v>
      </c>
      <c r="B1392" s="1">
        <v>46084</v>
      </c>
      <c r="C1392" s="3">
        <v>1</v>
      </c>
      <c r="D1392" t="s">
        <v>381</v>
      </c>
      <c r="E1392" t="s">
        <v>42</v>
      </c>
      <c r="F1392" t="s">
        <v>42</v>
      </c>
      <c r="G1392" t="s">
        <v>381</v>
      </c>
      <c r="H1392" t="s">
        <v>49</v>
      </c>
      <c r="I1392" t="str">
        <f>TRIM(SUBSTITUTE(Table1[[#This Row],[Player]], " ", ""))</f>
        <v>T.Fleming</v>
      </c>
      <c r="J1392">
        <v>2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f t="shared" si="71"/>
        <v>0</v>
      </c>
      <c r="W1392" t="s">
        <v>50</v>
      </c>
      <c r="X1392" s="3">
        <v>5</v>
      </c>
      <c r="Y1392">
        <v>0</v>
      </c>
      <c r="AF1392">
        <f>Table1[[#This Row],[AB]]+Table1[[#This Row],[BB]]+Table1[[#This Row],[SF]]</f>
        <v>2</v>
      </c>
      <c r="AG1392">
        <f>Table1[[#This Row],[H]]+Table1[[#This Row],[BB]]</f>
        <v>0</v>
      </c>
      <c r="AH1392">
        <f>Table1[[#This Row],[H]]-Table1[[#This Row],[2B]]-Table1[[#This Row],[3B]]-Table1[[#This Row],[HR]]</f>
        <v>0</v>
      </c>
      <c r="AI1392" s="3">
        <f>IF(Table1[[#This Row],[Team_Game_Number]] &gt;_xlfn.MAXIFS(Table1[Team_Game_Number],Table1[Team],Table1[[#This Row],[Team]]) - 5,1,0)</f>
        <v>0</v>
      </c>
      <c r="AJ1392" cm="1">
        <f t="array" ref="AJ1392">MATCH(Table1[[#This Row],[Game_ID]],_xlfn.UNIQUE(_xlfn._xlws.FILTER(Table1[Game_ID],Table1[Team]=Table1[[#This Row],[Team]])),0)</f>
        <v>13</v>
      </c>
      <c r="AK1392">
        <f>IF(Table1[[#This Row],[Last5_Flag]]=1,1,0)</f>
        <v>0</v>
      </c>
      <c r="AL1392">
        <f>COUNTIFS(
    Table1[Player Name], Table1[[#This Row],[Player Name]],
    Table1[Position], Table1[[#This Row],[Position]]
)</f>
        <v>11</v>
      </c>
      <c r="AM1392" t="str" cm="1">
        <f t="array" ref="AM13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393" spans="1:39" x14ac:dyDescent="0.2">
      <c r="A1393" t="str">
        <f>TEXT(Table1[[#This Row],[Date]],"yyyymmdd") &amp; "_" &amp; (LEFT(D1393,3) &amp; "_" &amp; LEFT(E1393,3) &amp; "_" &amp; (Table1[[#This Row],[Game_no.]]))</f>
        <v>20260303_Sou_D&amp;E_1</v>
      </c>
      <c r="B1393" s="1">
        <v>46084</v>
      </c>
      <c r="C1393" s="3">
        <v>1</v>
      </c>
      <c r="D1393" t="s">
        <v>381</v>
      </c>
      <c r="E1393" t="s">
        <v>42</v>
      </c>
      <c r="F1393" t="s">
        <v>42</v>
      </c>
      <c r="G1393" t="s">
        <v>381</v>
      </c>
      <c r="H1393" t="s">
        <v>461</v>
      </c>
      <c r="I1393" t="str">
        <f>TRIM(SUBSTITUTE(Table1[[#This Row],[Player]], " ", ""))</f>
        <v>L.Ruiz-Rubio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f t="shared" si="71"/>
        <v>0</v>
      </c>
      <c r="W1393" t="s">
        <v>8</v>
      </c>
      <c r="X1393" s="3">
        <v>6</v>
      </c>
      <c r="Y1393">
        <v>0</v>
      </c>
      <c r="AF1393">
        <f>Table1[[#This Row],[AB]]+Table1[[#This Row],[BB]]+Table1[[#This Row],[SF]]</f>
        <v>2</v>
      </c>
      <c r="AG1393">
        <f>Table1[[#This Row],[H]]+Table1[[#This Row],[BB]]</f>
        <v>1</v>
      </c>
      <c r="AH1393">
        <f>Table1[[#This Row],[H]]-Table1[[#This Row],[2B]]-Table1[[#This Row],[3B]]-Table1[[#This Row],[HR]]</f>
        <v>0</v>
      </c>
      <c r="AI1393" s="3">
        <f>IF(Table1[[#This Row],[Team_Game_Number]] &gt;_xlfn.MAXIFS(Table1[Team_Game_Number],Table1[Team],Table1[[#This Row],[Team]]) - 5,1,0)</f>
        <v>0</v>
      </c>
      <c r="AJ1393" cm="1">
        <f t="array" ref="AJ1393">MATCH(Table1[[#This Row],[Game_ID]],_xlfn.UNIQUE(_xlfn._xlws.FILTER(Table1[Game_ID],Table1[Team]=Table1[[#This Row],[Team]])),0)</f>
        <v>13</v>
      </c>
      <c r="AK1393">
        <f>IF(Table1[[#This Row],[Last5_Flag]]=1,1,0)</f>
        <v>0</v>
      </c>
      <c r="AL1393">
        <f>COUNTIFS(
    Table1[Player Name], Table1[[#This Row],[Player Name]],
    Table1[Position], Table1[[#This Row],[Position]]
)</f>
        <v>14</v>
      </c>
      <c r="AM1393" t="str" cm="1">
        <f t="array" ref="AM13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394" spans="1:39" x14ac:dyDescent="0.2">
      <c r="A1394" t="str">
        <f>TEXT(Table1[[#This Row],[Date]],"yyyymmdd") &amp; "_" &amp; (LEFT(D1394,3) &amp; "_" &amp; LEFT(E1394,3) &amp; "_" &amp; (Table1[[#This Row],[Game_no.]]))</f>
        <v>20260303_Sou_D&amp;E_1</v>
      </c>
      <c r="B1394" s="1">
        <v>46084</v>
      </c>
      <c r="C1394" s="3">
        <v>1</v>
      </c>
      <c r="D1394" t="s">
        <v>381</v>
      </c>
      <c r="E1394" t="s">
        <v>42</v>
      </c>
      <c r="F1394" t="s">
        <v>42</v>
      </c>
      <c r="G1394" t="s">
        <v>381</v>
      </c>
      <c r="H1394" t="s">
        <v>68</v>
      </c>
      <c r="I1394" t="str">
        <f>TRIM(SUBSTITUTE(Table1[[#This Row],[Player]], " ", ""))</f>
        <v>S.Jarvis</v>
      </c>
      <c r="J1394">
        <v>3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f t="shared" si="71"/>
        <v>1</v>
      </c>
      <c r="W1394" t="s">
        <v>58</v>
      </c>
      <c r="X1394" s="3">
        <v>7</v>
      </c>
      <c r="Y1394">
        <v>0</v>
      </c>
      <c r="Z1394">
        <v>6.6669999999999998</v>
      </c>
      <c r="AA1394">
        <v>8</v>
      </c>
      <c r="AB1394">
        <v>7</v>
      </c>
      <c r="AC1394">
        <v>6</v>
      </c>
      <c r="AD1394">
        <v>8</v>
      </c>
      <c r="AE1394">
        <v>1</v>
      </c>
      <c r="AF1394">
        <f>Table1[[#This Row],[AB]]+Table1[[#This Row],[BB]]+Table1[[#This Row],[SF]]</f>
        <v>3</v>
      </c>
      <c r="AG1394">
        <f>Table1[[#This Row],[H]]+Table1[[#This Row],[BB]]</f>
        <v>1</v>
      </c>
      <c r="AH1394">
        <f>Table1[[#This Row],[H]]-Table1[[#This Row],[2B]]-Table1[[#This Row],[3B]]-Table1[[#This Row],[HR]]</f>
        <v>1</v>
      </c>
      <c r="AI1394" s="3">
        <f>IF(Table1[[#This Row],[Team_Game_Number]] &gt;_xlfn.MAXIFS(Table1[Team_Game_Number],Table1[Team],Table1[[#This Row],[Team]]) - 5,1,0)</f>
        <v>0</v>
      </c>
      <c r="AJ1394" cm="1">
        <f t="array" ref="AJ1394">MATCH(Table1[[#This Row],[Game_ID]],_xlfn.UNIQUE(_xlfn._xlws.FILTER(Table1[Game_ID],Table1[Team]=Table1[[#This Row],[Team]])),0)</f>
        <v>13</v>
      </c>
      <c r="AK1394">
        <f>IF(Table1[[#This Row],[Last5_Flag]]=1,1,0)</f>
        <v>0</v>
      </c>
      <c r="AL1394">
        <f>COUNTIFS(
    Table1[Player Name], Table1[[#This Row],[Player Name]],
    Table1[Position], Table1[[#This Row],[Position]]
)</f>
        <v>11</v>
      </c>
      <c r="AM1394" t="str" cm="1">
        <f t="array" ref="AM13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95" spans="1:39" x14ac:dyDescent="0.2">
      <c r="A1395" t="str">
        <f>TEXT(Table1[[#This Row],[Date]],"yyyymmdd") &amp; "_" &amp; (LEFT(D1395,3) &amp; "_" &amp; LEFT(E1395,3) &amp; "_" &amp; (Table1[[#This Row],[Game_no.]]))</f>
        <v>20260303_Sou_D&amp;E_1</v>
      </c>
      <c r="B1395" s="1">
        <v>46084</v>
      </c>
      <c r="C1395" s="3">
        <v>1</v>
      </c>
      <c r="D1395" t="s">
        <v>381</v>
      </c>
      <c r="E1395" t="s">
        <v>42</v>
      </c>
      <c r="F1395" t="s">
        <v>42</v>
      </c>
      <c r="G1395" t="s">
        <v>381</v>
      </c>
      <c r="H1395" t="s">
        <v>69</v>
      </c>
      <c r="I1395" t="str">
        <f>TRIM(SUBSTITUTE(Table1[[#This Row],[Player]], " ", ""))</f>
        <v>K.Tellings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f t="shared" si="71"/>
        <v>0</v>
      </c>
      <c r="W1395" t="s">
        <v>58</v>
      </c>
      <c r="X1395" s="3"/>
      <c r="Y1395">
        <v>0</v>
      </c>
      <c r="Z1395">
        <v>0.33300000000000002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f>Table1[[#This Row],[AB]]+Table1[[#This Row],[BB]]+Table1[[#This Row],[SF]]</f>
        <v>0</v>
      </c>
      <c r="AG1395">
        <f>Table1[[#This Row],[H]]+Table1[[#This Row],[BB]]</f>
        <v>0</v>
      </c>
      <c r="AH1395">
        <f>Table1[[#This Row],[H]]-Table1[[#This Row],[2B]]-Table1[[#This Row],[3B]]-Table1[[#This Row],[HR]]</f>
        <v>0</v>
      </c>
      <c r="AI1395" s="3">
        <f>IF(Table1[[#This Row],[Team_Game_Number]] &gt;_xlfn.MAXIFS(Table1[Team_Game_Number],Table1[Team],Table1[[#This Row],[Team]]) - 5,1,0)</f>
        <v>0</v>
      </c>
      <c r="AJ1395" cm="1">
        <f t="array" ref="AJ1395">MATCH(Table1[[#This Row],[Game_ID]],_xlfn.UNIQUE(_xlfn._xlws.FILTER(Table1[Game_ID],Table1[Team]=Table1[[#This Row],[Team]])),0)</f>
        <v>13</v>
      </c>
      <c r="AK1395">
        <f>IF(Table1[[#This Row],[Last5_Flag]]=1,1,0)</f>
        <v>0</v>
      </c>
      <c r="AL1395">
        <f>COUNTIFS(
    Table1[Player Name], Table1[[#This Row],[Player Name]],
    Table1[Position], Table1[[#This Row],[Position]]
)</f>
        <v>8</v>
      </c>
      <c r="AM1395" t="str" cm="1">
        <f t="array" ref="AM13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396" spans="1:39" x14ac:dyDescent="0.2">
      <c r="A1396" t="str">
        <f>TEXT(Table1[[#This Row],[Date]],"yyyymmdd") &amp; "_" &amp; (LEFT(D1396,3) &amp; "_" &amp; LEFT(E1396,3) &amp; "_" &amp; (Table1[[#This Row],[Game_no.]]))</f>
        <v>20260303_Sou_D&amp;E_1</v>
      </c>
      <c r="B1396" s="1">
        <v>46084</v>
      </c>
      <c r="C1396" s="3">
        <v>1</v>
      </c>
      <c r="D1396" t="s">
        <v>381</v>
      </c>
      <c r="E1396" t="s">
        <v>42</v>
      </c>
      <c r="F1396" t="s">
        <v>42</v>
      </c>
      <c r="G1396" t="s">
        <v>381</v>
      </c>
      <c r="H1396" t="s">
        <v>46</v>
      </c>
      <c r="I1396" t="str">
        <f>TRIM(SUBSTITUTE(Table1[[#This Row],[Player]], " ", ""))</f>
        <v>M.Henkle</v>
      </c>
      <c r="J1396">
        <v>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f t="shared" si="71"/>
        <v>0</v>
      </c>
      <c r="W1396" t="s">
        <v>7</v>
      </c>
      <c r="X1396" s="3">
        <v>8</v>
      </c>
      <c r="Y1396">
        <v>1</v>
      </c>
      <c r="AF1396">
        <f>Table1[[#This Row],[AB]]+Table1[[#This Row],[BB]]+Table1[[#This Row],[SF]]</f>
        <v>2</v>
      </c>
      <c r="AG1396">
        <f>Table1[[#This Row],[H]]+Table1[[#This Row],[BB]]</f>
        <v>0</v>
      </c>
      <c r="AH1396">
        <f>Table1[[#This Row],[H]]-Table1[[#This Row],[2B]]-Table1[[#This Row],[3B]]-Table1[[#This Row],[HR]]</f>
        <v>0</v>
      </c>
      <c r="AI1396" s="3">
        <f>IF(Table1[[#This Row],[Team_Game_Number]] &gt;_xlfn.MAXIFS(Table1[Team_Game_Number],Table1[Team],Table1[[#This Row],[Team]]) - 5,1,0)</f>
        <v>0</v>
      </c>
      <c r="AJ1396" cm="1">
        <f t="array" ref="AJ1396">MATCH(Table1[[#This Row],[Game_ID]],_xlfn.UNIQUE(_xlfn._xlws.FILTER(Table1[Game_ID],Table1[Team]=Table1[[#This Row],[Team]])),0)</f>
        <v>13</v>
      </c>
      <c r="AK1396">
        <f>IF(Table1[[#This Row],[Last5_Flag]]=1,1,0)</f>
        <v>0</v>
      </c>
      <c r="AL1396">
        <f>COUNTIFS(
    Table1[Player Name], Table1[[#This Row],[Player Name]],
    Table1[Position], Table1[[#This Row],[Position]]
)</f>
        <v>3</v>
      </c>
      <c r="AM1396" t="str" cm="1">
        <f t="array" ref="AM13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397" spans="1:39" x14ac:dyDescent="0.2">
      <c r="A1397" t="str">
        <f>TEXT(Table1[[#This Row],[Date]],"yyyymmdd") &amp; "_" &amp; (LEFT(D1397,3) &amp; "_" &amp; LEFT(E1397,3) &amp; "_" &amp; (Table1[[#This Row],[Game_no.]]))</f>
        <v>20260303_Sou_D&amp;E_1</v>
      </c>
      <c r="B1397" s="1">
        <v>46084</v>
      </c>
      <c r="C1397" s="3">
        <v>1</v>
      </c>
      <c r="D1397" t="s">
        <v>381</v>
      </c>
      <c r="E1397" t="s">
        <v>42</v>
      </c>
      <c r="F1397" t="s">
        <v>42</v>
      </c>
      <c r="G1397" t="s">
        <v>381</v>
      </c>
      <c r="H1397" t="s">
        <v>55</v>
      </c>
      <c r="I1397" t="str">
        <f>TRIM(SUBSTITUTE(Table1[[#This Row],[Player]], " ", ""))</f>
        <v>M.Smith</v>
      </c>
      <c r="J1397">
        <v>2</v>
      </c>
      <c r="K1397">
        <v>0</v>
      </c>
      <c r="L1397">
        <v>1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f t="shared" si="71"/>
        <v>1</v>
      </c>
      <c r="W1397" t="s">
        <v>54</v>
      </c>
      <c r="X1397" s="3">
        <v>9</v>
      </c>
      <c r="Y1397">
        <v>0</v>
      </c>
      <c r="AF1397">
        <f>Table1[[#This Row],[AB]]+Table1[[#This Row],[BB]]+Table1[[#This Row],[SF]]</f>
        <v>2</v>
      </c>
      <c r="AG1397">
        <f>Table1[[#This Row],[H]]+Table1[[#This Row],[BB]]</f>
        <v>1</v>
      </c>
      <c r="AH1397">
        <f>Table1[[#This Row],[H]]-Table1[[#This Row],[2B]]-Table1[[#This Row],[3B]]-Table1[[#This Row],[HR]]</f>
        <v>1</v>
      </c>
      <c r="AI1397" s="3">
        <f>IF(Table1[[#This Row],[Team_Game_Number]] &gt;_xlfn.MAXIFS(Table1[Team_Game_Number],Table1[Team],Table1[[#This Row],[Team]]) - 5,1,0)</f>
        <v>0</v>
      </c>
      <c r="AJ1397" cm="1">
        <f t="array" ref="AJ1397">MATCH(Table1[[#This Row],[Game_ID]],_xlfn.UNIQUE(_xlfn._xlws.FILTER(Table1[Game_ID],Table1[Team]=Table1[[#This Row],[Team]])),0)</f>
        <v>13</v>
      </c>
      <c r="AK1397">
        <f>IF(Table1[[#This Row],[Last5_Flag]]=1,1,0)</f>
        <v>0</v>
      </c>
      <c r="AL1397">
        <f>COUNTIFS(
    Table1[Player Name], Table1[[#This Row],[Player Name]],
    Table1[Position], Table1[[#This Row],[Position]]
)</f>
        <v>21</v>
      </c>
      <c r="AM1397" t="str" cm="1">
        <f t="array" ref="AM13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398" spans="1:39" x14ac:dyDescent="0.2">
      <c r="A1398" t="str">
        <f>TEXT(Table1[[#This Row],[Date]],"yyyymmdd") &amp; "_" &amp; (LEFT(D1398,3) &amp; "_" &amp; LEFT(E1398,3) &amp; "_" &amp; (Table1[[#This Row],[Game_no.]]))</f>
        <v>20260303_Sou_D&amp;E_1</v>
      </c>
      <c r="B1398" s="1">
        <v>46084</v>
      </c>
      <c r="C1398" s="3">
        <v>1</v>
      </c>
      <c r="D1398" t="s">
        <v>381</v>
      </c>
      <c r="E1398" t="s">
        <v>42</v>
      </c>
      <c r="F1398" t="s">
        <v>42</v>
      </c>
      <c r="G1398" t="s">
        <v>381</v>
      </c>
      <c r="H1398" t="s">
        <v>56</v>
      </c>
      <c r="I1398" t="str">
        <f>TRIM(SUBSTITUTE(Table1[[#This Row],[Player]], " ", ""))</f>
        <v>C.Warfield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f t="shared" si="71"/>
        <v>0</v>
      </c>
      <c r="W1398" t="s">
        <v>57</v>
      </c>
      <c r="X1398" s="3"/>
      <c r="Y1398">
        <v>0</v>
      </c>
      <c r="AF1398">
        <f>Table1[[#This Row],[AB]]+Table1[[#This Row],[BB]]+Table1[[#This Row],[SF]]</f>
        <v>0</v>
      </c>
      <c r="AG1398">
        <f>Table1[[#This Row],[H]]+Table1[[#This Row],[BB]]</f>
        <v>0</v>
      </c>
      <c r="AH1398">
        <f>Table1[[#This Row],[H]]-Table1[[#This Row],[2B]]-Table1[[#This Row],[3B]]-Table1[[#This Row],[HR]]</f>
        <v>0</v>
      </c>
      <c r="AI1398" s="3">
        <f>IF(Table1[[#This Row],[Team_Game_Number]] &gt;_xlfn.MAXIFS(Table1[Team_Game_Number],Table1[Team],Table1[[#This Row],[Team]]) - 5,1,0)</f>
        <v>0</v>
      </c>
      <c r="AJ1398" cm="1">
        <f t="array" ref="AJ1398">MATCH(Table1[[#This Row],[Game_ID]],_xlfn.UNIQUE(_xlfn._xlws.FILTER(Table1[Game_ID],Table1[Team]=Table1[[#This Row],[Team]])),0)</f>
        <v>13</v>
      </c>
      <c r="AK1398">
        <f>IF(Table1[[#This Row],[Last5_Flag]]=1,1,0)</f>
        <v>0</v>
      </c>
      <c r="AL1398">
        <f>COUNTIFS(
    Table1[Player Name], Table1[[#This Row],[Player Name]],
    Table1[Position], Table1[[#This Row],[Position]]
)</f>
        <v>6</v>
      </c>
      <c r="AM1398" t="str" cm="1">
        <f t="array" ref="AM13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399" spans="1:39" x14ac:dyDescent="0.2">
      <c r="A1399" t="str">
        <f>TEXT(Table1[[#This Row],[Date]],"yyyymmdd") &amp; "_" &amp; (LEFT(D1399,3) &amp; "_" &amp; LEFT(E1399,3) &amp; "_" &amp; (Table1[[#This Row],[Game_no.]]))</f>
        <v>20260303_Tif_UC_1</v>
      </c>
      <c r="B1399" s="1">
        <v>46084</v>
      </c>
      <c r="C1399" s="3">
        <v>1</v>
      </c>
      <c r="D1399" t="s">
        <v>375</v>
      </c>
      <c r="E1399" t="s">
        <v>201</v>
      </c>
      <c r="F1399" t="s">
        <v>201</v>
      </c>
      <c r="G1399" t="s">
        <v>375</v>
      </c>
      <c r="H1399" t="s">
        <v>202</v>
      </c>
      <c r="I1399" t="str">
        <f>TRIM(SUBSTITUTE(Table1[[#This Row],[Player]], " ", ""))</f>
        <v>E.Zucchero</v>
      </c>
      <c r="J1399">
        <v>4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f t="shared" si="71"/>
        <v>1</v>
      </c>
      <c r="W1399" t="s">
        <v>48</v>
      </c>
      <c r="X1399" s="3">
        <v>1</v>
      </c>
      <c r="Y1399">
        <v>0</v>
      </c>
      <c r="AF1399">
        <f>Table1[[#This Row],[AB]]+Table1[[#This Row],[BB]]+Table1[[#This Row],[SF]]</f>
        <v>4</v>
      </c>
      <c r="AG1399">
        <f>Table1[[#This Row],[H]]+Table1[[#This Row],[BB]]</f>
        <v>1</v>
      </c>
      <c r="AH1399">
        <f>Table1[[#This Row],[H]]-Table1[[#This Row],[2B]]-Table1[[#This Row],[3B]]-Table1[[#This Row],[HR]]</f>
        <v>1</v>
      </c>
      <c r="AI1399" s="3">
        <f>IF(Table1[[#This Row],[Team_Game_Number]] &gt;_xlfn.MAXIFS(Table1[Team_Game_Number],Table1[Team],Table1[[#This Row],[Team]]) - 5,1,0)</f>
        <v>0</v>
      </c>
      <c r="AJ1399" cm="1">
        <f t="array" ref="AJ1399">MATCH(Table1[[#This Row],[Game_ID]],_xlfn.UNIQUE(_xlfn._xlws.FILTER(Table1[Game_ID],Table1[Team]=Table1[[#This Row],[Team]])),0)</f>
        <v>13</v>
      </c>
      <c r="AK1399">
        <f>IF(Table1[[#This Row],[Last5_Flag]]=1,1,0)</f>
        <v>0</v>
      </c>
      <c r="AL1399">
        <f>COUNTIFS(
    Table1[Player Name], Table1[[#This Row],[Player Name]],
    Table1[Position], Table1[[#This Row],[Position]]
)</f>
        <v>33</v>
      </c>
      <c r="AM1399" t="str" cm="1">
        <f t="array" ref="AM13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400" spans="1:39" x14ac:dyDescent="0.2">
      <c r="A1400" t="str">
        <f>TEXT(Table1[[#This Row],[Date]],"yyyymmdd") &amp; "_" &amp; (LEFT(D1400,3) &amp; "_" &amp; LEFT(E1400,3) &amp; "_" &amp; (Table1[[#This Row],[Game_no.]]))</f>
        <v>20260303_Tif_UC_1</v>
      </c>
      <c r="B1400" s="1">
        <v>46084</v>
      </c>
      <c r="C1400" s="3">
        <v>1</v>
      </c>
      <c r="D1400" t="s">
        <v>375</v>
      </c>
      <c r="E1400" t="s">
        <v>201</v>
      </c>
      <c r="F1400" t="s">
        <v>201</v>
      </c>
      <c r="G1400" t="s">
        <v>375</v>
      </c>
      <c r="H1400" t="s">
        <v>203</v>
      </c>
      <c r="I1400" t="str">
        <f>TRIM(SUBSTITUTE(Table1[[#This Row],[Player]], " ", ""))</f>
        <v>B.Polistina</v>
      </c>
      <c r="J1400">
        <v>4</v>
      </c>
      <c r="K1400">
        <v>1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f t="shared" si="71"/>
        <v>1</v>
      </c>
      <c r="W1400" t="s">
        <v>53</v>
      </c>
      <c r="X1400" s="3">
        <v>2</v>
      </c>
      <c r="Y1400">
        <v>0</v>
      </c>
      <c r="AF1400">
        <f>Table1[[#This Row],[AB]]+Table1[[#This Row],[BB]]+Table1[[#This Row],[SF]]</f>
        <v>4</v>
      </c>
      <c r="AG1400">
        <f>Table1[[#This Row],[H]]+Table1[[#This Row],[BB]]</f>
        <v>1</v>
      </c>
      <c r="AH1400">
        <f>Table1[[#This Row],[H]]-Table1[[#This Row],[2B]]-Table1[[#This Row],[3B]]-Table1[[#This Row],[HR]]</f>
        <v>1</v>
      </c>
      <c r="AI1400" s="3">
        <f>IF(Table1[[#This Row],[Team_Game_Number]] &gt;_xlfn.MAXIFS(Table1[Team_Game_Number],Table1[Team],Table1[[#This Row],[Team]]) - 5,1,0)</f>
        <v>0</v>
      </c>
      <c r="AJ1400" cm="1">
        <f t="array" ref="AJ1400">MATCH(Table1[[#This Row],[Game_ID]],_xlfn.UNIQUE(_xlfn._xlws.FILTER(Table1[Game_ID],Table1[Team]=Table1[[#This Row],[Team]])),0)</f>
        <v>13</v>
      </c>
      <c r="AK1400">
        <f>IF(Table1[[#This Row],[Last5_Flag]]=1,1,0)</f>
        <v>0</v>
      </c>
      <c r="AL1400">
        <f>COUNTIFS(
    Table1[Player Name], Table1[[#This Row],[Player Name]],
    Table1[Position], Table1[[#This Row],[Position]]
)</f>
        <v>18</v>
      </c>
      <c r="AM1400" t="str" cm="1">
        <f t="array" ref="AM14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401" spans="1:39" x14ac:dyDescent="0.2">
      <c r="A1401" t="str">
        <f>TEXT(Table1[[#This Row],[Date]],"yyyymmdd") &amp; "_" &amp; (LEFT(D1401,3) &amp; "_" &amp; LEFT(E1401,3) &amp; "_" &amp; (Table1[[#This Row],[Game_no.]]))</f>
        <v>20260303_Tif_UC_1</v>
      </c>
      <c r="B1401" s="1">
        <v>46084</v>
      </c>
      <c r="C1401" s="3">
        <v>1</v>
      </c>
      <c r="D1401" t="s">
        <v>375</v>
      </c>
      <c r="E1401" t="s">
        <v>201</v>
      </c>
      <c r="F1401" t="s">
        <v>201</v>
      </c>
      <c r="G1401" t="s">
        <v>375</v>
      </c>
      <c r="H1401" t="s">
        <v>204</v>
      </c>
      <c r="I1401" t="str">
        <f>TRIM(SUBSTITUTE(Table1[[#This Row],[Player]], " ", ""))</f>
        <v>K.Moran</v>
      </c>
      <c r="J1401">
        <v>3</v>
      </c>
      <c r="K1401">
        <v>1</v>
      </c>
      <c r="L1401">
        <v>1</v>
      </c>
      <c r="M1401">
        <v>0</v>
      </c>
      <c r="N1401">
        <v>0</v>
      </c>
      <c r="O1401">
        <v>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f t="shared" si="71"/>
        <v>1</v>
      </c>
      <c r="W1401" t="s">
        <v>43</v>
      </c>
      <c r="X1401" s="3">
        <v>3</v>
      </c>
      <c r="Y1401">
        <v>0</v>
      </c>
      <c r="AF1401">
        <f>Table1[[#This Row],[AB]]+Table1[[#This Row],[BB]]+Table1[[#This Row],[SF]]</f>
        <v>3</v>
      </c>
      <c r="AG1401">
        <f>Table1[[#This Row],[H]]+Table1[[#This Row],[BB]]</f>
        <v>1</v>
      </c>
      <c r="AH1401">
        <f>Table1[[#This Row],[H]]-Table1[[#This Row],[2B]]-Table1[[#This Row],[3B]]-Table1[[#This Row],[HR]]</f>
        <v>1</v>
      </c>
      <c r="AI1401" s="3">
        <f>IF(Table1[[#This Row],[Team_Game_Number]] &gt;_xlfn.MAXIFS(Table1[Team_Game_Number],Table1[Team],Table1[[#This Row],[Team]]) - 5,1,0)</f>
        <v>0</v>
      </c>
      <c r="AJ1401" cm="1">
        <f t="array" ref="AJ1401">MATCH(Table1[[#This Row],[Game_ID]],_xlfn.UNIQUE(_xlfn._xlws.FILTER(Table1[Game_ID],Table1[Team]=Table1[[#This Row],[Team]])),0)</f>
        <v>13</v>
      </c>
      <c r="AK1401">
        <f>IF(Table1[[#This Row],[Last5_Flag]]=1,1,0)</f>
        <v>0</v>
      </c>
      <c r="AL1401">
        <f>COUNTIFS(
    Table1[Player Name], Table1[[#This Row],[Player Name]],
    Table1[Position], Table1[[#This Row],[Position]]
)</f>
        <v>18</v>
      </c>
      <c r="AM1401" t="str" cm="1">
        <f t="array" ref="AM14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402" spans="1:39" x14ac:dyDescent="0.2">
      <c r="A1402" t="str">
        <f>TEXT(Table1[[#This Row],[Date]],"yyyymmdd") &amp; "_" &amp; (LEFT(D1402,3) &amp; "_" &amp; LEFT(E1402,3) &amp; "_" &amp; (Table1[[#This Row],[Game_no.]]))</f>
        <v>20260303_Tif_UC_1</v>
      </c>
      <c r="B1402" s="1">
        <v>46084</v>
      </c>
      <c r="C1402" s="3">
        <v>1</v>
      </c>
      <c r="D1402" t="s">
        <v>375</v>
      </c>
      <c r="E1402" t="s">
        <v>201</v>
      </c>
      <c r="F1402" t="s">
        <v>201</v>
      </c>
      <c r="G1402" t="s">
        <v>375</v>
      </c>
      <c r="H1402" t="s">
        <v>315</v>
      </c>
      <c r="I1402" t="str">
        <f>TRIM(SUBSTITUTE(Table1[[#This Row],[Player]], " ", ""))</f>
        <v>R.Wood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f t="shared" si="71"/>
        <v>0</v>
      </c>
      <c r="W1402" t="s">
        <v>74</v>
      </c>
      <c r="X1402" s="3">
        <v>3</v>
      </c>
      <c r="Y1402">
        <v>0</v>
      </c>
      <c r="AF1402">
        <f>Table1[[#This Row],[AB]]+Table1[[#This Row],[BB]]+Table1[[#This Row],[SF]]</f>
        <v>1</v>
      </c>
      <c r="AG1402">
        <f>Table1[[#This Row],[H]]+Table1[[#This Row],[BB]]</f>
        <v>0</v>
      </c>
      <c r="AH1402">
        <f>Table1[[#This Row],[H]]-Table1[[#This Row],[2B]]-Table1[[#This Row],[3B]]-Table1[[#This Row],[HR]]</f>
        <v>0</v>
      </c>
      <c r="AI1402" s="3">
        <f>IF(Table1[[#This Row],[Team_Game_Number]] &gt;_xlfn.MAXIFS(Table1[Team_Game_Number],Table1[Team],Table1[[#This Row],[Team]]) - 5,1,0)</f>
        <v>0</v>
      </c>
      <c r="AJ1402" cm="1">
        <f t="array" ref="AJ1402">MATCH(Table1[[#This Row],[Game_ID]],_xlfn.UNIQUE(_xlfn._xlws.FILTER(Table1[Game_ID],Table1[Team]=Table1[[#This Row],[Team]])),0)</f>
        <v>13</v>
      </c>
      <c r="AK1402">
        <f>IF(Table1[[#This Row],[Last5_Flag]]=1,1,0)</f>
        <v>0</v>
      </c>
      <c r="AL1402">
        <f>COUNTIFS(
    Table1[Player Name], Table1[[#This Row],[Player Name]],
    Table1[Position], Table1[[#This Row],[Position]]
)</f>
        <v>6</v>
      </c>
      <c r="AM1402" t="str" cm="1">
        <f t="array" ref="AM14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403" spans="1:39" x14ac:dyDescent="0.2">
      <c r="A1403" t="str">
        <f>TEXT(Table1[[#This Row],[Date]],"yyyymmdd") &amp; "_" &amp; (LEFT(D1403,3) &amp; "_" &amp; LEFT(E1403,3) &amp; "_" &amp; (Table1[[#This Row],[Game_no.]]))</f>
        <v>20260303_Tif_UC_1</v>
      </c>
      <c r="B1403" s="1">
        <v>46084</v>
      </c>
      <c r="C1403" s="3">
        <v>1</v>
      </c>
      <c r="D1403" t="s">
        <v>375</v>
      </c>
      <c r="E1403" t="s">
        <v>201</v>
      </c>
      <c r="F1403" t="s">
        <v>201</v>
      </c>
      <c r="G1403" t="s">
        <v>375</v>
      </c>
      <c r="H1403" t="s">
        <v>205</v>
      </c>
      <c r="I1403" t="str">
        <f>TRIM(SUBSTITUTE(Table1[[#This Row],[Player]], " ", ""))</f>
        <v>T.Hodson</v>
      </c>
      <c r="J1403">
        <v>3</v>
      </c>
      <c r="K1403">
        <v>1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f t="shared" si="71"/>
        <v>0</v>
      </c>
      <c r="W1403" t="s">
        <v>8</v>
      </c>
      <c r="X1403" s="3">
        <v>4</v>
      </c>
      <c r="Y1403">
        <v>0</v>
      </c>
      <c r="AF1403">
        <f>Table1[[#This Row],[AB]]+Table1[[#This Row],[BB]]+Table1[[#This Row],[SF]]</f>
        <v>3</v>
      </c>
      <c r="AG1403">
        <f>Table1[[#This Row],[H]]+Table1[[#This Row],[BB]]</f>
        <v>0</v>
      </c>
      <c r="AH1403">
        <f>Table1[[#This Row],[H]]-Table1[[#This Row],[2B]]-Table1[[#This Row],[3B]]-Table1[[#This Row],[HR]]</f>
        <v>0</v>
      </c>
      <c r="AI1403" s="3">
        <f>IF(Table1[[#This Row],[Team_Game_Number]] &gt;_xlfn.MAXIFS(Table1[Team_Game_Number],Table1[Team],Table1[[#This Row],[Team]]) - 5,1,0)</f>
        <v>0</v>
      </c>
      <c r="AJ1403" cm="1">
        <f t="array" ref="AJ1403">MATCH(Table1[[#This Row],[Game_ID]],_xlfn.UNIQUE(_xlfn._xlws.FILTER(Table1[Game_ID],Table1[Team]=Table1[[#This Row],[Team]])),0)</f>
        <v>13</v>
      </c>
      <c r="AK1403">
        <f>IF(Table1[[#This Row],[Last5_Flag]]=1,1,0)</f>
        <v>0</v>
      </c>
      <c r="AL1403">
        <f>COUNTIFS(
    Table1[Player Name], Table1[[#This Row],[Player Name]],
    Table1[Position], Table1[[#This Row],[Position]]
)</f>
        <v>33</v>
      </c>
      <c r="AM1403" t="str" cm="1">
        <f t="array" ref="AM14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404" spans="1:39" x14ac:dyDescent="0.2">
      <c r="A1404" t="str">
        <f>TEXT(Table1[[#This Row],[Date]],"yyyymmdd") &amp; "_" &amp; (LEFT(D1404,3) &amp; "_" &amp; LEFT(E1404,3) &amp; "_" &amp; (Table1[[#This Row],[Game_no.]]))</f>
        <v>20260303_Tif_UC_1</v>
      </c>
      <c r="B1404" s="1">
        <v>46084</v>
      </c>
      <c r="C1404" s="3">
        <v>1</v>
      </c>
      <c r="D1404" t="s">
        <v>375</v>
      </c>
      <c r="E1404" t="s">
        <v>201</v>
      </c>
      <c r="F1404" t="s">
        <v>201</v>
      </c>
      <c r="G1404" t="s">
        <v>375</v>
      </c>
      <c r="H1404" t="s">
        <v>222</v>
      </c>
      <c r="I1404" t="str">
        <f>TRIM(SUBSTITUTE(Table1[[#This Row],[Player]], " ", ""))</f>
        <v>C.Masters</v>
      </c>
      <c r="J1404">
        <v>2</v>
      </c>
      <c r="K1404">
        <v>0</v>
      </c>
      <c r="L1404">
        <v>1</v>
      </c>
      <c r="M1404">
        <v>3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f t="shared" si="71"/>
        <v>1</v>
      </c>
      <c r="W1404" t="s">
        <v>50</v>
      </c>
      <c r="X1404" s="3">
        <v>5</v>
      </c>
      <c r="Y1404">
        <v>0</v>
      </c>
      <c r="AF1404">
        <f>Table1[[#This Row],[AB]]+Table1[[#This Row],[BB]]+Table1[[#This Row],[SF]]</f>
        <v>3</v>
      </c>
      <c r="AG1404">
        <f>Table1[[#This Row],[H]]+Table1[[#This Row],[BB]]</f>
        <v>1</v>
      </c>
      <c r="AH1404">
        <f>Table1[[#This Row],[H]]-Table1[[#This Row],[2B]]-Table1[[#This Row],[3B]]-Table1[[#This Row],[HR]]</f>
        <v>1</v>
      </c>
      <c r="AI1404" s="3">
        <f>IF(Table1[[#This Row],[Team_Game_Number]] &gt;_xlfn.MAXIFS(Table1[Team_Game_Number],Table1[Team],Table1[[#This Row],[Team]]) - 5,1,0)</f>
        <v>0</v>
      </c>
      <c r="AJ1404" cm="1">
        <f t="array" ref="AJ1404">MATCH(Table1[[#This Row],[Game_ID]],_xlfn.UNIQUE(_xlfn._xlws.FILTER(Table1[Game_ID],Table1[Team]=Table1[[#This Row],[Team]])),0)</f>
        <v>13</v>
      </c>
      <c r="AK1404">
        <f>IF(Table1[[#This Row],[Last5_Flag]]=1,1,0)</f>
        <v>0</v>
      </c>
      <c r="AL1404">
        <f>COUNTIFS(
    Table1[Player Name], Table1[[#This Row],[Player Name]],
    Table1[Position], Table1[[#This Row],[Position]]
)</f>
        <v>8</v>
      </c>
      <c r="AM1404" t="str" cm="1">
        <f t="array" ref="AM14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405" spans="1:39" x14ac:dyDescent="0.2">
      <c r="A1405" t="str">
        <f>TEXT(Table1[[#This Row],[Date]],"yyyymmdd") &amp; "_" &amp; (LEFT(D1405,3) &amp; "_" &amp; LEFT(E1405,3) &amp; "_" &amp; (Table1[[#This Row],[Game_no.]]))</f>
        <v>20260303_Tif_UC_1</v>
      </c>
      <c r="B1405" s="1">
        <v>46084</v>
      </c>
      <c r="C1405" s="3">
        <v>1</v>
      </c>
      <c r="D1405" t="s">
        <v>375</v>
      </c>
      <c r="E1405" t="s">
        <v>201</v>
      </c>
      <c r="F1405" t="s">
        <v>201</v>
      </c>
      <c r="G1405" t="s">
        <v>375</v>
      </c>
      <c r="H1405" t="s">
        <v>238</v>
      </c>
      <c r="I1405" t="str">
        <f>TRIM(SUBSTITUTE(Table1[[#This Row],[Player]], " ", ""))</f>
        <v>M.Dunman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f t="shared" si="71"/>
        <v>0</v>
      </c>
      <c r="W1405" t="s">
        <v>73</v>
      </c>
      <c r="X1405" s="3"/>
      <c r="Y1405">
        <v>0</v>
      </c>
      <c r="AF1405">
        <f>Table1[[#This Row],[AB]]+Table1[[#This Row],[BB]]+Table1[[#This Row],[SF]]</f>
        <v>0</v>
      </c>
      <c r="AG1405">
        <f>Table1[[#This Row],[H]]+Table1[[#This Row],[BB]]</f>
        <v>0</v>
      </c>
      <c r="AH1405">
        <f>Table1[[#This Row],[H]]-Table1[[#This Row],[2B]]-Table1[[#This Row],[3B]]-Table1[[#This Row],[HR]]</f>
        <v>0</v>
      </c>
      <c r="AI1405" s="3">
        <f>IF(Table1[[#This Row],[Team_Game_Number]] &gt;_xlfn.MAXIFS(Table1[Team_Game_Number],Table1[Team],Table1[[#This Row],[Team]]) - 5,1,0)</f>
        <v>0</v>
      </c>
      <c r="AJ1405" cm="1">
        <f t="array" ref="AJ1405">MATCH(Table1[[#This Row],[Game_ID]],_xlfn.UNIQUE(_xlfn._xlws.FILTER(Table1[Game_ID],Table1[Team]=Table1[[#This Row],[Team]])),0)</f>
        <v>13</v>
      </c>
      <c r="AK1405">
        <f>IF(Table1[[#This Row],[Last5_Flag]]=1,1,0)</f>
        <v>0</v>
      </c>
      <c r="AL1405">
        <f>COUNTIFS(
    Table1[Player Name], Table1[[#This Row],[Player Name]],
    Table1[Position], Table1[[#This Row],[Position]]
)</f>
        <v>2</v>
      </c>
      <c r="AM1405" t="str" cm="1">
        <f t="array" ref="AM14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406" spans="1:39" x14ac:dyDescent="0.2">
      <c r="A1406" t="str">
        <f>TEXT(Table1[[#This Row],[Date]],"yyyymmdd") &amp; "_" &amp; (LEFT(D1406,3) &amp; "_" &amp; LEFT(E1406,3) &amp; "_" &amp; (Table1[[#This Row],[Game_no.]]))</f>
        <v>20260303_Tif_UC_1</v>
      </c>
      <c r="B1406" s="1">
        <v>46084</v>
      </c>
      <c r="C1406" s="3">
        <v>1</v>
      </c>
      <c r="D1406" t="s">
        <v>375</v>
      </c>
      <c r="E1406" t="s">
        <v>201</v>
      </c>
      <c r="F1406" t="s">
        <v>201</v>
      </c>
      <c r="G1406" t="s">
        <v>375</v>
      </c>
      <c r="H1406" t="s">
        <v>206</v>
      </c>
      <c r="I1406" t="str">
        <f>TRIM(SUBSTITUTE(Table1[[#This Row],[Player]], " ", ""))</f>
        <v>D.Pici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f t="shared" si="71"/>
        <v>0</v>
      </c>
      <c r="W1406" t="s">
        <v>54</v>
      </c>
      <c r="X1406" s="3">
        <v>6</v>
      </c>
      <c r="Y1406">
        <v>0</v>
      </c>
      <c r="AF1406">
        <f>Table1[[#This Row],[AB]]+Table1[[#This Row],[BB]]+Table1[[#This Row],[SF]]</f>
        <v>2</v>
      </c>
      <c r="AG1406">
        <f>Table1[[#This Row],[H]]+Table1[[#This Row],[BB]]</f>
        <v>0</v>
      </c>
      <c r="AH1406">
        <f>Table1[[#This Row],[H]]-Table1[[#This Row],[2B]]-Table1[[#This Row],[3B]]-Table1[[#This Row],[HR]]</f>
        <v>0</v>
      </c>
      <c r="AI1406" s="3">
        <f>IF(Table1[[#This Row],[Team_Game_Number]] &gt;_xlfn.MAXIFS(Table1[Team_Game_Number],Table1[Team],Table1[[#This Row],[Team]]) - 5,1,0)</f>
        <v>0</v>
      </c>
      <c r="AJ1406" cm="1">
        <f t="array" ref="AJ1406">MATCH(Table1[[#This Row],[Game_ID]],_xlfn.UNIQUE(_xlfn._xlws.FILTER(Table1[Game_ID],Table1[Team]=Table1[[#This Row],[Team]])),0)</f>
        <v>13</v>
      </c>
      <c r="AK1406">
        <f>IF(Table1[[#This Row],[Last5_Flag]]=1,1,0)</f>
        <v>0</v>
      </c>
      <c r="AL1406">
        <f>COUNTIFS(
    Table1[Player Name], Table1[[#This Row],[Player Name]],
    Table1[Position], Table1[[#This Row],[Position]]
)</f>
        <v>6</v>
      </c>
      <c r="AM1406" t="str" cm="1">
        <f t="array" ref="AM14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407" spans="1:39" x14ac:dyDescent="0.2">
      <c r="A1407" t="str">
        <f>TEXT(Table1[[#This Row],[Date]],"yyyymmdd") &amp; "_" &amp; (LEFT(D1407,3) &amp; "_" &amp; LEFT(E1407,3) &amp; "_" &amp; (Table1[[#This Row],[Game_no.]]))</f>
        <v>20260303_Tif_UC_1</v>
      </c>
      <c r="B1407" s="1">
        <v>46084</v>
      </c>
      <c r="C1407" s="3">
        <v>1</v>
      </c>
      <c r="D1407" t="s">
        <v>375</v>
      </c>
      <c r="E1407" t="s">
        <v>201</v>
      </c>
      <c r="F1407" t="s">
        <v>201</v>
      </c>
      <c r="G1407" t="s">
        <v>375</v>
      </c>
      <c r="H1407" t="s">
        <v>209</v>
      </c>
      <c r="I1407" t="str">
        <f>TRIM(SUBSTITUTE(Table1[[#This Row],[Player]], " ", ""))</f>
        <v>K.Sullins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f t="shared" si="71"/>
        <v>0</v>
      </c>
      <c r="W1407" t="s">
        <v>74</v>
      </c>
      <c r="X1407" s="3">
        <v>6</v>
      </c>
      <c r="Y1407">
        <v>0</v>
      </c>
      <c r="AF1407">
        <f>Table1[[#This Row],[AB]]+Table1[[#This Row],[BB]]+Table1[[#This Row],[SF]]</f>
        <v>1</v>
      </c>
      <c r="AG1407">
        <f>Table1[[#This Row],[H]]+Table1[[#This Row],[BB]]</f>
        <v>0</v>
      </c>
      <c r="AH1407">
        <f>Table1[[#This Row],[H]]-Table1[[#This Row],[2B]]-Table1[[#This Row],[3B]]-Table1[[#This Row],[HR]]</f>
        <v>0</v>
      </c>
      <c r="AI1407" s="3">
        <f>IF(Table1[[#This Row],[Team_Game_Number]] &gt;_xlfn.MAXIFS(Table1[Team_Game_Number],Table1[Team],Table1[[#This Row],[Team]]) - 5,1,0)</f>
        <v>0</v>
      </c>
      <c r="AJ1407" cm="1">
        <f t="array" ref="AJ1407">MATCH(Table1[[#This Row],[Game_ID]],_xlfn.UNIQUE(_xlfn._xlws.FILTER(Table1[Game_ID],Table1[Team]=Table1[[#This Row],[Team]])),0)</f>
        <v>13</v>
      </c>
      <c r="AK1407">
        <f>IF(Table1[[#This Row],[Last5_Flag]]=1,1,0)</f>
        <v>0</v>
      </c>
      <c r="AL1407">
        <f>COUNTIFS(
    Table1[Player Name], Table1[[#This Row],[Player Name]],
    Table1[Position], Table1[[#This Row],[Position]]
)</f>
        <v>5</v>
      </c>
      <c r="AM1407" t="str" cm="1">
        <f t="array" ref="AM14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408" spans="1:39" x14ac:dyDescent="0.2">
      <c r="A1408" t="str">
        <f>TEXT(Table1[[#This Row],[Date]],"yyyymmdd") &amp; "_" &amp; (LEFT(D1408,3) &amp; "_" &amp; LEFT(E1408,3) &amp; "_" &amp; (Table1[[#This Row],[Game_no.]]))</f>
        <v>20260303_Tif_UC_1</v>
      </c>
      <c r="B1408" s="1">
        <v>46084</v>
      </c>
      <c r="C1408" s="3">
        <v>1</v>
      </c>
      <c r="D1408" t="s">
        <v>375</v>
      </c>
      <c r="E1408" t="s">
        <v>201</v>
      </c>
      <c r="F1408" t="s">
        <v>201</v>
      </c>
      <c r="G1408" t="s">
        <v>375</v>
      </c>
      <c r="H1408" t="s">
        <v>266</v>
      </c>
      <c r="I1408" t="str">
        <f>TRIM(SUBSTITUTE(Table1[[#This Row],[Player]], " ", ""))</f>
        <v>M.Hataway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f t="shared" ref="V1408:V1419" si="72">L1408*1+P1408*2+Q1408*3+R1408*4</f>
        <v>0</v>
      </c>
      <c r="W1408" t="s">
        <v>54</v>
      </c>
      <c r="X1408" s="3"/>
      <c r="Y1408">
        <v>0</v>
      </c>
      <c r="AF1408">
        <f>Table1[[#This Row],[AB]]+Table1[[#This Row],[BB]]+Table1[[#This Row],[SF]]</f>
        <v>0</v>
      </c>
      <c r="AG1408">
        <f>Table1[[#This Row],[H]]+Table1[[#This Row],[BB]]</f>
        <v>0</v>
      </c>
      <c r="AH1408">
        <f>Table1[[#This Row],[H]]-Table1[[#This Row],[2B]]-Table1[[#This Row],[3B]]-Table1[[#This Row],[HR]]</f>
        <v>0</v>
      </c>
      <c r="AI1408" s="3">
        <f>IF(Table1[[#This Row],[Team_Game_Number]] &gt;_xlfn.MAXIFS(Table1[Team_Game_Number],Table1[Team],Table1[[#This Row],[Team]]) - 5,1,0)</f>
        <v>0</v>
      </c>
      <c r="AJ1408" cm="1">
        <f t="array" ref="AJ1408">MATCH(Table1[[#This Row],[Game_ID]],_xlfn.UNIQUE(_xlfn._xlws.FILTER(Table1[Game_ID],Table1[Team]=Table1[[#This Row],[Team]])),0)</f>
        <v>13</v>
      </c>
      <c r="AK1408">
        <f>IF(Table1[[#This Row],[Last5_Flag]]=1,1,0)</f>
        <v>0</v>
      </c>
      <c r="AL1408">
        <f>COUNTIFS(
    Table1[Player Name], Table1[[#This Row],[Player Name]],
    Table1[Position], Table1[[#This Row],[Position]]
)</f>
        <v>14</v>
      </c>
      <c r="AM1408" t="str" cm="1">
        <f t="array" ref="AM14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409" spans="1:39" x14ac:dyDescent="0.2">
      <c r="A1409" t="str">
        <f>TEXT(Table1[[#This Row],[Date]],"yyyymmdd") &amp; "_" &amp; (LEFT(D1409,3) &amp; "_" &amp; LEFT(E1409,3) &amp; "_" &amp; (Table1[[#This Row],[Game_no.]]))</f>
        <v>20260303_Tif_UC_1</v>
      </c>
      <c r="B1409" s="1">
        <v>46084</v>
      </c>
      <c r="C1409" s="3">
        <v>1</v>
      </c>
      <c r="D1409" t="s">
        <v>375</v>
      </c>
      <c r="E1409" t="s">
        <v>201</v>
      </c>
      <c r="F1409" t="s">
        <v>201</v>
      </c>
      <c r="G1409" t="s">
        <v>375</v>
      </c>
      <c r="H1409" t="s">
        <v>208</v>
      </c>
      <c r="I1409" t="str">
        <f>TRIM(SUBSTITUTE(Table1[[#This Row],[Player]], " ", ""))</f>
        <v>A.Espinoza</v>
      </c>
      <c r="J1409">
        <v>2</v>
      </c>
      <c r="K1409">
        <v>0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f t="shared" si="72"/>
        <v>1</v>
      </c>
      <c r="W1409" t="s">
        <v>57</v>
      </c>
      <c r="X1409" s="3">
        <v>7</v>
      </c>
      <c r="Y1409">
        <v>0</v>
      </c>
      <c r="AF1409">
        <f>Table1[[#This Row],[AB]]+Table1[[#This Row],[BB]]+Table1[[#This Row],[SF]]</f>
        <v>3</v>
      </c>
      <c r="AG1409">
        <f>Table1[[#This Row],[H]]+Table1[[#This Row],[BB]]</f>
        <v>2</v>
      </c>
      <c r="AH1409">
        <f>Table1[[#This Row],[H]]-Table1[[#This Row],[2B]]-Table1[[#This Row],[3B]]-Table1[[#This Row],[HR]]</f>
        <v>1</v>
      </c>
      <c r="AI1409" s="3">
        <f>IF(Table1[[#This Row],[Team_Game_Number]] &gt;_xlfn.MAXIFS(Table1[Team_Game_Number],Table1[Team],Table1[[#This Row],[Team]]) - 5,1,0)</f>
        <v>0</v>
      </c>
      <c r="AJ1409" cm="1">
        <f t="array" ref="AJ1409">MATCH(Table1[[#This Row],[Game_ID]],_xlfn.UNIQUE(_xlfn._xlws.FILTER(Table1[Game_ID],Table1[Team]=Table1[[#This Row],[Team]])),0)</f>
        <v>13</v>
      </c>
      <c r="AK1409">
        <f>IF(Table1[[#This Row],[Last5_Flag]]=1,1,0)</f>
        <v>0</v>
      </c>
      <c r="AL1409">
        <f>COUNTIFS(
    Table1[Player Name], Table1[[#This Row],[Player Name]],
    Table1[Position], Table1[[#This Row],[Position]]
)</f>
        <v>31</v>
      </c>
      <c r="AM1409" t="str" cm="1">
        <f t="array" ref="AM14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410" spans="1:39" x14ac:dyDescent="0.2">
      <c r="A1410" t="str">
        <f>TEXT(Table1[[#This Row],[Date]],"yyyymmdd") &amp; "_" &amp; (LEFT(D1410,3) &amp; "_" &amp; LEFT(E1410,3) &amp; "_" &amp; (Table1[[#This Row],[Game_no.]]))</f>
        <v>20260303_Tif_UC_1</v>
      </c>
      <c r="B1410" s="1">
        <v>46084</v>
      </c>
      <c r="C1410" s="3">
        <v>1</v>
      </c>
      <c r="D1410" t="s">
        <v>375</v>
      </c>
      <c r="E1410" t="s">
        <v>201</v>
      </c>
      <c r="F1410" t="s">
        <v>201</v>
      </c>
      <c r="G1410" t="s">
        <v>375</v>
      </c>
      <c r="H1410" t="s">
        <v>210</v>
      </c>
      <c r="I1410" t="str">
        <f>TRIM(SUBSTITUTE(Table1[[#This Row],[Player]], " ", ""))</f>
        <v>E.Smith</v>
      </c>
      <c r="J1410">
        <v>3</v>
      </c>
      <c r="K1410">
        <v>0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f t="shared" si="72"/>
        <v>1</v>
      </c>
      <c r="W1410" t="s">
        <v>7</v>
      </c>
      <c r="X1410" s="3">
        <v>8</v>
      </c>
      <c r="Y1410">
        <v>0</v>
      </c>
      <c r="AF1410">
        <f>Table1[[#This Row],[AB]]+Table1[[#This Row],[BB]]+Table1[[#This Row],[SF]]</f>
        <v>3</v>
      </c>
      <c r="AG1410">
        <f>Table1[[#This Row],[H]]+Table1[[#This Row],[BB]]</f>
        <v>1</v>
      </c>
      <c r="AH1410">
        <f>Table1[[#This Row],[H]]-Table1[[#This Row],[2B]]-Table1[[#This Row],[3B]]-Table1[[#This Row],[HR]]</f>
        <v>1</v>
      </c>
      <c r="AI1410" s="3">
        <f>IF(Table1[[#This Row],[Team_Game_Number]] &gt;_xlfn.MAXIFS(Table1[Team_Game_Number],Table1[Team],Table1[[#This Row],[Team]]) - 5,1,0)</f>
        <v>0</v>
      </c>
      <c r="AJ1410" cm="1">
        <f t="array" ref="AJ1410">MATCH(Table1[[#This Row],[Game_ID]],_xlfn.UNIQUE(_xlfn._xlws.FILTER(Table1[Game_ID],Table1[Team]=Table1[[#This Row],[Team]])),0)</f>
        <v>13</v>
      </c>
      <c r="AK1410">
        <f>IF(Table1[[#This Row],[Last5_Flag]]=1,1,0)</f>
        <v>0</v>
      </c>
      <c r="AL1410">
        <f>COUNTIFS(
    Table1[Player Name], Table1[[#This Row],[Player Name]],
    Table1[Position], Table1[[#This Row],[Position]]
)</f>
        <v>28</v>
      </c>
      <c r="AM1410" t="str" cm="1">
        <f t="array" ref="AM14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411" spans="1:39" x14ac:dyDescent="0.2">
      <c r="A1411" t="str">
        <f>TEXT(Table1[[#This Row],[Date]],"yyyymmdd") &amp; "_" &amp; (LEFT(D1411,3) &amp; "_" &amp; LEFT(E1411,3) &amp; "_" &amp; (Table1[[#This Row],[Game_no.]]))</f>
        <v>20260303_Tif_UC_1</v>
      </c>
      <c r="B1411" s="1">
        <v>46084</v>
      </c>
      <c r="C1411" s="3">
        <v>1</v>
      </c>
      <c r="D1411" t="s">
        <v>375</v>
      </c>
      <c r="E1411" t="s">
        <v>201</v>
      </c>
      <c r="F1411" t="s">
        <v>201</v>
      </c>
      <c r="G1411" t="s">
        <v>375</v>
      </c>
      <c r="H1411" t="s">
        <v>211</v>
      </c>
      <c r="I1411" t="str">
        <f>TRIM(SUBSTITUTE(Table1[[#This Row],[Player]], " ", ""))</f>
        <v>K.Serra</v>
      </c>
      <c r="J1411">
        <v>3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f t="shared" si="72"/>
        <v>3</v>
      </c>
      <c r="W1411" t="s">
        <v>52</v>
      </c>
      <c r="X1411" s="3">
        <v>9</v>
      </c>
      <c r="Y1411">
        <v>0</v>
      </c>
      <c r="AF1411">
        <f>Table1[[#This Row],[AB]]+Table1[[#This Row],[BB]]+Table1[[#This Row],[SF]]</f>
        <v>3</v>
      </c>
      <c r="AG1411">
        <f>Table1[[#This Row],[H]]+Table1[[#This Row],[BB]]</f>
        <v>1</v>
      </c>
      <c r="AH1411">
        <f>Table1[[#This Row],[H]]-Table1[[#This Row],[2B]]-Table1[[#This Row],[3B]]-Table1[[#This Row],[HR]]</f>
        <v>0</v>
      </c>
      <c r="AI1411" s="3">
        <f>IF(Table1[[#This Row],[Team_Game_Number]] &gt;_xlfn.MAXIFS(Table1[Team_Game_Number],Table1[Team],Table1[[#This Row],[Team]]) - 5,1,0)</f>
        <v>0</v>
      </c>
      <c r="AJ1411" cm="1">
        <f t="array" ref="AJ1411">MATCH(Table1[[#This Row],[Game_ID]],_xlfn.UNIQUE(_xlfn._xlws.FILTER(Table1[Game_ID],Table1[Team]=Table1[[#This Row],[Team]])),0)</f>
        <v>13</v>
      </c>
      <c r="AK1411">
        <f>IF(Table1[[#This Row],[Last5_Flag]]=1,1,0)</f>
        <v>0</v>
      </c>
      <c r="AL1411">
        <f>COUNTIFS(
    Table1[Player Name], Table1[[#This Row],[Player Name]],
    Table1[Position], Table1[[#This Row],[Position]]
)</f>
        <v>24</v>
      </c>
      <c r="AM1411" t="str" cm="1">
        <f t="array" ref="AM14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412" spans="1:39" x14ac:dyDescent="0.2">
      <c r="A1412" t="str">
        <f>TEXT(Table1[[#This Row],[Date]],"yyyymmdd") &amp; "_" &amp; (LEFT(D1412,3) &amp; "_" &amp; LEFT(E1412,3) &amp; "_" &amp; (Table1[[#This Row],[Game_no.]]))</f>
        <v>20260303_Tif_UC_1</v>
      </c>
      <c r="B1412" s="1">
        <v>46084</v>
      </c>
      <c r="C1412" s="3">
        <v>1</v>
      </c>
      <c r="D1412" t="s">
        <v>375</v>
      </c>
      <c r="E1412" t="s">
        <v>201</v>
      </c>
      <c r="F1412" t="s">
        <v>201</v>
      </c>
      <c r="G1412" t="s">
        <v>375</v>
      </c>
      <c r="H1412" t="s">
        <v>212</v>
      </c>
      <c r="I1412" t="str">
        <f>TRIM(SUBSTITUTE(Table1[[#This Row],[Player]], " ", ""))</f>
        <v>A.Mass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f t="shared" si="72"/>
        <v>0</v>
      </c>
      <c r="W1412" t="s">
        <v>58</v>
      </c>
      <c r="X1412" s="3"/>
      <c r="Y1412">
        <v>0</v>
      </c>
      <c r="Z1412">
        <v>7</v>
      </c>
      <c r="AA1412">
        <v>6</v>
      </c>
      <c r="AB1412">
        <v>5</v>
      </c>
      <c r="AC1412">
        <v>5</v>
      </c>
      <c r="AD1412">
        <v>1</v>
      </c>
      <c r="AE1412">
        <v>9</v>
      </c>
      <c r="AF1412">
        <f>Table1[[#This Row],[AB]]+Table1[[#This Row],[BB]]+Table1[[#This Row],[SF]]</f>
        <v>0</v>
      </c>
      <c r="AG1412">
        <f>Table1[[#This Row],[H]]+Table1[[#This Row],[BB]]</f>
        <v>0</v>
      </c>
      <c r="AH1412">
        <f>Table1[[#This Row],[H]]-Table1[[#This Row],[2B]]-Table1[[#This Row],[3B]]-Table1[[#This Row],[HR]]</f>
        <v>0</v>
      </c>
      <c r="AI1412" s="3">
        <f>IF(Table1[[#This Row],[Team_Game_Number]] &gt;_xlfn.MAXIFS(Table1[Team_Game_Number],Table1[Team],Table1[[#This Row],[Team]]) - 5,1,0)</f>
        <v>0</v>
      </c>
      <c r="AJ1412" cm="1">
        <f t="array" ref="AJ1412">MATCH(Table1[[#This Row],[Game_ID]],_xlfn.UNIQUE(_xlfn._xlws.FILTER(Table1[Game_ID],Table1[Team]=Table1[[#This Row],[Team]])),0)</f>
        <v>13</v>
      </c>
      <c r="AK1412">
        <f>IF(Table1[[#This Row],[Last5_Flag]]=1,1,0)</f>
        <v>0</v>
      </c>
      <c r="AL1412">
        <f>COUNTIFS(
    Table1[Player Name], Table1[[#This Row],[Player Name]],
    Table1[Position], Table1[[#This Row],[Position]]
)</f>
        <v>17</v>
      </c>
      <c r="AM1412" t="str" cm="1">
        <f t="array" ref="AM14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413" spans="1:39" x14ac:dyDescent="0.2">
      <c r="A1413" t="str">
        <f>TEXT(Table1[[#This Row],[Date]],"yyyymmdd") &amp; "_" &amp; (LEFT(D1413,3) &amp; "_" &amp; LEFT(E1413,3) &amp; "_" &amp; (Table1[[#This Row],[Game_no.]]))</f>
        <v>20260303_U o_UC_1</v>
      </c>
      <c r="B1413" s="1">
        <v>46084</v>
      </c>
      <c r="C1413" s="3">
        <v>1</v>
      </c>
      <c r="D1413" t="s">
        <v>383</v>
      </c>
      <c r="E1413" t="s">
        <v>201</v>
      </c>
      <c r="F1413" t="s">
        <v>201</v>
      </c>
      <c r="G1413" t="s">
        <v>383</v>
      </c>
      <c r="H1413" t="s">
        <v>202</v>
      </c>
      <c r="I1413" t="str">
        <f>TRIM(SUBSTITUTE(Table1[[#This Row],[Player]], " ", ""))</f>
        <v>E.Zucchero</v>
      </c>
      <c r="J1413">
        <v>4</v>
      </c>
      <c r="K1413">
        <v>0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f t="shared" si="72"/>
        <v>1</v>
      </c>
      <c r="W1413" t="s">
        <v>48</v>
      </c>
      <c r="X1413" s="3">
        <v>1</v>
      </c>
      <c r="Y1413">
        <v>0</v>
      </c>
      <c r="AF1413">
        <f>Table1[[#This Row],[AB]]+Table1[[#This Row],[BB]]+Table1[[#This Row],[SF]]</f>
        <v>4</v>
      </c>
      <c r="AG1413">
        <f>Table1[[#This Row],[H]]+Table1[[#This Row],[BB]]</f>
        <v>1</v>
      </c>
      <c r="AH1413">
        <f>Table1[[#This Row],[H]]-Table1[[#This Row],[2B]]-Table1[[#This Row],[3B]]-Table1[[#This Row],[HR]]</f>
        <v>1</v>
      </c>
      <c r="AI1413" s="3">
        <f>IF(Table1[[#This Row],[Team_Game_Number]] &gt;_xlfn.MAXIFS(Table1[Team_Game_Number],Table1[Team],Table1[[#This Row],[Team]]) - 5,1,0)</f>
        <v>0</v>
      </c>
      <c r="AJ1413" cm="1">
        <f t="array" ref="AJ1413">MATCH(Table1[[#This Row],[Game_ID]],_xlfn.UNIQUE(_xlfn._xlws.FILTER(Table1[Game_ID],Table1[Team]=Table1[[#This Row],[Team]])),0)</f>
        <v>14</v>
      </c>
      <c r="AK1413">
        <f>IF(Table1[[#This Row],[Last5_Flag]]=1,1,0)</f>
        <v>0</v>
      </c>
      <c r="AL1413">
        <f>COUNTIFS(
    Table1[Player Name], Table1[[#This Row],[Player Name]],
    Table1[Position], Table1[[#This Row],[Position]]
)</f>
        <v>33</v>
      </c>
      <c r="AM1413" t="str" cm="1">
        <f t="array" ref="AM14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414" spans="1:39" x14ac:dyDescent="0.2">
      <c r="A1414" t="str">
        <f>TEXT(Table1[[#This Row],[Date]],"yyyymmdd") &amp; "_" &amp; (LEFT(D1414,3) &amp; "_" &amp; LEFT(E1414,3) &amp; "_" &amp; (Table1[[#This Row],[Game_no.]]))</f>
        <v>20260303_U o_UC_1</v>
      </c>
      <c r="B1414" s="1">
        <v>46084</v>
      </c>
      <c r="C1414" s="3">
        <v>1</v>
      </c>
      <c r="D1414" t="s">
        <v>383</v>
      </c>
      <c r="E1414" t="s">
        <v>201</v>
      </c>
      <c r="F1414" t="s">
        <v>201</v>
      </c>
      <c r="G1414" t="s">
        <v>383</v>
      </c>
      <c r="H1414" t="s">
        <v>203</v>
      </c>
      <c r="I1414" t="str">
        <f>TRIM(SUBSTITUTE(Table1[[#This Row],[Player]], " ", ""))</f>
        <v>B.Polistina</v>
      </c>
      <c r="J1414">
        <v>3</v>
      </c>
      <c r="K1414">
        <v>2</v>
      </c>
      <c r="L1414">
        <v>1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3</v>
      </c>
      <c r="T1414">
        <v>0</v>
      </c>
      <c r="U1414">
        <v>0</v>
      </c>
      <c r="V1414">
        <f t="shared" si="72"/>
        <v>1</v>
      </c>
      <c r="W1414" t="s">
        <v>53</v>
      </c>
      <c r="X1414" s="3">
        <v>2</v>
      </c>
      <c r="Y1414">
        <v>0</v>
      </c>
      <c r="AF1414">
        <f>Table1[[#This Row],[AB]]+Table1[[#This Row],[BB]]+Table1[[#This Row],[SF]]</f>
        <v>4</v>
      </c>
      <c r="AG1414">
        <f>Table1[[#This Row],[H]]+Table1[[#This Row],[BB]]</f>
        <v>2</v>
      </c>
      <c r="AH1414">
        <f>Table1[[#This Row],[H]]-Table1[[#This Row],[2B]]-Table1[[#This Row],[3B]]-Table1[[#This Row],[HR]]</f>
        <v>1</v>
      </c>
      <c r="AI1414" s="3">
        <f>IF(Table1[[#This Row],[Team_Game_Number]] &gt;_xlfn.MAXIFS(Table1[Team_Game_Number],Table1[Team],Table1[[#This Row],[Team]]) - 5,1,0)</f>
        <v>0</v>
      </c>
      <c r="AJ1414" cm="1">
        <f t="array" ref="AJ1414">MATCH(Table1[[#This Row],[Game_ID]],_xlfn.UNIQUE(_xlfn._xlws.FILTER(Table1[Game_ID],Table1[Team]=Table1[[#This Row],[Team]])),0)</f>
        <v>14</v>
      </c>
      <c r="AK1414">
        <f>IF(Table1[[#This Row],[Last5_Flag]]=1,1,0)</f>
        <v>0</v>
      </c>
      <c r="AL1414">
        <f>COUNTIFS(
    Table1[Player Name], Table1[[#This Row],[Player Name]],
    Table1[Position], Table1[[#This Row],[Position]]
)</f>
        <v>18</v>
      </c>
      <c r="AM1414" t="str" cm="1">
        <f t="array" ref="AM14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415" spans="1:39" x14ac:dyDescent="0.2">
      <c r="A1415" t="str">
        <f>TEXT(Table1[[#This Row],[Date]],"yyyymmdd") &amp; "_" &amp; (LEFT(D1415,3) &amp; "_" &amp; LEFT(E1415,3) &amp; "_" &amp; (Table1[[#This Row],[Game_no.]]))</f>
        <v>20260303_U o_UC_1</v>
      </c>
      <c r="B1415" s="1">
        <v>46084</v>
      </c>
      <c r="C1415" s="3">
        <v>1</v>
      </c>
      <c r="D1415" t="s">
        <v>383</v>
      </c>
      <c r="E1415" t="s">
        <v>201</v>
      </c>
      <c r="F1415" t="s">
        <v>201</v>
      </c>
      <c r="G1415" t="s">
        <v>383</v>
      </c>
      <c r="H1415" t="s">
        <v>204</v>
      </c>
      <c r="I1415" t="str">
        <f>TRIM(SUBSTITUTE(Table1[[#This Row],[Player]], " ", ""))</f>
        <v>K.Moran</v>
      </c>
      <c r="J1415">
        <v>3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f t="shared" si="72"/>
        <v>0</v>
      </c>
      <c r="W1415" t="s">
        <v>43</v>
      </c>
      <c r="X1415" s="3">
        <v>3</v>
      </c>
      <c r="Y1415">
        <v>0</v>
      </c>
      <c r="AF1415">
        <f>Table1[[#This Row],[AB]]+Table1[[#This Row],[BB]]+Table1[[#This Row],[SF]]</f>
        <v>4</v>
      </c>
      <c r="AG1415">
        <f>Table1[[#This Row],[H]]+Table1[[#This Row],[BB]]</f>
        <v>1</v>
      </c>
      <c r="AH1415">
        <f>Table1[[#This Row],[H]]-Table1[[#This Row],[2B]]-Table1[[#This Row],[3B]]-Table1[[#This Row],[HR]]</f>
        <v>0</v>
      </c>
      <c r="AI1415" s="3">
        <f>IF(Table1[[#This Row],[Team_Game_Number]] &gt;_xlfn.MAXIFS(Table1[Team_Game_Number],Table1[Team],Table1[[#This Row],[Team]]) - 5,1,0)</f>
        <v>0</v>
      </c>
      <c r="AJ1415" cm="1">
        <f t="array" ref="AJ1415">MATCH(Table1[[#This Row],[Game_ID]],_xlfn.UNIQUE(_xlfn._xlws.FILTER(Table1[Game_ID],Table1[Team]=Table1[[#This Row],[Team]])),0)</f>
        <v>14</v>
      </c>
      <c r="AK1415">
        <f>IF(Table1[[#This Row],[Last5_Flag]]=1,1,0)</f>
        <v>0</v>
      </c>
      <c r="AL1415">
        <f>COUNTIFS(
    Table1[Player Name], Table1[[#This Row],[Player Name]],
    Table1[Position], Table1[[#This Row],[Position]]
)</f>
        <v>18</v>
      </c>
      <c r="AM1415" t="str" cm="1">
        <f t="array" ref="AM14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416" spans="1:39" x14ac:dyDescent="0.2">
      <c r="A1416" t="str">
        <f>TEXT(Table1[[#This Row],[Date]],"yyyymmdd") &amp; "_" &amp; (LEFT(D1416,3) &amp; "_" &amp; LEFT(E1416,3) &amp; "_" &amp; (Table1[[#This Row],[Game_no.]]))</f>
        <v>20260303_U o_UC_1</v>
      </c>
      <c r="B1416" s="1">
        <v>46084</v>
      </c>
      <c r="C1416" s="3">
        <v>1</v>
      </c>
      <c r="D1416" t="s">
        <v>383</v>
      </c>
      <c r="E1416" t="s">
        <v>201</v>
      </c>
      <c r="F1416" t="s">
        <v>201</v>
      </c>
      <c r="G1416" t="s">
        <v>383</v>
      </c>
      <c r="H1416" t="s">
        <v>205</v>
      </c>
      <c r="I1416" t="str">
        <f>TRIM(SUBSTITUTE(Table1[[#This Row],[Player]], " ", ""))</f>
        <v>T.Hodson</v>
      </c>
      <c r="J1416">
        <v>2</v>
      </c>
      <c r="K1416">
        <v>0</v>
      </c>
      <c r="L1416">
        <v>0</v>
      </c>
      <c r="M1416">
        <v>0</v>
      </c>
      <c r="N1416">
        <v>2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f t="shared" si="72"/>
        <v>0</v>
      </c>
      <c r="W1416" t="s">
        <v>8</v>
      </c>
      <c r="X1416" s="3">
        <v>4</v>
      </c>
      <c r="Y1416">
        <v>0</v>
      </c>
      <c r="AF1416">
        <f>Table1[[#This Row],[AB]]+Table1[[#This Row],[BB]]+Table1[[#This Row],[SF]]</f>
        <v>4</v>
      </c>
      <c r="AG1416">
        <f>Table1[[#This Row],[H]]+Table1[[#This Row],[BB]]</f>
        <v>2</v>
      </c>
      <c r="AH1416">
        <f>Table1[[#This Row],[H]]-Table1[[#This Row],[2B]]-Table1[[#This Row],[3B]]-Table1[[#This Row],[HR]]</f>
        <v>0</v>
      </c>
      <c r="AI1416" s="3">
        <f>IF(Table1[[#This Row],[Team_Game_Number]] &gt;_xlfn.MAXIFS(Table1[Team_Game_Number],Table1[Team],Table1[[#This Row],[Team]]) - 5,1,0)</f>
        <v>0</v>
      </c>
      <c r="AJ1416" cm="1">
        <f t="array" ref="AJ1416">MATCH(Table1[[#This Row],[Game_ID]],_xlfn.UNIQUE(_xlfn._xlws.FILTER(Table1[Game_ID],Table1[Team]=Table1[[#This Row],[Team]])),0)</f>
        <v>14</v>
      </c>
      <c r="AK1416">
        <f>IF(Table1[[#This Row],[Last5_Flag]]=1,1,0)</f>
        <v>0</v>
      </c>
      <c r="AL1416">
        <f>COUNTIFS(
    Table1[Player Name], Table1[[#This Row],[Player Name]],
    Table1[Position], Table1[[#This Row],[Position]]
)</f>
        <v>33</v>
      </c>
      <c r="AM1416" t="str" cm="1">
        <f t="array" ref="AM14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417" spans="1:39" x14ac:dyDescent="0.2">
      <c r="A1417" t="str">
        <f>TEXT(Table1[[#This Row],[Date]],"yyyymmdd") &amp; "_" &amp; (LEFT(D1417,3) &amp; "_" &amp; LEFT(E1417,3) &amp; "_" &amp; (Table1[[#This Row],[Game_no.]]))</f>
        <v>20260303_U o_UC_1</v>
      </c>
      <c r="B1417" s="1">
        <v>46084</v>
      </c>
      <c r="C1417" s="3">
        <v>1</v>
      </c>
      <c r="D1417" t="s">
        <v>383</v>
      </c>
      <c r="E1417" t="s">
        <v>201</v>
      </c>
      <c r="F1417" t="s">
        <v>201</v>
      </c>
      <c r="G1417" t="s">
        <v>383</v>
      </c>
      <c r="H1417" t="s">
        <v>222</v>
      </c>
      <c r="I1417" t="str">
        <f>TRIM(SUBSTITUTE(Table1[[#This Row],[Player]], " ", ""))</f>
        <v>C.Masters</v>
      </c>
      <c r="J1417">
        <v>3</v>
      </c>
      <c r="K1417">
        <v>0</v>
      </c>
      <c r="L1417">
        <v>1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f t="shared" si="72"/>
        <v>1</v>
      </c>
      <c r="W1417" t="s">
        <v>58</v>
      </c>
      <c r="X1417" s="3">
        <v>5</v>
      </c>
      <c r="Y1417">
        <v>0</v>
      </c>
      <c r="Z1417">
        <v>7</v>
      </c>
      <c r="AA1417">
        <v>2</v>
      </c>
      <c r="AB1417">
        <v>0</v>
      </c>
      <c r="AC1417">
        <v>0</v>
      </c>
      <c r="AD1417">
        <v>2</v>
      </c>
      <c r="AE1417">
        <v>14</v>
      </c>
      <c r="AF1417">
        <f>Table1[[#This Row],[AB]]+Table1[[#This Row],[BB]]+Table1[[#This Row],[SF]]</f>
        <v>3</v>
      </c>
      <c r="AG1417">
        <f>Table1[[#This Row],[H]]+Table1[[#This Row],[BB]]</f>
        <v>1</v>
      </c>
      <c r="AH1417">
        <f>Table1[[#This Row],[H]]-Table1[[#This Row],[2B]]-Table1[[#This Row],[3B]]-Table1[[#This Row],[HR]]</f>
        <v>1</v>
      </c>
      <c r="AI1417" s="3">
        <f>IF(Table1[[#This Row],[Team_Game_Number]] &gt;_xlfn.MAXIFS(Table1[Team_Game_Number],Table1[Team],Table1[[#This Row],[Team]]) - 5,1,0)</f>
        <v>0</v>
      </c>
      <c r="AJ1417" cm="1">
        <f t="array" ref="AJ1417">MATCH(Table1[[#This Row],[Game_ID]],_xlfn.UNIQUE(_xlfn._xlws.FILTER(Table1[Game_ID],Table1[Team]=Table1[[#This Row],[Team]])),0)</f>
        <v>14</v>
      </c>
      <c r="AK1417">
        <f>IF(Table1[[#This Row],[Last5_Flag]]=1,1,0)</f>
        <v>0</v>
      </c>
      <c r="AL1417">
        <f>COUNTIFS(
    Table1[Player Name], Table1[[#This Row],[Player Name]],
    Table1[Position], Table1[[#This Row],[Position]]
)</f>
        <v>11</v>
      </c>
      <c r="AM1417" t="str" cm="1">
        <f t="array" ref="AM14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418" spans="1:39" x14ac:dyDescent="0.2">
      <c r="A1418" t="str">
        <f>TEXT(Table1[[#This Row],[Date]],"yyyymmdd") &amp; "_" &amp; (LEFT(D1418,3) &amp; "_" &amp; LEFT(E1418,3) &amp; "_" &amp; (Table1[[#This Row],[Game_no.]]))</f>
        <v>20260303_U o_UC_1</v>
      </c>
      <c r="B1418" s="1">
        <v>46084</v>
      </c>
      <c r="C1418" s="3">
        <v>1</v>
      </c>
      <c r="D1418" t="s">
        <v>383</v>
      </c>
      <c r="E1418" t="s">
        <v>201</v>
      </c>
      <c r="F1418" t="s">
        <v>201</v>
      </c>
      <c r="G1418" t="s">
        <v>383</v>
      </c>
      <c r="H1418" t="s">
        <v>315</v>
      </c>
      <c r="I1418" t="str">
        <f>TRIM(SUBSTITUTE(Table1[[#This Row],[Player]], " ", ""))</f>
        <v>R.Wood</v>
      </c>
      <c r="J1418">
        <v>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f t="shared" si="72"/>
        <v>0</v>
      </c>
      <c r="W1418" t="s">
        <v>119</v>
      </c>
      <c r="X1418" s="3">
        <v>6</v>
      </c>
      <c r="Y1418">
        <v>0</v>
      </c>
      <c r="AF1418">
        <f>Table1[[#This Row],[AB]]+Table1[[#This Row],[BB]]+Table1[[#This Row],[SF]]</f>
        <v>3</v>
      </c>
      <c r="AG1418">
        <f>Table1[[#This Row],[H]]+Table1[[#This Row],[BB]]</f>
        <v>0</v>
      </c>
      <c r="AH1418">
        <f>Table1[[#This Row],[H]]-Table1[[#This Row],[2B]]-Table1[[#This Row],[3B]]-Table1[[#This Row],[HR]]</f>
        <v>0</v>
      </c>
      <c r="AI1418" s="3">
        <f>IF(Table1[[#This Row],[Team_Game_Number]] &gt;_xlfn.MAXIFS(Table1[Team_Game_Number],Table1[Team],Table1[[#This Row],[Team]]) - 5,1,0)</f>
        <v>0</v>
      </c>
      <c r="AJ1418" cm="1">
        <f t="array" ref="AJ1418">MATCH(Table1[[#This Row],[Game_ID]],_xlfn.UNIQUE(_xlfn._xlws.FILTER(Table1[Game_ID],Table1[Team]=Table1[[#This Row],[Team]])),0)</f>
        <v>14</v>
      </c>
      <c r="AK1418">
        <f>IF(Table1[[#This Row],[Last5_Flag]]=1,1,0)</f>
        <v>0</v>
      </c>
      <c r="AL1418">
        <f>COUNTIFS(
    Table1[Player Name], Table1[[#This Row],[Player Name]],
    Table1[Position], Table1[[#This Row],[Position]]
)</f>
        <v>1</v>
      </c>
      <c r="AM1418" t="str" cm="1">
        <f t="array" ref="AM14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419" spans="1:39" x14ac:dyDescent="0.2">
      <c r="A1419" t="str">
        <f>TEXT(Table1[[#This Row],[Date]],"yyyymmdd") &amp; "_" &amp; (LEFT(D1419,3) &amp; "_" &amp; LEFT(E1419,3) &amp; "_" &amp; (Table1[[#This Row],[Game_no.]]))</f>
        <v>20260303_U o_UC_1</v>
      </c>
      <c r="B1419" s="1">
        <v>46084</v>
      </c>
      <c r="C1419" s="3">
        <v>1</v>
      </c>
      <c r="D1419" t="s">
        <v>383</v>
      </c>
      <c r="E1419" t="s">
        <v>201</v>
      </c>
      <c r="F1419" t="s">
        <v>201</v>
      </c>
      <c r="G1419" t="s">
        <v>383</v>
      </c>
      <c r="H1419" t="s">
        <v>208</v>
      </c>
      <c r="I1419" t="str">
        <f>TRIM(SUBSTITUTE(Table1[[#This Row],[Player]], " ", ""))</f>
        <v>A.Espinoza</v>
      </c>
      <c r="J1419">
        <v>3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f t="shared" si="72"/>
        <v>0</v>
      </c>
      <c r="W1419" t="s">
        <v>57</v>
      </c>
      <c r="X1419" s="3">
        <v>7</v>
      </c>
      <c r="Y1419">
        <v>0</v>
      </c>
      <c r="AF1419">
        <f>Table1[[#This Row],[AB]]+Table1[[#This Row],[BB]]+Table1[[#This Row],[SF]]</f>
        <v>3</v>
      </c>
      <c r="AG1419">
        <f>Table1[[#This Row],[H]]+Table1[[#This Row],[BB]]</f>
        <v>0</v>
      </c>
      <c r="AH1419">
        <f>Table1[[#This Row],[H]]-Table1[[#This Row],[2B]]-Table1[[#This Row],[3B]]-Table1[[#This Row],[HR]]</f>
        <v>0</v>
      </c>
      <c r="AI1419" s="3">
        <f>IF(Table1[[#This Row],[Team_Game_Number]] &gt;_xlfn.MAXIFS(Table1[Team_Game_Number],Table1[Team],Table1[[#This Row],[Team]]) - 5,1,0)</f>
        <v>0</v>
      </c>
      <c r="AJ1419" cm="1">
        <f t="array" ref="AJ1419">MATCH(Table1[[#This Row],[Game_ID]],_xlfn.UNIQUE(_xlfn._xlws.FILTER(Table1[Game_ID],Table1[Team]=Table1[[#This Row],[Team]])),0)</f>
        <v>14</v>
      </c>
      <c r="AK1419">
        <f>IF(Table1[[#This Row],[Last5_Flag]]=1,1,0)</f>
        <v>0</v>
      </c>
      <c r="AL1419">
        <f>COUNTIFS(
    Table1[Player Name], Table1[[#This Row],[Player Name]],
    Table1[Position], Table1[[#This Row],[Position]]
)</f>
        <v>31</v>
      </c>
      <c r="AM1419" t="str" cm="1">
        <f t="array" ref="AM14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420" spans="1:39" x14ac:dyDescent="0.2">
      <c r="A1420" t="str">
        <f>TEXT(Table1[[#This Row],[Date]],"yyyymmdd") &amp; "_" &amp; (LEFT(D1420,3) &amp; "_" &amp; LEFT(E1420,3) &amp; "_" &amp; (Table1[[#This Row],[Game_no.]]))</f>
        <v>20260303_U o_UC_1</v>
      </c>
      <c r="B1420" s="1">
        <v>46084</v>
      </c>
      <c r="C1420" s="3">
        <v>1</v>
      </c>
      <c r="D1420" t="s">
        <v>383</v>
      </c>
      <c r="E1420" t="s">
        <v>201</v>
      </c>
      <c r="F1420" t="s">
        <v>201</v>
      </c>
      <c r="G1420" t="s">
        <v>383</v>
      </c>
      <c r="H1420" t="s">
        <v>266</v>
      </c>
      <c r="I1420" t="str">
        <f>TRIM(SUBSTITUTE(Table1[[#This Row],[Player]], " ", ""))</f>
        <v>M.Hataway</v>
      </c>
      <c r="J1420">
        <v>3</v>
      </c>
      <c r="K1420">
        <v>1</v>
      </c>
      <c r="L1420">
        <v>1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f t="shared" ref="V1420:V1424" si="73">L1420*1+P1420*2+Q1420*3+R1420*4</f>
        <v>1</v>
      </c>
      <c r="W1420" t="s">
        <v>54</v>
      </c>
      <c r="X1420" s="3">
        <v>8</v>
      </c>
      <c r="Y1420">
        <v>0</v>
      </c>
      <c r="AF1420">
        <f>Table1[[#This Row],[AB]]+Table1[[#This Row],[BB]]+Table1[[#This Row],[SF]]</f>
        <v>3</v>
      </c>
      <c r="AG1420">
        <f>Table1[[#This Row],[H]]+Table1[[#This Row],[BB]]</f>
        <v>1</v>
      </c>
      <c r="AH1420">
        <f>Table1[[#This Row],[H]]-Table1[[#This Row],[2B]]-Table1[[#This Row],[3B]]-Table1[[#This Row],[HR]]</f>
        <v>1</v>
      </c>
      <c r="AI1420" s="3">
        <f>IF(Table1[[#This Row],[Team_Game_Number]] &gt;_xlfn.MAXIFS(Table1[Team_Game_Number],Table1[Team],Table1[[#This Row],[Team]]) - 5,1,0)</f>
        <v>0</v>
      </c>
      <c r="AJ1420" cm="1">
        <f t="array" ref="AJ1420">MATCH(Table1[[#This Row],[Game_ID]],_xlfn.UNIQUE(_xlfn._xlws.FILTER(Table1[Game_ID],Table1[Team]=Table1[[#This Row],[Team]])),0)</f>
        <v>14</v>
      </c>
      <c r="AK1420">
        <f>IF(Table1[[#This Row],[Last5_Flag]]=1,1,0)</f>
        <v>0</v>
      </c>
      <c r="AL1420">
        <f>COUNTIFS(
    Table1[Player Name], Table1[[#This Row],[Player Name]],
    Table1[Position], Table1[[#This Row],[Position]]
)</f>
        <v>14</v>
      </c>
      <c r="AM1420" t="str" cm="1">
        <f t="array" ref="AM14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421" spans="1:39" x14ac:dyDescent="0.2">
      <c r="A1421" t="str">
        <f>TEXT(Table1[[#This Row],[Date]],"yyyymmdd") &amp; "_" &amp; (LEFT(D1421,3) &amp; "_" &amp; LEFT(E1421,3) &amp; "_" &amp; (Table1[[#This Row],[Game_no.]]))</f>
        <v>20260303_U o_UC_1</v>
      </c>
      <c r="B1421" s="1">
        <v>46084</v>
      </c>
      <c r="C1421" s="3">
        <v>1</v>
      </c>
      <c r="D1421" t="s">
        <v>383</v>
      </c>
      <c r="E1421" t="s">
        <v>201</v>
      </c>
      <c r="F1421" t="s">
        <v>201</v>
      </c>
      <c r="G1421" t="s">
        <v>383</v>
      </c>
      <c r="H1421" t="s">
        <v>211</v>
      </c>
      <c r="I1421" t="str">
        <f>TRIM(SUBSTITUTE(Table1[[#This Row],[Player]], " ", ""))</f>
        <v>K.Serra</v>
      </c>
      <c r="J1421">
        <v>3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f t="shared" si="73"/>
        <v>3</v>
      </c>
      <c r="W1421" t="s">
        <v>52</v>
      </c>
      <c r="X1421" s="3">
        <v>9</v>
      </c>
      <c r="Y1421">
        <v>0</v>
      </c>
      <c r="AF1421">
        <f>Table1[[#This Row],[AB]]+Table1[[#This Row],[BB]]+Table1[[#This Row],[SF]]</f>
        <v>3</v>
      </c>
      <c r="AG1421">
        <f>Table1[[#This Row],[H]]+Table1[[#This Row],[BB]]</f>
        <v>1</v>
      </c>
      <c r="AH1421">
        <f>Table1[[#This Row],[H]]-Table1[[#This Row],[2B]]-Table1[[#This Row],[3B]]-Table1[[#This Row],[HR]]</f>
        <v>0</v>
      </c>
      <c r="AI1421" s="3">
        <f>IF(Table1[[#This Row],[Team_Game_Number]] &gt;_xlfn.MAXIFS(Table1[Team_Game_Number],Table1[Team],Table1[[#This Row],[Team]]) - 5,1,0)</f>
        <v>0</v>
      </c>
      <c r="AJ1421" cm="1">
        <f t="array" ref="AJ1421">MATCH(Table1[[#This Row],[Game_ID]],_xlfn.UNIQUE(_xlfn._xlws.FILTER(Table1[Game_ID],Table1[Team]=Table1[[#This Row],[Team]])),0)</f>
        <v>14</v>
      </c>
      <c r="AK1421">
        <f>IF(Table1[[#This Row],[Last5_Flag]]=1,1,0)</f>
        <v>0</v>
      </c>
      <c r="AL1421">
        <f>COUNTIFS(
    Table1[Player Name], Table1[[#This Row],[Player Name]],
    Table1[Position], Table1[[#This Row],[Position]]
)</f>
        <v>24</v>
      </c>
      <c r="AM1421" t="str" cm="1">
        <f t="array" ref="AM14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422" spans="1:39" x14ac:dyDescent="0.2">
      <c r="A1422" t="str">
        <f>TEXT(Table1[[#This Row],[Date]],"yyyymmdd") &amp; "_" &amp; (LEFT(D1422,3) &amp; "_" &amp; LEFT(E1422,3) &amp; "_" &amp; (Table1[[#This Row],[Game_no.]]))</f>
        <v>20260303_Hol_D&amp;E_1</v>
      </c>
      <c r="B1422" s="1">
        <v>46084</v>
      </c>
      <c r="C1422" s="3">
        <v>1</v>
      </c>
      <c r="D1422" t="s">
        <v>384</v>
      </c>
      <c r="E1422" t="s">
        <v>42</v>
      </c>
      <c r="F1422" t="s">
        <v>42</v>
      </c>
      <c r="G1422" t="s">
        <v>384</v>
      </c>
      <c r="H1422" t="s">
        <v>121</v>
      </c>
      <c r="I1422" t="str">
        <f>TRIM(SUBSTITUTE(Table1[[#This Row],[Player]], " ", ""))</f>
        <v>I.Thomas</v>
      </c>
      <c r="J1422">
        <v>4</v>
      </c>
      <c r="K1422">
        <v>0</v>
      </c>
      <c r="L1422">
        <v>0</v>
      </c>
      <c r="M1422">
        <v>0</v>
      </c>
      <c r="N1422">
        <v>0</v>
      </c>
      <c r="O1422">
        <v>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f t="shared" si="73"/>
        <v>0</v>
      </c>
      <c r="W1422" t="s">
        <v>8</v>
      </c>
      <c r="X1422" s="3">
        <v>1</v>
      </c>
      <c r="Y1422">
        <v>0</v>
      </c>
      <c r="AF1422">
        <f>Table1[[#This Row],[AB]]+Table1[[#This Row],[BB]]+Table1[[#This Row],[SF]]</f>
        <v>4</v>
      </c>
      <c r="AG1422">
        <f>Table1[[#This Row],[H]]+Table1[[#This Row],[BB]]</f>
        <v>0</v>
      </c>
      <c r="AH1422">
        <f>Table1[[#This Row],[H]]-Table1[[#This Row],[2B]]-Table1[[#This Row],[3B]]-Table1[[#This Row],[HR]]</f>
        <v>0</v>
      </c>
      <c r="AI1422" s="3">
        <f>IF(Table1[[#This Row],[Team_Game_Number]] &gt;_xlfn.MAXIFS(Table1[Team_Game_Number],Table1[Team],Table1[[#This Row],[Team]]) - 5,1,0)</f>
        <v>0</v>
      </c>
      <c r="AJ1422" cm="1">
        <f t="array" ref="AJ1422">MATCH(Table1[[#This Row],[Game_ID]],_xlfn.UNIQUE(_xlfn._xlws.FILTER(Table1[Game_ID],Table1[Team]=Table1[[#This Row],[Team]])),0)</f>
        <v>14</v>
      </c>
      <c r="AK1422">
        <f>IF(Table1[[#This Row],[Last5_Flag]]=1,1,0)</f>
        <v>0</v>
      </c>
      <c r="AL1422">
        <f>COUNTIFS(
    Table1[Player Name], Table1[[#This Row],[Player Name]],
    Table1[Position], Table1[[#This Row],[Position]]
)</f>
        <v>1</v>
      </c>
      <c r="AM1422" t="str" cm="1">
        <f t="array" ref="AM14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423" spans="1:39" x14ac:dyDescent="0.2">
      <c r="A1423" t="str">
        <f>TEXT(Table1[[#This Row],[Date]],"yyyymmdd") &amp; "_" &amp; (LEFT(D1423,3) &amp; "_" &amp; LEFT(E1423,3) &amp; "_" &amp; (Table1[[#This Row],[Game_no.]]))</f>
        <v>20260303_Hol_D&amp;E_1</v>
      </c>
      <c r="B1423" s="1">
        <v>46084</v>
      </c>
      <c r="C1423" s="3">
        <v>1</v>
      </c>
      <c r="D1423" t="s">
        <v>384</v>
      </c>
      <c r="E1423" t="s">
        <v>42</v>
      </c>
      <c r="F1423" t="s">
        <v>42</v>
      </c>
      <c r="G1423" t="s">
        <v>384</v>
      </c>
      <c r="H1423" t="s">
        <v>49</v>
      </c>
      <c r="I1423" t="str">
        <f>TRIM(SUBSTITUTE(Table1[[#This Row],[Player]], " ", ""))</f>
        <v>T.Fleming</v>
      </c>
      <c r="J1423">
        <v>4</v>
      </c>
      <c r="K1423">
        <v>1</v>
      </c>
      <c r="L1423">
        <v>2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f t="shared" si="73"/>
        <v>2</v>
      </c>
      <c r="W1423" t="s">
        <v>7</v>
      </c>
      <c r="X1423" s="3">
        <v>2</v>
      </c>
      <c r="Y1423">
        <v>0</v>
      </c>
      <c r="AF1423">
        <f>Table1[[#This Row],[AB]]+Table1[[#This Row],[BB]]+Table1[[#This Row],[SF]]</f>
        <v>4</v>
      </c>
      <c r="AG1423">
        <f>Table1[[#This Row],[H]]+Table1[[#This Row],[BB]]</f>
        <v>2</v>
      </c>
      <c r="AH1423">
        <f>Table1[[#This Row],[H]]-Table1[[#This Row],[2B]]-Table1[[#This Row],[3B]]-Table1[[#This Row],[HR]]</f>
        <v>2</v>
      </c>
      <c r="AI1423" s="3">
        <f>IF(Table1[[#This Row],[Team_Game_Number]] &gt;_xlfn.MAXIFS(Table1[Team_Game_Number],Table1[Team],Table1[[#This Row],[Team]]) - 5,1,0)</f>
        <v>0</v>
      </c>
      <c r="AJ1423" cm="1">
        <f t="array" ref="AJ1423">MATCH(Table1[[#This Row],[Game_ID]],_xlfn.UNIQUE(_xlfn._xlws.FILTER(Table1[Game_ID],Table1[Team]=Table1[[#This Row],[Team]])),0)</f>
        <v>14</v>
      </c>
      <c r="AK1423">
        <f>IF(Table1[[#This Row],[Last5_Flag]]=1,1,0)</f>
        <v>0</v>
      </c>
      <c r="AL1423">
        <f>COUNTIFS(
    Table1[Player Name], Table1[[#This Row],[Player Name]],
    Table1[Position], Table1[[#This Row],[Position]]
)</f>
        <v>12</v>
      </c>
      <c r="AM1423" t="str" cm="1">
        <f t="array" ref="AM14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424" spans="1:39" x14ac:dyDescent="0.2">
      <c r="A1424" t="str">
        <f>TEXT(Table1[[#This Row],[Date]],"yyyymmdd") &amp; "_" &amp; (LEFT(D1424,3) &amp; "_" &amp; LEFT(E1424,3) &amp; "_" &amp; (Table1[[#This Row],[Game_no.]]))</f>
        <v>20260303_Hol_D&amp;E_1</v>
      </c>
      <c r="B1424" s="1">
        <v>46084</v>
      </c>
      <c r="C1424" s="3">
        <v>1</v>
      </c>
      <c r="D1424" t="s">
        <v>384</v>
      </c>
      <c r="E1424" t="s">
        <v>42</v>
      </c>
      <c r="F1424" t="s">
        <v>42</v>
      </c>
      <c r="G1424" t="s">
        <v>384</v>
      </c>
      <c r="H1424" t="s">
        <v>44</v>
      </c>
      <c r="I1424" t="str">
        <f>TRIM(SUBSTITUTE(Table1[[#This Row],[Player]], " ", ""))</f>
        <v>A.Higgins</v>
      </c>
      <c r="J1424">
        <v>3</v>
      </c>
      <c r="K1424">
        <v>0</v>
      </c>
      <c r="L1424">
        <v>1</v>
      </c>
      <c r="M1424">
        <v>1</v>
      </c>
      <c r="N1424">
        <v>1</v>
      </c>
      <c r="O1424">
        <v>2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f t="shared" si="73"/>
        <v>3</v>
      </c>
      <c r="W1424" t="s">
        <v>50</v>
      </c>
      <c r="X1424" s="3">
        <v>3</v>
      </c>
      <c r="Y1424">
        <v>0</v>
      </c>
      <c r="AF1424">
        <f>Table1[[#This Row],[AB]]+Table1[[#This Row],[BB]]+Table1[[#This Row],[SF]]</f>
        <v>4</v>
      </c>
      <c r="AG1424">
        <f>Table1[[#This Row],[H]]+Table1[[#This Row],[BB]]</f>
        <v>2</v>
      </c>
      <c r="AH1424">
        <f>Table1[[#This Row],[H]]-Table1[[#This Row],[2B]]-Table1[[#This Row],[3B]]-Table1[[#This Row],[HR]]</f>
        <v>0</v>
      </c>
      <c r="AI1424" s="3">
        <f>IF(Table1[[#This Row],[Team_Game_Number]] &gt;_xlfn.MAXIFS(Table1[Team_Game_Number],Table1[Team],Table1[[#This Row],[Team]]) - 5,1,0)</f>
        <v>0</v>
      </c>
      <c r="AJ1424" cm="1">
        <f t="array" ref="AJ1424">MATCH(Table1[[#This Row],[Game_ID]],_xlfn.UNIQUE(_xlfn._xlws.FILTER(Table1[Game_ID],Table1[Team]=Table1[[#This Row],[Team]])),0)</f>
        <v>14</v>
      </c>
      <c r="AK1424">
        <f>IF(Table1[[#This Row],[Last5_Flag]]=1,1,0)</f>
        <v>0</v>
      </c>
      <c r="AL1424">
        <f>COUNTIFS(
    Table1[Player Name], Table1[[#This Row],[Player Name]],
    Table1[Position], Table1[[#This Row],[Position]]
)</f>
        <v>1</v>
      </c>
      <c r="AM1424" t="str" cm="1">
        <f t="array" ref="AM14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425" spans="1:39" x14ac:dyDescent="0.2">
      <c r="A1425" t="str">
        <f>TEXT(Table1[[#This Row],[Date]],"yyyymmdd") &amp; "_" &amp; (LEFT(D1425,3) &amp; "_" &amp; LEFT(E1425,3) &amp; "_" &amp; (Table1[[#This Row],[Game_no.]]))</f>
        <v>20260303_Hol_D&amp;E_1</v>
      </c>
      <c r="B1425" s="1">
        <v>46084</v>
      </c>
      <c r="C1425" s="3">
        <v>1</v>
      </c>
      <c r="D1425" t="s">
        <v>384</v>
      </c>
      <c r="E1425" t="s">
        <v>42</v>
      </c>
      <c r="F1425" t="s">
        <v>42</v>
      </c>
      <c r="G1425" t="s">
        <v>384</v>
      </c>
      <c r="H1425" t="s">
        <v>385</v>
      </c>
      <c r="I1425" t="str">
        <f>TRIM(SUBSTITUTE(Table1[[#This Row],[Player]], " ", ""))</f>
        <v>K.England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f t="shared" ref="V1425:V1472" si="74">L1425*1+P1425*2+Q1425*3+R1425*4</f>
        <v>0</v>
      </c>
      <c r="W1425" t="s">
        <v>73</v>
      </c>
      <c r="X1425" s="3"/>
      <c r="Y1425">
        <v>0</v>
      </c>
      <c r="AF1425">
        <f>Table1[[#This Row],[AB]]+Table1[[#This Row],[BB]]+Table1[[#This Row],[SF]]</f>
        <v>0</v>
      </c>
      <c r="AG1425">
        <f>Table1[[#This Row],[H]]+Table1[[#This Row],[BB]]</f>
        <v>0</v>
      </c>
      <c r="AH1425">
        <f>Table1[[#This Row],[H]]-Table1[[#This Row],[2B]]-Table1[[#This Row],[3B]]-Table1[[#This Row],[HR]]</f>
        <v>0</v>
      </c>
      <c r="AI1425" s="3">
        <f>IF(Table1[[#This Row],[Team_Game_Number]] &gt;_xlfn.MAXIFS(Table1[Team_Game_Number],Table1[Team],Table1[[#This Row],[Team]]) - 5,1,0)</f>
        <v>0</v>
      </c>
      <c r="AJ1425" cm="1">
        <f t="array" ref="AJ1425">MATCH(Table1[[#This Row],[Game_ID]],_xlfn.UNIQUE(_xlfn._xlws.FILTER(Table1[Game_ID],Table1[Team]=Table1[[#This Row],[Team]])),0)</f>
        <v>14</v>
      </c>
      <c r="AK1425">
        <f>IF(Table1[[#This Row],[Last5_Flag]]=1,1,0)</f>
        <v>0</v>
      </c>
      <c r="AL1425">
        <f>COUNTIFS(
    Table1[Player Name], Table1[[#This Row],[Player Name]],
    Table1[Position], Table1[[#This Row],[Position]]
)</f>
        <v>2</v>
      </c>
      <c r="AM1425" t="str" cm="1">
        <f t="array" ref="AM14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426" spans="1:39" x14ac:dyDescent="0.2">
      <c r="A1426" t="str">
        <f>TEXT(Table1[[#This Row],[Date]],"yyyymmdd") &amp; "_" &amp; (LEFT(D1426,3) &amp; "_" &amp; LEFT(E1426,3) &amp; "_" &amp; (Table1[[#This Row],[Game_no.]]))</f>
        <v>20260303_Hol_D&amp;E_1</v>
      </c>
      <c r="B1426" s="1">
        <v>46084</v>
      </c>
      <c r="C1426" s="3">
        <v>1</v>
      </c>
      <c r="D1426" t="s">
        <v>384</v>
      </c>
      <c r="E1426" t="s">
        <v>42</v>
      </c>
      <c r="F1426" t="s">
        <v>42</v>
      </c>
      <c r="G1426" t="s">
        <v>384</v>
      </c>
      <c r="H1426" t="s">
        <v>47</v>
      </c>
      <c r="I1426" t="str">
        <f>TRIM(SUBSTITUTE(Table1[[#This Row],[Player]], " ", ""))</f>
        <v>A.Zapach</v>
      </c>
      <c r="J1426">
        <v>4</v>
      </c>
      <c r="K1426">
        <v>0</v>
      </c>
      <c r="L1426">
        <v>1</v>
      </c>
      <c r="M1426">
        <v>1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f t="shared" si="74"/>
        <v>3</v>
      </c>
      <c r="W1426" t="s">
        <v>43</v>
      </c>
      <c r="X1426" s="3">
        <v>4</v>
      </c>
      <c r="Y1426">
        <v>0</v>
      </c>
      <c r="AF1426">
        <f>Table1[[#This Row],[AB]]+Table1[[#This Row],[BB]]+Table1[[#This Row],[SF]]</f>
        <v>4</v>
      </c>
      <c r="AG1426">
        <f>Table1[[#This Row],[H]]+Table1[[#This Row],[BB]]</f>
        <v>1</v>
      </c>
      <c r="AH1426">
        <f>Table1[[#This Row],[H]]-Table1[[#This Row],[2B]]-Table1[[#This Row],[3B]]-Table1[[#This Row],[HR]]</f>
        <v>0</v>
      </c>
      <c r="AI1426" s="3">
        <f>IF(Table1[[#This Row],[Team_Game_Number]] &gt;_xlfn.MAXIFS(Table1[Team_Game_Number],Table1[Team],Table1[[#This Row],[Team]]) - 5,1,0)</f>
        <v>0</v>
      </c>
      <c r="AJ1426" cm="1">
        <f t="array" ref="AJ1426">MATCH(Table1[[#This Row],[Game_ID]],_xlfn.UNIQUE(_xlfn._xlws.FILTER(Table1[Game_ID],Table1[Team]=Table1[[#This Row],[Team]])),0)</f>
        <v>14</v>
      </c>
      <c r="AK1426">
        <f>IF(Table1[[#This Row],[Last5_Flag]]=1,1,0)</f>
        <v>0</v>
      </c>
      <c r="AL1426">
        <f>COUNTIFS(
    Table1[Player Name], Table1[[#This Row],[Player Name]],
    Table1[Position], Table1[[#This Row],[Position]]
)</f>
        <v>27</v>
      </c>
      <c r="AM1426" t="str" cm="1">
        <f t="array" ref="AM14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427" spans="1:39" x14ac:dyDescent="0.2">
      <c r="A1427" t="str">
        <f>TEXT(Table1[[#This Row],[Date]],"yyyymmdd") &amp; "_" &amp; (LEFT(D1427,3) &amp; "_" &amp; LEFT(E1427,3) &amp; "_" &amp; (Table1[[#This Row],[Game_no.]]))</f>
        <v>20260303_Hol_D&amp;E_1</v>
      </c>
      <c r="B1427" s="1">
        <v>46084</v>
      </c>
      <c r="C1427" s="3">
        <v>1</v>
      </c>
      <c r="D1427" t="s">
        <v>384</v>
      </c>
      <c r="E1427" t="s">
        <v>42</v>
      </c>
      <c r="F1427" t="s">
        <v>42</v>
      </c>
      <c r="G1427" t="s">
        <v>384</v>
      </c>
      <c r="H1427" t="s">
        <v>67</v>
      </c>
      <c r="I1427" t="str">
        <f>TRIM(SUBSTITUTE(Table1[[#This Row],[Player]], " ", ""))</f>
        <v>A.Haynes</v>
      </c>
      <c r="J1427">
        <v>2</v>
      </c>
      <c r="K1427">
        <v>0</v>
      </c>
      <c r="L1427">
        <v>1</v>
      </c>
      <c r="M1427">
        <v>0</v>
      </c>
      <c r="N1427">
        <v>2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f t="shared" si="74"/>
        <v>1</v>
      </c>
      <c r="W1427" t="s">
        <v>53</v>
      </c>
      <c r="X1427" s="3">
        <v>5</v>
      </c>
      <c r="Y1427">
        <v>0</v>
      </c>
      <c r="AF1427">
        <f>Table1[[#This Row],[AB]]+Table1[[#This Row],[BB]]+Table1[[#This Row],[SF]]</f>
        <v>4</v>
      </c>
      <c r="AG1427">
        <f>Table1[[#This Row],[H]]+Table1[[#This Row],[BB]]</f>
        <v>3</v>
      </c>
      <c r="AH1427">
        <f>Table1[[#This Row],[H]]-Table1[[#This Row],[2B]]-Table1[[#This Row],[3B]]-Table1[[#This Row],[HR]]</f>
        <v>1</v>
      </c>
      <c r="AI1427" s="3">
        <f>IF(Table1[[#This Row],[Team_Game_Number]] &gt;_xlfn.MAXIFS(Table1[Team_Game_Number],Table1[Team],Table1[[#This Row],[Team]]) - 5,1,0)</f>
        <v>0</v>
      </c>
      <c r="AJ1427" cm="1">
        <f t="array" ref="AJ1427">MATCH(Table1[[#This Row],[Game_ID]],_xlfn.UNIQUE(_xlfn._xlws.FILTER(Table1[Game_ID],Table1[Team]=Table1[[#This Row],[Team]])),0)</f>
        <v>14</v>
      </c>
      <c r="AK1427">
        <f>IF(Table1[[#This Row],[Last5_Flag]]=1,1,0)</f>
        <v>0</v>
      </c>
      <c r="AL1427">
        <f>COUNTIFS(
    Table1[Player Name], Table1[[#This Row],[Player Name]],
    Table1[Position], Table1[[#This Row],[Position]]
)</f>
        <v>17</v>
      </c>
      <c r="AM1427" t="str" cm="1">
        <f t="array" ref="AM14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428" spans="1:39" x14ac:dyDescent="0.2">
      <c r="A1428" t="str">
        <f>TEXT(Table1[[#This Row],[Date]],"yyyymmdd") &amp; "_" &amp; (LEFT(D1428,3) &amp; "_" &amp; LEFT(E1428,3) &amp; "_" &amp; (Table1[[#This Row],[Game_no.]]))</f>
        <v>20260303_Hol_D&amp;E_1</v>
      </c>
      <c r="B1428" s="1">
        <v>46084</v>
      </c>
      <c r="C1428" s="3">
        <v>1</v>
      </c>
      <c r="D1428" t="s">
        <v>384</v>
      </c>
      <c r="E1428" t="s">
        <v>42</v>
      </c>
      <c r="F1428" t="s">
        <v>42</v>
      </c>
      <c r="G1428" t="s">
        <v>384</v>
      </c>
      <c r="H1428" t="s">
        <v>46</v>
      </c>
      <c r="I1428" t="str">
        <f>TRIM(SUBSTITUTE(Table1[[#This Row],[Player]], " ", ""))</f>
        <v>M.Henkle</v>
      </c>
      <c r="J1428">
        <v>2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f t="shared" si="74"/>
        <v>0</v>
      </c>
      <c r="W1428" t="s">
        <v>48</v>
      </c>
      <c r="X1428" s="3">
        <v>6</v>
      </c>
      <c r="Y1428">
        <v>0</v>
      </c>
      <c r="AF1428">
        <f>Table1[[#This Row],[AB]]+Table1[[#This Row],[BB]]+Table1[[#This Row],[SF]]</f>
        <v>3</v>
      </c>
      <c r="AG1428">
        <f>Table1[[#This Row],[H]]+Table1[[#This Row],[BB]]</f>
        <v>1</v>
      </c>
      <c r="AH1428">
        <f>Table1[[#This Row],[H]]-Table1[[#This Row],[2B]]-Table1[[#This Row],[3B]]-Table1[[#This Row],[HR]]</f>
        <v>0</v>
      </c>
      <c r="AI1428" s="3">
        <f>IF(Table1[[#This Row],[Team_Game_Number]] &gt;_xlfn.MAXIFS(Table1[Team_Game_Number],Table1[Team],Table1[[#This Row],[Team]]) - 5,1,0)</f>
        <v>0</v>
      </c>
      <c r="AJ1428" cm="1">
        <f t="array" ref="AJ1428">MATCH(Table1[[#This Row],[Game_ID]],_xlfn.UNIQUE(_xlfn._xlws.FILTER(Table1[Game_ID],Table1[Team]=Table1[[#This Row],[Team]])),0)</f>
        <v>14</v>
      </c>
      <c r="AK1428">
        <f>IF(Table1[[#This Row],[Last5_Flag]]=1,1,0)</f>
        <v>0</v>
      </c>
      <c r="AL1428">
        <f>COUNTIFS(
    Table1[Player Name], Table1[[#This Row],[Player Name]],
    Table1[Position], Table1[[#This Row],[Position]]
)</f>
        <v>2</v>
      </c>
      <c r="AM1428" t="str" cm="1">
        <f t="array" ref="AM14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429" spans="1:39" x14ac:dyDescent="0.2">
      <c r="A1429" t="str">
        <f>TEXT(Table1[[#This Row],[Date]],"yyyymmdd") &amp; "_" &amp; (LEFT(D1429,3) &amp; "_" &amp; LEFT(E1429,3) &amp; "_" &amp; (Table1[[#This Row],[Game_no.]]))</f>
        <v>20260303_Hol_D&amp;E_1</v>
      </c>
      <c r="B1429" s="1">
        <v>46084</v>
      </c>
      <c r="C1429" s="3">
        <v>1</v>
      </c>
      <c r="D1429" t="s">
        <v>384</v>
      </c>
      <c r="E1429" t="s">
        <v>42</v>
      </c>
      <c r="F1429" t="s">
        <v>42</v>
      </c>
      <c r="G1429" t="s">
        <v>384</v>
      </c>
      <c r="H1429" t="s">
        <v>51</v>
      </c>
      <c r="I1429" t="str">
        <f>TRIM(SUBSTITUTE(Table1[[#This Row],[Player]], " ", ""))</f>
        <v>G.Wessling</v>
      </c>
      <c r="J1429">
        <v>1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f t="shared" si="74"/>
        <v>0</v>
      </c>
      <c r="W1429" t="s">
        <v>52</v>
      </c>
      <c r="X1429" s="3">
        <v>7</v>
      </c>
      <c r="Y1429">
        <v>0</v>
      </c>
      <c r="AF1429">
        <f>Table1[[#This Row],[AB]]+Table1[[#This Row],[BB]]+Table1[[#This Row],[SF]]</f>
        <v>2</v>
      </c>
      <c r="AG1429">
        <f>Table1[[#This Row],[H]]+Table1[[#This Row],[BB]]</f>
        <v>1</v>
      </c>
      <c r="AH1429">
        <f>Table1[[#This Row],[H]]-Table1[[#This Row],[2B]]-Table1[[#This Row],[3B]]-Table1[[#This Row],[HR]]</f>
        <v>0</v>
      </c>
      <c r="AI1429" s="3">
        <f>IF(Table1[[#This Row],[Team_Game_Number]] &gt;_xlfn.MAXIFS(Table1[Team_Game_Number],Table1[Team],Table1[[#This Row],[Team]]) - 5,1,0)</f>
        <v>0</v>
      </c>
      <c r="AJ1429" cm="1">
        <f t="array" ref="AJ1429">MATCH(Table1[[#This Row],[Game_ID]],_xlfn.UNIQUE(_xlfn._xlws.FILTER(Table1[Game_ID],Table1[Team]=Table1[[#This Row],[Team]])),0)</f>
        <v>14</v>
      </c>
      <c r="AK1429">
        <f>IF(Table1[[#This Row],[Last5_Flag]]=1,1,0)</f>
        <v>0</v>
      </c>
      <c r="AL1429">
        <f>COUNTIFS(
    Table1[Player Name], Table1[[#This Row],[Player Name]],
    Table1[Position], Table1[[#This Row],[Position]]
)</f>
        <v>26</v>
      </c>
      <c r="AM1429" t="str" cm="1">
        <f t="array" ref="AM14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430" spans="1:39" x14ac:dyDescent="0.2">
      <c r="A1430" t="str">
        <f>TEXT(Table1[[#This Row],[Date]],"yyyymmdd") &amp; "_" &amp; (LEFT(D1430,3) &amp; "_" &amp; LEFT(E1430,3) &amp; "_" &amp; (Table1[[#This Row],[Game_no.]]))</f>
        <v>20260303_Hol_D&amp;E_1</v>
      </c>
      <c r="B1430" s="1">
        <v>46084</v>
      </c>
      <c r="C1430" s="3">
        <v>1</v>
      </c>
      <c r="D1430" t="s">
        <v>384</v>
      </c>
      <c r="E1430" t="s">
        <v>42</v>
      </c>
      <c r="F1430" t="s">
        <v>42</v>
      </c>
      <c r="G1430" t="s">
        <v>384</v>
      </c>
      <c r="H1430" t="s">
        <v>56</v>
      </c>
      <c r="I1430" t="str">
        <f>TRIM(SUBSTITUTE(Table1[[#This Row],[Player]], " ", ""))</f>
        <v>C.Warfield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f t="shared" si="74"/>
        <v>0</v>
      </c>
      <c r="W1430" t="s">
        <v>57</v>
      </c>
      <c r="X1430" s="3">
        <v>8</v>
      </c>
      <c r="Y1430">
        <v>0</v>
      </c>
      <c r="AF1430">
        <f>Table1[[#This Row],[AB]]+Table1[[#This Row],[BB]]+Table1[[#This Row],[SF]]</f>
        <v>1</v>
      </c>
      <c r="AG1430">
        <f>Table1[[#This Row],[H]]+Table1[[#This Row],[BB]]</f>
        <v>0</v>
      </c>
      <c r="AH1430">
        <f>Table1[[#This Row],[H]]-Table1[[#This Row],[2B]]-Table1[[#This Row],[3B]]-Table1[[#This Row],[HR]]</f>
        <v>0</v>
      </c>
      <c r="AI1430" s="3">
        <f>IF(Table1[[#This Row],[Team_Game_Number]] &gt;_xlfn.MAXIFS(Table1[Team_Game_Number],Table1[Team],Table1[[#This Row],[Team]]) - 5,1,0)</f>
        <v>0</v>
      </c>
      <c r="AJ1430" cm="1">
        <f t="array" ref="AJ1430">MATCH(Table1[[#This Row],[Game_ID]],_xlfn.UNIQUE(_xlfn._xlws.FILTER(Table1[Game_ID],Table1[Team]=Table1[[#This Row],[Team]])),0)</f>
        <v>14</v>
      </c>
      <c r="AK1430">
        <f>IF(Table1[[#This Row],[Last5_Flag]]=1,1,0)</f>
        <v>0</v>
      </c>
      <c r="AL1430">
        <f>COUNTIFS(
    Table1[Player Name], Table1[[#This Row],[Player Name]],
    Table1[Position], Table1[[#This Row],[Position]]
)</f>
        <v>6</v>
      </c>
      <c r="AM1430" t="str" cm="1">
        <f t="array" ref="AM14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431" spans="1:39" x14ac:dyDescent="0.2">
      <c r="A1431" t="str">
        <f>TEXT(Table1[[#This Row],[Date]],"yyyymmdd") &amp; "_" &amp; (LEFT(D1431,3) &amp; "_" &amp; LEFT(E1431,3) &amp; "_" &amp; (Table1[[#This Row],[Game_no.]]))</f>
        <v>20260303_Hol_D&amp;E_1</v>
      </c>
      <c r="B1431" s="1">
        <v>46084</v>
      </c>
      <c r="C1431" s="3">
        <v>1</v>
      </c>
      <c r="D1431" t="s">
        <v>384</v>
      </c>
      <c r="E1431" t="s">
        <v>42</v>
      </c>
      <c r="F1431" t="s">
        <v>42</v>
      </c>
      <c r="G1431" t="s">
        <v>384</v>
      </c>
      <c r="H1431" t="s">
        <v>96</v>
      </c>
      <c r="I1431" t="str">
        <f>TRIM(SUBSTITUTE(Table1[[#This Row],[Player]], " ", ""))</f>
        <v>A.Belcher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f t="shared" si="74"/>
        <v>0</v>
      </c>
      <c r="W1431" t="s">
        <v>57</v>
      </c>
      <c r="X1431" s="3">
        <v>8</v>
      </c>
      <c r="Y1431">
        <v>0</v>
      </c>
      <c r="AF1431">
        <f>Table1[[#This Row],[AB]]+Table1[[#This Row],[BB]]+Table1[[#This Row],[SF]]</f>
        <v>1</v>
      </c>
      <c r="AG1431">
        <f>Table1[[#This Row],[H]]+Table1[[#This Row],[BB]]</f>
        <v>0</v>
      </c>
      <c r="AH1431">
        <f>Table1[[#This Row],[H]]-Table1[[#This Row],[2B]]-Table1[[#This Row],[3B]]-Table1[[#This Row],[HR]]</f>
        <v>0</v>
      </c>
      <c r="AI1431" s="3">
        <f>IF(Table1[[#This Row],[Team_Game_Number]] &gt;_xlfn.MAXIFS(Table1[Team_Game_Number],Table1[Team],Table1[[#This Row],[Team]]) - 5,1,0)</f>
        <v>0</v>
      </c>
      <c r="AJ1431" cm="1">
        <f t="array" ref="AJ1431">MATCH(Table1[[#This Row],[Game_ID]],_xlfn.UNIQUE(_xlfn._xlws.FILTER(Table1[Game_ID],Table1[Team]=Table1[[#This Row],[Team]])),0)</f>
        <v>14</v>
      </c>
      <c r="AK1431">
        <f>IF(Table1[[#This Row],[Last5_Flag]]=1,1,0)</f>
        <v>0</v>
      </c>
      <c r="AL1431">
        <f>COUNTIFS(
    Table1[Player Name], Table1[[#This Row],[Player Name]],
    Table1[Position], Table1[[#This Row],[Position]]
)</f>
        <v>19</v>
      </c>
      <c r="AM1431" t="str" cm="1">
        <f t="array" ref="AM14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432" spans="1:39" x14ac:dyDescent="0.2">
      <c r="A1432" t="str">
        <f>TEXT(Table1[[#This Row],[Date]],"yyyymmdd") &amp; "_" &amp; (LEFT(D1432,3) &amp; "_" &amp; LEFT(E1432,3) &amp; "_" &amp; (Table1[[#This Row],[Game_no.]]))</f>
        <v>20260303_Hol_D&amp;E_1</v>
      </c>
      <c r="B1432" s="1">
        <v>46084</v>
      </c>
      <c r="C1432" s="3">
        <v>1</v>
      </c>
      <c r="D1432" t="s">
        <v>384</v>
      </c>
      <c r="E1432" t="s">
        <v>42</v>
      </c>
      <c r="F1432" t="s">
        <v>42</v>
      </c>
      <c r="G1432" t="s">
        <v>384</v>
      </c>
      <c r="H1432" t="s">
        <v>55</v>
      </c>
      <c r="I1432" t="str">
        <f>TRIM(SUBSTITUTE(Table1[[#This Row],[Player]], " ", ""))</f>
        <v>M.Smith</v>
      </c>
      <c r="J1432">
        <v>2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f t="shared" si="74"/>
        <v>0</v>
      </c>
      <c r="W1432" t="s">
        <v>54</v>
      </c>
      <c r="X1432" s="3">
        <v>9</v>
      </c>
      <c r="Y1432">
        <v>0</v>
      </c>
      <c r="AF1432">
        <f>Table1[[#This Row],[AB]]+Table1[[#This Row],[BB]]+Table1[[#This Row],[SF]]</f>
        <v>2</v>
      </c>
      <c r="AG1432">
        <f>Table1[[#This Row],[H]]+Table1[[#This Row],[BB]]</f>
        <v>0</v>
      </c>
      <c r="AH1432">
        <f>Table1[[#This Row],[H]]-Table1[[#This Row],[2B]]-Table1[[#This Row],[3B]]-Table1[[#This Row],[HR]]</f>
        <v>0</v>
      </c>
      <c r="AI1432" s="3">
        <f>IF(Table1[[#This Row],[Team_Game_Number]] &gt;_xlfn.MAXIFS(Table1[Team_Game_Number],Table1[Team],Table1[[#This Row],[Team]]) - 5,1,0)</f>
        <v>0</v>
      </c>
      <c r="AJ1432" cm="1">
        <f t="array" ref="AJ1432">MATCH(Table1[[#This Row],[Game_ID]],_xlfn.UNIQUE(_xlfn._xlws.FILTER(Table1[Game_ID],Table1[Team]=Table1[[#This Row],[Team]])),0)</f>
        <v>14</v>
      </c>
      <c r="AK1432">
        <f>IF(Table1[[#This Row],[Last5_Flag]]=1,1,0)</f>
        <v>0</v>
      </c>
      <c r="AL1432">
        <f>COUNTIFS(
    Table1[Player Name], Table1[[#This Row],[Player Name]],
    Table1[Position], Table1[[#This Row],[Position]]
)</f>
        <v>21</v>
      </c>
      <c r="AM1432" t="str" cm="1">
        <f t="array" ref="AM14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433" spans="1:39" x14ac:dyDescent="0.2">
      <c r="A1433" t="str">
        <f>TEXT(Table1[[#This Row],[Date]],"yyyymmdd") &amp; "_" &amp; (LEFT(D1433,3) &amp; "_" &amp; LEFT(E1433,3) &amp; "_" &amp; (Table1[[#This Row],[Game_no.]]))</f>
        <v>20260303_Hol_D&amp;E_1</v>
      </c>
      <c r="B1433" s="1">
        <v>46084</v>
      </c>
      <c r="C1433" s="3">
        <v>1</v>
      </c>
      <c r="D1433" t="s">
        <v>384</v>
      </c>
      <c r="E1433" t="s">
        <v>42</v>
      </c>
      <c r="F1433" t="s">
        <v>42</v>
      </c>
      <c r="G1433" t="s">
        <v>384</v>
      </c>
      <c r="H1433" t="s">
        <v>382</v>
      </c>
      <c r="I1433" t="str">
        <f>TRIM(SUBSTITUTE(Table1[[#This Row],[Player]], " ", ""))</f>
        <v>S.Mangiameli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f t="shared" si="74"/>
        <v>0</v>
      </c>
      <c r="W1433" t="s">
        <v>74</v>
      </c>
      <c r="X1433" s="3">
        <v>9</v>
      </c>
      <c r="Y1433">
        <v>0</v>
      </c>
      <c r="AF1433">
        <f>Table1[[#This Row],[AB]]+Table1[[#This Row],[BB]]+Table1[[#This Row],[SF]]</f>
        <v>1</v>
      </c>
      <c r="AG1433">
        <f>Table1[[#This Row],[H]]+Table1[[#This Row],[BB]]</f>
        <v>0</v>
      </c>
      <c r="AH1433">
        <f>Table1[[#This Row],[H]]-Table1[[#This Row],[2B]]-Table1[[#This Row],[3B]]-Table1[[#This Row],[HR]]</f>
        <v>0</v>
      </c>
      <c r="AI1433" s="3">
        <f>IF(Table1[[#This Row],[Team_Game_Number]] &gt;_xlfn.MAXIFS(Table1[Team_Game_Number],Table1[Team],Table1[[#This Row],[Team]]) - 5,1,0)</f>
        <v>0</v>
      </c>
      <c r="AJ1433" cm="1">
        <f t="array" ref="AJ1433">MATCH(Table1[[#This Row],[Game_ID]],_xlfn.UNIQUE(_xlfn._xlws.FILTER(Table1[Game_ID],Table1[Team]=Table1[[#This Row],[Team]])),0)</f>
        <v>14</v>
      </c>
      <c r="AK1433">
        <f>IF(Table1[[#This Row],[Last5_Flag]]=1,1,0)</f>
        <v>0</v>
      </c>
      <c r="AL1433">
        <f>COUNTIFS(
    Table1[Player Name], Table1[[#This Row],[Player Name]],
    Table1[Position], Table1[[#This Row],[Position]]
)</f>
        <v>2</v>
      </c>
      <c r="AM1433" t="str" cm="1">
        <f t="array" ref="AM14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434" spans="1:39" x14ac:dyDescent="0.2">
      <c r="A1434" t="str">
        <f>TEXT(Table1[[#This Row],[Date]],"yyyymmdd") &amp; "_" &amp; (LEFT(D1434,3) &amp; "_" &amp; LEFT(E1434,3) &amp; "_" &amp; (Table1[[#This Row],[Game_no.]]))</f>
        <v>20260303_Hol_D&amp;E_1</v>
      </c>
      <c r="B1434" s="1">
        <v>46084</v>
      </c>
      <c r="C1434" s="3">
        <v>1</v>
      </c>
      <c r="D1434" t="s">
        <v>384</v>
      </c>
      <c r="E1434" t="s">
        <v>42</v>
      </c>
      <c r="F1434" t="s">
        <v>42</v>
      </c>
      <c r="G1434" t="s">
        <v>384</v>
      </c>
      <c r="H1434" t="s">
        <v>59</v>
      </c>
      <c r="I1434" t="str">
        <f>TRIM(SUBSTITUTE(Table1[[#This Row],[Player]], " ", ""))</f>
        <v>S.Kneeland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f t="shared" si="74"/>
        <v>0</v>
      </c>
      <c r="W1434" t="s">
        <v>58</v>
      </c>
      <c r="X1434" s="3"/>
      <c r="Y1434">
        <v>0</v>
      </c>
      <c r="Z1434">
        <v>5.6669999999999998</v>
      </c>
      <c r="AA1434">
        <v>10</v>
      </c>
      <c r="AB1434">
        <v>5</v>
      </c>
      <c r="AC1434">
        <v>5</v>
      </c>
      <c r="AD1434">
        <v>3</v>
      </c>
      <c r="AE1434">
        <v>4</v>
      </c>
      <c r="AF1434">
        <f>Table1[[#This Row],[AB]]+Table1[[#This Row],[BB]]+Table1[[#This Row],[SF]]</f>
        <v>0</v>
      </c>
      <c r="AG1434">
        <f>Table1[[#This Row],[H]]+Table1[[#This Row],[BB]]</f>
        <v>0</v>
      </c>
      <c r="AH1434">
        <f>Table1[[#This Row],[H]]-Table1[[#This Row],[2B]]-Table1[[#This Row],[3B]]-Table1[[#This Row],[HR]]</f>
        <v>0</v>
      </c>
      <c r="AI1434" s="3">
        <f>IF(Table1[[#This Row],[Team_Game_Number]] &gt;_xlfn.MAXIFS(Table1[Team_Game_Number],Table1[Team],Table1[[#This Row],[Team]]) - 5,1,0)</f>
        <v>0</v>
      </c>
      <c r="AJ1434" cm="1">
        <f t="array" ref="AJ1434">MATCH(Table1[[#This Row],[Game_ID]],_xlfn.UNIQUE(_xlfn._xlws.FILTER(Table1[Game_ID],Table1[Team]=Table1[[#This Row],[Team]])),0)</f>
        <v>14</v>
      </c>
      <c r="AK1434">
        <f>IF(Table1[[#This Row],[Last5_Flag]]=1,1,0)</f>
        <v>0</v>
      </c>
      <c r="AL1434">
        <f>COUNTIFS(
    Table1[Player Name], Table1[[#This Row],[Player Name]],
    Table1[Position], Table1[[#This Row],[Position]]
)</f>
        <v>17</v>
      </c>
      <c r="AM1434" t="str" cm="1">
        <f t="array" ref="AM14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435" spans="1:39" x14ac:dyDescent="0.2">
      <c r="A1435" t="str">
        <f>TEXT(Table1[[#This Row],[Date]],"yyyymmdd") &amp; "_" &amp; (LEFT(D1435,3) &amp; "_" &amp; LEFT(E1435,3) &amp; "_" &amp; (Table1[[#This Row],[Game_no.]]))</f>
        <v>20260303_Hol_D&amp;E_1</v>
      </c>
      <c r="B1435" s="1">
        <v>46084</v>
      </c>
      <c r="C1435" s="3">
        <v>1</v>
      </c>
      <c r="D1435" t="s">
        <v>384</v>
      </c>
      <c r="E1435" t="s">
        <v>42</v>
      </c>
      <c r="F1435" t="s">
        <v>42</v>
      </c>
      <c r="G1435" t="s">
        <v>384</v>
      </c>
      <c r="H1435" t="s">
        <v>69</v>
      </c>
      <c r="I1435" t="str">
        <f>TRIM(SUBSTITUTE(Table1[[#This Row],[Player]], " ", ""))</f>
        <v>K.Tellings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f t="shared" si="74"/>
        <v>0</v>
      </c>
      <c r="W1435" t="s">
        <v>58</v>
      </c>
      <c r="X1435" s="3"/>
      <c r="Y1435">
        <v>0</v>
      </c>
      <c r="Z1435">
        <v>0.33300000000000002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f>Table1[[#This Row],[AB]]+Table1[[#This Row],[BB]]+Table1[[#This Row],[SF]]</f>
        <v>0</v>
      </c>
      <c r="AG1435">
        <f>Table1[[#This Row],[H]]+Table1[[#This Row],[BB]]</f>
        <v>0</v>
      </c>
      <c r="AH1435">
        <f>Table1[[#This Row],[H]]-Table1[[#This Row],[2B]]-Table1[[#This Row],[3B]]-Table1[[#This Row],[HR]]</f>
        <v>0</v>
      </c>
      <c r="AI1435" s="3">
        <f>IF(Table1[[#This Row],[Team_Game_Number]] &gt;_xlfn.MAXIFS(Table1[Team_Game_Number],Table1[Team],Table1[[#This Row],[Team]]) - 5,1,0)</f>
        <v>0</v>
      </c>
      <c r="AJ1435" cm="1">
        <f t="array" ref="AJ1435">MATCH(Table1[[#This Row],[Game_ID]],_xlfn.UNIQUE(_xlfn._xlws.FILTER(Table1[Game_ID],Table1[Team]=Table1[[#This Row],[Team]])),0)</f>
        <v>14</v>
      </c>
      <c r="AK1435">
        <f>IF(Table1[[#This Row],[Last5_Flag]]=1,1,0)</f>
        <v>0</v>
      </c>
      <c r="AL1435">
        <f>COUNTIFS(
    Table1[Player Name], Table1[[#This Row],[Player Name]],
    Table1[Position], Table1[[#This Row],[Position]]
)</f>
        <v>8</v>
      </c>
      <c r="AM1435" t="str" cm="1">
        <f t="array" ref="AM14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436" spans="1:39" x14ac:dyDescent="0.2">
      <c r="A1436" t="str">
        <f>TEXT(Table1[[#This Row],[Date]],"yyyymmdd") &amp; "_" &amp; (LEFT(D1436,3) &amp; "_" &amp; LEFT(E1436,3) &amp; "_" &amp; (Table1[[#This Row],[Game_no.]]))</f>
        <v>20260304_Dom_Whe_1</v>
      </c>
      <c r="B1436" s="1">
        <v>46085</v>
      </c>
      <c r="C1436" s="3">
        <v>1</v>
      </c>
      <c r="D1436" t="s">
        <v>386</v>
      </c>
      <c r="E1436" t="s">
        <v>270</v>
      </c>
      <c r="F1436" t="s">
        <v>270</v>
      </c>
      <c r="G1436" t="s">
        <v>386</v>
      </c>
      <c r="H1436" t="s">
        <v>273</v>
      </c>
      <c r="I1436" t="str">
        <f>TRIM(SUBSTITUTE(Table1[[#This Row],[Player]], " ", ""))</f>
        <v>K.Warrix</v>
      </c>
      <c r="J1436">
        <v>4</v>
      </c>
      <c r="K1436">
        <v>0</v>
      </c>
      <c r="L1436">
        <v>1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f t="shared" si="74"/>
        <v>1</v>
      </c>
      <c r="W1436" t="s">
        <v>48</v>
      </c>
      <c r="X1436" s="3">
        <v>1</v>
      </c>
      <c r="Y1436">
        <v>0</v>
      </c>
      <c r="AF1436">
        <f>Table1[[#This Row],[AB]]+Table1[[#This Row],[BB]]+Table1[[#This Row],[SF]]</f>
        <v>4</v>
      </c>
      <c r="AG1436">
        <f>Table1[[#This Row],[H]]+Table1[[#This Row],[BB]]</f>
        <v>1</v>
      </c>
      <c r="AH1436">
        <f>Table1[[#This Row],[H]]-Table1[[#This Row],[2B]]-Table1[[#This Row],[3B]]-Table1[[#This Row],[HR]]</f>
        <v>1</v>
      </c>
      <c r="AI1436" s="3">
        <f>IF(Table1[[#This Row],[Team_Game_Number]] &gt;_xlfn.MAXIFS(Table1[Team_Game_Number],Table1[Team],Table1[[#This Row],[Team]]) - 5,1,0)</f>
        <v>0</v>
      </c>
      <c r="AJ1436" cm="1">
        <f t="array" ref="AJ1436">MATCH(Table1[[#This Row],[Game_ID]],_xlfn.UNIQUE(_xlfn._xlws.FILTER(Table1[Game_ID],Table1[Team]=Table1[[#This Row],[Team]])),0)</f>
        <v>7</v>
      </c>
      <c r="AK1436">
        <f>IF(Table1[[#This Row],[Last5_Flag]]=1,1,0)</f>
        <v>0</v>
      </c>
      <c r="AL1436">
        <f>COUNTIFS(
    Table1[Player Name], Table1[[#This Row],[Player Name]],
    Table1[Position], Table1[[#This Row],[Position]]
)</f>
        <v>24</v>
      </c>
      <c r="AM1436" t="str" cm="1">
        <f t="array" ref="AM14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437" spans="1:39" x14ac:dyDescent="0.2">
      <c r="A1437" t="str">
        <f>TEXT(Table1[[#This Row],[Date]],"yyyymmdd") &amp; "_" &amp; (LEFT(D1437,3) &amp; "_" &amp; LEFT(E1437,3) &amp; "_" &amp; (Table1[[#This Row],[Game_no.]]))</f>
        <v>20260304_Dom_Whe_1</v>
      </c>
      <c r="B1437" s="1">
        <v>46085</v>
      </c>
      <c r="C1437" s="3">
        <v>1</v>
      </c>
      <c r="D1437" t="s">
        <v>386</v>
      </c>
      <c r="E1437" t="s">
        <v>270</v>
      </c>
      <c r="F1437" t="s">
        <v>270</v>
      </c>
      <c r="G1437" t="s">
        <v>386</v>
      </c>
      <c r="H1437" t="s">
        <v>274</v>
      </c>
      <c r="I1437" t="str">
        <f>TRIM(SUBSTITUTE(Table1[[#This Row],[Player]], " ", ""))</f>
        <v>M.Burns</v>
      </c>
      <c r="J1437">
        <v>3</v>
      </c>
      <c r="K1437">
        <v>0</v>
      </c>
      <c r="L1437">
        <v>2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f t="shared" si="74"/>
        <v>2</v>
      </c>
      <c r="W1437" t="s">
        <v>8</v>
      </c>
      <c r="X1437" s="3">
        <v>2</v>
      </c>
      <c r="Y1437">
        <v>0</v>
      </c>
      <c r="AF1437">
        <f>Table1[[#This Row],[AB]]+Table1[[#This Row],[BB]]+Table1[[#This Row],[SF]]</f>
        <v>4</v>
      </c>
      <c r="AG1437">
        <f>Table1[[#This Row],[H]]+Table1[[#This Row],[BB]]</f>
        <v>3</v>
      </c>
      <c r="AH1437">
        <f>Table1[[#This Row],[H]]-Table1[[#This Row],[2B]]-Table1[[#This Row],[3B]]-Table1[[#This Row],[HR]]</f>
        <v>2</v>
      </c>
      <c r="AI1437" s="3">
        <f>IF(Table1[[#This Row],[Team_Game_Number]] &gt;_xlfn.MAXIFS(Table1[Team_Game_Number],Table1[Team],Table1[[#This Row],[Team]]) - 5,1,0)</f>
        <v>0</v>
      </c>
      <c r="AJ1437" cm="1">
        <f t="array" ref="AJ1437">MATCH(Table1[[#This Row],[Game_ID]],_xlfn.UNIQUE(_xlfn._xlws.FILTER(Table1[Game_ID],Table1[Team]=Table1[[#This Row],[Team]])),0)</f>
        <v>7</v>
      </c>
      <c r="AK1437">
        <f>IF(Table1[[#This Row],[Last5_Flag]]=1,1,0)</f>
        <v>0</v>
      </c>
      <c r="AL1437">
        <f>COUNTIFS(
    Table1[Player Name], Table1[[#This Row],[Player Name]],
    Table1[Position], Table1[[#This Row],[Position]]
)</f>
        <v>15</v>
      </c>
      <c r="AM1437" t="str" cm="1">
        <f t="array" ref="AM14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438" spans="1:39" x14ac:dyDescent="0.2">
      <c r="A1438" t="str">
        <f>TEXT(Table1[[#This Row],[Date]],"yyyymmdd") &amp; "_" &amp; (LEFT(D1438,3) &amp; "_" &amp; LEFT(E1438,3) &amp; "_" &amp; (Table1[[#This Row],[Game_no.]]))</f>
        <v>20260304_Dom_Whe_1</v>
      </c>
      <c r="B1438" s="1">
        <v>46085</v>
      </c>
      <c r="C1438" s="3">
        <v>1</v>
      </c>
      <c r="D1438" t="s">
        <v>386</v>
      </c>
      <c r="E1438" t="s">
        <v>270</v>
      </c>
      <c r="F1438" t="s">
        <v>270</v>
      </c>
      <c r="G1438" t="s">
        <v>386</v>
      </c>
      <c r="H1438" t="s">
        <v>282</v>
      </c>
      <c r="I1438" t="str">
        <f>TRIM(SUBSTITUTE(Table1[[#This Row],[Player]], " ", ""))</f>
        <v>A.Kresak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f t="shared" si="74"/>
        <v>0</v>
      </c>
      <c r="W1438" t="s">
        <v>73</v>
      </c>
      <c r="X1438" s="3"/>
      <c r="Y1438">
        <v>0</v>
      </c>
      <c r="AF1438">
        <f>Table1[[#This Row],[AB]]+Table1[[#This Row],[BB]]+Table1[[#This Row],[SF]]</f>
        <v>0</v>
      </c>
      <c r="AG1438">
        <f>Table1[[#This Row],[H]]+Table1[[#This Row],[BB]]</f>
        <v>0</v>
      </c>
      <c r="AH1438">
        <f>Table1[[#This Row],[H]]-Table1[[#This Row],[2B]]-Table1[[#This Row],[3B]]-Table1[[#This Row],[HR]]</f>
        <v>0</v>
      </c>
      <c r="AI1438" s="3">
        <f>IF(Table1[[#This Row],[Team_Game_Number]] &gt;_xlfn.MAXIFS(Table1[Team_Game_Number],Table1[Team],Table1[[#This Row],[Team]]) - 5,1,0)</f>
        <v>0</v>
      </c>
      <c r="AJ1438" cm="1">
        <f t="array" ref="AJ1438">MATCH(Table1[[#This Row],[Game_ID]],_xlfn.UNIQUE(_xlfn._xlws.FILTER(Table1[Game_ID],Table1[Team]=Table1[[#This Row],[Team]])),0)</f>
        <v>7</v>
      </c>
      <c r="AK1438">
        <f>IF(Table1[[#This Row],[Last5_Flag]]=1,1,0)</f>
        <v>0</v>
      </c>
      <c r="AL1438">
        <f>COUNTIFS(
    Table1[Player Name], Table1[[#This Row],[Player Name]],
    Table1[Position], Table1[[#This Row],[Position]]
)</f>
        <v>3</v>
      </c>
      <c r="AM1438" t="str" cm="1">
        <f t="array" ref="AM14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439" spans="1:39" x14ac:dyDescent="0.2">
      <c r="A1439" t="str">
        <f>TEXT(Table1[[#This Row],[Date]],"yyyymmdd") &amp; "_" &amp; (LEFT(D1439,3) &amp; "_" &amp; LEFT(E1439,3) &amp; "_" &amp; (Table1[[#This Row],[Game_no.]]))</f>
        <v>20260304_Dom_Whe_1</v>
      </c>
      <c r="B1439" s="1">
        <v>46085</v>
      </c>
      <c r="C1439" s="3">
        <v>1</v>
      </c>
      <c r="D1439" t="s">
        <v>386</v>
      </c>
      <c r="E1439" t="s">
        <v>270</v>
      </c>
      <c r="F1439" t="s">
        <v>270</v>
      </c>
      <c r="G1439" t="s">
        <v>386</v>
      </c>
      <c r="H1439" t="s">
        <v>321</v>
      </c>
      <c r="I1439" t="str">
        <f>TRIM(SUBSTITUTE(Table1[[#This Row],[Player]], " ", ""))</f>
        <v>D.Carrillo</v>
      </c>
      <c r="J1439">
        <v>4</v>
      </c>
      <c r="K1439">
        <v>1</v>
      </c>
      <c r="L1439">
        <v>2</v>
      </c>
      <c r="M1439">
        <v>1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f t="shared" si="74"/>
        <v>2</v>
      </c>
      <c r="W1439" t="s">
        <v>7</v>
      </c>
      <c r="X1439" s="3">
        <v>3</v>
      </c>
      <c r="Y1439">
        <v>1</v>
      </c>
      <c r="AF1439">
        <f>Table1[[#This Row],[AB]]+Table1[[#This Row],[BB]]+Table1[[#This Row],[SF]]</f>
        <v>4</v>
      </c>
      <c r="AG1439">
        <f>Table1[[#This Row],[H]]+Table1[[#This Row],[BB]]</f>
        <v>2</v>
      </c>
      <c r="AH1439">
        <f>Table1[[#This Row],[H]]-Table1[[#This Row],[2B]]-Table1[[#This Row],[3B]]-Table1[[#This Row],[HR]]</f>
        <v>2</v>
      </c>
      <c r="AI1439" s="3">
        <f>IF(Table1[[#This Row],[Team_Game_Number]] &gt;_xlfn.MAXIFS(Table1[Team_Game_Number],Table1[Team],Table1[[#This Row],[Team]]) - 5,1,0)</f>
        <v>0</v>
      </c>
      <c r="AJ1439" cm="1">
        <f t="array" ref="AJ1439">MATCH(Table1[[#This Row],[Game_ID]],_xlfn.UNIQUE(_xlfn._xlws.FILTER(Table1[Game_ID],Table1[Team]=Table1[[#This Row],[Team]])),0)</f>
        <v>7</v>
      </c>
      <c r="AK1439">
        <f>IF(Table1[[#This Row],[Last5_Flag]]=1,1,0)</f>
        <v>0</v>
      </c>
      <c r="AL1439">
        <f>COUNTIFS(
    Table1[Player Name], Table1[[#This Row],[Player Name]],
    Table1[Position], Table1[[#This Row],[Position]]
)</f>
        <v>2</v>
      </c>
      <c r="AM1439" t="str" cm="1">
        <f t="array" ref="AM14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440" spans="1:39" x14ac:dyDescent="0.2">
      <c r="A1440" t="str">
        <f>TEXT(Table1[[#This Row],[Date]],"yyyymmdd") &amp; "_" &amp; (LEFT(D1440,3) &amp; "_" &amp; LEFT(E1440,3) &amp; "_" &amp; (Table1[[#This Row],[Game_no.]]))</f>
        <v>20260304_Dom_Whe_1</v>
      </c>
      <c r="B1440" s="1">
        <v>46085</v>
      </c>
      <c r="C1440" s="3">
        <v>1</v>
      </c>
      <c r="D1440" t="s">
        <v>386</v>
      </c>
      <c r="E1440" t="s">
        <v>270</v>
      </c>
      <c r="F1440" t="s">
        <v>270</v>
      </c>
      <c r="G1440" t="s">
        <v>386</v>
      </c>
      <c r="H1440" t="s">
        <v>271</v>
      </c>
      <c r="I1440" t="str">
        <f>TRIM(SUBSTITUTE(Table1[[#This Row],[Player]], " ", ""))</f>
        <v>G.Mummery</v>
      </c>
      <c r="J1440">
        <v>2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f t="shared" si="74"/>
        <v>0</v>
      </c>
      <c r="W1440" t="s">
        <v>52</v>
      </c>
      <c r="X1440" s="3">
        <v>4</v>
      </c>
      <c r="Y1440">
        <v>0</v>
      </c>
      <c r="AF1440">
        <f>Table1[[#This Row],[AB]]+Table1[[#This Row],[BB]]+Table1[[#This Row],[SF]]</f>
        <v>3</v>
      </c>
      <c r="AG1440">
        <f>Table1[[#This Row],[H]]+Table1[[#This Row],[BB]]</f>
        <v>1</v>
      </c>
      <c r="AH1440">
        <f>Table1[[#This Row],[H]]-Table1[[#This Row],[2B]]-Table1[[#This Row],[3B]]-Table1[[#This Row],[HR]]</f>
        <v>0</v>
      </c>
      <c r="AI1440" s="3">
        <f>IF(Table1[[#This Row],[Team_Game_Number]] &gt;_xlfn.MAXIFS(Table1[Team_Game_Number],Table1[Team],Table1[[#This Row],[Team]]) - 5,1,0)</f>
        <v>0</v>
      </c>
      <c r="AJ1440" cm="1">
        <f t="array" ref="AJ1440">MATCH(Table1[[#This Row],[Game_ID]],_xlfn.UNIQUE(_xlfn._xlws.FILTER(Table1[Game_ID],Table1[Team]=Table1[[#This Row],[Team]])),0)</f>
        <v>7</v>
      </c>
      <c r="AK1440">
        <f>IF(Table1[[#This Row],[Last5_Flag]]=1,1,0)</f>
        <v>0</v>
      </c>
      <c r="AL1440">
        <f>COUNTIFS(
    Table1[Player Name], Table1[[#This Row],[Player Name]],
    Table1[Position], Table1[[#This Row],[Position]]
)</f>
        <v>1</v>
      </c>
      <c r="AM1440" t="str" cm="1">
        <f t="array" ref="AM14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441" spans="1:39" x14ac:dyDescent="0.2">
      <c r="A1441" t="str">
        <f>TEXT(Table1[[#This Row],[Date]],"yyyymmdd") &amp; "_" &amp; (LEFT(D1441,3) &amp; "_" &amp; LEFT(E1441,3) &amp; "_" &amp; (Table1[[#This Row],[Game_no.]]))</f>
        <v>20260304_Dom_Whe_1</v>
      </c>
      <c r="B1441" s="1">
        <v>46085</v>
      </c>
      <c r="C1441" s="3">
        <v>1</v>
      </c>
      <c r="D1441" t="s">
        <v>386</v>
      </c>
      <c r="E1441" t="s">
        <v>270</v>
      </c>
      <c r="F1441" t="s">
        <v>270</v>
      </c>
      <c r="G1441" t="s">
        <v>386</v>
      </c>
      <c r="H1441" t="s">
        <v>285</v>
      </c>
      <c r="I1441" t="str">
        <f>TRIM(SUBSTITUTE(Table1[[#This Row],[Player]], " ", ""))</f>
        <v>K.Shields</v>
      </c>
      <c r="J1441">
        <v>4</v>
      </c>
      <c r="K1441">
        <v>1</v>
      </c>
      <c r="L1441">
        <v>1</v>
      </c>
      <c r="M1441">
        <v>1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f t="shared" si="74"/>
        <v>1</v>
      </c>
      <c r="W1441" t="s">
        <v>311</v>
      </c>
      <c r="X1441" s="3">
        <v>5</v>
      </c>
      <c r="Y1441">
        <v>0</v>
      </c>
      <c r="Z1441">
        <v>2.3330000000000002</v>
      </c>
      <c r="AA1441">
        <v>2</v>
      </c>
      <c r="AB1441">
        <v>0</v>
      </c>
      <c r="AC1441">
        <v>0</v>
      </c>
      <c r="AD1441">
        <v>0</v>
      </c>
      <c r="AE1441">
        <v>4</v>
      </c>
      <c r="AF1441">
        <f>Table1[[#This Row],[AB]]+Table1[[#This Row],[BB]]+Table1[[#This Row],[SF]]</f>
        <v>4</v>
      </c>
      <c r="AG1441">
        <f>Table1[[#This Row],[H]]+Table1[[#This Row],[BB]]</f>
        <v>1</v>
      </c>
      <c r="AH1441">
        <f>Table1[[#This Row],[H]]-Table1[[#This Row],[2B]]-Table1[[#This Row],[3B]]-Table1[[#This Row],[HR]]</f>
        <v>1</v>
      </c>
      <c r="AI1441" s="3">
        <f>IF(Table1[[#This Row],[Team_Game_Number]] &gt;_xlfn.MAXIFS(Table1[Team_Game_Number],Table1[Team],Table1[[#This Row],[Team]]) - 5,1,0)</f>
        <v>0</v>
      </c>
      <c r="AJ1441" cm="1">
        <f t="array" ref="AJ1441">MATCH(Table1[[#This Row],[Game_ID]],_xlfn.UNIQUE(_xlfn._xlws.FILTER(Table1[Game_ID],Table1[Team]=Table1[[#This Row],[Team]])),0)</f>
        <v>7</v>
      </c>
      <c r="AK1441">
        <f>IF(Table1[[#This Row],[Last5_Flag]]=1,1,0)</f>
        <v>0</v>
      </c>
      <c r="AL1441">
        <f>COUNTIFS(
    Table1[Player Name], Table1[[#This Row],[Player Name]],
    Table1[Position], Table1[[#This Row],[Position]]
)</f>
        <v>1</v>
      </c>
      <c r="AM1441" t="str" cm="1">
        <f t="array" ref="AM14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442" spans="1:39" x14ac:dyDescent="0.2">
      <c r="A1442" t="str">
        <f>TEXT(Table1[[#This Row],[Date]],"yyyymmdd") &amp; "_" &amp; (LEFT(D1442,3) &amp; "_" &amp; LEFT(E1442,3) &amp; "_" &amp; (Table1[[#This Row],[Game_no.]]))</f>
        <v>20260304_Dom_Whe_1</v>
      </c>
      <c r="B1442" s="1">
        <v>46085</v>
      </c>
      <c r="C1442" s="3">
        <v>1</v>
      </c>
      <c r="D1442" t="s">
        <v>386</v>
      </c>
      <c r="E1442" t="s">
        <v>270</v>
      </c>
      <c r="F1442" t="s">
        <v>270</v>
      </c>
      <c r="G1442" t="s">
        <v>386</v>
      </c>
      <c r="H1442" t="s">
        <v>377</v>
      </c>
      <c r="I1442" t="str">
        <f>TRIM(SUBSTITUTE(Table1[[#This Row],[Player]], " ", ""))</f>
        <v>P.Villarreal</v>
      </c>
      <c r="J1442">
        <v>2</v>
      </c>
      <c r="K1442">
        <v>1</v>
      </c>
      <c r="L1442">
        <v>1</v>
      </c>
      <c r="M1442">
        <v>0</v>
      </c>
      <c r="N1442">
        <v>1</v>
      </c>
      <c r="O1442">
        <v>1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f t="shared" si="74"/>
        <v>3</v>
      </c>
      <c r="W1442" t="s">
        <v>54</v>
      </c>
      <c r="X1442" s="3">
        <v>6</v>
      </c>
      <c r="Y1442">
        <v>0</v>
      </c>
      <c r="AF1442">
        <f>Table1[[#This Row],[AB]]+Table1[[#This Row],[BB]]+Table1[[#This Row],[SF]]</f>
        <v>3</v>
      </c>
      <c r="AG1442">
        <f>Table1[[#This Row],[H]]+Table1[[#This Row],[BB]]</f>
        <v>2</v>
      </c>
      <c r="AH1442">
        <f>Table1[[#This Row],[H]]-Table1[[#This Row],[2B]]-Table1[[#This Row],[3B]]-Table1[[#This Row],[HR]]</f>
        <v>0</v>
      </c>
      <c r="AI1442" s="3">
        <f>IF(Table1[[#This Row],[Team_Game_Number]] &gt;_xlfn.MAXIFS(Table1[Team_Game_Number],Table1[Team],Table1[[#This Row],[Team]]) - 5,1,0)</f>
        <v>0</v>
      </c>
      <c r="AJ1442" cm="1">
        <f t="array" ref="AJ1442">MATCH(Table1[[#This Row],[Game_ID]],_xlfn.UNIQUE(_xlfn._xlws.FILTER(Table1[Game_ID],Table1[Team]=Table1[[#This Row],[Team]])),0)</f>
        <v>7</v>
      </c>
      <c r="AK1442">
        <f>IF(Table1[[#This Row],[Last5_Flag]]=1,1,0)</f>
        <v>0</v>
      </c>
      <c r="AL1442">
        <f>COUNTIFS(
    Table1[Player Name], Table1[[#This Row],[Player Name]],
    Table1[Position], Table1[[#This Row],[Position]]
)</f>
        <v>13</v>
      </c>
      <c r="AM1442" t="str" cm="1">
        <f t="array" ref="AM14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443" spans="1:39" x14ac:dyDescent="0.2">
      <c r="A1443" t="str">
        <f>TEXT(Table1[[#This Row],[Date]],"yyyymmdd") &amp; "_" &amp; (LEFT(D1443,3) &amp; "_" &amp; LEFT(E1443,3) &amp; "_" &amp; (Table1[[#This Row],[Game_no.]]))</f>
        <v>20260304_Dom_Whe_1</v>
      </c>
      <c r="B1443" s="1">
        <v>46085</v>
      </c>
      <c r="C1443" s="3">
        <v>1</v>
      </c>
      <c r="D1443" t="s">
        <v>386</v>
      </c>
      <c r="E1443" t="s">
        <v>270</v>
      </c>
      <c r="F1443" t="s">
        <v>270</v>
      </c>
      <c r="G1443" t="s">
        <v>386</v>
      </c>
      <c r="H1443" t="s">
        <v>329</v>
      </c>
      <c r="I1443" t="str">
        <f>TRIM(SUBSTITUTE(Table1[[#This Row],[Player]], " ", ""))</f>
        <v>R.Pearlman</v>
      </c>
      <c r="J1443">
        <v>3</v>
      </c>
      <c r="K1443">
        <v>1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f t="shared" si="74"/>
        <v>0</v>
      </c>
      <c r="W1443" t="s">
        <v>43</v>
      </c>
      <c r="X1443" s="3">
        <v>7</v>
      </c>
      <c r="Y1443">
        <v>0</v>
      </c>
      <c r="AF1443">
        <f>Table1[[#This Row],[AB]]+Table1[[#This Row],[BB]]+Table1[[#This Row],[SF]]</f>
        <v>3</v>
      </c>
      <c r="AG1443">
        <f>Table1[[#This Row],[H]]+Table1[[#This Row],[BB]]</f>
        <v>0</v>
      </c>
      <c r="AH1443">
        <f>Table1[[#This Row],[H]]-Table1[[#This Row],[2B]]-Table1[[#This Row],[3B]]-Table1[[#This Row],[HR]]</f>
        <v>0</v>
      </c>
      <c r="AI1443" s="3">
        <f>IF(Table1[[#This Row],[Team_Game_Number]] &gt;_xlfn.MAXIFS(Table1[Team_Game_Number],Table1[Team],Table1[[#This Row],[Team]]) - 5,1,0)</f>
        <v>0</v>
      </c>
      <c r="AJ1443" cm="1">
        <f t="array" ref="AJ1443">MATCH(Table1[[#This Row],[Game_ID]],_xlfn.UNIQUE(_xlfn._xlws.FILTER(Table1[Game_ID],Table1[Team]=Table1[[#This Row],[Team]])),0)</f>
        <v>7</v>
      </c>
      <c r="AK1443">
        <f>IF(Table1[[#This Row],[Last5_Flag]]=1,1,0)</f>
        <v>0</v>
      </c>
      <c r="AL1443">
        <f>COUNTIFS(
    Table1[Player Name], Table1[[#This Row],[Player Name]],
    Table1[Position], Table1[[#This Row],[Position]]
)</f>
        <v>3</v>
      </c>
      <c r="AM1443" t="str" cm="1">
        <f t="array" ref="AM14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444" spans="1:39" x14ac:dyDescent="0.2">
      <c r="A1444" t="str">
        <f>TEXT(Table1[[#This Row],[Date]],"yyyymmdd") &amp; "_" &amp; (LEFT(D1444,3) &amp; "_" &amp; LEFT(E1444,3) &amp; "_" &amp; (Table1[[#This Row],[Game_no.]]))</f>
        <v>20260304_Dom_Whe_1</v>
      </c>
      <c r="B1444" s="1">
        <v>46085</v>
      </c>
      <c r="C1444" s="3">
        <v>1</v>
      </c>
      <c r="D1444" t="s">
        <v>386</v>
      </c>
      <c r="E1444" t="s">
        <v>270</v>
      </c>
      <c r="F1444" t="s">
        <v>270</v>
      </c>
      <c r="G1444" t="s">
        <v>386</v>
      </c>
      <c r="H1444" t="s">
        <v>323</v>
      </c>
      <c r="I1444" t="str">
        <f>TRIM(SUBSTITUTE(Table1[[#This Row],[Player]], " ", ""))</f>
        <v>R.Casassa</v>
      </c>
      <c r="J1444">
        <v>2</v>
      </c>
      <c r="K1444">
        <v>0</v>
      </c>
      <c r="L1444">
        <v>0</v>
      </c>
      <c r="M1444">
        <v>0</v>
      </c>
      <c r="N1444">
        <v>0</v>
      </c>
      <c r="O1444">
        <v>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f t="shared" si="74"/>
        <v>0</v>
      </c>
      <c r="W1444" t="s">
        <v>53</v>
      </c>
      <c r="X1444" s="3">
        <v>8</v>
      </c>
      <c r="Y1444">
        <v>0</v>
      </c>
      <c r="AF1444">
        <f>Table1[[#This Row],[AB]]+Table1[[#This Row],[BB]]+Table1[[#This Row],[SF]]</f>
        <v>2</v>
      </c>
      <c r="AG1444">
        <f>Table1[[#This Row],[H]]+Table1[[#This Row],[BB]]</f>
        <v>0</v>
      </c>
      <c r="AH1444">
        <f>Table1[[#This Row],[H]]-Table1[[#This Row],[2B]]-Table1[[#This Row],[3B]]-Table1[[#This Row],[HR]]</f>
        <v>0</v>
      </c>
      <c r="AI1444" s="3">
        <f>IF(Table1[[#This Row],[Team_Game_Number]] &gt;_xlfn.MAXIFS(Table1[Team_Game_Number],Table1[Team],Table1[[#This Row],[Team]]) - 5,1,0)</f>
        <v>0</v>
      </c>
      <c r="AJ1444" cm="1">
        <f t="array" ref="AJ1444">MATCH(Table1[[#This Row],[Game_ID]],_xlfn.UNIQUE(_xlfn._xlws.FILTER(Table1[Game_ID],Table1[Team]=Table1[[#This Row],[Team]])),0)</f>
        <v>7</v>
      </c>
      <c r="AK1444">
        <f>IF(Table1[[#This Row],[Last5_Flag]]=1,1,0)</f>
        <v>0</v>
      </c>
      <c r="AL1444">
        <f>COUNTIFS(
    Table1[Player Name], Table1[[#This Row],[Player Name]],
    Table1[Position], Table1[[#This Row],[Position]]
)</f>
        <v>2</v>
      </c>
      <c r="AM1444" t="str" cm="1">
        <f t="array" ref="AM14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445" spans="1:39" x14ac:dyDescent="0.2">
      <c r="A1445" t="str">
        <f>TEXT(Table1[[#This Row],[Date]],"yyyymmdd") &amp; "_" &amp; (LEFT(D1445,3) &amp; "_" &amp; LEFT(E1445,3) &amp; "_" &amp; (Table1[[#This Row],[Game_no.]]))</f>
        <v>20260304_Dom_Whe_1</v>
      </c>
      <c r="B1445" s="1">
        <v>46085</v>
      </c>
      <c r="C1445" s="3">
        <v>1</v>
      </c>
      <c r="D1445" t="s">
        <v>386</v>
      </c>
      <c r="E1445" t="s">
        <v>270</v>
      </c>
      <c r="F1445" t="s">
        <v>270</v>
      </c>
      <c r="G1445" t="s">
        <v>386</v>
      </c>
      <c r="H1445" t="s">
        <v>279</v>
      </c>
      <c r="I1445" t="str">
        <f>TRIM(SUBSTITUTE(Table1[[#This Row],[Player]], " ", ""))</f>
        <v>T.Walsh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f t="shared" si="74"/>
        <v>0</v>
      </c>
      <c r="W1445" t="s">
        <v>187</v>
      </c>
      <c r="X1445" s="3">
        <v>8</v>
      </c>
      <c r="Y1445">
        <v>0</v>
      </c>
      <c r="AF1445">
        <f>Table1[[#This Row],[AB]]+Table1[[#This Row],[BB]]+Table1[[#This Row],[SF]]</f>
        <v>1</v>
      </c>
      <c r="AG1445">
        <f>Table1[[#This Row],[H]]+Table1[[#This Row],[BB]]</f>
        <v>0</v>
      </c>
      <c r="AH1445">
        <f>Table1[[#This Row],[H]]-Table1[[#This Row],[2B]]-Table1[[#This Row],[3B]]-Table1[[#This Row],[HR]]</f>
        <v>0</v>
      </c>
      <c r="AI1445" s="3">
        <f>IF(Table1[[#This Row],[Team_Game_Number]] &gt;_xlfn.MAXIFS(Table1[Team_Game_Number],Table1[Team],Table1[[#This Row],[Team]]) - 5,1,0)</f>
        <v>0</v>
      </c>
      <c r="AJ1445" cm="1">
        <f t="array" ref="AJ1445">MATCH(Table1[[#This Row],[Game_ID]],_xlfn.UNIQUE(_xlfn._xlws.FILTER(Table1[Game_ID],Table1[Team]=Table1[[#This Row],[Team]])),0)</f>
        <v>7</v>
      </c>
      <c r="AK1445">
        <f>IF(Table1[[#This Row],[Last5_Flag]]=1,1,0)</f>
        <v>0</v>
      </c>
      <c r="AL1445">
        <f>COUNTIFS(
    Table1[Player Name], Table1[[#This Row],[Player Name]],
    Table1[Position], Table1[[#This Row],[Position]]
)</f>
        <v>1</v>
      </c>
      <c r="AM1445" t="str" cm="1">
        <f t="array" ref="AM14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446" spans="1:39" x14ac:dyDescent="0.2">
      <c r="A1446" t="str">
        <f>TEXT(Table1[[#This Row],[Date]],"yyyymmdd") &amp; "_" &amp; (LEFT(D1446,3) &amp; "_" &amp; LEFT(E1446,3) &amp; "_" &amp; (Table1[[#This Row],[Game_no.]]))</f>
        <v>20260304_Dom_Whe_1</v>
      </c>
      <c r="B1446" s="1">
        <v>46085</v>
      </c>
      <c r="C1446" s="3">
        <v>1</v>
      </c>
      <c r="D1446" t="s">
        <v>386</v>
      </c>
      <c r="E1446" t="s">
        <v>270</v>
      </c>
      <c r="F1446" t="s">
        <v>270</v>
      </c>
      <c r="G1446" t="s">
        <v>386</v>
      </c>
      <c r="H1446" t="s">
        <v>275</v>
      </c>
      <c r="I1446" t="str">
        <f>TRIM(SUBSTITUTE(Table1[[#This Row],[Player]], " ", ""))</f>
        <v>M.Holp</v>
      </c>
      <c r="J1446">
        <v>3</v>
      </c>
      <c r="K1446">
        <v>0</v>
      </c>
      <c r="L1446">
        <v>1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f t="shared" si="74"/>
        <v>1</v>
      </c>
      <c r="W1446" t="s">
        <v>57</v>
      </c>
      <c r="X1446" s="3">
        <v>9</v>
      </c>
      <c r="Y1446">
        <v>0</v>
      </c>
      <c r="AF1446">
        <f>Table1[[#This Row],[AB]]+Table1[[#This Row],[BB]]+Table1[[#This Row],[SF]]</f>
        <v>3</v>
      </c>
      <c r="AG1446">
        <f>Table1[[#This Row],[H]]+Table1[[#This Row],[BB]]</f>
        <v>1</v>
      </c>
      <c r="AH1446">
        <f>Table1[[#This Row],[H]]-Table1[[#This Row],[2B]]-Table1[[#This Row],[3B]]-Table1[[#This Row],[HR]]</f>
        <v>1</v>
      </c>
      <c r="AI1446" s="3">
        <f>IF(Table1[[#This Row],[Team_Game_Number]] &gt;_xlfn.MAXIFS(Table1[Team_Game_Number],Table1[Team],Table1[[#This Row],[Team]]) - 5,1,0)</f>
        <v>0</v>
      </c>
      <c r="AJ1446" cm="1">
        <f t="array" ref="AJ1446">MATCH(Table1[[#This Row],[Game_ID]],_xlfn.UNIQUE(_xlfn._xlws.FILTER(Table1[Game_ID],Table1[Team]=Table1[[#This Row],[Team]])),0)</f>
        <v>7</v>
      </c>
      <c r="AK1446">
        <f>IF(Table1[[#This Row],[Last5_Flag]]=1,1,0)</f>
        <v>0</v>
      </c>
      <c r="AL1446">
        <f>COUNTIFS(
    Table1[Player Name], Table1[[#This Row],[Player Name]],
    Table1[Position], Table1[[#This Row],[Position]]
)</f>
        <v>22</v>
      </c>
      <c r="AM1446" t="str" cm="1">
        <f t="array" ref="AM14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447" spans="1:39" x14ac:dyDescent="0.2">
      <c r="A1447" t="str">
        <f>TEXT(Table1[[#This Row],[Date]],"yyyymmdd") &amp; "_" &amp; (LEFT(D1447,3) &amp; "_" &amp; LEFT(E1447,3) &amp; "_" &amp; (Table1[[#This Row],[Game_no.]]))</f>
        <v>20260304_Dom_Whe_1</v>
      </c>
      <c r="B1447" s="1">
        <v>46085</v>
      </c>
      <c r="C1447" s="3">
        <v>1</v>
      </c>
      <c r="D1447" t="s">
        <v>386</v>
      </c>
      <c r="E1447" t="s">
        <v>270</v>
      </c>
      <c r="F1447" t="s">
        <v>270</v>
      </c>
      <c r="G1447" t="s">
        <v>386</v>
      </c>
      <c r="H1447" t="s">
        <v>277</v>
      </c>
      <c r="I1447" t="str">
        <f>TRIM(SUBSTITUTE(Table1[[#This Row],[Player]], " ", ""))</f>
        <v>M.Clark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f t="shared" si="74"/>
        <v>0</v>
      </c>
      <c r="W1447" t="s">
        <v>58</v>
      </c>
      <c r="X1447" s="3"/>
      <c r="Y1447">
        <v>0</v>
      </c>
      <c r="Z1447">
        <v>4.6669999999999998</v>
      </c>
      <c r="AA1447">
        <v>5</v>
      </c>
      <c r="AB1447">
        <v>4</v>
      </c>
      <c r="AC1447">
        <v>1</v>
      </c>
      <c r="AD1447">
        <v>2</v>
      </c>
      <c r="AE1447">
        <v>3</v>
      </c>
      <c r="AF1447">
        <f>Table1[[#This Row],[AB]]+Table1[[#This Row],[BB]]+Table1[[#This Row],[SF]]</f>
        <v>0</v>
      </c>
      <c r="AG1447">
        <f>Table1[[#This Row],[H]]+Table1[[#This Row],[BB]]</f>
        <v>0</v>
      </c>
      <c r="AH1447">
        <f>Table1[[#This Row],[H]]-Table1[[#This Row],[2B]]-Table1[[#This Row],[3B]]-Table1[[#This Row],[HR]]</f>
        <v>0</v>
      </c>
      <c r="AI1447" s="3">
        <f>IF(Table1[[#This Row],[Team_Game_Number]] &gt;_xlfn.MAXIFS(Table1[Team_Game_Number],Table1[Team],Table1[[#This Row],[Team]]) - 5,1,0)</f>
        <v>0</v>
      </c>
      <c r="AJ1447" cm="1">
        <f t="array" ref="AJ1447">MATCH(Table1[[#This Row],[Game_ID]],_xlfn.UNIQUE(_xlfn._xlws.FILTER(Table1[Game_ID],Table1[Team]=Table1[[#This Row],[Team]])),0)</f>
        <v>7</v>
      </c>
      <c r="AK1447">
        <f>IF(Table1[[#This Row],[Last5_Flag]]=1,1,0)</f>
        <v>0</v>
      </c>
      <c r="AL1447">
        <f>COUNTIFS(
    Table1[Player Name], Table1[[#This Row],[Player Name]],
    Table1[Position], Table1[[#This Row],[Position]]
)</f>
        <v>8</v>
      </c>
      <c r="AM1447" t="str" cm="1">
        <f t="array" ref="AM14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448" spans="1:39" x14ac:dyDescent="0.2">
      <c r="A1448" t="str">
        <f>TEXT(Table1[[#This Row],[Date]],"yyyymmdd") &amp; "_" &amp; (LEFT(D1448,3) &amp; "_" &amp; LEFT(E1448,3) &amp; "_" &amp; (Table1[[#This Row],[Game_no.]]))</f>
        <v>20260304_Sli_Whe_1</v>
      </c>
      <c r="B1448" s="1">
        <v>46085</v>
      </c>
      <c r="C1448" s="3">
        <v>1</v>
      </c>
      <c r="D1448" t="s">
        <v>387</v>
      </c>
      <c r="E1448" t="s">
        <v>270</v>
      </c>
      <c r="F1448" t="s">
        <v>270</v>
      </c>
      <c r="G1448" t="s">
        <v>387</v>
      </c>
      <c r="H1448" t="s">
        <v>273</v>
      </c>
      <c r="I1448" t="str">
        <f>TRIM(SUBSTITUTE(Table1[[#This Row],[Player]], " ", ""))</f>
        <v>K.Warrix</v>
      </c>
      <c r="J1448">
        <v>4</v>
      </c>
      <c r="K1448">
        <v>2</v>
      </c>
      <c r="L1448">
        <v>2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f t="shared" si="74"/>
        <v>2</v>
      </c>
      <c r="W1448" t="s">
        <v>48</v>
      </c>
      <c r="X1448" s="3">
        <v>1</v>
      </c>
      <c r="Y1448">
        <v>1</v>
      </c>
      <c r="AF1448">
        <f>Table1[[#This Row],[AB]]+Table1[[#This Row],[BB]]+Table1[[#This Row],[SF]]</f>
        <v>4</v>
      </c>
      <c r="AG1448">
        <f>Table1[[#This Row],[H]]+Table1[[#This Row],[BB]]</f>
        <v>2</v>
      </c>
      <c r="AH1448">
        <f>Table1[[#This Row],[H]]-Table1[[#This Row],[2B]]-Table1[[#This Row],[3B]]-Table1[[#This Row],[HR]]</f>
        <v>2</v>
      </c>
      <c r="AI1448" s="3">
        <f>IF(Table1[[#This Row],[Team_Game_Number]] &gt;_xlfn.MAXIFS(Table1[Team_Game_Number],Table1[Team],Table1[[#This Row],[Team]]) - 5,1,0)</f>
        <v>0</v>
      </c>
      <c r="AJ1448" cm="1">
        <f t="array" ref="AJ1448">MATCH(Table1[[#This Row],[Game_ID]],_xlfn.UNIQUE(_xlfn._xlws.FILTER(Table1[Game_ID],Table1[Team]=Table1[[#This Row],[Team]])),0)</f>
        <v>8</v>
      </c>
      <c r="AK1448">
        <f>IF(Table1[[#This Row],[Last5_Flag]]=1,1,0)</f>
        <v>0</v>
      </c>
      <c r="AL1448">
        <f>COUNTIFS(
    Table1[Player Name], Table1[[#This Row],[Player Name]],
    Table1[Position], Table1[[#This Row],[Position]]
)</f>
        <v>24</v>
      </c>
      <c r="AM1448" t="str" cm="1">
        <f t="array" ref="AM14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449" spans="1:39" x14ac:dyDescent="0.2">
      <c r="A1449" t="str">
        <f>TEXT(Table1[[#This Row],[Date]],"yyyymmdd") &amp; "_" &amp; (LEFT(D1449,3) &amp; "_" &amp; LEFT(E1449,3) &amp; "_" &amp; (Table1[[#This Row],[Game_no.]]))</f>
        <v>20260304_Sli_Whe_1</v>
      </c>
      <c r="B1449" s="1">
        <v>46085</v>
      </c>
      <c r="C1449" s="3">
        <v>1</v>
      </c>
      <c r="D1449" t="s">
        <v>387</v>
      </c>
      <c r="E1449" t="s">
        <v>270</v>
      </c>
      <c r="F1449" t="s">
        <v>270</v>
      </c>
      <c r="G1449" t="s">
        <v>387</v>
      </c>
      <c r="H1449" t="s">
        <v>274</v>
      </c>
      <c r="I1449" t="str">
        <f>TRIM(SUBSTITUTE(Table1[[#This Row],[Player]], " ", ""))</f>
        <v>M.Burns</v>
      </c>
      <c r="J1449">
        <v>2</v>
      </c>
      <c r="K1449">
        <v>0</v>
      </c>
      <c r="L1449">
        <v>1</v>
      </c>
      <c r="M1449">
        <v>1</v>
      </c>
      <c r="N1449">
        <v>2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f t="shared" si="74"/>
        <v>3</v>
      </c>
      <c r="W1449" t="s">
        <v>8</v>
      </c>
      <c r="X1449" s="3">
        <v>2</v>
      </c>
      <c r="Y1449">
        <v>1</v>
      </c>
      <c r="AF1449">
        <f>Table1[[#This Row],[AB]]+Table1[[#This Row],[BB]]+Table1[[#This Row],[SF]]</f>
        <v>4</v>
      </c>
      <c r="AG1449">
        <f>Table1[[#This Row],[H]]+Table1[[#This Row],[BB]]</f>
        <v>3</v>
      </c>
      <c r="AH1449">
        <f>Table1[[#This Row],[H]]-Table1[[#This Row],[2B]]-Table1[[#This Row],[3B]]-Table1[[#This Row],[HR]]</f>
        <v>0</v>
      </c>
      <c r="AI1449" s="3">
        <f>IF(Table1[[#This Row],[Team_Game_Number]] &gt;_xlfn.MAXIFS(Table1[Team_Game_Number],Table1[Team],Table1[[#This Row],[Team]]) - 5,1,0)</f>
        <v>0</v>
      </c>
      <c r="AJ1449" cm="1">
        <f t="array" ref="AJ1449">MATCH(Table1[[#This Row],[Game_ID]],_xlfn.UNIQUE(_xlfn._xlws.FILTER(Table1[Game_ID],Table1[Team]=Table1[[#This Row],[Team]])),0)</f>
        <v>8</v>
      </c>
      <c r="AK1449">
        <f>IF(Table1[[#This Row],[Last5_Flag]]=1,1,0)</f>
        <v>0</v>
      </c>
      <c r="AL1449">
        <f>COUNTIFS(
    Table1[Player Name], Table1[[#This Row],[Player Name]],
    Table1[Position], Table1[[#This Row],[Position]]
)</f>
        <v>15</v>
      </c>
      <c r="AM1449" t="str" cm="1">
        <f t="array" ref="AM14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450" spans="1:39" x14ac:dyDescent="0.2">
      <c r="A1450" t="str">
        <f>TEXT(Table1[[#This Row],[Date]],"yyyymmdd") &amp; "_" &amp; (LEFT(D1450,3) &amp; "_" &amp; LEFT(E1450,3) &amp; "_" &amp; (Table1[[#This Row],[Game_no.]]))</f>
        <v>20260304_Sli_Whe_1</v>
      </c>
      <c r="B1450" s="1">
        <v>46085</v>
      </c>
      <c r="C1450" s="3">
        <v>1</v>
      </c>
      <c r="D1450" t="s">
        <v>387</v>
      </c>
      <c r="E1450" t="s">
        <v>270</v>
      </c>
      <c r="F1450" t="s">
        <v>270</v>
      </c>
      <c r="G1450" t="s">
        <v>387</v>
      </c>
      <c r="H1450" t="s">
        <v>281</v>
      </c>
      <c r="I1450" t="str">
        <f>TRIM(SUBSTITUTE(Table1[[#This Row],[Player]], " ", ""))</f>
        <v>B.Sanders</v>
      </c>
      <c r="J1450">
        <v>4</v>
      </c>
      <c r="K1450">
        <v>0</v>
      </c>
      <c r="L1450">
        <v>1</v>
      </c>
      <c r="M1450">
        <v>1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f t="shared" si="74"/>
        <v>1</v>
      </c>
      <c r="W1450" t="s">
        <v>50</v>
      </c>
      <c r="X1450" s="3">
        <v>3</v>
      </c>
      <c r="Y1450">
        <v>0</v>
      </c>
      <c r="AF1450">
        <f>Table1[[#This Row],[AB]]+Table1[[#This Row],[BB]]+Table1[[#This Row],[SF]]</f>
        <v>4</v>
      </c>
      <c r="AG1450">
        <f>Table1[[#This Row],[H]]+Table1[[#This Row],[BB]]</f>
        <v>1</v>
      </c>
      <c r="AH1450">
        <f>Table1[[#This Row],[H]]-Table1[[#This Row],[2B]]-Table1[[#This Row],[3B]]-Table1[[#This Row],[HR]]</f>
        <v>1</v>
      </c>
      <c r="AI1450" s="3">
        <f>IF(Table1[[#This Row],[Team_Game_Number]] &gt;_xlfn.MAXIFS(Table1[Team_Game_Number],Table1[Team],Table1[[#This Row],[Team]]) - 5,1,0)</f>
        <v>0</v>
      </c>
      <c r="AJ1450" cm="1">
        <f t="array" ref="AJ1450">MATCH(Table1[[#This Row],[Game_ID]],_xlfn.UNIQUE(_xlfn._xlws.FILTER(Table1[Game_ID],Table1[Team]=Table1[[#This Row],[Team]])),0)</f>
        <v>8</v>
      </c>
      <c r="AK1450">
        <f>IF(Table1[[#This Row],[Last5_Flag]]=1,1,0)</f>
        <v>0</v>
      </c>
      <c r="AL1450">
        <f>COUNTIFS(
    Table1[Player Name], Table1[[#This Row],[Player Name]],
    Table1[Position], Table1[[#This Row],[Position]]
)</f>
        <v>7</v>
      </c>
      <c r="AM1450" t="str" cm="1">
        <f t="array" ref="AM14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451" spans="1:39" x14ac:dyDescent="0.2">
      <c r="A1451" t="str">
        <f>TEXT(Table1[[#This Row],[Date]],"yyyymmdd") &amp; "_" &amp; (LEFT(D1451,3) &amp; "_" &amp; LEFT(E1451,3) &amp; "_" &amp; (Table1[[#This Row],[Game_no.]]))</f>
        <v>20260304_Sli_Whe_1</v>
      </c>
      <c r="B1451" s="1">
        <v>46085</v>
      </c>
      <c r="C1451" s="3">
        <v>1</v>
      </c>
      <c r="D1451" t="s">
        <v>387</v>
      </c>
      <c r="E1451" t="s">
        <v>270</v>
      </c>
      <c r="F1451" t="s">
        <v>270</v>
      </c>
      <c r="G1451" t="s">
        <v>387</v>
      </c>
      <c r="H1451" t="s">
        <v>278</v>
      </c>
      <c r="I1451" t="str">
        <f>TRIM(SUBSTITUTE(Table1[[#This Row],[Player]], " ", ""))</f>
        <v>E.Troxel</v>
      </c>
      <c r="J1451">
        <v>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f t="shared" si="74"/>
        <v>0</v>
      </c>
      <c r="W1451" t="s">
        <v>52</v>
      </c>
      <c r="X1451" s="3">
        <v>4</v>
      </c>
      <c r="Y1451">
        <v>0</v>
      </c>
      <c r="AF1451">
        <f>Table1[[#This Row],[AB]]+Table1[[#This Row],[BB]]+Table1[[#This Row],[SF]]</f>
        <v>3</v>
      </c>
      <c r="AG1451">
        <f>Table1[[#This Row],[H]]+Table1[[#This Row],[BB]]</f>
        <v>0</v>
      </c>
      <c r="AH1451">
        <f>Table1[[#This Row],[H]]-Table1[[#This Row],[2B]]-Table1[[#This Row],[3B]]-Table1[[#This Row],[HR]]</f>
        <v>0</v>
      </c>
      <c r="AI1451" s="3">
        <f>IF(Table1[[#This Row],[Team_Game_Number]] &gt;_xlfn.MAXIFS(Table1[Team_Game_Number],Table1[Team],Table1[[#This Row],[Team]]) - 5,1,0)</f>
        <v>0</v>
      </c>
      <c r="AJ1451" cm="1">
        <f t="array" ref="AJ1451">MATCH(Table1[[#This Row],[Game_ID]],_xlfn.UNIQUE(_xlfn._xlws.FILTER(Table1[Game_ID],Table1[Team]=Table1[[#This Row],[Team]])),0)</f>
        <v>8</v>
      </c>
      <c r="AK1451">
        <f>IF(Table1[[#This Row],[Last5_Flag]]=1,1,0)</f>
        <v>0</v>
      </c>
      <c r="AL1451">
        <f>COUNTIFS(
    Table1[Player Name], Table1[[#This Row],[Player Name]],
    Table1[Position], Table1[[#This Row],[Position]]
)</f>
        <v>15</v>
      </c>
      <c r="AM1451" t="str" cm="1">
        <f t="array" ref="AM14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452" spans="1:39" x14ac:dyDescent="0.2">
      <c r="A1452" t="str">
        <f>TEXT(Table1[[#This Row],[Date]],"yyyymmdd") &amp; "_" &amp; (LEFT(D1452,3) &amp; "_" &amp; LEFT(E1452,3) &amp; "_" &amp; (Table1[[#This Row],[Game_no.]]))</f>
        <v>20260304_Sli_Whe_1</v>
      </c>
      <c r="B1452" s="1">
        <v>46085</v>
      </c>
      <c r="C1452" s="3">
        <v>1</v>
      </c>
      <c r="D1452" t="s">
        <v>387</v>
      </c>
      <c r="E1452" t="s">
        <v>270</v>
      </c>
      <c r="F1452" t="s">
        <v>270</v>
      </c>
      <c r="G1452" t="s">
        <v>387</v>
      </c>
      <c r="H1452" t="s">
        <v>321</v>
      </c>
      <c r="I1452" t="str">
        <f>TRIM(SUBSTITUTE(Table1[[#This Row],[Player]], " ", ""))</f>
        <v>D.Carrillo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f t="shared" si="74"/>
        <v>0</v>
      </c>
      <c r="W1452" t="s">
        <v>74</v>
      </c>
      <c r="X1452" s="3">
        <v>4</v>
      </c>
      <c r="Y1452">
        <v>0</v>
      </c>
      <c r="AF1452">
        <f>Table1[[#This Row],[AB]]+Table1[[#This Row],[BB]]+Table1[[#This Row],[SF]]</f>
        <v>1</v>
      </c>
      <c r="AG1452">
        <f>Table1[[#This Row],[H]]+Table1[[#This Row],[BB]]</f>
        <v>1</v>
      </c>
      <c r="AH1452">
        <f>Table1[[#This Row],[H]]-Table1[[#This Row],[2B]]-Table1[[#This Row],[3B]]-Table1[[#This Row],[HR]]</f>
        <v>0</v>
      </c>
      <c r="AI1452" s="3">
        <f>IF(Table1[[#This Row],[Team_Game_Number]] &gt;_xlfn.MAXIFS(Table1[Team_Game_Number],Table1[Team],Table1[[#This Row],[Team]]) - 5,1,0)</f>
        <v>0</v>
      </c>
      <c r="AJ1452" cm="1">
        <f t="array" ref="AJ1452">MATCH(Table1[[#This Row],[Game_ID]],_xlfn.UNIQUE(_xlfn._xlws.FILTER(Table1[Game_ID],Table1[Team]=Table1[[#This Row],[Team]])),0)</f>
        <v>8</v>
      </c>
      <c r="AK1452">
        <f>IF(Table1[[#This Row],[Last5_Flag]]=1,1,0)</f>
        <v>0</v>
      </c>
      <c r="AL1452">
        <f>COUNTIFS(
    Table1[Player Name], Table1[[#This Row],[Player Name]],
    Table1[Position], Table1[[#This Row],[Position]]
)</f>
        <v>3</v>
      </c>
      <c r="AM1452" t="str" cm="1">
        <f t="array" ref="AM14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453" spans="1:39" x14ac:dyDescent="0.2">
      <c r="A1453" t="str">
        <f>TEXT(Table1[[#This Row],[Date]],"yyyymmdd") &amp; "_" &amp; (LEFT(D1453,3) &amp; "_" &amp; LEFT(E1453,3) &amp; "_" &amp; (Table1[[#This Row],[Game_no.]]))</f>
        <v>20260304_Sli_Whe_1</v>
      </c>
      <c r="B1453" s="1">
        <v>46085</v>
      </c>
      <c r="C1453" s="3">
        <v>1</v>
      </c>
      <c r="D1453" t="s">
        <v>387</v>
      </c>
      <c r="E1453" t="s">
        <v>270</v>
      </c>
      <c r="F1453" t="s">
        <v>270</v>
      </c>
      <c r="G1453" t="s">
        <v>387</v>
      </c>
      <c r="H1453" t="s">
        <v>271</v>
      </c>
      <c r="I1453" t="str">
        <f>TRIM(SUBSTITUTE(Table1[[#This Row],[Player]], " ", ""))</f>
        <v>G.Mummery</v>
      </c>
      <c r="J1453">
        <v>3</v>
      </c>
      <c r="K1453">
        <v>0</v>
      </c>
      <c r="L1453">
        <v>1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f t="shared" si="74"/>
        <v>1</v>
      </c>
      <c r="W1453" t="s">
        <v>7</v>
      </c>
      <c r="X1453" s="3">
        <v>5</v>
      </c>
      <c r="Y1453">
        <v>1</v>
      </c>
      <c r="AF1453">
        <f>Table1[[#This Row],[AB]]+Table1[[#This Row],[BB]]+Table1[[#This Row],[SF]]</f>
        <v>4</v>
      </c>
      <c r="AG1453">
        <f>Table1[[#This Row],[H]]+Table1[[#This Row],[BB]]</f>
        <v>2</v>
      </c>
      <c r="AH1453">
        <f>Table1[[#This Row],[H]]-Table1[[#This Row],[2B]]-Table1[[#This Row],[3B]]-Table1[[#This Row],[HR]]</f>
        <v>1</v>
      </c>
      <c r="AI1453" s="3">
        <f>IF(Table1[[#This Row],[Team_Game_Number]] &gt;_xlfn.MAXIFS(Table1[Team_Game_Number],Table1[Team],Table1[[#This Row],[Team]]) - 5,1,0)</f>
        <v>0</v>
      </c>
      <c r="AJ1453" cm="1">
        <f t="array" ref="AJ1453">MATCH(Table1[[#This Row],[Game_ID]],_xlfn.UNIQUE(_xlfn._xlws.FILTER(Table1[Game_ID],Table1[Team]=Table1[[#This Row],[Team]])),0)</f>
        <v>8</v>
      </c>
      <c r="AK1453">
        <f>IF(Table1[[#This Row],[Last5_Flag]]=1,1,0)</f>
        <v>0</v>
      </c>
      <c r="AL1453">
        <f>COUNTIFS(
    Table1[Player Name], Table1[[#This Row],[Player Name]],
    Table1[Position], Table1[[#This Row],[Position]]
)</f>
        <v>23</v>
      </c>
      <c r="AM1453" t="str" cm="1">
        <f t="array" ref="AM14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454" spans="1:39" x14ac:dyDescent="0.2">
      <c r="A1454" t="str">
        <f>TEXT(Table1[[#This Row],[Date]],"yyyymmdd") &amp; "_" &amp; (LEFT(D1454,3) &amp; "_" &amp; LEFT(E1454,3) &amp; "_" &amp; (Table1[[#This Row],[Game_no.]]))</f>
        <v>20260304_Sli_Whe_1</v>
      </c>
      <c r="B1454" s="1">
        <v>46085</v>
      </c>
      <c r="C1454" s="3">
        <v>1</v>
      </c>
      <c r="D1454" t="s">
        <v>387</v>
      </c>
      <c r="E1454" t="s">
        <v>270</v>
      </c>
      <c r="F1454" t="s">
        <v>270</v>
      </c>
      <c r="G1454" t="s">
        <v>387</v>
      </c>
      <c r="H1454" t="s">
        <v>276</v>
      </c>
      <c r="I1454" t="str">
        <f>TRIM(SUBSTITUTE(Table1[[#This Row],[Player]], " ", ""))</f>
        <v>E.Blackie</v>
      </c>
      <c r="J1454">
        <v>2</v>
      </c>
      <c r="K1454">
        <v>0</v>
      </c>
      <c r="L1454">
        <v>0</v>
      </c>
      <c r="M1454">
        <v>0</v>
      </c>
      <c r="N1454">
        <v>0</v>
      </c>
      <c r="O1454">
        <v>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f t="shared" si="74"/>
        <v>0</v>
      </c>
      <c r="W1454" t="s">
        <v>43</v>
      </c>
      <c r="X1454" s="3">
        <v>6</v>
      </c>
      <c r="Y1454">
        <v>0</v>
      </c>
      <c r="AF1454">
        <f>Table1[[#This Row],[AB]]+Table1[[#This Row],[BB]]+Table1[[#This Row],[SF]]</f>
        <v>2</v>
      </c>
      <c r="AG1454">
        <f>Table1[[#This Row],[H]]+Table1[[#This Row],[BB]]</f>
        <v>0</v>
      </c>
      <c r="AH1454">
        <f>Table1[[#This Row],[H]]-Table1[[#This Row],[2B]]-Table1[[#This Row],[3B]]-Table1[[#This Row],[HR]]</f>
        <v>0</v>
      </c>
      <c r="AI1454" s="3">
        <f>IF(Table1[[#This Row],[Team_Game_Number]] &gt;_xlfn.MAXIFS(Table1[Team_Game_Number],Table1[Team],Table1[[#This Row],[Team]]) - 5,1,0)</f>
        <v>0</v>
      </c>
      <c r="AJ1454" cm="1">
        <f t="array" ref="AJ1454">MATCH(Table1[[#This Row],[Game_ID]],_xlfn.UNIQUE(_xlfn._xlws.FILTER(Table1[Game_ID],Table1[Team]=Table1[[#This Row],[Team]])),0)</f>
        <v>8</v>
      </c>
      <c r="AK1454">
        <f>IF(Table1[[#This Row],[Last5_Flag]]=1,1,0)</f>
        <v>0</v>
      </c>
      <c r="AL1454">
        <f>COUNTIFS(
    Table1[Player Name], Table1[[#This Row],[Player Name]],
    Table1[Position], Table1[[#This Row],[Position]]
)</f>
        <v>6</v>
      </c>
      <c r="AM1454" t="str" cm="1">
        <f t="array" ref="AM14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455" spans="1:39" x14ac:dyDescent="0.2">
      <c r="A1455" t="str">
        <f>TEXT(Table1[[#This Row],[Date]],"yyyymmdd") &amp; "_" &amp; (LEFT(D1455,3) &amp; "_" &amp; LEFT(E1455,3) &amp; "_" &amp; (Table1[[#This Row],[Game_no.]]))</f>
        <v>20260304_Sli_Whe_1</v>
      </c>
      <c r="B1455" s="1">
        <v>46085</v>
      </c>
      <c r="C1455" s="3">
        <v>1</v>
      </c>
      <c r="D1455" t="s">
        <v>387</v>
      </c>
      <c r="E1455" t="s">
        <v>270</v>
      </c>
      <c r="F1455" t="s">
        <v>270</v>
      </c>
      <c r="G1455" t="s">
        <v>387</v>
      </c>
      <c r="H1455" t="s">
        <v>277</v>
      </c>
      <c r="I1455" t="str">
        <f>TRIM(SUBSTITUTE(Table1[[#This Row],[Player]], " ", ""))</f>
        <v>M.Clark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f t="shared" si="74"/>
        <v>0</v>
      </c>
      <c r="W1455" t="s">
        <v>74</v>
      </c>
      <c r="X1455" s="3">
        <v>6</v>
      </c>
      <c r="Y1455">
        <v>0</v>
      </c>
      <c r="AF1455">
        <f>Table1[[#This Row],[AB]]+Table1[[#This Row],[BB]]+Table1[[#This Row],[SF]]</f>
        <v>1</v>
      </c>
      <c r="AG1455">
        <f>Table1[[#This Row],[H]]+Table1[[#This Row],[BB]]</f>
        <v>0</v>
      </c>
      <c r="AH1455">
        <f>Table1[[#This Row],[H]]-Table1[[#This Row],[2B]]-Table1[[#This Row],[3B]]-Table1[[#This Row],[HR]]</f>
        <v>0</v>
      </c>
      <c r="AI1455" s="3">
        <f>IF(Table1[[#This Row],[Team_Game_Number]] &gt;_xlfn.MAXIFS(Table1[Team_Game_Number],Table1[Team],Table1[[#This Row],[Team]]) - 5,1,0)</f>
        <v>0</v>
      </c>
      <c r="AJ1455" cm="1">
        <f t="array" ref="AJ1455">MATCH(Table1[[#This Row],[Game_ID]],_xlfn.UNIQUE(_xlfn._xlws.FILTER(Table1[Game_ID],Table1[Team]=Table1[[#This Row],[Team]])),0)</f>
        <v>8</v>
      </c>
      <c r="AK1455">
        <f>IF(Table1[[#This Row],[Last5_Flag]]=1,1,0)</f>
        <v>0</v>
      </c>
      <c r="AL1455">
        <f>COUNTIFS(
    Table1[Player Name], Table1[[#This Row],[Player Name]],
    Table1[Position], Table1[[#This Row],[Position]]
)</f>
        <v>2</v>
      </c>
      <c r="AM1455" t="str" cm="1">
        <f t="array" ref="AM14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456" spans="1:39" x14ac:dyDescent="0.2">
      <c r="A1456" t="str">
        <f>TEXT(Table1[[#This Row],[Date]],"yyyymmdd") &amp; "_" &amp; (LEFT(D1456,3) &amp; "_" &amp; LEFT(E1456,3) &amp; "_" &amp; (Table1[[#This Row],[Game_no.]]))</f>
        <v>20260304_Sli_Whe_1</v>
      </c>
      <c r="B1456" s="1">
        <v>46085</v>
      </c>
      <c r="C1456" s="3">
        <v>1</v>
      </c>
      <c r="D1456" t="s">
        <v>387</v>
      </c>
      <c r="E1456" t="s">
        <v>270</v>
      </c>
      <c r="F1456" t="s">
        <v>270</v>
      </c>
      <c r="G1456" t="s">
        <v>387</v>
      </c>
      <c r="H1456" t="s">
        <v>330</v>
      </c>
      <c r="I1456" t="str">
        <f>TRIM(SUBSTITUTE(Table1[[#This Row],[Player]], " ", ""))</f>
        <v>M.Harrison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f t="shared" si="74"/>
        <v>0</v>
      </c>
      <c r="W1456" t="s">
        <v>74</v>
      </c>
      <c r="X1456" s="3">
        <v>6</v>
      </c>
      <c r="Y1456">
        <v>0</v>
      </c>
      <c r="AF1456">
        <f>Table1[[#This Row],[AB]]+Table1[[#This Row],[BB]]+Table1[[#This Row],[SF]]</f>
        <v>1</v>
      </c>
      <c r="AG1456">
        <f>Table1[[#This Row],[H]]+Table1[[#This Row],[BB]]</f>
        <v>0</v>
      </c>
      <c r="AH1456">
        <f>Table1[[#This Row],[H]]-Table1[[#This Row],[2B]]-Table1[[#This Row],[3B]]-Table1[[#This Row],[HR]]</f>
        <v>0</v>
      </c>
      <c r="AI1456" s="3">
        <f>IF(Table1[[#This Row],[Team_Game_Number]] &gt;_xlfn.MAXIFS(Table1[Team_Game_Number],Table1[Team],Table1[[#This Row],[Team]]) - 5,1,0)</f>
        <v>0</v>
      </c>
      <c r="AJ1456" cm="1">
        <f t="array" ref="AJ1456">MATCH(Table1[[#This Row],[Game_ID]],_xlfn.UNIQUE(_xlfn._xlws.FILTER(Table1[Game_ID],Table1[Team]=Table1[[#This Row],[Team]])),0)</f>
        <v>8</v>
      </c>
      <c r="AK1456">
        <f>IF(Table1[[#This Row],[Last5_Flag]]=1,1,0)</f>
        <v>0</v>
      </c>
      <c r="AL1456">
        <f>COUNTIFS(
    Table1[Player Name], Table1[[#This Row],[Player Name]],
    Table1[Position], Table1[[#This Row],[Position]]
)</f>
        <v>1</v>
      </c>
      <c r="AM1456" t="str" cm="1">
        <f t="array" ref="AM14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457" spans="1:39" x14ac:dyDescent="0.2">
      <c r="A1457" t="str">
        <f>TEXT(Table1[[#This Row],[Date]],"yyyymmdd") &amp; "_" &amp; (LEFT(D1457,3) &amp; "_" &amp; LEFT(E1457,3) &amp; "_" &amp; (Table1[[#This Row],[Game_no.]]))</f>
        <v>20260304_Sli_Whe_1</v>
      </c>
      <c r="B1457" s="1">
        <v>46085</v>
      </c>
      <c r="C1457" s="3">
        <v>1</v>
      </c>
      <c r="D1457" t="s">
        <v>387</v>
      </c>
      <c r="E1457" t="s">
        <v>270</v>
      </c>
      <c r="F1457" t="s">
        <v>270</v>
      </c>
      <c r="G1457" t="s">
        <v>387</v>
      </c>
      <c r="H1457" t="s">
        <v>282</v>
      </c>
      <c r="I1457" t="str">
        <f>TRIM(SUBSTITUTE(Table1[[#This Row],[Player]], " ", ""))</f>
        <v>A.Kresak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f t="shared" si="74"/>
        <v>0</v>
      </c>
      <c r="W1457" t="s">
        <v>53</v>
      </c>
      <c r="X1457" s="3">
        <v>7</v>
      </c>
      <c r="Y1457">
        <v>0</v>
      </c>
      <c r="AF1457">
        <f>Table1[[#This Row],[AB]]+Table1[[#This Row],[BB]]+Table1[[#This Row],[SF]]</f>
        <v>1</v>
      </c>
      <c r="AG1457">
        <f>Table1[[#This Row],[H]]+Table1[[#This Row],[BB]]</f>
        <v>0</v>
      </c>
      <c r="AH1457">
        <f>Table1[[#This Row],[H]]-Table1[[#This Row],[2B]]-Table1[[#This Row],[3B]]-Table1[[#This Row],[HR]]</f>
        <v>0</v>
      </c>
      <c r="AI1457" s="3">
        <f>IF(Table1[[#This Row],[Team_Game_Number]] &gt;_xlfn.MAXIFS(Table1[Team_Game_Number],Table1[Team],Table1[[#This Row],[Team]]) - 5,1,0)</f>
        <v>0</v>
      </c>
      <c r="AJ1457" cm="1">
        <f t="array" ref="AJ1457">MATCH(Table1[[#This Row],[Game_ID]],_xlfn.UNIQUE(_xlfn._xlws.FILTER(Table1[Game_ID],Table1[Team]=Table1[[#This Row],[Team]])),0)</f>
        <v>8</v>
      </c>
      <c r="AK1457">
        <f>IF(Table1[[#This Row],[Last5_Flag]]=1,1,0)</f>
        <v>0</v>
      </c>
      <c r="AL1457">
        <f>COUNTIFS(
    Table1[Player Name], Table1[[#This Row],[Player Name]],
    Table1[Position], Table1[[#This Row],[Position]]
)</f>
        <v>19</v>
      </c>
      <c r="AM1457" t="str" cm="1">
        <f t="array" ref="AM14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458" spans="1:39" x14ac:dyDescent="0.2">
      <c r="A1458" t="str">
        <f>TEXT(Table1[[#This Row],[Date]],"yyyymmdd") &amp; "_" &amp; (LEFT(D1458,3) &amp; "_" &amp; LEFT(E1458,3) &amp; "_" &amp; (Table1[[#This Row],[Game_no.]]))</f>
        <v>20260304_Sli_Whe_1</v>
      </c>
      <c r="B1458" s="1">
        <v>46085</v>
      </c>
      <c r="C1458" s="3">
        <v>1</v>
      </c>
      <c r="D1458" t="s">
        <v>387</v>
      </c>
      <c r="E1458" t="s">
        <v>270</v>
      </c>
      <c r="F1458" t="s">
        <v>270</v>
      </c>
      <c r="G1458" t="s">
        <v>387</v>
      </c>
      <c r="H1458" t="s">
        <v>272</v>
      </c>
      <c r="I1458" t="str">
        <f>TRIM(SUBSTITUTE(Table1[[#This Row],[Player]], " ", ""))</f>
        <v>M.Kay</v>
      </c>
      <c r="J1458">
        <v>2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f t="shared" si="74"/>
        <v>0</v>
      </c>
      <c r="W1458" t="s">
        <v>53</v>
      </c>
      <c r="X1458" s="3">
        <v>7</v>
      </c>
      <c r="Y1458">
        <v>0</v>
      </c>
      <c r="AF1458">
        <f>Table1[[#This Row],[AB]]+Table1[[#This Row],[BB]]+Table1[[#This Row],[SF]]</f>
        <v>2</v>
      </c>
      <c r="AG1458">
        <f>Table1[[#This Row],[H]]+Table1[[#This Row],[BB]]</f>
        <v>0</v>
      </c>
      <c r="AH1458">
        <f>Table1[[#This Row],[H]]-Table1[[#This Row],[2B]]-Table1[[#This Row],[3B]]-Table1[[#This Row],[HR]]</f>
        <v>0</v>
      </c>
      <c r="AI1458" s="3">
        <f>IF(Table1[[#This Row],[Team_Game_Number]] &gt;_xlfn.MAXIFS(Table1[Team_Game_Number],Table1[Team],Table1[[#This Row],[Team]]) - 5,1,0)</f>
        <v>0</v>
      </c>
      <c r="AJ1458" cm="1">
        <f t="array" ref="AJ1458">MATCH(Table1[[#This Row],[Game_ID]],_xlfn.UNIQUE(_xlfn._xlws.FILTER(Table1[Game_ID],Table1[Team]=Table1[[#This Row],[Team]])),0)</f>
        <v>8</v>
      </c>
      <c r="AK1458">
        <f>IF(Table1[[#This Row],[Last5_Flag]]=1,1,0)</f>
        <v>0</v>
      </c>
      <c r="AL1458">
        <f>COUNTIFS(
    Table1[Player Name], Table1[[#This Row],[Player Name]],
    Table1[Position], Table1[[#This Row],[Position]]
)</f>
        <v>1</v>
      </c>
      <c r="AM1458" t="str" cm="1">
        <f t="array" ref="AM14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459" spans="1:39" x14ac:dyDescent="0.2">
      <c r="A1459" t="str">
        <f>TEXT(Table1[[#This Row],[Date]],"yyyymmdd") &amp; "_" &amp; (LEFT(D1459,3) &amp; "_" &amp; LEFT(E1459,3) &amp; "_" &amp; (Table1[[#This Row],[Game_no.]]))</f>
        <v>20260304_Sli_Whe_1</v>
      </c>
      <c r="B1459" s="1">
        <v>46085</v>
      </c>
      <c r="C1459" s="3">
        <v>1</v>
      </c>
      <c r="D1459" t="s">
        <v>387</v>
      </c>
      <c r="E1459" t="s">
        <v>270</v>
      </c>
      <c r="F1459" t="s">
        <v>270</v>
      </c>
      <c r="G1459" t="s">
        <v>387</v>
      </c>
      <c r="H1459" t="s">
        <v>280</v>
      </c>
      <c r="I1459" t="str">
        <f>TRIM(SUBSTITUTE(Table1[[#This Row],[Player]], " ", ""))</f>
        <v>M.Rodriguez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f t="shared" si="74"/>
        <v>0</v>
      </c>
      <c r="W1459" t="s">
        <v>74</v>
      </c>
      <c r="X1459" s="3">
        <v>7</v>
      </c>
      <c r="Y1459">
        <v>0</v>
      </c>
      <c r="AF1459">
        <f>Table1[[#This Row],[AB]]+Table1[[#This Row],[BB]]+Table1[[#This Row],[SF]]</f>
        <v>1</v>
      </c>
      <c r="AG1459">
        <f>Table1[[#This Row],[H]]+Table1[[#This Row],[BB]]</f>
        <v>0</v>
      </c>
      <c r="AH1459">
        <f>Table1[[#This Row],[H]]-Table1[[#This Row],[2B]]-Table1[[#This Row],[3B]]-Table1[[#This Row],[HR]]</f>
        <v>0</v>
      </c>
      <c r="AI1459" s="3">
        <f>IF(Table1[[#This Row],[Team_Game_Number]] &gt;_xlfn.MAXIFS(Table1[Team_Game_Number],Table1[Team],Table1[[#This Row],[Team]]) - 5,1,0)</f>
        <v>0</v>
      </c>
      <c r="AJ1459" cm="1">
        <f t="array" ref="AJ1459">MATCH(Table1[[#This Row],[Game_ID]],_xlfn.UNIQUE(_xlfn._xlws.FILTER(Table1[Game_ID],Table1[Team]=Table1[[#This Row],[Team]])),0)</f>
        <v>8</v>
      </c>
      <c r="AK1459">
        <f>IF(Table1[[#This Row],[Last5_Flag]]=1,1,0)</f>
        <v>0</v>
      </c>
      <c r="AL1459">
        <f>COUNTIFS(
    Table1[Player Name], Table1[[#This Row],[Player Name]],
    Table1[Position], Table1[[#This Row],[Position]]
)</f>
        <v>2</v>
      </c>
      <c r="AM1459" t="str" cm="1">
        <f t="array" ref="AM14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460" spans="1:39" x14ac:dyDescent="0.2">
      <c r="A1460" t="str">
        <f>TEXT(Table1[[#This Row],[Date]],"yyyymmdd") &amp; "_" &amp; (LEFT(D1460,3) &amp; "_" &amp; LEFT(E1460,3) &amp; "_" &amp; (Table1[[#This Row],[Game_no.]]))</f>
        <v>20260304_Sli_Whe_1</v>
      </c>
      <c r="B1460" s="1">
        <v>46085</v>
      </c>
      <c r="C1460" s="3">
        <v>1</v>
      </c>
      <c r="D1460" t="s">
        <v>387</v>
      </c>
      <c r="E1460" t="s">
        <v>270</v>
      </c>
      <c r="F1460" t="s">
        <v>270</v>
      </c>
      <c r="G1460" t="s">
        <v>387</v>
      </c>
      <c r="H1460" t="s">
        <v>377</v>
      </c>
      <c r="I1460" t="str">
        <f>TRIM(SUBSTITUTE(Table1[[#This Row],[Player]], " ", ""))</f>
        <v>P.Villarreal</v>
      </c>
      <c r="J1460">
        <v>1</v>
      </c>
      <c r="K1460">
        <v>0</v>
      </c>
      <c r="L1460">
        <v>1</v>
      </c>
      <c r="M1460">
        <v>0</v>
      </c>
      <c r="N1460">
        <v>2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f t="shared" si="74"/>
        <v>1</v>
      </c>
      <c r="W1460" t="s">
        <v>54</v>
      </c>
      <c r="X1460" s="3">
        <v>8</v>
      </c>
      <c r="Y1460">
        <v>0</v>
      </c>
      <c r="AF1460">
        <f>Table1[[#This Row],[AB]]+Table1[[#This Row],[BB]]+Table1[[#This Row],[SF]]</f>
        <v>3</v>
      </c>
      <c r="AG1460">
        <f>Table1[[#This Row],[H]]+Table1[[#This Row],[BB]]</f>
        <v>3</v>
      </c>
      <c r="AH1460">
        <f>Table1[[#This Row],[H]]-Table1[[#This Row],[2B]]-Table1[[#This Row],[3B]]-Table1[[#This Row],[HR]]</f>
        <v>1</v>
      </c>
      <c r="AI1460" s="3">
        <f>IF(Table1[[#This Row],[Team_Game_Number]] &gt;_xlfn.MAXIFS(Table1[Team_Game_Number],Table1[Team],Table1[[#This Row],[Team]]) - 5,1,0)</f>
        <v>0</v>
      </c>
      <c r="AJ1460" cm="1">
        <f t="array" ref="AJ1460">MATCH(Table1[[#This Row],[Game_ID]],_xlfn.UNIQUE(_xlfn._xlws.FILTER(Table1[Game_ID],Table1[Team]=Table1[[#This Row],[Team]])),0)</f>
        <v>8</v>
      </c>
      <c r="AK1460">
        <f>IF(Table1[[#This Row],[Last5_Flag]]=1,1,0)</f>
        <v>0</v>
      </c>
      <c r="AL1460">
        <f>COUNTIFS(
    Table1[Player Name], Table1[[#This Row],[Player Name]],
    Table1[Position], Table1[[#This Row],[Position]]
)</f>
        <v>13</v>
      </c>
      <c r="AM1460" t="str" cm="1">
        <f t="array" ref="AM14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461" spans="1:39" x14ac:dyDescent="0.2">
      <c r="A1461" t="str">
        <f>TEXT(Table1[[#This Row],[Date]],"yyyymmdd") &amp; "_" &amp; (LEFT(D1461,3) &amp; "_" &amp; LEFT(E1461,3) &amp; "_" &amp; (Table1[[#This Row],[Game_no.]]))</f>
        <v>20260304_Sli_Whe_1</v>
      </c>
      <c r="B1461" s="1">
        <v>46085</v>
      </c>
      <c r="C1461" s="3">
        <v>1</v>
      </c>
      <c r="D1461" t="s">
        <v>387</v>
      </c>
      <c r="E1461" t="s">
        <v>270</v>
      </c>
      <c r="F1461" t="s">
        <v>270</v>
      </c>
      <c r="G1461" t="s">
        <v>387</v>
      </c>
      <c r="H1461" t="s">
        <v>279</v>
      </c>
      <c r="I1461" t="str">
        <f>TRIM(SUBSTITUTE(Table1[[#This Row],[Player]], " ", ""))</f>
        <v>T.Walsh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f t="shared" si="74"/>
        <v>0</v>
      </c>
      <c r="W1461" t="s">
        <v>73</v>
      </c>
      <c r="X1461" s="3"/>
      <c r="Y1461">
        <v>0</v>
      </c>
      <c r="AF1461">
        <f>Table1[[#This Row],[AB]]+Table1[[#This Row],[BB]]+Table1[[#This Row],[SF]]</f>
        <v>0</v>
      </c>
      <c r="AG1461">
        <f>Table1[[#This Row],[H]]+Table1[[#This Row],[BB]]</f>
        <v>0</v>
      </c>
      <c r="AH1461">
        <f>Table1[[#This Row],[H]]-Table1[[#This Row],[2B]]-Table1[[#This Row],[3B]]-Table1[[#This Row],[HR]]</f>
        <v>0</v>
      </c>
      <c r="AI1461" s="3">
        <f>IF(Table1[[#This Row],[Team_Game_Number]] &gt;_xlfn.MAXIFS(Table1[Team_Game_Number],Table1[Team],Table1[[#This Row],[Team]]) - 5,1,0)</f>
        <v>0</v>
      </c>
      <c r="AJ1461" cm="1">
        <f t="array" ref="AJ1461">MATCH(Table1[[#This Row],[Game_ID]],_xlfn.UNIQUE(_xlfn._xlws.FILTER(Table1[Game_ID],Table1[Team]=Table1[[#This Row],[Team]])),0)</f>
        <v>8</v>
      </c>
      <c r="AK1461">
        <f>IF(Table1[[#This Row],[Last5_Flag]]=1,1,0)</f>
        <v>0</v>
      </c>
      <c r="AL1461">
        <f>COUNTIFS(
    Table1[Player Name], Table1[[#This Row],[Player Name]],
    Table1[Position], Table1[[#This Row],[Position]]
)</f>
        <v>3</v>
      </c>
      <c r="AM1461" t="str" cm="1">
        <f t="array" ref="AM14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462" spans="1:39" x14ac:dyDescent="0.2">
      <c r="A1462" t="str">
        <f>TEXT(Table1[[#This Row],[Date]],"yyyymmdd") &amp; "_" &amp; (LEFT(D1462,3) &amp; "_" &amp; LEFT(E1462,3) &amp; "_" &amp; (Table1[[#This Row],[Game_no.]]))</f>
        <v>20260304_Sli_Whe_1</v>
      </c>
      <c r="B1462" s="1">
        <v>46085</v>
      </c>
      <c r="C1462" s="3">
        <v>1</v>
      </c>
      <c r="D1462" t="s">
        <v>387</v>
      </c>
      <c r="E1462" t="s">
        <v>270</v>
      </c>
      <c r="F1462" t="s">
        <v>270</v>
      </c>
      <c r="G1462" t="s">
        <v>387</v>
      </c>
      <c r="H1462" t="s">
        <v>275</v>
      </c>
      <c r="I1462" t="str">
        <f>TRIM(SUBSTITUTE(Table1[[#This Row],[Player]], " ", ""))</f>
        <v>M.Holp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f t="shared" si="74"/>
        <v>0</v>
      </c>
      <c r="W1462" t="s">
        <v>57</v>
      </c>
      <c r="X1462" s="3">
        <v>9</v>
      </c>
      <c r="Y1462">
        <v>0</v>
      </c>
      <c r="AF1462">
        <f>Table1[[#This Row],[AB]]+Table1[[#This Row],[BB]]+Table1[[#This Row],[SF]]</f>
        <v>1</v>
      </c>
      <c r="AG1462">
        <f>Table1[[#This Row],[H]]+Table1[[#This Row],[BB]]</f>
        <v>0</v>
      </c>
      <c r="AH1462">
        <f>Table1[[#This Row],[H]]-Table1[[#This Row],[2B]]-Table1[[#This Row],[3B]]-Table1[[#This Row],[HR]]</f>
        <v>0</v>
      </c>
      <c r="AI1462" s="3">
        <f>IF(Table1[[#This Row],[Team_Game_Number]] &gt;_xlfn.MAXIFS(Table1[Team_Game_Number],Table1[Team],Table1[[#This Row],[Team]]) - 5,1,0)</f>
        <v>0</v>
      </c>
      <c r="AJ1462" cm="1">
        <f t="array" ref="AJ1462">MATCH(Table1[[#This Row],[Game_ID]],_xlfn.UNIQUE(_xlfn._xlws.FILTER(Table1[Game_ID],Table1[Team]=Table1[[#This Row],[Team]])),0)</f>
        <v>8</v>
      </c>
      <c r="AK1462">
        <f>IF(Table1[[#This Row],[Last5_Flag]]=1,1,0)</f>
        <v>0</v>
      </c>
      <c r="AL1462">
        <f>COUNTIFS(
    Table1[Player Name], Table1[[#This Row],[Player Name]],
    Table1[Position], Table1[[#This Row],[Position]]
)</f>
        <v>22</v>
      </c>
      <c r="AM1462" t="str" cm="1">
        <f t="array" ref="AM14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463" spans="1:39" x14ac:dyDescent="0.2">
      <c r="A1463" t="str">
        <f>TEXT(Table1[[#This Row],[Date]],"yyyymmdd") &amp; "_" &amp; (LEFT(D1463,3) &amp; "_" &amp; LEFT(E1463,3) &amp; "_" &amp; (Table1[[#This Row],[Game_no.]]))</f>
        <v>20260304_Sli_Whe_1</v>
      </c>
      <c r="B1463" s="1">
        <v>46085</v>
      </c>
      <c r="C1463" s="3">
        <v>1</v>
      </c>
      <c r="D1463" t="s">
        <v>387</v>
      </c>
      <c r="E1463" t="s">
        <v>270</v>
      </c>
      <c r="F1463" t="s">
        <v>270</v>
      </c>
      <c r="G1463" t="s">
        <v>387</v>
      </c>
      <c r="H1463" t="s">
        <v>329</v>
      </c>
      <c r="I1463" t="str">
        <f>TRIM(SUBSTITUTE(Table1[[#This Row],[Player]], " ", ""))</f>
        <v>R.Pearlman</v>
      </c>
      <c r="J1463">
        <v>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f t="shared" si="74"/>
        <v>0</v>
      </c>
      <c r="W1463" t="s">
        <v>57</v>
      </c>
      <c r="X1463" s="3">
        <v>9</v>
      </c>
      <c r="Y1463">
        <v>0</v>
      </c>
      <c r="AF1463">
        <f>Table1[[#This Row],[AB]]+Table1[[#This Row],[BB]]+Table1[[#This Row],[SF]]</f>
        <v>2</v>
      </c>
      <c r="AG1463">
        <f>Table1[[#This Row],[H]]+Table1[[#This Row],[BB]]</f>
        <v>0</v>
      </c>
      <c r="AH1463">
        <f>Table1[[#This Row],[H]]-Table1[[#This Row],[2B]]-Table1[[#This Row],[3B]]-Table1[[#This Row],[HR]]</f>
        <v>0</v>
      </c>
      <c r="AI1463" s="3">
        <f>IF(Table1[[#This Row],[Team_Game_Number]] &gt;_xlfn.MAXIFS(Table1[Team_Game_Number],Table1[Team],Table1[[#This Row],[Team]]) - 5,1,0)</f>
        <v>0</v>
      </c>
      <c r="AJ1463" cm="1">
        <f t="array" ref="AJ1463">MATCH(Table1[[#This Row],[Game_ID]],_xlfn.UNIQUE(_xlfn._xlws.FILTER(Table1[Game_ID],Table1[Team]=Table1[[#This Row],[Team]])),0)</f>
        <v>8</v>
      </c>
      <c r="AK1463">
        <f>IF(Table1[[#This Row],[Last5_Flag]]=1,1,0)</f>
        <v>0</v>
      </c>
      <c r="AL1463">
        <f>COUNTIFS(
    Table1[Player Name], Table1[[#This Row],[Player Name]],
    Table1[Position], Table1[[#This Row],[Position]]
)</f>
        <v>1</v>
      </c>
      <c r="AM1463" t="str" cm="1">
        <f t="array" ref="AM14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464" spans="1:39" x14ac:dyDescent="0.2">
      <c r="A1464" t="str">
        <f>TEXT(Table1[[#This Row],[Date]],"yyyymmdd") &amp; "_" &amp; (LEFT(D1464,3) &amp; "_" &amp; LEFT(E1464,3) &amp; "_" &amp; (Table1[[#This Row],[Game_no.]]))</f>
        <v>20260304_Sli_Whe_1</v>
      </c>
      <c r="B1464" s="1">
        <v>46085</v>
      </c>
      <c r="C1464" s="3">
        <v>1</v>
      </c>
      <c r="D1464" t="s">
        <v>387</v>
      </c>
      <c r="E1464" t="s">
        <v>270</v>
      </c>
      <c r="F1464" t="s">
        <v>270</v>
      </c>
      <c r="G1464" t="s">
        <v>387</v>
      </c>
      <c r="H1464" t="s">
        <v>284</v>
      </c>
      <c r="I1464" t="str">
        <f>TRIM(SUBSTITUTE(Table1[[#This Row],[Player]], " ", ""))</f>
        <v>R.Peters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f t="shared" si="74"/>
        <v>0</v>
      </c>
      <c r="W1464" t="s">
        <v>58</v>
      </c>
      <c r="X1464" s="3"/>
      <c r="Y1464">
        <v>0</v>
      </c>
      <c r="Z1464">
        <v>2.6669999999999998</v>
      </c>
      <c r="AA1464">
        <v>5</v>
      </c>
      <c r="AB1464">
        <v>6</v>
      </c>
      <c r="AC1464">
        <v>5</v>
      </c>
      <c r="AD1464">
        <v>5</v>
      </c>
      <c r="AE1464">
        <v>2</v>
      </c>
      <c r="AF1464">
        <f>Table1[[#This Row],[AB]]+Table1[[#This Row],[BB]]+Table1[[#This Row],[SF]]</f>
        <v>0</v>
      </c>
      <c r="AG1464">
        <f>Table1[[#This Row],[H]]+Table1[[#This Row],[BB]]</f>
        <v>0</v>
      </c>
      <c r="AH1464">
        <f>Table1[[#This Row],[H]]-Table1[[#This Row],[2B]]-Table1[[#This Row],[3B]]-Table1[[#This Row],[HR]]</f>
        <v>0</v>
      </c>
      <c r="AI1464" s="3">
        <f>IF(Table1[[#This Row],[Team_Game_Number]] &gt;_xlfn.MAXIFS(Table1[Team_Game_Number],Table1[Team],Table1[[#This Row],[Team]]) - 5,1,0)</f>
        <v>0</v>
      </c>
      <c r="AJ1464" cm="1">
        <f t="array" ref="AJ1464">MATCH(Table1[[#This Row],[Game_ID]],_xlfn.UNIQUE(_xlfn._xlws.FILTER(Table1[Game_ID],Table1[Team]=Table1[[#This Row],[Team]])),0)</f>
        <v>8</v>
      </c>
      <c r="AK1464">
        <f>IF(Table1[[#This Row],[Last5_Flag]]=1,1,0)</f>
        <v>0</v>
      </c>
      <c r="AL1464">
        <f>COUNTIFS(
    Table1[Player Name], Table1[[#This Row],[Player Name]],
    Table1[Position], Table1[[#This Row],[Position]]
)</f>
        <v>14</v>
      </c>
      <c r="AM1464" t="str" cm="1">
        <f t="array" ref="AM14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465" spans="1:39" x14ac:dyDescent="0.2">
      <c r="A1465" t="str">
        <f>TEXT(Table1[[#This Row],[Date]],"yyyymmdd") &amp; "_" &amp; (LEFT(D1465,3) &amp; "_" &amp; LEFT(E1465,3) &amp; "_" &amp; (Table1[[#This Row],[Game_no.]]))</f>
        <v>20260304_Sli_Whe_1</v>
      </c>
      <c r="B1465" s="1">
        <v>46085</v>
      </c>
      <c r="C1465" s="3">
        <v>1</v>
      </c>
      <c r="D1465" t="s">
        <v>387</v>
      </c>
      <c r="E1465" t="s">
        <v>270</v>
      </c>
      <c r="F1465" t="s">
        <v>270</v>
      </c>
      <c r="G1465" t="s">
        <v>387</v>
      </c>
      <c r="H1465" t="s">
        <v>285</v>
      </c>
      <c r="I1465" t="str">
        <f>TRIM(SUBSTITUTE(Table1[[#This Row],[Player]], " ", ""))</f>
        <v>K.Shields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f t="shared" si="74"/>
        <v>0</v>
      </c>
      <c r="W1465" t="s">
        <v>58</v>
      </c>
      <c r="X1465" s="3"/>
      <c r="Y1465">
        <v>0</v>
      </c>
      <c r="Z1465">
        <v>4.3330000000000002</v>
      </c>
      <c r="AA1465">
        <v>4</v>
      </c>
      <c r="AB1465">
        <v>3</v>
      </c>
      <c r="AC1465">
        <v>2</v>
      </c>
      <c r="AD1465">
        <v>0</v>
      </c>
      <c r="AE1465">
        <v>1</v>
      </c>
      <c r="AF1465">
        <f>Table1[[#This Row],[AB]]+Table1[[#This Row],[BB]]+Table1[[#This Row],[SF]]</f>
        <v>0</v>
      </c>
      <c r="AG1465">
        <f>Table1[[#This Row],[H]]+Table1[[#This Row],[BB]]</f>
        <v>0</v>
      </c>
      <c r="AH1465">
        <f>Table1[[#This Row],[H]]-Table1[[#This Row],[2B]]-Table1[[#This Row],[3B]]-Table1[[#This Row],[HR]]</f>
        <v>0</v>
      </c>
      <c r="AI1465" s="3">
        <f>IF(Table1[[#This Row],[Team_Game_Number]] &gt;_xlfn.MAXIFS(Table1[Team_Game_Number],Table1[Team],Table1[[#This Row],[Team]]) - 5,1,0)</f>
        <v>0</v>
      </c>
      <c r="AJ1465" cm="1">
        <f t="array" ref="AJ1465">MATCH(Table1[[#This Row],[Game_ID]],_xlfn.UNIQUE(_xlfn._xlws.FILTER(Table1[Game_ID],Table1[Team]=Table1[[#This Row],[Team]])),0)</f>
        <v>8</v>
      </c>
      <c r="AK1465">
        <f>IF(Table1[[#This Row],[Last5_Flag]]=1,1,0)</f>
        <v>0</v>
      </c>
      <c r="AL1465">
        <f>COUNTIFS(
    Table1[Player Name], Table1[[#This Row],[Player Name]],
    Table1[Position], Table1[[#This Row],[Position]]
)</f>
        <v>17</v>
      </c>
      <c r="AM1465" t="str" cm="1">
        <f t="array" ref="AM14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466" spans="1:39" x14ac:dyDescent="0.2">
      <c r="A1466" t="str">
        <f>TEXT(Table1[[#This Row],[Date]],"yyyymmdd") &amp; "_" &amp; (LEFT(D1466,3) &amp; "_" &amp; LEFT(E1466,3) &amp; "_" &amp; (Table1[[#This Row],[Game_no.]]))</f>
        <v>20260304_Fin_UC_1</v>
      </c>
      <c r="B1466" s="1">
        <v>46085</v>
      </c>
      <c r="C1466" s="3">
        <v>1</v>
      </c>
      <c r="D1466" t="s">
        <v>312</v>
      </c>
      <c r="E1466" t="s">
        <v>201</v>
      </c>
      <c r="F1466" t="s">
        <v>201</v>
      </c>
      <c r="G1466" t="s">
        <v>312</v>
      </c>
      <c r="H1466" t="s">
        <v>202</v>
      </c>
      <c r="I1466" t="str">
        <f>TRIM(SUBSTITUTE(Table1[[#This Row],[Player]], " ", ""))</f>
        <v>E.Zucchero</v>
      </c>
      <c r="J1466">
        <v>3</v>
      </c>
      <c r="K1466">
        <v>1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f t="shared" si="74"/>
        <v>4</v>
      </c>
      <c r="W1466" t="s">
        <v>48</v>
      </c>
      <c r="X1466" s="3">
        <v>1</v>
      </c>
      <c r="Y1466">
        <v>1</v>
      </c>
      <c r="AF1466">
        <f>Table1[[#This Row],[AB]]+Table1[[#This Row],[BB]]+Table1[[#This Row],[SF]]</f>
        <v>3</v>
      </c>
      <c r="AG1466">
        <f>Table1[[#This Row],[H]]+Table1[[#This Row],[BB]]</f>
        <v>1</v>
      </c>
      <c r="AH1466">
        <f>Table1[[#This Row],[H]]-Table1[[#This Row],[2B]]-Table1[[#This Row],[3B]]-Table1[[#This Row],[HR]]</f>
        <v>0</v>
      </c>
      <c r="AI1466" s="3">
        <f>IF(Table1[[#This Row],[Team_Game_Number]] &gt;_xlfn.MAXIFS(Table1[Team_Game_Number],Table1[Team],Table1[[#This Row],[Team]]) - 5,1,0)</f>
        <v>0</v>
      </c>
      <c r="AJ1466" cm="1">
        <f t="array" ref="AJ1466">MATCH(Table1[[#This Row],[Game_ID]],_xlfn.UNIQUE(_xlfn._xlws.FILTER(Table1[Game_ID],Table1[Team]=Table1[[#This Row],[Team]])),0)</f>
        <v>15</v>
      </c>
      <c r="AK1466">
        <f>IF(Table1[[#This Row],[Last5_Flag]]=1,1,0)</f>
        <v>0</v>
      </c>
      <c r="AL1466">
        <f>COUNTIFS(
    Table1[Player Name], Table1[[#This Row],[Player Name]],
    Table1[Position], Table1[[#This Row],[Position]]
)</f>
        <v>33</v>
      </c>
      <c r="AM1466" t="str" cm="1">
        <f t="array" ref="AM14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467" spans="1:39" x14ac:dyDescent="0.2">
      <c r="A1467" t="str">
        <f>TEXT(Table1[[#This Row],[Date]],"yyyymmdd") &amp; "_" &amp; (LEFT(D1467,3) &amp; "_" &amp; LEFT(E1467,3) &amp; "_" &amp; (Table1[[#This Row],[Game_no.]]))</f>
        <v>20260304_Fin_UC_1</v>
      </c>
      <c r="B1467" s="1">
        <v>46085</v>
      </c>
      <c r="C1467" s="3">
        <v>1</v>
      </c>
      <c r="D1467" t="s">
        <v>312</v>
      </c>
      <c r="E1467" t="s">
        <v>201</v>
      </c>
      <c r="F1467" t="s">
        <v>201</v>
      </c>
      <c r="G1467" t="s">
        <v>312</v>
      </c>
      <c r="H1467" t="s">
        <v>203</v>
      </c>
      <c r="I1467" t="str">
        <f>TRIM(SUBSTITUTE(Table1[[#This Row],[Player]], " ", ""))</f>
        <v>B.Polistina</v>
      </c>
      <c r="J1467">
        <v>2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f t="shared" si="74"/>
        <v>0</v>
      </c>
      <c r="W1467" t="s">
        <v>53</v>
      </c>
      <c r="X1467" s="3">
        <v>2</v>
      </c>
      <c r="Y1467">
        <v>0</v>
      </c>
      <c r="AF1467">
        <f>Table1[[#This Row],[AB]]+Table1[[#This Row],[BB]]+Table1[[#This Row],[SF]]</f>
        <v>3</v>
      </c>
      <c r="AG1467">
        <f>Table1[[#This Row],[H]]+Table1[[#This Row],[BB]]</f>
        <v>1</v>
      </c>
      <c r="AH1467">
        <f>Table1[[#This Row],[H]]-Table1[[#This Row],[2B]]-Table1[[#This Row],[3B]]-Table1[[#This Row],[HR]]</f>
        <v>0</v>
      </c>
      <c r="AI1467" s="3">
        <f>IF(Table1[[#This Row],[Team_Game_Number]] &gt;_xlfn.MAXIFS(Table1[Team_Game_Number],Table1[Team],Table1[[#This Row],[Team]]) - 5,1,0)</f>
        <v>0</v>
      </c>
      <c r="AJ1467" cm="1">
        <f t="array" ref="AJ1467">MATCH(Table1[[#This Row],[Game_ID]],_xlfn.UNIQUE(_xlfn._xlws.FILTER(Table1[Game_ID],Table1[Team]=Table1[[#This Row],[Team]])),0)</f>
        <v>15</v>
      </c>
      <c r="AK1467">
        <f>IF(Table1[[#This Row],[Last5_Flag]]=1,1,0)</f>
        <v>0</v>
      </c>
      <c r="AL1467">
        <f>COUNTIFS(
    Table1[Player Name], Table1[[#This Row],[Player Name]],
    Table1[Position], Table1[[#This Row],[Position]]
)</f>
        <v>18</v>
      </c>
      <c r="AM1467" t="str" cm="1">
        <f t="array" ref="AM14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468" spans="1:39" x14ac:dyDescent="0.2">
      <c r="A1468" t="str">
        <f>TEXT(Table1[[#This Row],[Date]],"yyyymmdd") &amp; "_" &amp; (LEFT(D1468,3) &amp; "_" &amp; LEFT(E1468,3) &amp; "_" &amp; (Table1[[#This Row],[Game_no.]]))</f>
        <v>20260304_Fin_UC_1</v>
      </c>
      <c r="B1468" s="1">
        <v>46085</v>
      </c>
      <c r="C1468" s="3">
        <v>1</v>
      </c>
      <c r="D1468" t="s">
        <v>312</v>
      </c>
      <c r="E1468" t="s">
        <v>201</v>
      </c>
      <c r="F1468" t="s">
        <v>201</v>
      </c>
      <c r="G1468" t="s">
        <v>312</v>
      </c>
      <c r="H1468" t="s">
        <v>204</v>
      </c>
      <c r="I1468" t="str">
        <f>TRIM(SUBSTITUTE(Table1[[#This Row],[Player]], " ", ""))</f>
        <v>K.Moran</v>
      </c>
      <c r="J1468">
        <v>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f t="shared" si="74"/>
        <v>0</v>
      </c>
      <c r="W1468" t="s">
        <v>43</v>
      </c>
      <c r="X1468" s="3">
        <v>3</v>
      </c>
      <c r="Y1468">
        <v>0</v>
      </c>
      <c r="AF1468">
        <f>Table1[[#This Row],[AB]]+Table1[[#This Row],[BB]]+Table1[[#This Row],[SF]]</f>
        <v>2</v>
      </c>
      <c r="AG1468">
        <f>Table1[[#This Row],[H]]+Table1[[#This Row],[BB]]</f>
        <v>0</v>
      </c>
      <c r="AH1468">
        <f>Table1[[#This Row],[H]]-Table1[[#This Row],[2B]]-Table1[[#This Row],[3B]]-Table1[[#This Row],[HR]]</f>
        <v>0</v>
      </c>
      <c r="AI1468" s="3">
        <f>IF(Table1[[#This Row],[Team_Game_Number]] &gt;_xlfn.MAXIFS(Table1[Team_Game_Number],Table1[Team],Table1[[#This Row],[Team]]) - 5,1,0)</f>
        <v>0</v>
      </c>
      <c r="AJ1468" cm="1">
        <f t="array" ref="AJ1468">MATCH(Table1[[#This Row],[Game_ID]],_xlfn.UNIQUE(_xlfn._xlws.FILTER(Table1[Game_ID],Table1[Team]=Table1[[#This Row],[Team]])),0)</f>
        <v>15</v>
      </c>
      <c r="AK1468">
        <f>IF(Table1[[#This Row],[Last5_Flag]]=1,1,0)</f>
        <v>0</v>
      </c>
      <c r="AL1468">
        <f>COUNTIFS(
    Table1[Player Name], Table1[[#This Row],[Player Name]],
    Table1[Position], Table1[[#This Row],[Position]]
)</f>
        <v>18</v>
      </c>
      <c r="AM1468" t="str" cm="1">
        <f t="array" ref="AM14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469" spans="1:39" x14ac:dyDescent="0.2">
      <c r="A1469" t="str">
        <f>TEXT(Table1[[#This Row],[Date]],"yyyymmdd") &amp; "_" &amp; (LEFT(D1469,3) &amp; "_" &amp; LEFT(E1469,3) &amp; "_" &amp; (Table1[[#This Row],[Game_no.]]))</f>
        <v>20260304_Fin_UC_1</v>
      </c>
      <c r="B1469" s="1">
        <v>46085</v>
      </c>
      <c r="C1469" s="3">
        <v>1</v>
      </c>
      <c r="D1469" t="s">
        <v>312</v>
      </c>
      <c r="E1469" t="s">
        <v>201</v>
      </c>
      <c r="F1469" t="s">
        <v>201</v>
      </c>
      <c r="G1469" t="s">
        <v>312</v>
      </c>
      <c r="H1469" t="s">
        <v>234</v>
      </c>
      <c r="I1469" t="str">
        <f>TRIM(SUBSTITUTE(Table1[[#This Row],[Player]], " ", ""))</f>
        <v>M.Oglesby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f t="shared" si="74"/>
        <v>0</v>
      </c>
      <c r="W1469" t="s">
        <v>74</v>
      </c>
      <c r="X1469" s="3">
        <v>3</v>
      </c>
      <c r="Y1469">
        <v>0</v>
      </c>
      <c r="AF1469">
        <f>Table1[[#This Row],[AB]]+Table1[[#This Row],[BB]]+Table1[[#This Row],[SF]]</f>
        <v>1</v>
      </c>
      <c r="AG1469">
        <f>Table1[[#This Row],[H]]+Table1[[#This Row],[BB]]</f>
        <v>0</v>
      </c>
      <c r="AH1469">
        <f>Table1[[#This Row],[H]]-Table1[[#This Row],[2B]]-Table1[[#This Row],[3B]]-Table1[[#This Row],[HR]]</f>
        <v>0</v>
      </c>
      <c r="AI1469" s="3">
        <f>IF(Table1[[#This Row],[Team_Game_Number]] &gt;_xlfn.MAXIFS(Table1[Team_Game_Number],Table1[Team],Table1[[#This Row],[Team]]) - 5,1,0)</f>
        <v>0</v>
      </c>
      <c r="AJ1469" cm="1">
        <f t="array" ref="AJ1469">MATCH(Table1[[#This Row],[Game_ID]],_xlfn.UNIQUE(_xlfn._xlws.FILTER(Table1[Game_ID],Table1[Team]=Table1[[#This Row],[Team]])),0)</f>
        <v>15</v>
      </c>
      <c r="AK1469">
        <f>IF(Table1[[#This Row],[Last5_Flag]]=1,1,0)</f>
        <v>0</v>
      </c>
      <c r="AL1469">
        <f>COUNTIFS(
    Table1[Player Name], Table1[[#This Row],[Player Name]],
    Table1[Position], Table1[[#This Row],[Position]]
)</f>
        <v>2</v>
      </c>
      <c r="AM1469" t="str" cm="1">
        <f t="array" ref="AM14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470" spans="1:39" x14ac:dyDescent="0.2">
      <c r="A1470" t="str">
        <f>TEXT(Table1[[#This Row],[Date]],"yyyymmdd") &amp; "_" &amp; (LEFT(D1470,3) &amp; "_" &amp; LEFT(E1470,3) &amp; "_" &amp; (Table1[[#This Row],[Game_no.]]))</f>
        <v>20260304_Fin_UC_1</v>
      </c>
      <c r="B1470" s="1">
        <v>46085</v>
      </c>
      <c r="C1470" s="3">
        <v>1</v>
      </c>
      <c r="D1470" t="s">
        <v>312</v>
      </c>
      <c r="E1470" t="s">
        <v>201</v>
      </c>
      <c r="F1470" t="s">
        <v>201</v>
      </c>
      <c r="G1470" t="s">
        <v>312</v>
      </c>
      <c r="H1470" t="s">
        <v>205</v>
      </c>
      <c r="I1470" t="str">
        <f>TRIM(SUBSTITUTE(Table1[[#This Row],[Player]], " ", ""))</f>
        <v>T.Hodson</v>
      </c>
      <c r="J1470">
        <v>3</v>
      </c>
      <c r="K1470">
        <v>1</v>
      </c>
      <c r="L1470">
        <v>2</v>
      </c>
      <c r="M1470">
        <v>2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f t="shared" si="74"/>
        <v>6</v>
      </c>
      <c r="W1470" t="s">
        <v>8</v>
      </c>
      <c r="X1470" s="3">
        <v>4</v>
      </c>
      <c r="Y1470">
        <v>0</v>
      </c>
      <c r="AF1470">
        <f>Table1[[#This Row],[AB]]+Table1[[#This Row],[BB]]+Table1[[#This Row],[SF]]</f>
        <v>3</v>
      </c>
      <c r="AG1470">
        <f>Table1[[#This Row],[H]]+Table1[[#This Row],[BB]]</f>
        <v>2</v>
      </c>
      <c r="AH1470">
        <f>Table1[[#This Row],[H]]-Table1[[#This Row],[2B]]-Table1[[#This Row],[3B]]-Table1[[#This Row],[HR]]</f>
        <v>1</v>
      </c>
      <c r="AI1470" s="3">
        <f>IF(Table1[[#This Row],[Team_Game_Number]] &gt;_xlfn.MAXIFS(Table1[Team_Game_Number],Table1[Team],Table1[[#This Row],[Team]]) - 5,1,0)</f>
        <v>0</v>
      </c>
      <c r="AJ1470" cm="1">
        <f t="array" ref="AJ1470">MATCH(Table1[[#This Row],[Game_ID]],_xlfn.UNIQUE(_xlfn._xlws.FILTER(Table1[Game_ID],Table1[Team]=Table1[[#This Row],[Team]])),0)</f>
        <v>15</v>
      </c>
      <c r="AK1470">
        <f>IF(Table1[[#This Row],[Last5_Flag]]=1,1,0)</f>
        <v>0</v>
      </c>
      <c r="AL1470">
        <f>COUNTIFS(
    Table1[Player Name], Table1[[#This Row],[Player Name]],
    Table1[Position], Table1[[#This Row],[Position]]
)</f>
        <v>33</v>
      </c>
      <c r="AM1470" t="str" cm="1">
        <f t="array" ref="AM14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471" spans="1:39" x14ac:dyDescent="0.2">
      <c r="A1471" t="str">
        <f>TEXT(Table1[[#This Row],[Date]],"yyyymmdd") &amp; "_" &amp; (LEFT(D1471,3) &amp; "_" &amp; LEFT(E1471,3) &amp; "_" &amp; (Table1[[#This Row],[Game_no.]]))</f>
        <v>20260304_Fin_UC_1</v>
      </c>
      <c r="B1471" s="1">
        <v>46085</v>
      </c>
      <c r="C1471" s="3">
        <v>1</v>
      </c>
      <c r="D1471" t="s">
        <v>312</v>
      </c>
      <c r="E1471" t="s">
        <v>201</v>
      </c>
      <c r="F1471" t="s">
        <v>201</v>
      </c>
      <c r="G1471" t="s">
        <v>312</v>
      </c>
      <c r="H1471" t="s">
        <v>222</v>
      </c>
      <c r="I1471" t="str">
        <f>TRIM(SUBSTITUTE(Table1[[#This Row],[Player]], " ", ""))</f>
        <v>C.Masters</v>
      </c>
      <c r="J1471">
        <v>3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f t="shared" si="74"/>
        <v>0</v>
      </c>
      <c r="W1471" t="s">
        <v>164</v>
      </c>
      <c r="X1471" s="3">
        <v>5</v>
      </c>
      <c r="Y1471">
        <v>0</v>
      </c>
      <c r="Z1471">
        <v>2.6669999999999998</v>
      </c>
      <c r="AA1471">
        <v>1</v>
      </c>
      <c r="AB1471">
        <v>0</v>
      </c>
      <c r="AC1471">
        <v>0</v>
      </c>
      <c r="AD1471">
        <v>0</v>
      </c>
      <c r="AE1471">
        <v>7</v>
      </c>
      <c r="AF1471">
        <f>Table1[[#This Row],[AB]]+Table1[[#This Row],[BB]]+Table1[[#This Row],[SF]]</f>
        <v>3</v>
      </c>
      <c r="AG1471">
        <f>Table1[[#This Row],[H]]+Table1[[#This Row],[BB]]</f>
        <v>0</v>
      </c>
      <c r="AH1471">
        <f>Table1[[#This Row],[H]]-Table1[[#This Row],[2B]]-Table1[[#This Row],[3B]]-Table1[[#This Row],[HR]]</f>
        <v>0</v>
      </c>
      <c r="AI1471" s="3">
        <f>IF(Table1[[#This Row],[Team_Game_Number]] &gt;_xlfn.MAXIFS(Table1[Team_Game_Number],Table1[Team],Table1[[#This Row],[Team]]) - 5,1,0)</f>
        <v>0</v>
      </c>
      <c r="AJ1471" cm="1">
        <f t="array" ref="AJ1471">MATCH(Table1[[#This Row],[Game_ID]],_xlfn.UNIQUE(_xlfn._xlws.FILTER(Table1[Game_ID],Table1[Team]=Table1[[#This Row],[Team]])),0)</f>
        <v>15</v>
      </c>
      <c r="AK1471">
        <f>IF(Table1[[#This Row],[Last5_Flag]]=1,1,0)</f>
        <v>0</v>
      </c>
      <c r="AL1471">
        <f>COUNTIFS(
    Table1[Player Name], Table1[[#This Row],[Player Name]],
    Table1[Position], Table1[[#This Row],[Position]]
)</f>
        <v>1</v>
      </c>
      <c r="AM1471" t="str" cm="1">
        <f t="array" ref="AM14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472" spans="1:39" x14ac:dyDescent="0.2">
      <c r="A1472" t="str">
        <f>TEXT(Table1[[#This Row],[Date]],"yyyymmdd") &amp; "_" &amp; (LEFT(D1472,3) &amp; "_" &amp; LEFT(E1472,3) &amp; "_" &amp; (Table1[[#This Row],[Game_no.]]))</f>
        <v>20260304_Fin_UC_1</v>
      </c>
      <c r="B1472" s="1">
        <v>46085</v>
      </c>
      <c r="C1472" s="3">
        <v>1</v>
      </c>
      <c r="D1472" t="s">
        <v>312</v>
      </c>
      <c r="E1472" t="s">
        <v>201</v>
      </c>
      <c r="F1472" t="s">
        <v>201</v>
      </c>
      <c r="G1472" t="s">
        <v>312</v>
      </c>
      <c r="H1472" t="s">
        <v>210</v>
      </c>
      <c r="I1472" t="str">
        <f>TRIM(SUBSTITUTE(Table1[[#This Row],[Player]], " ", ""))</f>
        <v>E.Smith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f t="shared" si="74"/>
        <v>0</v>
      </c>
      <c r="W1472" t="s">
        <v>73</v>
      </c>
      <c r="X1472" s="3"/>
      <c r="Y1472">
        <v>0</v>
      </c>
      <c r="AF1472">
        <f>Table1[[#This Row],[AB]]+Table1[[#This Row],[BB]]+Table1[[#This Row],[SF]]</f>
        <v>0</v>
      </c>
      <c r="AG1472">
        <f>Table1[[#This Row],[H]]+Table1[[#This Row],[BB]]</f>
        <v>0</v>
      </c>
      <c r="AH1472">
        <f>Table1[[#This Row],[H]]-Table1[[#This Row],[2B]]-Table1[[#This Row],[3B]]-Table1[[#This Row],[HR]]</f>
        <v>0</v>
      </c>
      <c r="AI1472" s="3">
        <f>IF(Table1[[#This Row],[Team_Game_Number]] &gt;_xlfn.MAXIFS(Table1[Team_Game_Number],Table1[Team],Table1[[#This Row],[Team]]) - 5,1,0)</f>
        <v>0</v>
      </c>
      <c r="AJ1472" cm="1">
        <f t="array" ref="AJ1472">MATCH(Table1[[#This Row],[Game_ID]],_xlfn.UNIQUE(_xlfn._xlws.FILTER(Table1[Game_ID],Table1[Team]=Table1[[#This Row],[Team]])),0)</f>
        <v>15</v>
      </c>
      <c r="AK1472">
        <f>IF(Table1[[#This Row],[Last5_Flag]]=1,1,0)</f>
        <v>0</v>
      </c>
      <c r="AL1472">
        <f>COUNTIFS(
    Table1[Player Name], Table1[[#This Row],[Player Name]],
    Table1[Position], Table1[[#This Row],[Position]]
)</f>
        <v>1</v>
      </c>
      <c r="AM1472" t="str" cm="1">
        <f t="array" ref="AM14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473" spans="1:39" x14ac:dyDescent="0.2">
      <c r="A1473" t="str">
        <f>TEXT(Table1[[#This Row],[Date]],"yyyymmdd") &amp; "_" &amp; (LEFT(D1473,3) &amp; "_" &amp; LEFT(E1473,3) &amp; "_" &amp; (Table1[[#This Row],[Game_no.]]))</f>
        <v>20260304_Fin_UC_1</v>
      </c>
      <c r="B1473" s="1">
        <v>46085</v>
      </c>
      <c r="C1473" s="3">
        <v>1</v>
      </c>
      <c r="D1473" t="s">
        <v>312</v>
      </c>
      <c r="E1473" t="s">
        <v>201</v>
      </c>
      <c r="F1473" t="s">
        <v>201</v>
      </c>
      <c r="G1473" t="s">
        <v>312</v>
      </c>
      <c r="H1473" t="s">
        <v>211</v>
      </c>
      <c r="I1473" t="str">
        <f>TRIM(SUBSTITUTE(Table1[[#This Row],[Player]], " ", ""))</f>
        <v>K.Serra</v>
      </c>
      <c r="J1473">
        <v>3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f t="shared" ref="V1473:V1505" si="75">L1473*1+P1473*2+Q1473*3+R1473*4</f>
        <v>0</v>
      </c>
      <c r="W1473" t="s">
        <v>52</v>
      </c>
      <c r="X1473" s="3">
        <v>6</v>
      </c>
      <c r="Y1473">
        <v>0</v>
      </c>
      <c r="AF1473">
        <f>Table1[[#This Row],[AB]]+Table1[[#This Row],[BB]]+Table1[[#This Row],[SF]]</f>
        <v>3</v>
      </c>
      <c r="AG1473">
        <f>Table1[[#This Row],[H]]+Table1[[#This Row],[BB]]</f>
        <v>0</v>
      </c>
      <c r="AH1473">
        <f>Table1[[#This Row],[H]]-Table1[[#This Row],[2B]]-Table1[[#This Row],[3B]]-Table1[[#This Row],[HR]]</f>
        <v>0</v>
      </c>
      <c r="AI1473" s="3">
        <f>IF(Table1[[#This Row],[Team_Game_Number]] &gt;_xlfn.MAXIFS(Table1[Team_Game_Number],Table1[Team],Table1[[#This Row],[Team]]) - 5,1,0)</f>
        <v>0</v>
      </c>
      <c r="AJ1473" cm="1">
        <f t="array" ref="AJ1473">MATCH(Table1[[#This Row],[Game_ID]],_xlfn.UNIQUE(_xlfn._xlws.FILTER(Table1[Game_ID],Table1[Team]=Table1[[#This Row],[Team]])),0)</f>
        <v>15</v>
      </c>
      <c r="AK1473">
        <f>IF(Table1[[#This Row],[Last5_Flag]]=1,1,0)</f>
        <v>0</v>
      </c>
      <c r="AL1473">
        <f>COUNTIFS(
    Table1[Player Name], Table1[[#This Row],[Player Name]],
    Table1[Position], Table1[[#This Row],[Position]]
)</f>
        <v>24</v>
      </c>
      <c r="AM1473" t="str" cm="1">
        <f t="array" ref="AM14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474" spans="1:39" x14ac:dyDescent="0.2">
      <c r="A1474" t="str">
        <f>TEXT(Table1[[#This Row],[Date]],"yyyymmdd") &amp; "_" &amp; (LEFT(D1474,3) &amp; "_" &amp; LEFT(E1474,3) &amp; "_" &amp; (Table1[[#This Row],[Game_no.]]))</f>
        <v>20260304_Fin_UC_1</v>
      </c>
      <c r="B1474" s="1">
        <v>46085</v>
      </c>
      <c r="C1474" s="3">
        <v>1</v>
      </c>
      <c r="D1474" t="s">
        <v>312</v>
      </c>
      <c r="E1474" t="s">
        <v>201</v>
      </c>
      <c r="F1474" t="s">
        <v>201</v>
      </c>
      <c r="G1474" t="s">
        <v>312</v>
      </c>
      <c r="H1474" t="s">
        <v>208</v>
      </c>
      <c r="I1474" t="str">
        <f>TRIM(SUBSTITUTE(Table1[[#This Row],[Player]], " ", ""))</f>
        <v>A.Espinoza</v>
      </c>
      <c r="J1474">
        <v>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f t="shared" si="75"/>
        <v>0</v>
      </c>
      <c r="W1474" t="s">
        <v>57</v>
      </c>
      <c r="X1474" s="3">
        <v>7</v>
      </c>
      <c r="Y1474">
        <v>0</v>
      </c>
      <c r="AF1474">
        <f>Table1[[#This Row],[AB]]+Table1[[#This Row],[BB]]+Table1[[#This Row],[SF]]</f>
        <v>2</v>
      </c>
      <c r="AG1474">
        <f>Table1[[#This Row],[H]]+Table1[[#This Row],[BB]]</f>
        <v>0</v>
      </c>
      <c r="AH1474">
        <f>Table1[[#This Row],[H]]-Table1[[#This Row],[2B]]-Table1[[#This Row],[3B]]-Table1[[#This Row],[HR]]</f>
        <v>0</v>
      </c>
      <c r="AI1474" s="3">
        <f>IF(Table1[[#This Row],[Team_Game_Number]] &gt;_xlfn.MAXIFS(Table1[Team_Game_Number],Table1[Team],Table1[[#This Row],[Team]]) - 5,1,0)</f>
        <v>0</v>
      </c>
      <c r="AJ1474" cm="1">
        <f t="array" ref="AJ1474">MATCH(Table1[[#This Row],[Game_ID]],_xlfn.UNIQUE(_xlfn._xlws.FILTER(Table1[Game_ID],Table1[Team]=Table1[[#This Row],[Team]])),0)</f>
        <v>15</v>
      </c>
      <c r="AK1474">
        <f>IF(Table1[[#This Row],[Last5_Flag]]=1,1,0)</f>
        <v>0</v>
      </c>
      <c r="AL1474">
        <f>COUNTIFS(
    Table1[Player Name], Table1[[#This Row],[Player Name]],
    Table1[Position], Table1[[#This Row],[Position]]
)</f>
        <v>31</v>
      </c>
      <c r="AM1474" t="str" cm="1">
        <f t="array" ref="AM14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475" spans="1:39" x14ac:dyDescent="0.2">
      <c r="A1475" t="str">
        <f>TEXT(Table1[[#This Row],[Date]],"yyyymmdd") &amp; "_" &amp; (LEFT(D1475,3) &amp; "_" &amp; LEFT(E1475,3) &amp; "_" &amp; (Table1[[#This Row],[Game_no.]]))</f>
        <v>20260304_Fin_UC_1</v>
      </c>
      <c r="B1475" s="1">
        <v>46085</v>
      </c>
      <c r="C1475" s="3">
        <v>1</v>
      </c>
      <c r="D1475" t="s">
        <v>312</v>
      </c>
      <c r="E1475" t="s">
        <v>201</v>
      </c>
      <c r="F1475" t="s">
        <v>201</v>
      </c>
      <c r="G1475" t="s">
        <v>312</v>
      </c>
      <c r="H1475" t="s">
        <v>221</v>
      </c>
      <c r="I1475" t="str">
        <f>TRIM(SUBSTITUTE(Table1[[#This Row],[Player]], " ", ""))</f>
        <v>C.Dunn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f t="shared" si="75"/>
        <v>0</v>
      </c>
      <c r="W1475" t="s">
        <v>74</v>
      </c>
      <c r="X1475" s="3">
        <v>7</v>
      </c>
      <c r="Y1475">
        <v>0</v>
      </c>
      <c r="AF1475">
        <f>Table1[[#This Row],[AB]]+Table1[[#This Row],[BB]]+Table1[[#This Row],[SF]]</f>
        <v>1</v>
      </c>
      <c r="AG1475">
        <f>Table1[[#This Row],[H]]+Table1[[#This Row],[BB]]</f>
        <v>0</v>
      </c>
      <c r="AH1475">
        <f>Table1[[#This Row],[H]]-Table1[[#This Row],[2B]]-Table1[[#This Row],[3B]]-Table1[[#This Row],[HR]]</f>
        <v>0</v>
      </c>
      <c r="AI1475" s="3">
        <f>IF(Table1[[#This Row],[Team_Game_Number]] &gt;_xlfn.MAXIFS(Table1[Team_Game_Number],Table1[Team],Table1[[#This Row],[Team]]) - 5,1,0)</f>
        <v>0</v>
      </c>
      <c r="AJ1475" cm="1">
        <f t="array" ref="AJ1475">MATCH(Table1[[#This Row],[Game_ID]],_xlfn.UNIQUE(_xlfn._xlws.FILTER(Table1[Game_ID],Table1[Team]=Table1[[#This Row],[Team]])),0)</f>
        <v>15</v>
      </c>
      <c r="AK1475">
        <f>IF(Table1[[#This Row],[Last5_Flag]]=1,1,0)</f>
        <v>0</v>
      </c>
      <c r="AL1475">
        <f>COUNTIFS(
    Table1[Player Name], Table1[[#This Row],[Player Name]],
    Table1[Position], Table1[[#This Row],[Position]]
)</f>
        <v>6</v>
      </c>
      <c r="AM1475" t="str" cm="1">
        <f t="array" ref="AM14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476" spans="1:39" x14ac:dyDescent="0.2">
      <c r="A1476" t="str">
        <f>TEXT(Table1[[#This Row],[Date]],"yyyymmdd") &amp; "_" &amp; (LEFT(D1476,3) &amp; "_" &amp; LEFT(E1476,3) &amp; "_" &amp; (Table1[[#This Row],[Game_no.]]))</f>
        <v>20260304_Fin_UC_1</v>
      </c>
      <c r="B1476" s="1">
        <v>46085</v>
      </c>
      <c r="C1476" s="3">
        <v>1</v>
      </c>
      <c r="D1476" t="s">
        <v>312</v>
      </c>
      <c r="E1476" t="s">
        <v>201</v>
      </c>
      <c r="F1476" t="s">
        <v>201</v>
      </c>
      <c r="G1476" t="s">
        <v>312</v>
      </c>
      <c r="H1476" t="s">
        <v>266</v>
      </c>
      <c r="I1476" t="str">
        <f>TRIM(SUBSTITUTE(Table1[[#This Row],[Player]], " ", ""))</f>
        <v>M.Hataway</v>
      </c>
      <c r="J1476">
        <v>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f t="shared" si="75"/>
        <v>0</v>
      </c>
      <c r="W1476" t="s">
        <v>54</v>
      </c>
      <c r="X1476" s="3">
        <v>8</v>
      </c>
      <c r="Y1476">
        <v>0</v>
      </c>
      <c r="AF1476">
        <f>Table1[[#This Row],[AB]]+Table1[[#This Row],[BB]]+Table1[[#This Row],[SF]]</f>
        <v>2</v>
      </c>
      <c r="AG1476">
        <f>Table1[[#This Row],[H]]+Table1[[#This Row],[BB]]</f>
        <v>0</v>
      </c>
      <c r="AH1476">
        <f>Table1[[#This Row],[H]]-Table1[[#This Row],[2B]]-Table1[[#This Row],[3B]]-Table1[[#This Row],[HR]]</f>
        <v>0</v>
      </c>
      <c r="AI1476" s="3">
        <f>IF(Table1[[#This Row],[Team_Game_Number]] &gt;_xlfn.MAXIFS(Table1[Team_Game_Number],Table1[Team],Table1[[#This Row],[Team]]) - 5,1,0)</f>
        <v>0</v>
      </c>
      <c r="AJ1476" cm="1">
        <f t="array" ref="AJ1476">MATCH(Table1[[#This Row],[Game_ID]],_xlfn.UNIQUE(_xlfn._xlws.FILTER(Table1[Game_ID],Table1[Team]=Table1[[#This Row],[Team]])),0)</f>
        <v>15</v>
      </c>
      <c r="AK1476">
        <f>IF(Table1[[#This Row],[Last5_Flag]]=1,1,0)</f>
        <v>0</v>
      </c>
      <c r="AL1476">
        <f>COUNTIFS(
    Table1[Player Name], Table1[[#This Row],[Player Name]],
    Table1[Position], Table1[[#This Row],[Position]]
)</f>
        <v>14</v>
      </c>
      <c r="AM1476" t="str" cm="1">
        <f t="array" ref="AM14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477" spans="1:39" x14ac:dyDescent="0.2">
      <c r="A1477" t="str">
        <f>TEXT(Table1[[#This Row],[Date]],"yyyymmdd") &amp; "_" &amp; (LEFT(D1477,3) &amp; "_" &amp; LEFT(E1477,3) &amp; "_" &amp; (Table1[[#This Row],[Game_no.]]))</f>
        <v>20260304_Fin_UC_1</v>
      </c>
      <c r="B1477" s="1">
        <v>46085</v>
      </c>
      <c r="C1477" s="3">
        <v>1</v>
      </c>
      <c r="D1477" t="s">
        <v>312</v>
      </c>
      <c r="E1477" t="s">
        <v>201</v>
      </c>
      <c r="F1477" t="s">
        <v>201</v>
      </c>
      <c r="G1477" t="s">
        <v>312</v>
      </c>
      <c r="H1477" t="s">
        <v>207</v>
      </c>
      <c r="I1477" t="str">
        <f>TRIM(SUBSTITUTE(Table1[[#This Row],[Player]], " ", ""))</f>
        <v>A.Hurley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f t="shared" si="75"/>
        <v>0</v>
      </c>
      <c r="W1477" t="s">
        <v>7</v>
      </c>
      <c r="X1477" s="3">
        <v>9</v>
      </c>
      <c r="Y1477">
        <v>1</v>
      </c>
      <c r="AF1477">
        <f>Table1[[#This Row],[AB]]+Table1[[#This Row],[BB]]+Table1[[#This Row],[SF]]</f>
        <v>1</v>
      </c>
      <c r="AG1477">
        <f>Table1[[#This Row],[H]]+Table1[[#This Row],[BB]]</f>
        <v>0</v>
      </c>
      <c r="AH1477">
        <f>Table1[[#This Row],[H]]-Table1[[#This Row],[2B]]-Table1[[#This Row],[3B]]-Table1[[#This Row],[HR]]</f>
        <v>0</v>
      </c>
      <c r="AI1477" s="3">
        <f>IF(Table1[[#This Row],[Team_Game_Number]] &gt;_xlfn.MAXIFS(Table1[Team_Game_Number],Table1[Team],Table1[[#This Row],[Team]]) - 5,1,0)</f>
        <v>0</v>
      </c>
      <c r="AJ1477" cm="1">
        <f t="array" ref="AJ1477">MATCH(Table1[[#This Row],[Game_ID]],_xlfn.UNIQUE(_xlfn._xlws.FILTER(Table1[Game_ID],Table1[Team]=Table1[[#This Row],[Team]])),0)</f>
        <v>15</v>
      </c>
      <c r="AK1477">
        <f>IF(Table1[[#This Row],[Last5_Flag]]=1,1,0)</f>
        <v>0</v>
      </c>
      <c r="AL1477">
        <f>COUNTIFS(
    Table1[Player Name], Table1[[#This Row],[Player Name]],
    Table1[Position], Table1[[#This Row],[Position]]
)</f>
        <v>5</v>
      </c>
      <c r="AM1477" t="str" cm="1">
        <f t="array" ref="AM14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478" spans="1:39" x14ac:dyDescent="0.2">
      <c r="A1478" t="str">
        <f>TEXT(Table1[[#This Row],[Date]],"yyyymmdd") &amp; "_" &amp; (LEFT(D1478,3) &amp; "_" &amp; LEFT(E1478,3) &amp; "_" &amp; (Table1[[#This Row],[Game_no.]]))</f>
        <v>20260304_Fin_UC_1</v>
      </c>
      <c r="B1478" s="1">
        <v>46085</v>
      </c>
      <c r="C1478" s="3">
        <v>1</v>
      </c>
      <c r="D1478" t="s">
        <v>312</v>
      </c>
      <c r="E1478" t="s">
        <v>201</v>
      </c>
      <c r="F1478" t="s">
        <v>201</v>
      </c>
      <c r="G1478" t="s">
        <v>312</v>
      </c>
      <c r="H1478" t="s">
        <v>315</v>
      </c>
      <c r="I1478" t="str">
        <f>TRIM(SUBSTITUTE(Table1[[#This Row],[Player]], " ", ""))</f>
        <v>R.Wood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f t="shared" si="75"/>
        <v>0</v>
      </c>
      <c r="W1478" t="s">
        <v>74</v>
      </c>
      <c r="X1478" s="3">
        <v>9</v>
      </c>
      <c r="Y1478">
        <v>0</v>
      </c>
      <c r="AF1478">
        <f>Table1[[#This Row],[AB]]+Table1[[#This Row],[BB]]+Table1[[#This Row],[SF]]</f>
        <v>1</v>
      </c>
      <c r="AG1478">
        <f>Table1[[#This Row],[H]]+Table1[[#This Row],[BB]]</f>
        <v>0</v>
      </c>
      <c r="AH1478">
        <f>Table1[[#This Row],[H]]-Table1[[#This Row],[2B]]-Table1[[#This Row],[3B]]-Table1[[#This Row],[HR]]</f>
        <v>0</v>
      </c>
      <c r="AI1478" s="3">
        <f>IF(Table1[[#This Row],[Team_Game_Number]] &gt;_xlfn.MAXIFS(Table1[Team_Game_Number],Table1[Team],Table1[[#This Row],[Team]]) - 5,1,0)</f>
        <v>0</v>
      </c>
      <c r="AJ1478" cm="1">
        <f t="array" ref="AJ1478">MATCH(Table1[[#This Row],[Game_ID]],_xlfn.UNIQUE(_xlfn._xlws.FILTER(Table1[Game_ID],Table1[Team]=Table1[[#This Row],[Team]])),0)</f>
        <v>15</v>
      </c>
      <c r="AK1478">
        <f>IF(Table1[[#This Row],[Last5_Flag]]=1,1,0)</f>
        <v>0</v>
      </c>
      <c r="AL1478">
        <f>COUNTIFS(
    Table1[Player Name], Table1[[#This Row],[Player Name]],
    Table1[Position], Table1[[#This Row],[Position]]
)</f>
        <v>6</v>
      </c>
      <c r="AM1478" t="str" cm="1">
        <f t="array" ref="AM14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479" spans="1:39" x14ac:dyDescent="0.2">
      <c r="A1479" t="str">
        <f>TEXT(Table1[[#This Row],[Date]],"yyyymmdd") &amp; "_" &amp; (LEFT(D1479,3) &amp; "_" &amp; LEFT(E1479,3) &amp; "_" &amp; (Table1[[#This Row],[Game_no.]]))</f>
        <v>20260304_Fin_UC_1</v>
      </c>
      <c r="B1479" s="1">
        <v>46085</v>
      </c>
      <c r="C1479" s="3">
        <v>1</v>
      </c>
      <c r="D1479" t="s">
        <v>312</v>
      </c>
      <c r="E1479" t="s">
        <v>201</v>
      </c>
      <c r="F1479" t="s">
        <v>201</v>
      </c>
      <c r="G1479" t="s">
        <v>312</v>
      </c>
      <c r="H1479" t="s">
        <v>213</v>
      </c>
      <c r="I1479" t="str">
        <f>TRIM(SUBSTITUTE(Table1[[#This Row],[Player]], " ", ""))</f>
        <v>L.Varney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f t="shared" si="75"/>
        <v>0</v>
      </c>
      <c r="W1479" t="s">
        <v>231</v>
      </c>
      <c r="X1479" s="3"/>
      <c r="Y1479">
        <v>0</v>
      </c>
      <c r="Z1479">
        <v>4.3330000000000002</v>
      </c>
      <c r="AA1479">
        <v>9</v>
      </c>
      <c r="AB1479">
        <v>5</v>
      </c>
      <c r="AC1479">
        <v>5</v>
      </c>
      <c r="AD1479">
        <v>0</v>
      </c>
      <c r="AE1479">
        <v>3</v>
      </c>
      <c r="AF1479">
        <f>Table1[[#This Row],[AB]]+Table1[[#This Row],[BB]]+Table1[[#This Row],[SF]]</f>
        <v>0</v>
      </c>
      <c r="AG1479">
        <f>Table1[[#This Row],[H]]+Table1[[#This Row],[BB]]</f>
        <v>0</v>
      </c>
      <c r="AH1479">
        <f>Table1[[#This Row],[H]]-Table1[[#This Row],[2B]]-Table1[[#This Row],[3B]]-Table1[[#This Row],[HR]]</f>
        <v>0</v>
      </c>
      <c r="AI1479" s="3">
        <f>IF(Table1[[#This Row],[Team_Game_Number]] &gt;_xlfn.MAXIFS(Table1[Team_Game_Number],Table1[Team],Table1[[#This Row],[Team]]) - 5,1,0)</f>
        <v>0</v>
      </c>
      <c r="AJ1479" cm="1">
        <f t="array" ref="AJ1479">MATCH(Table1[[#This Row],[Game_ID]],_xlfn.UNIQUE(_xlfn._xlws.FILTER(Table1[Game_ID],Table1[Team]=Table1[[#This Row],[Team]])),0)</f>
        <v>15</v>
      </c>
      <c r="AK1479">
        <f>IF(Table1[[#This Row],[Last5_Flag]]=1,1,0)</f>
        <v>0</v>
      </c>
      <c r="AL1479">
        <f>COUNTIFS(
    Table1[Player Name], Table1[[#This Row],[Player Name]],
    Table1[Position], Table1[[#This Row],[Position]]
)</f>
        <v>1</v>
      </c>
      <c r="AM1479" t="str" cm="1">
        <f t="array" ref="AM14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480" spans="1:39" x14ac:dyDescent="0.2">
      <c r="A1480" t="str">
        <f>TEXT(Table1[[#This Row],[Date]],"yyyymmdd") &amp; "_" &amp; (LEFT(D1480,3) &amp; "_" &amp; LEFT(E1480,3) &amp; "_" &amp; (Table1[[#This Row],[Game_no.]]))</f>
        <v>20260304_IUP_Fai_1</v>
      </c>
      <c r="B1480" s="1">
        <v>46085</v>
      </c>
      <c r="C1480" s="3">
        <v>1</v>
      </c>
      <c r="D1480" t="s">
        <v>301</v>
      </c>
      <c r="E1480" t="s">
        <v>168</v>
      </c>
      <c r="F1480" t="s">
        <v>168</v>
      </c>
      <c r="G1480" t="s">
        <v>301</v>
      </c>
      <c r="H1480" t="s">
        <v>169</v>
      </c>
      <c r="I1480" t="str">
        <f>TRIM(SUBSTITUTE(Table1[[#This Row],[Player]], " ", ""))</f>
        <v>B.Hess</v>
      </c>
      <c r="J1480">
        <v>4</v>
      </c>
      <c r="K1480">
        <v>0</v>
      </c>
      <c r="L1480">
        <v>1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f t="shared" si="75"/>
        <v>1</v>
      </c>
      <c r="W1480" t="s">
        <v>54</v>
      </c>
      <c r="X1480" s="3">
        <v>1</v>
      </c>
      <c r="Y1480">
        <v>0</v>
      </c>
      <c r="AF1480">
        <f>Table1[[#This Row],[AB]]+Table1[[#This Row],[BB]]+Table1[[#This Row],[SF]]</f>
        <v>4</v>
      </c>
      <c r="AG1480">
        <f>Table1[[#This Row],[H]]+Table1[[#This Row],[BB]]</f>
        <v>1</v>
      </c>
      <c r="AH1480">
        <f>Table1[[#This Row],[H]]-Table1[[#This Row],[2B]]-Table1[[#This Row],[3B]]-Table1[[#This Row],[HR]]</f>
        <v>1</v>
      </c>
      <c r="AI1480" s="3">
        <f>IF(Table1[[#This Row],[Team_Game_Number]] &gt;_xlfn.MAXIFS(Table1[Team_Game_Number],Table1[Team],Table1[[#This Row],[Team]]) - 5,1,0)</f>
        <v>0</v>
      </c>
      <c r="AJ1480" cm="1">
        <f t="array" ref="AJ1480">MATCH(Table1[[#This Row],[Game_ID]],_xlfn.UNIQUE(_xlfn._xlws.FILTER(Table1[Game_ID],Table1[Team]=Table1[[#This Row],[Team]])),0)</f>
        <v>9</v>
      </c>
      <c r="AK1480">
        <f>IF(Table1[[#This Row],[Last5_Flag]]=1,1,0)</f>
        <v>0</v>
      </c>
      <c r="AL1480">
        <f>COUNTIFS(
    Table1[Player Name], Table1[[#This Row],[Player Name]],
    Table1[Position], Table1[[#This Row],[Position]]
)</f>
        <v>24</v>
      </c>
      <c r="AM1480" t="str" cm="1">
        <f t="array" ref="AM14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481" spans="1:39" x14ac:dyDescent="0.2">
      <c r="A1481" t="str">
        <f>TEXT(Table1[[#This Row],[Date]],"yyyymmdd") &amp; "_" &amp; (LEFT(D1481,3) &amp; "_" &amp; LEFT(E1481,3) &amp; "_" &amp; (Table1[[#This Row],[Game_no.]]))</f>
        <v>20260304_IUP_Fai_1</v>
      </c>
      <c r="B1481" s="1">
        <v>46085</v>
      </c>
      <c r="C1481" s="3">
        <v>1</v>
      </c>
      <c r="D1481" t="s">
        <v>301</v>
      </c>
      <c r="E1481" t="s">
        <v>168</v>
      </c>
      <c r="F1481" t="s">
        <v>168</v>
      </c>
      <c r="G1481" t="s">
        <v>301</v>
      </c>
      <c r="H1481" t="s">
        <v>170</v>
      </c>
      <c r="I1481" t="str">
        <f>TRIM(SUBSTITUTE(Table1[[#This Row],[Player]], " ", ""))</f>
        <v>G.Bibb</v>
      </c>
      <c r="J1481">
        <v>3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f t="shared" si="75"/>
        <v>0</v>
      </c>
      <c r="W1481" t="s">
        <v>53</v>
      </c>
      <c r="X1481" s="3">
        <v>2</v>
      </c>
      <c r="Y1481">
        <v>0</v>
      </c>
      <c r="AF1481">
        <f>Table1[[#This Row],[AB]]+Table1[[#This Row],[BB]]+Table1[[#This Row],[SF]]</f>
        <v>3</v>
      </c>
      <c r="AG1481">
        <f>Table1[[#This Row],[H]]+Table1[[#This Row],[BB]]</f>
        <v>0</v>
      </c>
      <c r="AH1481">
        <f>Table1[[#This Row],[H]]-Table1[[#This Row],[2B]]-Table1[[#This Row],[3B]]-Table1[[#This Row],[HR]]</f>
        <v>0</v>
      </c>
      <c r="AI1481" s="3">
        <f>IF(Table1[[#This Row],[Team_Game_Number]] &gt;_xlfn.MAXIFS(Table1[Team_Game_Number],Table1[Team],Table1[[#This Row],[Team]]) - 5,1,0)</f>
        <v>0</v>
      </c>
      <c r="AJ1481" cm="1">
        <f t="array" ref="AJ1481">MATCH(Table1[[#This Row],[Game_ID]],_xlfn.UNIQUE(_xlfn._xlws.FILTER(Table1[Game_ID],Table1[Team]=Table1[[#This Row],[Team]])),0)</f>
        <v>9</v>
      </c>
      <c r="AK1481">
        <f>IF(Table1[[#This Row],[Last5_Flag]]=1,1,0)</f>
        <v>0</v>
      </c>
      <c r="AL1481">
        <f>COUNTIFS(
    Table1[Player Name], Table1[[#This Row],[Player Name]],
    Table1[Position], Table1[[#This Row],[Position]]
)</f>
        <v>20</v>
      </c>
      <c r="AM1481" t="str" cm="1">
        <f t="array" ref="AM14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482" spans="1:39" x14ac:dyDescent="0.2">
      <c r="A1482" t="str">
        <f>TEXT(Table1[[#This Row],[Date]],"yyyymmdd") &amp; "_" &amp; (LEFT(D1482,3) &amp; "_" &amp; LEFT(E1482,3) &amp; "_" &amp; (Table1[[#This Row],[Game_no.]]))</f>
        <v>20260304_IUP_Fai_1</v>
      </c>
      <c r="B1482" s="1">
        <v>46085</v>
      </c>
      <c r="C1482" s="3">
        <v>1</v>
      </c>
      <c r="D1482" t="s">
        <v>301</v>
      </c>
      <c r="E1482" t="s">
        <v>168</v>
      </c>
      <c r="F1482" t="s">
        <v>168</v>
      </c>
      <c r="G1482" t="s">
        <v>301</v>
      </c>
      <c r="H1482" t="s">
        <v>172</v>
      </c>
      <c r="I1482" t="str">
        <f>TRIM(SUBSTITUTE(Table1[[#This Row],[Player]], " ", ""))</f>
        <v>E.Paul</v>
      </c>
      <c r="J1482">
        <v>3</v>
      </c>
      <c r="K1482">
        <v>1</v>
      </c>
      <c r="L1482">
        <v>3</v>
      </c>
      <c r="M1482">
        <v>4</v>
      </c>
      <c r="N1482">
        <v>0</v>
      </c>
      <c r="O1482">
        <v>0</v>
      </c>
      <c r="P1482">
        <v>1</v>
      </c>
      <c r="Q1482">
        <v>0</v>
      </c>
      <c r="R1482">
        <v>1</v>
      </c>
      <c r="S1482">
        <v>1</v>
      </c>
      <c r="T1482">
        <v>0</v>
      </c>
      <c r="U1482">
        <v>0</v>
      </c>
      <c r="V1482">
        <f t="shared" si="75"/>
        <v>9</v>
      </c>
      <c r="W1482" t="s">
        <v>48</v>
      </c>
      <c r="X1482" s="3">
        <v>3</v>
      </c>
      <c r="Y1482">
        <v>0</v>
      </c>
      <c r="AF1482">
        <f>Table1[[#This Row],[AB]]+Table1[[#This Row],[BB]]+Table1[[#This Row],[SF]]</f>
        <v>3</v>
      </c>
      <c r="AG1482">
        <f>Table1[[#This Row],[H]]+Table1[[#This Row],[BB]]</f>
        <v>3</v>
      </c>
      <c r="AH1482">
        <f>Table1[[#This Row],[H]]-Table1[[#This Row],[2B]]-Table1[[#This Row],[3B]]-Table1[[#This Row],[HR]]</f>
        <v>1</v>
      </c>
      <c r="AI1482" s="3">
        <f>IF(Table1[[#This Row],[Team_Game_Number]] &gt;_xlfn.MAXIFS(Table1[Team_Game_Number],Table1[Team],Table1[[#This Row],[Team]]) - 5,1,0)</f>
        <v>0</v>
      </c>
      <c r="AJ1482" cm="1">
        <f t="array" ref="AJ1482">MATCH(Table1[[#This Row],[Game_ID]],_xlfn.UNIQUE(_xlfn._xlws.FILTER(Table1[Game_ID],Table1[Team]=Table1[[#This Row],[Team]])),0)</f>
        <v>9</v>
      </c>
      <c r="AK1482">
        <f>IF(Table1[[#This Row],[Last5_Flag]]=1,1,0)</f>
        <v>0</v>
      </c>
      <c r="AL1482">
        <f>COUNTIFS(
    Table1[Player Name], Table1[[#This Row],[Player Name]],
    Table1[Position], Table1[[#This Row],[Position]]
)</f>
        <v>24</v>
      </c>
      <c r="AM1482" t="str" cm="1">
        <f t="array" ref="AM14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483" spans="1:39" x14ac:dyDescent="0.2">
      <c r="A1483" t="str">
        <f>TEXT(Table1[[#This Row],[Date]],"yyyymmdd") &amp; "_" &amp; (LEFT(D1483,3) &amp; "_" &amp; LEFT(E1483,3) &amp; "_" &amp; (Table1[[#This Row],[Game_no.]]))</f>
        <v>20260304_IUP_Fai_1</v>
      </c>
      <c r="B1483" s="1">
        <v>46085</v>
      </c>
      <c r="C1483" s="3">
        <v>1</v>
      </c>
      <c r="D1483" t="s">
        <v>301</v>
      </c>
      <c r="E1483" t="s">
        <v>168</v>
      </c>
      <c r="F1483" t="s">
        <v>168</v>
      </c>
      <c r="G1483" t="s">
        <v>301</v>
      </c>
      <c r="H1483" t="s">
        <v>173</v>
      </c>
      <c r="I1483" t="str">
        <f>TRIM(SUBSTITUTE(Table1[[#This Row],[Player]], " ", ""))</f>
        <v>A.Townsend</v>
      </c>
      <c r="J1483">
        <v>2</v>
      </c>
      <c r="K1483">
        <v>0</v>
      </c>
      <c r="L1483">
        <v>1</v>
      </c>
      <c r="M1483">
        <v>0</v>
      </c>
      <c r="N1483">
        <v>1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f t="shared" si="75"/>
        <v>1</v>
      </c>
      <c r="W1483" t="s">
        <v>8</v>
      </c>
      <c r="X1483" s="3">
        <v>4</v>
      </c>
      <c r="Y1483">
        <v>0</v>
      </c>
      <c r="AF1483">
        <f>Table1[[#This Row],[AB]]+Table1[[#This Row],[BB]]+Table1[[#This Row],[SF]]</f>
        <v>3</v>
      </c>
      <c r="AG1483">
        <f>Table1[[#This Row],[H]]+Table1[[#This Row],[BB]]</f>
        <v>2</v>
      </c>
      <c r="AH1483">
        <f>Table1[[#This Row],[H]]-Table1[[#This Row],[2B]]-Table1[[#This Row],[3B]]-Table1[[#This Row],[HR]]</f>
        <v>1</v>
      </c>
      <c r="AI1483" s="3">
        <f>IF(Table1[[#This Row],[Team_Game_Number]] &gt;_xlfn.MAXIFS(Table1[Team_Game_Number],Table1[Team],Table1[[#This Row],[Team]]) - 5,1,0)</f>
        <v>0</v>
      </c>
      <c r="AJ1483" cm="1">
        <f t="array" ref="AJ1483">MATCH(Table1[[#This Row],[Game_ID]],_xlfn.UNIQUE(_xlfn._xlws.FILTER(Table1[Game_ID],Table1[Team]=Table1[[#This Row],[Team]])),0)</f>
        <v>9</v>
      </c>
      <c r="AK1483">
        <f>IF(Table1[[#This Row],[Last5_Flag]]=1,1,0)</f>
        <v>0</v>
      </c>
      <c r="AL1483">
        <f>COUNTIFS(
    Table1[Player Name], Table1[[#This Row],[Player Name]],
    Table1[Position], Table1[[#This Row],[Position]]
)</f>
        <v>2</v>
      </c>
      <c r="AM1483" t="str" cm="1">
        <f t="array" ref="AM14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484" spans="1:39" x14ac:dyDescent="0.2">
      <c r="A1484" t="str">
        <f>TEXT(Table1[[#This Row],[Date]],"yyyymmdd") &amp; "_" &amp; (LEFT(D1484,3) &amp; "_" &amp; LEFT(E1484,3) &amp; "_" &amp; (Table1[[#This Row],[Game_no.]]))</f>
        <v>20260304_IUP_Fai_1</v>
      </c>
      <c r="B1484" s="1">
        <v>46085</v>
      </c>
      <c r="C1484" s="3">
        <v>1</v>
      </c>
      <c r="D1484" t="s">
        <v>301</v>
      </c>
      <c r="E1484" t="s">
        <v>168</v>
      </c>
      <c r="F1484" t="s">
        <v>168</v>
      </c>
      <c r="G1484" t="s">
        <v>301</v>
      </c>
      <c r="H1484" t="s">
        <v>174</v>
      </c>
      <c r="I1484" t="str">
        <f>TRIM(SUBSTITUTE(Table1[[#This Row],[Player]], " ", ""))</f>
        <v>A.Foresha</v>
      </c>
      <c r="J1484">
        <v>3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f t="shared" si="75"/>
        <v>0</v>
      </c>
      <c r="W1484" t="s">
        <v>43</v>
      </c>
      <c r="X1484" s="3">
        <v>5</v>
      </c>
      <c r="Y1484">
        <v>0</v>
      </c>
      <c r="AF1484">
        <f>Table1[[#This Row],[AB]]+Table1[[#This Row],[BB]]+Table1[[#This Row],[SF]]</f>
        <v>3</v>
      </c>
      <c r="AG1484">
        <f>Table1[[#This Row],[H]]+Table1[[#This Row],[BB]]</f>
        <v>0</v>
      </c>
      <c r="AH1484">
        <f>Table1[[#This Row],[H]]-Table1[[#This Row],[2B]]-Table1[[#This Row],[3B]]-Table1[[#This Row],[HR]]</f>
        <v>0</v>
      </c>
      <c r="AI1484" s="3">
        <f>IF(Table1[[#This Row],[Team_Game_Number]] &gt;_xlfn.MAXIFS(Table1[Team_Game_Number],Table1[Team],Table1[[#This Row],[Team]]) - 5,1,0)</f>
        <v>0</v>
      </c>
      <c r="AJ1484" cm="1">
        <f t="array" ref="AJ1484">MATCH(Table1[[#This Row],[Game_ID]],_xlfn.UNIQUE(_xlfn._xlws.FILTER(Table1[Game_ID],Table1[Team]=Table1[[#This Row],[Team]])),0)</f>
        <v>9</v>
      </c>
      <c r="AK1484">
        <f>IF(Table1[[#This Row],[Last5_Flag]]=1,1,0)</f>
        <v>0</v>
      </c>
      <c r="AL1484">
        <f>COUNTIFS(
    Table1[Player Name], Table1[[#This Row],[Player Name]],
    Table1[Position], Table1[[#This Row],[Position]]
)</f>
        <v>23</v>
      </c>
      <c r="AM1484" t="str" cm="1">
        <f t="array" ref="AM14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485" spans="1:39" x14ac:dyDescent="0.2">
      <c r="A1485" t="str">
        <f>TEXT(Table1[[#This Row],[Date]],"yyyymmdd") &amp; "_" &amp; (LEFT(D1485,3) &amp; "_" &amp; LEFT(E1485,3) &amp; "_" &amp; (Table1[[#This Row],[Game_no.]]))</f>
        <v>20260304_IUP_Fai_1</v>
      </c>
      <c r="B1485" s="1">
        <v>46085</v>
      </c>
      <c r="C1485" s="3">
        <v>1</v>
      </c>
      <c r="D1485" t="s">
        <v>301</v>
      </c>
      <c r="E1485" t="s">
        <v>168</v>
      </c>
      <c r="F1485" t="s">
        <v>168</v>
      </c>
      <c r="G1485" t="s">
        <v>301</v>
      </c>
      <c r="H1485" t="s">
        <v>171</v>
      </c>
      <c r="I1485" t="str">
        <f>TRIM(SUBSTITUTE(Table1[[#This Row],[Player]], " ", ""))</f>
        <v>B.Marietta</v>
      </c>
      <c r="J1485">
        <v>3</v>
      </c>
      <c r="K1485">
        <v>0</v>
      </c>
      <c r="L1485">
        <v>1</v>
      </c>
      <c r="M1485">
        <v>0</v>
      </c>
      <c r="N1485">
        <v>0</v>
      </c>
      <c r="O1485">
        <v>1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f t="shared" si="75"/>
        <v>3</v>
      </c>
      <c r="W1485" t="s">
        <v>117</v>
      </c>
      <c r="X1485" s="3">
        <v>6</v>
      </c>
      <c r="Y1485">
        <v>0</v>
      </c>
      <c r="AF1485">
        <f>Table1[[#This Row],[AB]]+Table1[[#This Row],[BB]]+Table1[[#This Row],[SF]]</f>
        <v>3</v>
      </c>
      <c r="AG1485">
        <f>Table1[[#This Row],[H]]+Table1[[#This Row],[BB]]</f>
        <v>1</v>
      </c>
      <c r="AH1485">
        <f>Table1[[#This Row],[H]]-Table1[[#This Row],[2B]]-Table1[[#This Row],[3B]]-Table1[[#This Row],[HR]]</f>
        <v>0</v>
      </c>
      <c r="AI1485" s="3">
        <f>IF(Table1[[#This Row],[Team_Game_Number]] &gt;_xlfn.MAXIFS(Table1[Team_Game_Number],Table1[Team],Table1[[#This Row],[Team]]) - 5,1,0)</f>
        <v>0</v>
      </c>
      <c r="AJ1485" cm="1">
        <f t="array" ref="AJ1485">MATCH(Table1[[#This Row],[Game_ID]],_xlfn.UNIQUE(_xlfn._xlws.FILTER(Table1[Game_ID],Table1[Team]=Table1[[#This Row],[Team]])),0)</f>
        <v>9</v>
      </c>
      <c r="AK1485">
        <f>IF(Table1[[#This Row],[Last5_Flag]]=1,1,0)</f>
        <v>0</v>
      </c>
      <c r="AL1485">
        <f>COUNTIFS(
    Table1[Player Name], Table1[[#This Row],[Player Name]],
    Table1[Position], Table1[[#This Row],[Position]]
)</f>
        <v>6</v>
      </c>
      <c r="AM1485" t="str" cm="1">
        <f t="array" ref="AM14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486" spans="1:39" x14ac:dyDescent="0.2">
      <c r="A1486" t="str">
        <f>TEXT(Table1[[#This Row],[Date]],"yyyymmdd") &amp; "_" &amp; (LEFT(D1486,3) &amp; "_" &amp; LEFT(E1486,3) &amp; "_" &amp; (Table1[[#This Row],[Game_no.]]))</f>
        <v>20260304_IUP_Fai_1</v>
      </c>
      <c r="B1486" s="1">
        <v>46085</v>
      </c>
      <c r="C1486" s="3">
        <v>1</v>
      </c>
      <c r="D1486" t="s">
        <v>301</v>
      </c>
      <c r="E1486" t="s">
        <v>168</v>
      </c>
      <c r="F1486" t="s">
        <v>168</v>
      </c>
      <c r="G1486" t="s">
        <v>301</v>
      </c>
      <c r="H1486" t="s">
        <v>216</v>
      </c>
      <c r="I1486" t="str">
        <f>TRIM(SUBSTITUTE(Table1[[#This Row],[Player]], " ", ""))</f>
        <v>C.Crowder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f t="shared" si="75"/>
        <v>0</v>
      </c>
      <c r="W1486" t="s">
        <v>73</v>
      </c>
      <c r="X1486" s="3"/>
      <c r="Y1486">
        <v>0</v>
      </c>
      <c r="AF1486">
        <f>Table1[[#This Row],[AB]]+Table1[[#This Row],[BB]]+Table1[[#This Row],[SF]]</f>
        <v>0</v>
      </c>
      <c r="AG1486">
        <f>Table1[[#This Row],[H]]+Table1[[#This Row],[BB]]</f>
        <v>0</v>
      </c>
      <c r="AH1486">
        <f>Table1[[#This Row],[H]]-Table1[[#This Row],[2B]]-Table1[[#This Row],[3B]]-Table1[[#This Row],[HR]]</f>
        <v>0</v>
      </c>
      <c r="AI1486" s="3">
        <f>IF(Table1[[#This Row],[Team_Game_Number]] &gt;_xlfn.MAXIFS(Table1[Team_Game_Number],Table1[Team],Table1[[#This Row],[Team]]) - 5,1,0)</f>
        <v>0</v>
      </c>
      <c r="AJ1486" cm="1">
        <f t="array" ref="AJ1486">MATCH(Table1[[#This Row],[Game_ID]],_xlfn.UNIQUE(_xlfn._xlws.FILTER(Table1[Game_ID],Table1[Team]=Table1[[#This Row],[Team]])),0)</f>
        <v>9</v>
      </c>
      <c r="AK1486">
        <f>IF(Table1[[#This Row],[Last5_Flag]]=1,1,0)</f>
        <v>0</v>
      </c>
      <c r="AL1486">
        <f>COUNTIFS(
    Table1[Player Name], Table1[[#This Row],[Player Name]],
    Table1[Position], Table1[[#This Row],[Position]]
)</f>
        <v>2</v>
      </c>
      <c r="AM1486" t="str" cm="1">
        <f t="array" ref="AM14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487" spans="1:39" x14ac:dyDescent="0.2">
      <c r="A1487" t="str">
        <f>TEXT(Table1[[#This Row],[Date]],"yyyymmdd") &amp; "_" &amp; (LEFT(D1487,3) &amp; "_" &amp; LEFT(E1487,3) &amp; "_" &amp; (Table1[[#This Row],[Game_no.]]))</f>
        <v>20260304_IUP_Fai_1</v>
      </c>
      <c r="B1487" s="1">
        <v>46085</v>
      </c>
      <c r="C1487" s="3">
        <v>1</v>
      </c>
      <c r="D1487" t="s">
        <v>301</v>
      </c>
      <c r="E1487" t="s">
        <v>168</v>
      </c>
      <c r="F1487" t="s">
        <v>168</v>
      </c>
      <c r="G1487" t="s">
        <v>301</v>
      </c>
      <c r="H1487" t="s">
        <v>334</v>
      </c>
      <c r="I1487" t="str">
        <f>TRIM(SUBSTITUTE(Table1[[#This Row],[Player]], " ", ""))</f>
        <v>G.Ramm</v>
      </c>
      <c r="J1487">
        <v>2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f t="shared" si="75"/>
        <v>0</v>
      </c>
      <c r="W1487" t="s">
        <v>57</v>
      </c>
      <c r="X1487" s="3">
        <v>7</v>
      </c>
      <c r="Y1487">
        <v>0</v>
      </c>
      <c r="AF1487">
        <f>Table1[[#This Row],[AB]]+Table1[[#This Row],[BB]]+Table1[[#This Row],[SF]]</f>
        <v>2</v>
      </c>
      <c r="AG1487">
        <f>Table1[[#This Row],[H]]+Table1[[#This Row],[BB]]</f>
        <v>0</v>
      </c>
      <c r="AH1487">
        <f>Table1[[#This Row],[H]]-Table1[[#This Row],[2B]]-Table1[[#This Row],[3B]]-Table1[[#This Row],[HR]]</f>
        <v>0</v>
      </c>
      <c r="AI1487" s="3">
        <f>IF(Table1[[#This Row],[Team_Game_Number]] &gt;_xlfn.MAXIFS(Table1[Team_Game_Number],Table1[Team],Table1[[#This Row],[Team]]) - 5,1,0)</f>
        <v>0</v>
      </c>
      <c r="AJ1487" cm="1">
        <f t="array" ref="AJ1487">MATCH(Table1[[#This Row],[Game_ID]],_xlfn.UNIQUE(_xlfn._xlws.FILTER(Table1[Game_ID],Table1[Team]=Table1[[#This Row],[Team]])),0)</f>
        <v>9</v>
      </c>
      <c r="AK1487">
        <f>IF(Table1[[#This Row],[Last5_Flag]]=1,1,0)</f>
        <v>0</v>
      </c>
      <c r="AL1487">
        <f>COUNTIFS(
    Table1[Player Name], Table1[[#This Row],[Player Name]],
    Table1[Position], Table1[[#This Row],[Position]]
)</f>
        <v>4</v>
      </c>
      <c r="AM1487" t="str" cm="1">
        <f t="array" ref="AM14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488" spans="1:39" x14ac:dyDescent="0.2">
      <c r="A1488" t="str">
        <f>TEXT(Table1[[#This Row],[Date]],"yyyymmdd") &amp; "_" &amp; (LEFT(D1488,3) &amp; "_" &amp; LEFT(E1488,3) &amp; "_" &amp; (Table1[[#This Row],[Game_no.]]))</f>
        <v>20260304_IUP_Fai_1</v>
      </c>
      <c r="B1488" s="1">
        <v>46085</v>
      </c>
      <c r="C1488" s="3">
        <v>1</v>
      </c>
      <c r="D1488" t="s">
        <v>301</v>
      </c>
      <c r="E1488" t="s">
        <v>168</v>
      </c>
      <c r="F1488" t="s">
        <v>168</v>
      </c>
      <c r="G1488" t="s">
        <v>301</v>
      </c>
      <c r="H1488" t="s">
        <v>179</v>
      </c>
      <c r="I1488" t="str">
        <f>TRIM(SUBSTITUTE(Table1[[#This Row],[Player]], " ", ""))</f>
        <v>J.McGill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f t="shared" si="75"/>
        <v>0</v>
      </c>
      <c r="W1488" t="s">
        <v>74</v>
      </c>
      <c r="X1488" s="3">
        <v>7</v>
      </c>
      <c r="Y1488">
        <v>0</v>
      </c>
      <c r="AF1488">
        <f>Table1[[#This Row],[AB]]+Table1[[#This Row],[BB]]+Table1[[#This Row],[SF]]</f>
        <v>1</v>
      </c>
      <c r="AG1488">
        <f>Table1[[#This Row],[H]]+Table1[[#This Row],[BB]]</f>
        <v>0</v>
      </c>
      <c r="AH1488">
        <f>Table1[[#This Row],[H]]-Table1[[#This Row],[2B]]-Table1[[#This Row],[3B]]-Table1[[#This Row],[HR]]</f>
        <v>0</v>
      </c>
      <c r="AI1488" s="3">
        <f>IF(Table1[[#This Row],[Team_Game_Number]] &gt;_xlfn.MAXIFS(Table1[Team_Game_Number],Table1[Team],Table1[[#This Row],[Team]]) - 5,1,0)</f>
        <v>0</v>
      </c>
      <c r="AJ1488" cm="1">
        <f t="array" ref="AJ1488">MATCH(Table1[[#This Row],[Game_ID]],_xlfn.UNIQUE(_xlfn._xlws.FILTER(Table1[Game_ID],Table1[Team]=Table1[[#This Row],[Team]])),0)</f>
        <v>9</v>
      </c>
      <c r="AK1488">
        <f>IF(Table1[[#This Row],[Last5_Flag]]=1,1,0)</f>
        <v>0</v>
      </c>
      <c r="AL1488">
        <f>COUNTIFS(
    Table1[Player Name], Table1[[#This Row],[Player Name]],
    Table1[Position], Table1[[#This Row],[Position]]
)</f>
        <v>1</v>
      </c>
      <c r="AM1488" t="str" cm="1">
        <f t="array" ref="AM14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489" spans="1:39" x14ac:dyDescent="0.2">
      <c r="A1489" t="str">
        <f>TEXT(Table1[[#This Row],[Date]],"yyyymmdd") &amp; "_" &amp; (LEFT(D1489,3) &amp; "_" &amp; LEFT(E1489,3) &amp; "_" &amp; (Table1[[#This Row],[Game_no.]]))</f>
        <v>20260304_IUP_Fai_1</v>
      </c>
      <c r="B1489" s="1">
        <v>46085</v>
      </c>
      <c r="C1489" s="3">
        <v>1</v>
      </c>
      <c r="D1489" t="s">
        <v>301</v>
      </c>
      <c r="E1489" t="s">
        <v>168</v>
      </c>
      <c r="F1489" t="s">
        <v>168</v>
      </c>
      <c r="G1489" t="s">
        <v>301</v>
      </c>
      <c r="H1489" t="s">
        <v>178</v>
      </c>
      <c r="I1489" t="str">
        <f>TRIM(SUBSTITUTE(Table1[[#This Row],[Player]], " ", ""))</f>
        <v>P.Matteson</v>
      </c>
      <c r="J1489">
        <v>1</v>
      </c>
      <c r="K1489">
        <v>1</v>
      </c>
      <c r="L1489">
        <v>0</v>
      </c>
      <c r="M1489">
        <v>0</v>
      </c>
      <c r="N1489">
        <v>1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f t="shared" si="75"/>
        <v>0</v>
      </c>
      <c r="W1489" t="s">
        <v>7</v>
      </c>
      <c r="X1489" s="3">
        <v>8</v>
      </c>
      <c r="Y1489">
        <v>0</v>
      </c>
      <c r="AF1489">
        <f>Table1[[#This Row],[AB]]+Table1[[#This Row],[BB]]+Table1[[#This Row],[SF]]</f>
        <v>2</v>
      </c>
      <c r="AG1489">
        <f>Table1[[#This Row],[H]]+Table1[[#This Row],[BB]]</f>
        <v>1</v>
      </c>
      <c r="AH1489">
        <f>Table1[[#This Row],[H]]-Table1[[#This Row],[2B]]-Table1[[#This Row],[3B]]-Table1[[#This Row],[HR]]</f>
        <v>0</v>
      </c>
      <c r="AI1489" s="3">
        <f>IF(Table1[[#This Row],[Team_Game_Number]] &gt;_xlfn.MAXIFS(Table1[Team_Game_Number],Table1[Team],Table1[[#This Row],[Team]]) - 5,1,0)</f>
        <v>0</v>
      </c>
      <c r="AJ1489" cm="1">
        <f t="array" ref="AJ1489">MATCH(Table1[[#This Row],[Game_ID]],_xlfn.UNIQUE(_xlfn._xlws.FILTER(Table1[Game_ID],Table1[Team]=Table1[[#This Row],[Team]])),0)</f>
        <v>9</v>
      </c>
      <c r="AK1489">
        <f>IF(Table1[[#This Row],[Last5_Flag]]=1,1,0)</f>
        <v>0</v>
      </c>
      <c r="AL1489">
        <f>COUNTIFS(
    Table1[Player Name], Table1[[#This Row],[Player Name]],
    Table1[Position], Table1[[#This Row],[Position]]
)</f>
        <v>23</v>
      </c>
      <c r="AM1489" t="str" cm="1">
        <f t="array" ref="AM14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490" spans="1:39" x14ac:dyDescent="0.2">
      <c r="A1490" t="str">
        <f>TEXT(Table1[[#This Row],[Date]],"yyyymmdd") &amp; "_" &amp; (LEFT(D1490,3) &amp; "_" &amp; LEFT(E1490,3) &amp; "_" &amp; (Table1[[#This Row],[Game_no.]]))</f>
        <v>20260304_IUP_Fai_1</v>
      </c>
      <c r="B1490" s="1">
        <v>46085</v>
      </c>
      <c r="C1490" s="3">
        <v>1</v>
      </c>
      <c r="D1490" t="s">
        <v>301</v>
      </c>
      <c r="E1490" t="s">
        <v>168</v>
      </c>
      <c r="F1490" t="s">
        <v>168</v>
      </c>
      <c r="G1490" t="s">
        <v>301</v>
      </c>
      <c r="H1490" t="s">
        <v>177</v>
      </c>
      <c r="I1490" t="str">
        <f>TRIM(SUBSTITUTE(Table1[[#This Row],[Player]], " ", ""))</f>
        <v>A.Nordling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f t="shared" si="75"/>
        <v>5</v>
      </c>
      <c r="W1490" t="s">
        <v>74</v>
      </c>
      <c r="X1490" s="3">
        <v>8</v>
      </c>
      <c r="Y1490">
        <v>0</v>
      </c>
      <c r="AF1490">
        <f>Table1[[#This Row],[AB]]+Table1[[#This Row],[BB]]+Table1[[#This Row],[SF]]</f>
        <v>1</v>
      </c>
      <c r="AG1490">
        <f>Table1[[#This Row],[H]]+Table1[[#This Row],[BB]]</f>
        <v>1</v>
      </c>
      <c r="AH1490">
        <f>Table1[[#This Row],[H]]-Table1[[#This Row],[2B]]-Table1[[#This Row],[3B]]-Table1[[#This Row],[HR]]</f>
        <v>0</v>
      </c>
      <c r="AI1490" s="3">
        <f>IF(Table1[[#This Row],[Team_Game_Number]] &gt;_xlfn.MAXIFS(Table1[Team_Game_Number],Table1[Team],Table1[[#This Row],[Team]]) - 5,1,0)</f>
        <v>0</v>
      </c>
      <c r="AJ1490" cm="1">
        <f t="array" ref="AJ1490">MATCH(Table1[[#This Row],[Game_ID]],_xlfn.UNIQUE(_xlfn._xlws.FILTER(Table1[Game_ID],Table1[Team]=Table1[[#This Row],[Team]])),0)</f>
        <v>9</v>
      </c>
      <c r="AK1490">
        <f>IF(Table1[[#This Row],[Last5_Flag]]=1,1,0)</f>
        <v>0</v>
      </c>
      <c r="AL1490">
        <f>COUNTIFS(
    Table1[Player Name], Table1[[#This Row],[Player Name]],
    Table1[Position], Table1[[#This Row],[Position]]
)</f>
        <v>16</v>
      </c>
      <c r="AM1490" t="str" cm="1">
        <f t="array" ref="AM14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491" spans="1:39" x14ac:dyDescent="0.2">
      <c r="A1491" t="str">
        <f>TEXT(Table1[[#This Row],[Date]],"yyyymmdd") &amp; "_" &amp; (LEFT(D1491,3) &amp; "_" &amp; LEFT(E1491,3) &amp; "_" &amp; (Table1[[#This Row],[Game_no.]]))</f>
        <v>20260304_IUP_Fai_1</v>
      </c>
      <c r="B1491" s="1">
        <v>46085</v>
      </c>
      <c r="C1491" s="3">
        <v>1</v>
      </c>
      <c r="D1491" t="s">
        <v>301</v>
      </c>
      <c r="E1491" t="s">
        <v>168</v>
      </c>
      <c r="F1491" t="s">
        <v>168</v>
      </c>
      <c r="G1491" t="s">
        <v>301</v>
      </c>
      <c r="H1491" t="s">
        <v>180</v>
      </c>
      <c r="I1491" t="str">
        <f>TRIM(SUBSTITUTE(Table1[[#This Row],[Player]], " ", ""))</f>
        <v>A.Keilholz</v>
      </c>
      <c r="J1491">
        <v>1</v>
      </c>
      <c r="K1491">
        <v>0</v>
      </c>
      <c r="L1491">
        <v>0</v>
      </c>
      <c r="M1491">
        <v>0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f t="shared" si="75"/>
        <v>0</v>
      </c>
      <c r="W1491" t="s">
        <v>52</v>
      </c>
      <c r="X1491" s="3">
        <v>9</v>
      </c>
      <c r="Y1491">
        <v>0</v>
      </c>
      <c r="AF1491">
        <f>Table1[[#This Row],[AB]]+Table1[[#This Row],[BB]]+Table1[[#This Row],[SF]]</f>
        <v>3</v>
      </c>
      <c r="AG1491">
        <f>Table1[[#This Row],[H]]+Table1[[#This Row],[BB]]</f>
        <v>2</v>
      </c>
      <c r="AH1491">
        <f>Table1[[#This Row],[H]]-Table1[[#This Row],[2B]]-Table1[[#This Row],[3B]]-Table1[[#This Row],[HR]]</f>
        <v>0</v>
      </c>
      <c r="AI1491" s="3">
        <f>IF(Table1[[#This Row],[Team_Game_Number]] &gt;_xlfn.MAXIFS(Table1[Team_Game_Number],Table1[Team],Table1[[#This Row],[Team]]) - 5,1,0)</f>
        <v>0</v>
      </c>
      <c r="AJ1491" cm="1">
        <f t="array" ref="AJ1491">MATCH(Table1[[#This Row],[Game_ID]],_xlfn.UNIQUE(_xlfn._xlws.FILTER(Table1[Game_ID],Table1[Team]=Table1[[#This Row],[Team]])),0)</f>
        <v>9</v>
      </c>
      <c r="AK1491">
        <f>IF(Table1[[#This Row],[Last5_Flag]]=1,1,0)</f>
        <v>0</v>
      </c>
      <c r="AL1491">
        <f>COUNTIFS(
    Table1[Player Name], Table1[[#This Row],[Player Name]],
    Table1[Position], Table1[[#This Row],[Position]]
)</f>
        <v>24</v>
      </c>
      <c r="AM1491" t="str" cm="1">
        <f t="array" ref="AM14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492" spans="1:39" x14ac:dyDescent="0.2">
      <c r="A1492" t="str">
        <f>TEXT(Table1[[#This Row],[Date]],"yyyymmdd") &amp; "_" &amp; (LEFT(D1492,3) &amp; "_" &amp; LEFT(E1492,3) &amp; "_" &amp; (Table1[[#This Row],[Game_no.]]))</f>
        <v>20260304_IUP_Fai_1</v>
      </c>
      <c r="B1492" s="1">
        <v>46085</v>
      </c>
      <c r="C1492" s="3">
        <v>1</v>
      </c>
      <c r="D1492" t="s">
        <v>301</v>
      </c>
      <c r="E1492" t="s">
        <v>168</v>
      </c>
      <c r="F1492" t="s">
        <v>168</v>
      </c>
      <c r="G1492" t="s">
        <v>301</v>
      </c>
      <c r="H1492" t="s">
        <v>175</v>
      </c>
      <c r="I1492" t="str">
        <f>TRIM(SUBSTITUTE(Table1[[#This Row],[Player]], " ", ""))</f>
        <v>K.Thomas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f t="shared" si="75"/>
        <v>0</v>
      </c>
      <c r="W1492" t="s">
        <v>73</v>
      </c>
      <c r="X1492" s="3"/>
      <c r="Y1492">
        <v>0</v>
      </c>
      <c r="AF1492">
        <f>Table1[[#This Row],[AB]]+Table1[[#This Row],[BB]]+Table1[[#This Row],[SF]]</f>
        <v>0</v>
      </c>
      <c r="AG1492">
        <f>Table1[[#This Row],[H]]+Table1[[#This Row],[BB]]</f>
        <v>0</v>
      </c>
      <c r="AH1492">
        <f>Table1[[#This Row],[H]]-Table1[[#This Row],[2B]]-Table1[[#This Row],[3B]]-Table1[[#This Row],[HR]]</f>
        <v>0</v>
      </c>
      <c r="AI1492" s="3">
        <f>IF(Table1[[#This Row],[Team_Game_Number]] &gt;_xlfn.MAXIFS(Table1[Team_Game_Number],Table1[Team],Table1[[#This Row],[Team]]) - 5,1,0)</f>
        <v>0</v>
      </c>
      <c r="AJ1492" cm="1">
        <f t="array" ref="AJ1492">MATCH(Table1[[#This Row],[Game_ID]],_xlfn.UNIQUE(_xlfn._xlws.FILTER(Table1[Game_ID],Table1[Team]=Table1[[#This Row],[Team]])),0)</f>
        <v>9</v>
      </c>
      <c r="AK1492">
        <f>IF(Table1[[#This Row],[Last5_Flag]]=1,1,0)</f>
        <v>0</v>
      </c>
      <c r="AL1492">
        <f>COUNTIFS(
    Table1[Player Name], Table1[[#This Row],[Player Name]],
    Table1[Position], Table1[[#This Row],[Position]]
)</f>
        <v>10</v>
      </c>
      <c r="AM1492" t="str" cm="1">
        <f t="array" ref="AM14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493" spans="1:39" x14ac:dyDescent="0.2">
      <c r="A1493" t="str">
        <f>TEXT(Table1[[#This Row],[Date]],"yyyymmdd") &amp; "_" &amp; (LEFT(D1493,3) &amp; "_" &amp; LEFT(E1493,3) &amp; "_" &amp; (Table1[[#This Row],[Game_no.]]))</f>
        <v>20260304_IUP_Fai_1</v>
      </c>
      <c r="B1493" s="1">
        <v>46085</v>
      </c>
      <c r="C1493" s="3">
        <v>1</v>
      </c>
      <c r="D1493" t="s">
        <v>301</v>
      </c>
      <c r="E1493" t="s">
        <v>168</v>
      </c>
      <c r="F1493" t="s">
        <v>168</v>
      </c>
      <c r="G1493" t="s">
        <v>301</v>
      </c>
      <c r="H1493" t="s">
        <v>182</v>
      </c>
      <c r="I1493" t="str">
        <f>TRIM(SUBSTITUTE(Table1[[#This Row],[Player]], " ", ""))</f>
        <v>D.Haller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f t="shared" si="75"/>
        <v>0</v>
      </c>
      <c r="W1493" t="s">
        <v>58</v>
      </c>
      <c r="X1493" s="3"/>
      <c r="Y1493">
        <v>0</v>
      </c>
      <c r="Z1493">
        <v>7</v>
      </c>
      <c r="AA1493">
        <v>6</v>
      </c>
      <c r="AB1493">
        <v>1</v>
      </c>
      <c r="AC1493">
        <v>1</v>
      </c>
      <c r="AD1493">
        <v>2</v>
      </c>
      <c r="AE1493">
        <v>3</v>
      </c>
      <c r="AF1493">
        <f>Table1[[#This Row],[AB]]+Table1[[#This Row],[BB]]+Table1[[#This Row],[SF]]</f>
        <v>0</v>
      </c>
      <c r="AG1493">
        <f>Table1[[#This Row],[H]]+Table1[[#This Row],[BB]]</f>
        <v>0</v>
      </c>
      <c r="AH1493">
        <f>Table1[[#This Row],[H]]-Table1[[#This Row],[2B]]-Table1[[#This Row],[3B]]-Table1[[#This Row],[HR]]</f>
        <v>0</v>
      </c>
      <c r="AI1493" s="3">
        <f>IF(Table1[[#This Row],[Team_Game_Number]] &gt;_xlfn.MAXIFS(Table1[Team_Game_Number],Table1[Team],Table1[[#This Row],[Team]]) - 5,1,0)</f>
        <v>0</v>
      </c>
      <c r="AJ1493" cm="1">
        <f t="array" ref="AJ1493">MATCH(Table1[[#This Row],[Game_ID]],_xlfn.UNIQUE(_xlfn._xlws.FILTER(Table1[Game_ID],Table1[Team]=Table1[[#This Row],[Team]])),0)</f>
        <v>9</v>
      </c>
      <c r="AK1493">
        <f>IF(Table1[[#This Row],[Last5_Flag]]=1,1,0)</f>
        <v>0</v>
      </c>
      <c r="AL1493">
        <f>COUNTIFS(
    Table1[Player Name], Table1[[#This Row],[Player Name]],
    Table1[Position], Table1[[#This Row],[Position]]
)</f>
        <v>11</v>
      </c>
      <c r="AM1493" t="str" cm="1">
        <f t="array" ref="AM14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494" spans="1:39" x14ac:dyDescent="0.2">
      <c r="A1494" t="str">
        <f>TEXT(Table1[[#This Row],[Date]],"yyyymmdd") &amp; "_" &amp; (LEFT(D1494,3) &amp; "_" &amp; LEFT(E1494,3) &amp; "_" &amp; (Table1[[#This Row],[Game_no.]]))</f>
        <v>20260304_Sag_UC_1</v>
      </c>
      <c r="B1494" s="1">
        <v>46085</v>
      </c>
      <c r="C1494" s="3">
        <v>1</v>
      </c>
      <c r="D1494" t="s">
        <v>388</v>
      </c>
      <c r="E1494" t="s">
        <v>201</v>
      </c>
      <c r="F1494" t="s">
        <v>201</v>
      </c>
      <c r="G1494" t="s">
        <v>388</v>
      </c>
      <c r="H1494" t="s">
        <v>202</v>
      </c>
      <c r="I1494" t="str">
        <f>TRIM(SUBSTITUTE(Table1[[#This Row],[Player]], " ", ""))</f>
        <v>E.Zucchero</v>
      </c>
      <c r="J1494">
        <v>4</v>
      </c>
      <c r="K1494">
        <v>0</v>
      </c>
      <c r="L1494">
        <v>1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f t="shared" si="75"/>
        <v>1</v>
      </c>
      <c r="W1494" t="s">
        <v>48</v>
      </c>
      <c r="X1494" s="3">
        <v>1</v>
      </c>
      <c r="Y1494">
        <v>0</v>
      </c>
      <c r="AF1494">
        <f>Table1[[#This Row],[AB]]+Table1[[#This Row],[BB]]+Table1[[#This Row],[SF]]</f>
        <v>4</v>
      </c>
      <c r="AG1494">
        <f>Table1[[#This Row],[H]]+Table1[[#This Row],[BB]]</f>
        <v>1</v>
      </c>
      <c r="AH1494">
        <f>Table1[[#This Row],[H]]-Table1[[#This Row],[2B]]-Table1[[#This Row],[3B]]-Table1[[#This Row],[HR]]</f>
        <v>1</v>
      </c>
      <c r="AI1494" s="3">
        <f>IF(Table1[[#This Row],[Team_Game_Number]] &gt;_xlfn.MAXIFS(Table1[Team_Game_Number],Table1[Team],Table1[[#This Row],[Team]]) - 5,1,0)</f>
        <v>0</v>
      </c>
      <c r="AJ1494" cm="1">
        <f t="array" ref="AJ1494">MATCH(Table1[[#This Row],[Game_ID]],_xlfn.UNIQUE(_xlfn._xlws.FILTER(Table1[Game_ID],Table1[Team]=Table1[[#This Row],[Team]])),0)</f>
        <v>16</v>
      </c>
      <c r="AK1494">
        <f>IF(Table1[[#This Row],[Last5_Flag]]=1,1,0)</f>
        <v>0</v>
      </c>
      <c r="AL1494">
        <f>COUNTIFS(
    Table1[Player Name], Table1[[#This Row],[Player Name]],
    Table1[Position], Table1[[#This Row],[Position]]
)</f>
        <v>33</v>
      </c>
      <c r="AM1494" t="str" cm="1">
        <f t="array" ref="AM14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495" spans="1:39" x14ac:dyDescent="0.2">
      <c r="A1495" t="str">
        <f>TEXT(Table1[[#This Row],[Date]],"yyyymmdd") &amp; "_" &amp; (LEFT(D1495,3) &amp; "_" &amp; LEFT(E1495,3) &amp; "_" &amp; (Table1[[#This Row],[Game_no.]]))</f>
        <v>20260304_Sag_UC_1</v>
      </c>
      <c r="B1495" s="1">
        <v>46085</v>
      </c>
      <c r="C1495" s="3">
        <v>1</v>
      </c>
      <c r="D1495" t="s">
        <v>388</v>
      </c>
      <c r="E1495" t="s">
        <v>201</v>
      </c>
      <c r="F1495" t="s">
        <v>201</v>
      </c>
      <c r="G1495" t="s">
        <v>388</v>
      </c>
      <c r="H1495" t="s">
        <v>203</v>
      </c>
      <c r="I1495" t="str">
        <f>TRIM(SUBSTITUTE(Table1[[#This Row],[Player]], " ", ""))</f>
        <v>B.Polistina</v>
      </c>
      <c r="J1495">
        <v>4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f t="shared" si="75"/>
        <v>0</v>
      </c>
      <c r="W1495" t="s">
        <v>53</v>
      </c>
      <c r="X1495" s="3">
        <v>2</v>
      </c>
      <c r="Y1495">
        <v>0</v>
      </c>
      <c r="AF1495">
        <f>Table1[[#This Row],[AB]]+Table1[[#This Row],[BB]]+Table1[[#This Row],[SF]]</f>
        <v>4</v>
      </c>
      <c r="AG1495">
        <f>Table1[[#This Row],[H]]+Table1[[#This Row],[BB]]</f>
        <v>0</v>
      </c>
      <c r="AH1495">
        <f>Table1[[#This Row],[H]]-Table1[[#This Row],[2B]]-Table1[[#This Row],[3B]]-Table1[[#This Row],[HR]]</f>
        <v>0</v>
      </c>
      <c r="AI1495" s="3">
        <f>IF(Table1[[#This Row],[Team_Game_Number]] &gt;_xlfn.MAXIFS(Table1[Team_Game_Number],Table1[Team],Table1[[#This Row],[Team]]) - 5,1,0)</f>
        <v>0</v>
      </c>
      <c r="AJ1495" cm="1">
        <f t="array" ref="AJ1495">MATCH(Table1[[#This Row],[Game_ID]],_xlfn.UNIQUE(_xlfn._xlws.FILTER(Table1[Game_ID],Table1[Team]=Table1[[#This Row],[Team]])),0)</f>
        <v>16</v>
      </c>
      <c r="AK1495">
        <f>IF(Table1[[#This Row],[Last5_Flag]]=1,1,0)</f>
        <v>0</v>
      </c>
      <c r="AL1495">
        <f>COUNTIFS(
    Table1[Player Name], Table1[[#This Row],[Player Name]],
    Table1[Position], Table1[[#This Row],[Position]]
)</f>
        <v>18</v>
      </c>
      <c r="AM1495" t="str" cm="1">
        <f t="array" ref="AM14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496" spans="1:39" x14ac:dyDescent="0.2">
      <c r="A1496" t="str">
        <f>TEXT(Table1[[#This Row],[Date]],"yyyymmdd") &amp; "_" &amp; (LEFT(D1496,3) &amp; "_" &amp; LEFT(E1496,3) &amp; "_" &amp; (Table1[[#This Row],[Game_no.]]))</f>
        <v>20260304_Sag_UC_1</v>
      </c>
      <c r="B1496" s="1">
        <v>46085</v>
      </c>
      <c r="C1496" s="3">
        <v>1</v>
      </c>
      <c r="D1496" t="s">
        <v>388</v>
      </c>
      <c r="E1496" t="s">
        <v>201</v>
      </c>
      <c r="F1496" t="s">
        <v>201</v>
      </c>
      <c r="G1496" t="s">
        <v>388</v>
      </c>
      <c r="H1496" t="s">
        <v>205</v>
      </c>
      <c r="I1496" t="str">
        <f>TRIM(SUBSTITUTE(Table1[[#This Row],[Player]], " ", ""))</f>
        <v>T.Hodson</v>
      </c>
      <c r="J1496">
        <v>4</v>
      </c>
      <c r="K1496">
        <v>0</v>
      </c>
      <c r="L1496">
        <v>2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f t="shared" si="75"/>
        <v>4</v>
      </c>
      <c r="W1496" t="s">
        <v>8</v>
      </c>
      <c r="X1496" s="3">
        <v>3</v>
      </c>
      <c r="Y1496">
        <v>0</v>
      </c>
      <c r="AF1496">
        <f>Table1[[#This Row],[AB]]+Table1[[#This Row],[BB]]+Table1[[#This Row],[SF]]</f>
        <v>4</v>
      </c>
      <c r="AG1496">
        <f>Table1[[#This Row],[H]]+Table1[[#This Row],[BB]]</f>
        <v>2</v>
      </c>
      <c r="AH1496">
        <f>Table1[[#This Row],[H]]-Table1[[#This Row],[2B]]-Table1[[#This Row],[3B]]-Table1[[#This Row],[HR]]</f>
        <v>1</v>
      </c>
      <c r="AI1496" s="3">
        <f>IF(Table1[[#This Row],[Team_Game_Number]] &gt;_xlfn.MAXIFS(Table1[Team_Game_Number],Table1[Team],Table1[[#This Row],[Team]]) - 5,1,0)</f>
        <v>0</v>
      </c>
      <c r="AJ1496" cm="1">
        <f t="array" ref="AJ1496">MATCH(Table1[[#This Row],[Game_ID]],_xlfn.UNIQUE(_xlfn._xlws.FILTER(Table1[Game_ID],Table1[Team]=Table1[[#This Row],[Team]])),0)</f>
        <v>16</v>
      </c>
      <c r="AK1496">
        <f>IF(Table1[[#This Row],[Last5_Flag]]=1,1,0)</f>
        <v>0</v>
      </c>
      <c r="AL1496">
        <f>COUNTIFS(
    Table1[Player Name], Table1[[#This Row],[Player Name]],
    Table1[Position], Table1[[#This Row],[Position]]
)</f>
        <v>33</v>
      </c>
      <c r="AM1496" t="str" cm="1">
        <f t="array" ref="AM14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497" spans="1:39" x14ac:dyDescent="0.2">
      <c r="A1497" t="str">
        <f>TEXT(Table1[[#This Row],[Date]],"yyyymmdd") &amp; "_" &amp; (LEFT(D1497,3) &amp; "_" &amp; LEFT(E1497,3) &amp; "_" &amp; (Table1[[#This Row],[Game_no.]]))</f>
        <v>20260304_Sag_UC_1</v>
      </c>
      <c r="B1497" s="1">
        <v>46085</v>
      </c>
      <c r="C1497" s="3">
        <v>1</v>
      </c>
      <c r="D1497" t="s">
        <v>388</v>
      </c>
      <c r="E1497" t="s">
        <v>201</v>
      </c>
      <c r="F1497" t="s">
        <v>201</v>
      </c>
      <c r="G1497" t="s">
        <v>388</v>
      </c>
      <c r="H1497" t="s">
        <v>222</v>
      </c>
      <c r="I1497" t="str">
        <f>TRIM(SUBSTITUTE(Table1[[#This Row],[Player]], " ", ""))</f>
        <v>C.Masters</v>
      </c>
      <c r="J1497">
        <v>3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f t="shared" si="75"/>
        <v>0</v>
      </c>
      <c r="W1497" t="s">
        <v>50</v>
      </c>
      <c r="X1497" s="3">
        <v>4</v>
      </c>
      <c r="Y1497">
        <v>0</v>
      </c>
      <c r="AF1497">
        <f>Table1[[#This Row],[AB]]+Table1[[#This Row],[BB]]+Table1[[#This Row],[SF]]</f>
        <v>3</v>
      </c>
      <c r="AG1497">
        <f>Table1[[#This Row],[H]]+Table1[[#This Row],[BB]]</f>
        <v>0</v>
      </c>
      <c r="AH1497">
        <f>Table1[[#This Row],[H]]-Table1[[#This Row],[2B]]-Table1[[#This Row],[3B]]-Table1[[#This Row],[HR]]</f>
        <v>0</v>
      </c>
      <c r="AI1497" s="3">
        <f>IF(Table1[[#This Row],[Team_Game_Number]] &gt;_xlfn.MAXIFS(Table1[Team_Game_Number],Table1[Team],Table1[[#This Row],[Team]]) - 5,1,0)</f>
        <v>0</v>
      </c>
      <c r="AJ1497" cm="1">
        <f t="array" ref="AJ1497">MATCH(Table1[[#This Row],[Game_ID]],_xlfn.UNIQUE(_xlfn._xlws.FILTER(Table1[Game_ID],Table1[Team]=Table1[[#This Row],[Team]])),0)</f>
        <v>16</v>
      </c>
      <c r="AK1497">
        <f>IF(Table1[[#This Row],[Last5_Flag]]=1,1,0)</f>
        <v>0</v>
      </c>
      <c r="AL1497">
        <f>COUNTIFS(
    Table1[Player Name], Table1[[#This Row],[Player Name]],
    Table1[Position], Table1[[#This Row],[Position]]
)</f>
        <v>8</v>
      </c>
      <c r="AM1497" t="str" cm="1">
        <f t="array" ref="AM14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498" spans="1:39" x14ac:dyDescent="0.2">
      <c r="A1498" t="str">
        <f>TEXT(Table1[[#This Row],[Date]],"yyyymmdd") &amp; "_" &amp; (LEFT(D1498,3) &amp; "_" &amp; LEFT(E1498,3) &amp; "_" &amp; (Table1[[#This Row],[Game_no.]]))</f>
        <v>20260304_Sag_UC_1</v>
      </c>
      <c r="B1498" s="1">
        <v>46085</v>
      </c>
      <c r="C1498" s="3">
        <v>1</v>
      </c>
      <c r="D1498" t="s">
        <v>388</v>
      </c>
      <c r="E1498" t="s">
        <v>201</v>
      </c>
      <c r="F1498" t="s">
        <v>201</v>
      </c>
      <c r="G1498" t="s">
        <v>388</v>
      </c>
      <c r="H1498" t="s">
        <v>207</v>
      </c>
      <c r="I1498" t="str">
        <f>TRIM(SUBSTITUTE(Table1[[#This Row],[Player]], " ", ""))</f>
        <v>A.Hurley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f t="shared" si="75"/>
        <v>0</v>
      </c>
      <c r="W1498" t="s">
        <v>73</v>
      </c>
      <c r="X1498" s="3"/>
      <c r="Y1498">
        <v>0</v>
      </c>
      <c r="AF1498">
        <f>Table1[[#This Row],[AB]]+Table1[[#This Row],[BB]]+Table1[[#This Row],[SF]]</f>
        <v>0</v>
      </c>
      <c r="AG1498">
        <f>Table1[[#This Row],[H]]+Table1[[#This Row],[BB]]</f>
        <v>0</v>
      </c>
      <c r="AH1498">
        <f>Table1[[#This Row],[H]]-Table1[[#This Row],[2B]]-Table1[[#This Row],[3B]]-Table1[[#This Row],[HR]]</f>
        <v>0</v>
      </c>
      <c r="AI1498" s="3">
        <f>IF(Table1[[#This Row],[Team_Game_Number]] &gt;_xlfn.MAXIFS(Table1[Team_Game_Number],Table1[Team],Table1[[#This Row],[Team]]) - 5,1,0)</f>
        <v>0</v>
      </c>
      <c r="AJ1498" cm="1">
        <f t="array" ref="AJ1498">MATCH(Table1[[#This Row],[Game_ID]],_xlfn.UNIQUE(_xlfn._xlws.FILTER(Table1[Game_ID],Table1[Team]=Table1[[#This Row],[Team]])),0)</f>
        <v>16</v>
      </c>
      <c r="AK1498">
        <f>IF(Table1[[#This Row],[Last5_Flag]]=1,1,0)</f>
        <v>0</v>
      </c>
      <c r="AL1498">
        <f>COUNTIFS(
    Table1[Player Name], Table1[[#This Row],[Player Name]],
    Table1[Position], Table1[[#This Row],[Position]]
)</f>
        <v>16</v>
      </c>
      <c r="AM1498" t="str" cm="1">
        <f t="array" ref="AM14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499" spans="1:39" x14ac:dyDescent="0.2">
      <c r="A1499" t="str">
        <f>TEXT(Table1[[#This Row],[Date]],"yyyymmdd") &amp; "_" &amp; (LEFT(D1499,3) &amp; "_" &amp; LEFT(E1499,3) &amp; "_" &amp; (Table1[[#This Row],[Game_no.]]))</f>
        <v>20260304_Sag_UC_1</v>
      </c>
      <c r="B1499" s="1">
        <v>46085</v>
      </c>
      <c r="C1499" s="3">
        <v>1</v>
      </c>
      <c r="D1499" t="s">
        <v>388</v>
      </c>
      <c r="E1499" t="s">
        <v>201</v>
      </c>
      <c r="F1499" t="s">
        <v>201</v>
      </c>
      <c r="G1499" t="s">
        <v>388</v>
      </c>
      <c r="H1499" t="s">
        <v>221</v>
      </c>
      <c r="I1499" t="str">
        <f>TRIM(SUBSTITUTE(Table1[[#This Row],[Player]], " ", ""))</f>
        <v>C.Dunn</v>
      </c>
      <c r="J1499">
        <v>3</v>
      </c>
      <c r="K1499">
        <v>0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f t="shared" si="75"/>
        <v>2</v>
      </c>
      <c r="W1499" t="s">
        <v>43</v>
      </c>
      <c r="X1499" s="3">
        <v>5</v>
      </c>
      <c r="Y1499">
        <v>0</v>
      </c>
      <c r="AF1499">
        <f>Table1[[#This Row],[AB]]+Table1[[#This Row],[BB]]+Table1[[#This Row],[SF]]</f>
        <v>3</v>
      </c>
      <c r="AG1499">
        <f>Table1[[#This Row],[H]]+Table1[[#This Row],[BB]]</f>
        <v>2</v>
      </c>
      <c r="AH1499">
        <f>Table1[[#This Row],[H]]-Table1[[#This Row],[2B]]-Table1[[#This Row],[3B]]-Table1[[#This Row],[HR]]</f>
        <v>2</v>
      </c>
      <c r="AI1499" s="3">
        <f>IF(Table1[[#This Row],[Team_Game_Number]] &gt;_xlfn.MAXIFS(Table1[Team_Game_Number],Table1[Team],Table1[[#This Row],[Team]]) - 5,1,0)</f>
        <v>0</v>
      </c>
      <c r="AJ1499" cm="1">
        <f t="array" ref="AJ1499">MATCH(Table1[[#This Row],[Game_ID]],_xlfn.UNIQUE(_xlfn._xlws.FILTER(Table1[Game_ID],Table1[Team]=Table1[[#This Row],[Team]])),0)</f>
        <v>16</v>
      </c>
      <c r="AK1499">
        <f>IF(Table1[[#This Row],[Last5_Flag]]=1,1,0)</f>
        <v>0</v>
      </c>
      <c r="AL1499">
        <f>COUNTIFS(
    Table1[Player Name], Table1[[#This Row],[Player Name]],
    Table1[Position], Table1[[#This Row],[Position]]
)</f>
        <v>7</v>
      </c>
      <c r="AM1499" t="str" cm="1">
        <f t="array" ref="AM14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500" spans="1:39" x14ac:dyDescent="0.2">
      <c r="A1500" t="str">
        <f>TEXT(Table1[[#This Row],[Date]],"yyyymmdd") &amp; "_" &amp; (LEFT(D1500,3) &amp; "_" &amp; LEFT(E1500,3) &amp; "_" &amp; (Table1[[#This Row],[Game_no.]]))</f>
        <v>20260304_Sag_UC_1</v>
      </c>
      <c r="B1500" s="1">
        <v>46085</v>
      </c>
      <c r="C1500" s="3">
        <v>1</v>
      </c>
      <c r="D1500" t="s">
        <v>388</v>
      </c>
      <c r="E1500" t="s">
        <v>201</v>
      </c>
      <c r="F1500" t="s">
        <v>201</v>
      </c>
      <c r="G1500" t="s">
        <v>388</v>
      </c>
      <c r="H1500" t="s">
        <v>211</v>
      </c>
      <c r="I1500" t="str">
        <f>TRIM(SUBSTITUTE(Table1[[#This Row],[Player]], " ", ""))</f>
        <v>K.Serra</v>
      </c>
      <c r="J1500">
        <v>3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f t="shared" si="75"/>
        <v>0</v>
      </c>
      <c r="W1500" t="s">
        <v>52</v>
      </c>
      <c r="X1500" s="3">
        <v>6</v>
      </c>
      <c r="Y1500">
        <v>0</v>
      </c>
      <c r="AF1500">
        <f>Table1[[#This Row],[AB]]+Table1[[#This Row],[BB]]+Table1[[#This Row],[SF]]</f>
        <v>3</v>
      </c>
      <c r="AG1500">
        <f>Table1[[#This Row],[H]]+Table1[[#This Row],[BB]]</f>
        <v>0</v>
      </c>
      <c r="AH1500">
        <f>Table1[[#This Row],[H]]-Table1[[#This Row],[2B]]-Table1[[#This Row],[3B]]-Table1[[#This Row],[HR]]</f>
        <v>0</v>
      </c>
      <c r="AI1500" s="3">
        <f>IF(Table1[[#This Row],[Team_Game_Number]] &gt;_xlfn.MAXIFS(Table1[Team_Game_Number],Table1[Team],Table1[[#This Row],[Team]]) - 5,1,0)</f>
        <v>0</v>
      </c>
      <c r="AJ1500" cm="1">
        <f t="array" ref="AJ1500">MATCH(Table1[[#This Row],[Game_ID]],_xlfn.UNIQUE(_xlfn._xlws.FILTER(Table1[Game_ID],Table1[Team]=Table1[[#This Row],[Team]])),0)</f>
        <v>16</v>
      </c>
      <c r="AK1500">
        <f>IF(Table1[[#This Row],[Last5_Flag]]=1,1,0)</f>
        <v>0</v>
      </c>
      <c r="AL1500">
        <f>COUNTIFS(
    Table1[Player Name], Table1[[#This Row],[Player Name]],
    Table1[Position], Table1[[#This Row],[Position]]
)</f>
        <v>24</v>
      </c>
      <c r="AM1500" t="str" cm="1">
        <f t="array" ref="AM15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01" spans="1:39" x14ac:dyDescent="0.2">
      <c r="A1501" t="str">
        <f>TEXT(Table1[[#This Row],[Date]],"yyyymmdd") &amp; "_" &amp; (LEFT(D1501,3) &amp; "_" &amp; LEFT(E1501,3) &amp; "_" &amp; (Table1[[#This Row],[Game_no.]]))</f>
        <v>20260304_Sag_UC_1</v>
      </c>
      <c r="B1501" s="1">
        <v>46085</v>
      </c>
      <c r="C1501" s="3">
        <v>1</v>
      </c>
      <c r="D1501" t="s">
        <v>388</v>
      </c>
      <c r="E1501" t="s">
        <v>201</v>
      </c>
      <c r="F1501" t="s">
        <v>201</v>
      </c>
      <c r="G1501" t="s">
        <v>388</v>
      </c>
      <c r="H1501" t="s">
        <v>208</v>
      </c>
      <c r="I1501" t="str">
        <f>TRIM(SUBSTITUTE(Table1[[#This Row],[Player]], " ", ""))</f>
        <v>A.Espinoza</v>
      </c>
      <c r="J1501">
        <v>3</v>
      </c>
      <c r="K1501">
        <v>1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f t="shared" si="75"/>
        <v>0</v>
      </c>
      <c r="W1501" t="s">
        <v>57</v>
      </c>
      <c r="X1501" s="3">
        <v>7</v>
      </c>
      <c r="Y1501">
        <v>0</v>
      </c>
      <c r="AF1501">
        <f>Table1[[#This Row],[AB]]+Table1[[#This Row],[BB]]+Table1[[#This Row],[SF]]</f>
        <v>3</v>
      </c>
      <c r="AG1501">
        <f>Table1[[#This Row],[H]]+Table1[[#This Row],[BB]]</f>
        <v>0</v>
      </c>
      <c r="AH1501">
        <f>Table1[[#This Row],[H]]-Table1[[#This Row],[2B]]-Table1[[#This Row],[3B]]-Table1[[#This Row],[HR]]</f>
        <v>0</v>
      </c>
      <c r="AI1501" s="3">
        <f>IF(Table1[[#This Row],[Team_Game_Number]] &gt;_xlfn.MAXIFS(Table1[Team_Game_Number],Table1[Team],Table1[[#This Row],[Team]]) - 5,1,0)</f>
        <v>0</v>
      </c>
      <c r="AJ1501" cm="1">
        <f t="array" ref="AJ1501">MATCH(Table1[[#This Row],[Game_ID]],_xlfn.UNIQUE(_xlfn._xlws.FILTER(Table1[Game_ID],Table1[Team]=Table1[[#This Row],[Team]])),0)</f>
        <v>16</v>
      </c>
      <c r="AK1501">
        <f>IF(Table1[[#This Row],[Last5_Flag]]=1,1,0)</f>
        <v>0</v>
      </c>
      <c r="AL1501">
        <f>COUNTIFS(
    Table1[Player Name], Table1[[#This Row],[Player Name]],
    Table1[Position], Table1[[#This Row],[Position]]
)</f>
        <v>31</v>
      </c>
      <c r="AM1501" t="str" cm="1">
        <f t="array" ref="AM15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502" spans="1:39" x14ac:dyDescent="0.2">
      <c r="A1502" t="str">
        <f>TEXT(Table1[[#This Row],[Date]],"yyyymmdd") &amp; "_" &amp; (LEFT(D1502,3) &amp; "_" &amp; LEFT(E1502,3) &amp; "_" &amp; (Table1[[#This Row],[Game_no.]]))</f>
        <v>20260304_Sag_UC_1</v>
      </c>
      <c r="B1502" s="1">
        <v>46085</v>
      </c>
      <c r="C1502" s="3">
        <v>1</v>
      </c>
      <c r="D1502" t="s">
        <v>388</v>
      </c>
      <c r="E1502" t="s">
        <v>201</v>
      </c>
      <c r="F1502" t="s">
        <v>201</v>
      </c>
      <c r="G1502" t="s">
        <v>388</v>
      </c>
      <c r="H1502" t="s">
        <v>266</v>
      </c>
      <c r="I1502" t="str">
        <f>TRIM(SUBSTITUTE(Table1[[#This Row],[Player]], " ", ""))</f>
        <v>M.Hataway</v>
      </c>
      <c r="J1502">
        <v>3</v>
      </c>
      <c r="K1502">
        <v>2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f t="shared" si="75"/>
        <v>1</v>
      </c>
      <c r="W1502" t="s">
        <v>54</v>
      </c>
      <c r="X1502" s="3">
        <v>8</v>
      </c>
      <c r="Y1502">
        <v>0</v>
      </c>
      <c r="AF1502">
        <f>Table1[[#This Row],[AB]]+Table1[[#This Row],[BB]]+Table1[[#This Row],[SF]]</f>
        <v>3</v>
      </c>
      <c r="AG1502">
        <f>Table1[[#This Row],[H]]+Table1[[#This Row],[BB]]</f>
        <v>1</v>
      </c>
      <c r="AH1502">
        <f>Table1[[#This Row],[H]]-Table1[[#This Row],[2B]]-Table1[[#This Row],[3B]]-Table1[[#This Row],[HR]]</f>
        <v>1</v>
      </c>
      <c r="AI1502" s="3">
        <f>IF(Table1[[#This Row],[Team_Game_Number]] &gt;_xlfn.MAXIFS(Table1[Team_Game_Number],Table1[Team],Table1[[#This Row],[Team]]) - 5,1,0)</f>
        <v>0</v>
      </c>
      <c r="AJ1502" cm="1">
        <f t="array" ref="AJ1502">MATCH(Table1[[#This Row],[Game_ID]],_xlfn.UNIQUE(_xlfn._xlws.FILTER(Table1[Game_ID],Table1[Team]=Table1[[#This Row],[Team]])),0)</f>
        <v>16</v>
      </c>
      <c r="AK1502">
        <f>IF(Table1[[#This Row],[Last5_Flag]]=1,1,0)</f>
        <v>0</v>
      </c>
      <c r="AL1502">
        <f>COUNTIFS(
    Table1[Player Name], Table1[[#This Row],[Player Name]],
    Table1[Position], Table1[[#This Row],[Position]]
)</f>
        <v>14</v>
      </c>
      <c r="AM1502" t="str" cm="1">
        <f t="array" ref="AM15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503" spans="1:39" x14ac:dyDescent="0.2">
      <c r="A1503" t="str">
        <f>TEXT(Table1[[#This Row],[Date]],"yyyymmdd") &amp; "_" &amp; (LEFT(D1503,3) &amp; "_" &amp; LEFT(E1503,3) &amp; "_" &amp; (Table1[[#This Row],[Game_no.]]))</f>
        <v>20260304_Sag_UC_1</v>
      </c>
      <c r="B1503" s="1">
        <v>46085</v>
      </c>
      <c r="C1503" s="3">
        <v>1</v>
      </c>
      <c r="D1503" t="s">
        <v>388</v>
      </c>
      <c r="E1503" t="s">
        <v>201</v>
      </c>
      <c r="F1503" t="s">
        <v>201</v>
      </c>
      <c r="G1503" t="s">
        <v>388</v>
      </c>
      <c r="H1503" t="s">
        <v>210</v>
      </c>
      <c r="I1503" t="str">
        <f>TRIM(SUBSTITUTE(Table1[[#This Row],[Player]], " ", ""))</f>
        <v>E.Smith</v>
      </c>
      <c r="J1503">
        <v>3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f t="shared" si="75"/>
        <v>1</v>
      </c>
      <c r="W1503" t="s">
        <v>7</v>
      </c>
      <c r="X1503" s="3">
        <v>9</v>
      </c>
      <c r="Y1503">
        <v>0</v>
      </c>
      <c r="AF1503">
        <f>Table1[[#This Row],[AB]]+Table1[[#This Row],[BB]]+Table1[[#This Row],[SF]]</f>
        <v>3</v>
      </c>
      <c r="AG1503">
        <f>Table1[[#This Row],[H]]+Table1[[#This Row],[BB]]</f>
        <v>1</v>
      </c>
      <c r="AH1503">
        <f>Table1[[#This Row],[H]]-Table1[[#This Row],[2B]]-Table1[[#This Row],[3B]]-Table1[[#This Row],[HR]]</f>
        <v>1</v>
      </c>
      <c r="AI1503" s="3">
        <f>IF(Table1[[#This Row],[Team_Game_Number]] &gt;_xlfn.MAXIFS(Table1[Team_Game_Number],Table1[Team],Table1[[#This Row],[Team]]) - 5,1,0)</f>
        <v>0</v>
      </c>
      <c r="AJ1503" cm="1">
        <f t="array" ref="AJ1503">MATCH(Table1[[#This Row],[Game_ID]],_xlfn.UNIQUE(_xlfn._xlws.FILTER(Table1[Game_ID],Table1[Team]=Table1[[#This Row],[Team]])),0)</f>
        <v>16</v>
      </c>
      <c r="AK1503">
        <f>IF(Table1[[#This Row],[Last5_Flag]]=1,1,0)</f>
        <v>0</v>
      </c>
      <c r="AL1503">
        <f>COUNTIFS(
    Table1[Player Name], Table1[[#This Row],[Player Name]],
    Table1[Position], Table1[[#This Row],[Position]]
)</f>
        <v>28</v>
      </c>
      <c r="AM1503" t="str" cm="1">
        <f t="array" ref="AM15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504" spans="1:39" x14ac:dyDescent="0.2">
      <c r="A1504" t="str">
        <f>TEXT(Table1[[#This Row],[Date]],"yyyymmdd") &amp; "_" &amp; (LEFT(D1504,3) &amp; "_" &amp; LEFT(E1504,3) &amp; "_" &amp; (Table1[[#This Row],[Game_no.]]))</f>
        <v>20260304_Sag_UC_1</v>
      </c>
      <c r="B1504" s="1">
        <v>46085</v>
      </c>
      <c r="C1504" s="3">
        <v>1</v>
      </c>
      <c r="D1504" t="s">
        <v>388</v>
      </c>
      <c r="E1504" t="s">
        <v>201</v>
      </c>
      <c r="F1504" t="s">
        <v>201</v>
      </c>
      <c r="G1504" t="s">
        <v>388</v>
      </c>
      <c r="H1504" t="s">
        <v>212</v>
      </c>
      <c r="I1504" t="str">
        <f>TRIM(SUBSTITUTE(Table1[[#This Row],[Player]], " ", ""))</f>
        <v>A.Mass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f t="shared" si="75"/>
        <v>0</v>
      </c>
      <c r="W1504" t="s">
        <v>58</v>
      </c>
      <c r="X1504" s="3"/>
      <c r="Y1504">
        <v>0</v>
      </c>
      <c r="Z1504">
        <v>7</v>
      </c>
      <c r="AA1504">
        <v>2</v>
      </c>
      <c r="AB1504">
        <v>0</v>
      </c>
      <c r="AC1504">
        <v>0</v>
      </c>
      <c r="AD1504">
        <v>4</v>
      </c>
      <c r="AE1504">
        <v>8</v>
      </c>
      <c r="AF1504">
        <f>Table1[[#This Row],[AB]]+Table1[[#This Row],[BB]]+Table1[[#This Row],[SF]]</f>
        <v>0</v>
      </c>
      <c r="AG1504">
        <f>Table1[[#This Row],[H]]+Table1[[#This Row],[BB]]</f>
        <v>0</v>
      </c>
      <c r="AH1504">
        <f>Table1[[#This Row],[H]]-Table1[[#This Row],[2B]]-Table1[[#This Row],[3B]]-Table1[[#This Row],[HR]]</f>
        <v>0</v>
      </c>
      <c r="AI1504" s="3">
        <f>IF(Table1[[#This Row],[Team_Game_Number]] &gt;_xlfn.MAXIFS(Table1[Team_Game_Number],Table1[Team],Table1[[#This Row],[Team]]) - 5,1,0)</f>
        <v>0</v>
      </c>
      <c r="AJ1504" cm="1">
        <f t="array" ref="AJ1504">MATCH(Table1[[#This Row],[Game_ID]],_xlfn.UNIQUE(_xlfn._xlws.FILTER(Table1[Game_ID],Table1[Team]=Table1[[#This Row],[Team]])),0)</f>
        <v>16</v>
      </c>
      <c r="AK1504">
        <f>IF(Table1[[#This Row],[Last5_Flag]]=1,1,0)</f>
        <v>0</v>
      </c>
      <c r="AL1504">
        <f>COUNTIFS(
    Table1[Player Name], Table1[[#This Row],[Player Name]],
    Table1[Position], Table1[[#This Row],[Position]]
)</f>
        <v>17</v>
      </c>
      <c r="AM1504" t="str" cm="1">
        <f t="array" ref="AM15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05" spans="1:39" x14ac:dyDescent="0.2">
      <c r="A1505" t="str">
        <f>TEXT(Table1[[#This Row],[Date]],"yyyymmdd") &amp; "_" &amp; (LEFT(D1505,3) &amp; "_" &amp; LEFT(E1505,3) &amp; "_" &amp; (Table1[[#This Row],[Game_no.]]))</f>
        <v>20260304_U o_D&amp;E_1</v>
      </c>
      <c r="B1505" s="1">
        <v>46085</v>
      </c>
      <c r="C1505" s="3">
        <v>1</v>
      </c>
      <c r="D1505" t="s">
        <v>389</v>
      </c>
      <c r="E1505" t="s">
        <v>42</v>
      </c>
      <c r="F1505" t="s">
        <v>42</v>
      </c>
      <c r="G1505" t="s">
        <v>389</v>
      </c>
      <c r="H1505" t="s">
        <v>49</v>
      </c>
      <c r="I1505" t="str">
        <f>TRIM(SUBSTITUTE(Table1[[#This Row],[Player]], " ", ""))</f>
        <v>T.Fleming</v>
      </c>
      <c r="J1505">
        <v>2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f t="shared" si="75"/>
        <v>0</v>
      </c>
      <c r="W1505" t="s">
        <v>7</v>
      </c>
      <c r="X1505" s="3">
        <v>1</v>
      </c>
      <c r="Y1505">
        <v>0</v>
      </c>
      <c r="AF1505">
        <f>Table1[[#This Row],[AB]]+Table1[[#This Row],[BB]]+Table1[[#This Row],[SF]]</f>
        <v>3</v>
      </c>
      <c r="AG1505">
        <f>Table1[[#This Row],[H]]+Table1[[#This Row],[BB]]</f>
        <v>1</v>
      </c>
      <c r="AH1505">
        <f>Table1[[#This Row],[H]]-Table1[[#This Row],[2B]]-Table1[[#This Row],[3B]]-Table1[[#This Row],[HR]]</f>
        <v>0</v>
      </c>
      <c r="AI1505" s="3">
        <f>IF(Table1[[#This Row],[Team_Game_Number]] &gt;_xlfn.MAXIFS(Table1[Team_Game_Number],Table1[Team],Table1[[#This Row],[Team]]) - 5,1,0)</f>
        <v>0</v>
      </c>
      <c r="AJ1505" cm="1">
        <f t="array" ref="AJ1505">MATCH(Table1[[#This Row],[Game_ID]],_xlfn.UNIQUE(_xlfn._xlws.FILTER(Table1[Game_ID],Table1[Team]=Table1[[#This Row],[Team]])),0)</f>
        <v>15</v>
      </c>
      <c r="AK1505">
        <f>IF(Table1[[#This Row],[Last5_Flag]]=1,1,0)</f>
        <v>0</v>
      </c>
      <c r="AL1505">
        <f>COUNTIFS(
    Table1[Player Name], Table1[[#This Row],[Player Name]],
    Table1[Position], Table1[[#This Row],[Position]]
)</f>
        <v>12</v>
      </c>
      <c r="AM1505" t="str" cm="1">
        <f t="array" ref="AM15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506" spans="1:39" x14ac:dyDescent="0.2">
      <c r="A1506" t="str">
        <f>TEXT(Table1[[#This Row],[Date]],"yyyymmdd") &amp; "_" &amp; (LEFT(D1506,3) &amp; "_" &amp; LEFT(E1506,3) &amp; "_" &amp; (Table1[[#This Row],[Game_no.]]))</f>
        <v>20260304_U o_D&amp;E_1</v>
      </c>
      <c r="B1506" s="1">
        <v>46085</v>
      </c>
      <c r="C1506" s="3">
        <v>1</v>
      </c>
      <c r="D1506" t="s">
        <v>389</v>
      </c>
      <c r="E1506" t="s">
        <v>42</v>
      </c>
      <c r="F1506" t="s">
        <v>42</v>
      </c>
      <c r="G1506" t="s">
        <v>389</v>
      </c>
      <c r="H1506" t="s">
        <v>461</v>
      </c>
      <c r="I1506" t="str">
        <f>TRIM(SUBSTITUTE(Table1[[#This Row],[Player]], " ", ""))</f>
        <v>L.Ruiz-Rubio</v>
      </c>
      <c r="J1506">
        <v>2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f t="shared" ref="V1506:V1536" si="76">L1506*1+P1506*2+Q1506*3+R1506*4</f>
        <v>0</v>
      </c>
      <c r="W1506" t="s">
        <v>8</v>
      </c>
      <c r="X1506" s="3">
        <v>2</v>
      </c>
      <c r="Y1506">
        <v>0</v>
      </c>
      <c r="AF1506">
        <f>Table1[[#This Row],[AB]]+Table1[[#This Row],[BB]]+Table1[[#This Row],[SF]]</f>
        <v>3</v>
      </c>
      <c r="AG1506">
        <f>Table1[[#This Row],[H]]+Table1[[#This Row],[BB]]</f>
        <v>1</v>
      </c>
      <c r="AH1506">
        <f>Table1[[#This Row],[H]]-Table1[[#This Row],[2B]]-Table1[[#This Row],[3B]]-Table1[[#This Row],[HR]]</f>
        <v>0</v>
      </c>
      <c r="AI1506" s="3">
        <f>IF(Table1[[#This Row],[Team_Game_Number]] &gt;_xlfn.MAXIFS(Table1[Team_Game_Number],Table1[Team],Table1[[#This Row],[Team]]) - 5,1,0)</f>
        <v>0</v>
      </c>
      <c r="AJ1506" cm="1">
        <f t="array" ref="AJ1506">MATCH(Table1[[#This Row],[Game_ID]],_xlfn.UNIQUE(_xlfn._xlws.FILTER(Table1[Game_ID],Table1[Team]=Table1[[#This Row],[Team]])),0)</f>
        <v>15</v>
      </c>
      <c r="AK1506">
        <f>IF(Table1[[#This Row],[Last5_Flag]]=1,1,0)</f>
        <v>0</v>
      </c>
      <c r="AL1506">
        <f>COUNTIFS(
    Table1[Player Name], Table1[[#This Row],[Player Name]],
    Table1[Position], Table1[[#This Row],[Position]]
)</f>
        <v>14</v>
      </c>
      <c r="AM1506" t="str" cm="1">
        <f t="array" ref="AM15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507" spans="1:39" x14ac:dyDescent="0.2">
      <c r="A1507" t="str">
        <f>TEXT(Table1[[#This Row],[Date]],"yyyymmdd") &amp; "_" &amp; (LEFT(D1507,3) &amp; "_" &amp; LEFT(E1507,3) &amp; "_" &amp; (Table1[[#This Row],[Game_no.]]))</f>
        <v>20260304_U o_D&amp;E_1</v>
      </c>
      <c r="B1507" s="1">
        <v>46085</v>
      </c>
      <c r="C1507" s="3">
        <v>1</v>
      </c>
      <c r="D1507" t="s">
        <v>389</v>
      </c>
      <c r="E1507" t="s">
        <v>42</v>
      </c>
      <c r="F1507" t="s">
        <v>42</v>
      </c>
      <c r="G1507" t="s">
        <v>389</v>
      </c>
      <c r="H1507" t="s">
        <v>47</v>
      </c>
      <c r="I1507" t="str">
        <f>TRIM(SUBSTITUTE(Table1[[#This Row],[Player]], " ", ""))</f>
        <v>A.Zapach</v>
      </c>
      <c r="J1507">
        <v>3</v>
      </c>
      <c r="K1507">
        <v>0</v>
      </c>
      <c r="L1507">
        <v>2</v>
      </c>
      <c r="M1507">
        <v>1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f t="shared" si="76"/>
        <v>4</v>
      </c>
      <c r="W1507" t="s">
        <v>43</v>
      </c>
      <c r="X1507" s="3">
        <v>3</v>
      </c>
      <c r="Y1507">
        <v>0</v>
      </c>
      <c r="AF1507">
        <f>Table1[[#This Row],[AB]]+Table1[[#This Row],[BB]]+Table1[[#This Row],[SF]]</f>
        <v>3</v>
      </c>
      <c r="AG1507">
        <f>Table1[[#This Row],[H]]+Table1[[#This Row],[BB]]</f>
        <v>2</v>
      </c>
      <c r="AH1507">
        <f>Table1[[#This Row],[H]]-Table1[[#This Row],[2B]]-Table1[[#This Row],[3B]]-Table1[[#This Row],[HR]]</f>
        <v>1</v>
      </c>
      <c r="AI1507" s="3">
        <f>IF(Table1[[#This Row],[Team_Game_Number]] &gt;_xlfn.MAXIFS(Table1[Team_Game_Number],Table1[Team],Table1[[#This Row],[Team]]) - 5,1,0)</f>
        <v>0</v>
      </c>
      <c r="AJ1507" cm="1">
        <f t="array" ref="AJ1507">MATCH(Table1[[#This Row],[Game_ID]],_xlfn.UNIQUE(_xlfn._xlws.FILTER(Table1[Game_ID],Table1[Team]=Table1[[#This Row],[Team]])),0)</f>
        <v>15</v>
      </c>
      <c r="AK1507">
        <f>IF(Table1[[#This Row],[Last5_Flag]]=1,1,0)</f>
        <v>0</v>
      </c>
      <c r="AL1507">
        <f>COUNTIFS(
    Table1[Player Name], Table1[[#This Row],[Player Name]],
    Table1[Position], Table1[[#This Row],[Position]]
)</f>
        <v>27</v>
      </c>
      <c r="AM1507" t="str" cm="1">
        <f t="array" ref="AM15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508" spans="1:39" x14ac:dyDescent="0.2">
      <c r="A1508" t="str">
        <f>TEXT(Table1[[#This Row],[Date]],"yyyymmdd") &amp; "_" &amp; (LEFT(D1508,3) &amp; "_" &amp; LEFT(E1508,3) &amp; "_" &amp; (Table1[[#This Row],[Game_no.]]))</f>
        <v>20260304_U o_D&amp;E_1</v>
      </c>
      <c r="B1508" s="1">
        <v>46085</v>
      </c>
      <c r="C1508" s="3">
        <v>1</v>
      </c>
      <c r="D1508" t="s">
        <v>389</v>
      </c>
      <c r="E1508" t="s">
        <v>42</v>
      </c>
      <c r="F1508" t="s">
        <v>42</v>
      </c>
      <c r="G1508" t="s">
        <v>389</v>
      </c>
      <c r="H1508" t="s">
        <v>56</v>
      </c>
      <c r="I1508" t="str">
        <f>TRIM(SUBSTITUTE(Table1[[#This Row],[Player]], " ", ""))</f>
        <v>C.Warfield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f t="shared" si="76"/>
        <v>0</v>
      </c>
      <c r="W1508" t="s">
        <v>73</v>
      </c>
      <c r="X1508" s="3"/>
      <c r="Y1508">
        <v>0</v>
      </c>
      <c r="AF1508">
        <f>Table1[[#This Row],[AB]]+Table1[[#This Row],[BB]]+Table1[[#This Row],[SF]]</f>
        <v>0</v>
      </c>
      <c r="AG1508">
        <f>Table1[[#This Row],[H]]+Table1[[#This Row],[BB]]</f>
        <v>0</v>
      </c>
      <c r="AH1508">
        <f>Table1[[#This Row],[H]]-Table1[[#This Row],[2B]]-Table1[[#This Row],[3B]]-Table1[[#This Row],[HR]]</f>
        <v>0</v>
      </c>
      <c r="AI1508" s="3">
        <f>IF(Table1[[#This Row],[Team_Game_Number]] &gt;_xlfn.MAXIFS(Table1[Team_Game_Number],Table1[Team],Table1[[#This Row],[Team]]) - 5,1,0)</f>
        <v>0</v>
      </c>
      <c r="AJ1508" cm="1">
        <f t="array" ref="AJ1508">MATCH(Table1[[#This Row],[Game_ID]],_xlfn.UNIQUE(_xlfn._xlws.FILTER(Table1[Game_ID],Table1[Team]=Table1[[#This Row],[Team]])),0)</f>
        <v>15</v>
      </c>
      <c r="AK1508">
        <f>IF(Table1[[#This Row],[Last5_Flag]]=1,1,0)</f>
        <v>0</v>
      </c>
      <c r="AL1508">
        <f>COUNTIFS(
    Table1[Player Name], Table1[[#This Row],[Player Name]],
    Table1[Position], Table1[[#This Row],[Position]]
)</f>
        <v>5</v>
      </c>
      <c r="AM1508" t="str" cm="1">
        <f t="array" ref="AM15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509" spans="1:39" x14ac:dyDescent="0.2">
      <c r="A1509" t="str">
        <f>TEXT(Table1[[#This Row],[Date]],"yyyymmdd") &amp; "_" &amp; (LEFT(D1509,3) &amp; "_" &amp; LEFT(E1509,3) &amp; "_" &amp; (Table1[[#This Row],[Game_no.]]))</f>
        <v>20260304_U o_D&amp;E_1</v>
      </c>
      <c r="B1509" s="1">
        <v>46085</v>
      </c>
      <c r="C1509" s="3">
        <v>1</v>
      </c>
      <c r="D1509" t="s">
        <v>389</v>
      </c>
      <c r="E1509" t="s">
        <v>42</v>
      </c>
      <c r="F1509" t="s">
        <v>42</v>
      </c>
      <c r="G1509" t="s">
        <v>389</v>
      </c>
      <c r="H1509" t="s">
        <v>46</v>
      </c>
      <c r="I1509" t="str">
        <f>TRIM(SUBSTITUTE(Table1[[#This Row],[Player]], " ", ""))</f>
        <v>M.Henkle</v>
      </c>
      <c r="J1509">
        <v>2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f t="shared" si="76"/>
        <v>0</v>
      </c>
      <c r="W1509" t="s">
        <v>48</v>
      </c>
      <c r="X1509" s="3">
        <v>4</v>
      </c>
      <c r="Y1509">
        <v>2</v>
      </c>
      <c r="AF1509">
        <f>Table1[[#This Row],[AB]]+Table1[[#This Row],[BB]]+Table1[[#This Row],[SF]]</f>
        <v>3</v>
      </c>
      <c r="AG1509">
        <f>Table1[[#This Row],[H]]+Table1[[#This Row],[BB]]</f>
        <v>1</v>
      </c>
      <c r="AH1509">
        <f>Table1[[#This Row],[H]]-Table1[[#This Row],[2B]]-Table1[[#This Row],[3B]]-Table1[[#This Row],[HR]]</f>
        <v>0</v>
      </c>
      <c r="AI1509" s="3">
        <f>IF(Table1[[#This Row],[Team_Game_Number]] &gt;_xlfn.MAXIFS(Table1[Team_Game_Number],Table1[Team],Table1[[#This Row],[Team]]) - 5,1,0)</f>
        <v>0</v>
      </c>
      <c r="AJ1509" cm="1">
        <f t="array" ref="AJ1509">MATCH(Table1[[#This Row],[Game_ID]],_xlfn.UNIQUE(_xlfn._xlws.FILTER(Table1[Game_ID],Table1[Team]=Table1[[#This Row],[Team]])),0)</f>
        <v>15</v>
      </c>
      <c r="AK1509">
        <f>IF(Table1[[#This Row],[Last5_Flag]]=1,1,0)</f>
        <v>0</v>
      </c>
      <c r="AL1509">
        <f>COUNTIFS(
    Table1[Player Name], Table1[[#This Row],[Player Name]],
    Table1[Position], Table1[[#This Row],[Position]]
)</f>
        <v>2</v>
      </c>
      <c r="AM1509" t="str" cm="1">
        <f t="array" ref="AM15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510" spans="1:39" x14ac:dyDescent="0.2">
      <c r="A1510" t="str">
        <f>TEXT(Table1[[#This Row],[Date]],"yyyymmdd") &amp; "_" &amp; (LEFT(D1510,3) &amp; "_" &amp; LEFT(E1510,3) &amp; "_" &amp; (Table1[[#This Row],[Game_no.]]))</f>
        <v>20260304_U o_D&amp;E_1</v>
      </c>
      <c r="B1510" s="1">
        <v>46085</v>
      </c>
      <c r="C1510" s="3">
        <v>1</v>
      </c>
      <c r="D1510" t="s">
        <v>389</v>
      </c>
      <c r="E1510" t="s">
        <v>42</v>
      </c>
      <c r="F1510" t="s">
        <v>42</v>
      </c>
      <c r="G1510" t="s">
        <v>389</v>
      </c>
      <c r="H1510" t="s">
        <v>51</v>
      </c>
      <c r="I1510" t="str">
        <f>TRIM(SUBSTITUTE(Table1[[#This Row],[Player]], " ", ""))</f>
        <v>G.Wessling</v>
      </c>
      <c r="J1510">
        <v>2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f t="shared" si="76"/>
        <v>4</v>
      </c>
      <c r="W1510" t="s">
        <v>52</v>
      </c>
      <c r="X1510" s="3">
        <v>5</v>
      </c>
      <c r="Y1510">
        <v>0</v>
      </c>
      <c r="AF1510">
        <f>Table1[[#This Row],[AB]]+Table1[[#This Row],[BB]]+Table1[[#This Row],[SF]]</f>
        <v>2</v>
      </c>
      <c r="AG1510">
        <f>Table1[[#This Row],[H]]+Table1[[#This Row],[BB]]</f>
        <v>1</v>
      </c>
      <c r="AH1510">
        <f>Table1[[#This Row],[H]]-Table1[[#This Row],[2B]]-Table1[[#This Row],[3B]]-Table1[[#This Row],[HR]]</f>
        <v>0</v>
      </c>
      <c r="AI1510" s="3">
        <f>IF(Table1[[#This Row],[Team_Game_Number]] &gt;_xlfn.MAXIFS(Table1[Team_Game_Number],Table1[Team],Table1[[#This Row],[Team]]) - 5,1,0)</f>
        <v>0</v>
      </c>
      <c r="AJ1510" cm="1">
        <f t="array" ref="AJ1510">MATCH(Table1[[#This Row],[Game_ID]],_xlfn.UNIQUE(_xlfn._xlws.FILTER(Table1[Game_ID],Table1[Team]=Table1[[#This Row],[Team]])),0)</f>
        <v>15</v>
      </c>
      <c r="AK1510">
        <f>IF(Table1[[#This Row],[Last5_Flag]]=1,1,0)</f>
        <v>0</v>
      </c>
      <c r="AL1510">
        <f>COUNTIFS(
    Table1[Player Name], Table1[[#This Row],[Player Name]],
    Table1[Position], Table1[[#This Row],[Position]]
)</f>
        <v>26</v>
      </c>
      <c r="AM1510" t="str" cm="1">
        <f t="array" ref="AM15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11" spans="1:39" x14ac:dyDescent="0.2">
      <c r="A1511" t="str">
        <f>TEXT(Table1[[#This Row],[Date]],"yyyymmdd") &amp; "_" &amp; (LEFT(D1511,3) &amp; "_" &amp; LEFT(E1511,3) &amp; "_" &amp; (Table1[[#This Row],[Game_no.]]))</f>
        <v>20260304_U o_D&amp;E_1</v>
      </c>
      <c r="B1511" s="1">
        <v>46085</v>
      </c>
      <c r="C1511" s="3">
        <v>1</v>
      </c>
      <c r="D1511" t="s">
        <v>389</v>
      </c>
      <c r="E1511" t="s">
        <v>42</v>
      </c>
      <c r="F1511" t="s">
        <v>42</v>
      </c>
      <c r="G1511" t="s">
        <v>389</v>
      </c>
      <c r="H1511" t="s">
        <v>60</v>
      </c>
      <c r="I1511" t="str">
        <f>TRIM(SUBSTITUTE(Table1[[#This Row],[Player]], " ", ""))</f>
        <v>A.Munoz</v>
      </c>
      <c r="J1511">
        <v>3</v>
      </c>
      <c r="K1511">
        <v>0</v>
      </c>
      <c r="L1511">
        <v>1</v>
      </c>
      <c r="M1511">
        <v>1</v>
      </c>
      <c r="N1511">
        <v>0</v>
      </c>
      <c r="O1511">
        <v>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f t="shared" si="76"/>
        <v>1</v>
      </c>
      <c r="W1511" t="s">
        <v>231</v>
      </c>
      <c r="X1511" s="3">
        <v>6</v>
      </c>
      <c r="Y1511">
        <v>0</v>
      </c>
      <c r="Z1511">
        <v>4</v>
      </c>
      <c r="AA1511">
        <v>6</v>
      </c>
      <c r="AB1511">
        <v>5</v>
      </c>
      <c r="AC1511">
        <v>3</v>
      </c>
      <c r="AD1511">
        <v>1</v>
      </c>
      <c r="AE1511">
        <v>3</v>
      </c>
      <c r="AF1511">
        <f>Table1[[#This Row],[AB]]+Table1[[#This Row],[BB]]+Table1[[#This Row],[SF]]</f>
        <v>3</v>
      </c>
      <c r="AG1511">
        <f>Table1[[#This Row],[H]]+Table1[[#This Row],[BB]]</f>
        <v>1</v>
      </c>
      <c r="AH1511">
        <f>Table1[[#This Row],[H]]-Table1[[#This Row],[2B]]-Table1[[#This Row],[3B]]-Table1[[#This Row],[HR]]</f>
        <v>1</v>
      </c>
      <c r="AI1511" s="3">
        <f>IF(Table1[[#This Row],[Team_Game_Number]] &gt;_xlfn.MAXIFS(Table1[Team_Game_Number],Table1[Team],Table1[[#This Row],[Team]]) - 5,1,0)</f>
        <v>0</v>
      </c>
      <c r="AJ1511" cm="1">
        <f t="array" ref="AJ1511">MATCH(Table1[[#This Row],[Game_ID]],_xlfn.UNIQUE(_xlfn._xlws.FILTER(Table1[Game_ID],Table1[Team]=Table1[[#This Row],[Team]])),0)</f>
        <v>15</v>
      </c>
      <c r="AK1511">
        <f>IF(Table1[[#This Row],[Last5_Flag]]=1,1,0)</f>
        <v>0</v>
      </c>
      <c r="AL1511">
        <f>COUNTIFS(
    Table1[Player Name], Table1[[#This Row],[Player Name]],
    Table1[Position], Table1[[#This Row],[Position]]
)</f>
        <v>1</v>
      </c>
      <c r="AM1511" t="str" cm="1">
        <f t="array" ref="AM15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12" spans="1:39" x14ac:dyDescent="0.2">
      <c r="A1512" t="str">
        <f>TEXT(Table1[[#This Row],[Date]],"yyyymmdd") &amp; "_" &amp; (LEFT(D1512,3) &amp; "_" &amp; LEFT(E1512,3) &amp; "_" &amp; (Table1[[#This Row],[Game_no.]]))</f>
        <v>20260304_U o_D&amp;E_1</v>
      </c>
      <c r="B1512" s="1">
        <v>46085</v>
      </c>
      <c r="C1512" s="3">
        <v>1</v>
      </c>
      <c r="D1512" t="s">
        <v>389</v>
      </c>
      <c r="E1512" t="s">
        <v>42</v>
      </c>
      <c r="F1512" t="s">
        <v>42</v>
      </c>
      <c r="G1512" t="s">
        <v>389</v>
      </c>
      <c r="H1512" t="s">
        <v>67</v>
      </c>
      <c r="I1512" t="str">
        <f>TRIM(SUBSTITUTE(Table1[[#This Row],[Player]], " ", ""))</f>
        <v>A.Haynes</v>
      </c>
      <c r="J1512">
        <v>2</v>
      </c>
      <c r="K1512">
        <v>0</v>
      </c>
      <c r="L1512">
        <v>1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f t="shared" si="76"/>
        <v>1</v>
      </c>
      <c r="W1512" t="s">
        <v>53</v>
      </c>
      <c r="X1512" s="3">
        <v>7</v>
      </c>
      <c r="Y1512">
        <v>0</v>
      </c>
      <c r="AF1512">
        <f>Table1[[#This Row],[AB]]+Table1[[#This Row],[BB]]+Table1[[#This Row],[SF]]</f>
        <v>2</v>
      </c>
      <c r="AG1512">
        <f>Table1[[#This Row],[H]]+Table1[[#This Row],[BB]]</f>
        <v>1</v>
      </c>
      <c r="AH1512">
        <f>Table1[[#This Row],[H]]-Table1[[#This Row],[2B]]-Table1[[#This Row],[3B]]-Table1[[#This Row],[HR]]</f>
        <v>1</v>
      </c>
      <c r="AI1512" s="3">
        <f>IF(Table1[[#This Row],[Team_Game_Number]] &gt;_xlfn.MAXIFS(Table1[Team_Game_Number],Table1[Team],Table1[[#This Row],[Team]]) - 5,1,0)</f>
        <v>0</v>
      </c>
      <c r="AJ1512" cm="1">
        <f t="array" ref="AJ1512">MATCH(Table1[[#This Row],[Game_ID]],_xlfn.UNIQUE(_xlfn._xlws.FILTER(Table1[Game_ID],Table1[Team]=Table1[[#This Row],[Team]])),0)</f>
        <v>15</v>
      </c>
      <c r="AK1512">
        <f>IF(Table1[[#This Row],[Last5_Flag]]=1,1,0)</f>
        <v>0</v>
      </c>
      <c r="AL1512">
        <f>COUNTIFS(
    Table1[Player Name], Table1[[#This Row],[Player Name]],
    Table1[Position], Table1[[#This Row],[Position]]
)</f>
        <v>17</v>
      </c>
      <c r="AM1512" t="str" cm="1">
        <f t="array" ref="AM15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513" spans="1:39" x14ac:dyDescent="0.2">
      <c r="A1513" t="str">
        <f>TEXT(Table1[[#This Row],[Date]],"yyyymmdd") &amp; "_" &amp; (LEFT(D1513,3) &amp; "_" &amp; LEFT(E1513,3) &amp; "_" &amp; (Table1[[#This Row],[Game_no.]]))</f>
        <v>20260304_U o_D&amp;E_1</v>
      </c>
      <c r="B1513" s="1">
        <v>46085</v>
      </c>
      <c r="C1513" s="3">
        <v>1</v>
      </c>
      <c r="D1513" t="s">
        <v>389</v>
      </c>
      <c r="E1513" t="s">
        <v>42</v>
      </c>
      <c r="F1513" t="s">
        <v>42</v>
      </c>
      <c r="G1513" t="s">
        <v>389</v>
      </c>
      <c r="H1513" t="s">
        <v>385</v>
      </c>
      <c r="I1513" t="str">
        <f>TRIM(SUBSTITUTE(Table1[[#This Row],[Player]], " ", ""))</f>
        <v>K.England</v>
      </c>
      <c r="J1513">
        <v>2</v>
      </c>
      <c r="K1513">
        <v>0</v>
      </c>
      <c r="L1513">
        <v>1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f t="shared" si="76"/>
        <v>1</v>
      </c>
      <c r="W1513" t="s">
        <v>54</v>
      </c>
      <c r="X1513" s="3">
        <v>8</v>
      </c>
      <c r="Y1513">
        <v>1</v>
      </c>
      <c r="AF1513">
        <f>Table1[[#This Row],[AB]]+Table1[[#This Row],[BB]]+Table1[[#This Row],[SF]]</f>
        <v>2</v>
      </c>
      <c r="AG1513">
        <f>Table1[[#This Row],[H]]+Table1[[#This Row],[BB]]</f>
        <v>1</v>
      </c>
      <c r="AH1513">
        <f>Table1[[#This Row],[H]]-Table1[[#This Row],[2B]]-Table1[[#This Row],[3B]]-Table1[[#This Row],[HR]]</f>
        <v>1</v>
      </c>
      <c r="AI1513" s="3">
        <f>IF(Table1[[#This Row],[Team_Game_Number]] &gt;_xlfn.MAXIFS(Table1[Team_Game_Number],Table1[Team],Table1[[#This Row],[Team]]) - 5,1,0)</f>
        <v>0</v>
      </c>
      <c r="AJ1513" cm="1">
        <f t="array" ref="AJ1513">MATCH(Table1[[#This Row],[Game_ID]],_xlfn.UNIQUE(_xlfn._xlws.FILTER(Table1[Game_ID],Table1[Team]=Table1[[#This Row],[Team]])),0)</f>
        <v>15</v>
      </c>
      <c r="AK1513">
        <f>IF(Table1[[#This Row],[Last5_Flag]]=1,1,0)</f>
        <v>0</v>
      </c>
      <c r="AL1513">
        <f>COUNTIFS(
    Table1[Player Name], Table1[[#This Row],[Player Name]],
    Table1[Position], Table1[[#This Row],[Position]]
)</f>
        <v>1</v>
      </c>
      <c r="AM1513" t="str" cm="1">
        <f t="array" ref="AM15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514" spans="1:39" x14ac:dyDescent="0.2">
      <c r="A1514" t="str">
        <f>TEXT(Table1[[#This Row],[Date]],"yyyymmdd") &amp; "_" &amp; (LEFT(D1514,3) &amp; "_" &amp; LEFT(E1514,3) &amp; "_" &amp; (Table1[[#This Row],[Game_no.]]))</f>
        <v>20260304_U o_D&amp;E_1</v>
      </c>
      <c r="B1514" s="1">
        <v>46085</v>
      </c>
      <c r="C1514" s="3">
        <v>1</v>
      </c>
      <c r="D1514" t="s">
        <v>389</v>
      </c>
      <c r="E1514" t="s">
        <v>42</v>
      </c>
      <c r="F1514" t="s">
        <v>42</v>
      </c>
      <c r="G1514" t="s">
        <v>389</v>
      </c>
      <c r="H1514" t="s">
        <v>96</v>
      </c>
      <c r="I1514" t="str">
        <f>TRIM(SUBSTITUTE(Table1[[#This Row],[Player]], " ", ""))</f>
        <v>A.Belcher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f t="shared" si="76"/>
        <v>0</v>
      </c>
      <c r="W1514" t="s">
        <v>57</v>
      </c>
      <c r="X1514" s="3">
        <v>9</v>
      </c>
      <c r="Y1514">
        <v>1</v>
      </c>
      <c r="AF1514">
        <f>Table1[[#This Row],[AB]]+Table1[[#This Row],[BB]]+Table1[[#This Row],[SF]]</f>
        <v>2</v>
      </c>
      <c r="AG1514">
        <f>Table1[[#This Row],[H]]+Table1[[#This Row],[BB]]</f>
        <v>0</v>
      </c>
      <c r="AH1514">
        <f>Table1[[#This Row],[H]]-Table1[[#This Row],[2B]]-Table1[[#This Row],[3B]]-Table1[[#This Row],[HR]]</f>
        <v>0</v>
      </c>
      <c r="AI1514" s="3">
        <f>IF(Table1[[#This Row],[Team_Game_Number]] &gt;_xlfn.MAXIFS(Table1[Team_Game_Number],Table1[Team],Table1[[#This Row],[Team]]) - 5,1,0)</f>
        <v>0</v>
      </c>
      <c r="AJ1514" cm="1">
        <f t="array" ref="AJ1514">MATCH(Table1[[#This Row],[Game_ID]],_xlfn.UNIQUE(_xlfn._xlws.FILTER(Table1[Game_ID],Table1[Team]=Table1[[#This Row],[Team]])),0)</f>
        <v>15</v>
      </c>
      <c r="AK1514">
        <f>IF(Table1[[#This Row],[Last5_Flag]]=1,1,0)</f>
        <v>0</v>
      </c>
      <c r="AL1514">
        <f>COUNTIFS(
    Table1[Player Name], Table1[[#This Row],[Player Name]],
    Table1[Position], Table1[[#This Row],[Position]]
)</f>
        <v>19</v>
      </c>
      <c r="AM1514" t="str" cm="1">
        <f t="array" ref="AM15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515" spans="1:39" x14ac:dyDescent="0.2">
      <c r="A1515" t="str">
        <f>TEXT(Table1[[#This Row],[Date]],"yyyymmdd") &amp; "_" &amp; (LEFT(D1515,3) &amp; "_" &amp; LEFT(E1515,3) &amp; "_" &amp; (Table1[[#This Row],[Game_no.]]))</f>
        <v>20260304_U o_D&amp;E_1</v>
      </c>
      <c r="B1515" s="1">
        <v>46085</v>
      </c>
      <c r="C1515" s="3">
        <v>1</v>
      </c>
      <c r="D1515" t="s">
        <v>389</v>
      </c>
      <c r="E1515" t="s">
        <v>42</v>
      </c>
      <c r="F1515" t="s">
        <v>42</v>
      </c>
      <c r="G1515" t="s">
        <v>389</v>
      </c>
      <c r="H1515" t="s">
        <v>59</v>
      </c>
      <c r="I1515" t="str">
        <f>TRIM(SUBSTITUTE(Table1[[#This Row],[Player]], " ", ""))</f>
        <v>S.Kneeland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f t="shared" si="76"/>
        <v>0</v>
      </c>
      <c r="W1515" t="s">
        <v>164</v>
      </c>
      <c r="X1515" s="3"/>
      <c r="Y1515">
        <v>0</v>
      </c>
      <c r="Z1515">
        <v>0</v>
      </c>
      <c r="AA1515">
        <v>3</v>
      </c>
      <c r="AB1515">
        <v>3</v>
      </c>
      <c r="AC1515">
        <v>2</v>
      </c>
      <c r="AD1515">
        <v>0</v>
      </c>
      <c r="AE1515">
        <v>0</v>
      </c>
      <c r="AF1515">
        <f>Table1[[#This Row],[AB]]+Table1[[#This Row],[BB]]+Table1[[#This Row],[SF]]</f>
        <v>0</v>
      </c>
      <c r="AG1515">
        <f>Table1[[#This Row],[H]]+Table1[[#This Row],[BB]]</f>
        <v>0</v>
      </c>
      <c r="AH1515">
        <f>Table1[[#This Row],[H]]-Table1[[#This Row],[2B]]-Table1[[#This Row],[3B]]-Table1[[#This Row],[HR]]</f>
        <v>0</v>
      </c>
      <c r="AI1515" s="3">
        <f>IF(Table1[[#This Row],[Team_Game_Number]] &gt;_xlfn.MAXIFS(Table1[Team_Game_Number],Table1[Team],Table1[[#This Row],[Team]]) - 5,1,0)</f>
        <v>0</v>
      </c>
      <c r="AJ1515" cm="1">
        <f t="array" ref="AJ1515">MATCH(Table1[[#This Row],[Game_ID]],_xlfn.UNIQUE(_xlfn._xlws.FILTER(Table1[Game_ID],Table1[Team]=Table1[[#This Row],[Team]])),0)</f>
        <v>15</v>
      </c>
      <c r="AK1515">
        <f>IF(Table1[[#This Row],[Last5_Flag]]=1,1,0)</f>
        <v>0</v>
      </c>
      <c r="AL1515">
        <f>COUNTIFS(
    Table1[Player Name], Table1[[#This Row],[Player Name]],
    Table1[Position], Table1[[#This Row],[Position]]
)</f>
        <v>1</v>
      </c>
      <c r="AM1515" t="str" cm="1">
        <f t="array" ref="AM15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16" spans="1:39" x14ac:dyDescent="0.2">
      <c r="A1516" t="str">
        <f>TEXT(Table1[[#This Row],[Date]],"yyyymmdd") &amp; "_" &amp; (LEFT(D1516,3) &amp; "_" &amp; LEFT(E1516,3) &amp; "_" &amp; (Table1[[#This Row],[Game_no.]]))</f>
        <v>20260304_U o_D&amp;E_1</v>
      </c>
      <c r="B1516" s="1">
        <v>46085</v>
      </c>
      <c r="C1516" s="3">
        <v>1</v>
      </c>
      <c r="D1516" t="s">
        <v>389</v>
      </c>
      <c r="E1516" t="s">
        <v>42</v>
      </c>
      <c r="F1516" t="s">
        <v>42</v>
      </c>
      <c r="G1516" t="s">
        <v>389</v>
      </c>
      <c r="H1516" t="s">
        <v>69</v>
      </c>
      <c r="I1516" t="str">
        <f>TRIM(SUBSTITUTE(Table1[[#This Row],[Player]], " ", ""))</f>
        <v>K.Tellings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f t="shared" si="76"/>
        <v>0</v>
      </c>
      <c r="W1516" t="s">
        <v>58</v>
      </c>
      <c r="X1516" s="3"/>
      <c r="Y1516">
        <v>0</v>
      </c>
      <c r="Z1516">
        <v>0.66700000000000004</v>
      </c>
      <c r="AA1516">
        <v>1</v>
      </c>
      <c r="AB1516">
        <v>2</v>
      </c>
      <c r="AC1516">
        <v>0</v>
      </c>
      <c r="AD1516">
        <v>0</v>
      </c>
      <c r="AE1516">
        <v>0</v>
      </c>
      <c r="AF1516">
        <f>Table1[[#This Row],[AB]]+Table1[[#This Row],[BB]]+Table1[[#This Row],[SF]]</f>
        <v>0</v>
      </c>
      <c r="AG1516">
        <f>Table1[[#This Row],[H]]+Table1[[#This Row],[BB]]</f>
        <v>0</v>
      </c>
      <c r="AH1516">
        <f>Table1[[#This Row],[H]]-Table1[[#This Row],[2B]]-Table1[[#This Row],[3B]]-Table1[[#This Row],[HR]]</f>
        <v>0</v>
      </c>
      <c r="AI1516" s="3">
        <f>IF(Table1[[#This Row],[Team_Game_Number]] &gt;_xlfn.MAXIFS(Table1[Team_Game_Number],Table1[Team],Table1[[#This Row],[Team]]) - 5,1,0)</f>
        <v>0</v>
      </c>
      <c r="AJ1516" cm="1">
        <f t="array" ref="AJ1516">MATCH(Table1[[#This Row],[Game_ID]],_xlfn.UNIQUE(_xlfn._xlws.FILTER(Table1[Game_ID],Table1[Team]=Table1[[#This Row],[Team]])),0)</f>
        <v>15</v>
      </c>
      <c r="AK1516">
        <f>IF(Table1[[#This Row],[Last5_Flag]]=1,1,0)</f>
        <v>0</v>
      </c>
      <c r="AL1516">
        <f>COUNTIFS(
    Table1[Player Name], Table1[[#This Row],[Player Name]],
    Table1[Position], Table1[[#This Row],[Position]]
)</f>
        <v>8</v>
      </c>
      <c r="AM1516" t="str" cm="1">
        <f t="array" ref="AM15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17" spans="1:39" x14ac:dyDescent="0.2">
      <c r="A1517" t="str">
        <f>TEXT(Table1[[#This Row],[Date]],"yyyymmdd") &amp; "_" &amp; (LEFT(D1517,3) &amp; "_" &amp; LEFT(E1517,3) &amp; "_" &amp; (Table1[[#This Row],[Game_no.]]))</f>
        <v>20260304_IUP_Fai_2</v>
      </c>
      <c r="B1517" s="1">
        <v>46085</v>
      </c>
      <c r="C1517" s="3">
        <v>2</v>
      </c>
      <c r="D1517" t="s">
        <v>301</v>
      </c>
      <c r="E1517" t="s">
        <v>168</v>
      </c>
      <c r="F1517" t="s">
        <v>168</v>
      </c>
      <c r="G1517" t="s">
        <v>301</v>
      </c>
      <c r="H1517" t="s">
        <v>169</v>
      </c>
      <c r="I1517" t="str">
        <f>TRIM(SUBSTITUTE(Table1[[#This Row],[Player]], " ", ""))</f>
        <v>B.Hess</v>
      </c>
      <c r="J1517">
        <v>4</v>
      </c>
      <c r="K1517">
        <v>1</v>
      </c>
      <c r="L1517">
        <v>2</v>
      </c>
      <c r="M1517">
        <v>0</v>
      </c>
      <c r="N1517">
        <v>1</v>
      </c>
      <c r="O1517">
        <v>1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f t="shared" si="76"/>
        <v>2</v>
      </c>
      <c r="W1517" t="s">
        <v>54</v>
      </c>
      <c r="X1517" s="3">
        <v>1</v>
      </c>
      <c r="Y1517">
        <v>0</v>
      </c>
      <c r="AF1517">
        <f>Table1[[#This Row],[AB]]+Table1[[#This Row],[BB]]+Table1[[#This Row],[SF]]</f>
        <v>5</v>
      </c>
      <c r="AG1517">
        <f>Table1[[#This Row],[H]]+Table1[[#This Row],[BB]]</f>
        <v>3</v>
      </c>
      <c r="AH1517">
        <f>Table1[[#This Row],[H]]-Table1[[#This Row],[2B]]-Table1[[#This Row],[3B]]-Table1[[#This Row],[HR]]</f>
        <v>2</v>
      </c>
      <c r="AI1517" s="3">
        <f>IF(Table1[[#This Row],[Team_Game_Number]] &gt;_xlfn.MAXIFS(Table1[Team_Game_Number],Table1[Team],Table1[[#This Row],[Team]]) - 5,1,0)</f>
        <v>0</v>
      </c>
      <c r="AJ1517" cm="1">
        <f t="array" ref="AJ1517">MATCH(Table1[[#This Row],[Game_ID]],_xlfn.UNIQUE(_xlfn._xlws.FILTER(Table1[Game_ID],Table1[Team]=Table1[[#This Row],[Team]])),0)</f>
        <v>10</v>
      </c>
      <c r="AK1517">
        <f>IF(Table1[[#This Row],[Last5_Flag]]=1,1,0)</f>
        <v>0</v>
      </c>
      <c r="AL1517">
        <f>COUNTIFS(
    Table1[Player Name], Table1[[#This Row],[Player Name]],
    Table1[Position], Table1[[#This Row],[Position]]
)</f>
        <v>24</v>
      </c>
      <c r="AM1517" t="str" cm="1">
        <f t="array" ref="AM15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518" spans="1:39" x14ac:dyDescent="0.2">
      <c r="A1518" t="str">
        <f>TEXT(Table1[[#This Row],[Date]],"yyyymmdd") &amp; "_" &amp; (LEFT(D1518,3) &amp; "_" &amp; LEFT(E1518,3) &amp; "_" &amp; (Table1[[#This Row],[Game_no.]]))</f>
        <v>20260304_IUP_Fai_2</v>
      </c>
      <c r="B1518" s="1">
        <v>46085</v>
      </c>
      <c r="C1518" s="3">
        <v>2</v>
      </c>
      <c r="D1518" t="s">
        <v>301</v>
      </c>
      <c r="E1518" t="s">
        <v>168</v>
      </c>
      <c r="F1518" t="s">
        <v>168</v>
      </c>
      <c r="G1518" t="s">
        <v>301</v>
      </c>
      <c r="H1518" t="s">
        <v>170</v>
      </c>
      <c r="I1518" t="str">
        <f>TRIM(SUBSTITUTE(Table1[[#This Row],[Player]], " ", ""))</f>
        <v>G.Bibb</v>
      </c>
      <c r="J1518">
        <v>3</v>
      </c>
      <c r="K1518">
        <v>0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f t="shared" si="76"/>
        <v>1</v>
      </c>
      <c r="W1518" t="s">
        <v>53</v>
      </c>
      <c r="X1518" s="3">
        <v>2</v>
      </c>
      <c r="Y1518">
        <v>0</v>
      </c>
      <c r="AF1518">
        <f>Table1[[#This Row],[AB]]+Table1[[#This Row],[BB]]+Table1[[#This Row],[SF]]</f>
        <v>4</v>
      </c>
      <c r="AG1518">
        <f>Table1[[#This Row],[H]]+Table1[[#This Row],[BB]]</f>
        <v>2</v>
      </c>
      <c r="AH1518">
        <f>Table1[[#This Row],[H]]-Table1[[#This Row],[2B]]-Table1[[#This Row],[3B]]-Table1[[#This Row],[HR]]</f>
        <v>1</v>
      </c>
      <c r="AI1518" s="3">
        <f>IF(Table1[[#This Row],[Team_Game_Number]] &gt;_xlfn.MAXIFS(Table1[Team_Game_Number],Table1[Team],Table1[[#This Row],[Team]]) - 5,1,0)</f>
        <v>0</v>
      </c>
      <c r="AJ1518" cm="1">
        <f t="array" ref="AJ1518">MATCH(Table1[[#This Row],[Game_ID]],_xlfn.UNIQUE(_xlfn._xlws.FILTER(Table1[Game_ID],Table1[Team]=Table1[[#This Row],[Team]])),0)</f>
        <v>10</v>
      </c>
      <c r="AK1518">
        <f>IF(Table1[[#This Row],[Last5_Flag]]=1,1,0)</f>
        <v>0</v>
      </c>
      <c r="AL1518">
        <f>COUNTIFS(
    Table1[Player Name], Table1[[#This Row],[Player Name]],
    Table1[Position], Table1[[#This Row],[Position]]
)</f>
        <v>20</v>
      </c>
      <c r="AM1518" t="str" cm="1">
        <f t="array" ref="AM15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519" spans="1:39" x14ac:dyDescent="0.2">
      <c r="A1519" t="str">
        <f>TEXT(Table1[[#This Row],[Date]],"yyyymmdd") &amp; "_" &amp; (LEFT(D1519,3) &amp; "_" &amp; LEFT(E1519,3) &amp; "_" &amp; (Table1[[#This Row],[Game_no.]]))</f>
        <v>20260304_IUP_Fai_2</v>
      </c>
      <c r="B1519" s="1">
        <v>46085</v>
      </c>
      <c r="C1519" s="3">
        <v>2</v>
      </c>
      <c r="D1519" t="s">
        <v>301</v>
      </c>
      <c r="E1519" t="s">
        <v>168</v>
      </c>
      <c r="F1519" t="s">
        <v>168</v>
      </c>
      <c r="G1519" t="s">
        <v>301</v>
      </c>
      <c r="H1519" t="s">
        <v>177</v>
      </c>
      <c r="I1519" t="str">
        <f>TRIM(SUBSTITUTE(Table1[[#This Row],[Player]], " ", ""))</f>
        <v>A.Nordling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f t="shared" si="76"/>
        <v>0</v>
      </c>
      <c r="W1519" t="s">
        <v>74</v>
      </c>
      <c r="X1519" s="3">
        <v>2</v>
      </c>
      <c r="Y1519">
        <v>0</v>
      </c>
      <c r="AF1519">
        <f>Table1[[#This Row],[AB]]+Table1[[#This Row],[BB]]+Table1[[#This Row],[SF]]</f>
        <v>1</v>
      </c>
      <c r="AG1519">
        <f>Table1[[#This Row],[H]]+Table1[[#This Row],[BB]]</f>
        <v>0</v>
      </c>
      <c r="AH1519">
        <f>Table1[[#This Row],[H]]-Table1[[#This Row],[2B]]-Table1[[#This Row],[3B]]-Table1[[#This Row],[HR]]</f>
        <v>0</v>
      </c>
      <c r="AI1519" s="3">
        <f>IF(Table1[[#This Row],[Team_Game_Number]] &gt;_xlfn.MAXIFS(Table1[Team_Game_Number],Table1[Team],Table1[[#This Row],[Team]]) - 5,1,0)</f>
        <v>0</v>
      </c>
      <c r="AJ1519" cm="1">
        <f t="array" ref="AJ1519">MATCH(Table1[[#This Row],[Game_ID]],_xlfn.UNIQUE(_xlfn._xlws.FILTER(Table1[Game_ID],Table1[Team]=Table1[[#This Row],[Team]])),0)</f>
        <v>10</v>
      </c>
      <c r="AK1519">
        <f>IF(Table1[[#This Row],[Last5_Flag]]=1,1,0)</f>
        <v>0</v>
      </c>
      <c r="AL1519">
        <f>COUNTIFS(
    Table1[Player Name], Table1[[#This Row],[Player Name]],
    Table1[Position], Table1[[#This Row],[Position]]
)</f>
        <v>16</v>
      </c>
      <c r="AM1519" t="str" cm="1">
        <f t="array" ref="AM15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520" spans="1:39" x14ac:dyDescent="0.2">
      <c r="A1520" t="str">
        <f>TEXT(Table1[[#This Row],[Date]],"yyyymmdd") &amp; "_" &amp; (LEFT(D1520,3) &amp; "_" &amp; LEFT(E1520,3) &amp; "_" &amp; (Table1[[#This Row],[Game_no.]]))</f>
        <v>20260304_IUP_Fai_2</v>
      </c>
      <c r="B1520" s="1">
        <v>46085</v>
      </c>
      <c r="C1520" s="3">
        <v>2</v>
      </c>
      <c r="D1520" t="s">
        <v>301</v>
      </c>
      <c r="E1520" t="s">
        <v>168</v>
      </c>
      <c r="F1520" t="s">
        <v>168</v>
      </c>
      <c r="G1520" t="s">
        <v>301</v>
      </c>
      <c r="H1520" t="s">
        <v>172</v>
      </c>
      <c r="I1520" t="str">
        <f>TRIM(SUBSTITUTE(Table1[[#This Row],[Player]], " ", ""))</f>
        <v>E.Paul</v>
      </c>
      <c r="J1520">
        <v>4</v>
      </c>
      <c r="K1520">
        <v>2</v>
      </c>
      <c r="L1520">
        <v>3</v>
      </c>
      <c r="M1520">
        <v>1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f t="shared" si="76"/>
        <v>5</v>
      </c>
      <c r="W1520" t="s">
        <v>48</v>
      </c>
      <c r="X1520" s="3">
        <v>3</v>
      </c>
      <c r="Y1520">
        <v>0</v>
      </c>
      <c r="AF1520">
        <f>Table1[[#This Row],[AB]]+Table1[[#This Row],[BB]]+Table1[[#This Row],[SF]]</f>
        <v>5</v>
      </c>
      <c r="AG1520">
        <f>Table1[[#This Row],[H]]+Table1[[#This Row],[BB]]</f>
        <v>4</v>
      </c>
      <c r="AH1520">
        <f>Table1[[#This Row],[H]]-Table1[[#This Row],[2B]]-Table1[[#This Row],[3B]]-Table1[[#This Row],[HR]]</f>
        <v>2</v>
      </c>
      <c r="AI1520" s="3">
        <f>IF(Table1[[#This Row],[Team_Game_Number]] &gt;_xlfn.MAXIFS(Table1[Team_Game_Number],Table1[Team],Table1[[#This Row],[Team]]) - 5,1,0)</f>
        <v>0</v>
      </c>
      <c r="AJ1520" cm="1">
        <f t="array" ref="AJ1520">MATCH(Table1[[#This Row],[Game_ID]],_xlfn.UNIQUE(_xlfn._xlws.FILTER(Table1[Game_ID],Table1[Team]=Table1[[#This Row],[Team]])),0)</f>
        <v>10</v>
      </c>
      <c r="AK1520">
        <f>IF(Table1[[#This Row],[Last5_Flag]]=1,1,0)</f>
        <v>0</v>
      </c>
      <c r="AL1520">
        <f>COUNTIFS(
    Table1[Player Name], Table1[[#This Row],[Player Name]],
    Table1[Position], Table1[[#This Row],[Position]]
)</f>
        <v>24</v>
      </c>
      <c r="AM1520" t="str" cm="1">
        <f t="array" ref="AM15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521" spans="1:39" x14ac:dyDescent="0.2">
      <c r="A1521" t="str">
        <f>TEXT(Table1[[#This Row],[Date]],"yyyymmdd") &amp; "_" &amp; (LEFT(D1521,3) &amp; "_" &amp; LEFT(E1521,3) &amp; "_" &amp; (Table1[[#This Row],[Game_no.]]))</f>
        <v>20260304_IUP_Fai_2</v>
      </c>
      <c r="B1521" s="1">
        <v>46085</v>
      </c>
      <c r="C1521" s="3">
        <v>2</v>
      </c>
      <c r="D1521" t="s">
        <v>301</v>
      </c>
      <c r="E1521" t="s">
        <v>168</v>
      </c>
      <c r="F1521" t="s">
        <v>168</v>
      </c>
      <c r="G1521" t="s">
        <v>301</v>
      </c>
      <c r="H1521" t="s">
        <v>173</v>
      </c>
      <c r="I1521" t="str">
        <f>TRIM(SUBSTITUTE(Table1[[#This Row],[Player]], " ", ""))</f>
        <v>A.Townsend</v>
      </c>
      <c r="J1521">
        <v>3</v>
      </c>
      <c r="K1521">
        <v>2</v>
      </c>
      <c r="L1521">
        <v>2</v>
      </c>
      <c r="M1521">
        <v>1</v>
      </c>
      <c r="N1521">
        <v>2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f t="shared" si="76"/>
        <v>4</v>
      </c>
      <c r="W1521" t="s">
        <v>7</v>
      </c>
      <c r="X1521" s="3">
        <v>4</v>
      </c>
      <c r="Y1521">
        <v>0</v>
      </c>
      <c r="AF1521">
        <f>Table1[[#This Row],[AB]]+Table1[[#This Row],[BB]]+Table1[[#This Row],[SF]]</f>
        <v>5</v>
      </c>
      <c r="AG1521">
        <f>Table1[[#This Row],[H]]+Table1[[#This Row],[BB]]</f>
        <v>4</v>
      </c>
      <c r="AH1521">
        <f>Table1[[#This Row],[H]]-Table1[[#This Row],[2B]]-Table1[[#This Row],[3B]]-Table1[[#This Row],[HR]]</f>
        <v>1</v>
      </c>
      <c r="AI1521" s="3">
        <f>IF(Table1[[#This Row],[Team_Game_Number]] &gt;_xlfn.MAXIFS(Table1[Team_Game_Number],Table1[Team],Table1[[#This Row],[Team]]) - 5,1,0)</f>
        <v>0</v>
      </c>
      <c r="AJ1521" cm="1">
        <f t="array" ref="AJ1521">MATCH(Table1[[#This Row],[Game_ID]],_xlfn.UNIQUE(_xlfn._xlws.FILTER(Table1[Game_ID],Table1[Team]=Table1[[#This Row],[Team]])),0)</f>
        <v>10</v>
      </c>
      <c r="AK1521">
        <f>IF(Table1[[#This Row],[Last5_Flag]]=1,1,0)</f>
        <v>0</v>
      </c>
      <c r="AL1521">
        <f>COUNTIFS(
    Table1[Player Name], Table1[[#This Row],[Player Name]],
    Table1[Position], Table1[[#This Row],[Position]]
)</f>
        <v>3</v>
      </c>
      <c r="AM1521" t="str" cm="1">
        <f t="array" ref="AM15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522" spans="1:39" x14ac:dyDescent="0.2">
      <c r="A1522" t="str">
        <f>TEXT(Table1[[#This Row],[Date]],"yyyymmdd") &amp; "_" &amp; (LEFT(D1522,3) &amp; "_" &amp; LEFT(E1522,3) &amp; "_" &amp; (Table1[[#This Row],[Game_no.]]))</f>
        <v>20260304_IUP_Fai_2</v>
      </c>
      <c r="B1522" s="1">
        <v>46085</v>
      </c>
      <c r="C1522" s="3">
        <v>2</v>
      </c>
      <c r="D1522" t="s">
        <v>301</v>
      </c>
      <c r="E1522" t="s">
        <v>168</v>
      </c>
      <c r="F1522" t="s">
        <v>168</v>
      </c>
      <c r="G1522" t="s">
        <v>301</v>
      </c>
      <c r="H1522" t="s">
        <v>174</v>
      </c>
      <c r="I1522" t="str">
        <f>TRIM(SUBSTITUTE(Table1[[#This Row],[Player]], " ", ""))</f>
        <v>A.Foresha</v>
      </c>
      <c r="J1522">
        <v>4</v>
      </c>
      <c r="K1522">
        <v>1</v>
      </c>
      <c r="L1522">
        <v>2</v>
      </c>
      <c r="M1522">
        <v>2</v>
      </c>
      <c r="N1522">
        <v>0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f t="shared" si="76"/>
        <v>4</v>
      </c>
      <c r="W1522" t="s">
        <v>43</v>
      </c>
      <c r="X1522" s="3">
        <v>5</v>
      </c>
      <c r="Y1522">
        <v>0</v>
      </c>
      <c r="AF1522">
        <f>Table1[[#This Row],[AB]]+Table1[[#This Row],[BB]]+Table1[[#This Row],[SF]]</f>
        <v>5</v>
      </c>
      <c r="AG1522">
        <f>Table1[[#This Row],[H]]+Table1[[#This Row],[BB]]</f>
        <v>2</v>
      </c>
      <c r="AH1522">
        <f>Table1[[#This Row],[H]]-Table1[[#This Row],[2B]]-Table1[[#This Row],[3B]]-Table1[[#This Row],[HR]]</f>
        <v>1</v>
      </c>
      <c r="AI1522" s="3">
        <f>IF(Table1[[#This Row],[Team_Game_Number]] &gt;_xlfn.MAXIFS(Table1[Team_Game_Number],Table1[Team],Table1[[#This Row],[Team]]) - 5,1,0)</f>
        <v>0</v>
      </c>
      <c r="AJ1522" cm="1">
        <f t="array" ref="AJ1522">MATCH(Table1[[#This Row],[Game_ID]],_xlfn.UNIQUE(_xlfn._xlws.FILTER(Table1[Game_ID],Table1[Team]=Table1[[#This Row],[Team]])),0)</f>
        <v>10</v>
      </c>
      <c r="AK1522">
        <f>IF(Table1[[#This Row],[Last5_Flag]]=1,1,0)</f>
        <v>0</v>
      </c>
      <c r="AL1522">
        <f>COUNTIFS(
    Table1[Player Name], Table1[[#This Row],[Player Name]],
    Table1[Position], Table1[[#This Row],[Position]]
)</f>
        <v>23</v>
      </c>
      <c r="AM1522" t="str" cm="1">
        <f t="array" ref="AM15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523" spans="1:39" x14ac:dyDescent="0.2">
      <c r="A1523" t="str">
        <f>TEXT(Table1[[#This Row],[Date]],"yyyymmdd") &amp; "_" &amp; (LEFT(D1523,3) &amp; "_" &amp; LEFT(E1523,3) &amp; "_" &amp; (Table1[[#This Row],[Game_no.]]))</f>
        <v>20260304_IUP_Fai_2</v>
      </c>
      <c r="B1523" s="1">
        <v>46085</v>
      </c>
      <c r="C1523" s="3">
        <v>2</v>
      </c>
      <c r="D1523" t="s">
        <v>301</v>
      </c>
      <c r="E1523" t="s">
        <v>168</v>
      </c>
      <c r="F1523" t="s">
        <v>168</v>
      </c>
      <c r="G1523" t="s">
        <v>301</v>
      </c>
      <c r="H1523" t="s">
        <v>171</v>
      </c>
      <c r="I1523" t="str">
        <f>TRIM(SUBSTITUTE(Table1[[#This Row],[Player]], " ", ""))</f>
        <v>B.Marietta</v>
      </c>
      <c r="J1523">
        <v>4</v>
      </c>
      <c r="K1523">
        <v>1</v>
      </c>
      <c r="L1523">
        <v>1</v>
      </c>
      <c r="M1523">
        <v>2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f t="shared" si="76"/>
        <v>5</v>
      </c>
      <c r="W1523" t="s">
        <v>50</v>
      </c>
      <c r="X1523" s="3">
        <v>6</v>
      </c>
      <c r="Y1523">
        <v>0</v>
      </c>
      <c r="AF1523">
        <f>Table1[[#This Row],[AB]]+Table1[[#This Row],[BB]]+Table1[[#This Row],[SF]]</f>
        <v>5</v>
      </c>
      <c r="AG1523">
        <f>Table1[[#This Row],[H]]+Table1[[#This Row],[BB]]</f>
        <v>1</v>
      </c>
      <c r="AH1523">
        <f>Table1[[#This Row],[H]]-Table1[[#This Row],[2B]]-Table1[[#This Row],[3B]]-Table1[[#This Row],[HR]]</f>
        <v>0</v>
      </c>
      <c r="AI1523" s="3">
        <f>IF(Table1[[#This Row],[Team_Game_Number]] &gt;_xlfn.MAXIFS(Table1[Team_Game_Number],Table1[Team],Table1[[#This Row],[Team]]) - 5,1,0)</f>
        <v>0</v>
      </c>
      <c r="AJ1523" cm="1">
        <f t="array" ref="AJ1523">MATCH(Table1[[#This Row],[Game_ID]],_xlfn.UNIQUE(_xlfn._xlws.FILTER(Table1[Game_ID],Table1[Team]=Table1[[#This Row],[Team]])),0)</f>
        <v>10</v>
      </c>
      <c r="AK1523">
        <f>IF(Table1[[#This Row],[Last5_Flag]]=1,1,0)</f>
        <v>0</v>
      </c>
      <c r="AL1523">
        <f>COUNTIFS(
    Table1[Player Name], Table1[[#This Row],[Player Name]],
    Table1[Position], Table1[[#This Row],[Position]]
)</f>
        <v>16</v>
      </c>
      <c r="AM1523" t="str" cm="1">
        <f t="array" ref="AM15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524" spans="1:39" x14ac:dyDescent="0.2">
      <c r="A1524" t="str">
        <f>TEXT(Table1[[#This Row],[Date]],"yyyymmdd") &amp; "_" &amp; (LEFT(D1524,3) &amp; "_" &amp; LEFT(E1524,3) &amp; "_" &amp; (Table1[[#This Row],[Game_no.]]))</f>
        <v>20260304_IUP_Fai_2</v>
      </c>
      <c r="B1524" s="1">
        <v>46085</v>
      </c>
      <c r="C1524" s="3">
        <v>2</v>
      </c>
      <c r="D1524" t="s">
        <v>301</v>
      </c>
      <c r="E1524" t="s">
        <v>168</v>
      </c>
      <c r="F1524" t="s">
        <v>168</v>
      </c>
      <c r="G1524" t="s">
        <v>301</v>
      </c>
      <c r="H1524" t="s">
        <v>334</v>
      </c>
      <c r="I1524" t="str">
        <f>TRIM(SUBSTITUTE(Table1[[#This Row],[Player]], " ", ""))</f>
        <v>G.Ramm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f t="shared" si="76"/>
        <v>0</v>
      </c>
      <c r="W1524" t="s">
        <v>73</v>
      </c>
      <c r="X1524" s="3"/>
      <c r="Y1524">
        <v>0</v>
      </c>
      <c r="AF1524">
        <f>Table1[[#This Row],[AB]]+Table1[[#This Row],[BB]]+Table1[[#This Row],[SF]]</f>
        <v>0</v>
      </c>
      <c r="AG1524">
        <f>Table1[[#This Row],[H]]+Table1[[#This Row],[BB]]</f>
        <v>0</v>
      </c>
      <c r="AH1524">
        <f>Table1[[#This Row],[H]]-Table1[[#This Row],[2B]]-Table1[[#This Row],[3B]]-Table1[[#This Row],[HR]]</f>
        <v>0</v>
      </c>
      <c r="AI1524" s="3">
        <f>IF(Table1[[#This Row],[Team_Game_Number]] &gt;_xlfn.MAXIFS(Table1[Team_Game_Number],Table1[Team],Table1[[#This Row],[Team]]) - 5,1,0)</f>
        <v>0</v>
      </c>
      <c r="AJ1524" cm="1">
        <f t="array" ref="AJ1524">MATCH(Table1[[#This Row],[Game_ID]],_xlfn.UNIQUE(_xlfn._xlws.FILTER(Table1[Game_ID],Table1[Team]=Table1[[#This Row],[Team]])),0)</f>
        <v>10</v>
      </c>
      <c r="AK1524">
        <f>IF(Table1[[#This Row],[Last5_Flag]]=1,1,0)</f>
        <v>0</v>
      </c>
      <c r="AL1524">
        <f>COUNTIFS(
    Table1[Player Name], Table1[[#This Row],[Player Name]],
    Table1[Position], Table1[[#This Row],[Position]]
)</f>
        <v>6</v>
      </c>
      <c r="AM1524" t="str" cm="1">
        <f t="array" ref="AM15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525" spans="1:39" x14ac:dyDescent="0.2">
      <c r="A1525" t="str">
        <f>TEXT(Table1[[#This Row],[Date]],"yyyymmdd") &amp; "_" &amp; (LEFT(D1525,3) &amp; "_" &amp; LEFT(E1525,3) &amp; "_" &amp; (Table1[[#This Row],[Game_no.]]))</f>
        <v>20260304_IUP_Fai_2</v>
      </c>
      <c r="B1525" s="1">
        <v>46085</v>
      </c>
      <c r="C1525" s="3">
        <v>2</v>
      </c>
      <c r="D1525" t="s">
        <v>301</v>
      </c>
      <c r="E1525" t="s">
        <v>168</v>
      </c>
      <c r="F1525" t="s">
        <v>168</v>
      </c>
      <c r="G1525" t="s">
        <v>301</v>
      </c>
      <c r="H1525" t="s">
        <v>179</v>
      </c>
      <c r="I1525" t="str">
        <f>TRIM(SUBSTITUTE(Table1[[#This Row],[Player]], " ", ""))</f>
        <v>J.McGill</v>
      </c>
      <c r="J1525">
        <v>3</v>
      </c>
      <c r="K1525">
        <v>2</v>
      </c>
      <c r="L1525">
        <v>1</v>
      </c>
      <c r="M1525">
        <v>2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f t="shared" si="76"/>
        <v>5</v>
      </c>
      <c r="W1525" t="s">
        <v>8</v>
      </c>
      <c r="X1525" s="3">
        <v>7</v>
      </c>
      <c r="Y1525">
        <v>0</v>
      </c>
      <c r="AF1525">
        <f>Table1[[#This Row],[AB]]+Table1[[#This Row],[BB]]+Table1[[#This Row],[SF]]</f>
        <v>4</v>
      </c>
      <c r="AG1525">
        <f>Table1[[#This Row],[H]]+Table1[[#This Row],[BB]]</f>
        <v>2</v>
      </c>
      <c r="AH1525">
        <f>Table1[[#This Row],[H]]-Table1[[#This Row],[2B]]-Table1[[#This Row],[3B]]-Table1[[#This Row],[HR]]</f>
        <v>0</v>
      </c>
      <c r="AI1525" s="3">
        <f>IF(Table1[[#This Row],[Team_Game_Number]] &gt;_xlfn.MAXIFS(Table1[Team_Game_Number],Table1[Team],Table1[[#This Row],[Team]]) - 5,1,0)</f>
        <v>0</v>
      </c>
      <c r="AJ1525" cm="1">
        <f t="array" ref="AJ1525">MATCH(Table1[[#This Row],[Game_ID]],_xlfn.UNIQUE(_xlfn._xlws.FILTER(Table1[Game_ID],Table1[Team]=Table1[[#This Row],[Team]])),0)</f>
        <v>10</v>
      </c>
      <c r="AK1525">
        <f>IF(Table1[[#This Row],[Last5_Flag]]=1,1,0)</f>
        <v>0</v>
      </c>
      <c r="AL1525">
        <f>COUNTIFS(
    Table1[Player Name], Table1[[#This Row],[Player Name]],
    Table1[Position], Table1[[#This Row],[Position]]
)</f>
        <v>22</v>
      </c>
      <c r="AM1525" t="str" cm="1">
        <f t="array" ref="AM15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526" spans="1:39" x14ac:dyDescent="0.2">
      <c r="A1526" t="str">
        <f>TEXT(Table1[[#This Row],[Date]],"yyyymmdd") &amp; "_" &amp; (LEFT(D1526,3) &amp; "_" &amp; LEFT(E1526,3) &amp; "_" &amp; (Table1[[#This Row],[Game_no.]]))</f>
        <v>20260304_IUP_Fai_2</v>
      </c>
      <c r="B1526" s="1">
        <v>46085</v>
      </c>
      <c r="C1526" s="3">
        <v>2</v>
      </c>
      <c r="D1526" t="s">
        <v>301</v>
      </c>
      <c r="E1526" t="s">
        <v>168</v>
      </c>
      <c r="F1526" t="s">
        <v>168</v>
      </c>
      <c r="G1526" t="s">
        <v>301</v>
      </c>
      <c r="H1526" t="s">
        <v>176</v>
      </c>
      <c r="I1526" t="str">
        <f>TRIM(SUBSTITUTE(Table1[[#This Row],[Player]], " ", ""))</f>
        <v>S.Emanuel</v>
      </c>
      <c r="J1526">
        <v>5</v>
      </c>
      <c r="K1526">
        <v>1</v>
      </c>
      <c r="L1526">
        <v>3</v>
      </c>
      <c r="M1526">
        <v>3</v>
      </c>
      <c r="N1526">
        <v>0</v>
      </c>
      <c r="O1526">
        <v>0</v>
      </c>
      <c r="P1526">
        <v>1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f t="shared" si="76"/>
        <v>9</v>
      </c>
      <c r="W1526" t="s">
        <v>57</v>
      </c>
      <c r="X1526" s="3">
        <v>8</v>
      </c>
      <c r="Y1526">
        <v>0</v>
      </c>
      <c r="AF1526">
        <f>Table1[[#This Row],[AB]]+Table1[[#This Row],[BB]]+Table1[[#This Row],[SF]]</f>
        <v>5</v>
      </c>
      <c r="AG1526">
        <f>Table1[[#This Row],[H]]+Table1[[#This Row],[BB]]</f>
        <v>3</v>
      </c>
      <c r="AH1526">
        <f>Table1[[#This Row],[H]]-Table1[[#This Row],[2B]]-Table1[[#This Row],[3B]]-Table1[[#This Row],[HR]]</f>
        <v>1</v>
      </c>
      <c r="AI1526" s="3">
        <f>IF(Table1[[#This Row],[Team_Game_Number]] &gt;_xlfn.MAXIFS(Table1[Team_Game_Number],Table1[Team],Table1[[#This Row],[Team]]) - 5,1,0)</f>
        <v>0</v>
      </c>
      <c r="AJ1526" cm="1">
        <f t="array" ref="AJ1526">MATCH(Table1[[#This Row],[Game_ID]],_xlfn.UNIQUE(_xlfn._xlws.FILTER(Table1[Game_ID],Table1[Team]=Table1[[#This Row],[Team]])),0)</f>
        <v>10</v>
      </c>
      <c r="AK1526">
        <f>IF(Table1[[#This Row],[Last5_Flag]]=1,1,0)</f>
        <v>0</v>
      </c>
      <c r="AL1526">
        <f>COUNTIFS(
    Table1[Player Name], Table1[[#This Row],[Player Name]],
    Table1[Position], Table1[[#This Row],[Position]]
)</f>
        <v>6</v>
      </c>
      <c r="AM1526" t="str" cm="1">
        <f t="array" ref="AM15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527" spans="1:39" x14ac:dyDescent="0.2">
      <c r="A1527" t="str">
        <f>TEXT(Table1[[#This Row],[Date]],"yyyymmdd") &amp; "_" &amp; (LEFT(D1527,3) &amp; "_" &amp; LEFT(E1527,3) &amp; "_" &amp; (Table1[[#This Row],[Game_no.]]))</f>
        <v>20260304_IUP_Fai_2</v>
      </c>
      <c r="B1527" s="1">
        <v>46085</v>
      </c>
      <c r="C1527" s="3">
        <v>2</v>
      </c>
      <c r="D1527" t="s">
        <v>301</v>
      </c>
      <c r="E1527" t="s">
        <v>168</v>
      </c>
      <c r="F1527" t="s">
        <v>168</v>
      </c>
      <c r="G1527" t="s">
        <v>301</v>
      </c>
      <c r="H1527" t="s">
        <v>180</v>
      </c>
      <c r="I1527" t="str">
        <f>TRIM(SUBSTITUTE(Table1[[#This Row],[Player]], " ", ""))</f>
        <v>A.Keilholz</v>
      </c>
      <c r="J1527">
        <v>3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f t="shared" si="76"/>
        <v>0</v>
      </c>
      <c r="W1527" t="s">
        <v>52</v>
      </c>
      <c r="X1527" s="3">
        <v>9</v>
      </c>
      <c r="Y1527">
        <v>0</v>
      </c>
      <c r="AF1527">
        <f>Table1[[#This Row],[AB]]+Table1[[#This Row],[BB]]+Table1[[#This Row],[SF]]</f>
        <v>4</v>
      </c>
      <c r="AG1527">
        <f>Table1[[#This Row],[H]]+Table1[[#This Row],[BB]]</f>
        <v>1</v>
      </c>
      <c r="AH1527">
        <f>Table1[[#This Row],[H]]-Table1[[#This Row],[2B]]-Table1[[#This Row],[3B]]-Table1[[#This Row],[HR]]</f>
        <v>0</v>
      </c>
      <c r="AI1527" s="3">
        <f>IF(Table1[[#This Row],[Team_Game_Number]] &gt;_xlfn.MAXIFS(Table1[Team_Game_Number],Table1[Team],Table1[[#This Row],[Team]]) - 5,1,0)</f>
        <v>0</v>
      </c>
      <c r="AJ1527" cm="1">
        <f t="array" ref="AJ1527">MATCH(Table1[[#This Row],[Game_ID]],_xlfn.UNIQUE(_xlfn._xlws.FILTER(Table1[Game_ID],Table1[Team]=Table1[[#This Row],[Team]])),0)</f>
        <v>10</v>
      </c>
      <c r="AK1527">
        <f>IF(Table1[[#This Row],[Last5_Flag]]=1,1,0)</f>
        <v>0</v>
      </c>
      <c r="AL1527">
        <f>COUNTIFS(
    Table1[Player Name], Table1[[#This Row],[Player Name]],
    Table1[Position], Table1[[#This Row],[Position]]
)</f>
        <v>24</v>
      </c>
      <c r="AM1527" t="str" cm="1">
        <f t="array" ref="AM15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28" spans="1:39" x14ac:dyDescent="0.2">
      <c r="A1528" t="str">
        <f>TEXT(Table1[[#This Row],[Date]],"yyyymmdd") &amp; "_" &amp; (LEFT(D1528,3) &amp; "_" &amp; LEFT(E1528,3) &amp; "_" &amp; (Table1[[#This Row],[Game_no.]]))</f>
        <v>20260304_IUP_Fai_2</v>
      </c>
      <c r="B1528" s="1">
        <v>46085</v>
      </c>
      <c r="C1528" s="3">
        <v>2</v>
      </c>
      <c r="D1528" t="s">
        <v>301</v>
      </c>
      <c r="E1528" t="s">
        <v>168</v>
      </c>
      <c r="F1528" t="s">
        <v>168</v>
      </c>
      <c r="G1528" t="s">
        <v>301</v>
      </c>
      <c r="H1528" t="s">
        <v>217</v>
      </c>
      <c r="I1528" t="str">
        <f>TRIM(SUBSTITUTE(Table1[[#This Row],[Player]], " ", ""))</f>
        <v>C.Morey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f t="shared" si="76"/>
        <v>0</v>
      </c>
      <c r="W1528" t="s">
        <v>58</v>
      </c>
      <c r="X1528" s="3"/>
      <c r="Y1528">
        <v>1</v>
      </c>
      <c r="Z1528">
        <v>0</v>
      </c>
      <c r="AA1528">
        <v>2</v>
      </c>
      <c r="AB1528">
        <v>6</v>
      </c>
      <c r="AC1528">
        <v>3</v>
      </c>
      <c r="AD1528">
        <v>3</v>
      </c>
      <c r="AE1528">
        <v>0</v>
      </c>
      <c r="AF1528">
        <f>Table1[[#This Row],[AB]]+Table1[[#This Row],[BB]]+Table1[[#This Row],[SF]]</f>
        <v>0</v>
      </c>
      <c r="AG1528">
        <f>Table1[[#This Row],[H]]+Table1[[#This Row],[BB]]</f>
        <v>0</v>
      </c>
      <c r="AH1528">
        <f>Table1[[#This Row],[H]]-Table1[[#This Row],[2B]]-Table1[[#This Row],[3B]]-Table1[[#This Row],[HR]]</f>
        <v>0</v>
      </c>
      <c r="AI1528" s="3">
        <f>IF(Table1[[#This Row],[Team_Game_Number]] &gt;_xlfn.MAXIFS(Table1[Team_Game_Number],Table1[Team],Table1[[#This Row],[Team]]) - 5,1,0)</f>
        <v>0</v>
      </c>
      <c r="AJ1528" cm="1">
        <f t="array" ref="AJ1528">MATCH(Table1[[#This Row],[Game_ID]],_xlfn.UNIQUE(_xlfn._xlws.FILTER(Table1[Game_ID],Table1[Team]=Table1[[#This Row],[Team]])),0)</f>
        <v>10</v>
      </c>
      <c r="AK1528">
        <f>IF(Table1[[#This Row],[Last5_Flag]]=1,1,0)</f>
        <v>0</v>
      </c>
      <c r="AL1528">
        <f>COUNTIFS(
    Table1[Player Name], Table1[[#This Row],[Player Name]],
    Table1[Position], Table1[[#This Row],[Position]]
)</f>
        <v>12</v>
      </c>
      <c r="AM1528" t="str" cm="1">
        <f t="array" ref="AM15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29" spans="1:39" x14ac:dyDescent="0.2">
      <c r="A1529" t="str">
        <f>TEXT(Table1[[#This Row],[Date]],"yyyymmdd") &amp; "_" &amp; (LEFT(D1529,3) &amp; "_" &amp; LEFT(E1529,3) &amp; "_" &amp; (Table1[[#This Row],[Game_no.]]))</f>
        <v>20260304_IUP_Fai_2</v>
      </c>
      <c r="B1529" s="1">
        <v>46085</v>
      </c>
      <c r="C1529" s="3">
        <v>2</v>
      </c>
      <c r="D1529" t="s">
        <v>301</v>
      </c>
      <c r="E1529" t="s">
        <v>168</v>
      </c>
      <c r="F1529" t="s">
        <v>168</v>
      </c>
      <c r="G1529" t="s">
        <v>301</v>
      </c>
      <c r="H1529" t="s">
        <v>218</v>
      </c>
      <c r="I1529" t="str">
        <f>TRIM(SUBSTITUTE(Table1[[#This Row],[Player]], " ", ""))</f>
        <v>M.Wilson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f t="shared" si="76"/>
        <v>0</v>
      </c>
      <c r="W1529" t="s">
        <v>58</v>
      </c>
      <c r="X1529" s="3"/>
      <c r="Y1529">
        <v>0</v>
      </c>
      <c r="Z1529">
        <v>4.6669999999999998</v>
      </c>
      <c r="AA1529">
        <v>6</v>
      </c>
      <c r="AB1529">
        <v>4</v>
      </c>
      <c r="AC1529">
        <v>4</v>
      </c>
      <c r="AD1529">
        <v>2</v>
      </c>
      <c r="AE1529">
        <v>1</v>
      </c>
      <c r="AF1529">
        <f>Table1[[#This Row],[AB]]+Table1[[#This Row],[BB]]+Table1[[#This Row],[SF]]</f>
        <v>0</v>
      </c>
      <c r="AG1529">
        <f>Table1[[#This Row],[H]]+Table1[[#This Row],[BB]]</f>
        <v>0</v>
      </c>
      <c r="AH1529">
        <f>Table1[[#This Row],[H]]-Table1[[#This Row],[2B]]-Table1[[#This Row],[3B]]-Table1[[#This Row],[HR]]</f>
        <v>0</v>
      </c>
      <c r="AI1529" s="3">
        <f>IF(Table1[[#This Row],[Team_Game_Number]] &gt;_xlfn.MAXIFS(Table1[Team_Game_Number],Table1[Team],Table1[[#This Row],[Team]]) - 5,1,0)</f>
        <v>0</v>
      </c>
      <c r="AJ1529" cm="1">
        <f t="array" ref="AJ1529">MATCH(Table1[[#This Row],[Game_ID]],_xlfn.UNIQUE(_xlfn._xlws.FILTER(Table1[Game_ID],Table1[Team]=Table1[[#This Row],[Team]])),0)</f>
        <v>10</v>
      </c>
      <c r="AK1529">
        <f>IF(Table1[[#This Row],[Last5_Flag]]=1,1,0)</f>
        <v>0</v>
      </c>
      <c r="AL1529">
        <f>COUNTIFS(
    Table1[Player Name], Table1[[#This Row],[Player Name]],
    Table1[Position], Table1[[#This Row],[Position]]
)</f>
        <v>11</v>
      </c>
      <c r="AM1529" t="str" cm="1">
        <f t="array" ref="AM15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30" spans="1:39" x14ac:dyDescent="0.2">
      <c r="A1530" t="str">
        <f>TEXT(Table1[[#This Row],[Date]],"yyyymmdd") &amp; "_" &amp; (LEFT(D1530,3) &amp; "_" &amp; LEFT(E1530,3) &amp; "_" &amp; (Table1[[#This Row],[Game_no.]]))</f>
        <v>20260304_IUP_Fai_2</v>
      </c>
      <c r="B1530" s="1">
        <v>46085</v>
      </c>
      <c r="C1530" s="3">
        <v>2</v>
      </c>
      <c r="D1530" t="s">
        <v>301</v>
      </c>
      <c r="E1530" t="s">
        <v>168</v>
      </c>
      <c r="F1530" t="s">
        <v>168</v>
      </c>
      <c r="G1530" t="s">
        <v>301</v>
      </c>
      <c r="H1530" t="s">
        <v>219</v>
      </c>
      <c r="I1530" t="str">
        <f>TRIM(SUBSTITUTE(Table1[[#This Row],[Player]], " ", ""))</f>
        <v>P.Rusnak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f t="shared" si="76"/>
        <v>0</v>
      </c>
      <c r="W1530" t="s">
        <v>58</v>
      </c>
      <c r="X1530" s="3"/>
      <c r="Y1530">
        <v>0</v>
      </c>
      <c r="Z1530">
        <v>3.3330000000000002</v>
      </c>
      <c r="AA1530">
        <v>3</v>
      </c>
      <c r="AB1530">
        <v>0</v>
      </c>
      <c r="AC1530">
        <v>0</v>
      </c>
      <c r="AD1530">
        <v>1</v>
      </c>
      <c r="AE1530">
        <v>1</v>
      </c>
      <c r="AF1530">
        <f>Table1[[#This Row],[AB]]+Table1[[#This Row],[BB]]+Table1[[#This Row],[SF]]</f>
        <v>0</v>
      </c>
      <c r="AG1530">
        <f>Table1[[#This Row],[H]]+Table1[[#This Row],[BB]]</f>
        <v>0</v>
      </c>
      <c r="AH1530">
        <f>Table1[[#This Row],[H]]-Table1[[#This Row],[2B]]-Table1[[#This Row],[3B]]-Table1[[#This Row],[HR]]</f>
        <v>0</v>
      </c>
      <c r="AI1530" s="3">
        <f>IF(Table1[[#This Row],[Team_Game_Number]] &gt;_xlfn.MAXIFS(Table1[Team_Game_Number],Table1[Team],Table1[[#This Row],[Team]]) - 5,1,0)</f>
        <v>0</v>
      </c>
      <c r="AJ1530" cm="1">
        <f t="array" ref="AJ1530">MATCH(Table1[[#This Row],[Game_ID]],_xlfn.UNIQUE(_xlfn._xlws.FILTER(Table1[Game_ID],Table1[Team]=Table1[[#This Row],[Team]])),0)</f>
        <v>10</v>
      </c>
      <c r="AK1530">
        <f>IF(Table1[[#This Row],[Last5_Flag]]=1,1,0)</f>
        <v>0</v>
      </c>
      <c r="AL1530">
        <f>COUNTIFS(
    Table1[Player Name], Table1[[#This Row],[Player Name]],
    Table1[Position], Table1[[#This Row],[Position]]
)</f>
        <v>11</v>
      </c>
      <c r="AM1530" t="str" cm="1">
        <f t="array" ref="AM15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31" spans="1:39" x14ac:dyDescent="0.2">
      <c r="A1531" t="str">
        <f>TEXT(Table1[[#This Row],[Date]],"yyyymmdd") &amp; "_" &amp; (LEFT(D1531,3) &amp; "_" &amp; LEFT(E1531,3) &amp; "_" &amp; (Table1[[#This Row],[Game_no.]]))</f>
        <v>20260304_Sag_D&amp;E_1</v>
      </c>
      <c r="B1531" s="1">
        <v>46085</v>
      </c>
      <c r="C1531" s="3">
        <v>1</v>
      </c>
      <c r="D1531" t="s">
        <v>388</v>
      </c>
      <c r="E1531" t="s">
        <v>42</v>
      </c>
      <c r="F1531" t="s">
        <v>42</v>
      </c>
      <c r="G1531" t="s">
        <v>388</v>
      </c>
      <c r="H1531" t="s">
        <v>67</v>
      </c>
      <c r="I1531" t="str">
        <f>TRIM(SUBSTITUTE(Table1[[#This Row],[Player]], " ", ""))</f>
        <v>A.Haynes</v>
      </c>
      <c r="J1531">
        <v>3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f t="shared" si="76"/>
        <v>1</v>
      </c>
      <c r="W1531" t="s">
        <v>53</v>
      </c>
      <c r="X1531" s="3">
        <v>1</v>
      </c>
      <c r="Y1531">
        <v>0</v>
      </c>
      <c r="AF1531">
        <f>Table1[[#This Row],[AB]]+Table1[[#This Row],[BB]]+Table1[[#This Row],[SF]]</f>
        <v>3</v>
      </c>
      <c r="AG1531">
        <f>Table1[[#This Row],[H]]+Table1[[#This Row],[BB]]</f>
        <v>1</v>
      </c>
      <c r="AH1531">
        <f>Table1[[#This Row],[H]]-Table1[[#This Row],[2B]]-Table1[[#This Row],[3B]]-Table1[[#This Row],[HR]]</f>
        <v>1</v>
      </c>
      <c r="AI1531" s="3">
        <f>IF(Table1[[#This Row],[Team_Game_Number]] &gt;_xlfn.MAXIFS(Table1[Team_Game_Number],Table1[Team],Table1[[#This Row],[Team]]) - 5,1,0)</f>
        <v>0</v>
      </c>
      <c r="AJ1531" cm="1">
        <f t="array" ref="AJ1531">MATCH(Table1[[#This Row],[Game_ID]],_xlfn.UNIQUE(_xlfn._xlws.FILTER(Table1[Game_ID],Table1[Team]=Table1[[#This Row],[Team]])),0)</f>
        <v>16</v>
      </c>
      <c r="AK1531">
        <f>IF(Table1[[#This Row],[Last5_Flag]]=1,1,0)</f>
        <v>0</v>
      </c>
      <c r="AL1531">
        <f>COUNTIFS(
    Table1[Player Name], Table1[[#This Row],[Player Name]],
    Table1[Position], Table1[[#This Row],[Position]]
)</f>
        <v>17</v>
      </c>
      <c r="AM1531" t="str" cm="1">
        <f t="array" ref="AM15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532" spans="1:39" x14ac:dyDescent="0.2">
      <c r="A1532" t="str">
        <f>TEXT(Table1[[#This Row],[Date]],"yyyymmdd") &amp; "_" &amp; (LEFT(D1532,3) &amp; "_" &amp; LEFT(E1532,3) &amp; "_" &amp; (Table1[[#This Row],[Game_no.]]))</f>
        <v>20260304_Sag_D&amp;E_1</v>
      </c>
      <c r="B1532" s="1">
        <v>46085</v>
      </c>
      <c r="C1532" s="3">
        <v>1</v>
      </c>
      <c r="D1532" t="s">
        <v>388</v>
      </c>
      <c r="E1532" t="s">
        <v>42</v>
      </c>
      <c r="F1532" t="s">
        <v>42</v>
      </c>
      <c r="G1532" t="s">
        <v>388</v>
      </c>
      <c r="H1532" t="s">
        <v>49</v>
      </c>
      <c r="I1532" t="str">
        <f>TRIM(SUBSTITUTE(Table1[[#This Row],[Player]], " ", ""))</f>
        <v>T.Fleming</v>
      </c>
      <c r="J1532">
        <v>2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f t="shared" si="76"/>
        <v>1</v>
      </c>
      <c r="W1532" t="s">
        <v>7</v>
      </c>
      <c r="X1532" s="3">
        <v>2</v>
      </c>
      <c r="Y1532">
        <v>1</v>
      </c>
      <c r="AF1532">
        <f>Table1[[#This Row],[AB]]+Table1[[#This Row],[BB]]+Table1[[#This Row],[SF]]</f>
        <v>2</v>
      </c>
      <c r="AG1532">
        <f>Table1[[#This Row],[H]]+Table1[[#This Row],[BB]]</f>
        <v>1</v>
      </c>
      <c r="AH1532">
        <f>Table1[[#This Row],[H]]-Table1[[#This Row],[2B]]-Table1[[#This Row],[3B]]-Table1[[#This Row],[HR]]</f>
        <v>1</v>
      </c>
      <c r="AI1532" s="3">
        <f>IF(Table1[[#This Row],[Team_Game_Number]] &gt;_xlfn.MAXIFS(Table1[Team_Game_Number],Table1[Team],Table1[[#This Row],[Team]]) - 5,1,0)</f>
        <v>0</v>
      </c>
      <c r="AJ1532" cm="1">
        <f t="array" ref="AJ1532">MATCH(Table1[[#This Row],[Game_ID]],_xlfn.UNIQUE(_xlfn._xlws.FILTER(Table1[Game_ID],Table1[Team]=Table1[[#This Row],[Team]])),0)</f>
        <v>16</v>
      </c>
      <c r="AK1532">
        <f>IF(Table1[[#This Row],[Last5_Flag]]=1,1,0)</f>
        <v>0</v>
      </c>
      <c r="AL1532">
        <f>COUNTIFS(
    Table1[Player Name], Table1[[#This Row],[Player Name]],
    Table1[Position], Table1[[#This Row],[Position]]
)</f>
        <v>12</v>
      </c>
      <c r="AM1532" t="str" cm="1">
        <f t="array" ref="AM15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533" spans="1:39" x14ac:dyDescent="0.2">
      <c r="A1533" t="str">
        <f>TEXT(Table1[[#This Row],[Date]],"yyyymmdd") &amp; "_" &amp; (LEFT(D1533,3) &amp; "_" &amp; LEFT(E1533,3) &amp; "_" &amp; (Table1[[#This Row],[Game_no.]]))</f>
        <v>20260304_Sag_D&amp;E_1</v>
      </c>
      <c r="B1533" s="1">
        <v>46085</v>
      </c>
      <c r="C1533" s="3">
        <v>1</v>
      </c>
      <c r="D1533" t="s">
        <v>388</v>
      </c>
      <c r="E1533" t="s">
        <v>42</v>
      </c>
      <c r="F1533" t="s">
        <v>42</v>
      </c>
      <c r="G1533" t="s">
        <v>388</v>
      </c>
      <c r="H1533" t="s">
        <v>47</v>
      </c>
      <c r="I1533" t="str">
        <f>TRIM(SUBSTITUTE(Table1[[#This Row],[Player]], " ", ""))</f>
        <v>A.Zapach</v>
      </c>
      <c r="J1533">
        <v>2</v>
      </c>
      <c r="K1533">
        <v>0</v>
      </c>
      <c r="L1533">
        <v>1</v>
      </c>
      <c r="M1533">
        <v>0</v>
      </c>
      <c r="N1533">
        <v>1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f t="shared" si="76"/>
        <v>3</v>
      </c>
      <c r="W1533" t="s">
        <v>43</v>
      </c>
      <c r="X1533" s="3">
        <v>3</v>
      </c>
      <c r="Y1533">
        <v>0</v>
      </c>
      <c r="AF1533">
        <f>Table1[[#This Row],[AB]]+Table1[[#This Row],[BB]]+Table1[[#This Row],[SF]]</f>
        <v>3</v>
      </c>
      <c r="AG1533">
        <f>Table1[[#This Row],[H]]+Table1[[#This Row],[BB]]</f>
        <v>2</v>
      </c>
      <c r="AH1533">
        <f>Table1[[#This Row],[H]]-Table1[[#This Row],[2B]]-Table1[[#This Row],[3B]]-Table1[[#This Row],[HR]]</f>
        <v>0</v>
      </c>
      <c r="AI1533" s="3">
        <f>IF(Table1[[#This Row],[Team_Game_Number]] &gt;_xlfn.MAXIFS(Table1[Team_Game_Number],Table1[Team],Table1[[#This Row],[Team]]) - 5,1,0)</f>
        <v>0</v>
      </c>
      <c r="AJ1533" cm="1">
        <f t="array" ref="AJ1533">MATCH(Table1[[#This Row],[Game_ID]],_xlfn.UNIQUE(_xlfn._xlws.FILTER(Table1[Game_ID],Table1[Team]=Table1[[#This Row],[Team]])),0)</f>
        <v>16</v>
      </c>
      <c r="AK1533">
        <f>IF(Table1[[#This Row],[Last5_Flag]]=1,1,0)</f>
        <v>0</v>
      </c>
      <c r="AL1533">
        <f>COUNTIFS(
    Table1[Player Name], Table1[[#This Row],[Player Name]],
    Table1[Position], Table1[[#This Row],[Position]]
)</f>
        <v>27</v>
      </c>
      <c r="AM1533" t="str" cm="1">
        <f t="array" ref="AM15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534" spans="1:39" x14ac:dyDescent="0.2">
      <c r="A1534" t="str">
        <f>TEXT(Table1[[#This Row],[Date]],"yyyymmdd") &amp; "_" &amp; (LEFT(D1534,3) &amp; "_" &amp; LEFT(E1534,3) &amp; "_" &amp; (Table1[[#This Row],[Game_no.]]))</f>
        <v>20260304_Sag_D&amp;E_1</v>
      </c>
      <c r="B1534" s="1">
        <v>46085</v>
      </c>
      <c r="C1534" s="3">
        <v>1</v>
      </c>
      <c r="D1534" t="s">
        <v>388</v>
      </c>
      <c r="E1534" t="s">
        <v>42</v>
      </c>
      <c r="F1534" t="s">
        <v>42</v>
      </c>
      <c r="G1534" t="s">
        <v>388</v>
      </c>
      <c r="H1534" t="s">
        <v>44</v>
      </c>
      <c r="I1534" t="str">
        <f>TRIM(SUBSTITUTE(Table1[[#This Row],[Player]], " ", ""))</f>
        <v>A.Higgins</v>
      </c>
      <c r="J1534">
        <v>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f t="shared" si="76"/>
        <v>0</v>
      </c>
      <c r="W1534" t="s">
        <v>48</v>
      </c>
      <c r="X1534" s="3">
        <v>4</v>
      </c>
      <c r="Y1534">
        <v>0</v>
      </c>
      <c r="AF1534">
        <f>Table1[[#This Row],[AB]]+Table1[[#This Row],[BB]]+Table1[[#This Row],[SF]]</f>
        <v>3</v>
      </c>
      <c r="AG1534">
        <f>Table1[[#This Row],[H]]+Table1[[#This Row],[BB]]</f>
        <v>0</v>
      </c>
      <c r="AH1534">
        <f>Table1[[#This Row],[H]]-Table1[[#This Row],[2B]]-Table1[[#This Row],[3B]]-Table1[[#This Row],[HR]]</f>
        <v>0</v>
      </c>
      <c r="AI1534" s="3">
        <f>IF(Table1[[#This Row],[Team_Game_Number]] &gt;_xlfn.MAXIFS(Table1[Team_Game_Number],Table1[Team],Table1[[#This Row],[Team]]) - 5,1,0)</f>
        <v>0</v>
      </c>
      <c r="AJ1534" cm="1">
        <f t="array" ref="AJ1534">MATCH(Table1[[#This Row],[Game_ID]],_xlfn.UNIQUE(_xlfn._xlws.FILTER(Table1[Game_ID],Table1[Team]=Table1[[#This Row],[Team]])),0)</f>
        <v>16</v>
      </c>
      <c r="AK1534">
        <f>IF(Table1[[#This Row],[Last5_Flag]]=1,1,0)</f>
        <v>0</v>
      </c>
      <c r="AL1534">
        <f>COUNTIFS(
    Table1[Player Name], Table1[[#This Row],[Player Name]],
    Table1[Position], Table1[[#This Row],[Position]]
)</f>
        <v>22</v>
      </c>
      <c r="AM1534" t="str" cm="1">
        <f t="array" ref="AM15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535" spans="1:39" x14ac:dyDescent="0.2">
      <c r="A1535" t="str">
        <f>TEXT(Table1[[#This Row],[Date]],"yyyymmdd") &amp; "_" &amp; (LEFT(D1535,3) &amp; "_" &amp; LEFT(E1535,3) &amp; "_" &amp; (Table1[[#This Row],[Game_no.]]))</f>
        <v>20260304_Sag_D&amp;E_1</v>
      </c>
      <c r="B1535" s="1">
        <v>46085</v>
      </c>
      <c r="C1535" s="3">
        <v>1</v>
      </c>
      <c r="D1535" t="s">
        <v>388</v>
      </c>
      <c r="E1535" t="s">
        <v>42</v>
      </c>
      <c r="F1535" t="s">
        <v>42</v>
      </c>
      <c r="G1535" t="s">
        <v>388</v>
      </c>
      <c r="H1535" t="s">
        <v>68</v>
      </c>
      <c r="I1535" t="str">
        <f>TRIM(SUBSTITUTE(Table1[[#This Row],[Player]], " ", ""))</f>
        <v>S.Jarvis</v>
      </c>
      <c r="J1535">
        <v>2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f t="shared" si="76"/>
        <v>0</v>
      </c>
      <c r="W1535" t="s">
        <v>58</v>
      </c>
      <c r="X1535" s="3">
        <v>5</v>
      </c>
      <c r="Y1535">
        <v>0</v>
      </c>
      <c r="Z1535">
        <v>5.3330000000000002</v>
      </c>
      <c r="AA1535">
        <v>8</v>
      </c>
      <c r="AB1535">
        <v>5</v>
      </c>
      <c r="AC1535">
        <v>3</v>
      </c>
      <c r="AD1535">
        <v>2</v>
      </c>
      <c r="AE1535">
        <v>9</v>
      </c>
      <c r="AF1535">
        <f>Table1[[#This Row],[AB]]+Table1[[#This Row],[BB]]+Table1[[#This Row],[SF]]</f>
        <v>2</v>
      </c>
      <c r="AG1535">
        <f>Table1[[#This Row],[H]]+Table1[[#This Row],[BB]]</f>
        <v>0</v>
      </c>
      <c r="AH1535">
        <f>Table1[[#This Row],[H]]-Table1[[#This Row],[2B]]-Table1[[#This Row],[3B]]-Table1[[#This Row],[HR]]</f>
        <v>0</v>
      </c>
      <c r="AI1535" s="3">
        <f>IF(Table1[[#This Row],[Team_Game_Number]] &gt;_xlfn.MAXIFS(Table1[Team_Game_Number],Table1[Team],Table1[[#This Row],[Team]]) - 5,1,0)</f>
        <v>0</v>
      </c>
      <c r="AJ1535" cm="1">
        <f t="array" ref="AJ1535">MATCH(Table1[[#This Row],[Game_ID]],_xlfn.UNIQUE(_xlfn._xlws.FILTER(Table1[Game_ID],Table1[Team]=Table1[[#This Row],[Team]])),0)</f>
        <v>16</v>
      </c>
      <c r="AK1535">
        <f>IF(Table1[[#This Row],[Last5_Flag]]=1,1,0)</f>
        <v>0</v>
      </c>
      <c r="AL1535">
        <f>COUNTIFS(
    Table1[Player Name], Table1[[#This Row],[Player Name]],
    Table1[Position], Table1[[#This Row],[Position]]
)</f>
        <v>11</v>
      </c>
      <c r="AM1535" t="str" cm="1">
        <f t="array" ref="AM15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36" spans="1:39" x14ac:dyDescent="0.2">
      <c r="A1536" t="str">
        <f>TEXT(Table1[[#This Row],[Date]],"yyyymmdd") &amp; "_" &amp; (LEFT(D1536,3) &amp; "_" &amp; LEFT(E1536,3) &amp; "_" &amp; (Table1[[#This Row],[Game_no.]]))</f>
        <v>20260304_Sag_D&amp;E_1</v>
      </c>
      <c r="B1536" s="1">
        <v>46085</v>
      </c>
      <c r="C1536" s="3">
        <v>1</v>
      </c>
      <c r="D1536" t="s">
        <v>388</v>
      </c>
      <c r="E1536" t="s">
        <v>42</v>
      </c>
      <c r="F1536" t="s">
        <v>42</v>
      </c>
      <c r="G1536" t="s">
        <v>388</v>
      </c>
      <c r="H1536" t="s">
        <v>60</v>
      </c>
      <c r="I1536" t="str">
        <f>TRIM(SUBSTITUTE(Table1[[#This Row],[Player]], " ", ""))</f>
        <v>A.Munoz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f t="shared" si="76"/>
        <v>0</v>
      </c>
      <c r="W1536" t="s">
        <v>58</v>
      </c>
      <c r="X1536" s="3">
        <v>5</v>
      </c>
      <c r="Y1536">
        <v>0</v>
      </c>
      <c r="Z1536">
        <v>1.667</v>
      </c>
      <c r="AA1536">
        <v>3</v>
      </c>
      <c r="AB1536">
        <v>3</v>
      </c>
      <c r="AC1536">
        <v>3</v>
      </c>
      <c r="AD1536">
        <v>1</v>
      </c>
      <c r="AE1536">
        <v>2</v>
      </c>
      <c r="AF1536">
        <f>Table1[[#This Row],[AB]]+Table1[[#This Row],[BB]]+Table1[[#This Row],[SF]]</f>
        <v>1</v>
      </c>
      <c r="AG1536">
        <f>Table1[[#This Row],[H]]+Table1[[#This Row],[BB]]</f>
        <v>0</v>
      </c>
      <c r="AH1536">
        <f>Table1[[#This Row],[H]]-Table1[[#This Row],[2B]]-Table1[[#This Row],[3B]]-Table1[[#This Row],[HR]]</f>
        <v>0</v>
      </c>
      <c r="AI1536" s="3">
        <f>IF(Table1[[#This Row],[Team_Game_Number]] &gt;_xlfn.MAXIFS(Table1[Team_Game_Number],Table1[Team],Table1[[#This Row],[Team]]) - 5,1,0)</f>
        <v>0</v>
      </c>
      <c r="AJ1536" cm="1">
        <f t="array" ref="AJ1536">MATCH(Table1[[#This Row],[Game_ID]],_xlfn.UNIQUE(_xlfn._xlws.FILTER(Table1[Game_ID],Table1[Team]=Table1[[#This Row],[Team]])),0)</f>
        <v>16</v>
      </c>
      <c r="AK1536">
        <f>IF(Table1[[#This Row],[Last5_Flag]]=1,1,0)</f>
        <v>0</v>
      </c>
      <c r="AL1536">
        <f>COUNTIFS(
    Table1[Player Name], Table1[[#This Row],[Player Name]],
    Table1[Position], Table1[[#This Row],[Position]]
)</f>
        <v>10</v>
      </c>
      <c r="AM1536" t="str" cm="1">
        <f t="array" ref="AM15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37" spans="1:39" x14ac:dyDescent="0.2">
      <c r="A1537" t="str">
        <f>TEXT(Table1[[#This Row],[Date]],"yyyymmdd") &amp; "_" &amp; (LEFT(D1537,3) &amp; "_" &amp; LEFT(E1537,3) &amp; "_" &amp; (Table1[[#This Row],[Game_no.]]))</f>
        <v>20260304_Sag_D&amp;E_1</v>
      </c>
      <c r="B1537" s="1">
        <v>46085</v>
      </c>
      <c r="C1537" s="3">
        <v>1</v>
      </c>
      <c r="D1537" t="s">
        <v>388</v>
      </c>
      <c r="E1537" t="s">
        <v>42</v>
      </c>
      <c r="F1537" t="s">
        <v>42</v>
      </c>
      <c r="G1537" t="s">
        <v>388</v>
      </c>
      <c r="H1537" t="s">
        <v>51</v>
      </c>
      <c r="I1537" t="str">
        <f>TRIM(SUBSTITUTE(Table1[[#This Row],[Player]], " ", ""))</f>
        <v>G.Wessling</v>
      </c>
      <c r="J1537">
        <v>3</v>
      </c>
      <c r="K1537">
        <v>0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f t="shared" ref="V1537:V1545" si="77">L1537*1+P1537*2+Q1537*3+R1537*4</f>
        <v>0</v>
      </c>
      <c r="W1537" t="s">
        <v>52</v>
      </c>
      <c r="X1537" s="3">
        <v>6</v>
      </c>
      <c r="Y1537">
        <v>0</v>
      </c>
      <c r="AF1537">
        <f>Table1[[#This Row],[AB]]+Table1[[#This Row],[BB]]+Table1[[#This Row],[SF]]</f>
        <v>3</v>
      </c>
      <c r="AG1537">
        <f>Table1[[#This Row],[H]]+Table1[[#This Row],[BB]]</f>
        <v>0</v>
      </c>
      <c r="AH1537">
        <f>Table1[[#This Row],[H]]-Table1[[#This Row],[2B]]-Table1[[#This Row],[3B]]-Table1[[#This Row],[HR]]</f>
        <v>0</v>
      </c>
      <c r="AI1537" s="3">
        <f>IF(Table1[[#This Row],[Team_Game_Number]] &gt;_xlfn.MAXIFS(Table1[Team_Game_Number],Table1[Team],Table1[[#This Row],[Team]]) - 5,1,0)</f>
        <v>0</v>
      </c>
      <c r="AJ1537" cm="1">
        <f t="array" ref="AJ1537">MATCH(Table1[[#This Row],[Game_ID]],_xlfn.UNIQUE(_xlfn._xlws.FILTER(Table1[Game_ID],Table1[Team]=Table1[[#This Row],[Team]])),0)</f>
        <v>16</v>
      </c>
      <c r="AK1537">
        <f>IF(Table1[[#This Row],[Last5_Flag]]=1,1,0)</f>
        <v>0</v>
      </c>
      <c r="AL1537">
        <f>COUNTIFS(
    Table1[Player Name], Table1[[#This Row],[Player Name]],
    Table1[Position], Table1[[#This Row],[Position]]
)</f>
        <v>26</v>
      </c>
      <c r="AM1537" t="str" cm="1">
        <f t="array" ref="AM15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38" spans="1:39" x14ac:dyDescent="0.2">
      <c r="A1538" t="str">
        <f>TEXT(Table1[[#This Row],[Date]],"yyyymmdd") &amp; "_" &amp; (LEFT(D1538,3) &amp; "_" &amp; LEFT(E1538,3) &amp; "_" &amp; (Table1[[#This Row],[Game_no.]]))</f>
        <v>20260304_Sag_D&amp;E_1</v>
      </c>
      <c r="B1538" s="1">
        <v>46085</v>
      </c>
      <c r="C1538" s="3">
        <v>1</v>
      </c>
      <c r="D1538" t="s">
        <v>388</v>
      </c>
      <c r="E1538" t="s">
        <v>42</v>
      </c>
      <c r="F1538" t="s">
        <v>42</v>
      </c>
      <c r="G1538" t="s">
        <v>388</v>
      </c>
      <c r="H1538" t="s">
        <v>46</v>
      </c>
      <c r="I1538" t="str">
        <f>TRIM(SUBSTITUTE(Table1[[#This Row],[Player]], " ", ""))</f>
        <v>M.Henkle</v>
      </c>
      <c r="J1538">
        <v>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f t="shared" si="77"/>
        <v>0</v>
      </c>
      <c r="W1538" t="s">
        <v>8</v>
      </c>
      <c r="X1538" s="3">
        <v>7</v>
      </c>
      <c r="Y1538">
        <v>0</v>
      </c>
      <c r="AF1538">
        <f>Table1[[#This Row],[AB]]+Table1[[#This Row],[BB]]+Table1[[#This Row],[SF]]</f>
        <v>2</v>
      </c>
      <c r="AG1538">
        <f>Table1[[#This Row],[H]]+Table1[[#This Row],[BB]]</f>
        <v>0</v>
      </c>
      <c r="AH1538">
        <f>Table1[[#This Row],[H]]-Table1[[#This Row],[2B]]-Table1[[#This Row],[3B]]-Table1[[#This Row],[HR]]</f>
        <v>0</v>
      </c>
      <c r="AI1538" s="3">
        <f>IF(Table1[[#This Row],[Team_Game_Number]] &gt;_xlfn.MAXIFS(Table1[Team_Game_Number],Table1[Team],Table1[[#This Row],[Team]]) - 5,1,0)</f>
        <v>0</v>
      </c>
      <c r="AJ1538" cm="1">
        <f t="array" ref="AJ1538">MATCH(Table1[[#This Row],[Game_ID]],_xlfn.UNIQUE(_xlfn._xlws.FILTER(Table1[Game_ID],Table1[Team]=Table1[[#This Row],[Team]])),0)</f>
        <v>16</v>
      </c>
      <c r="AK1538">
        <f>IF(Table1[[#This Row],[Last5_Flag]]=1,1,0)</f>
        <v>0</v>
      </c>
      <c r="AL1538">
        <f>COUNTIFS(
    Table1[Player Name], Table1[[#This Row],[Player Name]],
    Table1[Position], Table1[[#This Row],[Position]]
)</f>
        <v>13</v>
      </c>
      <c r="AM1538" t="str" cm="1">
        <f t="array" ref="AM15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539" spans="1:39" x14ac:dyDescent="0.2">
      <c r="A1539" t="str">
        <f>TEXT(Table1[[#This Row],[Date]],"yyyymmdd") &amp; "_" &amp; (LEFT(D1539,3) &amp; "_" &amp; LEFT(E1539,3) &amp; "_" &amp; (Table1[[#This Row],[Game_no.]]))</f>
        <v>20260304_Sag_D&amp;E_1</v>
      </c>
      <c r="B1539" s="1">
        <v>46085</v>
      </c>
      <c r="C1539" s="3">
        <v>1</v>
      </c>
      <c r="D1539" t="s">
        <v>388</v>
      </c>
      <c r="E1539" t="s">
        <v>42</v>
      </c>
      <c r="F1539" t="s">
        <v>42</v>
      </c>
      <c r="G1539" t="s">
        <v>388</v>
      </c>
      <c r="H1539" t="s">
        <v>185</v>
      </c>
      <c r="I1539" t="str">
        <f>TRIM(SUBSTITUTE(Table1[[#This Row],[Player]], " ", ""))</f>
        <v>L.Musick</v>
      </c>
      <c r="J1539">
        <v>3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f t="shared" si="77"/>
        <v>0</v>
      </c>
      <c r="W1539" t="s">
        <v>50</v>
      </c>
      <c r="X1539" s="3">
        <v>8</v>
      </c>
      <c r="Y1539">
        <v>0</v>
      </c>
      <c r="AF1539">
        <f>Table1[[#This Row],[AB]]+Table1[[#This Row],[BB]]+Table1[[#This Row],[SF]]</f>
        <v>3</v>
      </c>
      <c r="AG1539">
        <f>Table1[[#This Row],[H]]+Table1[[#This Row],[BB]]</f>
        <v>0</v>
      </c>
      <c r="AH1539">
        <f>Table1[[#This Row],[H]]-Table1[[#This Row],[2B]]-Table1[[#This Row],[3B]]-Table1[[#This Row],[HR]]</f>
        <v>0</v>
      </c>
      <c r="AI1539" s="3">
        <f>IF(Table1[[#This Row],[Team_Game_Number]] &gt;_xlfn.MAXIFS(Table1[Team_Game_Number],Table1[Team],Table1[[#This Row],[Team]]) - 5,1,0)</f>
        <v>0</v>
      </c>
      <c r="AJ1539" cm="1">
        <f t="array" ref="AJ1539">MATCH(Table1[[#This Row],[Game_ID]],_xlfn.UNIQUE(_xlfn._xlws.FILTER(Table1[Game_ID],Table1[Team]=Table1[[#This Row],[Team]])),0)</f>
        <v>16</v>
      </c>
      <c r="AK1539">
        <f>IF(Table1[[#This Row],[Last5_Flag]]=1,1,0)</f>
        <v>0</v>
      </c>
      <c r="AL1539">
        <f>COUNTIFS(
    Table1[Player Name], Table1[[#This Row],[Player Name]],
    Table1[Position], Table1[[#This Row],[Position]]
)</f>
        <v>1</v>
      </c>
      <c r="AM1539" t="str" cm="1">
        <f t="array" ref="AM15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PH/2B</v>
      </c>
    </row>
    <row r="1540" spans="1:39" x14ac:dyDescent="0.2">
      <c r="A1540" t="str">
        <f>TEXT(Table1[[#This Row],[Date]],"yyyymmdd") &amp; "_" &amp; (LEFT(D1540,3) &amp; "_" &amp; LEFT(E1540,3) &amp; "_" &amp; (Table1[[#This Row],[Game_no.]]))</f>
        <v>20260304_Sag_D&amp;E_1</v>
      </c>
      <c r="B1540" s="1">
        <v>46085</v>
      </c>
      <c r="C1540" s="3">
        <v>1</v>
      </c>
      <c r="D1540" t="s">
        <v>388</v>
      </c>
      <c r="E1540" t="s">
        <v>42</v>
      </c>
      <c r="F1540" t="s">
        <v>42</v>
      </c>
      <c r="G1540" t="s">
        <v>388</v>
      </c>
      <c r="H1540" t="s">
        <v>55</v>
      </c>
      <c r="I1540" t="str">
        <f>TRIM(SUBSTITUTE(Table1[[#This Row],[Player]], " ", ""))</f>
        <v>M.Smith</v>
      </c>
      <c r="J1540">
        <v>3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f t="shared" si="77"/>
        <v>0</v>
      </c>
      <c r="W1540" t="s">
        <v>54</v>
      </c>
      <c r="X1540" s="3">
        <v>9</v>
      </c>
      <c r="Y1540">
        <v>0</v>
      </c>
      <c r="AF1540">
        <f>Table1[[#This Row],[AB]]+Table1[[#This Row],[BB]]+Table1[[#This Row],[SF]]</f>
        <v>3</v>
      </c>
      <c r="AG1540">
        <f>Table1[[#This Row],[H]]+Table1[[#This Row],[BB]]</f>
        <v>0</v>
      </c>
      <c r="AH1540">
        <f>Table1[[#This Row],[H]]-Table1[[#This Row],[2B]]-Table1[[#This Row],[3B]]-Table1[[#This Row],[HR]]</f>
        <v>0</v>
      </c>
      <c r="AI1540" s="3">
        <f>IF(Table1[[#This Row],[Team_Game_Number]] &gt;_xlfn.MAXIFS(Table1[Team_Game_Number],Table1[Team],Table1[[#This Row],[Team]]) - 5,1,0)</f>
        <v>0</v>
      </c>
      <c r="AJ1540" cm="1">
        <f t="array" ref="AJ1540">MATCH(Table1[[#This Row],[Game_ID]],_xlfn.UNIQUE(_xlfn._xlws.FILTER(Table1[Game_ID],Table1[Team]=Table1[[#This Row],[Team]])),0)</f>
        <v>16</v>
      </c>
      <c r="AK1540">
        <f>IF(Table1[[#This Row],[Last5_Flag]]=1,1,0)</f>
        <v>0</v>
      </c>
      <c r="AL1540">
        <f>COUNTIFS(
    Table1[Player Name], Table1[[#This Row],[Player Name]],
    Table1[Position], Table1[[#This Row],[Position]]
)</f>
        <v>21</v>
      </c>
      <c r="AM1540" t="str" cm="1">
        <f t="array" ref="AM15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541" spans="1:39" x14ac:dyDescent="0.2">
      <c r="A1541" t="str">
        <f>TEXT(Table1[[#This Row],[Date]],"yyyymmdd") &amp; "_" &amp; (LEFT(D1541,3) &amp; "_" &amp; LEFT(E1541,3) &amp; "_" &amp; (Table1[[#This Row],[Game_no.]]))</f>
        <v>20260304_Sag_D&amp;E_1</v>
      </c>
      <c r="B1541" s="1">
        <v>46085</v>
      </c>
      <c r="C1541" s="3">
        <v>1</v>
      </c>
      <c r="D1541" t="s">
        <v>388</v>
      </c>
      <c r="E1541" t="s">
        <v>42</v>
      </c>
      <c r="F1541" t="s">
        <v>42</v>
      </c>
      <c r="G1541" t="s">
        <v>388</v>
      </c>
      <c r="H1541" t="s">
        <v>96</v>
      </c>
      <c r="I1541" t="str">
        <f>TRIM(SUBSTITUTE(Table1[[#This Row],[Player]], " ", ""))</f>
        <v>A.Belcher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f t="shared" si="77"/>
        <v>0</v>
      </c>
      <c r="W1541" t="s">
        <v>57</v>
      </c>
      <c r="X1541" s="3"/>
      <c r="Y1541">
        <v>0</v>
      </c>
      <c r="AF1541">
        <f>Table1[[#This Row],[AB]]+Table1[[#This Row],[BB]]+Table1[[#This Row],[SF]]</f>
        <v>0</v>
      </c>
      <c r="AG1541">
        <f>Table1[[#This Row],[H]]+Table1[[#This Row],[BB]]</f>
        <v>0</v>
      </c>
      <c r="AH1541">
        <f>Table1[[#This Row],[H]]-Table1[[#This Row],[2B]]-Table1[[#This Row],[3B]]-Table1[[#This Row],[HR]]</f>
        <v>0</v>
      </c>
      <c r="AI1541" s="3">
        <f>IF(Table1[[#This Row],[Team_Game_Number]] &gt;_xlfn.MAXIFS(Table1[Team_Game_Number],Table1[Team],Table1[[#This Row],[Team]]) - 5,1,0)</f>
        <v>0</v>
      </c>
      <c r="AJ1541" cm="1">
        <f t="array" ref="AJ1541">MATCH(Table1[[#This Row],[Game_ID]],_xlfn.UNIQUE(_xlfn._xlws.FILTER(Table1[Game_ID],Table1[Team]=Table1[[#This Row],[Team]])),0)</f>
        <v>16</v>
      </c>
      <c r="AK1541">
        <f>IF(Table1[[#This Row],[Last5_Flag]]=1,1,0)</f>
        <v>0</v>
      </c>
      <c r="AL1541">
        <f>COUNTIFS(
    Table1[Player Name], Table1[[#This Row],[Player Name]],
    Table1[Position], Table1[[#This Row],[Position]]
)</f>
        <v>19</v>
      </c>
      <c r="AM1541" t="str" cm="1">
        <f t="array" ref="AM15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542" spans="1:39" x14ac:dyDescent="0.2">
      <c r="A1542" t="str">
        <f>TEXT(Table1[[#This Row],[Date]],"yyyymmdd") &amp; "_" &amp; (LEFT(D1542,3) &amp; "_" &amp; LEFT(E1542,3) &amp; "_" &amp; (Table1[[#This Row],[Game_no.]]))</f>
        <v>20260305_Con_D&amp;E_1</v>
      </c>
      <c r="B1542" s="1">
        <v>46086</v>
      </c>
      <c r="C1542" s="3">
        <v>1</v>
      </c>
      <c r="D1542" t="s">
        <v>390</v>
      </c>
      <c r="E1542" t="s">
        <v>42</v>
      </c>
      <c r="F1542" t="s">
        <v>42</v>
      </c>
      <c r="G1542" t="s">
        <v>390</v>
      </c>
      <c r="H1542" t="s">
        <v>67</v>
      </c>
      <c r="I1542" t="str">
        <f>TRIM(SUBSTITUTE(Table1[[#This Row],[Player]], " ", ""))</f>
        <v>A.Haynes</v>
      </c>
      <c r="J1542">
        <v>2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f t="shared" si="77"/>
        <v>0</v>
      </c>
      <c r="W1542" t="s">
        <v>53</v>
      </c>
      <c r="X1542" s="3">
        <v>1</v>
      </c>
      <c r="Y1542">
        <v>0</v>
      </c>
      <c r="AF1542">
        <f>Table1[[#This Row],[AB]]+Table1[[#This Row],[BB]]+Table1[[#This Row],[SF]]</f>
        <v>3</v>
      </c>
      <c r="AG1542">
        <f>Table1[[#This Row],[H]]+Table1[[#This Row],[BB]]</f>
        <v>1</v>
      </c>
      <c r="AH1542">
        <f>Table1[[#This Row],[H]]-Table1[[#This Row],[2B]]-Table1[[#This Row],[3B]]-Table1[[#This Row],[HR]]</f>
        <v>0</v>
      </c>
      <c r="AI1542" s="3">
        <f>IF(Table1[[#This Row],[Team_Game_Number]] &gt;_xlfn.MAXIFS(Table1[Team_Game_Number],Table1[Team],Table1[[#This Row],[Team]]) - 5,1,0)</f>
        <v>0</v>
      </c>
      <c r="AJ1542" cm="1">
        <f t="array" ref="AJ1542">MATCH(Table1[[#This Row],[Game_ID]],_xlfn.UNIQUE(_xlfn._xlws.FILTER(Table1[Game_ID],Table1[Team]=Table1[[#This Row],[Team]])),0)</f>
        <v>17</v>
      </c>
      <c r="AK1542">
        <f>IF(Table1[[#This Row],[Last5_Flag]]=1,1,0)</f>
        <v>0</v>
      </c>
      <c r="AL1542">
        <f>COUNTIFS(
    Table1[Player Name], Table1[[#This Row],[Player Name]],
    Table1[Position], Table1[[#This Row],[Position]]
)</f>
        <v>17</v>
      </c>
      <c r="AM1542" t="str" cm="1">
        <f t="array" ref="AM15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543" spans="1:39" x14ac:dyDescent="0.2">
      <c r="A1543" t="str">
        <f>TEXT(Table1[[#This Row],[Date]],"yyyymmdd") &amp; "_" &amp; (LEFT(D1543,3) &amp; "_" &amp; LEFT(E1543,3) &amp; "_" &amp; (Table1[[#This Row],[Game_no.]]))</f>
        <v>20260305_Con_D&amp;E_1</v>
      </c>
      <c r="B1543" s="1">
        <v>46086</v>
      </c>
      <c r="C1543" s="3">
        <v>1</v>
      </c>
      <c r="D1543" t="s">
        <v>390</v>
      </c>
      <c r="E1543" t="s">
        <v>42</v>
      </c>
      <c r="F1543" t="s">
        <v>42</v>
      </c>
      <c r="G1543" t="s">
        <v>390</v>
      </c>
      <c r="H1543" t="s">
        <v>49</v>
      </c>
      <c r="I1543" t="str">
        <f>TRIM(SUBSTITUTE(Table1[[#This Row],[Player]], " ", ""))</f>
        <v>T.Fleming</v>
      </c>
      <c r="J1543">
        <v>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f t="shared" si="77"/>
        <v>0</v>
      </c>
      <c r="W1543" t="s">
        <v>50</v>
      </c>
      <c r="X1543" s="3">
        <v>2</v>
      </c>
      <c r="Y1543">
        <v>0</v>
      </c>
      <c r="AF1543">
        <f>Table1[[#This Row],[AB]]+Table1[[#This Row],[BB]]+Table1[[#This Row],[SF]]</f>
        <v>3</v>
      </c>
      <c r="AG1543">
        <f>Table1[[#This Row],[H]]+Table1[[#This Row],[BB]]</f>
        <v>0</v>
      </c>
      <c r="AH1543">
        <f>Table1[[#This Row],[H]]-Table1[[#This Row],[2B]]-Table1[[#This Row],[3B]]-Table1[[#This Row],[HR]]</f>
        <v>0</v>
      </c>
      <c r="AI1543" s="3">
        <f>IF(Table1[[#This Row],[Team_Game_Number]] &gt;_xlfn.MAXIFS(Table1[Team_Game_Number],Table1[Team],Table1[[#This Row],[Team]]) - 5,1,0)</f>
        <v>0</v>
      </c>
      <c r="AJ1543" cm="1">
        <f t="array" ref="AJ1543">MATCH(Table1[[#This Row],[Game_ID]],_xlfn.UNIQUE(_xlfn._xlws.FILTER(Table1[Game_ID],Table1[Team]=Table1[[#This Row],[Team]])),0)</f>
        <v>17</v>
      </c>
      <c r="AK1543">
        <f>IF(Table1[[#This Row],[Last5_Flag]]=1,1,0)</f>
        <v>0</v>
      </c>
      <c r="AL1543">
        <f>COUNTIFS(
    Table1[Player Name], Table1[[#This Row],[Player Name]],
    Table1[Position], Table1[[#This Row],[Position]]
)</f>
        <v>11</v>
      </c>
      <c r="AM1543" t="str" cm="1">
        <f t="array" ref="AM15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544" spans="1:39" x14ac:dyDescent="0.2">
      <c r="A1544" t="str">
        <f>TEXT(Table1[[#This Row],[Date]],"yyyymmdd") &amp; "_" &amp; (LEFT(D1544,3) &amp; "_" &amp; LEFT(E1544,3) &amp; "_" &amp; (Table1[[#This Row],[Game_no.]]))</f>
        <v>20260305_Con_D&amp;E_1</v>
      </c>
      <c r="B1544" s="1">
        <v>46086</v>
      </c>
      <c r="C1544" s="3">
        <v>1</v>
      </c>
      <c r="D1544" t="s">
        <v>390</v>
      </c>
      <c r="E1544" t="s">
        <v>42</v>
      </c>
      <c r="F1544" t="s">
        <v>42</v>
      </c>
      <c r="G1544" t="s">
        <v>390</v>
      </c>
      <c r="H1544" t="s">
        <v>47</v>
      </c>
      <c r="I1544" t="str">
        <f>TRIM(SUBSTITUTE(Table1[[#This Row],[Player]], " ", ""))</f>
        <v>A.Zapach</v>
      </c>
      <c r="J1544">
        <v>3</v>
      </c>
      <c r="K1544">
        <v>0</v>
      </c>
      <c r="L1544">
        <v>1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f t="shared" si="77"/>
        <v>1</v>
      </c>
      <c r="W1544" t="s">
        <v>43</v>
      </c>
      <c r="X1544" s="3">
        <v>3</v>
      </c>
      <c r="Y1544">
        <v>0</v>
      </c>
      <c r="AF1544">
        <f>Table1[[#This Row],[AB]]+Table1[[#This Row],[BB]]+Table1[[#This Row],[SF]]</f>
        <v>3</v>
      </c>
      <c r="AG1544">
        <f>Table1[[#This Row],[H]]+Table1[[#This Row],[BB]]</f>
        <v>1</v>
      </c>
      <c r="AH1544">
        <f>Table1[[#This Row],[H]]-Table1[[#This Row],[2B]]-Table1[[#This Row],[3B]]-Table1[[#This Row],[HR]]</f>
        <v>1</v>
      </c>
      <c r="AI1544" s="3">
        <f>IF(Table1[[#This Row],[Team_Game_Number]] &gt;_xlfn.MAXIFS(Table1[Team_Game_Number],Table1[Team],Table1[[#This Row],[Team]]) - 5,1,0)</f>
        <v>0</v>
      </c>
      <c r="AJ1544" cm="1">
        <f t="array" ref="AJ1544">MATCH(Table1[[#This Row],[Game_ID]],_xlfn.UNIQUE(_xlfn._xlws.FILTER(Table1[Game_ID],Table1[Team]=Table1[[#This Row],[Team]])),0)</f>
        <v>17</v>
      </c>
      <c r="AK1544">
        <f>IF(Table1[[#This Row],[Last5_Flag]]=1,1,0)</f>
        <v>0</v>
      </c>
      <c r="AL1544">
        <f>COUNTIFS(
    Table1[Player Name], Table1[[#This Row],[Player Name]],
    Table1[Position], Table1[[#This Row],[Position]]
)</f>
        <v>27</v>
      </c>
      <c r="AM1544" t="str" cm="1">
        <f t="array" ref="AM15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545" spans="1:39" x14ac:dyDescent="0.2">
      <c r="A1545" t="str">
        <f>TEXT(Table1[[#This Row],[Date]],"yyyymmdd") &amp; "_" &amp; (LEFT(D1545,3) &amp; "_" &amp; LEFT(E1545,3) &amp; "_" &amp; (Table1[[#This Row],[Game_no.]]))</f>
        <v>20260305_Con_D&amp;E_1</v>
      </c>
      <c r="B1545" s="1">
        <v>46086</v>
      </c>
      <c r="C1545" s="3">
        <v>1</v>
      </c>
      <c r="D1545" t="s">
        <v>390</v>
      </c>
      <c r="E1545" t="s">
        <v>42</v>
      </c>
      <c r="F1545" t="s">
        <v>42</v>
      </c>
      <c r="G1545" t="s">
        <v>390</v>
      </c>
      <c r="H1545" t="s">
        <v>44</v>
      </c>
      <c r="I1545" t="str">
        <f>TRIM(SUBSTITUTE(Table1[[#This Row],[Player]], " ", ""))</f>
        <v>A.Higgins</v>
      </c>
      <c r="J1545">
        <v>3</v>
      </c>
      <c r="K1545">
        <v>0</v>
      </c>
      <c r="L1545">
        <v>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f t="shared" si="77"/>
        <v>3</v>
      </c>
      <c r="W1545" t="s">
        <v>48</v>
      </c>
      <c r="X1545" s="3">
        <v>4</v>
      </c>
      <c r="Y1545">
        <v>1</v>
      </c>
      <c r="AF1545">
        <f>Table1[[#This Row],[AB]]+Table1[[#This Row],[BB]]+Table1[[#This Row],[SF]]</f>
        <v>3</v>
      </c>
      <c r="AG1545">
        <f>Table1[[#This Row],[H]]+Table1[[#This Row],[BB]]</f>
        <v>3</v>
      </c>
      <c r="AH1545">
        <f>Table1[[#This Row],[H]]-Table1[[#This Row],[2B]]-Table1[[#This Row],[3B]]-Table1[[#This Row],[HR]]</f>
        <v>3</v>
      </c>
      <c r="AI1545" s="3">
        <f>IF(Table1[[#This Row],[Team_Game_Number]] &gt;_xlfn.MAXIFS(Table1[Team_Game_Number],Table1[Team],Table1[[#This Row],[Team]]) - 5,1,0)</f>
        <v>0</v>
      </c>
      <c r="AJ1545" cm="1">
        <f t="array" ref="AJ1545">MATCH(Table1[[#This Row],[Game_ID]],_xlfn.UNIQUE(_xlfn._xlws.FILTER(Table1[Game_ID],Table1[Team]=Table1[[#This Row],[Team]])),0)</f>
        <v>17</v>
      </c>
      <c r="AK1545">
        <f>IF(Table1[[#This Row],[Last5_Flag]]=1,1,0)</f>
        <v>0</v>
      </c>
      <c r="AL1545">
        <f>COUNTIFS(
    Table1[Player Name], Table1[[#This Row],[Player Name]],
    Table1[Position], Table1[[#This Row],[Position]]
)</f>
        <v>22</v>
      </c>
      <c r="AM1545" t="str" cm="1">
        <f t="array" ref="AM15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546" spans="1:39" x14ac:dyDescent="0.2">
      <c r="A1546" t="str">
        <f>TEXT(Table1[[#This Row],[Date]],"yyyymmdd") &amp; "_" &amp; (LEFT(D1546,3) &amp; "_" &amp; LEFT(E1546,3) &amp; "_" &amp; (Table1[[#This Row],[Game_no.]]))</f>
        <v>20260305_Con_D&amp;E_1</v>
      </c>
      <c r="B1546" s="1">
        <v>46086</v>
      </c>
      <c r="C1546" s="3">
        <v>1</v>
      </c>
      <c r="D1546" t="s">
        <v>390</v>
      </c>
      <c r="E1546" t="s">
        <v>42</v>
      </c>
      <c r="F1546" t="s">
        <v>42</v>
      </c>
      <c r="G1546" t="s">
        <v>390</v>
      </c>
      <c r="H1546" t="s">
        <v>51</v>
      </c>
      <c r="I1546" t="str">
        <f>TRIM(SUBSTITUTE(Table1[[#This Row],[Player]], " ", ""))</f>
        <v>G.Wessling</v>
      </c>
      <c r="J1546">
        <v>2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f t="shared" ref="V1546:V1578" si="78">L1546*1+P1546*2+Q1546*3+R1546*4</f>
        <v>0</v>
      </c>
      <c r="W1546" t="s">
        <v>52</v>
      </c>
      <c r="X1546" s="3">
        <v>5</v>
      </c>
      <c r="Y1546">
        <v>1</v>
      </c>
      <c r="AF1546">
        <f>Table1[[#This Row],[AB]]+Table1[[#This Row],[BB]]+Table1[[#This Row],[SF]]</f>
        <v>3</v>
      </c>
      <c r="AG1546">
        <f>Table1[[#This Row],[H]]+Table1[[#This Row],[BB]]</f>
        <v>1</v>
      </c>
      <c r="AH1546">
        <f>Table1[[#This Row],[H]]-Table1[[#This Row],[2B]]-Table1[[#This Row],[3B]]-Table1[[#This Row],[HR]]</f>
        <v>0</v>
      </c>
      <c r="AI1546" s="3">
        <f>IF(Table1[[#This Row],[Team_Game_Number]] &gt;_xlfn.MAXIFS(Table1[Team_Game_Number],Table1[Team],Table1[[#This Row],[Team]]) - 5,1,0)</f>
        <v>0</v>
      </c>
      <c r="AJ1546" cm="1">
        <f t="array" ref="AJ1546">MATCH(Table1[[#This Row],[Game_ID]],_xlfn.UNIQUE(_xlfn._xlws.FILTER(Table1[Game_ID],Table1[Team]=Table1[[#This Row],[Team]])),0)</f>
        <v>17</v>
      </c>
      <c r="AK1546">
        <f>IF(Table1[[#This Row],[Last5_Flag]]=1,1,0)</f>
        <v>0</v>
      </c>
      <c r="AL1546">
        <f>COUNTIFS(
    Table1[Player Name], Table1[[#This Row],[Player Name]],
    Table1[Position], Table1[[#This Row],[Position]]
)</f>
        <v>26</v>
      </c>
      <c r="AM1546" t="str" cm="1">
        <f t="array" ref="AM15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47" spans="1:39" x14ac:dyDescent="0.2">
      <c r="A1547" t="str">
        <f>TEXT(Table1[[#This Row],[Date]],"yyyymmdd") &amp; "_" &amp; (LEFT(D1547,3) &amp; "_" &amp; LEFT(E1547,3) &amp; "_" &amp; (Table1[[#This Row],[Game_no.]]))</f>
        <v>20260305_Con_D&amp;E_1</v>
      </c>
      <c r="B1547" s="1">
        <v>46086</v>
      </c>
      <c r="C1547" s="3">
        <v>1</v>
      </c>
      <c r="D1547" t="s">
        <v>390</v>
      </c>
      <c r="E1547" t="s">
        <v>42</v>
      </c>
      <c r="F1547" t="s">
        <v>42</v>
      </c>
      <c r="G1547" t="s">
        <v>390</v>
      </c>
      <c r="H1547" t="s">
        <v>46</v>
      </c>
      <c r="I1547" t="str">
        <f>TRIM(SUBSTITUTE(Table1[[#This Row],[Player]], " ", ""))</f>
        <v>M.Henkle</v>
      </c>
      <c r="J1547">
        <v>3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f t="shared" si="78"/>
        <v>1</v>
      </c>
      <c r="W1547" t="s">
        <v>8</v>
      </c>
      <c r="X1547" s="3">
        <v>6</v>
      </c>
      <c r="Y1547">
        <v>0</v>
      </c>
      <c r="AF1547">
        <f>Table1[[#This Row],[AB]]+Table1[[#This Row],[BB]]+Table1[[#This Row],[SF]]</f>
        <v>3</v>
      </c>
      <c r="AG1547">
        <f>Table1[[#This Row],[H]]+Table1[[#This Row],[BB]]</f>
        <v>1</v>
      </c>
      <c r="AH1547">
        <f>Table1[[#This Row],[H]]-Table1[[#This Row],[2B]]-Table1[[#This Row],[3B]]-Table1[[#This Row],[HR]]</f>
        <v>1</v>
      </c>
      <c r="AI1547" s="3">
        <f>IF(Table1[[#This Row],[Team_Game_Number]] &gt;_xlfn.MAXIFS(Table1[Team_Game_Number],Table1[Team],Table1[[#This Row],[Team]]) - 5,1,0)</f>
        <v>0</v>
      </c>
      <c r="AJ1547" cm="1">
        <f t="array" ref="AJ1547">MATCH(Table1[[#This Row],[Game_ID]],_xlfn.UNIQUE(_xlfn._xlws.FILTER(Table1[Game_ID],Table1[Team]=Table1[[#This Row],[Team]])),0)</f>
        <v>17</v>
      </c>
      <c r="AK1547">
        <f>IF(Table1[[#This Row],[Last5_Flag]]=1,1,0)</f>
        <v>0</v>
      </c>
      <c r="AL1547">
        <f>COUNTIFS(
    Table1[Player Name], Table1[[#This Row],[Player Name]],
    Table1[Position], Table1[[#This Row],[Position]]
)</f>
        <v>13</v>
      </c>
      <c r="AM1547" t="str" cm="1">
        <f t="array" ref="AM15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548" spans="1:39" x14ac:dyDescent="0.2">
      <c r="A1548" t="str">
        <f>TEXT(Table1[[#This Row],[Date]],"yyyymmdd") &amp; "_" &amp; (LEFT(D1548,3) &amp; "_" &amp; LEFT(E1548,3) &amp; "_" &amp; (Table1[[#This Row],[Game_no.]]))</f>
        <v>20260305_Con_D&amp;E_1</v>
      </c>
      <c r="B1548" s="1">
        <v>46086</v>
      </c>
      <c r="C1548" s="3">
        <v>1</v>
      </c>
      <c r="D1548" t="s">
        <v>390</v>
      </c>
      <c r="E1548" t="s">
        <v>42</v>
      </c>
      <c r="F1548" t="s">
        <v>42</v>
      </c>
      <c r="G1548" t="s">
        <v>390</v>
      </c>
      <c r="H1548" t="s">
        <v>110</v>
      </c>
      <c r="I1548" t="str">
        <f>TRIM(SUBSTITUTE(Table1[[#This Row],[Player]], " ", ""))</f>
        <v>M.Ledesma</v>
      </c>
      <c r="J1548">
        <v>3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f t="shared" si="78"/>
        <v>2</v>
      </c>
      <c r="W1548" t="s">
        <v>7</v>
      </c>
      <c r="X1548" s="3">
        <v>7</v>
      </c>
      <c r="Y1548">
        <v>0</v>
      </c>
      <c r="AF1548">
        <f>Table1[[#This Row],[AB]]+Table1[[#This Row],[BB]]+Table1[[#This Row],[SF]]</f>
        <v>3</v>
      </c>
      <c r="AG1548">
        <f>Table1[[#This Row],[H]]+Table1[[#This Row],[BB]]</f>
        <v>2</v>
      </c>
      <c r="AH1548">
        <f>Table1[[#This Row],[H]]-Table1[[#This Row],[2B]]-Table1[[#This Row],[3B]]-Table1[[#This Row],[HR]]</f>
        <v>2</v>
      </c>
      <c r="AI1548" s="3">
        <f>IF(Table1[[#This Row],[Team_Game_Number]] &gt;_xlfn.MAXIFS(Table1[Team_Game_Number],Table1[Team],Table1[[#This Row],[Team]]) - 5,1,0)</f>
        <v>0</v>
      </c>
      <c r="AJ1548" cm="1">
        <f t="array" ref="AJ1548">MATCH(Table1[[#This Row],[Game_ID]],_xlfn.UNIQUE(_xlfn._xlws.FILTER(Table1[Game_ID],Table1[Team]=Table1[[#This Row],[Team]])),0)</f>
        <v>17</v>
      </c>
      <c r="AK1548">
        <f>IF(Table1[[#This Row],[Last5_Flag]]=1,1,0)</f>
        <v>0</v>
      </c>
      <c r="AL1548">
        <f>COUNTIFS(
    Table1[Player Name], Table1[[#This Row],[Player Name]],
    Table1[Position], Table1[[#This Row],[Position]]
)</f>
        <v>9</v>
      </c>
      <c r="AM1548" t="str" cm="1">
        <f t="array" ref="AM15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549" spans="1:39" x14ac:dyDescent="0.2">
      <c r="A1549" t="str">
        <f>TEXT(Table1[[#This Row],[Date]],"yyyymmdd") &amp; "_" &amp; (LEFT(D1549,3) &amp; "_" &amp; LEFT(E1549,3) &amp; "_" &amp; (Table1[[#This Row],[Game_no.]]))</f>
        <v>20260305_Con_D&amp;E_1</v>
      </c>
      <c r="B1549" s="1">
        <v>46086</v>
      </c>
      <c r="C1549" s="3">
        <v>1</v>
      </c>
      <c r="D1549" t="s">
        <v>390</v>
      </c>
      <c r="E1549" t="s">
        <v>42</v>
      </c>
      <c r="F1549" t="s">
        <v>42</v>
      </c>
      <c r="G1549" t="s">
        <v>390</v>
      </c>
      <c r="H1549" t="s">
        <v>56</v>
      </c>
      <c r="I1549" t="str">
        <f>TRIM(SUBSTITUTE(Table1[[#This Row],[Player]], " ", ""))</f>
        <v>C.Warfield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f t="shared" si="78"/>
        <v>0</v>
      </c>
      <c r="W1549" t="s">
        <v>54</v>
      </c>
      <c r="X1549" s="3">
        <v>8</v>
      </c>
      <c r="Y1549">
        <v>0</v>
      </c>
      <c r="AF1549">
        <f>Table1[[#This Row],[AB]]+Table1[[#This Row],[BB]]+Table1[[#This Row],[SF]]</f>
        <v>0</v>
      </c>
      <c r="AG1549">
        <f>Table1[[#This Row],[H]]+Table1[[#This Row],[BB]]</f>
        <v>0</v>
      </c>
      <c r="AH1549">
        <f>Table1[[#This Row],[H]]-Table1[[#This Row],[2B]]-Table1[[#This Row],[3B]]-Table1[[#This Row],[HR]]</f>
        <v>0</v>
      </c>
      <c r="AI1549" s="3">
        <f>IF(Table1[[#This Row],[Team_Game_Number]] &gt;_xlfn.MAXIFS(Table1[Team_Game_Number],Table1[Team],Table1[[#This Row],[Team]]) - 5,1,0)</f>
        <v>0</v>
      </c>
      <c r="AJ1549" cm="1">
        <f t="array" ref="AJ1549">MATCH(Table1[[#This Row],[Game_ID]],_xlfn.UNIQUE(_xlfn._xlws.FILTER(Table1[Game_ID],Table1[Team]=Table1[[#This Row],[Team]])),0)</f>
        <v>17</v>
      </c>
      <c r="AK1549">
        <f>IF(Table1[[#This Row],[Last5_Flag]]=1,1,0)</f>
        <v>0</v>
      </c>
      <c r="AL1549">
        <f>COUNTIFS(
    Table1[Player Name], Table1[[#This Row],[Player Name]],
    Table1[Position], Table1[[#This Row],[Position]]
)</f>
        <v>2</v>
      </c>
      <c r="AM1549" t="str" cm="1">
        <f t="array" ref="AM15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550" spans="1:39" x14ac:dyDescent="0.2">
      <c r="A1550" t="str">
        <f>TEXT(Table1[[#This Row],[Date]],"yyyymmdd") &amp; "_" &amp; (LEFT(D1550,3) &amp; "_" &amp; LEFT(E1550,3) &amp; "_" &amp; (Table1[[#This Row],[Game_no.]]))</f>
        <v>20260305_Con_D&amp;E_1</v>
      </c>
      <c r="B1550" s="1">
        <v>46086</v>
      </c>
      <c r="C1550" s="3">
        <v>1</v>
      </c>
      <c r="D1550" t="s">
        <v>390</v>
      </c>
      <c r="E1550" t="s">
        <v>42</v>
      </c>
      <c r="F1550" t="s">
        <v>42</v>
      </c>
      <c r="G1550" t="s">
        <v>390</v>
      </c>
      <c r="H1550" t="s">
        <v>184</v>
      </c>
      <c r="I1550" t="str">
        <f>TRIM(SUBSTITUTE(Table1[[#This Row],[Player]], " ", ""))</f>
        <v>M.McDaniel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f t="shared" si="78"/>
        <v>0</v>
      </c>
      <c r="W1550" t="s">
        <v>74</v>
      </c>
      <c r="X1550" s="3">
        <v>8</v>
      </c>
      <c r="Y1550">
        <v>0</v>
      </c>
      <c r="AF1550">
        <f>Table1[[#This Row],[AB]]+Table1[[#This Row],[BB]]+Table1[[#This Row],[SF]]</f>
        <v>1</v>
      </c>
      <c r="AG1550">
        <f>Table1[[#This Row],[H]]+Table1[[#This Row],[BB]]</f>
        <v>0</v>
      </c>
      <c r="AH1550">
        <f>Table1[[#This Row],[H]]-Table1[[#This Row],[2B]]-Table1[[#This Row],[3B]]-Table1[[#This Row],[HR]]</f>
        <v>0</v>
      </c>
      <c r="AI1550" s="3">
        <f>IF(Table1[[#This Row],[Team_Game_Number]] &gt;_xlfn.MAXIFS(Table1[Team_Game_Number],Table1[Team],Table1[[#This Row],[Team]]) - 5,1,0)</f>
        <v>0</v>
      </c>
      <c r="AJ1550" cm="1">
        <f t="array" ref="AJ1550">MATCH(Table1[[#This Row],[Game_ID]],_xlfn.UNIQUE(_xlfn._xlws.FILTER(Table1[Game_ID],Table1[Team]=Table1[[#This Row],[Team]])),0)</f>
        <v>17</v>
      </c>
      <c r="AK1550">
        <f>IF(Table1[[#This Row],[Last5_Flag]]=1,1,0)</f>
        <v>0</v>
      </c>
      <c r="AL1550">
        <f>COUNTIFS(
    Table1[Player Name], Table1[[#This Row],[Player Name]],
    Table1[Position], Table1[[#This Row],[Position]]
)</f>
        <v>6</v>
      </c>
      <c r="AM1550" t="str" cm="1">
        <f t="array" ref="AM15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551" spans="1:39" x14ac:dyDescent="0.2">
      <c r="A1551" t="str">
        <f>TEXT(Table1[[#This Row],[Date]],"yyyymmdd") &amp; "_" &amp; (LEFT(D1551,3) &amp; "_" &amp; LEFT(E1551,3) &amp; "_" &amp; (Table1[[#This Row],[Game_no.]]))</f>
        <v>20260305_Con_D&amp;E_1</v>
      </c>
      <c r="B1551" s="1">
        <v>46086</v>
      </c>
      <c r="C1551" s="3">
        <v>1</v>
      </c>
      <c r="D1551" t="s">
        <v>390</v>
      </c>
      <c r="E1551" t="s">
        <v>42</v>
      </c>
      <c r="F1551" t="s">
        <v>42</v>
      </c>
      <c r="G1551" t="s">
        <v>390</v>
      </c>
      <c r="H1551" t="s">
        <v>69</v>
      </c>
      <c r="I1551" t="str">
        <f>TRIM(SUBSTITUTE(Table1[[#This Row],[Player]], " ", ""))</f>
        <v>K.Tellings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f t="shared" si="78"/>
        <v>0</v>
      </c>
      <c r="W1551" t="s">
        <v>303</v>
      </c>
      <c r="X1551" s="3">
        <v>8</v>
      </c>
      <c r="Y1551">
        <v>0</v>
      </c>
      <c r="AF1551">
        <f>Table1[[#This Row],[AB]]+Table1[[#This Row],[BB]]+Table1[[#This Row],[SF]]</f>
        <v>1</v>
      </c>
      <c r="AG1551">
        <f>Table1[[#This Row],[H]]+Table1[[#This Row],[BB]]</f>
        <v>0</v>
      </c>
      <c r="AH1551">
        <f>Table1[[#This Row],[H]]-Table1[[#This Row],[2B]]-Table1[[#This Row],[3B]]-Table1[[#This Row],[HR]]</f>
        <v>0</v>
      </c>
      <c r="AI1551" s="3">
        <f>IF(Table1[[#This Row],[Team_Game_Number]] &gt;_xlfn.MAXIFS(Table1[Team_Game_Number],Table1[Team],Table1[[#This Row],[Team]]) - 5,1,0)</f>
        <v>0</v>
      </c>
      <c r="AJ1551" cm="1">
        <f t="array" ref="AJ1551">MATCH(Table1[[#This Row],[Game_ID]],_xlfn.UNIQUE(_xlfn._xlws.FILTER(Table1[Game_ID],Table1[Team]=Table1[[#This Row],[Team]])),0)</f>
        <v>17</v>
      </c>
      <c r="AK1551">
        <f>IF(Table1[[#This Row],[Last5_Flag]]=1,1,0)</f>
        <v>0</v>
      </c>
      <c r="AL1551">
        <f>COUNTIFS(
    Table1[Player Name], Table1[[#This Row],[Player Name]],
    Table1[Position], Table1[[#This Row],[Position]]
)</f>
        <v>1</v>
      </c>
      <c r="AM1551" t="str" cm="1">
        <f t="array" ref="AM15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52" spans="1:39" x14ac:dyDescent="0.2">
      <c r="A1552" t="str">
        <f>TEXT(Table1[[#This Row],[Date]],"yyyymmdd") &amp; "_" &amp; (LEFT(D1552,3) &amp; "_" &amp; LEFT(E1552,3) &amp; "_" &amp; (Table1[[#This Row],[Game_no.]]))</f>
        <v>20260305_Con_D&amp;E_1</v>
      </c>
      <c r="B1552" s="1">
        <v>46086</v>
      </c>
      <c r="C1552" s="3">
        <v>1</v>
      </c>
      <c r="D1552" t="s">
        <v>390</v>
      </c>
      <c r="E1552" t="s">
        <v>42</v>
      </c>
      <c r="F1552" t="s">
        <v>42</v>
      </c>
      <c r="G1552" t="s">
        <v>390</v>
      </c>
      <c r="H1552" t="s">
        <v>96</v>
      </c>
      <c r="I1552" t="str">
        <f>TRIM(SUBSTITUTE(Table1[[#This Row],[Player]], " ", ""))</f>
        <v>A.Belcher</v>
      </c>
      <c r="J1552">
        <v>3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f t="shared" si="78"/>
        <v>0</v>
      </c>
      <c r="W1552" t="s">
        <v>57</v>
      </c>
      <c r="X1552" s="3">
        <v>9</v>
      </c>
      <c r="Y1552">
        <v>0</v>
      </c>
      <c r="AF1552">
        <f>Table1[[#This Row],[AB]]+Table1[[#This Row],[BB]]+Table1[[#This Row],[SF]]</f>
        <v>3</v>
      </c>
      <c r="AG1552">
        <f>Table1[[#This Row],[H]]+Table1[[#This Row],[BB]]</f>
        <v>0</v>
      </c>
      <c r="AH1552">
        <f>Table1[[#This Row],[H]]-Table1[[#This Row],[2B]]-Table1[[#This Row],[3B]]-Table1[[#This Row],[HR]]</f>
        <v>0</v>
      </c>
      <c r="AI1552" s="3">
        <f>IF(Table1[[#This Row],[Team_Game_Number]] &gt;_xlfn.MAXIFS(Table1[Team_Game_Number],Table1[Team],Table1[[#This Row],[Team]]) - 5,1,0)</f>
        <v>0</v>
      </c>
      <c r="AJ1552" cm="1">
        <f t="array" ref="AJ1552">MATCH(Table1[[#This Row],[Game_ID]],_xlfn.UNIQUE(_xlfn._xlws.FILTER(Table1[Game_ID],Table1[Team]=Table1[[#This Row],[Team]])),0)</f>
        <v>17</v>
      </c>
      <c r="AK1552">
        <f>IF(Table1[[#This Row],[Last5_Flag]]=1,1,0)</f>
        <v>0</v>
      </c>
      <c r="AL1552">
        <f>COUNTIFS(
    Table1[Player Name], Table1[[#This Row],[Player Name]],
    Table1[Position], Table1[[#This Row],[Position]]
)</f>
        <v>19</v>
      </c>
      <c r="AM1552" t="str" cm="1">
        <f t="array" ref="AM15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553" spans="1:39" x14ac:dyDescent="0.2">
      <c r="A1553" t="str">
        <f>TEXT(Table1[[#This Row],[Date]],"yyyymmdd") &amp; "_" &amp; (LEFT(D1553,3) &amp; "_" &amp; LEFT(E1553,3) &amp; "_" &amp; (Table1[[#This Row],[Game_no.]]))</f>
        <v>20260305_Con_D&amp;E_1</v>
      </c>
      <c r="B1553" s="1">
        <v>46086</v>
      </c>
      <c r="C1553" s="3">
        <v>1</v>
      </c>
      <c r="D1553" t="s">
        <v>390</v>
      </c>
      <c r="E1553" t="s">
        <v>42</v>
      </c>
      <c r="F1553" t="s">
        <v>42</v>
      </c>
      <c r="G1553" t="s">
        <v>390</v>
      </c>
      <c r="H1553" t="s">
        <v>68</v>
      </c>
      <c r="I1553" t="str">
        <f>TRIM(SUBSTITUTE(Table1[[#This Row],[Player]], " ", ""))</f>
        <v>S.Jarvis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f t="shared" si="78"/>
        <v>0</v>
      </c>
      <c r="W1553" t="s">
        <v>58</v>
      </c>
      <c r="X1553" s="3"/>
      <c r="Y1553">
        <v>0</v>
      </c>
      <c r="Z1553">
        <v>3.6669999999999998</v>
      </c>
      <c r="AA1553">
        <v>4</v>
      </c>
      <c r="AB1553">
        <v>5</v>
      </c>
      <c r="AC1553">
        <v>5</v>
      </c>
      <c r="AD1553">
        <v>4</v>
      </c>
      <c r="AE1553">
        <v>5</v>
      </c>
      <c r="AF1553">
        <f>Table1[[#This Row],[AB]]+Table1[[#This Row],[BB]]+Table1[[#This Row],[SF]]</f>
        <v>0</v>
      </c>
      <c r="AG1553">
        <f>Table1[[#This Row],[H]]+Table1[[#This Row],[BB]]</f>
        <v>0</v>
      </c>
      <c r="AH1553">
        <f>Table1[[#This Row],[H]]-Table1[[#This Row],[2B]]-Table1[[#This Row],[3B]]-Table1[[#This Row],[HR]]</f>
        <v>0</v>
      </c>
      <c r="AI1553" s="3">
        <f>IF(Table1[[#This Row],[Team_Game_Number]] &gt;_xlfn.MAXIFS(Table1[Team_Game_Number],Table1[Team],Table1[[#This Row],[Team]]) - 5,1,0)</f>
        <v>0</v>
      </c>
      <c r="AJ1553" cm="1">
        <f t="array" ref="AJ1553">MATCH(Table1[[#This Row],[Game_ID]],_xlfn.UNIQUE(_xlfn._xlws.FILTER(Table1[Game_ID],Table1[Team]=Table1[[#This Row],[Team]])),0)</f>
        <v>17</v>
      </c>
      <c r="AK1553">
        <f>IF(Table1[[#This Row],[Last5_Flag]]=1,1,0)</f>
        <v>0</v>
      </c>
      <c r="AL1553">
        <f>COUNTIFS(
    Table1[Player Name], Table1[[#This Row],[Player Name]],
    Table1[Position], Table1[[#This Row],[Position]]
)</f>
        <v>11</v>
      </c>
      <c r="AM1553" t="str" cm="1">
        <f t="array" ref="AM15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54" spans="1:39" x14ac:dyDescent="0.2">
      <c r="A1554" t="str">
        <f>TEXT(Table1[[#This Row],[Date]],"yyyymmdd") &amp; "_" &amp; (LEFT(D1554,3) &amp; "_" &amp; LEFT(E1554,3) &amp; "_" &amp; (Table1[[#This Row],[Game_no.]]))</f>
        <v>20260305_Con_D&amp;E_1</v>
      </c>
      <c r="B1554" s="1">
        <v>46086</v>
      </c>
      <c r="C1554" s="3">
        <v>1</v>
      </c>
      <c r="D1554" t="s">
        <v>390</v>
      </c>
      <c r="E1554" t="s">
        <v>42</v>
      </c>
      <c r="F1554" t="s">
        <v>42</v>
      </c>
      <c r="G1554" t="s">
        <v>390</v>
      </c>
      <c r="H1554" t="s">
        <v>60</v>
      </c>
      <c r="I1554" t="str">
        <f>TRIM(SUBSTITUTE(Table1[[#This Row],[Player]], " ", ""))</f>
        <v>A.Munoz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f t="shared" si="78"/>
        <v>0</v>
      </c>
      <c r="W1554" t="s">
        <v>58</v>
      </c>
      <c r="X1554" s="3"/>
      <c r="Y1554">
        <v>0</v>
      </c>
      <c r="Z1554">
        <v>1.333</v>
      </c>
      <c r="AA1554">
        <v>2</v>
      </c>
      <c r="AB1554">
        <v>3</v>
      </c>
      <c r="AC1554">
        <v>2</v>
      </c>
      <c r="AD1554">
        <v>3</v>
      </c>
      <c r="AE1554">
        <v>1</v>
      </c>
      <c r="AF1554">
        <f>Table1[[#This Row],[AB]]+Table1[[#This Row],[BB]]+Table1[[#This Row],[SF]]</f>
        <v>0</v>
      </c>
      <c r="AG1554">
        <f>Table1[[#This Row],[H]]+Table1[[#This Row],[BB]]</f>
        <v>0</v>
      </c>
      <c r="AH1554">
        <f>Table1[[#This Row],[H]]-Table1[[#This Row],[2B]]-Table1[[#This Row],[3B]]-Table1[[#This Row],[HR]]</f>
        <v>0</v>
      </c>
      <c r="AI1554" s="3">
        <f>IF(Table1[[#This Row],[Team_Game_Number]] &gt;_xlfn.MAXIFS(Table1[Team_Game_Number],Table1[Team],Table1[[#This Row],[Team]]) - 5,1,0)</f>
        <v>0</v>
      </c>
      <c r="AJ1554" cm="1">
        <f t="array" ref="AJ1554">MATCH(Table1[[#This Row],[Game_ID]],_xlfn.UNIQUE(_xlfn._xlws.FILTER(Table1[Game_ID],Table1[Team]=Table1[[#This Row],[Team]])),0)</f>
        <v>17</v>
      </c>
      <c r="AK1554">
        <f>IF(Table1[[#This Row],[Last5_Flag]]=1,1,0)</f>
        <v>0</v>
      </c>
      <c r="AL1554">
        <f>COUNTIFS(
    Table1[Player Name], Table1[[#This Row],[Player Name]],
    Table1[Position], Table1[[#This Row],[Position]]
)</f>
        <v>10</v>
      </c>
      <c r="AM1554" t="str" cm="1">
        <f t="array" ref="AM15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55" spans="1:39" x14ac:dyDescent="0.2">
      <c r="A1555" t="str">
        <f>TEXT(Table1[[#This Row],[Date]],"yyyymmdd") &amp; "_" &amp; (LEFT(D1555,3) &amp; "_" &amp; LEFT(E1555,3) &amp; "_" &amp; (Table1[[#This Row],[Game_no.]]))</f>
        <v>20260305_Ced_WVW_1</v>
      </c>
      <c r="B1555" s="1">
        <v>46086</v>
      </c>
      <c r="C1555" s="3">
        <v>1</v>
      </c>
      <c r="D1555" t="s">
        <v>220</v>
      </c>
      <c r="E1555" t="s">
        <v>286</v>
      </c>
      <c r="F1555" t="s">
        <v>286</v>
      </c>
      <c r="G1555" t="s">
        <v>220</v>
      </c>
      <c r="H1555" t="s">
        <v>287</v>
      </c>
      <c r="I1555" t="str">
        <f>TRIM(SUBSTITUTE(Table1[[#This Row],[Player]], " ", ""))</f>
        <v>J.Riley</v>
      </c>
      <c r="J1555">
        <v>4</v>
      </c>
      <c r="K1555">
        <v>1</v>
      </c>
      <c r="L1555">
        <v>1</v>
      </c>
      <c r="M1555">
        <v>0</v>
      </c>
      <c r="N1555">
        <v>0</v>
      </c>
      <c r="O1555">
        <v>2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f t="shared" si="78"/>
        <v>1</v>
      </c>
      <c r="W1555" t="s">
        <v>57</v>
      </c>
      <c r="X1555" s="3">
        <v>1</v>
      </c>
      <c r="Y1555">
        <v>0</v>
      </c>
      <c r="AF1555">
        <f>Table1[[#This Row],[AB]]+Table1[[#This Row],[BB]]+Table1[[#This Row],[SF]]</f>
        <v>4</v>
      </c>
      <c r="AG1555">
        <f>Table1[[#This Row],[H]]+Table1[[#This Row],[BB]]</f>
        <v>1</v>
      </c>
      <c r="AH1555">
        <f>Table1[[#This Row],[H]]-Table1[[#This Row],[2B]]-Table1[[#This Row],[3B]]-Table1[[#This Row],[HR]]</f>
        <v>1</v>
      </c>
      <c r="AI1555" s="3">
        <f>IF(Table1[[#This Row],[Team_Game_Number]] &gt;_xlfn.MAXIFS(Table1[Team_Game_Number],Table1[Team],Table1[[#This Row],[Team]]) - 5,1,0)</f>
        <v>0</v>
      </c>
      <c r="AJ1555" cm="1">
        <f t="array" ref="AJ1555">MATCH(Table1[[#This Row],[Game_ID]],_xlfn.UNIQUE(_xlfn._xlws.FILTER(Table1[Game_ID],Table1[Team]=Table1[[#This Row],[Team]])),0)</f>
        <v>11</v>
      </c>
      <c r="AK1555">
        <f>IF(Table1[[#This Row],[Last5_Flag]]=1,1,0)</f>
        <v>0</v>
      </c>
      <c r="AL1555">
        <f>COUNTIFS(
    Table1[Player Name], Table1[[#This Row],[Player Name]],
    Table1[Position], Table1[[#This Row],[Position]]
)</f>
        <v>27</v>
      </c>
      <c r="AM1555" t="str" cm="1">
        <f t="array" ref="AM15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556" spans="1:39" x14ac:dyDescent="0.2">
      <c r="A1556" t="str">
        <f>TEXT(Table1[[#This Row],[Date]],"yyyymmdd") &amp; "_" &amp; (LEFT(D1556,3) &amp; "_" &amp; LEFT(E1556,3) &amp; "_" &amp; (Table1[[#This Row],[Game_no.]]))</f>
        <v>20260305_Ced_WVW_1</v>
      </c>
      <c r="B1556" s="1">
        <v>46086</v>
      </c>
      <c r="C1556" s="3">
        <v>1</v>
      </c>
      <c r="D1556" t="s">
        <v>220</v>
      </c>
      <c r="E1556" t="s">
        <v>286</v>
      </c>
      <c r="F1556" t="s">
        <v>286</v>
      </c>
      <c r="G1556" t="s">
        <v>220</v>
      </c>
      <c r="H1556" t="s">
        <v>288</v>
      </c>
      <c r="I1556" t="str">
        <f>TRIM(SUBSTITUTE(Table1[[#This Row],[Player]], " ", ""))</f>
        <v>L.Hague</v>
      </c>
      <c r="J1556">
        <v>4</v>
      </c>
      <c r="K1556">
        <v>1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f t="shared" si="78"/>
        <v>1</v>
      </c>
      <c r="W1556" t="s">
        <v>53</v>
      </c>
      <c r="X1556" s="3">
        <v>2</v>
      </c>
      <c r="Y1556">
        <v>0</v>
      </c>
      <c r="AF1556">
        <f>Table1[[#This Row],[AB]]+Table1[[#This Row],[BB]]+Table1[[#This Row],[SF]]</f>
        <v>4</v>
      </c>
      <c r="AG1556">
        <f>Table1[[#This Row],[H]]+Table1[[#This Row],[BB]]</f>
        <v>1</v>
      </c>
      <c r="AH1556">
        <f>Table1[[#This Row],[H]]-Table1[[#This Row],[2B]]-Table1[[#This Row],[3B]]-Table1[[#This Row],[HR]]</f>
        <v>1</v>
      </c>
      <c r="AI1556" s="3">
        <f>IF(Table1[[#This Row],[Team_Game_Number]] &gt;_xlfn.MAXIFS(Table1[Team_Game_Number],Table1[Team],Table1[[#This Row],[Team]]) - 5,1,0)</f>
        <v>0</v>
      </c>
      <c r="AJ1556" cm="1">
        <f t="array" ref="AJ1556">MATCH(Table1[[#This Row],[Game_ID]],_xlfn.UNIQUE(_xlfn._xlws.FILTER(Table1[Game_ID],Table1[Team]=Table1[[#This Row],[Team]])),0)</f>
        <v>11</v>
      </c>
      <c r="AK1556">
        <f>IF(Table1[[#This Row],[Last5_Flag]]=1,1,0)</f>
        <v>0</v>
      </c>
      <c r="AL1556">
        <f>COUNTIFS(
    Table1[Player Name], Table1[[#This Row],[Player Name]],
    Table1[Position], Table1[[#This Row],[Position]]
)</f>
        <v>10</v>
      </c>
      <c r="AM1556" t="str" cm="1">
        <f t="array" ref="AM15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557" spans="1:39" x14ac:dyDescent="0.2">
      <c r="A1557" t="str">
        <f>TEXT(Table1[[#This Row],[Date]],"yyyymmdd") &amp; "_" &amp; (LEFT(D1557,3) &amp; "_" &amp; LEFT(E1557,3) &amp; "_" &amp; (Table1[[#This Row],[Game_no.]]))</f>
        <v>20260305_Ced_WVW_1</v>
      </c>
      <c r="B1557" s="1">
        <v>46086</v>
      </c>
      <c r="C1557" s="3">
        <v>1</v>
      </c>
      <c r="D1557" t="s">
        <v>220</v>
      </c>
      <c r="E1557" t="s">
        <v>286</v>
      </c>
      <c r="F1557" t="s">
        <v>286</v>
      </c>
      <c r="G1557" t="s">
        <v>220</v>
      </c>
      <c r="H1557" t="s">
        <v>290</v>
      </c>
      <c r="I1557" t="str">
        <f>TRIM(SUBSTITUTE(Table1[[#This Row],[Player]], " ", ""))</f>
        <v>J.Fix</v>
      </c>
      <c r="J1557">
        <v>2</v>
      </c>
      <c r="K1557">
        <v>0</v>
      </c>
      <c r="L1557">
        <v>1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f t="shared" si="78"/>
        <v>1</v>
      </c>
      <c r="W1557" t="s">
        <v>43</v>
      </c>
      <c r="X1557" s="3">
        <v>3</v>
      </c>
      <c r="Y1557">
        <v>0</v>
      </c>
      <c r="AF1557">
        <f>Table1[[#This Row],[AB]]+Table1[[#This Row],[BB]]+Table1[[#This Row],[SF]]</f>
        <v>3</v>
      </c>
      <c r="AG1557">
        <f>Table1[[#This Row],[H]]+Table1[[#This Row],[BB]]</f>
        <v>2</v>
      </c>
      <c r="AH1557">
        <f>Table1[[#This Row],[H]]-Table1[[#This Row],[2B]]-Table1[[#This Row],[3B]]-Table1[[#This Row],[HR]]</f>
        <v>1</v>
      </c>
      <c r="AI1557" s="3">
        <f>IF(Table1[[#This Row],[Team_Game_Number]] &gt;_xlfn.MAXIFS(Table1[Team_Game_Number],Table1[Team],Table1[[#This Row],[Team]]) - 5,1,0)</f>
        <v>0</v>
      </c>
      <c r="AJ1557" cm="1">
        <f t="array" ref="AJ1557">MATCH(Table1[[#This Row],[Game_ID]],_xlfn.UNIQUE(_xlfn._xlws.FILTER(Table1[Game_ID],Table1[Team]=Table1[[#This Row],[Team]])),0)</f>
        <v>11</v>
      </c>
      <c r="AK1557">
        <f>IF(Table1[[#This Row],[Last5_Flag]]=1,1,0)</f>
        <v>0</v>
      </c>
      <c r="AL1557">
        <f>COUNTIFS(
    Table1[Player Name], Table1[[#This Row],[Player Name]],
    Table1[Position], Table1[[#This Row],[Position]]
)</f>
        <v>9</v>
      </c>
      <c r="AM1557" t="str" cm="1">
        <f t="array" ref="AM15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558" spans="1:39" x14ac:dyDescent="0.2">
      <c r="A1558" t="str">
        <f>TEXT(Table1[[#This Row],[Date]],"yyyymmdd") &amp; "_" &amp; (LEFT(D1558,3) &amp; "_" &amp; LEFT(E1558,3) &amp; "_" &amp; (Table1[[#This Row],[Game_no.]]))</f>
        <v>20260305_Ced_WVW_1</v>
      </c>
      <c r="B1558" s="1">
        <v>46086</v>
      </c>
      <c r="C1558" s="3">
        <v>1</v>
      </c>
      <c r="D1558" t="s">
        <v>220</v>
      </c>
      <c r="E1558" t="s">
        <v>286</v>
      </c>
      <c r="F1558" t="s">
        <v>286</v>
      </c>
      <c r="G1558" t="s">
        <v>220</v>
      </c>
      <c r="H1558" t="s">
        <v>289</v>
      </c>
      <c r="I1558" t="str">
        <f>TRIM(SUBSTITUTE(Table1[[#This Row],[Player]], " ", ""))</f>
        <v>G.Arnold</v>
      </c>
      <c r="J1558">
        <v>2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f t="shared" si="78"/>
        <v>0</v>
      </c>
      <c r="W1558" t="s">
        <v>7</v>
      </c>
      <c r="X1558" s="3">
        <v>4</v>
      </c>
      <c r="Y1558">
        <v>1</v>
      </c>
      <c r="AF1558">
        <f>Table1[[#This Row],[AB]]+Table1[[#This Row],[BB]]+Table1[[#This Row],[SF]]</f>
        <v>3</v>
      </c>
      <c r="AG1558">
        <f>Table1[[#This Row],[H]]+Table1[[#This Row],[BB]]</f>
        <v>1</v>
      </c>
      <c r="AH1558">
        <f>Table1[[#This Row],[H]]-Table1[[#This Row],[2B]]-Table1[[#This Row],[3B]]-Table1[[#This Row],[HR]]</f>
        <v>0</v>
      </c>
      <c r="AI1558" s="3">
        <f>IF(Table1[[#This Row],[Team_Game_Number]] &gt;_xlfn.MAXIFS(Table1[Team_Game_Number],Table1[Team],Table1[[#This Row],[Team]]) - 5,1,0)</f>
        <v>0</v>
      </c>
      <c r="AJ1558" cm="1">
        <f t="array" ref="AJ1558">MATCH(Table1[[#This Row],[Game_ID]],_xlfn.UNIQUE(_xlfn._xlws.FILTER(Table1[Game_ID],Table1[Team]=Table1[[#This Row],[Team]])),0)</f>
        <v>11</v>
      </c>
      <c r="AK1558">
        <f>IF(Table1[[#This Row],[Last5_Flag]]=1,1,0)</f>
        <v>0</v>
      </c>
      <c r="AL1558">
        <f>COUNTIFS(
    Table1[Player Name], Table1[[#This Row],[Player Name]],
    Table1[Position], Table1[[#This Row],[Position]]
)</f>
        <v>27</v>
      </c>
      <c r="AM1558" t="str" cm="1">
        <f t="array" ref="AM15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559" spans="1:39" x14ac:dyDescent="0.2">
      <c r="A1559" t="str">
        <f>TEXT(Table1[[#This Row],[Date]],"yyyymmdd") &amp; "_" &amp; (LEFT(D1559,3) &amp; "_" &amp; LEFT(E1559,3) &amp; "_" &amp; (Table1[[#This Row],[Game_no.]]))</f>
        <v>20260305_Ced_WVW_1</v>
      </c>
      <c r="B1559" s="1">
        <v>46086</v>
      </c>
      <c r="C1559" s="3">
        <v>1</v>
      </c>
      <c r="D1559" t="s">
        <v>220</v>
      </c>
      <c r="E1559" t="s">
        <v>286</v>
      </c>
      <c r="F1559" t="s">
        <v>286</v>
      </c>
      <c r="G1559" t="s">
        <v>220</v>
      </c>
      <c r="H1559" t="s">
        <v>292</v>
      </c>
      <c r="I1559" t="str">
        <f>TRIM(SUBSTITUTE(Table1[[#This Row],[Player]], " ", ""))</f>
        <v>M.Austra</v>
      </c>
      <c r="J1559">
        <v>3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f t="shared" si="78"/>
        <v>0</v>
      </c>
      <c r="W1559" t="s">
        <v>52</v>
      </c>
      <c r="X1559" s="3">
        <v>5</v>
      </c>
      <c r="Y1559">
        <v>0</v>
      </c>
      <c r="AF1559">
        <f>Table1[[#This Row],[AB]]+Table1[[#This Row],[BB]]+Table1[[#This Row],[SF]]</f>
        <v>3</v>
      </c>
      <c r="AG1559">
        <f>Table1[[#This Row],[H]]+Table1[[#This Row],[BB]]</f>
        <v>0</v>
      </c>
      <c r="AH1559">
        <f>Table1[[#This Row],[H]]-Table1[[#This Row],[2B]]-Table1[[#This Row],[3B]]-Table1[[#This Row],[HR]]</f>
        <v>0</v>
      </c>
      <c r="AI1559" s="3">
        <f>IF(Table1[[#This Row],[Team_Game_Number]] &gt;_xlfn.MAXIFS(Table1[Team_Game_Number],Table1[Team],Table1[[#This Row],[Team]]) - 5,1,0)</f>
        <v>0</v>
      </c>
      <c r="AJ1559" cm="1">
        <f t="array" ref="AJ1559">MATCH(Table1[[#This Row],[Game_ID]],_xlfn.UNIQUE(_xlfn._xlws.FILTER(Table1[Game_ID],Table1[Team]=Table1[[#This Row],[Team]])),0)</f>
        <v>11</v>
      </c>
      <c r="AK1559">
        <f>IF(Table1[[#This Row],[Last5_Flag]]=1,1,0)</f>
        <v>0</v>
      </c>
      <c r="AL1559">
        <f>COUNTIFS(
    Table1[Player Name], Table1[[#This Row],[Player Name]],
    Table1[Position], Table1[[#This Row],[Position]]
)</f>
        <v>12</v>
      </c>
      <c r="AM1559" t="str" cm="1">
        <f t="array" ref="AM15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60" spans="1:39" x14ac:dyDescent="0.2">
      <c r="A1560" t="str">
        <f>TEXT(Table1[[#This Row],[Date]],"yyyymmdd") &amp; "_" &amp; (LEFT(D1560,3) &amp; "_" &amp; LEFT(E1560,3) &amp; "_" &amp; (Table1[[#This Row],[Game_no.]]))</f>
        <v>20260305_Ced_WVW_1</v>
      </c>
      <c r="B1560" s="1">
        <v>46086</v>
      </c>
      <c r="C1560" s="3">
        <v>1</v>
      </c>
      <c r="D1560" t="s">
        <v>220</v>
      </c>
      <c r="E1560" t="s">
        <v>286</v>
      </c>
      <c r="F1560" t="s">
        <v>286</v>
      </c>
      <c r="G1560" t="s">
        <v>220</v>
      </c>
      <c r="H1560" t="s">
        <v>295</v>
      </c>
      <c r="I1560" t="str">
        <f>TRIM(SUBSTITUTE(Table1[[#This Row],[Player]], " ", ""))</f>
        <v>R.Winn</v>
      </c>
      <c r="J1560">
        <v>2</v>
      </c>
      <c r="K1560">
        <v>0</v>
      </c>
      <c r="L1560">
        <v>1</v>
      </c>
      <c r="M1560">
        <v>0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f t="shared" si="78"/>
        <v>4</v>
      </c>
      <c r="W1560" t="s">
        <v>8</v>
      </c>
      <c r="X1560" s="3">
        <v>6</v>
      </c>
      <c r="Y1560">
        <v>1</v>
      </c>
      <c r="AF1560">
        <f>Table1[[#This Row],[AB]]+Table1[[#This Row],[BB]]+Table1[[#This Row],[SF]]</f>
        <v>3</v>
      </c>
      <c r="AG1560">
        <f>Table1[[#This Row],[H]]+Table1[[#This Row],[BB]]</f>
        <v>2</v>
      </c>
      <c r="AH1560">
        <f>Table1[[#This Row],[H]]-Table1[[#This Row],[2B]]-Table1[[#This Row],[3B]]-Table1[[#This Row],[HR]]</f>
        <v>0</v>
      </c>
      <c r="AI1560" s="3">
        <f>IF(Table1[[#This Row],[Team_Game_Number]] &gt;_xlfn.MAXIFS(Table1[Team_Game_Number],Table1[Team],Table1[[#This Row],[Team]]) - 5,1,0)</f>
        <v>0</v>
      </c>
      <c r="AJ1560" cm="1">
        <f t="array" ref="AJ1560">MATCH(Table1[[#This Row],[Game_ID]],_xlfn.UNIQUE(_xlfn._xlws.FILTER(Table1[Game_ID],Table1[Team]=Table1[[#This Row],[Team]])),0)</f>
        <v>11</v>
      </c>
      <c r="AK1560">
        <f>IF(Table1[[#This Row],[Last5_Flag]]=1,1,0)</f>
        <v>0</v>
      </c>
      <c r="AL1560">
        <f>COUNTIFS(
    Table1[Player Name], Table1[[#This Row],[Player Name]],
    Table1[Position], Table1[[#This Row],[Position]]
)</f>
        <v>10</v>
      </c>
      <c r="AM1560" t="str" cm="1">
        <f t="array" ref="AM15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561" spans="1:39" x14ac:dyDescent="0.2">
      <c r="A1561" t="str">
        <f>TEXT(Table1[[#This Row],[Date]],"yyyymmdd") &amp; "_" &amp; (LEFT(D1561,3) &amp; "_" &amp; LEFT(E1561,3) &amp; "_" &amp; (Table1[[#This Row],[Game_no.]]))</f>
        <v>20260305_Ced_WVW_1</v>
      </c>
      <c r="B1561" s="1">
        <v>46086</v>
      </c>
      <c r="C1561" s="3">
        <v>1</v>
      </c>
      <c r="D1561" t="s">
        <v>220</v>
      </c>
      <c r="E1561" t="s">
        <v>286</v>
      </c>
      <c r="F1561" t="s">
        <v>286</v>
      </c>
      <c r="G1561" t="s">
        <v>220</v>
      </c>
      <c r="H1561" t="s">
        <v>293</v>
      </c>
      <c r="I1561" t="str">
        <f>TRIM(SUBSTITUTE(Table1[[#This Row],[Player]], " ", ""))</f>
        <v>E.Putman</v>
      </c>
      <c r="J1561">
        <v>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f t="shared" si="78"/>
        <v>0</v>
      </c>
      <c r="W1561" t="s">
        <v>54</v>
      </c>
      <c r="X1561" s="3">
        <v>7</v>
      </c>
      <c r="Y1561">
        <v>0</v>
      </c>
      <c r="AF1561">
        <f>Table1[[#This Row],[AB]]+Table1[[#This Row],[BB]]+Table1[[#This Row],[SF]]</f>
        <v>3</v>
      </c>
      <c r="AG1561">
        <f>Table1[[#This Row],[H]]+Table1[[#This Row],[BB]]</f>
        <v>0</v>
      </c>
      <c r="AH1561">
        <f>Table1[[#This Row],[H]]-Table1[[#This Row],[2B]]-Table1[[#This Row],[3B]]-Table1[[#This Row],[HR]]</f>
        <v>0</v>
      </c>
      <c r="AI1561" s="3">
        <f>IF(Table1[[#This Row],[Team_Game_Number]] &gt;_xlfn.MAXIFS(Table1[Team_Game_Number],Table1[Team],Table1[[#This Row],[Team]]) - 5,1,0)</f>
        <v>0</v>
      </c>
      <c r="AJ1561" cm="1">
        <f t="array" ref="AJ1561">MATCH(Table1[[#This Row],[Game_ID]],_xlfn.UNIQUE(_xlfn._xlws.FILTER(Table1[Game_ID],Table1[Team]=Table1[[#This Row],[Team]])),0)</f>
        <v>11</v>
      </c>
      <c r="AK1561">
        <f>IF(Table1[[#This Row],[Last5_Flag]]=1,1,0)</f>
        <v>0</v>
      </c>
      <c r="AL1561">
        <f>COUNTIFS(
    Table1[Player Name], Table1[[#This Row],[Player Name]],
    Table1[Position], Table1[[#This Row],[Position]]
)</f>
        <v>24</v>
      </c>
      <c r="AM1561" t="str" cm="1">
        <f t="array" ref="AM15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562" spans="1:39" x14ac:dyDescent="0.2">
      <c r="A1562" t="str">
        <f>TEXT(Table1[[#This Row],[Date]],"yyyymmdd") &amp; "_" &amp; (LEFT(D1562,3) &amp; "_" &amp; LEFT(E1562,3) &amp; "_" &amp; (Table1[[#This Row],[Game_no.]]))</f>
        <v>20260305_Ced_WVW_1</v>
      </c>
      <c r="B1562" s="1">
        <v>46086</v>
      </c>
      <c r="C1562" s="3">
        <v>1</v>
      </c>
      <c r="D1562" t="s">
        <v>220</v>
      </c>
      <c r="E1562" t="s">
        <v>286</v>
      </c>
      <c r="F1562" t="s">
        <v>286</v>
      </c>
      <c r="G1562" t="s">
        <v>220</v>
      </c>
      <c r="H1562" t="s">
        <v>309</v>
      </c>
      <c r="I1562" t="str">
        <f>TRIM(SUBSTITUTE(Table1[[#This Row],[Player]], " ", ""))</f>
        <v>K.Vance</v>
      </c>
      <c r="J1562">
        <v>3</v>
      </c>
      <c r="K1562">
        <v>0</v>
      </c>
      <c r="L1562">
        <v>1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f t="shared" si="78"/>
        <v>1</v>
      </c>
      <c r="W1562" t="s">
        <v>50</v>
      </c>
      <c r="X1562" s="3">
        <v>8</v>
      </c>
      <c r="Y1562">
        <v>0</v>
      </c>
      <c r="AF1562">
        <f>Table1[[#This Row],[AB]]+Table1[[#This Row],[BB]]+Table1[[#This Row],[SF]]</f>
        <v>3</v>
      </c>
      <c r="AG1562">
        <f>Table1[[#This Row],[H]]+Table1[[#This Row],[BB]]</f>
        <v>1</v>
      </c>
      <c r="AH1562">
        <f>Table1[[#This Row],[H]]-Table1[[#This Row],[2B]]-Table1[[#This Row],[3B]]-Table1[[#This Row],[HR]]</f>
        <v>1</v>
      </c>
      <c r="AI1562" s="3">
        <f>IF(Table1[[#This Row],[Team_Game_Number]] &gt;_xlfn.MAXIFS(Table1[Team_Game_Number],Table1[Team],Table1[[#This Row],[Team]]) - 5,1,0)</f>
        <v>0</v>
      </c>
      <c r="AJ1562" cm="1">
        <f t="array" ref="AJ1562">MATCH(Table1[[#This Row],[Game_ID]],_xlfn.UNIQUE(_xlfn._xlws.FILTER(Table1[Game_ID],Table1[Team]=Table1[[#This Row],[Team]])),0)</f>
        <v>11</v>
      </c>
      <c r="AK1562">
        <f>IF(Table1[[#This Row],[Last5_Flag]]=1,1,0)</f>
        <v>0</v>
      </c>
      <c r="AL1562">
        <f>COUNTIFS(
    Table1[Player Name], Table1[[#This Row],[Player Name]],
    Table1[Position], Table1[[#This Row],[Position]]
)</f>
        <v>3</v>
      </c>
      <c r="AM1562" t="str" cm="1">
        <f t="array" ref="AM15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63" spans="1:39" x14ac:dyDescent="0.2">
      <c r="A1563" t="str">
        <f>TEXT(Table1[[#This Row],[Date]],"yyyymmdd") &amp; "_" &amp; (LEFT(D1563,3) &amp; "_" &amp; LEFT(E1563,3) &amp; "_" &amp; (Table1[[#This Row],[Game_no.]]))</f>
        <v>20260305_Ced_WVW_1</v>
      </c>
      <c r="B1563" s="1">
        <v>46086</v>
      </c>
      <c r="C1563" s="3">
        <v>1</v>
      </c>
      <c r="D1563" t="s">
        <v>220</v>
      </c>
      <c r="E1563" t="s">
        <v>286</v>
      </c>
      <c r="F1563" t="s">
        <v>286</v>
      </c>
      <c r="G1563" t="s">
        <v>220</v>
      </c>
      <c r="H1563" t="s">
        <v>296</v>
      </c>
      <c r="I1563" t="str">
        <f>TRIM(SUBSTITUTE(Table1[[#This Row],[Player]], " ", ""))</f>
        <v>C.Cowan</v>
      </c>
      <c r="J1563">
        <v>3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f t="shared" si="78"/>
        <v>0</v>
      </c>
      <c r="W1563" t="s">
        <v>48</v>
      </c>
      <c r="X1563" s="3">
        <v>9</v>
      </c>
      <c r="Y1563">
        <v>1</v>
      </c>
      <c r="AF1563">
        <f>Table1[[#This Row],[AB]]+Table1[[#This Row],[BB]]+Table1[[#This Row],[SF]]</f>
        <v>3</v>
      </c>
      <c r="AG1563">
        <f>Table1[[#This Row],[H]]+Table1[[#This Row],[BB]]</f>
        <v>0</v>
      </c>
      <c r="AH1563">
        <f>Table1[[#This Row],[H]]-Table1[[#This Row],[2B]]-Table1[[#This Row],[3B]]-Table1[[#This Row],[HR]]</f>
        <v>0</v>
      </c>
      <c r="AI1563" s="3">
        <f>IF(Table1[[#This Row],[Team_Game_Number]] &gt;_xlfn.MAXIFS(Table1[Team_Game_Number],Table1[Team],Table1[[#This Row],[Team]]) - 5,1,0)</f>
        <v>0</v>
      </c>
      <c r="AJ1563" cm="1">
        <f t="array" ref="AJ1563">MATCH(Table1[[#This Row],[Game_ID]],_xlfn.UNIQUE(_xlfn._xlws.FILTER(Table1[Game_ID],Table1[Team]=Table1[[#This Row],[Team]])),0)</f>
        <v>11</v>
      </c>
      <c r="AK1563">
        <f>IF(Table1[[#This Row],[Last5_Flag]]=1,1,0)</f>
        <v>0</v>
      </c>
      <c r="AL1563">
        <f>COUNTIFS(
    Table1[Player Name], Table1[[#This Row],[Player Name]],
    Table1[Position], Table1[[#This Row],[Position]]
)</f>
        <v>11</v>
      </c>
      <c r="AM1563" t="str" cm="1">
        <f t="array" ref="AM15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564" spans="1:39" x14ac:dyDescent="0.2">
      <c r="A1564" t="str">
        <f>TEXT(Table1[[#This Row],[Date]],"yyyymmdd") &amp; "_" &amp; (LEFT(D1564,3) &amp; "_" &amp; LEFT(E1564,3) &amp; "_" &amp; (Table1[[#This Row],[Game_no.]]))</f>
        <v>20260305_Ced_WVW_1</v>
      </c>
      <c r="B1564" s="1">
        <v>46086</v>
      </c>
      <c r="C1564" s="3">
        <v>1</v>
      </c>
      <c r="D1564" t="s">
        <v>220</v>
      </c>
      <c r="E1564" t="s">
        <v>286</v>
      </c>
      <c r="F1564" t="s">
        <v>286</v>
      </c>
      <c r="G1564" t="s">
        <v>220</v>
      </c>
      <c r="H1564" t="s">
        <v>300</v>
      </c>
      <c r="I1564" t="str">
        <f>TRIM(SUBSTITUTE(Table1[[#This Row],[Player]], " ", ""))</f>
        <v>M.Greene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f t="shared" si="78"/>
        <v>0</v>
      </c>
      <c r="W1564" t="s">
        <v>58</v>
      </c>
      <c r="X1564" s="3"/>
      <c r="Y1564">
        <v>0</v>
      </c>
      <c r="Z1564">
        <v>6.3330000000000002</v>
      </c>
      <c r="AA1564">
        <v>5</v>
      </c>
      <c r="AB1564">
        <v>3</v>
      </c>
      <c r="AC1564">
        <v>0</v>
      </c>
      <c r="AD1564">
        <v>0</v>
      </c>
      <c r="AE1564">
        <v>2</v>
      </c>
      <c r="AF1564">
        <f>Table1[[#This Row],[AB]]+Table1[[#This Row],[BB]]+Table1[[#This Row],[SF]]</f>
        <v>0</v>
      </c>
      <c r="AG1564">
        <f>Table1[[#This Row],[H]]+Table1[[#This Row],[BB]]</f>
        <v>0</v>
      </c>
      <c r="AH1564">
        <f>Table1[[#This Row],[H]]-Table1[[#This Row],[2B]]-Table1[[#This Row],[3B]]-Table1[[#This Row],[HR]]</f>
        <v>0</v>
      </c>
      <c r="AI1564" s="3">
        <f>IF(Table1[[#This Row],[Team_Game_Number]] &gt;_xlfn.MAXIFS(Table1[Team_Game_Number],Table1[Team],Table1[[#This Row],[Team]]) - 5,1,0)</f>
        <v>0</v>
      </c>
      <c r="AJ1564" cm="1">
        <f t="array" ref="AJ1564">MATCH(Table1[[#This Row],[Game_ID]],_xlfn.UNIQUE(_xlfn._xlws.FILTER(Table1[Game_ID],Table1[Team]=Table1[[#This Row],[Team]])),0)</f>
        <v>11</v>
      </c>
      <c r="AK1564">
        <f>IF(Table1[[#This Row],[Last5_Flag]]=1,1,0)</f>
        <v>0</v>
      </c>
      <c r="AL1564">
        <f>COUNTIFS(
    Table1[Player Name], Table1[[#This Row],[Player Name]],
    Table1[Position], Table1[[#This Row],[Position]]
)</f>
        <v>15</v>
      </c>
      <c r="AM1564" t="str" cm="1">
        <f t="array" ref="AM15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65" spans="1:39" x14ac:dyDescent="0.2">
      <c r="A1565" t="str">
        <f>TEXT(Table1[[#This Row],[Date]],"yyyymmdd") &amp; "_" &amp; (LEFT(D1565,3) &amp; "_" &amp; LEFT(E1565,3) &amp; "_" &amp; (Table1[[#This Row],[Game_no.]]))</f>
        <v>20260305_U o_WVW_1</v>
      </c>
      <c r="B1565" s="1">
        <v>46086</v>
      </c>
      <c r="C1565" s="3">
        <v>1</v>
      </c>
      <c r="D1565" t="s">
        <v>389</v>
      </c>
      <c r="E1565" t="s">
        <v>286</v>
      </c>
      <c r="F1565" t="s">
        <v>286</v>
      </c>
      <c r="G1565" t="s">
        <v>389</v>
      </c>
      <c r="H1565" t="s">
        <v>287</v>
      </c>
      <c r="I1565" t="str">
        <f>TRIM(SUBSTITUTE(Table1[[#This Row],[Player]], " ", ""))</f>
        <v>J.Riley</v>
      </c>
      <c r="J1565">
        <v>2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f t="shared" si="78"/>
        <v>0</v>
      </c>
      <c r="W1565" t="s">
        <v>57</v>
      </c>
      <c r="X1565" s="3">
        <v>1</v>
      </c>
      <c r="Y1565">
        <v>0</v>
      </c>
      <c r="AF1565">
        <f>Table1[[#This Row],[AB]]+Table1[[#This Row],[BB]]+Table1[[#This Row],[SF]]</f>
        <v>2</v>
      </c>
      <c r="AG1565">
        <f>Table1[[#This Row],[H]]+Table1[[#This Row],[BB]]</f>
        <v>0</v>
      </c>
      <c r="AH1565">
        <f>Table1[[#This Row],[H]]-Table1[[#This Row],[2B]]-Table1[[#This Row],[3B]]-Table1[[#This Row],[HR]]</f>
        <v>0</v>
      </c>
      <c r="AI1565" s="3">
        <f>IF(Table1[[#This Row],[Team_Game_Number]] &gt;_xlfn.MAXIFS(Table1[Team_Game_Number],Table1[Team],Table1[[#This Row],[Team]]) - 5,1,0)</f>
        <v>0</v>
      </c>
      <c r="AJ1565" cm="1">
        <f t="array" ref="AJ1565">MATCH(Table1[[#This Row],[Game_ID]],_xlfn.UNIQUE(_xlfn._xlws.FILTER(Table1[Game_ID],Table1[Team]=Table1[[#This Row],[Team]])),0)</f>
        <v>12</v>
      </c>
      <c r="AK1565">
        <f>IF(Table1[[#This Row],[Last5_Flag]]=1,1,0)</f>
        <v>0</v>
      </c>
      <c r="AL1565">
        <f>COUNTIFS(
    Table1[Player Name], Table1[[#This Row],[Player Name]],
    Table1[Position], Table1[[#This Row],[Position]]
)</f>
        <v>27</v>
      </c>
      <c r="AM1565" t="str" cm="1">
        <f t="array" ref="AM15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566" spans="1:39" x14ac:dyDescent="0.2">
      <c r="A1566" t="str">
        <f>TEXT(Table1[[#This Row],[Date]],"yyyymmdd") &amp; "_" &amp; (LEFT(D1566,3) &amp; "_" &amp; LEFT(E1566,3) &amp; "_" &amp; (Table1[[#This Row],[Game_no.]]))</f>
        <v>20260305_U o_WVW_1</v>
      </c>
      <c r="B1566" s="1">
        <v>46086</v>
      </c>
      <c r="C1566" s="3">
        <v>1</v>
      </c>
      <c r="D1566" t="s">
        <v>389</v>
      </c>
      <c r="E1566" t="s">
        <v>286</v>
      </c>
      <c r="F1566" t="s">
        <v>286</v>
      </c>
      <c r="G1566" t="s">
        <v>389</v>
      </c>
      <c r="H1566" t="s">
        <v>379</v>
      </c>
      <c r="I1566" t="str">
        <f>TRIM(SUBSTITUTE(Table1[[#This Row],[Player]], " ", ""))</f>
        <v>G.DeSpirito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f t="shared" si="78"/>
        <v>0</v>
      </c>
      <c r="W1566" t="s">
        <v>74</v>
      </c>
      <c r="X1566" s="3">
        <v>1</v>
      </c>
      <c r="Y1566">
        <v>0</v>
      </c>
      <c r="AF1566">
        <f>Table1[[#This Row],[AB]]+Table1[[#This Row],[BB]]+Table1[[#This Row],[SF]]</f>
        <v>1</v>
      </c>
      <c r="AG1566">
        <f>Table1[[#This Row],[H]]+Table1[[#This Row],[BB]]</f>
        <v>0</v>
      </c>
      <c r="AH1566">
        <f>Table1[[#This Row],[H]]-Table1[[#This Row],[2B]]-Table1[[#This Row],[3B]]-Table1[[#This Row],[HR]]</f>
        <v>0</v>
      </c>
      <c r="AI1566" s="3">
        <f>IF(Table1[[#This Row],[Team_Game_Number]] &gt;_xlfn.MAXIFS(Table1[Team_Game_Number],Table1[Team],Table1[[#This Row],[Team]]) - 5,1,0)</f>
        <v>0</v>
      </c>
      <c r="AJ1566" cm="1">
        <f t="array" ref="AJ1566">MATCH(Table1[[#This Row],[Game_ID]],_xlfn.UNIQUE(_xlfn._xlws.FILTER(Table1[Game_ID],Table1[Team]=Table1[[#This Row],[Team]])),0)</f>
        <v>12</v>
      </c>
      <c r="AK1566">
        <f>IF(Table1[[#This Row],[Last5_Flag]]=1,1,0)</f>
        <v>0</v>
      </c>
      <c r="AL1566">
        <f>COUNTIFS(
    Table1[Player Name], Table1[[#This Row],[Player Name]],
    Table1[Position], Table1[[#This Row],[Position]]
)</f>
        <v>3</v>
      </c>
      <c r="AM1566" t="str" cm="1">
        <f t="array" ref="AM15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567" spans="1:39" x14ac:dyDescent="0.2">
      <c r="A1567" t="str">
        <f>TEXT(Table1[[#This Row],[Date]],"yyyymmdd") &amp; "_" &amp; (LEFT(D1567,3) &amp; "_" &amp; LEFT(E1567,3) &amp; "_" &amp; (Table1[[#This Row],[Game_no.]]))</f>
        <v>20260305_U o_WVW_1</v>
      </c>
      <c r="B1567" s="1">
        <v>46086</v>
      </c>
      <c r="C1567" s="3">
        <v>1</v>
      </c>
      <c r="D1567" t="s">
        <v>389</v>
      </c>
      <c r="E1567" t="s">
        <v>286</v>
      </c>
      <c r="F1567" t="s">
        <v>286</v>
      </c>
      <c r="G1567" t="s">
        <v>389</v>
      </c>
      <c r="H1567" t="s">
        <v>288</v>
      </c>
      <c r="I1567" t="str">
        <f>TRIM(SUBSTITUTE(Table1[[#This Row],[Player]], " ", ""))</f>
        <v>L.Hague</v>
      </c>
      <c r="J1567">
        <v>3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f t="shared" si="78"/>
        <v>0</v>
      </c>
      <c r="W1567" t="s">
        <v>48</v>
      </c>
      <c r="X1567" s="3">
        <v>2</v>
      </c>
      <c r="Y1567">
        <v>1</v>
      </c>
      <c r="AF1567">
        <f>Table1[[#This Row],[AB]]+Table1[[#This Row],[BB]]+Table1[[#This Row],[SF]]</f>
        <v>3</v>
      </c>
      <c r="AG1567">
        <f>Table1[[#This Row],[H]]+Table1[[#This Row],[BB]]</f>
        <v>0</v>
      </c>
      <c r="AH1567">
        <f>Table1[[#This Row],[H]]-Table1[[#This Row],[2B]]-Table1[[#This Row],[3B]]-Table1[[#This Row],[HR]]</f>
        <v>0</v>
      </c>
      <c r="AI1567" s="3">
        <f>IF(Table1[[#This Row],[Team_Game_Number]] &gt;_xlfn.MAXIFS(Table1[Team_Game_Number],Table1[Team],Table1[[#This Row],[Team]]) - 5,1,0)</f>
        <v>0</v>
      </c>
      <c r="AJ1567" cm="1">
        <f t="array" ref="AJ1567">MATCH(Table1[[#This Row],[Game_ID]],_xlfn.UNIQUE(_xlfn._xlws.FILTER(Table1[Game_ID],Table1[Team]=Table1[[#This Row],[Team]])),0)</f>
        <v>12</v>
      </c>
      <c r="AK1567">
        <f>IF(Table1[[#This Row],[Last5_Flag]]=1,1,0)</f>
        <v>0</v>
      </c>
      <c r="AL1567">
        <f>COUNTIFS(
    Table1[Player Name], Table1[[#This Row],[Player Name]],
    Table1[Position], Table1[[#This Row],[Position]]
)</f>
        <v>16</v>
      </c>
      <c r="AM1567" t="str" cm="1">
        <f t="array" ref="AM15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568" spans="1:39" x14ac:dyDescent="0.2">
      <c r="A1568" t="str">
        <f>TEXT(Table1[[#This Row],[Date]],"yyyymmdd") &amp; "_" &amp; (LEFT(D1568,3) &amp; "_" &amp; LEFT(E1568,3) &amp; "_" &amp; (Table1[[#This Row],[Game_no.]]))</f>
        <v>20260305_U o_WVW_1</v>
      </c>
      <c r="B1568" s="1">
        <v>46086</v>
      </c>
      <c r="C1568" s="3">
        <v>1</v>
      </c>
      <c r="D1568" t="s">
        <v>389</v>
      </c>
      <c r="E1568" t="s">
        <v>286</v>
      </c>
      <c r="F1568" t="s">
        <v>286</v>
      </c>
      <c r="G1568" t="s">
        <v>389</v>
      </c>
      <c r="H1568" t="s">
        <v>290</v>
      </c>
      <c r="I1568" t="str">
        <f>TRIM(SUBSTITUTE(Table1[[#This Row],[Player]], " ", ""))</f>
        <v>J.Fix</v>
      </c>
      <c r="J1568">
        <v>3</v>
      </c>
      <c r="K1568">
        <v>1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f t="shared" si="78"/>
        <v>1</v>
      </c>
      <c r="W1568" t="s">
        <v>43</v>
      </c>
      <c r="X1568" s="3">
        <v>3</v>
      </c>
      <c r="Y1568">
        <v>0</v>
      </c>
      <c r="AF1568">
        <f>Table1[[#This Row],[AB]]+Table1[[#This Row],[BB]]+Table1[[#This Row],[SF]]</f>
        <v>3</v>
      </c>
      <c r="AG1568">
        <f>Table1[[#This Row],[H]]+Table1[[#This Row],[BB]]</f>
        <v>1</v>
      </c>
      <c r="AH1568">
        <f>Table1[[#This Row],[H]]-Table1[[#This Row],[2B]]-Table1[[#This Row],[3B]]-Table1[[#This Row],[HR]]</f>
        <v>1</v>
      </c>
      <c r="AI1568" s="3">
        <f>IF(Table1[[#This Row],[Team_Game_Number]] &gt;_xlfn.MAXIFS(Table1[Team_Game_Number],Table1[Team],Table1[[#This Row],[Team]]) - 5,1,0)</f>
        <v>0</v>
      </c>
      <c r="AJ1568" cm="1">
        <f t="array" ref="AJ1568">MATCH(Table1[[#This Row],[Game_ID]],_xlfn.UNIQUE(_xlfn._xlws.FILTER(Table1[Game_ID],Table1[Team]=Table1[[#This Row],[Team]])),0)</f>
        <v>12</v>
      </c>
      <c r="AK1568">
        <f>IF(Table1[[#This Row],[Last5_Flag]]=1,1,0)</f>
        <v>0</v>
      </c>
      <c r="AL1568">
        <f>COUNTIFS(
    Table1[Player Name], Table1[[#This Row],[Player Name]],
    Table1[Position], Table1[[#This Row],[Position]]
)</f>
        <v>9</v>
      </c>
      <c r="AM1568" t="str" cm="1">
        <f t="array" ref="AM15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569" spans="1:39" x14ac:dyDescent="0.2">
      <c r="A1569" t="str">
        <f>TEXT(Table1[[#This Row],[Date]],"yyyymmdd") &amp; "_" &amp; (LEFT(D1569,3) &amp; "_" &amp; LEFT(E1569,3) &amp; "_" &amp; (Table1[[#This Row],[Game_no.]]))</f>
        <v>20260305_U o_WVW_1</v>
      </c>
      <c r="B1569" s="1">
        <v>46086</v>
      </c>
      <c r="C1569" s="3">
        <v>1</v>
      </c>
      <c r="D1569" t="s">
        <v>389</v>
      </c>
      <c r="E1569" t="s">
        <v>286</v>
      </c>
      <c r="F1569" t="s">
        <v>286</v>
      </c>
      <c r="G1569" t="s">
        <v>389</v>
      </c>
      <c r="H1569" t="s">
        <v>295</v>
      </c>
      <c r="I1569" t="str">
        <f>TRIM(SUBSTITUTE(Table1[[#This Row],[Player]], " ", ""))</f>
        <v>R.Winn</v>
      </c>
      <c r="J1569">
        <v>3</v>
      </c>
      <c r="K1569">
        <v>0</v>
      </c>
      <c r="L1569">
        <v>2</v>
      </c>
      <c r="M1569">
        <v>1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f t="shared" si="78"/>
        <v>4</v>
      </c>
      <c r="W1569" t="s">
        <v>8</v>
      </c>
      <c r="X1569" s="3">
        <v>4</v>
      </c>
      <c r="Y1569">
        <v>0</v>
      </c>
      <c r="AF1569">
        <f>Table1[[#This Row],[AB]]+Table1[[#This Row],[BB]]+Table1[[#This Row],[SF]]</f>
        <v>3</v>
      </c>
      <c r="AG1569">
        <f>Table1[[#This Row],[H]]+Table1[[#This Row],[BB]]</f>
        <v>2</v>
      </c>
      <c r="AH1569">
        <f>Table1[[#This Row],[H]]-Table1[[#This Row],[2B]]-Table1[[#This Row],[3B]]-Table1[[#This Row],[HR]]</f>
        <v>1</v>
      </c>
      <c r="AI1569" s="3">
        <f>IF(Table1[[#This Row],[Team_Game_Number]] &gt;_xlfn.MAXIFS(Table1[Team_Game_Number],Table1[Team],Table1[[#This Row],[Team]]) - 5,1,0)</f>
        <v>0</v>
      </c>
      <c r="AJ1569" cm="1">
        <f t="array" ref="AJ1569">MATCH(Table1[[#This Row],[Game_ID]],_xlfn.UNIQUE(_xlfn._xlws.FILTER(Table1[Game_ID],Table1[Team]=Table1[[#This Row],[Team]])),0)</f>
        <v>12</v>
      </c>
      <c r="AK1569">
        <f>IF(Table1[[#This Row],[Last5_Flag]]=1,1,0)</f>
        <v>0</v>
      </c>
      <c r="AL1569">
        <f>COUNTIFS(
    Table1[Player Name], Table1[[#This Row],[Player Name]],
    Table1[Position], Table1[[#This Row],[Position]]
)</f>
        <v>10</v>
      </c>
      <c r="AM1569" t="str" cm="1">
        <f t="array" ref="AM15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570" spans="1:39" x14ac:dyDescent="0.2">
      <c r="A1570" t="str">
        <f>TEXT(Table1[[#This Row],[Date]],"yyyymmdd") &amp; "_" &amp; (LEFT(D1570,3) &amp; "_" &amp; LEFT(E1570,3) &amp; "_" &amp; (Table1[[#This Row],[Game_no.]]))</f>
        <v>20260305_U o_WVW_1</v>
      </c>
      <c r="B1570" s="1">
        <v>46086</v>
      </c>
      <c r="C1570" s="3">
        <v>1</v>
      </c>
      <c r="D1570" t="s">
        <v>389</v>
      </c>
      <c r="E1570" t="s">
        <v>286</v>
      </c>
      <c r="F1570" t="s">
        <v>286</v>
      </c>
      <c r="G1570" t="s">
        <v>389</v>
      </c>
      <c r="H1570" t="s">
        <v>289</v>
      </c>
      <c r="I1570" t="str">
        <f>TRIM(SUBSTITUTE(Table1[[#This Row],[Player]], " ", ""))</f>
        <v>G.Arnold</v>
      </c>
      <c r="J1570">
        <v>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f t="shared" si="78"/>
        <v>0</v>
      </c>
      <c r="W1570" t="s">
        <v>7</v>
      </c>
      <c r="X1570" s="3">
        <v>5</v>
      </c>
      <c r="Y1570">
        <v>0</v>
      </c>
      <c r="AF1570">
        <f>Table1[[#This Row],[AB]]+Table1[[#This Row],[BB]]+Table1[[#This Row],[SF]]</f>
        <v>3</v>
      </c>
      <c r="AG1570">
        <f>Table1[[#This Row],[H]]+Table1[[#This Row],[BB]]</f>
        <v>0</v>
      </c>
      <c r="AH1570">
        <f>Table1[[#This Row],[H]]-Table1[[#This Row],[2B]]-Table1[[#This Row],[3B]]-Table1[[#This Row],[HR]]</f>
        <v>0</v>
      </c>
      <c r="AI1570" s="3">
        <f>IF(Table1[[#This Row],[Team_Game_Number]] &gt;_xlfn.MAXIFS(Table1[Team_Game_Number],Table1[Team],Table1[[#This Row],[Team]]) - 5,1,0)</f>
        <v>0</v>
      </c>
      <c r="AJ1570" cm="1">
        <f t="array" ref="AJ1570">MATCH(Table1[[#This Row],[Game_ID]],_xlfn.UNIQUE(_xlfn._xlws.FILTER(Table1[Game_ID],Table1[Team]=Table1[[#This Row],[Team]])),0)</f>
        <v>12</v>
      </c>
      <c r="AK1570">
        <f>IF(Table1[[#This Row],[Last5_Flag]]=1,1,0)</f>
        <v>0</v>
      </c>
      <c r="AL1570">
        <f>COUNTIFS(
    Table1[Player Name], Table1[[#This Row],[Player Name]],
    Table1[Position], Table1[[#This Row],[Position]]
)</f>
        <v>27</v>
      </c>
      <c r="AM1570" t="str" cm="1">
        <f t="array" ref="AM15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571" spans="1:39" x14ac:dyDescent="0.2">
      <c r="A1571" t="str">
        <f>TEXT(Table1[[#This Row],[Date]],"yyyymmdd") &amp; "_" &amp; (LEFT(D1571,3) &amp; "_" &amp; LEFT(E1571,3) &amp; "_" &amp; (Table1[[#This Row],[Game_no.]]))</f>
        <v>20260305_U o_WVW_1</v>
      </c>
      <c r="B1571" s="1">
        <v>46086</v>
      </c>
      <c r="C1571" s="3">
        <v>1</v>
      </c>
      <c r="D1571" t="s">
        <v>389</v>
      </c>
      <c r="E1571" t="s">
        <v>286</v>
      </c>
      <c r="F1571" t="s">
        <v>286</v>
      </c>
      <c r="G1571" t="s">
        <v>389</v>
      </c>
      <c r="H1571" t="s">
        <v>292</v>
      </c>
      <c r="I1571" t="str">
        <f>TRIM(SUBSTITUTE(Table1[[#This Row],[Player]], " ", ""))</f>
        <v>M.Austra</v>
      </c>
      <c r="J1571">
        <v>3</v>
      </c>
      <c r="K1571">
        <v>0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f t="shared" si="78"/>
        <v>0</v>
      </c>
      <c r="W1571" t="s">
        <v>50</v>
      </c>
      <c r="X1571" s="3">
        <v>6</v>
      </c>
      <c r="Y1571">
        <v>0</v>
      </c>
      <c r="AF1571">
        <f>Table1[[#This Row],[AB]]+Table1[[#This Row],[BB]]+Table1[[#This Row],[SF]]</f>
        <v>3</v>
      </c>
      <c r="AG1571">
        <f>Table1[[#This Row],[H]]+Table1[[#This Row],[BB]]</f>
        <v>0</v>
      </c>
      <c r="AH1571">
        <f>Table1[[#This Row],[H]]-Table1[[#This Row],[2B]]-Table1[[#This Row],[3B]]-Table1[[#This Row],[HR]]</f>
        <v>0</v>
      </c>
      <c r="AI1571" s="3">
        <f>IF(Table1[[#This Row],[Team_Game_Number]] &gt;_xlfn.MAXIFS(Table1[Team_Game_Number],Table1[Team],Table1[[#This Row],[Team]]) - 5,1,0)</f>
        <v>0</v>
      </c>
      <c r="AJ1571" cm="1">
        <f t="array" ref="AJ1571">MATCH(Table1[[#This Row],[Game_ID]],_xlfn.UNIQUE(_xlfn._xlws.FILTER(Table1[Game_ID],Table1[Team]=Table1[[#This Row],[Team]])),0)</f>
        <v>12</v>
      </c>
      <c r="AK1571">
        <f>IF(Table1[[#This Row],[Last5_Flag]]=1,1,0)</f>
        <v>0</v>
      </c>
      <c r="AL1571">
        <f>COUNTIFS(
    Table1[Player Name], Table1[[#This Row],[Player Name]],
    Table1[Position], Table1[[#This Row],[Position]]
)</f>
        <v>10</v>
      </c>
      <c r="AM1571" t="str" cm="1">
        <f t="array" ref="AM15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72" spans="1:39" x14ac:dyDescent="0.2">
      <c r="A1572" t="str">
        <f>TEXT(Table1[[#This Row],[Date]],"yyyymmdd") &amp; "_" &amp; (LEFT(D1572,3) &amp; "_" &amp; LEFT(E1572,3) &amp; "_" &amp; (Table1[[#This Row],[Game_no.]]))</f>
        <v>20260305_U o_WVW_1</v>
      </c>
      <c r="B1572" s="1">
        <v>46086</v>
      </c>
      <c r="C1572" s="3">
        <v>1</v>
      </c>
      <c r="D1572" t="s">
        <v>389</v>
      </c>
      <c r="E1572" t="s">
        <v>286</v>
      </c>
      <c r="F1572" t="s">
        <v>286</v>
      </c>
      <c r="G1572" t="s">
        <v>389</v>
      </c>
      <c r="H1572" t="s">
        <v>293</v>
      </c>
      <c r="I1572" t="str">
        <f>TRIM(SUBSTITUTE(Table1[[#This Row],[Player]], " ", ""))</f>
        <v>E.Putman</v>
      </c>
      <c r="J1572">
        <v>3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f t="shared" si="78"/>
        <v>0</v>
      </c>
      <c r="W1572" t="s">
        <v>54</v>
      </c>
      <c r="X1572" s="3">
        <v>7</v>
      </c>
      <c r="Y1572">
        <v>0</v>
      </c>
      <c r="AF1572">
        <f>Table1[[#This Row],[AB]]+Table1[[#This Row],[BB]]+Table1[[#This Row],[SF]]</f>
        <v>3</v>
      </c>
      <c r="AG1572">
        <f>Table1[[#This Row],[H]]+Table1[[#This Row],[BB]]</f>
        <v>0</v>
      </c>
      <c r="AH1572">
        <f>Table1[[#This Row],[H]]-Table1[[#This Row],[2B]]-Table1[[#This Row],[3B]]-Table1[[#This Row],[HR]]</f>
        <v>0</v>
      </c>
      <c r="AI1572" s="3">
        <f>IF(Table1[[#This Row],[Team_Game_Number]] &gt;_xlfn.MAXIFS(Table1[Team_Game_Number],Table1[Team],Table1[[#This Row],[Team]]) - 5,1,0)</f>
        <v>0</v>
      </c>
      <c r="AJ1572" cm="1">
        <f t="array" ref="AJ1572">MATCH(Table1[[#This Row],[Game_ID]],_xlfn.UNIQUE(_xlfn._xlws.FILTER(Table1[Game_ID],Table1[Team]=Table1[[#This Row],[Team]])),0)</f>
        <v>12</v>
      </c>
      <c r="AK1572">
        <f>IF(Table1[[#This Row],[Last5_Flag]]=1,1,0)</f>
        <v>0</v>
      </c>
      <c r="AL1572">
        <f>COUNTIFS(
    Table1[Player Name], Table1[[#This Row],[Player Name]],
    Table1[Position], Table1[[#This Row],[Position]]
)</f>
        <v>24</v>
      </c>
      <c r="AM1572" t="str" cm="1">
        <f t="array" ref="AM15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573" spans="1:39" x14ac:dyDescent="0.2">
      <c r="A1573" t="str">
        <f>TEXT(Table1[[#This Row],[Date]],"yyyymmdd") &amp; "_" &amp; (LEFT(D1573,3) &amp; "_" &amp; LEFT(E1573,3) &amp; "_" &amp; (Table1[[#This Row],[Game_no.]]))</f>
        <v>20260305_U o_WVW_1</v>
      </c>
      <c r="B1573" s="1">
        <v>46086</v>
      </c>
      <c r="C1573" s="3">
        <v>1</v>
      </c>
      <c r="D1573" t="s">
        <v>389</v>
      </c>
      <c r="E1573" t="s">
        <v>286</v>
      </c>
      <c r="F1573" t="s">
        <v>286</v>
      </c>
      <c r="G1573" t="s">
        <v>389</v>
      </c>
      <c r="H1573" t="s">
        <v>309</v>
      </c>
      <c r="I1573" t="str">
        <f>TRIM(SUBSTITUTE(Table1[[#This Row],[Player]], " ", ""))</f>
        <v>K.Vance</v>
      </c>
      <c r="J1573">
        <v>2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f t="shared" si="78"/>
        <v>1</v>
      </c>
      <c r="W1573" t="s">
        <v>52</v>
      </c>
      <c r="X1573" s="3">
        <v>8</v>
      </c>
      <c r="Y1573">
        <v>0</v>
      </c>
      <c r="AF1573">
        <f>Table1[[#This Row],[AB]]+Table1[[#This Row],[BB]]+Table1[[#This Row],[SF]]</f>
        <v>2</v>
      </c>
      <c r="AG1573">
        <f>Table1[[#This Row],[H]]+Table1[[#This Row],[BB]]</f>
        <v>1</v>
      </c>
      <c r="AH1573">
        <f>Table1[[#This Row],[H]]-Table1[[#This Row],[2B]]-Table1[[#This Row],[3B]]-Table1[[#This Row],[HR]]</f>
        <v>1</v>
      </c>
      <c r="AI1573" s="3">
        <f>IF(Table1[[#This Row],[Team_Game_Number]] &gt;_xlfn.MAXIFS(Table1[Team_Game_Number],Table1[Team],Table1[[#This Row],[Team]]) - 5,1,0)</f>
        <v>0</v>
      </c>
      <c r="AJ1573" cm="1">
        <f t="array" ref="AJ1573">MATCH(Table1[[#This Row],[Game_ID]],_xlfn.UNIQUE(_xlfn._xlws.FILTER(Table1[Game_ID],Table1[Team]=Table1[[#This Row],[Team]])),0)</f>
        <v>12</v>
      </c>
      <c r="AK1573">
        <f>IF(Table1[[#This Row],[Last5_Flag]]=1,1,0)</f>
        <v>0</v>
      </c>
      <c r="AL1573">
        <f>COUNTIFS(
    Table1[Player Name], Table1[[#This Row],[Player Name]],
    Table1[Position], Table1[[#This Row],[Position]]
)</f>
        <v>6</v>
      </c>
      <c r="AM1573" t="str" cm="1">
        <f t="array" ref="AM15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74" spans="1:39" x14ac:dyDescent="0.2">
      <c r="A1574" t="str">
        <f>TEXT(Table1[[#This Row],[Date]],"yyyymmdd") &amp; "_" &amp; (LEFT(D1574,3) &amp; "_" &amp; LEFT(E1574,3) &amp; "_" &amp; (Table1[[#This Row],[Game_no.]]))</f>
        <v>20260305_U o_WVW_1</v>
      </c>
      <c r="B1574" s="1">
        <v>46086</v>
      </c>
      <c r="C1574" s="3">
        <v>1</v>
      </c>
      <c r="D1574" t="s">
        <v>389</v>
      </c>
      <c r="E1574" t="s">
        <v>286</v>
      </c>
      <c r="F1574" t="s">
        <v>286</v>
      </c>
      <c r="G1574" t="s">
        <v>389</v>
      </c>
      <c r="H1574" t="s">
        <v>296</v>
      </c>
      <c r="I1574" t="str">
        <f>TRIM(SUBSTITUTE(Table1[[#This Row],[Player]], " ", ""))</f>
        <v>C.Cowan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f t="shared" si="78"/>
        <v>0</v>
      </c>
      <c r="W1574" t="s">
        <v>53</v>
      </c>
      <c r="X1574" s="3">
        <v>9</v>
      </c>
      <c r="Y1574">
        <v>0</v>
      </c>
      <c r="AF1574">
        <f>Table1[[#This Row],[AB]]+Table1[[#This Row],[BB]]+Table1[[#This Row],[SF]]</f>
        <v>2</v>
      </c>
      <c r="AG1574">
        <f>Table1[[#This Row],[H]]+Table1[[#This Row],[BB]]</f>
        <v>0</v>
      </c>
      <c r="AH1574">
        <f>Table1[[#This Row],[H]]-Table1[[#This Row],[2B]]-Table1[[#This Row],[3B]]-Table1[[#This Row],[HR]]</f>
        <v>0</v>
      </c>
      <c r="AI1574" s="3">
        <f>IF(Table1[[#This Row],[Team_Game_Number]] &gt;_xlfn.MAXIFS(Table1[Team_Game_Number],Table1[Team],Table1[[#This Row],[Team]]) - 5,1,0)</f>
        <v>0</v>
      </c>
      <c r="AJ1574" cm="1">
        <f t="array" ref="AJ1574">MATCH(Table1[[#This Row],[Game_ID]],_xlfn.UNIQUE(_xlfn._xlws.FILTER(Table1[Game_ID],Table1[Team]=Table1[[#This Row],[Team]])),0)</f>
        <v>12</v>
      </c>
      <c r="AK1574">
        <f>IF(Table1[[#This Row],[Last5_Flag]]=1,1,0)</f>
        <v>0</v>
      </c>
      <c r="AL1574">
        <f>COUNTIFS(
    Table1[Player Name], Table1[[#This Row],[Player Name]],
    Table1[Position], Table1[[#This Row],[Position]]
)</f>
        <v>3</v>
      </c>
      <c r="AM1574" t="str" cm="1">
        <f t="array" ref="AM15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575" spans="1:39" x14ac:dyDescent="0.2">
      <c r="A1575" t="str">
        <f>TEXT(Table1[[#This Row],[Date]],"yyyymmdd") &amp; "_" &amp; (LEFT(D1575,3) &amp; "_" &amp; LEFT(E1575,3) &amp; "_" &amp; (Table1[[#This Row],[Game_no.]]))</f>
        <v>20260305_U o_WVW_1</v>
      </c>
      <c r="B1575" s="1">
        <v>46086</v>
      </c>
      <c r="C1575" s="3">
        <v>1</v>
      </c>
      <c r="D1575" t="s">
        <v>389</v>
      </c>
      <c r="E1575" t="s">
        <v>286</v>
      </c>
      <c r="F1575" t="s">
        <v>286</v>
      </c>
      <c r="G1575" t="s">
        <v>389</v>
      </c>
      <c r="H1575" t="s">
        <v>358</v>
      </c>
      <c r="I1575" t="str">
        <f>TRIM(SUBSTITUTE(Table1[[#This Row],[Player]], " ", ""))</f>
        <v>M.O'Brien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f t="shared" si="78"/>
        <v>0</v>
      </c>
      <c r="W1575" t="s">
        <v>58</v>
      </c>
      <c r="X1575" s="3"/>
      <c r="Y1575">
        <v>0</v>
      </c>
      <c r="Z1575">
        <v>5.3330000000000002</v>
      </c>
      <c r="AA1575">
        <v>4</v>
      </c>
      <c r="AB1575">
        <v>5</v>
      </c>
      <c r="AC1575">
        <v>2</v>
      </c>
      <c r="AD1575">
        <v>2</v>
      </c>
      <c r="AE1575">
        <v>1</v>
      </c>
      <c r="AF1575">
        <f>Table1[[#This Row],[AB]]+Table1[[#This Row],[BB]]+Table1[[#This Row],[SF]]</f>
        <v>0</v>
      </c>
      <c r="AG1575">
        <f>Table1[[#This Row],[H]]+Table1[[#This Row],[BB]]</f>
        <v>0</v>
      </c>
      <c r="AH1575">
        <f>Table1[[#This Row],[H]]-Table1[[#This Row],[2B]]-Table1[[#This Row],[3B]]-Table1[[#This Row],[HR]]</f>
        <v>0</v>
      </c>
      <c r="AI1575" s="3">
        <f>IF(Table1[[#This Row],[Team_Game_Number]] &gt;_xlfn.MAXIFS(Table1[Team_Game_Number],Table1[Team],Table1[[#This Row],[Team]]) - 5,1,0)</f>
        <v>0</v>
      </c>
      <c r="AJ1575" cm="1">
        <f t="array" ref="AJ1575">MATCH(Table1[[#This Row],[Game_ID]],_xlfn.UNIQUE(_xlfn._xlws.FILTER(Table1[Game_ID],Table1[Team]=Table1[[#This Row],[Team]])),0)</f>
        <v>12</v>
      </c>
      <c r="AK1575">
        <f>IF(Table1[[#This Row],[Last5_Flag]]=1,1,0)</f>
        <v>0</v>
      </c>
      <c r="AL1575">
        <f>COUNTIFS(
    Table1[Player Name], Table1[[#This Row],[Player Name]],
    Table1[Position], Table1[[#This Row],[Position]]
)</f>
        <v>9</v>
      </c>
      <c r="AM1575" t="str" cm="1">
        <f t="array" ref="AM15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76" spans="1:39" x14ac:dyDescent="0.2">
      <c r="A1576" t="str">
        <f>TEXT(Table1[[#This Row],[Date]],"yyyymmdd") &amp; "_" &amp; (LEFT(D1576,3) &amp; "_" &amp; LEFT(E1576,3) &amp; "_" &amp; (Table1[[#This Row],[Game_no.]]))</f>
        <v>20260305_U o_WVW_1</v>
      </c>
      <c r="B1576" s="1">
        <v>46086</v>
      </c>
      <c r="C1576" s="3">
        <v>1</v>
      </c>
      <c r="D1576" t="s">
        <v>389</v>
      </c>
      <c r="E1576" t="s">
        <v>286</v>
      </c>
      <c r="F1576" t="s">
        <v>286</v>
      </c>
      <c r="G1576" t="s">
        <v>389</v>
      </c>
      <c r="H1576" t="s">
        <v>297</v>
      </c>
      <c r="I1576" t="str">
        <f>TRIM(SUBSTITUTE(Table1[[#This Row],[Player]], " ", ""))</f>
        <v>A.Orille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f t="shared" si="78"/>
        <v>0</v>
      </c>
      <c r="W1576" t="s">
        <v>58</v>
      </c>
      <c r="X1576" s="3"/>
      <c r="Y1576">
        <v>0</v>
      </c>
      <c r="Z1576">
        <v>1.667</v>
      </c>
      <c r="AA1576">
        <v>0</v>
      </c>
      <c r="AB1576">
        <v>0</v>
      </c>
      <c r="AC1576">
        <v>0</v>
      </c>
      <c r="AD1576">
        <v>1</v>
      </c>
      <c r="AE1576">
        <v>1</v>
      </c>
      <c r="AF1576">
        <f>Table1[[#This Row],[AB]]+Table1[[#This Row],[BB]]+Table1[[#This Row],[SF]]</f>
        <v>0</v>
      </c>
      <c r="AG1576">
        <f>Table1[[#This Row],[H]]+Table1[[#This Row],[BB]]</f>
        <v>0</v>
      </c>
      <c r="AH1576">
        <f>Table1[[#This Row],[H]]-Table1[[#This Row],[2B]]-Table1[[#This Row],[3B]]-Table1[[#This Row],[HR]]</f>
        <v>0</v>
      </c>
      <c r="AI1576" s="3">
        <f>IF(Table1[[#This Row],[Team_Game_Number]] &gt;_xlfn.MAXIFS(Table1[Team_Game_Number],Table1[Team],Table1[[#This Row],[Team]]) - 5,1,0)</f>
        <v>0</v>
      </c>
      <c r="AJ1576" cm="1">
        <f t="array" ref="AJ1576">MATCH(Table1[[#This Row],[Game_ID]],_xlfn.UNIQUE(_xlfn._xlws.FILTER(Table1[Game_ID],Table1[Team]=Table1[[#This Row],[Team]])),0)</f>
        <v>12</v>
      </c>
      <c r="AK1576">
        <f>IF(Table1[[#This Row],[Last5_Flag]]=1,1,0)</f>
        <v>0</v>
      </c>
      <c r="AL1576">
        <f>COUNTIFS(
    Table1[Player Name], Table1[[#This Row],[Player Name]],
    Table1[Position], Table1[[#This Row],[Position]]
)</f>
        <v>12</v>
      </c>
      <c r="AM1576" t="str" cm="1">
        <f t="array" ref="AM15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77" spans="1:39" x14ac:dyDescent="0.2">
      <c r="A1577" t="str">
        <f>TEXT(Table1[[#This Row],[Date]],"yyyymmdd") &amp; "_" &amp; (LEFT(D1577,3) &amp; "_" &amp; LEFT(E1577,3) &amp; "_" &amp; (Table1[[#This Row],[Game_no.]]))</f>
        <v>20260306_Set_Whe_1</v>
      </c>
      <c r="B1577" s="1">
        <v>46087</v>
      </c>
      <c r="C1577" s="3">
        <v>1</v>
      </c>
      <c r="D1577" t="s">
        <v>304</v>
      </c>
      <c r="E1577" t="s">
        <v>270</v>
      </c>
      <c r="F1577" t="s">
        <v>270</v>
      </c>
      <c r="G1577" t="s">
        <v>304</v>
      </c>
      <c r="H1577" t="s">
        <v>273</v>
      </c>
      <c r="I1577" t="str">
        <f>TRIM(SUBSTITUTE(Table1[[#This Row],[Player]], " ", ""))</f>
        <v>K.Warrix</v>
      </c>
      <c r="J1577">
        <v>4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f t="shared" si="78"/>
        <v>0</v>
      </c>
      <c r="W1577" t="s">
        <v>48</v>
      </c>
      <c r="X1577" s="3">
        <v>1</v>
      </c>
      <c r="Y1577">
        <v>0</v>
      </c>
      <c r="AF1577">
        <f>Table1[[#This Row],[AB]]+Table1[[#This Row],[BB]]+Table1[[#This Row],[SF]]</f>
        <v>4</v>
      </c>
      <c r="AG1577">
        <f>Table1[[#This Row],[H]]+Table1[[#This Row],[BB]]</f>
        <v>0</v>
      </c>
      <c r="AH1577">
        <f>Table1[[#This Row],[H]]-Table1[[#This Row],[2B]]-Table1[[#This Row],[3B]]-Table1[[#This Row],[HR]]</f>
        <v>0</v>
      </c>
      <c r="AI1577" s="3">
        <f>IF(Table1[[#This Row],[Team_Game_Number]] &gt;_xlfn.MAXIFS(Table1[Team_Game_Number],Table1[Team],Table1[[#This Row],[Team]]) - 5,1,0)</f>
        <v>0</v>
      </c>
      <c r="AJ1577" cm="1">
        <f t="array" ref="AJ1577">MATCH(Table1[[#This Row],[Game_ID]],_xlfn.UNIQUE(_xlfn._xlws.FILTER(Table1[Game_ID],Table1[Team]=Table1[[#This Row],[Team]])),0)</f>
        <v>9</v>
      </c>
      <c r="AK1577">
        <f>IF(Table1[[#This Row],[Last5_Flag]]=1,1,0)</f>
        <v>0</v>
      </c>
      <c r="AL1577">
        <f>COUNTIFS(
    Table1[Player Name], Table1[[#This Row],[Player Name]],
    Table1[Position], Table1[[#This Row],[Position]]
)</f>
        <v>24</v>
      </c>
      <c r="AM1577" t="str" cm="1">
        <f t="array" ref="AM15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578" spans="1:39" x14ac:dyDescent="0.2">
      <c r="A1578" t="str">
        <f>TEXT(Table1[[#This Row],[Date]],"yyyymmdd") &amp; "_" &amp; (LEFT(D1578,3) &amp; "_" &amp; LEFT(E1578,3) &amp; "_" &amp; (Table1[[#This Row],[Game_no.]]))</f>
        <v>20260306_Set_Whe_1</v>
      </c>
      <c r="B1578" s="1">
        <v>46087</v>
      </c>
      <c r="C1578" s="3">
        <v>1</v>
      </c>
      <c r="D1578" t="s">
        <v>304</v>
      </c>
      <c r="E1578" t="s">
        <v>270</v>
      </c>
      <c r="F1578" t="s">
        <v>270</v>
      </c>
      <c r="G1578" t="s">
        <v>304</v>
      </c>
      <c r="H1578" t="s">
        <v>274</v>
      </c>
      <c r="I1578" t="str">
        <f>TRIM(SUBSTITUTE(Table1[[#This Row],[Player]], " ", ""))</f>
        <v>M.Burns</v>
      </c>
      <c r="J1578">
        <v>3</v>
      </c>
      <c r="K1578">
        <v>1</v>
      </c>
      <c r="L1578">
        <v>1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f t="shared" si="78"/>
        <v>1</v>
      </c>
      <c r="W1578" t="s">
        <v>8</v>
      </c>
      <c r="X1578" s="3">
        <v>2</v>
      </c>
      <c r="Y1578">
        <v>0</v>
      </c>
      <c r="AF1578">
        <f>Table1[[#This Row],[AB]]+Table1[[#This Row],[BB]]+Table1[[#This Row],[SF]]</f>
        <v>4</v>
      </c>
      <c r="AG1578">
        <f>Table1[[#This Row],[H]]+Table1[[#This Row],[BB]]</f>
        <v>2</v>
      </c>
      <c r="AH1578">
        <f>Table1[[#This Row],[H]]-Table1[[#This Row],[2B]]-Table1[[#This Row],[3B]]-Table1[[#This Row],[HR]]</f>
        <v>1</v>
      </c>
      <c r="AI1578" s="3">
        <f>IF(Table1[[#This Row],[Team_Game_Number]] &gt;_xlfn.MAXIFS(Table1[Team_Game_Number],Table1[Team],Table1[[#This Row],[Team]]) - 5,1,0)</f>
        <v>0</v>
      </c>
      <c r="AJ1578" cm="1">
        <f t="array" ref="AJ1578">MATCH(Table1[[#This Row],[Game_ID]],_xlfn.UNIQUE(_xlfn._xlws.FILTER(Table1[Game_ID],Table1[Team]=Table1[[#This Row],[Team]])),0)</f>
        <v>9</v>
      </c>
      <c r="AK1578">
        <f>IF(Table1[[#This Row],[Last5_Flag]]=1,1,0)</f>
        <v>0</v>
      </c>
      <c r="AL1578">
        <f>COUNTIFS(
    Table1[Player Name], Table1[[#This Row],[Player Name]],
    Table1[Position], Table1[[#This Row],[Position]]
)</f>
        <v>15</v>
      </c>
      <c r="AM1578" t="str" cm="1">
        <f t="array" ref="AM15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579" spans="1:39" x14ac:dyDescent="0.2">
      <c r="A1579" t="str">
        <f>TEXT(Table1[[#This Row],[Date]],"yyyymmdd") &amp; "_" &amp; (LEFT(D1579,3) &amp; "_" &amp; LEFT(E1579,3) &amp; "_" &amp; (Table1[[#This Row],[Game_no.]]))</f>
        <v>20260306_Set_Whe_1</v>
      </c>
      <c r="B1579" s="1">
        <v>46087</v>
      </c>
      <c r="C1579" s="3">
        <v>1</v>
      </c>
      <c r="D1579" t="s">
        <v>304</v>
      </c>
      <c r="E1579" t="s">
        <v>270</v>
      </c>
      <c r="F1579" t="s">
        <v>270</v>
      </c>
      <c r="G1579" t="s">
        <v>304</v>
      </c>
      <c r="H1579" t="s">
        <v>278</v>
      </c>
      <c r="I1579" t="str">
        <f>TRIM(SUBSTITUTE(Table1[[#This Row],[Player]], " ", ""))</f>
        <v>E.Troxel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f t="shared" ref="V1579:V1610" si="79">L1579*1+P1579*2+Q1579*3+R1579*4</f>
        <v>0</v>
      </c>
      <c r="W1579" t="s">
        <v>73</v>
      </c>
      <c r="X1579" s="3"/>
      <c r="Y1579">
        <v>0</v>
      </c>
      <c r="AF1579">
        <f>Table1[[#This Row],[AB]]+Table1[[#This Row],[BB]]+Table1[[#This Row],[SF]]</f>
        <v>0</v>
      </c>
      <c r="AG1579">
        <f>Table1[[#This Row],[H]]+Table1[[#This Row],[BB]]</f>
        <v>0</v>
      </c>
      <c r="AH1579">
        <f>Table1[[#This Row],[H]]-Table1[[#This Row],[2B]]-Table1[[#This Row],[3B]]-Table1[[#This Row],[HR]]</f>
        <v>0</v>
      </c>
      <c r="AI1579" s="3">
        <f>IF(Table1[[#This Row],[Team_Game_Number]] &gt;_xlfn.MAXIFS(Table1[Team_Game_Number],Table1[Team],Table1[[#This Row],[Team]]) - 5,1,0)</f>
        <v>0</v>
      </c>
      <c r="AJ1579" cm="1">
        <f t="array" ref="AJ1579">MATCH(Table1[[#This Row],[Game_ID]],_xlfn.UNIQUE(_xlfn._xlws.FILTER(Table1[Game_ID],Table1[Team]=Table1[[#This Row],[Team]])),0)</f>
        <v>9</v>
      </c>
      <c r="AK1579">
        <f>IF(Table1[[#This Row],[Last5_Flag]]=1,1,0)</f>
        <v>0</v>
      </c>
      <c r="AL1579">
        <f>COUNTIFS(
    Table1[Player Name], Table1[[#This Row],[Player Name]],
    Table1[Position], Table1[[#This Row],[Position]]
)</f>
        <v>3</v>
      </c>
      <c r="AM1579" t="str" cm="1">
        <f t="array" ref="AM15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80" spans="1:39" x14ac:dyDescent="0.2">
      <c r="A1580" t="str">
        <f>TEXT(Table1[[#This Row],[Date]],"yyyymmdd") &amp; "_" &amp; (LEFT(D1580,3) &amp; "_" &amp; LEFT(E1580,3) &amp; "_" &amp; (Table1[[#This Row],[Game_no.]]))</f>
        <v>20260306_Set_Whe_1</v>
      </c>
      <c r="B1580" s="1">
        <v>46087</v>
      </c>
      <c r="C1580" s="3">
        <v>1</v>
      </c>
      <c r="D1580" t="s">
        <v>304</v>
      </c>
      <c r="E1580" t="s">
        <v>270</v>
      </c>
      <c r="F1580" t="s">
        <v>270</v>
      </c>
      <c r="G1580" t="s">
        <v>304</v>
      </c>
      <c r="H1580" t="s">
        <v>281</v>
      </c>
      <c r="I1580" t="str">
        <f>TRIM(SUBSTITUTE(Table1[[#This Row],[Player]], " ", ""))</f>
        <v>B.Sanders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f t="shared" si="79"/>
        <v>0</v>
      </c>
      <c r="W1580" t="s">
        <v>43</v>
      </c>
      <c r="X1580" s="3">
        <v>3</v>
      </c>
      <c r="Y1580">
        <v>0</v>
      </c>
      <c r="AF1580">
        <f>Table1[[#This Row],[AB]]+Table1[[#This Row],[BB]]+Table1[[#This Row],[SF]]</f>
        <v>2</v>
      </c>
      <c r="AG1580">
        <f>Table1[[#This Row],[H]]+Table1[[#This Row],[BB]]</f>
        <v>1</v>
      </c>
      <c r="AH1580">
        <f>Table1[[#This Row],[H]]-Table1[[#This Row],[2B]]-Table1[[#This Row],[3B]]-Table1[[#This Row],[HR]]</f>
        <v>0</v>
      </c>
      <c r="AI1580" s="3">
        <f>IF(Table1[[#This Row],[Team_Game_Number]] &gt;_xlfn.MAXIFS(Table1[Team_Game_Number],Table1[Team],Table1[[#This Row],[Team]]) - 5,1,0)</f>
        <v>0</v>
      </c>
      <c r="AJ1580" cm="1">
        <f t="array" ref="AJ1580">MATCH(Table1[[#This Row],[Game_ID]],_xlfn.UNIQUE(_xlfn._xlws.FILTER(Table1[Game_ID],Table1[Team]=Table1[[#This Row],[Team]])),0)</f>
        <v>9</v>
      </c>
      <c r="AK1580">
        <f>IF(Table1[[#This Row],[Last5_Flag]]=1,1,0)</f>
        <v>0</v>
      </c>
      <c r="AL1580">
        <f>COUNTIFS(
    Table1[Player Name], Table1[[#This Row],[Player Name]],
    Table1[Position], Table1[[#This Row],[Position]]
)</f>
        <v>4</v>
      </c>
      <c r="AM1580" t="str" cm="1">
        <f t="array" ref="AM15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581" spans="1:39" x14ac:dyDescent="0.2">
      <c r="A1581" t="str">
        <f>TEXT(Table1[[#This Row],[Date]],"yyyymmdd") &amp; "_" &amp; (LEFT(D1581,3) &amp; "_" &amp; LEFT(E1581,3) &amp; "_" &amp; (Table1[[#This Row],[Game_no.]]))</f>
        <v>20260306_Set_Whe_1</v>
      </c>
      <c r="B1581" s="1">
        <v>46087</v>
      </c>
      <c r="C1581" s="3">
        <v>1</v>
      </c>
      <c r="D1581" t="s">
        <v>304</v>
      </c>
      <c r="E1581" t="s">
        <v>270</v>
      </c>
      <c r="F1581" t="s">
        <v>270</v>
      </c>
      <c r="G1581" t="s">
        <v>304</v>
      </c>
      <c r="H1581" t="s">
        <v>276</v>
      </c>
      <c r="I1581" t="str">
        <f>TRIM(SUBSTITUTE(Table1[[#This Row],[Player]], " ", ""))</f>
        <v>E.Blackie</v>
      </c>
      <c r="J1581">
        <v>1</v>
      </c>
      <c r="K1581">
        <v>0</v>
      </c>
      <c r="L1581">
        <v>1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f t="shared" si="79"/>
        <v>1</v>
      </c>
      <c r="W1581" t="s">
        <v>391</v>
      </c>
      <c r="X1581" s="3">
        <v>3</v>
      </c>
      <c r="Y1581">
        <v>0</v>
      </c>
      <c r="AF1581">
        <f>Table1[[#This Row],[AB]]+Table1[[#This Row],[BB]]+Table1[[#This Row],[SF]]</f>
        <v>2</v>
      </c>
      <c r="AG1581">
        <f>Table1[[#This Row],[H]]+Table1[[#This Row],[BB]]</f>
        <v>2</v>
      </c>
      <c r="AH1581">
        <f>Table1[[#This Row],[H]]-Table1[[#This Row],[2B]]-Table1[[#This Row],[3B]]-Table1[[#This Row],[HR]]</f>
        <v>1</v>
      </c>
      <c r="AI1581" s="3">
        <f>IF(Table1[[#This Row],[Team_Game_Number]] &gt;_xlfn.MAXIFS(Table1[Team_Game_Number],Table1[Team],Table1[[#This Row],[Team]]) - 5,1,0)</f>
        <v>0</v>
      </c>
      <c r="AJ1581" cm="1">
        <f t="array" ref="AJ1581">MATCH(Table1[[#This Row],[Game_ID]],_xlfn.UNIQUE(_xlfn._xlws.FILTER(Table1[Game_ID],Table1[Team]=Table1[[#This Row],[Team]])),0)</f>
        <v>9</v>
      </c>
      <c r="AK1581">
        <f>IF(Table1[[#This Row],[Last5_Flag]]=1,1,0)</f>
        <v>0</v>
      </c>
      <c r="AL1581">
        <f>COUNTIFS(
    Table1[Player Name], Table1[[#This Row],[Player Name]],
    Table1[Position], Table1[[#This Row],[Position]]
)</f>
        <v>1</v>
      </c>
      <c r="AM1581" t="str" cm="1">
        <f t="array" ref="AM15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582" spans="1:39" x14ac:dyDescent="0.2">
      <c r="A1582" t="str">
        <f>TEXT(Table1[[#This Row],[Date]],"yyyymmdd") &amp; "_" &amp; (LEFT(D1582,3) &amp; "_" &amp; LEFT(E1582,3) &amp; "_" &amp; (Table1[[#This Row],[Game_no.]]))</f>
        <v>20260306_Set_Whe_1</v>
      </c>
      <c r="B1582" s="1">
        <v>46087</v>
      </c>
      <c r="C1582" s="3">
        <v>1</v>
      </c>
      <c r="D1582" t="s">
        <v>304</v>
      </c>
      <c r="E1582" t="s">
        <v>270</v>
      </c>
      <c r="F1582" t="s">
        <v>270</v>
      </c>
      <c r="G1582" t="s">
        <v>304</v>
      </c>
      <c r="H1582" t="s">
        <v>280</v>
      </c>
      <c r="I1582" t="str">
        <f>TRIM(SUBSTITUTE(Table1[[#This Row],[Player]], " ", ""))</f>
        <v>M.Rodriguez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f t="shared" si="79"/>
        <v>0</v>
      </c>
      <c r="W1582" t="s">
        <v>73</v>
      </c>
      <c r="X1582" s="3"/>
      <c r="Y1582">
        <v>0</v>
      </c>
      <c r="AF1582">
        <f>Table1[[#This Row],[AB]]+Table1[[#This Row],[BB]]+Table1[[#This Row],[SF]]</f>
        <v>0</v>
      </c>
      <c r="AG1582">
        <f>Table1[[#This Row],[H]]+Table1[[#This Row],[BB]]</f>
        <v>0</v>
      </c>
      <c r="AH1582">
        <f>Table1[[#This Row],[H]]-Table1[[#This Row],[2B]]-Table1[[#This Row],[3B]]-Table1[[#This Row],[HR]]</f>
        <v>0</v>
      </c>
      <c r="AI1582" s="3">
        <f>IF(Table1[[#This Row],[Team_Game_Number]] &gt;_xlfn.MAXIFS(Table1[Team_Game_Number],Table1[Team],Table1[[#This Row],[Team]]) - 5,1,0)</f>
        <v>0</v>
      </c>
      <c r="AJ1582" cm="1">
        <f t="array" ref="AJ1582">MATCH(Table1[[#This Row],[Game_ID]],_xlfn.UNIQUE(_xlfn._xlws.FILTER(Table1[Game_ID],Table1[Team]=Table1[[#This Row],[Team]])),0)</f>
        <v>9</v>
      </c>
      <c r="AK1582">
        <f>IF(Table1[[#This Row],[Last5_Flag]]=1,1,0)</f>
        <v>0</v>
      </c>
      <c r="AL1582">
        <f>COUNTIFS(
    Table1[Player Name], Table1[[#This Row],[Player Name]],
    Table1[Position], Table1[[#This Row],[Position]]
)</f>
        <v>3</v>
      </c>
      <c r="AM1582" t="str" cm="1">
        <f t="array" ref="AM15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583" spans="1:39" x14ac:dyDescent="0.2">
      <c r="A1583" t="str">
        <f>TEXT(Table1[[#This Row],[Date]],"yyyymmdd") &amp; "_" &amp; (LEFT(D1583,3) &amp; "_" &amp; LEFT(E1583,3) &amp; "_" &amp; (Table1[[#This Row],[Game_no.]]))</f>
        <v>20260306_Set_Whe_1</v>
      </c>
      <c r="B1583" s="1">
        <v>46087</v>
      </c>
      <c r="C1583" s="3">
        <v>1</v>
      </c>
      <c r="D1583" t="s">
        <v>304</v>
      </c>
      <c r="E1583" t="s">
        <v>270</v>
      </c>
      <c r="F1583" t="s">
        <v>270</v>
      </c>
      <c r="G1583" t="s">
        <v>304</v>
      </c>
      <c r="H1583" t="s">
        <v>272</v>
      </c>
      <c r="I1583" t="str">
        <f>TRIM(SUBSTITUTE(Table1[[#This Row],[Player]], " ", ""))</f>
        <v>M.Kay</v>
      </c>
      <c r="J1583">
        <v>4</v>
      </c>
      <c r="K1583">
        <v>0</v>
      </c>
      <c r="L1583">
        <v>1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f t="shared" si="79"/>
        <v>1</v>
      </c>
      <c r="W1583" t="s">
        <v>128</v>
      </c>
      <c r="X1583" s="3">
        <v>4</v>
      </c>
      <c r="Y1583">
        <v>0</v>
      </c>
      <c r="AF1583">
        <f>Table1[[#This Row],[AB]]+Table1[[#This Row],[BB]]+Table1[[#This Row],[SF]]</f>
        <v>4</v>
      </c>
      <c r="AG1583">
        <f>Table1[[#This Row],[H]]+Table1[[#This Row],[BB]]</f>
        <v>1</v>
      </c>
      <c r="AH1583">
        <f>Table1[[#This Row],[H]]-Table1[[#This Row],[2B]]-Table1[[#This Row],[3B]]-Table1[[#This Row],[HR]]</f>
        <v>1</v>
      </c>
      <c r="AI1583" s="3">
        <f>IF(Table1[[#This Row],[Team_Game_Number]] &gt;_xlfn.MAXIFS(Table1[Team_Game_Number],Table1[Team],Table1[[#This Row],[Team]]) - 5,1,0)</f>
        <v>0</v>
      </c>
      <c r="AJ1583" cm="1">
        <f t="array" ref="AJ1583">MATCH(Table1[[#This Row],[Game_ID]],_xlfn.UNIQUE(_xlfn._xlws.FILTER(Table1[Game_ID],Table1[Team]=Table1[[#This Row],[Team]])),0)</f>
        <v>9</v>
      </c>
      <c r="AK1583">
        <f>IF(Table1[[#This Row],[Last5_Flag]]=1,1,0)</f>
        <v>0</v>
      </c>
      <c r="AL1583">
        <f>COUNTIFS(
    Table1[Player Name], Table1[[#This Row],[Player Name]],
    Table1[Position], Table1[[#This Row],[Position]]
)</f>
        <v>1</v>
      </c>
      <c r="AM1583" t="str" cm="1">
        <f t="array" ref="AM15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584" spans="1:39" x14ac:dyDescent="0.2">
      <c r="A1584" t="str">
        <f>TEXT(Table1[[#This Row],[Date]],"yyyymmdd") &amp; "_" &amp; (LEFT(D1584,3) &amp; "_" &amp; LEFT(E1584,3) &amp; "_" &amp; (Table1[[#This Row],[Game_no.]]))</f>
        <v>20260306_Set_Whe_1</v>
      </c>
      <c r="B1584" s="1">
        <v>46087</v>
      </c>
      <c r="C1584" s="3">
        <v>1</v>
      </c>
      <c r="D1584" t="s">
        <v>304</v>
      </c>
      <c r="E1584" t="s">
        <v>270</v>
      </c>
      <c r="F1584" t="s">
        <v>270</v>
      </c>
      <c r="G1584" t="s">
        <v>304</v>
      </c>
      <c r="H1584" t="s">
        <v>321</v>
      </c>
      <c r="I1584" t="str">
        <f>TRIM(SUBSTITUTE(Table1[[#This Row],[Player]], " ", ""))</f>
        <v>D.Carrillo</v>
      </c>
      <c r="J1584">
        <v>4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f t="shared" si="79"/>
        <v>1</v>
      </c>
      <c r="W1584" t="s">
        <v>52</v>
      </c>
      <c r="X1584" s="3">
        <v>5</v>
      </c>
      <c r="Y1584">
        <v>0</v>
      </c>
      <c r="AF1584">
        <f>Table1[[#This Row],[AB]]+Table1[[#This Row],[BB]]+Table1[[#This Row],[SF]]</f>
        <v>4</v>
      </c>
      <c r="AG1584">
        <f>Table1[[#This Row],[H]]+Table1[[#This Row],[BB]]</f>
        <v>1</v>
      </c>
      <c r="AH1584">
        <f>Table1[[#This Row],[H]]-Table1[[#This Row],[2B]]-Table1[[#This Row],[3B]]-Table1[[#This Row],[HR]]</f>
        <v>1</v>
      </c>
      <c r="AI1584" s="3">
        <f>IF(Table1[[#This Row],[Team_Game_Number]] &gt;_xlfn.MAXIFS(Table1[Team_Game_Number],Table1[Team],Table1[[#This Row],[Team]]) - 5,1,0)</f>
        <v>0</v>
      </c>
      <c r="AJ1584" cm="1">
        <f t="array" ref="AJ1584">MATCH(Table1[[#This Row],[Game_ID]],_xlfn.UNIQUE(_xlfn._xlws.FILTER(Table1[Game_ID],Table1[Team]=Table1[[#This Row],[Team]])),0)</f>
        <v>9</v>
      </c>
      <c r="AK1584">
        <f>IF(Table1[[#This Row],[Last5_Flag]]=1,1,0)</f>
        <v>0</v>
      </c>
      <c r="AL1584">
        <f>COUNTIFS(
    Table1[Player Name], Table1[[#This Row],[Player Name]],
    Table1[Position], Table1[[#This Row],[Position]]
)</f>
        <v>12</v>
      </c>
      <c r="AM1584" t="str" cm="1">
        <f t="array" ref="AM15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85" spans="1:39" x14ac:dyDescent="0.2">
      <c r="A1585" t="str">
        <f>TEXT(Table1[[#This Row],[Date]],"yyyymmdd") &amp; "_" &amp; (LEFT(D1585,3) &amp; "_" &amp; LEFT(E1585,3) &amp; "_" &amp; (Table1[[#This Row],[Game_no.]]))</f>
        <v>20260306_Set_Whe_1</v>
      </c>
      <c r="B1585" s="1">
        <v>46087</v>
      </c>
      <c r="C1585" s="3">
        <v>1</v>
      </c>
      <c r="D1585" t="s">
        <v>304</v>
      </c>
      <c r="E1585" t="s">
        <v>270</v>
      </c>
      <c r="F1585" t="s">
        <v>270</v>
      </c>
      <c r="G1585" t="s">
        <v>304</v>
      </c>
      <c r="H1585" t="s">
        <v>271</v>
      </c>
      <c r="I1585" t="str">
        <f>TRIM(SUBSTITUTE(Table1[[#This Row],[Player]], " ", ""))</f>
        <v>G.Mummery</v>
      </c>
      <c r="J1585">
        <v>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f t="shared" si="79"/>
        <v>0</v>
      </c>
      <c r="W1585" t="s">
        <v>7</v>
      </c>
      <c r="X1585" s="3">
        <v>6</v>
      </c>
      <c r="Y1585">
        <v>0</v>
      </c>
      <c r="AF1585">
        <f>Table1[[#This Row],[AB]]+Table1[[#This Row],[BB]]+Table1[[#This Row],[SF]]</f>
        <v>3</v>
      </c>
      <c r="AG1585">
        <f>Table1[[#This Row],[H]]+Table1[[#This Row],[BB]]</f>
        <v>0</v>
      </c>
      <c r="AH1585">
        <f>Table1[[#This Row],[H]]-Table1[[#This Row],[2B]]-Table1[[#This Row],[3B]]-Table1[[#This Row],[HR]]</f>
        <v>0</v>
      </c>
      <c r="AI1585" s="3">
        <f>IF(Table1[[#This Row],[Team_Game_Number]] &gt;_xlfn.MAXIFS(Table1[Team_Game_Number],Table1[Team],Table1[[#This Row],[Team]]) - 5,1,0)</f>
        <v>0</v>
      </c>
      <c r="AJ1585" cm="1">
        <f t="array" ref="AJ1585">MATCH(Table1[[#This Row],[Game_ID]],_xlfn.UNIQUE(_xlfn._xlws.FILTER(Table1[Game_ID],Table1[Team]=Table1[[#This Row],[Team]])),0)</f>
        <v>9</v>
      </c>
      <c r="AK1585">
        <f>IF(Table1[[#This Row],[Last5_Flag]]=1,1,0)</f>
        <v>0</v>
      </c>
      <c r="AL1585">
        <f>COUNTIFS(
    Table1[Player Name], Table1[[#This Row],[Player Name]],
    Table1[Position], Table1[[#This Row],[Position]]
)</f>
        <v>23</v>
      </c>
      <c r="AM1585" t="str" cm="1">
        <f t="array" ref="AM15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586" spans="1:39" x14ac:dyDescent="0.2">
      <c r="A1586" t="str">
        <f>TEXT(Table1[[#This Row],[Date]],"yyyymmdd") &amp; "_" &amp; (LEFT(D1586,3) &amp; "_" &amp; LEFT(E1586,3) &amp; "_" &amp; (Table1[[#This Row],[Game_no.]]))</f>
        <v>20260306_Set_Whe_1</v>
      </c>
      <c r="B1586" s="1">
        <v>46087</v>
      </c>
      <c r="C1586" s="3">
        <v>1</v>
      </c>
      <c r="D1586" t="s">
        <v>304</v>
      </c>
      <c r="E1586" t="s">
        <v>270</v>
      </c>
      <c r="F1586" t="s">
        <v>270</v>
      </c>
      <c r="G1586" t="s">
        <v>304</v>
      </c>
      <c r="H1586" t="s">
        <v>377</v>
      </c>
      <c r="I1586" t="str">
        <f>TRIM(SUBSTITUTE(Table1[[#This Row],[Player]], " ", ""))</f>
        <v>P.Villarreal</v>
      </c>
      <c r="J1586">
        <v>3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f t="shared" si="79"/>
        <v>1</v>
      </c>
      <c r="W1586" t="s">
        <v>54</v>
      </c>
      <c r="X1586" s="3">
        <v>7</v>
      </c>
      <c r="Y1586">
        <v>0</v>
      </c>
      <c r="AF1586">
        <f>Table1[[#This Row],[AB]]+Table1[[#This Row],[BB]]+Table1[[#This Row],[SF]]</f>
        <v>3</v>
      </c>
      <c r="AG1586">
        <f>Table1[[#This Row],[H]]+Table1[[#This Row],[BB]]</f>
        <v>1</v>
      </c>
      <c r="AH1586">
        <f>Table1[[#This Row],[H]]-Table1[[#This Row],[2B]]-Table1[[#This Row],[3B]]-Table1[[#This Row],[HR]]</f>
        <v>1</v>
      </c>
      <c r="AI1586" s="3">
        <f>IF(Table1[[#This Row],[Team_Game_Number]] &gt;_xlfn.MAXIFS(Table1[Team_Game_Number],Table1[Team],Table1[[#This Row],[Team]]) - 5,1,0)</f>
        <v>0</v>
      </c>
      <c r="AJ1586" cm="1">
        <f t="array" ref="AJ1586">MATCH(Table1[[#This Row],[Game_ID]],_xlfn.UNIQUE(_xlfn._xlws.FILTER(Table1[Game_ID],Table1[Team]=Table1[[#This Row],[Team]])),0)</f>
        <v>9</v>
      </c>
      <c r="AK1586">
        <f>IF(Table1[[#This Row],[Last5_Flag]]=1,1,0)</f>
        <v>0</v>
      </c>
      <c r="AL1586">
        <f>COUNTIFS(
    Table1[Player Name], Table1[[#This Row],[Player Name]],
    Table1[Position], Table1[[#This Row],[Position]]
)</f>
        <v>13</v>
      </c>
      <c r="AM1586" t="str" cm="1">
        <f t="array" ref="AM15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587" spans="1:39" x14ac:dyDescent="0.2">
      <c r="A1587" t="str">
        <f>TEXT(Table1[[#This Row],[Date]],"yyyymmdd") &amp; "_" &amp; (LEFT(D1587,3) &amp; "_" &amp; LEFT(E1587,3) &amp; "_" &amp; (Table1[[#This Row],[Game_no.]]))</f>
        <v>20260306_Set_Whe_1</v>
      </c>
      <c r="B1587" s="1">
        <v>46087</v>
      </c>
      <c r="C1587" s="3">
        <v>1</v>
      </c>
      <c r="D1587" t="s">
        <v>304</v>
      </c>
      <c r="E1587" t="s">
        <v>270</v>
      </c>
      <c r="F1587" t="s">
        <v>270</v>
      </c>
      <c r="G1587" t="s">
        <v>304</v>
      </c>
      <c r="H1587" t="s">
        <v>282</v>
      </c>
      <c r="I1587" t="str">
        <f>TRIM(SUBSTITUTE(Table1[[#This Row],[Player]], " ", ""))</f>
        <v>A.Kresak</v>
      </c>
      <c r="J1587">
        <v>2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f t="shared" si="79"/>
        <v>0</v>
      </c>
      <c r="W1587" t="s">
        <v>53</v>
      </c>
      <c r="X1587" s="3">
        <v>8</v>
      </c>
      <c r="Y1587">
        <v>0</v>
      </c>
      <c r="AF1587">
        <f>Table1[[#This Row],[AB]]+Table1[[#This Row],[BB]]+Table1[[#This Row],[SF]]</f>
        <v>2</v>
      </c>
      <c r="AG1587">
        <f>Table1[[#This Row],[H]]+Table1[[#This Row],[BB]]</f>
        <v>0</v>
      </c>
      <c r="AH1587">
        <f>Table1[[#This Row],[H]]-Table1[[#This Row],[2B]]-Table1[[#This Row],[3B]]-Table1[[#This Row],[HR]]</f>
        <v>0</v>
      </c>
      <c r="AI1587" s="3">
        <f>IF(Table1[[#This Row],[Team_Game_Number]] &gt;_xlfn.MAXIFS(Table1[Team_Game_Number],Table1[Team],Table1[[#This Row],[Team]]) - 5,1,0)</f>
        <v>0</v>
      </c>
      <c r="AJ1587" cm="1">
        <f t="array" ref="AJ1587">MATCH(Table1[[#This Row],[Game_ID]],_xlfn.UNIQUE(_xlfn._xlws.FILTER(Table1[Game_ID],Table1[Team]=Table1[[#This Row],[Team]])),0)</f>
        <v>9</v>
      </c>
      <c r="AK1587">
        <f>IF(Table1[[#This Row],[Last5_Flag]]=1,1,0)</f>
        <v>0</v>
      </c>
      <c r="AL1587">
        <f>COUNTIFS(
    Table1[Player Name], Table1[[#This Row],[Player Name]],
    Table1[Position], Table1[[#This Row],[Position]]
)</f>
        <v>19</v>
      </c>
      <c r="AM1587" t="str" cm="1">
        <f t="array" ref="AM15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588" spans="1:39" x14ac:dyDescent="0.2">
      <c r="A1588" t="str">
        <f>TEXT(Table1[[#This Row],[Date]],"yyyymmdd") &amp; "_" &amp; (LEFT(D1588,3) &amp; "_" &amp; LEFT(E1588,3) &amp; "_" &amp; (Table1[[#This Row],[Game_no.]]))</f>
        <v>20260306_Set_Whe_1</v>
      </c>
      <c r="B1588" s="1">
        <v>46087</v>
      </c>
      <c r="C1588" s="3">
        <v>1</v>
      </c>
      <c r="D1588" t="s">
        <v>304</v>
      </c>
      <c r="E1588" t="s">
        <v>270</v>
      </c>
      <c r="F1588" t="s">
        <v>270</v>
      </c>
      <c r="G1588" t="s">
        <v>304</v>
      </c>
      <c r="H1588" t="s">
        <v>283</v>
      </c>
      <c r="I1588" t="str">
        <f>TRIM(SUBSTITUTE(Table1[[#This Row],[Player]], " ", ""))</f>
        <v>T.Taufahema</v>
      </c>
      <c r="J1588">
        <v>1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f t="shared" si="79"/>
        <v>3</v>
      </c>
      <c r="W1588" t="s">
        <v>74</v>
      </c>
      <c r="X1588" s="3">
        <v>8</v>
      </c>
      <c r="Y1588">
        <v>0</v>
      </c>
      <c r="AF1588">
        <f>Table1[[#This Row],[AB]]+Table1[[#This Row],[BB]]+Table1[[#This Row],[SF]]</f>
        <v>1</v>
      </c>
      <c r="AG1588">
        <f>Table1[[#This Row],[H]]+Table1[[#This Row],[BB]]</f>
        <v>1</v>
      </c>
      <c r="AH1588">
        <f>Table1[[#This Row],[H]]-Table1[[#This Row],[2B]]-Table1[[#This Row],[3B]]-Table1[[#This Row],[HR]]</f>
        <v>0</v>
      </c>
      <c r="AI1588" s="3">
        <f>IF(Table1[[#This Row],[Team_Game_Number]] &gt;_xlfn.MAXIFS(Table1[Team_Game_Number],Table1[Team],Table1[[#This Row],[Team]]) - 5,1,0)</f>
        <v>0</v>
      </c>
      <c r="AJ1588" cm="1">
        <f t="array" ref="AJ1588">MATCH(Table1[[#This Row],[Game_ID]],_xlfn.UNIQUE(_xlfn._xlws.FILTER(Table1[Game_ID],Table1[Team]=Table1[[#This Row],[Team]])),0)</f>
        <v>9</v>
      </c>
      <c r="AK1588">
        <f>IF(Table1[[#This Row],[Last5_Flag]]=1,1,0)</f>
        <v>0</v>
      </c>
      <c r="AL1588">
        <f>COUNTIFS(
    Table1[Player Name], Table1[[#This Row],[Player Name]],
    Table1[Position], Table1[[#This Row],[Position]]
)</f>
        <v>1</v>
      </c>
      <c r="AM1588" t="str" cm="1">
        <f t="array" ref="AM15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589" spans="1:39" x14ac:dyDescent="0.2">
      <c r="A1589" t="str">
        <f>TEXT(Table1[[#This Row],[Date]],"yyyymmdd") &amp; "_" &amp; (LEFT(D1589,3) &amp; "_" &amp; LEFT(E1589,3) &amp; "_" &amp; (Table1[[#This Row],[Game_no.]]))</f>
        <v>20260306_Set_Whe_1</v>
      </c>
      <c r="B1589" s="1">
        <v>46087</v>
      </c>
      <c r="C1589" s="3">
        <v>1</v>
      </c>
      <c r="D1589" t="s">
        <v>304</v>
      </c>
      <c r="E1589" t="s">
        <v>270</v>
      </c>
      <c r="F1589" t="s">
        <v>270</v>
      </c>
      <c r="G1589" t="s">
        <v>304</v>
      </c>
      <c r="H1589" t="s">
        <v>275</v>
      </c>
      <c r="I1589" t="str">
        <f>TRIM(SUBSTITUTE(Table1[[#This Row],[Player]], " ", ""))</f>
        <v>M.Holp</v>
      </c>
      <c r="J1589">
        <v>3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f t="shared" si="79"/>
        <v>1</v>
      </c>
      <c r="W1589" t="s">
        <v>57</v>
      </c>
      <c r="X1589" s="3">
        <v>9</v>
      </c>
      <c r="Y1589">
        <v>0</v>
      </c>
      <c r="AF1589">
        <f>Table1[[#This Row],[AB]]+Table1[[#This Row],[BB]]+Table1[[#This Row],[SF]]</f>
        <v>3</v>
      </c>
      <c r="AG1589">
        <f>Table1[[#This Row],[H]]+Table1[[#This Row],[BB]]</f>
        <v>1</v>
      </c>
      <c r="AH1589">
        <f>Table1[[#This Row],[H]]-Table1[[#This Row],[2B]]-Table1[[#This Row],[3B]]-Table1[[#This Row],[HR]]</f>
        <v>1</v>
      </c>
      <c r="AI1589" s="3">
        <f>IF(Table1[[#This Row],[Team_Game_Number]] &gt;_xlfn.MAXIFS(Table1[Team_Game_Number],Table1[Team],Table1[[#This Row],[Team]]) - 5,1,0)</f>
        <v>0</v>
      </c>
      <c r="AJ1589" cm="1">
        <f t="array" ref="AJ1589">MATCH(Table1[[#This Row],[Game_ID]],_xlfn.UNIQUE(_xlfn._xlws.FILTER(Table1[Game_ID],Table1[Team]=Table1[[#This Row],[Team]])),0)</f>
        <v>9</v>
      </c>
      <c r="AK1589">
        <f>IF(Table1[[#This Row],[Last5_Flag]]=1,1,0)</f>
        <v>0</v>
      </c>
      <c r="AL1589">
        <f>COUNTIFS(
    Table1[Player Name], Table1[[#This Row],[Player Name]],
    Table1[Position], Table1[[#This Row],[Position]]
)</f>
        <v>22</v>
      </c>
      <c r="AM1589" t="str" cm="1">
        <f t="array" ref="AM15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590" spans="1:39" x14ac:dyDescent="0.2">
      <c r="A1590" t="str">
        <f>TEXT(Table1[[#This Row],[Date]],"yyyymmdd") &amp; "_" &amp; (LEFT(D1590,3) &amp; "_" &amp; LEFT(E1590,3) &amp; "_" &amp; (Table1[[#This Row],[Game_no.]]))</f>
        <v>20260306_Set_Whe_1</v>
      </c>
      <c r="B1590" s="1">
        <v>46087</v>
      </c>
      <c r="C1590" s="3">
        <v>1</v>
      </c>
      <c r="D1590" t="s">
        <v>304</v>
      </c>
      <c r="E1590" t="s">
        <v>270</v>
      </c>
      <c r="F1590" t="s">
        <v>270</v>
      </c>
      <c r="G1590" t="s">
        <v>304</v>
      </c>
      <c r="H1590" t="s">
        <v>284</v>
      </c>
      <c r="I1590" t="str">
        <f>TRIM(SUBSTITUTE(Table1[[#This Row],[Player]], " ", ""))</f>
        <v>R.Peters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f t="shared" si="79"/>
        <v>0</v>
      </c>
      <c r="W1590" t="s">
        <v>58</v>
      </c>
      <c r="X1590" s="3"/>
      <c r="Y1590">
        <v>0</v>
      </c>
      <c r="Z1590">
        <v>1.667</v>
      </c>
      <c r="AA1590">
        <v>6</v>
      </c>
      <c r="AB1590">
        <v>4</v>
      </c>
      <c r="AC1590">
        <v>4</v>
      </c>
      <c r="AD1590">
        <v>2</v>
      </c>
      <c r="AE1590">
        <v>1</v>
      </c>
      <c r="AF1590">
        <f>Table1[[#This Row],[AB]]+Table1[[#This Row],[BB]]+Table1[[#This Row],[SF]]</f>
        <v>0</v>
      </c>
      <c r="AG1590">
        <f>Table1[[#This Row],[H]]+Table1[[#This Row],[BB]]</f>
        <v>0</v>
      </c>
      <c r="AH1590">
        <f>Table1[[#This Row],[H]]-Table1[[#This Row],[2B]]-Table1[[#This Row],[3B]]-Table1[[#This Row],[HR]]</f>
        <v>0</v>
      </c>
      <c r="AI1590" s="3">
        <f>IF(Table1[[#This Row],[Team_Game_Number]] &gt;_xlfn.MAXIFS(Table1[Team_Game_Number],Table1[Team],Table1[[#This Row],[Team]]) - 5,1,0)</f>
        <v>0</v>
      </c>
      <c r="AJ1590" cm="1">
        <f t="array" ref="AJ1590">MATCH(Table1[[#This Row],[Game_ID]],_xlfn.UNIQUE(_xlfn._xlws.FILTER(Table1[Game_ID],Table1[Team]=Table1[[#This Row],[Team]])),0)</f>
        <v>9</v>
      </c>
      <c r="AK1590">
        <f>IF(Table1[[#This Row],[Last5_Flag]]=1,1,0)</f>
        <v>0</v>
      </c>
      <c r="AL1590">
        <f>COUNTIFS(
    Table1[Player Name], Table1[[#This Row],[Player Name]],
    Table1[Position], Table1[[#This Row],[Position]]
)</f>
        <v>14</v>
      </c>
      <c r="AM1590" t="str" cm="1">
        <f t="array" ref="AM15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91" spans="1:39" x14ac:dyDescent="0.2">
      <c r="A1591" t="str">
        <f>TEXT(Table1[[#This Row],[Date]],"yyyymmdd") &amp; "_" &amp; (LEFT(D1591,3) &amp; "_" &amp; LEFT(E1591,3) &amp; "_" &amp; (Table1[[#This Row],[Game_no.]]))</f>
        <v>20260306_Set_Whe_1</v>
      </c>
      <c r="B1591" s="1">
        <v>46087</v>
      </c>
      <c r="C1591" s="3">
        <v>1</v>
      </c>
      <c r="D1591" t="s">
        <v>304</v>
      </c>
      <c r="E1591" t="s">
        <v>270</v>
      </c>
      <c r="F1591" t="s">
        <v>270</v>
      </c>
      <c r="G1591" t="s">
        <v>304</v>
      </c>
      <c r="H1591" t="s">
        <v>285</v>
      </c>
      <c r="I1591" t="str">
        <f>TRIM(SUBSTITUTE(Table1[[#This Row],[Player]], " ", ""))</f>
        <v>K.Shields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f t="shared" si="79"/>
        <v>0</v>
      </c>
      <c r="W1591" t="s">
        <v>58</v>
      </c>
      <c r="X1591" s="3"/>
      <c r="Y1591">
        <v>0</v>
      </c>
      <c r="Z1591">
        <v>4.3330000000000002</v>
      </c>
      <c r="AA1591">
        <v>3</v>
      </c>
      <c r="AB1591">
        <v>0</v>
      </c>
      <c r="AC1591">
        <v>0</v>
      </c>
      <c r="AD1591">
        <v>1</v>
      </c>
      <c r="AE1591">
        <v>2</v>
      </c>
      <c r="AF1591">
        <f>Table1[[#This Row],[AB]]+Table1[[#This Row],[BB]]+Table1[[#This Row],[SF]]</f>
        <v>0</v>
      </c>
      <c r="AG1591">
        <f>Table1[[#This Row],[H]]+Table1[[#This Row],[BB]]</f>
        <v>0</v>
      </c>
      <c r="AH1591">
        <f>Table1[[#This Row],[H]]-Table1[[#This Row],[2B]]-Table1[[#This Row],[3B]]-Table1[[#This Row],[HR]]</f>
        <v>0</v>
      </c>
      <c r="AI1591" s="3">
        <f>IF(Table1[[#This Row],[Team_Game_Number]] &gt;_xlfn.MAXIFS(Table1[Team_Game_Number],Table1[Team],Table1[[#This Row],[Team]]) - 5,1,0)</f>
        <v>0</v>
      </c>
      <c r="AJ1591" cm="1">
        <f t="array" ref="AJ1591">MATCH(Table1[[#This Row],[Game_ID]],_xlfn.UNIQUE(_xlfn._xlws.FILTER(Table1[Game_ID],Table1[Team]=Table1[[#This Row],[Team]])),0)</f>
        <v>9</v>
      </c>
      <c r="AK1591">
        <f>IF(Table1[[#This Row],[Last5_Flag]]=1,1,0)</f>
        <v>0</v>
      </c>
      <c r="AL1591">
        <f>COUNTIFS(
    Table1[Player Name], Table1[[#This Row],[Player Name]],
    Table1[Position], Table1[[#This Row],[Position]]
)</f>
        <v>17</v>
      </c>
      <c r="AM1591" t="str" cm="1">
        <f t="array" ref="AM15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592" spans="1:39" x14ac:dyDescent="0.2">
      <c r="A1592" t="str">
        <f>TEXT(Table1[[#This Row],[Date]],"yyyymmdd") &amp; "_" &amp; (LEFT(D1592,3) &amp; "_" &amp; LEFT(E1592,3) &amp; "_" &amp; (Table1[[#This Row],[Game_no.]]))</f>
        <v>20260306_U o_Whe_1</v>
      </c>
      <c r="B1592" s="1">
        <v>46087</v>
      </c>
      <c r="C1592" s="3">
        <v>1</v>
      </c>
      <c r="D1592" t="s">
        <v>392</v>
      </c>
      <c r="E1592" t="s">
        <v>270</v>
      </c>
      <c r="F1592" t="s">
        <v>270</v>
      </c>
      <c r="G1592" t="s">
        <v>392</v>
      </c>
      <c r="H1592" t="s">
        <v>273</v>
      </c>
      <c r="I1592" t="str">
        <f>TRIM(SUBSTITUTE(Table1[[#This Row],[Player]], " ", ""))</f>
        <v>K.Warrix</v>
      </c>
      <c r="J1592">
        <v>3</v>
      </c>
      <c r="K1592">
        <v>0</v>
      </c>
      <c r="L1592">
        <v>1</v>
      </c>
      <c r="M1592">
        <v>1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f t="shared" si="79"/>
        <v>3</v>
      </c>
      <c r="W1592" t="s">
        <v>48</v>
      </c>
      <c r="X1592" s="3">
        <v>1</v>
      </c>
      <c r="Y1592">
        <v>2</v>
      </c>
      <c r="AF1592">
        <f>Table1[[#This Row],[AB]]+Table1[[#This Row],[BB]]+Table1[[#This Row],[SF]]</f>
        <v>3</v>
      </c>
      <c r="AG1592">
        <f>Table1[[#This Row],[H]]+Table1[[#This Row],[BB]]</f>
        <v>1</v>
      </c>
      <c r="AH1592">
        <f>Table1[[#This Row],[H]]-Table1[[#This Row],[2B]]-Table1[[#This Row],[3B]]-Table1[[#This Row],[HR]]</f>
        <v>0</v>
      </c>
      <c r="AI1592" s="3">
        <f>IF(Table1[[#This Row],[Team_Game_Number]] &gt;_xlfn.MAXIFS(Table1[Team_Game_Number],Table1[Team],Table1[[#This Row],[Team]]) - 5,1,0)</f>
        <v>0</v>
      </c>
      <c r="AJ1592" cm="1">
        <f t="array" ref="AJ1592">MATCH(Table1[[#This Row],[Game_ID]],_xlfn.UNIQUE(_xlfn._xlws.FILTER(Table1[Game_ID],Table1[Team]=Table1[[#This Row],[Team]])),0)</f>
        <v>10</v>
      </c>
      <c r="AK1592">
        <f>IF(Table1[[#This Row],[Last5_Flag]]=1,1,0)</f>
        <v>0</v>
      </c>
      <c r="AL1592">
        <f>COUNTIFS(
    Table1[Player Name], Table1[[#This Row],[Player Name]],
    Table1[Position], Table1[[#This Row],[Position]]
)</f>
        <v>24</v>
      </c>
      <c r="AM1592" t="str" cm="1">
        <f t="array" ref="AM15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593" spans="1:39" x14ac:dyDescent="0.2">
      <c r="A1593" t="str">
        <f>TEXT(Table1[[#This Row],[Date]],"yyyymmdd") &amp; "_" &amp; (LEFT(D1593,3) &amp; "_" &amp; LEFT(E1593,3) &amp; "_" &amp; (Table1[[#This Row],[Game_no.]]))</f>
        <v>20260306_U o_Whe_1</v>
      </c>
      <c r="B1593" s="1">
        <v>46087</v>
      </c>
      <c r="C1593" s="3">
        <v>1</v>
      </c>
      <c r="D1593" t="s">
        <v>392</v>
      </c>
      <c r="E1593" t="s">
        <v>270</v>
      </c>
      <c r="F1593" t="s">
        <v>270</v>
      </c>
      <c r="G1593" t="s">
        <v>392</v>
      </c>
      <c r="H1593" t="s">
        <v>274</v>
      </c>
      <c r="I1593" t="str">
        <f>TRIM(SUBSTITUTE(Table1[[#This Row],[Player]], " ", ""))</f>
        <v>M.Burns</v>
      </c>
      <c r="J1593">
        <v>2</v>
      </c>
      <c r="K1593">
        <v>1</v>
      </c>
      <c r="L1593">
        <v>1</v>
      </c>
      <c r="M1593">
        <v>0</v>
      </c>
      <c r="N1593">
        <v>2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f t="shared" si="79"/>
        <v>1</v>
      </c>
      <c r="W1593" t="s">
        <v>8</v>
      </c>
      <c r="X1593" s="3">
        <v>2</v>
      </c>
      <c r="Y1593">
        <v>1</v>
      </c>
      <c r="AF1593">
        <f>Table1[[#This Row],[AB]]+Table1[[#This Row],[BB]]+Table1[[#This Row],[SF]]</f>
        <v>4</v>
      </c>
      <c r="AG1593">
        <f>Table1[[#This Row],[H]]+Table1[[#This Row],[BB]]</f>
        <v>3</v>
      </c>
      <c r="AH1593">
        <f>Table1[[#This Row],[H]]-Table1[[#This Row],[2B]]-Table1[[#This Row],[3B]]-Table1[[#This Row],[HR]]</f>
        <v>1</v>
      </c>
      <c r="AI1593" s="3">
        <f>IF(Table1[[#This Row],[Team_Game_Number]] &gt;_xlfn.MAXIFS(Table1[Team_Game_Number],Table1[Team],Table1[[#This Row],[Team]]) - 5,1,0)</f>
        <v>0</v>
      </c>
      <c r="AJ1593" cm="1">
        <f t="array" ref="AJ1593">MATCH(Table1[[#This Row],[Game_ID]],_xlfn.UNIQUE(_xlfn._xlws.FILTER(Table1[Game_ID],Table1[Team]=Table1[[#This Row],[Team]])),0)</f>
        <v>10</v>
      </c>
      <c r="AK1593">
        <f>IF(Table1[[#This Row],[Last5_Flag]]=1,1,0)</f>
        <v>0</v>
      </c>
      <c r="AL1593">
        <f>COUNTIFS(
    Table1[Player Name], Table1[[#This Row],[Player Name]],
    Table1[Position], Table1[[#This Row],[Position]]
)</f>
        <v>15</v>
      </c>
      <c r="AM1593" t="str" cm="1">
        <f t="array" ref="AM15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594" spans="1:39" x14ac:dyDescent="0.2">
      <c r="A1594" t="str">
        <f>TEXT(Table1[[#This Row],[Date]],"yyyymmdd") &amp; "_" &amp; (LEFT(D1594,3) &amp; "_" &amp; LEFT(E1594,3) &amp; "_" &amp; (Table1[[#This Row],[Game_no.]]))</f>
        <v>20260306_U o_Whe_1</v>
      </c>
      <c r="B1594" s="1">
        <v>46087</v>
      </c>
      <c r="C1594" s="3">
        <v>1</v>
      </c>
      <c r="D1594" t="s">
        <v>392</v>
      </c>
      <c r="E1594" t="s">
        <v>270</v>
      </c>
      <c r="F1594" t="s">
        <v>270</v>
      </c>
      <c r="G1594" t="s">
        <v>392</v>
      </c>
      <c r="H1594" t="s">
        <v>322</v>
      </c>
      <c r="I1594" t="str">
        <f>TRIM(SUBSTITUTE(Table1[[#This Row],[Player]], " ", ""))</f>
        <v>K.Chapple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f t="shared" si="79"/>
        <v>0</v>
      </c>
      <c r="W1594" t="s">
        <v>73</v>
      </c>
      <c r="X1594" s="3"/>
      <c r="Y1594">
        <v>0</v>
      </c>
      <c r="AF1594">
        <f>Table1[[#This Row],[AB]]+Table1[[#This Row],[BB]]+Table1[[#This Row],[SF]]</f>
        <v>0</v>
      </c>
      <c r="AG1594">
        <f>Table1[[#This Row],[H]]+Table1[[#This Row],[BB]]</f>
        <v>0</v>
      </c>
      <c r="AH1594">
        <f>Table1[[#This Row],[H]]-Table1[[#This Row],[2B]]-Table1[[#This Row],[3B]]-Table1[[#This Row],[HR]]</f>
        <v>0</v>
      </c>
      <c r="AI1594" s="3">
        <f>IF(Table1[[#This Row],[Team_Game_Number]] &gt;_xlfn.MAXIFS(Table1[Team_Game_Number],Table1[Team],Table1[[#This Row],[Team]]) - 5,1,0)</f>
        <v>0</v>
      </c>
      <c r="AJ1594" cm="1">
        <f t="array" ref="AJ1594">MATCH(Table1[[#This Row],[Game_ID]],_xlfn.UNIQUE(_xlfn._xlws.FILTER(Table1[Game_ID],Table1[Team]=Table1[[#This Row],[Team]])),0)</f>
        <v>10</v>
      </c>
      <c r="AK1594">
        <f>IF(Table1[[#This Row],[Last5_Flag]]=1,1,0)</f>
        <v>0</v>
      </c>
      <c r="AL1594">
        <f>COUNTIFS(
    Table1[Player Name], Table1[[#This Row],[Player Name]],
    Table1[Position], Table1[[#This Row],[Position]]
)</f>
        <v>5</v>
      </c>
      <c r="AM1594" t="str" cm="1">
        <f t="array" ref="AM15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595" spans="1:39" x14ac:dyDescent="0.2">
      <c r="A1595" t="str">
        <f>TEXT(Table1[[#This Row],[Date]],"yyyymmdd") &amp; "_" &amp; (LEFT(D1595,3) &amp; "_" &amp; LEFT(E1595,3) &amp; "_" &amp; (Table1[[#This Row],[Game_no.]]))</f>
        <v>20260306_U o_Whe_1</v>
      </c>
      <c r="B1595" s="1">
        <v>46087</v>
      </c>
      <c r="C1595" s="3">
        <v>1</v>
      </c>
      <c r="D1595" t="s">
        <v>392</v>
      </c>
      <c r="E1595" t="s">
        <v>270</v>
      </c>
      <c r="F1595" t="s">
        <v>270</v>
      </c>
      <c r="G1595" t="s">
        <v>392</v>
      </c>
      <c r="H1595" t="s">
        <v>281</v>
      </c>
      <c r="I1595" t="str">
        <f>TRIM(SUBSTITUTE(Table1[[#This Row],[Player]], " ", ""))</f>
        <v>B.Sanders</v>
      </c>
      <c r="J1595">
        <v>4</v>
      </c>
      <c r="K1595">
        <v>1</v>
      </c>
      <c r="L1595">
        <v>1</v>
      </c>
      <c r="M1595">
        <v>2</v>
      </c>
      <c r="N1595">
        <v>0</v>
      </c>
      <c r="O1595">
        <v>1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f t="shared" si="79"/>
        <v>5</v>
      </c>
      <c r="W1595" t="s">
        <v>43</v>
      </c>
      <c r="X1595" s="3">
        <v>3</v>
      </c>
      <c r="Y1595">
        <v>0</v>
      </c>
      <c r="AF1595">
        <f>Table1[[#This Row],[AB]]+Table1[[#This Row],[BB]]+Table1[[#This Row],[SF]]</f>
        <v>4</v>
      </c>
      <c r="AG1595">
        <f>Table1[[#This Row],[H]]+Table1[[#This Row],[BB]]</f>
        <v>1</v>
      </c>
      <c r="AH1595">
        <f>Table1[[#This Row],[H]]-Table1[[#This Row],[2B]]-Table1[[#This Row],[3B]]-Table1[[#This Row],[HR]]</f>
        <v>0</v>
      </c>
      <c r="AI1595" s="3">
        <f>IF(Table1[[#This Row],[Team_Game_Number]] &gt;_xlfn.MAXIFS(Table1[Team_Game_Number],Table1[Team],Table1[[#This Row],[Team]]) - 5,1,0)</f>
        <v>0</v>
      </c>
      <c r="AJ1595" cm="1">
        <f t="array" ref="AJ1595">MATCH(Table1[[#This Row],[Game_ID]],_xlfn.UNIQUE(_xlfn._xlws.FILTER(Table1[Game_ID],Table1[Team]=Table1[[#This Row],[Team]])),0)</f>
        <v>10</v>
      </c>
      <c r="AK1595">
        <f>IF(Table1[[#This Row],[Last5_Flag]]=1,1,0)</f>
        <v>0</v>
      </c>
      <c r="AL1595">
        <f>COUNTIFS(
    Table1[Player Name], Table1[[#This Row],[Player Name]],
    Table1[Position], Table1[[#This Row],[Position]]
)</f>
        <v>4</v>
      </c>
      <c r="AM1595" t="str" cm="1">
        <f t="array" ref="AM15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596" spans="1:39" x14ac:dyDescent="0.2">
      <c r="A1596" t="str">
        <f>TEXT(Table1[[#This Row],[Date]],"yyyymmdd") &amp; "_" &amp; (LEFT(D1596,3) &amp; "_" &amp; LEFT(E1596,3) &amp; "_" &amp; (Table1[[#This Row],[Game_no.]]))</f>
        <v>20260306_U o_Whe_1</v>
      </c>
      <c r="B1596" s="1">
        <v>46087</v>
      </c>
      <c r="C1596" s="3">
        <v>1</v>
      </c>
      <c r="D1596" t="s">
        <v>392</v>
      </c>
      <c r="E1596" t="s">
        <v>270</v>
      </c>
      <c r="F1596" t="s">
        <v>270</v>
      </c>
      <c r="G1596" t="s">
        <v>392</v>
      </c>
      <c r="H1596" t="s">
        <v>277</v>
      </c>
      <c r="I1596" t="str">
        <f>TRIM(SUBSTITUTE(Table1[[#This Row],[Player]], " ", ""))</f>
        <v>M.Clark</v>
      </c>
      <c r="J1596">
        <v>2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f t="shared" si="79"/>
        <v>0</v>
      </c>
      <c r="W1596" t="s">
        <v>58</v>
      </c>
      <c r="X1596" s="3">
        <v>4</v>
      </c>
      <c r="Y1596">
        <v>0</v>
      </c>
      <c r="Z1596">
        <v>7</v>
      </c>
      <c r="AA1596">
        <v>7</v>
      </c>
      <c r="AB1596">
        <v>5</v>
      </c>
      <c r="AC1596">
        <v>4</v>
      </c>
      <c r="AD1596">
        <v>2</v>
      </c>
      <c r="AE1596">
        <v>4</v>
      </c>
      <c r="AF1596">
        <f>Table1[[#This Row],[AB]]+Table1[[#This Row],[BB]]+Table1[[#This Row],[SF]]</f>
        <v>3</v>
      </c>
      <c r="AG1596">
        <f>Table1[[#This Row],[H]]+Table1[[#This Row],[BB]]</f>
        <v>1</v>
      </c>
      <c r="AH1596">
        <f>Table1[[#This Row],[H]]-Table1[[#This Row],[2B]]-Table1[[#This Row],[3B]]-Table1[[#This Row],[HR]]</f>
        <v>0</v>
      </c>
      <c r="AI1596" s="3">
        <f>IF(Table1[[#This Row],[Team_Game_Number]] &gt;_xlfn.MAXIFS(Table1[Team_Game_Number],Table1[Team],Table1[[#This Row],[Team]]) - 5,1,0)</f>
        <v>0</v>
      </c>
      <c r="AJ1596" cm="1">
        <f t="array" ref="AJ1596">MATCH(Table1[[#This Row],[Game_ID]],_xlfn.UNIQUE(_xlfn._xlws.FILTER(Table1[Game_ID],Table1[Team]=Table1[[#This Row],[Team]])),0)</f>
        <v>10</v>
      </c>
      <c r="AK1596">
        <f>IF(Table1[[#This Row],[Last5_Flag]]=1,1,0)</f>
        <v>0</v>
      </c>
      <c r="AL1596">
        <f>COUNTIFS(
    Table1[Player Name], Table1[[#This Row],[Player Name]],
    Table1[Position], Table1[[#This Row],[Position]]
)</f>
        <v>8</v>
      </c>
      <c r="AM1596" t="str" cm="1">
        <f t="array" ref="AM15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597" spans="1:39" x14ac:dyDescent="0.2">
      <c r="A1597" t="str">
        <f>TEXT(Table1[[#This Row],[Date]],"yyyymmdd") &amp; "_" &amp; (LEFT(D1597,3) &amp; "_" &amp; LEFT(E1597,3) &amp; "_" &amp; (Table1[[#This Row],[Game_no.]]))</f>
        <v>20260306_U o_Whe_1</v>
      </c>
      <c r="B1597" s="1">
        <v>46087</v>
      </c>
      <c r="C1597" s="3">
        <v>1</v>
      </c>
      <c r="D1597" t="s">
        <v>392</v>
      </c>
      <c r="E1597" t="s">
        <v>270</v>
      </c>
      <c r="F1597" t="s">
        <v>270</v>
      </c>
      <c r="G1597" t="s">
        <v>392</v>
      </c>
      <c r="H1597" t="s">
        <v>321</v>
      </c>
      <c r="I1597" t="str">
        <f>TRIM(SUBSTITUTE(Table1[[#This Row],[Player]], " ", ""))</f>
        <v>D.Carrillo</v>
      </c>
      <c r="J1597">
        <v>3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f t="shared" si="79"/>
        <v>0</v>
      </c>
      <c r="W1597" t="s">
        <v>52</v>
      </c>
      <c r="X1597" s="3">
        <v>5</v>
      </c>
      <c r="Y1597">
        <v>0</v>
      </c>
      <c r="AF1597">
        <f>Table1[[#This Row],[AB]]+Table1[[#This Row],[BB]]+Table1[[#This Row],[SF]]</f>
        <v>3</v>
      </c>
      <c r="AG1597">
        <f>Table1[[#This Row],[H]]+Table1[[#This Row],[BB]]</f>
        <v>0</v>
      </c>
      <c r="AH1597">
        <f>Table1[[#This Row],[H]]-Table1[[#This Row],[2B]]-Table1[[#This Row],[3B]]-Table1[[#This Row],[HR]]</f>
        <v>0</v>
      </c>
      <c r="AI1597" s="3">
        <f>IF(Table1[[#This Row],[Team_Game_Number]] &gt;_xlfn.MAXIFS(Table1[Team_Game_Number],Table1[Team],Table1[[#This Row],[Team]]) - 5,1,0)</f>
        <v>0</v>
      </c>
      <c r="AJ1597" cm="1">
        <f t="array" ref="AJ1597">MATCH(Table1[[#This Row],[Game_ID]],_xlfn.UNIQUE(_xlfn._xlws.FILTER(Table1[Game_ID],Table1[Team]=Table1[[#This Row],[Team]])),0)</f>
        <v>10</v>
      </c>
      <c r="AK1597">
        <f>IF(Table1[[#This Row],[Last5_Flag]]=1,1,0)</f>
        <v>0</v>
      </c>
      <c r="AL1597">
        <f>COUNTIFS(
    Table1[Player Name], Table1[[#This Row],[Player Name]],
    Table1[Position], Table1[[#This Row],[Position]]
)</f>
        <v>12</v>
      </c>
      <c r="AM1597" t="str" cm="1">
        <f t="array" ref="AM15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598" spans="1:39" x14ac:dyDescent="0.2">
      <c r="A1598" t="str">
        <f>TEXT(Table1[[#This Row],[Date]],"yyyymmdd") &amp; "_" &amp; (LEFT(D1598,3) &amp; "_" &amp; LEFT(E1598,3) &amp; "_" &amp; (Table1[[#This Row],[Game_no.]]))</f>
        <v>20260306_U o_Whe_1</v>
      </c>
      <c r="B1598" s="1">
        <v>46087</v>
      </c>
      <c r="C1598" s="3">
        <v>1</v>
      </c>
      <c r="D1598" t="s">
        <v>392</v>
      </c>
      <c r="E1598" t="s">
        <v>270</v>
      </c>
      <c r="F1598" t="s">
        <v>270</v>
      </c>
      <c r="G1598" t="s">
        <v>392</v>
      </c>
      <c r="H1598" t="s">
        <v>377</v>
      </c>
      <c r="I1598" t="str">
        <f>TRIM(SUBSTITUTE(Table1[[#This Row],[Player]], " ", ""))</f>
        <v>P.Villarreal</v>
      </c>
      <c r="J1598">
        <v>2</v>
      </c>
      <c r="K1598">
        <v>0</v>
      </c>
      <c r="L1598">
        <v>0</v>
      </c>
      <c r="M1598">
        <v>0</v>
      </c>
      <c r="N1598">
        <v>1</v>
      </c>
      <c r="O1598">
        <v>2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f t="shared" si="79"/>
        <v>0</v>
      </c>
      <c r="W1598" t="s">
        <v>54</v>
      </c>
      <c r="X1598" s="3">
        <v>6</v>
      </c>
      <c r="Y1598">
        <v>0</v>
      </c>
      <c r="AF1598">
        <f>Table1[[#This Row],[AB]]+Table1[[#This Row],[BB]]+Table1[[#This Row],[SF]]</f>
        <v>3</v>
      </c>
      <c r="AG1598">
        <f>Table1[[#This Row],[H]]+Table1[[#This Row],[BB]]</f>
        <v>1</v>
      </c>
      <c r="AH1598">
        <f>Table1[[#This Row],[H]]-Table1[[#This Row],[2B]]-Table1[[#This Row],[3B]]-Table1[[#This Row],[HR]]</f>
        <v>0</v>
      </c>
      <c r="AI1598" s="3">
        <f>IF(Table1[[#This Row],[Team_Game_Number]] &gt;_xlfn.MAXIFS(Table1[Team_Game_Number],Table1[Team],Table1[[#This Row],[Team]]) - 5,1,0)</f>
        <v>0</v>
      </c>
      <c r="AJ1598" cm="1">
        <f t="array" ref="AJ1598">MATCH(Table1[[#This Row],[Game_ID]],_xlfn.UNIQUE(_xlfn._xlws.FILTER(Table1[Game_ID],Table1[Team]=Table1[[#This Row],[Team]])),0)</f>
        <v>10</v>
      </c>
      <c r="AK1598">
        <f>IF(Table1[[#This Row],[Last5_Flag]]=1,1,0)</f>
        <v>0</v>
      </c>
      <c r="AL1598">
        <f>COUNTIFS(
    Table1[Player Name], Table1[[#This Row],[Player Name]],
    Table1[Position], Table1[[#This Row],[Position]]
)</f>
        <v>13</v>
      </c>
      <c r="AM1598" t="str" cm="1">
        <f t="array" ref="AM15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599" spans="1:39" x14ac:dyDescent="0.2">
      <c r="A1599" t="str">
        <f>TEXT(Table1[[#This Row],[Date]],"yyyymmdd") &amp; "_" &amp; (LEFT(D1599,3) &amp; "_" &amp; LEFT(E1599,3) &amp; "_" &amp; (Table1[[#This Row],[Game_no.]]))</f>
        <v>20260306_U o_Whe_1</v>
      </c>
      <c r="B1599" s="1">
        <v>46087</v>
      </c>
      <c r="C1599" s="3">
        <v>1</v>
      </c>
      <c r="D1599" t="s">
        <v>392</v>
      </c>
      <c r="E1599" t="s">
        <v>270</v>
      </c>
      <c r="F1599" t="s">
        <v>270</v>
      </c>
      <c r="G1599" t="s">
        <v>392</v>
      </c>
      <c r="H1599" t="s">
        <v>329</v>
      </c>
      <c r="I1599" t="str">
        <f>TRIM(SUBSTITUTE(Table1[[#This Row],[Player]], " ", ""))</f>
        <v>R.Pearlman</v>
      </c>
      <c r="J1599">
        <v>2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f t="shared" si="79"/>
        <v>0</v>
      </c>
      <c r="W1599" t="s">
        <v>128</v>
      </c>
      <c r="X1599" s="3">
        <v>7</v>
      </c>
      <c r="Y1599">
        <v>0</v>
      </c>
      <c r="AF1599">
        <f>Table1[[#This Row],[AB]]+Table1[[#This Row],[BB]]+Table1[[#This Row],[SF]]</f>
        <v>2</v>
      </c>
      <c r="AG1599">
        <f>Table1[[#This Row],[H]]+Table1[[#This Row],[BB]]</f>
        <v>0</v>
      </c>
      <c r="AH1599">
        <f>Table1[[#This Row],[H]]-Table1[[#This Row],[2B]]-Table1[[#This Row],[3B]]-Table1[[#This Row],[HR]]</f>
        <v>0</v>
      </c>
      <c r="AI1599" s="3">
        <f>IF(Table1[[#This Row],[Team_Game_Number]] &gt;_xlfn.MAXIFS(Table1[Team_Game_Number],Table1[Team],Table1[[#This Row],[Team]]) - 5,1,0)</f>
        <v>0</v>
      </c>
      <c r="AJ1599" cm="1">
        <f t="array" ref="AJ1599">MATCH(Table1[[#This Row],[Game_ID]],_xlfn.UNIQUE(_xlfn._xlws.FILTER(Table1[Game_ID],Table1[Team]=Table1[[#This Row],[Team]])),0)</f>
        <v>10</v>
      </c>
      <c r="AK1599">
        <f>IF(Table1[[#This Row],[Last5_Flag]]=1,1,0)</f>
        <v>0</v>
      </c>
      <c r="AL1599">
        <f>COUNTIFS(
    Table1[Player Name], Table1[[#This Row],[Player Name]],
    Table1[Position], Table1[[#This Row],[Position]]
)</f>
        <v>1</v>
      </c>
      <c r="AM1599" t="str" cm="1">
        <f t="array" ref="AM15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00" spans="1:39" x14ac:dyDescent="0.2">
      <c r="A1600" t="str">
        <f>TEXT(Table1[[#This Row],[Date]],"yyyymmdd") &amp; "_" &amp; (LEFT(D1600,3) &amp; "_" &amp; LEFT(E1600,3) &amp; "_" &amp; (Table1[[#This Row],[Game_no.]]))</f>
        <v>20260306_U o_Whe_1</v>
      </c>
      <c r="B1600" s="1">
        <v>46087</v>
      </c>
      <c r="C1600" s="3">
        <v>1</v>
      </c>
      <c r="D1600" t="s">
        <v>392</v>
      </c>
      <c r="E1600" t="s">
        <v>270</v>
      </c>
      <c r="F1600" t="s">
        <v>270</v>
      </c>
      <c r="G1600" t="s">
        <v>392</v>
      </c>
      <c r="H1600" t="s">
        <v>272</v>
      </c>
      <c r="I1600" t="str">
        <f>TRIM(SUBSTITUTE(Table1[[#This Row],[Player]], " ", ""))</f>
        <v>M.Kay</v>
      </c>
      <c r="J1600">
        <v>1</v>
      </c>
      <c r="K1600">
        <v>1</v>
      </c>
      <c r="L1600">
        <v>1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f t="shared" si="79"/>
        <v>3</v>
      </c>
      <c r="W1600" t="s">
        <v>74</v>
      </c>
      <c r="X1600" s="3">
        <v>7</v>
      </c>
      <c r="Y1600">
        <v>0</v>
      </c>
      <c r="AF1600">
        <f>Table1[[#This Row],[AB]]+Table1[[#This Row],[BB]]+Table1[[#This Row],[SF]]</f>
        <v>1</v>
      </c>
      <c r="AG1600">
        <f>Table1[[#This Row],[H]]+Table1[[#This Row],[BB]]</f>
        <v>1</v>
      </c>
      <c r="AH1600">
        <f>Table1[[#This Row],[H]]-Table1[[#This Row],[2B]]-Table1[[#This Row],[3B]]-Table1[[#This Row],[HR]]</f>
        <v>0</v>
      </c>
      <c r="AI1600" s="3">
        <f>IF(Table1[[#This Row],[Team_Game_Number]] &gt;_xlfn.MAXIFS(Table1[Team_Game_Number],Table1[Team],Table1[[#This Row],[Team]]) - 5,1,0)</f>
        <v>0</v>
      </c>
      <c r="AJ1600" cm="1">
        <f t="array" ref="AJ1600">MATCH(Table1[[#This Row],[Game_ID]],_xlfn.UNIQUE(_xlfn._xlws.FILTER(Table1[Game_ID],Table1[Team]=Table1[[#This Row],[Team]])),0)</f>
        <v>10</v>
      </c>
      <c r="AK1600">
        <f>IF(Table1[[#This Row],[Last5_Flag]]=1,1,0)</f>
        <v>0</v>
      </c>
      <c r="AL1600">
        <f>COUNTIFS(
    Table1[Player Name], Table1[[#This Row],[Player Name]],
    Table1[Position], Table1[[#This Row],[Position]]
)</f>
        <v>5</v>
      </c>
      <c r="AM1600" t="str" cm="1">
        <f t="array" ref="AM16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601" spans="1:39" x14ac:dyDescent="0.2">
      <c r="A1601" t="str">
        <f>TEXT(Table1[[#This Row],[Date]],"yyyymmdd") &amp; "_" &amp; (LEFT(D1601,3) &amp; "_" &amp; LEFT(E1601,3) &amp; "_" &amp; (Table1[[#This Row],[Game_no.]]))</f>
        <v>20260306_U o_Whe_1</v>
      </c>
      <c r="B1601" s="1">
        <v>46087</v>
      </c>
      <c r="C1601" s="3">
        <v>1</v>
      </c>
      <c r="D1601" t="s">
        <v>392</v>
      </c>
      <c r="E1601" t="s">
        <v>270</v>
      </c>
      <c r="F1601" t="s">
        <v>270</v>
      </c>
      <c r="G1601" t="s">
        <v>392</v>
      </c>
      <c r="H1601" t="s">
        <v>271</v>
      </c>
      <c r="I1601" t="str">
        <f>TRIM(SUBSTITUTE(Table1[[#This Row],[Player]], " ", ""))</f>
        <v>G.Mummery</v>
      </c>
      <c r="J1601">
        <v>3</v>
      </c>
      <c r="K1601">
        <v>1</v>
      </c>
      <c r="L1601">
        <v>1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f t="shared" si="79"/>
        <v>1</v>
      </c>
      <c r="W1601" t="s">
        <v>7</v>
      </c>
      <c r="X1601" s="3">
        <v>8</v>
      </c>
      <c r="Y1601">
        <v>0</v>
      </c>
      <c r="AF1601">
        <f>Table1[[#This Row],[AB]]+Table1[[#This Row],[BB]]+Table1[[#This Row],[SF]]</f>
        <v>3</v>
      </c>
      <c r="AG1601">
        <f>Table1[[#This Row],[H]]+Table1[[#This Row],[BB]]</f>
        <v>1</v>
      </c>
      <c r="AH1601">
        <f>Table1[[#This Row],[H]]-Table1[[#This Row],[2B]]-Table1[[#This Row],[3B]]-Table1[[#This Row],[HR]]</f>
        <v>1</v>
      </c>
      <c r="AI1601" s="3">
        <f>IF(Table1[[#This Row],[Team_Game_Number]] &gt;_xlfn.MAXIFS(Table1[Team_Game_Number],Table1[Team],Table1[[#This Row],[Team]]) - 5,1,0)</f>
        <v>0</v>
      </c>
      <c r="AJ1601" cm="1">
        <f t="array" ref="AJ1601">MATCH(Table1[[#This Row],[Game_ID]],_xlfn.UNIQUE(_xlfn._xlws.FILTER(Table1[Game_ID],Table1[Team]=Table1[[#This Row],[Team]])),0)</f>
        <v>10</v>
      </c>
      <c r="AK1601">
        <f>IF(Table1[[#This Row],[Last5_Flag]]=1,1,0)</f>
        <v>0</v>
      </c>
      <c r="AL1601">
        <f>COUNTIFS(
    Table1[Player Name], Table1[[#This Row],[Player Name]],
    Table1[Position], Table1[[#This Row],[Position]]
)</f>
        <v>23</v>
      </c>
      <c r="AM1601" t="str" cm="1">
        <f t="array" ref="AM16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602" spans="1:39" x14ac:dyDescent="0.2">
      <c r="A1602" t="str">
        <f>TEXT(Table1[[#This Row],[Date]],"yyyymmdd") &amp; "_" &amp; (LEFT(D1602,3) &amp; "_" &amp; LEFT(E1602,3) &amp; "_" &amp; (Table1[[#This Row],[Game_no.]]))</f>
        <v>20260306_U o_Whe_1</v>
      </c>
      <c r="B1602" s="1">
        <v>46087</v>
      </c>
      <c r="C1602" s="3">
        <v>1</v>
      </c>
      <c r="D1602" t="s">
        <v>392</v>
      </c>
      <c r="E1602" t="s">
        <v>270</v>
      </c>
      <c r="F1602" t="s">
        <v>270</v>
      </c>
      <c r="G1602" t="s">
        <v>392</v>
      </c>
      <c r="H1602" t="s">
        <v>275</v>
      </c>
      <c r="I1602" t="str">
        <f>TRIM(SUBSTITUTE(Table1[[#This Row],[Player]], " ", ""))</f>
        <v>M.Holp</v>
      </c>
      <c r="J1602">
        <v>2</v>
      </c>
      <c r="K1602">
        <v>2</v>
      </c>
      <c r="L1602">
        <v>1</v>
      </c>
      <c r="M1602">
        <v>1</v>
      </c>
      <c r="N1602">
        <v>0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f t="shared" si="79"/>
        <v>3</v>
      </c>
      <c r="W1602" t="s">
        <v>57</v>
      </c>
      <c r="X1602" s="3">
        <v>9</v>
      </c>
      <c r="Y1602">
        <v>0</v>
      </c>
      <c r="AF1602">
        <f>Table1[[#This Row],[AB]]+Table1[[#This Row],[BB]]+Table1[[#This Row],[SF]]</f>
        <v>2</v>
      </c>
      <c r="AG1602">
        <f>Table1[[#This Row],[H]]+Table1[[#This Row],[BB]]</f>
        <v>1</v>
      </c>
      <c r="AH1602">
        <f>Table1[[#This Row],[H]]-Table1[[#This Row],[2B]]-Table1[[#This Row],[3B]]-Table1[[#This Row],[HR]]</f>
        <v>0</v>
      </c>
      <c r="AI1602" s="3">
        <f>IF(Table1[[#This Row],[Team_Game_Number]] &gt;_xlfn.MAXIFS(Table1[Team_Game_Number],Table1[Team],Table1[[#This Row],[Team]]) - 5,1,0)</f>
        <v>0</v>
      </c>
      <c r="AJ1602" cm="1">
        <f t="array" ref="AJ1602">MATCH(Table1[[#This Row],[Game_ID]],_xlfn.UNIQUE(_xlfn._xlws.FILTER(Table1[Game_ID],Table1[Team]=Table1[[#This Row],[Team]])),0)</f>
        <v>10</v>
      </c>
      <c r="AK1602">
        <f>IF(Table1[[#This Row],[Last5_Flag]]=1,1,0)</f>
        <v>0</v>
      </c>
      <c r="AL1602">
        <f>COUNTIFS(
    Table1[Player Name], Table1[[#This Row],[Player Name]],
    Table1[Position], Table1[[#This Row],[Position]]
)</f>
        <v>22</v>
      </c>
      <c r="AM1602" t="str" cm="1">
        <f t="array" ref="AM16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603" spans="1:39" x14ac:dyDescent="0.2">
      <c r="A1603" t="str">
        <f>TEXT(Table1[[#This Row],[Date]],"yyyymmdd") &amp; "_" &amp; (LEFT(D1603,3) &amp; "_" &amp; LEFT(E1603,3) &amp; "_" &amp; (Table1[[#This Row],[Game_no.]]))</f>
        <v>20260306_U o_Whe_1</v>
      </c>
      <c r="B1603" s="1">
        <v>46087</v>
      </c>
      <c r="C1603" s="3">
        <v>1</v>
      </c>
      <c r="D1603" t="s">
        <v>392</v>
      </c>
      <c r="E1603" t="s">
        <v>270</v>
      </c>
      <c r="F1603" t="s">
        <v>270</v>
      </c>
      <c r="G1603" t="s">
        <v>392</v>
      </c>
      <c r="H1603" t="s">
        <v>276</v>
      </c>
      <c r="I1603" t="str">
        <f>TRIM(SUBSTITUTE(Table1[[#This Row],[Player]], " ", ""))</f>
        <v>E.Blackie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f t="shared" si="79"/>
        <v>0</v>
      </c>
      <c r="W1603" t="s">
        <v>74</v>
      </c>
      <c r="X1603" s="3">
        <v>9</v>
      </c>
      <c r="Y1603">
        <v>0</v>
      </c>
      <c r="AF1603">
        <f>Table1[[#This Row],[AB]]+Table1[[#This Row],[BB]]+Table1[[#This Row],[SF]]</f>
        <v>1</v>
      </c>
      <c r="AG1603">
        <f>Table1[[#This Row],[H]]+Table1[[#This Row],[BB]]</f>
        <v>0</v>
      </c>
      <c r="AH1603">
        <f>Table1[[#This Row],[H]]-Table1[[#This Row],[2B]]-Table1[[#This Row],[3B]]-Table1[[#This Row],[HR]]</f>
        <v>0</v>
      </c>
      <c r="AI1603" s="3">
        <f>IF(Table1[[#This Row],[Team_Game_Number]] &gt;_xlfn.MAXIFS(Table1[Team_Game_Number],Table1[Team],Table1[[#This Row],[Team]]) - 5,1,0)</f>
        <v>0</v>
      </c>
      <c r="AJ1603" cm="1">
        <f t="array" ref="AJ1603">MATCH(Table1[[#This Row],[Game_ID]],_xlfn.UNIQUE(_xlfn._xlws.FILTER(Table1[Game_ID],Table1[Team]=Table1[[#This Row],[Team]])),0)</f>
        <v>10</v>
      </c>
      <c r="AK1603">
        <f>IF(Table1[[#This Row],[Last5_Flag]]=1,1,0)</f>
        <v>0</v>
      </c>
      <c r="AL1603">
        <f>COUNTIFS(
    Table1[Player Name], Table1[[#This Row],[Player Name]],
    Table1[Position], Table1[[#This Row],[Position]]
)</f>
        <v>3</v>
      </c>
      <c r="AM1603" t="str" cm="1">
        <f t="array" ref="AM16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04" spans="1:39" x14ac:dyDescent="0.2">
      <c r="A1604" t="str">
        <f>TEXT(Table1[[#This Row],[Date]],"yyyymmdd") &amp; "_" &amp; (LEFT(D1604,3) &amp; "_" &amp; LEFT(E1604,3) &amp; "_" &amp; (Table1[[#This Row],[Game_no.]]))</f>
        <v>20260306_U o_Whe_1</v>
      </c>
      <c r="B1604" s="1">
        <v>46087</v>
      </c>
      <c r="C1604" s="3">
        <v>1</v>
      </c>
      <c r="D1604" t="s">
        <v>392</v>
      </c>
      <c r="E1604" t="s">
        <v>270</v>
      </c>
      <c r="F1604" t="s">
        <v>270</v>
      </c>
      <c r="G1604" t="s">
        <v>392</v>
      </c>
      <c r="H1604" t="s">
        <v>282</v>
      </c>
      <c r="I1604" t="str">
        <f>TRIM(SUBSTITUTE(Table1[[#This Row],[Player]], " ", ""))</f>
        <v>A.Kresak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f t="shared" si="79"/>
        <v>0</v>
      </c>
      <c r="W1604" t="s">
        <v>53</v>
      </c>
      <c r="X1604" s="3"/>
      <c r="Y1604">
        <v>0</v>
      </c>
      <c r="AF1604">
        <f>Table1[[#This Row],[AB]]+Table1[[#This Row],[BB]]+Table1[[#This Row],[SF]]</f>
        <v>0</v>
      </c>
      <c r="AG1604">
        <f>Table1[[#This Row],[H]]+Table1[[#This Row],[BB]]</f>
        <v>0</v>
      </c>
      <c r="AH1604">
        <f>Table1[[#This Row],[H]]-Table1[[#This Row],[2B]]-Table1[[#This Row],[3B]]-Table1[[#This Row],[HR]]</f>
        <v>0</v>
      </c>
      <c r="AI1604" s="3">
        <f>IF(Table1[[#This Row],[Team_Game_Number]] &gt;_xlfn.MAXIFS(Table1[Team_Game_Number],Table1[Team],Table1[[#This Row],[Team]]) - 5,1,0)</f>
        <v>0</v>
      </c>
      <c r="AJ1604" cm="1">
        <f t="array" ref="AJ1604">MATCH(Table1[[#This Row],[Game_ID]],_xlfn.UNIQUE(_xlfn._xlws.FILTER(Table1[Game_ID],Table1[Team]=Table1[[#This Row],[Team]])),0)</f>
        <v>10</v>
      </c>
      <c r="AK1604">
        <f>IF(Table1[[#This Row],[Last5_Flag]]=1,1,0)</f>
        <v>0</v>
      </c>
      <c r="AL1604">
        <f>COUNTIFS(
    Table1[Player Name], Table1[[#This Row],[Player Name]],
    Table1[Position], Table1[[#This Row],[Position]]
)</f>
        <v>19</v>
      </c>
      <c r="AM1604" t="str" cm="1">
        <f t="array" ref="AM16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605" spans="1:39" x14ac:dyDescent="0.2">
      <c r="A1605" t="str">
        <f>TEXT(Table1[[#This Row],[Date]],"yyyymmdd") &amp; "_" &amp; (LEFT(D1605,3) &amp; "_" &amp; LEFT(E1605,3) &amp; "_" &amp; (Table1[[#This Row],[Game_no.]]))</f>
        <v>20260306_Win_UC_1</v>
      </c>
      <c r="B1605" s="1">
        <v>46087</v>
      </c>
      <c r="C1605" s="3">
        <v>1</v>
      </c>
      <c r="D1605" t="s">
        <v>393</v>
      </c>
      <c r="E1605" t="s">
        <v>201</v>
      </c>
      <c r="F1605" t="s">
        <v>201</v>
      </c>
      <c r="G1605" t="s">
        <v>393</v>
      </c>
      <c r="H1605" t="s">
        <v>202</v>
      </c>
      <c r="I1605" t="str">
        <f>TRIM(SUBSTITUTE(Table1[[#This Row],[Player]], " ", ""))</f>
        <v>E.Zucchero</v>
      </c>
      <c r="J1605">
        <v>1</v>
      </c>
      <c r="K1605">
        <v>0</v>
      </c>
      <c r="L1605">
        <v>0</v>
      </c>
      <c r="M1605">
        <v>0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f t="shared" si="79"/>
        <v>0</v>
      </c>
      <c r="W1605" t="s">
        <v>48</v>
      </c>
      <c r="X1605" s="3">
        <v>1</v>
      </c>
      <c r="Y1605">
        <v>0</v>
      </c>
      <c r="AF1605">
        <f>Table1[[#This Row],[AB]]+Table1[[#This Row],[BB]]+Table1[[#This Row],[SF]]</f>
        <v>3</v>
      </c>
      <c r="AG1605">
        <f>Table1[[#This Row],[H]]+Table1[[#This Row],[BB]]</f>
        <v>2</v>
      </c>
      <c r="AH1605">
        <f>Table1[[#This Row],[H]]-Table1[[#This Row],[2B]]-Table1[[#This Row],[3B]]-Table1[[#This Row],[HR]]</f>
        <v>0</v>
      </c>
      <c r="AI1605" s="3">
        <f>IF(Table1[[#This Row],[Team_Game_Number]] &gt;_xlfn.MAXIFS(Table1[Team_Game_Number],Table1[Team],Table1[[#This Row],[Team]]) - 5,1,0)</f>
        <v>0</v>
      </c>
      <c r="AJ1605" cm="1">
        <f t="array" ref="AJ1605">MATCH(Table1[[#This Row],[Game_ID]],_xlfn.UNIQUE(_xlfn._xlws.FILTER(Table1[Game_ID],Table1[Team]=Table1[[#This Row],[Team]])),0)</f>
        <v>17</v>
      </c>
      <c r="AK1605">
        <f>IF(Table1[[#This Row],[Last5_Flag]]=1,1,0)</f>
        <v>0</v>
      </c>
      <c r="AL1605">
        <f>COUNTIFS(
    Table1[Player Name], Table1[[#This Row],[Player Name]],
    Table1[Position], Table1[[#This Row],[Position]]
)</f>
        <v>33</v>
      </c>
      <c r="AM1605" t="str" cm="1">
        <f t="array" ref="AM16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606" spans="1:39" x14ac:dyDescent="0.2">
      <c r="A1606" t="str">
        <f>TEXT(Table1[[#This Row],[Date]],"yyyymmdd") &amp; "_" &amp; (LEFT(D1606,3) &amp; "_" &amp; LEFT(E1606,3) &amp; "_" &amp; (Table1[[#This Row],[Game_no.]]))</f>
        <v>20260306_Win_UC_1</v>
      </c>
      <c r="B1606" s="1">
        <v>46087</v>
      </c>
      <c r="C1606" s="3">
        <v>1</v>
      </c>
      <c r="D1606" t="s">
        <v>393</v>
      </c>
      <c r="E1606" t="s">
        <v>201</v>
      </c>
      <c r="F1606" t="s">
        <v>201</v>
      </c>
      <c r="G1606" t="s">
        <v>393</v>
      </c>
      <c r="H1606" t="s">
        <v>203</v>
      </c>
      <c r="I1606" t="str">
        <f>TRIM(SUBSTITUTE(Table1[[#This Row],[Player]], " ", ""))</f>
        <v>B.Polistina</v>
      </c>
      <c r="J1606">
        <v>3</v>
      </c>
      <c r="K1606">
        <v>0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f t="shared" si="79"/>
        <v>0</v>
      </c>
      <c r="W1606" t="s">
        <v>53</v>
      </c>
      <c r="X1606" s="3">
        <v>2</v>
      </c>
      <c r="Y1606">
        <v>0</v>
      </c>
      <c r="AF1606">
        <f>Table1[[#This Row],[AB]]+Table1[[#This Row],[BB]]+Table1[[#This Row],[SF]]</f>
        <v>3</v>
      </c>
      <c r="AG1606">
        <f>Table1[[#This Row],[H]]+Table1[[#This Row],[BB]]</f>
        <v>0</v>
      </c>
      <c r="AH1606">
        <f>Table1[[#This Row],[H]]-Table1[[#This Row],[2B]]-Table1[[#This Row],[3B]]-Table1[[#This Row],[HR]]</f>
        <v>0</v>
      </c>
      <c r="AI1606" s="3">
        <f>IF(Table1[[#This Row],[Team_Game_Number]] &gt;_xlfn.MAXIFS(Table1[Team_Game_Number],Table1[Team],Table1[[#This Row],[Team]]) - 5,1,0)</f>
        <v>0</v>
      </c>
      <c r="AJ1606" cm="1">
        <f t="array" ref="AJ1606">MATCH(Table1[[#This Row],[Game_ID]],_xlfn.UNIQUE(_xlfn._xlws.FILTER(Table1[Game_ID],Table1[Team]=Table1[[#This Row],[Team]])),0)</f>
        <v>17</v>
      </c>
      <c r="AK1606">
        <f>IF(Table1[[#This Row],[Last5_Flag]]=1,1,0)</f>
        <v>0</v>
      </c>
      <c r="AL1606">
        <f>COUNTIFS(
    Table1[Player Name], Table1[[#This Row],[Player Name]],
    Table1[Position], Table1[[#This Row],[Position]]
)</f>
        <v>18</v>
      </c>
      <c r="AM1606" t="str" cm="1">
        <f t="array" ref="AM16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607" spans="1:39" x14ac:dyDescent="0.2">
      <c r="A1607" t="str">
        <f>TEXT(Table1[[#This Row],[Date]],"yyyymmdd") &amp; "_" &amp; (LEFT(D1607,3) &amp; "_" &amp; LEFT(E1607,3) &amp; "_" &amp; (Table1[[#This Row],[Game_no.]]))</f>
        <v>20260306_Win_UC_1</v>
      </c>
      <c r="B1607" s="1">
        <v>46087</v>
      </c>
      <c r="C1607" s="3">
        <v>1</v>
      </c>
      <c r="D1607" t="s">
        <v>393</v>
      </c>
      <c r="E1607" t="s">
        <v>201</v>
      </c>
      <c r="F1607" t="s">
        <v>201</v>
      </c>
      <c r="G1607" t="s">
        <v>393</v>
      </c>
      <c r="H1607" t="s">
        <v>205</v>
      </c>
      <c r="I1607" t="str">
        <f>TRIM(SUBSTITUTE(Table1[[#This Row],[Player]], " ", ""))</f>
        <v>T.Hodson</v>
      </c>
      <c r="J1607">
        <v>2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f t="shared" si="79"/>
        <v>0</v>
      </c>
      <c r="W1607" t="s">
        <v>8</v>
      </c>
      <c r="X1607" s="3">
        <v>3</v>
      </c>
      <c r="Y1607">
        <v>0</v>
      </c>
      <c r="AF1607">
        <f>Table1[[#This Row],[AB]]+Table1[[#This Row],[BB]]+Table1[[#This Row],[SF]]</f>
        <v>3</v>
      </c>
      <c r="AG1607">
        <f>Table1[[#This Row],[H]]+Table1[[#This Row],[BB]]</f>
        <v>1</v>
      </c>
      <c r="AH1607">
        <f>Table1[[#This Row],[H]]-Table1[[#This Row],[2B]]-Table1[[#This Row],[3B]]-Table1[[#This Row],[HR]]</f>
        <v>0</v>
      </c>
      <c r="AI1607" s="3">
        <f>IF(Table1[[#This Row],[Team_Game_Number]] &gt;_xlfn.MAXIFS(Table1[Team_Game_Number],Table1[Team],Table1[[#This Row],[Team]]) - 5,1,0)</f>
        <v>0</v>
      </c>
      <c r="AJ1607" cm="1">
        <f t="array" ref="AJ1607">MATCH(Table1[[#This Row],[Game_ID]],_xlfn.UNIQUE(_xlfn._xlws.FILTER(Table1[Game_ID],Table1[Team]=Table1[[#This Row],[Team]])),0)</f>
        <v>17</v>
      </c>
      <c r="AK1607">
        <f>IF(Table1[[#This Row],[Last5_Flag]]=1,1,0)</f>
        <v>0</v>
      </c>
      <c r="AL1607">
        <f>COUNTIFS(
    Table1[Player Name], Table1[[#This Row],[Player Name]],
    Table1[Position], Table1[[#This Row],[Position]]
)</f>
        <v>33</v>
      </c>
      <c r="AM1607" t="str" cm="1">
        <f t="array" ref="AM16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608" spans="1:39" x14ac:dyDescent="0.2">
      <c r="A1608" t="str">
        <f>TEXT(Table1[[#This Row],[Date]],"yyyymmdd") &amp; "_" &amp; (LEFT(D1608,3) &amp; "_" &amp; LEFT(E1608,3) &amp; "_" &amp; (Table1[[#This Row],[Game_no.]]))</f>
        <v>20260306_Win_UC_1</v>
      </c>
      <c r="B1608" s="1">
        <v>46087</v>
      </c>
      <c r="C1608" s="3">
        <v>1</v>
      </c>
      <c r="D1608" t="s">
        <v>393</v>
      </c>
      <c r="E1608" t="s">
        <v>201</v>
      </c>
      <c r="F1608" t="s">
        <v>201</v>
      </c>
      <c r="G1608" t="s">
        <v>393</v>
      </c>
      <c r="H1608" t="s">
        <v>222</v>
      </c>
      <c r="I1608" t="str">
        <f>TRIM(SUBSTITUTE(Table1[[#This Row],[Player]], " ", ""))</f>
        <v>C.Masters</v>
      </c>
      <c r="J1608">
        <v>3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f t="shared" si="79"/>
        <v>0</v>
      </c>
      <c r="W1608" t="s">
        <v>50</v>
      </c>
      <c r="X1608" s="3">
        <v>4</v>
      </c>
      <c r="Y1608">
        <v>0</v>
      </c>
      <c r="AF1608">
        <f>Table1[[#This Row],[AB]]+Table1[[#This Row],[BB]]+Table1[[#This Row],[SF]]</f>
        <v>3</v>
      </c>
      <c r="AG1608">
        <f>Table1[[#This Row],[H]]+Table1[[#This Row],[BB]]</f>
        <v>0</v>
      </c>
      <c r="AH1608">
        <f>Table1[[#This Row],[H]]-Table1[[#This Row],[2B]]-Table1[[#This Row],[3B]]-Table1[[#This Row],[HR]]</f>
        <v>0</v>
      </c>
      <c r="AI1608" s="3">
        <f>IF(Table1[[#This Row],[Team_Game_Number]] &gt;_xlfn.MAXIFS(Table1[Team_Game_Number],Table1[Team],Table1[[#This Row],[Team]]) - 5,1,0)</f>
        <v>0</v>
      </c>
      <c r="AJ1608" cm="1">
        <f t="array" ref="AJ1608">MATCH(Table1[[#This Row],[Game_ID]],_xlfn.UNIQUE(_xlfn._xlws.FILTER(Table1[Game_ID],Table1[Team]=Table1[[#This Row],[Team]])),0)</f>
        <v>17</v>
      </c>
      <c r="AK1608">
        <f>IF(Table1[[#This Row],[Last5_Flag]]=1,1,0)</f>
        <v>0</v>
      </c>
      <c r="AL1608">
        <f>COUNTIFS(
    Table1[Player Name], Table1[[#This Row],[Player Name]],
    Table1[Position], Table1[[#This Row],[Position]]
)</f>
        <v>8</v>
      </c>
      <c r="AM1608" t="str" cm="1">
        <f t="array" ref="AM16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09" spans="1:39" x14ac:dyDescent="0.2">
      <c r="A1609" t="str">
        <f>TEXT(Table1[[#This Row],[Date]],"yyyymmdd") &amp; "_" &amp; (LEFT(D1609,3) &amp; "_" &amp; LEFT(E1609,3) &amp; "_" &amp; (Table1[[#This Row],[Game_no.]]))</f>
        <v>20260306_Win_UC_1</v>
      </c>
      <c r="B1609" s="1">
        <v>46087</v>
      </c>
      <c r="C1609" s="3">
        <v>1</v>
      </c>
      <c r="D1609" t="s">
        <v>393</v>
      </c>
      <c r="E1609" t="s">
        <v>201</v>
      </c>
      <c r="F1609" t="s">
        <v>201</v>
      </c>
      <c r="G1609" t="s">
        <v>393</v>
      </c>
      <c r="H1609" t="s">
        <v>221</v>
      </c>
      <c r="I1609" t="str">
        <f>TRIM(SUBSTITUTE(Table1[[#This Row],[Player]], " ", ""))</f>
        <v>C.Dunn</v>
      </c>
      <c r="J1609">
        <v>3</v>
      </c>
      <c r="K1609">
        <v>0</v>
      </c>
      <c r="L1609">
        <v>1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f t="shared" si="79"/>
        <v>1</v>
      </c>
      <c r="W1609" t="s">
        <v>43</v>
      </c>
      <c r="X1609" s="3">
        <v>5</v>
      </c>
      <c r="Y1609">
        <v>0</v>
      </c>
      <c r="AF1609">
        <f>Table1[[#This Row],[AB]]+Table1[[#This Row],[BB]]+Table1[[#This Row],[SF]]</f>
        <v>3</v>
      </c>
      <c r="AG1609">
        <f>Table1[[#This Row],[H]]+Table1[[#This Row],[BB]]</f>
        <v>1</v>
      </c>
      <c r="AH1609">
        <f>Table1[[#This Row],[H]]-Table1[[#This Row],[2B]]-Table1[[#This Row],[3B]]-Table1[[#This Row],[HR]]</f>
        <v>1</v>
      </c>
      <c r="AI1609" s="3">
        <f>IF(Table1[[#This Row],[Team_Game_Number]] &gt;_xlfn.MAXIFS(Table1[Team_Game_Number],Table1[Team],Table1[[#This Row],[Team]]) - 5,1,0)</f>
        <v>0</v>
      </c>
      <c r="AJ1609" cm="1">
        <f t="array" ref="AJ1609">MATCH(Table1[[#This Row],[Game_ID]],_xlfn.UNIQUE(_xlfn._xlws.FILTER(Table1[Game_ID],Table1[Team]=Table1[[#This Row],[Team]])),0)</f>
        <v>17</v>
      </c>
      <c r="AK1609">
        <f>IF(Table1[[#This Row],[Last5_Flag]]=1,1,0)</f>
        <v>0</v>
      </c>
      <c r="AL1609">
        <f>COUNTIFS(
    Table1[Player Name], Table1[[#This Row],[Player Name]],
    Table1[Position], Table1[[#This Row],[Position]]
)</f>
        <v>7</v>
      </c>
      <c r="AM1609" t="str" cm="1">
        <f t="array" ref="AM16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10" spans="1:39" x14ac:dyDescent="0.2">
      <c r="A1610" t="str">
        <f>TEXT(Table1[[#This Row],[Date]],"yyyymmdd") &amp; "_" &amp; (LEFT(D1610,3) &amp; "_" &amp; LEFT(E1610,3) &amp; "_" &amp; (Table1[[#This Row],[Game_no.]]))</f>
        <v>20260306_Win_UC_1</v>
      </c>
      <c r="B1610" s="1">
        <v>46087</v>
      </c>
      <c r="C1610" s="3">
        <v>1</v>
      </c>
      <c r="D1610" t="s">
        <v>393</v>
      </c>
      <c r="E1610" t="s">
        <v>201</v>
      </c>
      <c r="F1610" t="s">
        <v>201</v>
      </c>
      <c r="G1610" t="s">
        <v>393</v>
      </c>
      <c r="H1610" t="s">
        <v>207</v>
      </c>
      <c r="I1610" t="str">
        <f>TRIM(SUBSTITUTE(Table1[[#This Row],[Player]], " ", ""))</f>
        <v>A.Hurley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f t="shared" si="79"/>
        <v>0</v>
      </c>
      <c r="W1610" t="s">
        <v>394</v>
      </c>
      <c r="X1610" s="3"/>
      <c r="Y1610">
        <v>0</v>
      </c>
      <c r="AF1610">
        <f>Table1[[#This Row],[AB]]+Table1[[#This Row],[BB]]+Table1[[#This Row],[SF]]</f>
        <v>0</v>
      </c>
      <c r="AG1610">
        <f>Table1[[#This Row],[H]]+Table1[[#This Row],[BB]]</f>
        <v>0</v>
      </c>
      <c r="AH1610">
        <f>Table1[[#This Row],[H]]-Table1[[#This Row],[2B]]-Table1[[#This Row],[3B]]-Table1[[#This Row],[HR]]</f>
        <v>0</v>
      </c>
      <c r="AI1610" s="3">
        <f>IF(Table1[[#This Row],[Team_Game_Number]] &gt;_xlfn.MAXIFS(Table1[Team_Game_Number],Table1[Team],Table1[[#This Row],[Team]]) - 5,1,0)</f>
        <v>0</v>
      </c>
      <c r="AJ1610" cm="1">
        <f t="array" ref="AJ1610">MATCH(Table1[[#This Row],[Game_ID]],_xlfn.UNIQUE(_xlfn._xlws.FILTER(Table1[Game_ID],Table1[Team]=Table1[[#This Row],[Team]])),0)</f>
        <v>17</v>
      </c>
      <c r="AK1610">
        <f>IF(Table1[[#This Row],[Last5_Flag]]=1,1,0)</f>
        <v>0</v>
      </c>
      <c r="AL1610">
        <f>COUNTIFS(
    Table1[Player Name], Table1[[#This Row],[Player Name]],
    Table1[Position], Table1[[#This Row],[Position]]
)</f>
        <v>1</v>
      </c>
      <c r="AM1610" t="str" cm="1">
        <f t="array" ref="AM16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611" spans="1:39" x14ac:dyDescent="0.2">
      <c r="A1611" t="str">
        <f>TEXT(Table1[[#This Row],[Date]],"yyyymmdd") &amp; "_" &amp; (LEFT(D1611,3) &amp; "_" &amp; LEFT(E1611,3) &amp; "_" &amp; (Table1[[#This Row],[Game_no.]]))</f>
        <v>20260306_Win_UC_1</v>
      </c>
      <c r="B1611" s="1">
        <v>46087</v>
      </c>
      <c r="C1611" s="3">
        <v>1</v>
      </c>
      <c r="D1611" t="s">
        <v>393</v>
      </c>
      <c r="E1611" t="s">
        <v>201</v>
      </c>
      <c r="F1611" t="s">
        <v>201</v>
      </c>
      <c r="G1611" t="s">
        <v>393</v>
      </c>
      <c r="H1611" t="s">
        <v>211</v>
      </c>
      <c r="I1611" t="str">
        <f>TRIM(SUBSTITUTE(Table1[[#This Row],[Player]], " ", ""))</f>
        <v>K.Serra</v>
      </c>
      <c r="J1611">
        <v>3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f t="shared" ref="V1611:V1642" si="80">L1611*1+P1611*2+Q1611*3+R1611*4</f>
        <v>0</v>
      </c>
      <c r="W1611" t="s">
        <v>52</v>
      </c>
      <c r="X1611" s="3">
        <v>6</v>
      </c>
      <c r="Y1611">
        <v>0</v>
      </c>
      <c r="AF1611">
        <f>Table1[[#This Row],[AB]]+Table1[[#This Row],[BB]]+Table1[[#This Row],[SF]]</f>
        <v>3</v>
      </c>
      <c r="AG1611">
        <f>Table1[[#This Row],[H]]+Table1[[#This Row],[BB]]</f>
        <v>0</v>
      </c>
      <c r="AH1611">
        <f>Table1[[#This Row],[H]]-Table1[[#This Row],[2B]]-Table1[[#This Row],[3B]]-Table1[[#This Row],[HR]]</f>
        <v>0</v>
      </c>
      <c r="AI1611" s="3">
        <f>IF(Table1[[#This Row],[Team_Game_Number]] &gt;_xlfn.MAXIFS(Table1[Team_Game_Number],Table1[Team],Table1[[#This Row],[Team]]) - 5,1,0)</f>
        <v>0</v>
      </c>
      <c r="AJ1611" cm="1">
        <f t="array" ref="AJ1611">MATCH(Table1[[#This Row],[Game_ID]],_xlfn.UNIQUE(_xlfn._xlws.FILTER(Table1[Game_ID],Table1[Team]=Table1[[#This Row],[Team]])),0)</f>
        <v>17</v>
      </c>
      <c r="AK1611">
        <f>IF(Table1[[#This Row],[Last5_Flag]]=1,1,0)</f>
        <v>0</v>
      </c>
      <c r="AL1611">
        <f>COUNTIFS(
    Table1[Player Name], Table1[[#This Row],[Player Name]],
    Table1[Position], Table1[[#This Row],[Position]]
)</f>
        <v>24</v>
      </c>
      <c r="AM1611" t="str" cm="1">
        <f t="array" ref="AM16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612" spans="1:39" x14ac:dyDescent="0.2">
      <c r="A1612" t="str">
        <f>TEXT(Table1[[#This Row],[Date]],"yyyymmdd") &amp; "_" &amp; (LEFT(D1612,3) &amp; "_" &amp; LEFT(E1612,3) &amp; "_" &amp; (Table1[[#This Row],[Game_no.]]))</f>
        <v>20260306_Win_UC_1</v>
      </c>
      <c r="B1612" s="1">
        <v>46087</v>
      </c>
      <c r="C1612" s="3">
        <v>1</v>
      </c>
      <c r="D1612" t="s">
        <v>393</v>
      </c>
      <c r="E1612" t="s">
        <v>201</v>
      </c>
      <c r="F1612" t="s">
        <v>201</v>
      </c>
      <c r="G1612" t="s">
        <v>393</v>
      </c>
      <c r="H1612" t="s">
        <v>208</v>
      </c>
      <c r="I1612" t="str">
        <f>TRIM(SUBSTITUTE(Table1[[#This Row],[Player]], " ", ""))</f>
        <v>A.Espinoza</v>
      </c>
      <c r="J1612">
        <v>2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f t="shared" si="80"/>
        <v>0</v>
      </c>
      <c r="W1612" t="s">
        <v>57</v>
      </c>
      <c r="X1612" s="3">
        <v>7</v>
      </c>
      <c r="Y1612">
        <v>0</v>
      </c>
      <c r="AF1612">
        <f>Table1[[#This Row],[AB]]+Table1[[#This Row],[BB]]+Table1[[#This Row],[SF]]</f>
        <v>2</v>
      </c>
      <c r="AG1612">
        <f>Table1[[#This Row],[H]]+Table1[[#This Row],[BB]]</f>
        <v>0</v>
      </c>
      <c r="AH1612">
        <f>Table1[[#This Row],[H]]-Table1[[#This Row],[2B]]-Table1[[#This Row],[3B]]-Table1[[#This Row],[HR]]</f>
        <v>0</v>
      </c>
      <c r="AI1612" s="3">
        <f>IF(Table1[[#This Row],[Team_Game_Number]] &gt;_xlfn.MAXIFS(Table1[Team_Game_Number],Table1[Team],Table1[[#This Row],[Team]]) - 5,1,0)</f>
        <v>0</v>
      </c>
      <c r="AJ1612" cm="1">
        <f t="array" ref="AJ1612">MATCH(Table1[[#This Row],[Game_ID]],_xlfn.UNIQUE(_xlfn._xlws.FILTER(Table1[Game_ID],Table1[Team]=Table1[[#This Row],[Team]])),0)</f>
        <v>17</v>
      </c>
      <c r="AK1612">
        <f>IF(Table1[[#This Row],[Last5_Flag]]=1,1,0)</f>
        <v>0</v>
      </c>
      <c r="AL1612">
        <f>COUNTIFS(
    Table1[Player Name], Table1[[#This Row],[Player Name]],
    Table1[Position], Table1[[#This Row],[Position]]
)</f>
        <v>31</v>
      </c>
      <c r="AM1612" t="str" cm="1">
        <f t="array" ref="AM16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613" spans="1:39" x14ac:dyDescent="0.2">
      <c r="A1613" t="str">
        <f>TEXT(Table1[[#This Row],[Date]],"yyyymmdd") &amp; "_" &amp; (LEFT(D1613,3) &amp; "_" &amp; LEFT(E1613,3) &amp; "_" &amp; (Table1[[#This Row],[Game_no.]]))</f>
        <v>20260306_Win_UC_1</v>
      </c>
      <c r="B1613" s="1">
        <v>46087</v>
      </c>
      <c r="C1613" s="3">
        <v>1</v>
      </c>
      <c r="D1613" t="s">
        <v>393</v>
      </c>
      <c r="E1613" t="s">
        <v>201</v>
      </c>
      <c r="F1613" t="s">
        <v>201</v>
      </c>
      <c r="G1613" t="s">
        <v>393</v>
      </c>
      <c r="H1613" t="s">
        <v>204</v>
      </c>
      <c r="I1613" t="str">
        <f>TRIM(SUBSTITUTE(Table1[[#This Row],[Player]], " ", ""))</f>
        <v>K.Moran</v>
      </c>
      <c r="J1613">
        <v>1</v>
      </c>
      <c r="K1613">
        <v>0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f t="shared" si="80"/>
        <v>0</v>
      </c>
      <c r="W1613" t="s">
        <v>57</v>
      </c>
      <c r="X1613" s="3">
        <v>7</v>
      </c>
      <c r="Y1613">
        <v>0</v>
      </c>
      <c r="AF1613">
        <f>Table1[[#This Row],[AB]]+Table1[[#This Row],[BB]]+Table1[[#This Row],[SF]]</f>
        <v>1</v>
      </c>
      <c r="AG1613">
        <f>Table1[[#This Row],[H]]+Table1[[#This Row],[BB]]</f>
        <v>0</v>
      </c>
      <c r="AH1613">
        <f>Table1[[#This Row],[H]]-Table1[[#This Row],[2B]]-Table1[[#This Row],[3B]]-Table1[[#This Row],[HR]]</f>
        <v>0</v>
      </c>
      <c r="AI1613" s="3">
        <f>IF(Table1[[#This Row],[Team_Game_Number]] &gt;_xlfn.MAXIFS(Table1[Team_Game_Number],Table1[Team],Table1[[#This Row],[Team]]) - 5,1,0)</f>
        <v>0</v>
      </c>
      <c r="AJ1613" cm="1">
        <f t="array" ref="AJ1613">MATCH(Table1[[#This Row],[Game_ID]],_xlfn.UNIQUE(_xlfn._xlws.FILTER(Table1[Game_ID],Table1[Team]=Table1[[#This Row],[Team]])),0)</f>
        <v>17</v>
      </c>
      <c r="AK1613">
        <f>IF(Table1[[#This Row],[Last5_Flag]]=1,1,0)</f>
        <v>0</v>
      </c>
      <c r="AL1613">
        <f>COUNTIFS(
    Table1[Player Name], Table1[[#This Row],[Player Name]],
    Table1[Position], Table1[[#This Row],[Position]]
)</f>
        <v>1</v>
      </c>
      <c r="AM1613" t="str" cm="1">
        <f t="array" ref="AM16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14" spans="1:39" x14ac:dyDescent="0.2">
      <c r="A1614" t="str">
        <f>TEXT(Table1[[#This Row],[Date]],"yyyymmdd") &amp; "_" &amp; (LEFT(D1614,3) &amp; "_" &amp; LEFT(E1614,3) &amp; "_" &amp; (Table1[[#This Row],[Game_no.]]))</f>
        <v>20260306_Win_UC_1</v>
      </c>
      <c r="B1614" s="1">
        <v>46087</v>
      </c>
      <c r="C1614" s="3">
        <v>1</v>
      </c>
      <c r="D1614" t="s">
        <v>393</v>
      </c>
      <c r="E1614" t="s">
        <v>201</v>
      </c>
      <c r="F1614" t="s">
        <v>201</v>
      </c>
      <c r="G1614" t="s">
        <v>393</v>
      </c>
      <c r="H1614" t="s">
        <v>266</v>
      </c>
      <c r="I1614" t="str">
        <f>TRIM(SUBSTITUTE(Table1[[#This Row],[Player]], " ", ""))</f>
        <v>M.Hataway</v>
      </c>
      <c r="J1614">
        <v>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f t="shared" si="80"/>
        <v>0</v>
      </c>
      <c r="W1614" t="s">
        <v>54</v>
      </c>
      <c r="X1614" s="3">
        <v>8</v>
      </c>
      <c r="Y1614">
        <v>0</v>
      </c>
      <c r="AF1614">
        <f>Table1[[#This Row],[AB]]+Table1[[#This Row],[BB]]+Table1[[#This Row],[SF]]</f>
        <v>3</v>
      </c>
      <c r="AG1614">
        <f>Table1[[#This Row],[H]]+Table1[[#This Row],[BB]]</f>
        <v>0</v>
      </c>
      <c r="AH1614">
        <f>Table1[[#This Row],[H]]-Table1[[#This Row],[2B]]-Table1[[#This Row],[3B]]-Table1[[#This Row],[HR]]</f>
        <v>0</v>
      </c>
      <c r="AI1614" s="3">
        <f>IF(Table1[[#This Row],[Team_Game_Number]] &gt;_xlfn.MAXIFS(Table1[Team_Game_Number],Table1[Team],Table1[[#This Row],[Team]]) - 5,1,0)</f>
        <v>0</v>
      </c>
      <c r="AJ1614" cm="1">
        <f t="array" ref="AJ1614">MATCH(Table1[[#This Row],[Game_ID]],_xlfn.UNIQUE(_xlfn._xlws.FILTER(Table1[Game_ID],Table1[Team]=Table1[[#This Row],[Team]])),0)</f>
        <v>17</v>
      </c>
      <c r="AK1614">
        <f>IF(Table1[[#This Row],[Last5_Flag]]=1,1,0)</f>
        <v>0</v>
      </c>
      <c r="AL1614">
        <f>COUNTIFS(
    Table1[Player Name], Table1[[#This Row],[Player Name]],
    Table1[Position], Table1[[#This Row],[Position]]
)</f>
        <v>14</v>
      </c>
      <c r="AM1614" t="str" cm="1">
        <f t="array" ref="AM16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615" spans="1:39" x14ac:dyDescent="0.2">
      <c r="A1615" t="str">
        <f>TEXT(Table1[[#This Row],[Date]],"yyyymmdd") &amp; "_" &amp; (LEFT(D1615,3) &amp; "_" &amp; LEFT(E1615,3) &amp; "_" &amp; (Table1[[#This Row],[Game_no.]]))</f>
        <v>20260306_Win_UC_1</v>
      </c>
      <c r="B1615" s="1">
        <v>46087</v>
      </c>
      <c r="C1615" s="3">
        <v>1</v>
      </c>
      <c r="D1615" t="s">
        <v>393</v>
      </c>
      <c r="E1615" t="s">
        <v>201</v>
      </c>
      <c r="F1615" t="s">
        <v>201</v>
      </c>
      <c r="G1615" t="s">
        <v>393</v>
      </c>
      <c r="H1615" t="s">
        <v>210</v>
      </c>
      <c r="I1615" t="str">
        <f>TRIM(SUBSTITUTE(Table1[[#This Row],[Player]], " ", ""))</f>
        <v>E.Smith</v>
      </c>
      <c r="J1615">
        <v>1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f t="shared" si="80"/>
        <v>0</v>
      </c>
      <c r="W1615" t="s">
        <v>7</v>
      </c>
      <c r="X1615" s="3">
        <v>9</v>
      </c>
      <c r="Y1615">
        <v>0</v>
      </c>
      <c r="AF1615">
        <f>Table1[[#This Row],[AB]]+Table1[[#This Row],[BB]]+Table1[[#This Row],[SF]]</f>
        <v>2</v>
      </c>
      <c r="AG1615">
        <f>Table1[[#This Row],[H]]+Table1[[#This Row],[BB]]</f>
        <v>1</v>
      </c>
      <c r="AH1615">
        <f>Table1[[#This Row],[H]]-Table1[[#This Row],[2B]]-Table1[[#This Row],[3B]]-Table1[[#This Row],[HR]]</f>
        <v>0</v>
      </c>
      <c r="AI1615" s="3">
        <f>IF(Table1[[#This Row],[Team_Game_Number]] &gt;_xlfn.MAXIFS(Table1[Team_Game_Number],Table1[Team],Table1[[#This Row],[Team]]) - 5,1,0)</f>
        <v>0</v>
      </c>
      <c r="AJ1615" cm="1">
        <f t="array" ref="AJ1615">MATCH(Table1[[#This Row],[Game_ID]],_xlfn.UNIQUE(_xlfn._xlws.FILTER(Table1[Game_ID],Table1[Team]=Table1[[#This Row],[Team]])),0)</f>
        <v>17</v>
      </c>
      <c r="AK1615">
        <f>IF(Table1[[#This Row],[Last5_Flag]]=1,1,0)</f>
        <v>0</v>
      </c>
      <c r="AL1615">
        <f>COUNTIFS(
    Table1[Player Name], Table1[[#This Row],[Player Name]],
    Table1[Position], Table1[[#This Row],[Position]]
)</f>
        <v>28</v>
      </c>
      <c r="AM1615" t="str" cm="1">
        <f t="array" ref="AM16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616" spans="1:39" x14ac:dyDescent="0.2">
      <c r="A1616" t="str">
        <f>TEXT(Table1[[#This Row],[Date]],"yyyymmdd") &amp; "_" &amp; (LEFT(D1616,3) &amp; "_" &amp; LEFT(E1616,3) &amp; "_" &amp; (Table1[[#This Row],[Game_no.]]))</f>
        <v>20260306_Win_UC_1</v>
      </c>
      <c r="B1616" s="1">
        <v>46087</v>
      </c>
      <c r="C1616" s="3">
        <v>1</v>
      </c>
      <c r="D1616" t="s">
        <v>393</v>
      </c>
      <c r="E1616" t="s">
        <v>201</v>
      </c>
      <c r="F1616" t="s">
        <v>201</v>
      </c>
      <c r="G1616" t="s">
        <v>393</v>
      </c>
      <c r="H1616" t="s">
        <v>212</v>
      </c>
      <c r="I1616" t="str">
        <f>TRIM(SUBSTITUTE(Table1[[#This Row],[Player]], " ", ""))</f>
        <v>A.Mass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f t="shared" si="80"/>
        <v>0</v>
      </c>
      <c r="W1616" t="s">
        <v>58</v>
      </c>
      <c r="X1616" s="3"/>
      <c r="Y1616">
        <v>0</v>
      </c>
      <c r="Z1616">
        <v>6.6669999999999998</v>
      </c>
      <c r="AA1616">
        <v>7</v>
      </c>
      <c r="AB1616">
        <v>2</v>
      </c>
      <c r="AC1616">
        <v>2</v>
      </c>
      <c r="AD1616">
        <v>4</v>
      </c>
      <c r="AE1616">
        <v>5</v>
      </c>
      <c r="AF1616">
        <f>Table1[[#This Row],[AB]]+Table1[[#This Row],[BB]]+Table1[[#This Row],[SF]]</f>
        <v>0</v>
      </c>
      <c r="AG1616">
        <f>Table1[[#This Row],[H]]+Table1[[#This Row],[BB]]</f>
        <v>0</v>
      </c>
      <c r="AH1616">
        <f>Table1[[#This Row],[H]]-Table1[[#This Row],[2B]]-Table1[[#This Row],[3B]]-Table1[[#This Row],[HR]]</f>
        <v>0</v>
      </c>
      <c r="AI1616" s="3">
        <f>IF(Table1[[#This Row],[Team_Game_Number]] &gt;_xlfn.MAXIFS(Table1[Team_Game_Number],Table1[Team],Table1[[#This Row],[Team]]) - 5,1,0)</f>
        <v>0</v>
      </c>
      <c r="AJ1616" cm="1">
        <f t="array" ref="AJ1616">MATCH(Table1[[#This Row],[Game_ID]],_xlfn.UNIQUE(_xlfn._xlws.FILTER(Table1[Game_ID],Table1[Team]=Table1[[#This Row],[Team]])),0)</f>
        <v>17</v>
      </c>
      <c r="AK1616">
        <f>IF(Table1[[#This Row],[Last5_Flag]]=1,1,0)</f>
        <v>0</v>
      </c>
      <c r="AL1616">
        <f>COUNTIFS(
    Table1[Player Name], Table1[[#This Row],[Player Name]],
    Table1[Position], Table1[[#This Row],[Position]]
)</f>
        <v>17</v>
      </c>
      <c r="AM1616" t="str" cm="1">
        <f t="array" ref="AM16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17" spans="1:39" x14ac:dyDescent="0.2">
      <c r="A1617" t="str">
        <f>TEXT(Table1[[#This Row],[Date]],"yyyymmdd") &amp; "_" &amp; (LEFT(D1617,3) &amp; "_" &amp; LEFT(E1617,3) &amp; "_" &amp; (Table1[[#This Row],[Game_no.]]))</f>
        <v>20260306_St._UC_1</v>
      </c>
      <c r="B1617" s="1">
        <v>46087</v>
      </c>
      <c r="C1617" s="3">
        <v>1</v>
      </c>
      <c r="D1617" t="s">
        <v>395</v>
      </c>
      <c r="E1617" t="s">
        <v>201</v>
      </c>
      <c r="F1617" t="s">
        <v>201</v>
      </c>
      <c r="G1617" t="s">
        <v>395</v>
      </c>
      <c r="H1617" t="s">
        <v>202</v>
      </c>
      <c r="I1617" t="str">
        <f>TRIM(SUBSTITUTE(Table1[[#This Row],[Player]], " ", ""))</f>
        <v>E.Zucchero</v>
      </c>
      <c r="J1617">
        <v>3</v>
      </c>
      <c r="K1617">
        <v>2</v>
      </c>
      <c r="L1617">
        <v>1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f t="shared" si="80"/>
        <v>1</v>
      </c>
      <c r="W1617" t="s">
        <v>48</v>
      </c>
      <c r="X1617" s="3">
        <v>1</v>
      </c>
      <c r="Y1617">
        <v>0</v>
      </c>
      <c r="AF1617">
        <f>Table1[[#This Row],[AB]]+Table1[[#This Row],[BB]]+Table1[[#This Row],[SF]]</f>
        <v>4</v>
      </c>
      <c r="AG1617">
        <f>Table1[[#This Row],[H]]+Table1[[#This Row],[BB]]</f>
        <v>2</v>
      </c>
      <c r="AH1617">
        <f>Table1[[#This Row],[H]]-Table1[[#This Row],[2B]]-Table1[[#This Row],[3B]]-Table1[[#This Row],[HR]]</f>
        <v>1</v>
      </c>
      <c r="AI1617" s="3">
        <f>IF(Table1[[#This Row],[Team_Game_Number]] &gt;_xlfn.MAXIFS(Table1[Team_Game_Number],Table1[Team],Table1[[#This Row],[Team]]) - 5,1,0)</f>
        <v>0</v>
      </c>
      <c r="AJ1617" cm="1">
        <f t="array" ref="AJ1617">MATCH(Table1[[#This Row],[Game_ID]],_xlfn.UNIQUE(_xlfn._xlws.FILTER(Table1[Game_ID],Table1[Team]=Table1[[#This Row],[Team]])),0)</f>
        <v>18</v>
      </c>
      <c r="AK1617">
        <f>IF(Table1[[#This Row],[Last5_Flag]]=1,1,0)</f>
        <v>0</v>
      </c>
      <c r="AL1617">
        <f>COUNTIFS(
    Table1[Player Name], Table1[[#This Row],[Player Name]],
    Table1[Position], Table1[[#This Row],[Position]]
)</f>
        <v>33</v>
      </c>
      <c r="AM1617" t="str" cm="1">
        <f t="array" ref="AM16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618" spans="1:39" x14ac:dyDescent="0.2">
      <c r="A1618" t="str">
        <f>TEXT(Table1[[#This Row],[Date]],"yyyymmdd") &amp; "_" &amp; (LEFT(D1618,3) &amp; "_" &amp; LEFT(E1618,3) &amp; "_" &amp; (Table1[[#This Row],[Game_no.]]))</f>
        <v>20260306_St._UC_1</v>
      </c>
      <c r="B1618" s="1">
        <v>46087</v>
      </c>
      <c r="C1618" s="3">
        <v>1</v>
      </c>
      <c r="D1618" t="s">
        <v>395</v>
      </c>
      <c r="E1618" t="s">
        <v>201</v>
      </c>
      <c r="F1618" t="s">
        <v>201</v>
      </c>
      <c r="G1618" t="s">
        <v>395</v>
      </c>
      <c r="H1618" t="s">
        <v>203</v>
      </c>
      <c r="I1618" t="str">
        <f>TRIM(SUBSTITUTE(Table1[[#This Row],[Player]], " ", ""))</f>
        <v>B.Polistina</v>
      </c>
      <c r="J1618">
        <v>4</v>
      </c>
      <c r="K1618">
        <v>0</v>
      </c>
      <c r="L1618">
        <v>0</v>
      </c>
      <c r="M1618">
        <v>0</v>
      </c>
      <c r="N1618">
        <v>0</v>
      </c>
      <c r="O1618">
        <v>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f t="shared" si="80"/>
        <v>0</v>
      </c>
      <c r="W1618" t="s">
        <v>53</v>
      </c>
      <c r="X1618" s="3">
        <v>2</v>
      </c>
      <c r="Y1618">
        <v>0</v>
      </c>
      <c r="AF1618">
        <f>Table1[[#This Row],[AB]]+Table1[[#This Row],[BB]]+Table1[[#This Row],[SF]]</f>
        <v>4</v>
      </c>
      <c r="AG1618">
        <f>Table1[[#This Row],[H]]+Table1[[#This Row],[BB]]</f>
        <v>0</v>
      </c>
      <c r="AH1618">
        <f>Table1[[#This Row],[H]]-Table1[[#This Row],[2B]]-Table1[[#This Row],[3B]]-Table1[[#This Row],[HR]]</f>
        <v>0</v>
      </c>
      <c r="AI1618" s="3">
        <f>IF(Table1[[#This Row],[Team_Game_Number]] &gt;_xlfn.MAXIFS(Table1[Team_Game_Number],Table1[Team],Table1[[#This Row],[Team]]) - 5,1,0)</f>
        <v>0</v>
      </c>
      <c r="AJ1618" cm="1">
        <f t="array" ref="AJ1618">MATCH(Table1[[#This Row],[Game_ID]],_xlfn.UNIQUE(_xlfn._xlws.FILTER(Table1[Game_ID],Table1[Team]=Table1[[#This Row],[Team]])),0)</f>
        <v>18</v>
      </c>
      <c r="AK1618">
        <f>IF(Table1[[#This Row],[Last5_Flag]]=1,1,0)</f>
        <v>0</v>
      </c>
      <c r="AL1618">
        <f>COUNTIFS(
    Table1[Player Name], Table1[[#This Row],[Player Name]],
    Table1[Position], Table1[[#This Row],[Position]]
)</f>
        <v>18</v>
      </c>
      <c r="AM1618" t="str" cm="1">
        <f t="array" ref="AM16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619" spans="1:39" x14ac:dyDescent="0.2">
      <c r="A1619" t="str">
        <f>TEXT(Table1[[#This Row],[Date]],"yyyymmdd") &amp; "_" &amp; (LEFT(D1619,3) &amp; "_" &amp; LEFT(E1619,3) &amp; "_" &amp; (Table1[[#This Row],[Game_no.]]))</f>
        <v>20260306_St._UC_1</v>
      </c>
      <c r="B1619" s="1">
        <v>46087</v>
      </c>
      <c r="C1619" s="3">
        <v>1</v>
      </c>
      <c r="D1619" t="s">
        <v>395</v>
      </c>
      <c r="E1619" t="s">
        <v>201</v>
      </c>
      <c r="F1619" t="s">
        <v>201</v>
      </c>
      <c r="G1619" t="s">
        <v>395</v>
      </c>
      <c r="H1619" t="s">
        <v>205</v>
      </c>
      <c r="I1619" t="str">
        <f>TRIM(SUBSTITUTE(Table1[[#This Row],[Player]], " ", ""))</f>
        <v>T.Hodson</v>
      </c>
      <c r="J1619">
        <v>3</v>
      </c>
      <c r="K1619">
        <v>2</v>
      </c>
      <c r="L1619">
        <v>1</v>
      </c>
      <c r="M1619">
        <v>1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f t="shared" si="80"/>
        <v>1</v>
      </c>
      <c r="W1619" t="s">
        <v>8</v>
      </c>
      <c r="X1619" s="3">
        <v>3</v>
      </c>
      <c r="Y1619">
        <v>0</v>
      </c>
      <c r="AF1619">
        <f>Table1[[#This Row],[AB]]+Table1[[#This Row],[BB]]+Table1[[#This Row],[SF]]</f>
        <v>4</v>
      </c>
      <c r="AG1619">
        <f>Table1[[#This Row],[H]]+Table1[[#This Row],[BB]]</f>
        <v>2</v>
      </c>
      <c r="AH1619">
        <f>Table1[[#This Row],[H]]-Table1[[#This Row],[2B]]-Table1[[#This Row],[3B]]-Table1[[#This Row],[HR]]</f>
        <v>1</v>
      </c>
      <c r="AI1619" s="3">
        <f>IF(Table1[[#This Row],[Team_Game_Number]] &gt;_xlfn.MAXIFS(Table1[Team_Game_Number],Table1[Team],Table1[[#This Row],[Team]]) - 5,1,0)</f>
        <v>0</v>
      </c>
      <c r="AJ1619" cm="1">
        <f t="array" ref="AJ1619">MATCH(Table1[[#This Row],[Game_ID]],_xlfn.UNIQUE(_xlfn._xlws.FILTER(Table1[Game_ID],Table1[Team]=Table1[[#This Row],[Team]])),0)</f>
        <v>18</v>
      </c>
      <c r="AK1619">
        <f>IF(Table1[[#This Row],[Last5_Flag]]=1,1,0)</f>
        <v>0</v>
      </c>
      <c r="AL1619">
        <f>COUNTIFS(
    Table1[Player Name], Table1[[#This Row],[Player Name]],
    Table1[Position], Table1[[#This Row],[Position]]
)</f>
        <v>33</v>
      </c>
      <c r="AM1619" t="str" cm="1">
        <f t="array" ref="AM16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620" spans="1:39" x14ac:dyDescent="0.2">
      <c r="A1620" t="str">
        <f>TEXT(Table1[[#This Row],[Date]],"yyyymmdd") &amp; "_" &amp; (LEFT(D1620,3) &amp; "_" &amp; LEFT(E1620,3) &amp; "_" &amp; (Table1[[#This Row],[Game_no.]]))</f>
        <v>20260306_St._UC_1</v>
      </c>
      <c r="B1620" s="1">
        <v>46087</v>
      </c>
      <c r="C1620" s="3">
        <v>1</v>
      </c>
      <c r="D1620" t="s">
        <v>395</v>
      </c>
      <c r="E1620" t="s">
        <v>201</v>
      </c>
      <c r="F1620" t="s">
        <v>201</v>
      </c>
      <c r="G1620" t="s">
        <v>395</v>
      </c>
      <c r="H1620" t="s">
        <v>222</v>
      </c>
      <c r="I1620" t="str">
        <f>TRIM(SUBSTITUTE(Table1[[#This Row],[Player]], " ", ""))</f>
        <v>C.Masters</v>
      </c>
      <c r="J1620">
        <v>3</v>
      </c>
      <c r="K1620">
        <v>0</v>
      </c>
      <c r="L1620">
        <v>2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f t="shared" si="80"/>
        <v>2</v>
      </c>
      <c r="W1620" t="s">
        <v>58</v>
      </c>
      <c r="X1620" s="3">
        <v>4</v>
      </c>
      <c r="Y1620">
        <v>0</v>
      </c>
      <c r="Z1620">
        <v>4</v>
      </c>
      <c r="AA1620">
        <v>4</v>
      </c>
      <c r="AB1620">
        <v>3</v>
      </c>
      <c r="AC1620">
        <v>3</v>
      </c>
      <c r="AD1620">
        <v>2</v>
      </c>
      <c r="AE1620">
        <v>3</v>
      </c>
      <c r="AF1620">
        <f>Table1[[#This Row],[AB]]+Table1[[#This Row],[BB]]+Table1[[#This Row],[SF]]</f>
        <v>3</v>
      </c>
      <c r="AG1620">
        <f>Table1[[#This Row],[H]]+Table1[[#This Row],[BB]]</f>
        <v>2</v>
      </c>
      <c r="AH1620">
        <f>Table1[[#This Row],[H]]-Table1[[#This Row],[2B]]-Table1[[#This Row],[3B]]-Table1[[#This Row],[HR]]</f>
        <v>2</v>
      </c>
      <c r="AI1620" s="3">
        <f>IF(Table1[[#This Row],[Team_Game_Number]] &gt;_xlfn.MAXIFS(Table1[Team_Game_Number],Table1[Team],Table1[[#This Row],[Team]]) - 5,1,0)</f>
        <v>0</v>
      </c>
      <c r="AJ1620" cm="1">
        <f t="array" ref="AJ1620">MATCH(Table1[[#This Row],[Game_ID]],_xlfn.UNIQUE(_xlfn._xlws.FILTER(Table1[Game_ID],Table1[Team]=Table1[[#This Row],[Team]])),0)</f>
        <v>18</v>
      </c>
      <c r="AK1620">
        <f>IF(Table1[[#This Row],[Last5_Flag]]=1,1,0)</f>
        <v>0</v>
      </c>
      <c r="AL1620">
        <f>COUNTIFS(
    Table1[Player Name], Table1[[#This Row],[Player Name]],
    Table1[Position], Table1[[#This Row],[Position]]
)</f>
        <v>11</v>
      </c>
      <c r="AM1620" t="str" cm="1">
        <f t="array" ref="AM16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21" spans="1:39" x14ac:dyDescent="0.2">
      <c r="A1621" t="str">
        <f>TEXT(Table1[[#This Row],[Date]],"yyyymmdd") &amp; "_" &amp; (LEFT(D1621,3) &amp; "_" &amp; LEFT(E1621,3) &amp; "_" &amp; (Table1[[#This Row],[Game_no.]]))</f>
        <v>20260306_St._UC_1</v>
      </c>
      <c r="B1621" s="1">
        <v>46087</v>
      </c>
      <c r="C1621" s="3">
        <v>1</v>
      </c>
      <c r="D1621" t="s">
        <v>395</v>
      </c>
      <c r="E1621" t="s">
        <v>201</v>
      </c>
      <c r="F1621" t="s">
        <v>201</v>
      </c>
      <c r="G1621" t="s">
        <v>395</v>
      </c>
      <c r="H1621" t="s">
        <v>213</v>
      </c>
      <c r="I1621" t="str">
        <f>TRIM(SUBSTITUTE(Table1[[#This Row],[Player]], " ", ""))</f>
        <v>L.Varney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f t="shared" si="80"/>
        <v>0</v>
      </c>
      <c r="W1621" t="s">
        <v>58</v>
      </c>
      <c r="X1621" s="3"/>
      <c r="Y1621">
        <v>0</v>
      </c>
      <c r="Z1621">
        <v>3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f>Table1[[#This Row],[AB]]+Table1[[#This Row],[BB]]+Table1[[#This Row],[SF]]</f>
        <v>0</v>
      </c>
      <c r="AG1621">
        <f>Table1[[#This Row],[H]]+Table1[[#This Row],[BB]]</f>
        <v>0</v>
      </c>
      <c r="AH1621">
        <f>Table1[[#This Row],[H]]-Table1[[#This Row],[2B]]-Table1[[#This Row],[3B]]-Table1[[#This Row],[HR]]</f>
        <v>0</v>
      </c>
      <c r="AI1621" s="3">
        <f>IF(Table1[[#This Row],[Team_Game_Number]] &gt;_xlfn.MAXIFS(Table1[Team_Game_Number],Table1[Team],Table1[[#This Row],[Team]]) - 5,1,0)</f>
        <v>0</v>
      </c>
      <c r="AJ1621" cm="1">
        <f t="array" ref="AJ1621">MATCH(Table1[[#This Row],[Game_ID]],_xlfn.UNIQUE(_xlfn._xlws.FILTER(Table1[Game_ID],Table1[Team]=Table1[[#This Row],[Team]])),0)</f>
        <v>18</v>
      </c>
      <c r="AK1621">
        <f>IF(Table1[[#This Row],[Last5_Flag]]=1,1,0)</f>
        <v>0</v>
      </c>
      <c r="AL1621">
        <f>COUNTIFS(
    Table1[Player Name], Table1[[#This Row],[Player Name]],
    Table1[Position], Table1[[#This Row],[Position]]
)</f>
        <v>10</v>
      </c>
      <c r="AM1621" t="str" cm="1">
        <f t="array" ref="AM16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22" spans="1:39" x14ac:dyDescent="0.2">
      <c r="A1622" t="str">
        <f>TEXT(Table1[[#This Row],[Date]],"yyyymmdd") &amp; "_" &amp; (LEFT(D1622,3) &amp; "_" &amp; LEFT(E1622,3) &amp; "_" &amp; (Table1[[#This Row],[Game_no.]]))</f>
        <v>20260306_St._UC_1</v>
      </c>
      <c r="B1622" s="1">
        <v>46087</v>
      </c>
      <c r="C1622" s="3">
        <v>1</v>
      </c>
      <c r="D1622" t="s">
        <v>395</v>
      </c>
      <c r="E1622" t="s">
        <v>201</v>
      </c>
      <c r="F1622" t="s">
        <v>201</v>
      </c>
      <c r="G1622" t="s">
        <v>395</v>
      </c>
      <c r="H1622" t="s">
        <v>221</v>
      </c>
      <c r="I1622" t="str">
        <f>TRIM(SUBSTITUTE(Table1[[#This Row],[Player]], " ", ""))</f>
        <v>C.Dunn</v>
      </c>
      <c r="J1622">
        <v>0</v>
      </c>
      <c r="K1622">
        <v>0</v>
      </c>
      <c r="L1622">
        <v>0</v>
      </c>
      <c r="M1622">
        <v>0</v>
      </c>
      <c r="N1622">
        <v>3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f t="shared" si="80"/>
        <v>0</v>
      </c>
      <c r="W1622" t="s">
        <v>43</v>
      </c>
      <c r="X1622" s="3">
        <v>5</v>
      </c>
      <c r="Y1622">
        <v>0</v>
      </c>
      <c r="AF1622">
        <f>Table1[[#This Row],[AB]]+Table1[[#This Row],[BB]]+Table1[[#This Row],[SF]]</f>
        <v>3</v>
      </c>
      <c r="AG1622">
        <f>Table1[[#This Row],[H]]+Table1[[#This Row],[BB]]</f>
        <v>3</v>
      </c>
      <c r="AH1622">
        <f>Table1[[#This Row],[H]]-Table1[[#This Row],[2B]]-Table1[[#This Row],[3B]]-Table1[[#This Row],[HR]]</f>
        <v>0</v>
      </c>
      <c r="AI1622" s="3">
        <f>IF(Table1[[#This Row],[Team_Game_Number]] &gt;_xlfn.MAXIFS(Table1[Team_Game_Number],Table1[Team],Table1[[#This Row],[Team]]) - 5,1,0)</f>
        <v>0</v>
      </c>
      <c r="AJ1622" cm="1">
        <f t="array" ref="AJ1622">MATCH(Table1[[#This Row],[Game_ID]],_xlfn.UNIQUE(_xlfn._xlws.FILTER(Table1[Game_ID],Table1[Team]=Table1[[#This Row],[Team]])),0)</f>
        <v>18</v>
      </c>
      <c r="AK1622">
        <f>IF(Table1[[#This Row],[Last5_Flag]]=1,1,0)</f>
        <v>0</v>
      </c>
      <c r="AL1622">
        <f>COUNTIFS(
    Table1[Player Name], Table1[[#This Row],[Player Name]],
    Table1[Position], Table1[[#This Row],[Position]]
)</f>
        <v>7</v>
      </c>
      <c r="AM1622" t="str" cm="1">
        <f t="array" ref="AM16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23" spans="1:39" x14ac:dyDescent="0.2">
      <c r="A1623" t="str">
        <f>TEXT(Table1[[#This Row],[Date]],"yyyymmdd") &amp; "_" &amp; (LEFT(D1623,3) &amp; "_" &amp; LEFT(E1623,3) &amp; "_" &amp; (Table1[[#This Row],[Game_no.]]))</f>
        <v>20260306_St._UC_1</v>
      </c>
      <c r="B1623" s="1">
        <v>46087</v>
      </c>
      <c r="C1623" s="3">
        <v>1</v>
      </c>
      <c r="D1623" t="s">
        <v>395</v>
      </c>
      <c r="E1623" t="s">
        <v>201</v>
      </c>
      <c r="F1623" t="s">
        <v>201</v>
      </c>
      <c r="G1623" t="s">
        <v>395</v>
      </c>
      <c r="H1623" t="s">
        <v>207</v>
      </c>
      <c r="I1623" t="str">
        <f>TRIM(SUBSTITUTE(Table1[[#This Row],[Player]], " ", ""))</f>
        <v>A.Hurley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f t="shared" si="80"/>
        <v>0</v>
      </c>
      <c r="W1623" t="s">
        <v>73</v>
      </c>
      <c r="X1623" s="3"/>
      <c r="Y1623">
        <v>0</v>
      </c>
      <c r="AF1623">
        <f>Table1[[#This Row],[AB]]+Table1[[#This Row],[BB]]+Table1[[#This Row],[SF]]</f>
        <v>0</v>
      </c>
      <c r="AG1623">
        <f>Table1[[#This Row],[H]]+Table1[[#This Row],[BB]]</f>
        <v>0</v>
      </c>
      <c r="AH1623">
        <f>Table1[[#This Row],[H]]-Table1[[#This Row],[2B]]-Table1[[#This Row],[3B]]-Table1[[#This Row],[HR]]</f>
        <v>0</v>
      </c>
      <c r="AI1623" s="3">
        <f>IF(Table1[[#This Row],[Team_Game_Number]] &gt;_xlfn.MAXIFS(Table1[Team_Game_Number],Table1[Team],Table1[[#This Row],[Team]]) - 5,1,0)</f>
        <v>0</v>
      </c>
      <c r="AJ1623" cm="1">
        <f t="array" ref="AJ1623">MATCH(Table1[[#This Row],[Game_ID]],_xlfn.UNIQUE(_xlfn._xlws.FILTER(Table1[Game_ID],Table1[Team]=Table1[[#This Row],[Team]])),0)</f>
        <v>18</v>
      </c>
      <c r="AK1623">
        <f>IF(Table1[[#This Row],[Last5_Flag]]=1,1,0)</f>
        <v>0</v>
      </c>
      <c r="AL1623">
        <f>COUNTIFS(
    Table1[Player Name], Table1[[#This Row],[Player Name]],
    Table1[Position], Table1[[#This Row],[Position]]
)</f>
        <v>16</v>
      </c>
      <c r="AM1623" t="str" cm="1">
        <f t="array" ref="AM16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624" spans="1:39" x14ac:dyDescent="0.2">
      <c r="A1624" t="str">
        <f>TEXT(Table1[[#This Row],[Date]],"yyyymmdd") &amp; "_" &amp; (LEFT(D1624,3) &amp; "_" &amp; LEFT(E1624,3) &amp; "_" &amp; (Table1[[#This Row],[Game_no.]]))</f>
        <v>20260306_St._UC_1</v>
      </c>
      <c r="B1624" s="1">
        <v>46087</v>
      </c>
      <c r="C1624" s="3">
        <v>1</v>
      </c>
      <c r="D1624" t="s">
        <v>395</v>
      </c>
      <c r="E1624" t="s">
        <v>201</v>
      </c>
      <c r="F1624" t="s">
        <v>201</v>
      </c>
      <c r="G1624" t="s">
        <v>395</v>
      </c>
      <c r="H1624" t="s">
        <v>204</v>
      </c>
      <c r="I1624" t="str">
        <f>TRIM(SUBSTITUTE(Table1[[#This Row],[Player]], " ", ""))</f>
        <v>K.Moran</v>
      </c>
      <c r="J1624">
        <v>3</v>
      </c>
      <c r="K1624">
        <v>0</v>
      </c>
      <c r="L1624">
        <v>1</v>
      </c>
      <c r="M1624">
        <v>1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f t="shared" si="80"/>
        <v>1</v>
      </c>
      <c r="W1624" t="s">
        <v>128</v>
      </c>
      <c r="X1624" s="3">
        <v>6</v>
      </c>
      <c r="Y1624">
        <v>0</v>
      </c>
      <c r="AF1624">
        <f>Table1[[#This Row],[AB]]+Table1[[#This Row],[BB]]+Table1[[#This Row],[SF]]</f>
        <v>3</v>
      </c>
      <c r="AG1624">
        <f>Table1[[#This Row],[H]]+Table1[[#This Row],[BB]]</f>
        <v>1</v>
      </c>
      <c r="AH1624">
        <f>Table1[[#This Row],[H]]-Table1[[#This Row],[2B]]-Table1[[#This Row],[3B]]-Table1[[#This Row],[HR]]</f>
        <v>1</v>
      </c>
      <c r="AI1624" s="3">
        <f>IF(Table1[[#This Row],[Team_Game_Number]] &gt;_xlfn.MAXIFS(Table1[Team_Game_Number],Table1[Team],Table1[[#This Row],[Team]]) - 5,1,0)</f>
        <v>0</v>
      </c>
      <c r="AJ1624" cm="1">
        <f t="array" ref="AJ1624">MATCH(Table1[[#This Row],[Game_ID]],_xlfn.UNIQUE(_xlfn._xlws.FILTER(Table1[Game_ID],Table1[Team]=Table1[[#This Row],[Team]])),0)</f>
        <v>18</v>
      </c>
      <c r="AK1624">
        <f>IF(Table1[[#This Row],[Last5_Flag]]=1,1,0)</f>
        <v>0</v>
      </c>
      <c r="AL1624">
        <f>COUNTIFS(
    Table1[Player Name], Table1[[#This Row],[Player Name]],
    Table1[Position], Table1[[#This Row],[Position]]
)</f>
        <v>1</v>
      </c>
      <c r="AM1624" t="str" cm="1">
        <f t="array" ref="AM16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25" spans="1:39" x14ac:dyDescent="0.2">
      <c r="A1625" t="str">
        <f>TEXT(Table1[[#This Row],[Date]],"yyyymmdd") &amp; "_" &amp; (LEFT(D1625,3) &amp; "_" &amp; LEFT(E1625,3) &amp; "_" &amp; (Table1[[#This Row],[Game_no.]]))</f>
        <v>20260306_St._UC_1</v>
      </c>
      <c r="B1625" s="1">
        <v>46087</v>
      </c>
      <c r="C1625" s="3">
        <v>1</v>
      </c>
      <c r="D1625" t="s">
        <v>395</v>
      </c>
      <c r="E1625" t="s">
        <v>201</v>
      </c>
      <c r="F1625" t="s">
        <v>201</v>
      </c>
      <c r="G1625" t="s">
        <v>395</v>
      </c>
      <c r="H1625" t="s">
        <v>211</v>
      </c>
      <c r="I1625" t="str">
        <f>TRIM(SUBSTITUTE(Table1[[#This Row],[Player]], " ", ""))</f>
        <v>K.Serra</v>
      </c>
      <c r="J1625">
        <v>2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f t="shared" si="80"/>
        <v>0</v>
      </c>
      <c r="W1625" t="s">
        <v>52</v>
      </c>
      <c r="X1625" s="3">
        <v>7</v>
      </c>
      <c r="Y1625">
        <v>0</v>
      </c>
      <c r="AF1625">
        <f>Table1[[#This Row],[AB]]+Table1[[#This Row],[BB]]+Table1[[#This Row],[SF]]</f>
        <v>2</v>
      </c>
      <c r="AG1625">
        <f>Table1[[#This Row],[H]]+Table1[[#This Row],[BB]]</f>
        <v>0</v>
      </c>
      <c r="AH1625">
        <f>Table1[[#This Row],[H]]-Table1[[#This Row],[2B]]-Table1[[#This Row],[3B]]-Table1[[#This Row],[HR]]</f>
        <v>0</v>
      </c>
      <c r="AI1625" s="3">
        <f>IF(Table1[[#This Row],[Team_Game_Number]] &gt;_xlfn.MAXIFS(Table1[Team_Game_Number],Table1[Team],Table1[[#This Row],[Team]]) - 5,1,0)</f>
        <v>0</v>
      </c>
      <c r="AJ1625" cm="1">
        <f t="array" ref="AJ1625">MATCH(Table1[[#This Row],[Game_ID]],_xlfn.UNIQUE(_xlfn._xlws.FILTER(Table1[Game_ID],Table1[Team]=Table1[[#This Row],[Team]])),0)</f>
        <v>18</v>
      </c>
      <c r="AK1625">
        <f>IF(Table1[[#This Row],[Last5_Flag]]=1,1,0)</f>
        <v>0</v>
      </c>
      <c r="AL1625">
        <f>COUNTIFS(
    Table1[Player Name], Table1[[#This Row],[Player Name]],
    Table1[Position], Table1[[#This Row],[Position]]
)</f>
        <v>24</v>
      </c>
      <c r="AM1625" t="str" cm="1">
        <f t="array" ref="AM16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626" spans="1:39" x14ac:dyDescent="0.2">
      <c r="A1626" t="str">
        <f>TEXT(Table1[[#This Row],[Date]],"yyyymmdd") &amp; "_" &amp; (LEFT(D1626,3) &amp; "_" &amp; LEFT(E1626,3) &amp; "_" &amp; (Table1[[#This Row],[Game_no.]]))</f>
        <v>20260306_St._UC_1</v>
      </c>
      <c r="B1626" s="1">
        <v>46087</v>
      </c>
      <c r="C1626" s="3">
        <v>1</v>
      </c>
      <c r="D1626" t="s">
        <v>395</v>
      </c>
      <c r="E1626" t="s">
        <v>201</v>
      </c>
      <c r="F1626" t="s">
        <v>201</v>
      </c>
      <c r="G1626" t="s">
        <v>395</v>
      </c>
      <c r="H1626" t="s">
        <v>266</v>
      </c>
      <c r="I1626" t="str">
        <f>TRIM(SUBSTITUTE(Table1[[#This Row],[Player]], " ", ""))</f>
        <v>M.Hataway</v>
      </c>
      <c r="J1626">
        <v>3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f t="shared" si="80"/>
        <v>0</v>
      </c>
      <c r="W1626" t="s">
        <v>54</v>
      </c>
      <c r="X1626" s="3">
        <v>8</v>
      </c>
      <c r="Y1626">
        <v>0</v>
      </c>
      <c r="AF1626">
        <f>Table1[[#This Row],[AB]]+Table1[[#This Row],[BB]]+Table1[[#This Row],[SF]]</f>
        <v>3</v>
      </c>
      <c r="AG1626">
        <f>Table1[[#This Row],[H]]+Table1[[#This Row],[BB]]</f>
        <v>0</v>
      </c>
      <c r="AH1626">
        <f>Table1[[#This Row],[H]]-Table1[[#This Row],[2B]]-Table1[[#This Row],[3B]]-Table1[[#This Row],[HR]]</f>
        <v>0</v>
      </c>
      <c r="AI1626" s="3">
        <f>IF(Table1[[#This Row],[Team_Game_Number]] &gt;_xlfn.MAXIFS(Table1[Team_Game_Number],Table1[Team],Table1[[#This Row],[Team]]) - 5,1,0)</f>
        <v>0</v>
      </c>
      <c r="AJ1626" cm="1">
        <f t="array" ref="AJ1626">MATCH(Table1[[#This Row],[Game_ID]],_xlfn.UNIQUE(_xlfn._xlws.FILTER(Table1[Game_ID],Table1[Team]=Table1[[#This Row],[Team]])),0)</f>
        <v>18</v>
      </c>
      <c r="AK1626">
        <f>IF(Table1[[#This Row],[Last5_Flag]]=1,1,0)</f>
        <v>0</v>
      </c>
      <c r="AL1626">
        <f>COUNTIFS(
    Table1[Player Name], Table1[[#This Row],[Player Name]],
    Table1[Position], Table1[[#This Row],[Position]]
)</f>
        <v>14</v>
      </c>
      <c r="AM1626" t="str" cm="1">
        <f t="array" ref="AM16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627" spans="1:39" x14ac:dyDescent="0.2">
      <c r="A1627" t="str">
        <f>TEXT(Table1[[#This Row],[Date]],"yyyymmdd") &amp; "_" &amp; (LEFT(D1627,3) &amp; "_" &amp; LEFT(E1627,3) &amp; "_" &amp; (Table1[[#This Row],[Game_no.]]))</f>
        <v>20260306_St._UC_1</v>
      </c>
      <c r="B1627" s="1">
        <v>46087</v>
      </c>
      <c r="C1627" s="3">
        <v>1</v>
      </c>
      <c r="D1627" t="s">
        <v>395</v>
      </c>
      <c r="E1627" t="s">
        <v>201</v>
      </c>
      <c r="F1627" t="s">
        <v>201</v>
      </c>
      <c r="G1627" t="s">
        <v>395</v>
      </c>
      <c r="H1627" t="s">
        <v>210</v>
      </c>
      <c r="I1627" t="str">
        <f>TRIM(SUBSTITUTE(Table1[[#This Row],[Player]], " ", ""))</f>
        <v>E.Smith</v>
      </c>
      <c r="J1627">
        <v>2</v>
      </c>
      <c r="K1627">
        <v>0</v>
      </c>
      <c r="L1627">
        <v>0</v>
      </c>
      <c r="M1627">
        <v>0</v>
      </c>
      <c r="N1627">
        <v>1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f t="shared" si="80"/>
        <v>0</v>
      </c>
      <c r="W1627" t="s">
        <v>7</v>
      </c>
      <c r="X1627" s="3">
        <v>9</v>
      </c>
      <c r="Y1627">
        <v>0</v>
      </c>
      <c r="AF1627">
        <f>Table1[[#This Row],[AB]]+Table1[[#This Row],[BB]]+Table1[[#This Row],[SF]]</f>
        <v>3</v>
      </c>
      <c r="AG1627">
        <f>Table1[[#This Row],[H]]+Table1[[#This Row],[BB]]</f>
        <v>1</v>
      </c>
      <c r="AH1627">
        <f>Table1[[#This Row],[H]]-Table1[[#This Row],[2B]]-Table1[[#This Row],[3B]]-Table1[[#This Row],[HR]]</f>
        <v>0</v>
      </c>
      <c r="AI1627" s="3">
        <f>IF(Table1[[#This Row],[Team_Game_Number]] &gt;_xlfn.MAXIFS(Table1[Team_Game_Number],Table1[Team],Table1[[#This Row],[Team]]) - 5,1,0)</f>
        <v>0</v>
      </c>
      <c r="AJ1627" cm="1">
        <f t="array" ref="AJ1627">MATCH(Table1[[#This Row],[Game_ID]],_xlfn.UNIQUE(_xlfn._xlws.FILTER(Table1[Game_ID],Table1[Team]=Table1[[#This Row],[Team]])),0)</f>
        <v>18</v>
      </c>
      <c r="AK1627">
        <f>IF(Table1[[#This Row],[Last5_Flag]]=1,1,0)</f>
        <v>0</v>
      </c>
      <c r="AL1627">
        <f>COUNTIFS(
    Table1[Player Name], Table1[[#This Row],[Player Name]],
    Table1[Position], Table1[[#This Row],[Position]]
)</f>
        <v>28</v>
      </c>
      <c r="AM1627" t="str" cm="1">
        <f t="array" ref="AM16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628" spans="1:39" x14ac:dyDescent="0.2">
      <c r="A1628" t="str">
        <f>TEXT(Table1[[#This Row],[Date]],"yyyymmdd") &amp; "_" &amp; (LEFT(D1628,3) &amp; "_" &amp; LEFT(E1628,3) &amp; "_" &amp; (Table1[[#This Row],[Game_no.]]))</f>
        <v>20260306_St._UC_1</v>
      </c>
      <c r="B1628" s="1">
        <v>46087</v>
      </c>
      <c r="C1628" s="3">
        <v>1</v>
      </c>
      <c r="D1628" t="s">
        <v>395</v>
      </c>
      <c r="E1628" t="s">
        <v>201</v>
      </c>
      <c r="F1628" t="s">
        <v>201</v>
      </c>
      <c r="G1628" t="s">
        <v>395</v>
      </c>
      <c r="H1628" t="s">
        <v>208</v>
      </c>
      <c r="I1628" t="str">
        <f>TRIM(SUBSTITUTE(Table1[[#This Row],[Player]], " ", ""))</f>
        <v>A.Espinoza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f t="shared" si="80"/>
        <v>0</v>
      </c>
      <c r="W1628" t="s">
        <v>57</v>
      </c>
      <c r="X1628" s="3"/>
      <c r="Y1628">
        <v>0</v>
      </c>
      <c r="AF1628">
        <f>Table1[[#This Row],[AB]]+Table1[[#This Row],[BB]]+Table1[[#This Row],[SF]]</f>
        <v>0</v>
      </c>
      <c r="AG1628">
        <f>Table1[[#This Row],[H]]+Table1[[#This Row],[BB]]</f>
        <v>0</v>
      </c>
      <c r="AH1628">
        <f>Table1[[#This Row],[H]]-Table1[[#This Row],[2B]]-Table1[[#This Row],[3B]]-Table1[[#This Row],[HR]]</f>
        <v>0</v>
      </c>
      <c r="AI1628" s="3">
        <f>IF(Table1[[#This Row],[Team_Game_Number]] &gt;_xlfn.MAXIFS(Table1[Team_Game_Number],Table1[Team],Table1[[#This Row],[Team]]) - 5,1,0)</f>
        <v>0</v>
      </c>
      <c r="AJ1628" cm="1">
        <f t="array" ref="AJ1628">MATCH(Table1[[#This Row],[Game_ID]],_xlfn.UNIQUE(_xlfn._xlws.FILTER(Table1[Game_ID],Table1[Team]=Table1[[#This Row],[Team]])),0)</f>
        <v>18</v>
      </c>
      <c r="AK1628">
        <f>IF(Table1[[#This Row],[Last5_Flag]]=1,1,0)</f>
        <v>0</v>
      </c>
      <c r="AL1628">
        <f>COUNTIFS(
    Table1[Player Name], Table1[[#This Row],[Player Name]],
    Table1[Position], Table1[[#This Row],[Position]]
)</f>
        <v>31</v>
      </c>
      <c r="AM1628" t="str" cm="1">
        <f t="array" ref="AM16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629" spans="1:39" x14ac:dyDescent="0.2">
      <c r="A1629" t="str">
        <f>TEXT(Table1[[#This Row],[Date]],"yyyymmdd") &amp; "_" &amp; (LEFT(D1629,3) &amp; "_" &amp; LEFT(E1629,3) &amp; "_" &amp; (Table1[[#This Row],[Game_no.]]))</f>
        <v>20260306_SW _Gle_1</v>
      </c>
      <c r="B1629" s="1">
        <v>46087</v>
      </c>
      <c r="C1629" s="3">
        <v>1</v>
      </c>
      <c r="D1629" t="s">
        <v>396</v>
      </c>
      <c r="E1629" t="s">
        <v>71</v>
      </c>
      <c r="F1629" t="s">
        <v>71</v>
      </c>
      <c r="G1629" t="s">
        <v>396</v>
      </c>
      <c r="H1629" t="s">
        <v>76</v>
      </c>
      <c r="I1629" t="str">
        <f>TRIM(SUBSTITUTE(Table1[[#This Row],[Player]], " ", ""))</f>
        <v>K.Goodman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f t="shared" si="80"/>
        <v>0</v>
      </c>
      <c r="W1629" t="s">
        <v>8</v>
      </c>
      <c r="X1629" s="3">
        <v>1</v>
      </c>
      <c r="Y1629">
        <v>0</v>
      </c>
      <c r="AF1629">
        <f>Table1[[#This Row],[AB]]+Table1[[#This Row],[BB]]+Table1[[#This Row],[SF]]</f>
        <v>1</v>
      </c>
      <c r="AG1629">
        <f>Table1[[#This Row],[H]]+Table1[[#This Row],[BB]]</f>
        <v>0</v>
      </c>
      <c r="AH1629">
        <f>Table1[[#This Row],[H]]-Table1[[#This Row],[2B]]-Table1[[#This Row],[3B]]-Table1[[#This Row],[HR]]</f>
        <v>0</v>
      </c>
      <c r="AI1629" s="3">
        <f>IF(Table1[[#This Row],[Team_Game_Number]] &gt;_xlfn.MAXIFS(Table1[Team_Game_Number],Table1[Team],Table1[[#This Row],[Team]]) - 5,1,0)</f>
        <v>0</v>
      </c>
      <c r="AJ1629" cm="1">
        <f t="array" ref="AJ1629">MATCH(Table1[[#This Row],[Game_ID]],_xlfn.UNIQUE(_xlfn._xlws.FILTER(Table1[Game_ID],Table1[Team]=Table1[[#This Row],[Team]])),0)</f>
        <v>9</v>
      </c>
      <c r="AK1629">
        <f>IF(Table1[[#This Row],[Last5_Flag]]=1,1,0)</f>
        <v>0</v>
      </c>
      <c r="AL1629">
        <f>COUNTIFS(
    Table1[Player Name], Table1[[#This Row],[Player Name]],
    Table1[Position], Table1[[#This Row],[Position]]
)</f>
        <v>13</v>
      </c>
      <c r="AM1629" t="str" cm="1">
        <f t="array" ref="AM16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630" spans="1:39" x14ac:dyDescent="0.2">
      <c r="A1630" t="str">
        <f>TEXT(Table1[[#This Row],[Date]],"yyyymmdd") &amp; "_" &amp; (LEFT(D1630,3) &amp; "_" &amp; LEFT(E1630,3) &amp; "_" &amp; (Table1[[#This Row],[Game_no.]]))</f>
        <v>20260306_SW _Gle_1</v>
      </c>
      <c r="B1630" s="1">
        <v>46087</v>
      </c>
      <c r="C1630" s="3">
        <v>1</v>
      </c>
      <c r="D1630" t="s">
        <v>396</v>
      </c>
      <c r="E1630" t="s">
        <v>71</v>
      </c>
      <c r="F1630" t="s">
        <v>71</v>
      </c>
      <c r="G1630" t="s">
        <v>396</v>
      </c>
      <c r="H1630" t="s">
        <v>113</v>
      </c>
      <c r="I1630" t="str">
        <f>TRIM(SUBSTITUTE(Table1[[#This Row],[Player]], " ", ""))</f>
        <v>C.Drousias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f t="shared" si="80"/>
        <v>0</v>
      </c>
      <c r="W1630" t="s">
        <v>8</v>
      </c>
      <c r="X1630" s="3"/>
      <c r="Y1630">
        <v>0</v>
      </c>
      <c r="AF1630">
        <f>Table1[[#This Row],[AB]]+Table1[[#This Row],[BB]]+Table1[[#This Row],[SF]]</f>
        <v>0</v>
      </c>
      <c r="AG1630">
        <f>Table1[[#This Row],[H]]+Table1[[#This Row],[BB]]</f>
        <v>0</v>
      </c>
      <c r="AH1630">
        <f>Table1[[#This Row],[H]]-Table1[[#This Row],[2B]]-Table1[[#This Row],[3B]]-Table1[[#This Row],[HR]]</f>
        <v>0</v>
      </c>
      <c r="AI1630" s="3">
        <f>IF(Table1[[#This Row],[Team_Game_Number]] &gt;_xlfn.MAXIFS(Table1[Team_Game_Number],Table1[Team],Table1[[#This Row],[Team]]) - 5,1,0)</f>
        <v>0</v>
      </c>
      <c r="AJ1630" cm="1">
        <f t="array" ref="AJ1630">MATCH(Table1[[#This Row],[Game_ID]],_xlfn.UNIQUE(_xlfn._xlws.FILTER(Table1[Game_ID],Table1[Team]=Table1[[#This Row],[Team]])),0)</f>
        <v>9</v>
      </c>
      <c r="AK1630">
        <f>IF(Table1[[#This Row],[Last5_Flag]]=1,1,0)</f>
        <v>0</v>
      </c>
      <c r="AL1630">
        <f>COUNTIFS(
    Table1[Player Name], Table1[[#This Row],[Player Name]],
    Table1[Position], Table1[[#This Row],[Position]]
)</f>
        <v>2</v>
      </c>
      <c r="AM1630" t="str" cm="1">
        <f t="array" ref="AM16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631" spans="1:39" x14ac:dyDescent="0.2">
      <c r="A1631" t="str">
        <f>TEXT(Table1[[#This Row],[Date]],"yyyymmdd") &amp; "_" &amp; (LEFT(D1631,3) &amp; "_" &amp; LEFT(E1631,3) &amp; "_" &amp; (Table1[[#This Row],[Game_no.]]))</f>
        <v>20260306_SW _Gle_1</v>
      </c>
      <c r="B1631" s="1">
        <v>46087</v>
      </c>
      <c r="C1631" s="3">
        <v>1</v>
      </c>
      <c r="D1631" t="s">
        <v>396</v>
      </c>
      <c r="E1631" t="s">
        <v>71</v>
      </c>
      <c r="F1631" t="s">
        <v>71</v>
      </c>
      <c r="G1631" t="s">
        <v>396</v>
      </c>
      <c r="H1631" t="s">
        <v>89</v>
      </c>
      <c r="I1631" t="str">
        <f>TRIM(SUBSTITUTE(Table1[[#This Row],[Player]], " ", ""))</f>
        <v>F.Yoho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f t="shared" si="80"/>
        <v>0</v>
      </c>
      <c r="W1631" t="s">
        <v>43</v>
      </c>
      <c r="X1631" s="3">
        <v>1</v>
      </c>
      <c r="Y1631">
        <v>0</v>
      </c>
      <c r="AF1631">
        <f>Table1[[#This Row],[AB]]+Table1[[#This Row],[BB]]+Table1[[#This Row],[SF]]</f>
        <v>1</v>
      </c>
      <c r="AG1631">
        <f>Table1[[#This Row],[H]]+Table1[[#This Row],[BB]]</f>
        <v>0</v>
      </c>
      <c r="AH1631">
        <f>Table1[[#This Row],[H]]-Table1[[#This Row],[2B]]-Table1[[#This Row],[3B]]-Table1[[#This Row],[HR]]</f>
        <v>0</v>
      </c>
      <c r="AI1631" s="3">
        <f>IF(Table1[[#This Row],[Team_Game_Number]] &gt;_xlfn.MAXIFS(Table1[Team_Game_Number],Table1[Team],Table1[[#This Row],[Team]]) - 5,1,0)</f>
        <v>0</v>
      </c>
      <c r="AJ1631" cm="1">
        <f t="array" ref="AJ1631">MATCH(Table1[[#This Row],[Game_ID]],_xlfn.UNIQUE(_xlfn._xlws.FILTER(Table1[Game_ID],Table1[Team]=Table1[[#This Row],[Team]])),0)</f>
        <v>9</v>
      </c>
      <c r="AK1631">
        <f>IF(Table1[[#This Row],[Last5_Flag]]=1,1,0)</f>
        <v>0</v>
      </c>
      <c r="AL1631">
        <f>COUNTIFS(
    Table1[Player Name], Table1[[#This Row],[Player Name]],
    Table1[Position], Table1[[#This Row],[Position]]
)</f>
        <v>6</v>
      </c>
      <c r="AM1631" t="str" cm="1">
        <f t="array" ref="AM16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32" spans="1:39" x14ac:dyDescent="0.2">
      <c r="A1632" t="str">
        <f>TEXT(Table1[[#This Row],[Date]],"yyyymmdd") &amp; "_" &amp; (LEFT(D1632,3) &amp; "_" &amp; LEFT(E1632,3) &amp; "_" &amp; (Table1[[#This Row],[Game_no.]]))</f>
        <v>20260306_SW _Gle_1</v>
      </c>
      <c r="B1632" s="1">
        <v>46087</v>
      </c>
      <c r="C1632" s="3">
        <v>1</v>
      </c>
      <c r="D1632" t="s">
        <v>396</v>
      </c>
      <c r="E1632" t="s">
        <v>71</v>
      </c>
      <c r="F1632" t="s">
        <v>71</v>
      </c>
      <c r="G1632" t="s">
        <v>396</v>
      </c>
      <c r="H1632" t="s">
        <v>78</v>
      </c>
      <c r="I1632" t="str">
        <f>TRIM(SUBSTITUTE(Table1[[#This Row],[Player]], " ", ""))</f>
        <v>S.McDaniels</v>
      </c>
      <c r="J1632">
        <v>2</v>
      </c>
      <c r="K1632">
        <v>1</v>
      </c>
      <c r="L1632">
        <v>1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f t="shared" si="80"/>
        <v>3</v>
      </c>
      <c r="W1632" t="s">
        <v>53</v>
      </c>
      <c r="X1632" s="3">
        <v>2</v>
      </c>
      <c r="Y1632">
        <v>0</v>
      </c>
      <c r="AF1632">
        <f>Table1[[#This Row],[AB]]+Table1[[#This Row],[BB]]+Table1[[#This Row],[SF]]</f>
        <v>2</v>
      </c>
      <c r="AG1632">
        <f>Table1[[#This Row],[H]]+Table1[[#This Row],[BB]]</f>
        <v>1</v>
      </c>
      <c r="AH1632">
        <f>Table1[[#This Row],[H]]-Table1[[#This Row],[2B]]-Table1[[#This Row],[3B]]-Table1[[#This Row],[HR]]</f>
        <v>0</v>
      </c>
      <c r="AI1632" s="3">
        <f>IF(Table1[[#This Row],[Team_Game_Number]] &gt;_xlfn.MAXIFS(Table1[Team_Game_Number],Table1[Team],Table1[[#This Row],[Team]]) - 5,1,0)</f>
        <v>0</v>
      </c>
      <c r="AJ1632" cm="1">
        <f t="array" ref="AJ1632">MATCH(Table1[[#This Row],[Game_ID]],_xlfn.UNIQUE(_xlfn._xlws.FILTER(Table1[Game_ID],Table1[Team]=Table1[[#This Row],[Team]])),0)</f>
        <v>9</v>
      </c>
      <c r="AK1632">
        <f>IF(Table1[[#This Row],[Last5_Flag]]=1,1,0)</f>
        <v>0</v>
      </c>
      <c r="AL1632">
        <f>COUNTIFS(
    Table1[Player Name], Table1[[#This Row],[Player Name]],
    Table1[Position], Table1[[#This Row],[Position]]
)</f>
        <v>30</v>
      </c>
      <c r="AM1632" t="str" cm="1">
        <f t="array" ref="AM16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633" spans="1:39" x14ac:dyDescent="0.2">
      <c r="A1633" t="str">
        <f>TEXT(Table1[[#This Row],[Date]],"yyyymmdd") &amp; "_" &amp; (LEFT(D1633,3) &amp; "_" &amp; LEFT(E1633,3) &amp; "_" &amp; (Table1[[#This Row],[Game_no.]]))</f>
        <v>20260306_SW _Gle_1</v>
      </c>
      <c r="B1633" s="1">
        <v>46087</v>
      </c>
      <c r="C1633" s="3">
        <v>1</v>
      </c>
      <c r="D1633" t="s">
        <v>396</v>
      </c>
      <c r="E1633" t="s">
        <v>71</v>
      </c>
      <c r="F1633" t="s">
        <v>71</v>
      </c>
      <c r="G1633" t="s">
        <v>396</v>
      </c>
      <c r="H1633" t="s">
        <v>80</v>
      </c>
      <c r="I1633" t="str">
        <f>TRIM(SUBSTITUTE(Table1[[#This Row],[Player]], " ", ""))</f>
        <v>Z.Seda</v>
      </c>
      <c r="J1633">
        <v>1</v>
      </c>
      <c r="K1633">
        <v>0</v>
      </c>
      <c r="L1633">
        <v>0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f t="shared" si="80"/>
        <v>0</v>
      </c>
      <c r="W1633" t="s">
        <v>7</v>
      </c>
      <c r="X1633" s="3">
        <v>3</v>
      </c>
      <c r="Y1633">
        <v>0</v>
      </c>
      <c r="AF1633">
        <f>Table1[[#This Row],[AB]]+Table1[[#This Row],[BB]]+Table1[[#This Row],[SF]]</f>
        <v>2</v>
      </c>
      <c r="AG1633">
        <f>Table1[[#This Row],[H]]+Table1[[#This Row],[BB]]</f>
        <v>0</v>
      </c>
      <c r="AH1633">
        <f>Table1[[#This Row],[H]]-Table1[[#This Row],[2B]]-Table1[[#This Row],[3B]]-Table1[[#This Row],[HR]]</f>
        <v>0</v>
      </c>
      <c r="AI1633" s="3">
        <f>IF(Table1[[#This Row],[Team_Game_Number]] &gt;_xlfn.MAXIFS(Table1[Team_Game_Number],Table1[Team],Table1[[#This Row],[Team]]) - 5,1,0)</f>
        <v>0</v>
      </c>
      <c r="AJ1633" cm="1">
        <f t="array" ref="AJ1633">MATCH(Table1[[#This Row],[Game_ID]],_xlfn.UNIQUE(_xlfn._xlws.FILTER(Table1[Game_ID],Table1[Team]=Table1[[#This Row],[Team]])),0)</f>
        <v>9</v>
      </c>
      <c r="AK1633">
        <f>IF(Table1[[#This Row],[Last5_Flag]]=1,1,0)</f>
        <v>0</v>
      </c>
      <c r="AL1633">
        <f>COUNTIFS(
    Table1[Player Name], Table1[[#This Row],[Player Name]],
    Table1[Position], Table1[[#This Row],[Position]]
)</f>
        <v>30</v>
      </c>
      <c r="AM1633" t="str" cm="1">
        <f t="array" ref="AM16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634" spans="1:39" x14ac:dyDescent="0.2">
      <c r="A1634" t="str">
        <f>TEXT(Table1[[#This Row],[Date]],"yyyymmdd") &amp; "_" &amp; (LEFT(D1634,3) &amp; "_" &amp; LEFT(E1634,3) &amp; "_" &amp; (Table1[[#This Row],[Game_no.]]))</f>
        <v>20260306_SW _Gle_1</v>
      </c>
      <c r="B1634" s="1">
        <v>46087</v>
      </c>
      <c r="C1634" s="3">
        <v>1</v>
      </c>
      <c r="D1634" t="s">
        <v>396</v>
      </c>
      <c r="E1634" t="s">
        <v>71</v>
      </c>
      <c r="F1634" t="s">
        <v>71</v>
      </c>
      <c r="G1634" t="s">
        <v>396</v>
      </c>
      <c r="H1634" t="s">
        <v>79</v>
      </c>
      <c r="I1634" t="str">
        <f>TRIM(SUBSTITUTE(Table1[[#This Row],[Player]], " ", ""))</f>
        <v>D.Warnick</v>
      </c>
      <c r="J1634">
        <v>2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f t="shared" si="80"/>
        <v>0</v>
      </c>
      <c r="W1634" t="s">
        <v>48</v>
      </c>
      <c r="X1634" s="3">
        <v>4</v>
      </c>
      <c r="Y1634">
        <v>0</v>
      </c>
      <c r="AF1634">
        <f>Table1[[#This Row],[AB]]+Table1[[#This Row],[BB]]+Table1[[#This Row],[SF]]</f>
        <v>2</v>
      </c>
      <c r="AG1634">
        <f>Table1[[#This Row],[H]]+Table1[[#This Row],[BB]]</f>
        <v>0</v>
      </c>
      <c r="AH1634">
        <f>Table1[[#This Row],[H]]-Table1[[#This Row],[2B]]-Table1[[#This Row],[3B]]-Table1[[#This Row],[HR]]</f>
        <v>0</v>
      </c>
      <c r="AI1634" s="3">
        <f>IF(Table1[[#This Row],[Team_Game_Number]] &gt;_xlfn.MAXIFS(Table1[Team_Game_Number],Table1[Team],Table1[[#This Row],[Team]]) - 5,1,0)</f>
        <v>0</v>
      </c>
      <c r="AJ1634" cm="1">
        <f t="array" ref="AJ1634">MATCH(Table1[[#This Row],[Game_ID]],_xlfn.UNIQUE(_xlfn._xlws.FILTER(Table1[Game_ID],Table1[Team]=Table1[[#This Row],[Team]])),0)</f>
        <v>9</v>
      </c>
      <c r="AK1634">
        <f>IF(Table1[[#This Row],[Last5_Flag]]=1,1,0)</f>
        <v>0</v>
      </c>
      <c r="AL1634">
        <f>COUNTIFS(
    Table1[Player Name], Table1[[#This Row],[Player Name]],
    Table1[Position], Table1[[#This Row],[Position]]
)</f>
        <v>30</v>
      </c>
      <c r="AM1634" t="str" cm="1">
        <f t="array" ref="AM16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635" spans="1:39" x14ac:dyDescent="0.2">
      <c r="A1635" t="str">
        <f>TEXT(Table1[[#This Row],[Date]],"yyyymmdd") &amp; "_" &amp; (LEFT(D1635,3) &amp; "_" &amp; LEFT(E1635,3) &amp; "_" &amp; (Table1[[#This Row],[Game_no.]]))</f>
        <v>20260306_SW _Gle_1</v>
      </c>
      <c r="B1635" s="1">
        <v>46087</v>
      </c>
      <c r="C1635" s="3">
        <v>1</v>
      </c>
      <c r="D1635" t="s">
        <v>396</v>
      </c>
      <c r="E1635" t="s">
        <v>71</v>
      </c>
      <c r="F1635" t="s">
        <v>71</v>
      </c>
      <c r="G1635" t="s">
        <v>396</v>
      </c>
      <c r="H1635" t="s">
        <v>81</v>
      </c>
      <c r="I1635" t="str">
        <f>TRIM(SUBSTITUTE(Table1[[#This Row],[Player]], " ", ""))</f>
        <v>H.Howe</v>
      </c>
      <c r="J1635">
        <v>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f t="shared" si="80"/>
        <v>0</v>
      </c>
      <c r="W1635" t="s">
        <v>397</v>
      </c>
      <c r="X1635" s="3">
        <v>5</v>
      </c>
      <c r="Y1635">
        <v>0</v>
      </c>
      <c r="AF1635">
        <f>Table1[[#This Row],[AB]]+Table1[[#This Row],[BB]]+Table1[[#This Row],[SF]]</f>
        <v>2</v>
      </c>
      <c r="AG1635">
        <f>Table1[[#This Row],[H]]+Table1[[#This Row],[BB]]</f>
        <v>0</v>
      </c>
      <c r="AH1635">
        <f>Table1[[#This Row],[H]]-Table1[[#This Row],[2B]]-Table1[[#This Row],[3B]]-Table1[[#This Row],[HR]]</f>
        <v>0</v>
      </c>
      <c r="AI1635" s="3">
        <f>IF(Table1[[#This Row],[Team_Game_Number]] &gt;_xlfn.MAXIFS(Table1[Team_Game_Number],Table1[Team],Table1[[#This Row],[Team]]) - 5,1,0)</f>
        <v>0</v>
      </c>
      <c r="AJ1635" cm="1">
        <f t="array" ref="AJ1635">MATCH(Table1[[#This Row],[Game_ID]],_xlfn.UNIQUE(_xlfn._xlws.FILTER(Table1[Game_ID],Table1[Team]=Table1[[#This Row],[Team]])),0)</f>
        <v>9</v>
      </c>
      <c r="AK1635">
        <f>IF(Table1[[#This Row],[Last5_Flag]]=1,1,0)</f>
        <v>0</v>
      </c>
      <c r="AL1635">
        <f>COUNTIFS(
    Table1[Player Name], Table1[[#This Row],[Player Name]],
    Table1[Position], Table1[[#This Row],[Position]]
)</f>
        <v>1</v>
      </c>
      <c r="AM1635" t="str" cm="1">
        <f t="array" ref="AM16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36" spans="1:39" x14ac:dyDescent="0.2">
      <c r="A1636" t="str">
        <f>TEXT(Table1[[#This Row],[Date]],"yyyymmdd") &amp; "_" &amp; (LEFT(D1636,3) &amp; "_" &amp; LEFT(E1636,3) &amp; "_" &amp; (Table1[[#This Row],[Game_no.]]))</f>
        <v>20260306_SW _Gle_1</v>
      </c>
      <c r="B1636" s="1">
        <v>46087</v>
      </c>
      <c r="C1636" s="3">
        <v>1</v>
      </c>
      <c r="D1636" t="s">
        <v>396</v>
      </c>
      <c r="E1636" t="s">
        <v>71</v>
      </c>
      <c r="F1636" t="s">
        <v>71</v>
      </c>
      <c r="G1636" t="s">
        <v>396</v>
      </c>
      <c r="H1636" t="s">
        <v>82</v>
      </c>
      <c r="I1636" t="str">
        <f>TRIM(SUBSTITUTE(Table1[[#This Row],[Player]], " ", ""))</f>
        <v>E.Nolan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f t="shared" si="80"/>
        <v>0</v>
      </c>
      <c r="W1636" t="s">
        <v>52</v>
      </c>
      <c r="X1636" s="3">
        <v>6</v>
      </c>
      <c r="Y1636">
        <v>0</v>
      </c>
      <c r="AF1636">
        <f>Table1[[#This Row],[AB]]+Table1[[#This Row],[BB]]+Table1[[#This Row],[SF]]</f>
        <v>1</v>
      </c>
      <c r="AG1636">
        <f>Table1[[#This Row],[H]]+Table1[[#This Row],[BB]]</f>
        <v>0</v>
      </c>
      <c r="AH1636">
        <f>Table1[[#This Row],[H]]-Table1[[#This Row],[2B]]-Table1[[#This Row],[3B]]-Table1[[#This Row],[HR]]</f>
        <v>0</v>
      </c>
      <c r="AI1636" s="3">
        <f>IF(Table1[[#This Row],[Team_Game_Number]] &gt;_xlfn.MAXIFS(Table1[Team_Game_Number],Table1[Team],Table1[[#This Row],[Team]]) - 5,1,0)</f>
        <v>0</v>
      </c>
      <c r="AJ1636" cm="1">
        <f t="array" ref="AJ1636">MATCH(Table1[[#This Row],[Game_ID]],_xlfn.UNIQUE(_xlfn._xlws.FILTER(Table1[Game_ID],Table1[Team]=Table1[[#This Row],[Team]])),0)</f>
        <v>9</v>
      </c>
      <c r="AK1636">
        <f>IF(Table1[[#This Row],[Last5_Flag]]=1,1,0)</f>
        <v>0</v>
      </c>
      <c r="AL1636">
        <f>COUNTIFS(
    Table1[Player Name], Table1[[#This Row],[Player Name]],
    Table1[Position], Table1[[#This Row],[Position]]
)</f>
        <v>25</v>
      </c>
      <c r="AM1636" t="str" cm="1">
        <f t="array" ref="AM16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637" spans="1:39" x14ac:dyDescent="0.2">
      <c r="A1637" t="str">
        <f>TEXT(Table1[[#This Row],[Date]],"yyyymmdd") &amp; "_" &amp; (LEFT(D1637,3) &amp; "_" &amp; LEFT(E1637,3) &amp; "_" &amp; (Table1[[#This Row],[Game_no.]]))</f>
        <v>20260306_SW _Gle_1</v>
      </c>
      <c r="B1637" s="1">
        <v>46087</v>
      </c>
      <c r="C1637" s="3">
        <v>1</v>
      </c>
      <c r="D1637" t="s">
        <v>396</v>
      </c>
      <c r="E1637" t="s">
        <v>71</v>
      </c>
      <c r="F1637" t="s">
        <v>71</v>
      </c>
      <c r="G1637" t="s">
        <v>396</v>
      </c>
      <c r="H1637" t="s">
        <v>93</v>
      </c>
      <c r="I1637" t="str">
        <f>TRIM(SUBSTITUTE(Table1[[#This Row],[Player]], " ", ""))</f>
        <v>H.Smith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f t="shared" si="80"/>
        <v>0</v>
      </c>
      <c r="W1637" t="s">
        <v>74</v>
      </c>
      <c r="X1637" s="3">
        <v>6</v>
      </c>
      <c r="Y1637">
        <v>0</v>
      </c>
      <c r="AF1637">
        <f>Table1[[#This Row],[AB]]+Table1[[#This Row],[BB]]+Table1[[#This Row],[SF]]</f>
        <v>1</v>
      </c>
      <c r="AG1637">
        <f>Table1[[#This Row],[H]]+Table1[[#This Row],[BB]]</f>
        <v>0</v>
      </c>
      <c r="AH1637">
        <f>Table1[[#This Row],[H]]-Table1[[#This Row],[2B]]-Table1[[#This Row],[3B]]-Table1[[#This Row],[HR]]</f>
        <v>0</v>
      </c>
      <c r="AI1637" s="3">
        <f>IF(Table1[[#This Row],[Team_Game_Number]] &gt;_xlfn.MAXIFS(Table1[Team_Game_Number],Table1[Team],Table1[[#This Row],[Team]]) - 5,1,0)</f>
        <v>0</v>
      </c>
      <c r="AJ1637" cm="1">
        <f t="array" ref="AJ1637">MATCH(Table1[[#This Row],[Game_ID]],_xlfn.UNIQUE(_xlfn._xlws.FILTER(Table1[Game_ID],Table1[Team]=Table1[[#This Row],[Team]])),0)</f>
        <v>9</v>
      </c>
      <c r="AK1637">
        <f>IF(Table1[[#This Row],[Last5_Flag]]=1,1,0)</f>
        <v>0</v>
      </c>
      <c r="AL1637">
        <f>COUNTIFS(
    Table1[Player Name], Table1[[#This Row],[Player Name]],
    Table1[Position], Table1[[#This Row],[Position]]
)</f>
        <v>2</v>
      </c>
      <c r="AM1637" t="str" cm="1">
        <f t="array" ref="AM16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638" spans="1:39" x14ac:dyDescent="0.2">
      <c r="A1638" t="str">
        <f>TEXT(Table1[[#This Row],[Date]],"yyyymmdd") &amp; "_" &amp; (LEFT(D1638,3) &amp; "_" &amp; LEFT(E1638,3) &amp; "_" &amp; (Table1[[#This Row],[Game_no.]]))</f>
        <v>20260306_SW _Gle_1</v>
      </c>
      <c r="B1638" s="1">
        <v>46087</v>
      </c>
      <c r="C1638" s="3">
        <v>1</v>
      </c>
      <c r="D1638" t="s">
        <v>396</v>
      </c>
      <c r="E1638" t="s">
        <v>71</v>
      </c>
      <c r="F1638" t="s">
        <v>71</v>
      </c>
      <c r="G1638" t="s">
        <v>396</v>
      </c>
      <c r="H1638" t="s">
        <v>85</v>
      </c>
      <c r="I1638" t="str">
        <f>TRIM(SUBSTITUTE(Table1[[#This Row],[Player]], " ", ""))</f>
        <v>A.Howard</v>
      </c>
      <c r="J1638">
        <v>2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f t="shared" si="80"/>
        <v>1</v>
      </c>
      <c r="W1638" t="s">
        <v>164</v>
      </c>
      <c r="X1638" s="3">
        <v>7</v>
      </c>
      <c r="Y1638">
        <v>0</v>
      </c>
      <c r="Z1638">
        <v>0.33300000000000002</v>
      </c>
      <c r="AA1638">
        <v>3</v>
      </c>
      <c r="AB1638">
        <v>4</v>
      </c>
      <c r="AC1638">
        <v>4</v>
      </c>
      <c r="AD1638">
        <v>1</v>
      </c>
      <c r="AE1638">
        <v>0</v>
      </c>
      <c r="AF1638">
        <f>Table1[[#This Row],[AB]]+Table1[[#This Row],[BB]]+Table1[[#This Row],[SF]]</f>
        <v>2</v>
      </c>
      <c r="AG1638">
        <f>Table1[[#This Row],[H]]+Table1[[#This Row],[BB]]</f>
        <v>1</v>
      </c>
      <c r="AH1638">
        <f>Table1[[#This Row],[H]]-Table1[[#This Row],[2B]]-Table1[[#This Row],[3B]]-Table1[[#This Row],[HR]]</f>
        <v>1</v>
      </c>
      <c r="AI1638" s="3">
        <f>IF(Table1[[#This Row],[Team_Game_Number]] &gt;_xlfn.MAXIFS(Table1[Team_Game_Number],Table1[Team],Table1[[#This Row],[Team]]) - 5,1,0)</f>
        <v>0</v>
      </c>
      <c r="AJ1638" cm="1">
        <f t="array" ref="AJ1638">MATCH(Table1[[#This Row],[Game_ID]],_xlfn.UNIQUE(_xlfn._xlws.FILTER(Table1[Game_ID],Table1[Team]=Table1[[#This Row],[Team]])),0)</f>
        <v>9</v>
      </c>
      <c r="AK1638">
        <f>IF(Table1[[#This Row],[Last5_Flag]]=1,1,0)</f>
        <v>0</v>
      </c>
      <c r="AL1638">
        <f>COUNTIFS(
    Table1[Player Name], Table1[[#This Row],[Player Name]],
    Table1[Position], Table1[[#This Row],[Position]]
)</f>
        <v>3</v>
      </c>
      <c r="AM1638" t="str" cm="1">
        <f t="array" ref="AM16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1639" spans="1:39" x14ac:dyDescent="0.2">
      <c r="A1639" t="str">
        <f>TEXT(Table1[[#This Row],[Date]],"yyyymmdd") &amp; "_" &amp; (LEFT(D1639,3) &amp; "_" &amp; LEFT(E1639,3) &amp; "_" &amp; (Table1[[#This Row],[Game_no.]]))</f>
        <v>20260306_SW _Gle_1</v>
      </c>
      <c r="B1639" s="1">
        <v>46087</v>
      </c>
      <c r="C1639" s="3">
        <v>1</v>
      </c>
      <c r="D1639" t="s">
        <v>396</v>
      </c>
      <c r="E1639" t="s">
        <v>71</v>
      </c>
      <c r="F1639" t="s">
        <v>71</v>
      </c>
      <c r="G1639" t="s">
        <v>396</v>
      </c>
      <c r="H1639" t="s">
        <v>94</v>
      </c>
      <c r="I1639" t="str">
        <f>TRIM(SUBSTITUTE(Table1[[#This Row],[Player]], " ", ""))</f>
        <v>M.Stump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f t="shared" si="80"/>
        <v>0</v>
      </c>
      <c r="W1639" t="s">
        <v>58</v>
      </c>
      <c r="X1639" s="3"/>
      <c r="Y1639">
        <v>0</v>
      </c>
      <c r="Z1639">
        <v>1.667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f>Table1[[#This Row],[AB]]+Table1[[#This Row],[BB]]+Table1[[#This Row],[SF]]</f>
        <v>0</v>
      </c>
      <c r="AG1639">
        <f>Table1[[#This Row],[H]]+Table1[[#This Row],[BB]]</f>
        <v>0</v>
      </c>
      <c r="AH1639">
        <f>Table1[[#This Row],[H]]-Table1[[#This Row],[2B]]-Table1[[#This Row],[3B]]-Table1[[#This Row],[HR]]</f>
        <v>0</v>
      </c>
      <c r="AI1639" s="3">
        <f>IF(Table1[[#This Row],[Team_Game_Number]] &gt;_xlfn.MAXIFS(Table1[Team_Game_Number],Table1[Team],Table1[[#This Row],[Team]]) - 5,1,0)</f>
        <v>0</v>
      </c>
      <c r="AJ1639" cm="1">
        <f t="array" ref="AJ1639">MATCH(Table1[[#This Row],[Game_ID]],_xlfn.UNIQUE(_xlfn._xlws.FILTER(Table1[Game_ID],Table1[Team]=Table1[[#This Row],[Team]])),0)</f>
        <v>9</v>
      </c>
      <c r="AK1639">
        <f>IF(Table1[[#This Row],[Last5_Flag]]=1,1,0)</f>
        <v>0</v>
      </c>
      <c r="AL1639">
        <f>COUNTIFS(
    Table1[Player Name], Table1[[#This Row],[Player Name]],
    Table1[Position], Table1[[#This Row],[Position]]
)</f>
        <v>11</v>
      </c>
      <c r="AM1639" t="str" cm="1">
        <f t="array" ref="AM16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40" spans="1:39" x14ac:dyDescent="0.2">
      <c r="A1640" t="str">
        <f>TEXT(Table1[[#This Row],[Date]],"yyyymmdd") &amp; "_" &amp; (LEFT(D1640,3) &amp; "_" &amp; LEFT(E1640,3) &amp; "_" &amp; (Table1[[#This Row],[Game_no.]]))</f>
        <v>20260306_SW _Gle_1</v>
      </c>
      <c r="B1640" s="1">
        <v>46087</v>
      </c>
      <c r="C1640" s="3">
        <v>1</v>
      </c>
      <c r="D1640" t="s">
        <v>396</v>
      </c>
      <c r="E1640" t="s">
        <v>71</v>
      </c>
      <c r="F1640" t="s">
        <v>71</v>
      </c>
      <c r="G1640" t="s">
        <v>396</v>
      </c>
      <c r="H1640" t="s">
        <v>84</v>
      </c>
      <c r="I1640" t="str">
        <f>TRIM(SUBSTITUTE(Table1[[#This Row],[Player]], " ", ""))</f>
        <v>E.McLean</v>
      </c>
      <c r="J1640">
        <v>1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f t="shared" si="80"/>
        <v>0</v>
      </c>
      <c r="W1640" t="s">
        <v>57</v>
      </c>
      <c r="X1640" s="3">
        <v>8</v>
      </c>
      <c r="Y1640">
        <v>0</v>
      </c>
      <c r="AF1640">
        <f>Table1[[#This Row],[AB]]+Table1[[#This Row],[BB]]+Table1[[#This Row],[SF]]</f>
        <v>2</v>
      </c>
      <c r="AG1640">
        <f>Table1[[#This Row],[H]]+Table1[[#This Row],[BB]]</f>
        <v>1</v>
      </c>
      <c r="AH1640">
        <f>Table1[[#This Row],[H]]-Table1[[#This Row],[2B]]-Table1[[#This Row],[3B]]-Table1[[#This Row],[HR]]</f>
        <v>0</v>
      </c>
      <c r="AI1640" s="3">
        <f>IF(Table1[[#This Row],[Team_Game_Number]] &gt;_xlfn.MAXIFS(Table1[Team_Game_Number],Table1[Team],Table1[[#This Row],[Team]]) - 5,1,0)</f>
        <v>0</v>
      </c>
      <c r="AJ1640" cm="1">
        <f t="array" ref="AJ1640">MATCH(Table1[[#This Row],[Game_ID]],_xlfn.UNIQUE(_xlfn._xlws.FILTER(Table1[Game_ID],Table1[Team]=Table1[[#This Row],[Team]])),0)</f>
        <v>9</v>
      </c>
      <c r="AK1640">
        <f>IF(Table1[[#This Row],[Last5_Flag]]=1,1,0)</f>
        <v>0</v>
      </c>
      <c r="AL1640">
        <f>COUNTIFS(
    Table1[Player Name], Table1[[#This Row],[Player Name]],
    Table1[Position], Table1[[#This Row],[Position]]
)</f>
        <v>30</v>
      </c>
      <c r="AM1640" t="str" cm="1">
        <f t="array" ref="AM16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641" spans="1:39" x14ac:dyDescent="0.2">
      <c r="A1641" t="str">
        <f>TEXT(Table1[[#This Row],[Date]],"yyyymmdd") &amp; "_" &amp; (LEFT(D1641,3) &amp; "_" &amp; LEFT(E1641,3) &amp; "_" &amp; (Table1[[#This Row],[Game_no.]]))</f>
        <v>20260306_SW _Gle_1</v>
      </c>
      <c r="B1641" s="1">
        <v>46087</v>
      </c>
      <c r="C1641" s="3">
        <v>1</v>
      </c>
      <c r="D1641" t="s">
        <v>396</v>
      </c>
      <c r="E1641" t="s">
        <v>71</v>
      </c>
      <c r="F1641" t="s">
        <v>71</v>
      </c>
      <c r="G1641" t="s">
        <v>396</v>
      </c>
      <c r="H1641" t="s">
        <v>87</v>
      </c>
      <c r="I1641" t="str">
        <f>TRIM(SUBSTITUTE(Table1[[#This Row],[Player]], " ", ""))</f>
        <v>L.Burns</v>
      </c>
      <c r="J1641">
        <v>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f t="shared" si="80"/>
        <v>0</v>
      </c>
      <c r="W1641" t="s">
        <v>54</v>
      </c>
      <c r="X1641" s="3">
        <v>9</v>
      </c>
      <c r="Y1641">
        <v>0</v>
      </c>
      <c r="AF1641">
        <f>Table1[[#This Row],[AB]]+Table1[[#This Row],[BB]]+Table1[[#This Row],[SF]]</f>
        <v>2</v>
      </c>
      <c r="AG1641">
        <f>Table1[[#This Row],[H]]+Table1[[#This Row],[BB]]</f>
        <v>0</v>
      </c>
      <c r="AH1641">
        <f>Table1[[#This Row],[H]]-Table1[[#This Row],[2B]]-Table1[[#This Row],[3B]]-Table1[[#This Row],[HR]]</f>
        <v>0</v>
      </c>
      <c r="AI1641" s="3">
        <f>IF(Table1[[#This Row],[Team_Game_Number]] &gt;_xlfn.MAXIFS(Table1[Team_Game_Number],Table1[Team],Table1[[#This Row],[Team]]) - 5,1,0)</f>
        <v>0</v>
      </c>
      <c r="AJ1641" cm="1">
        <f t="array" ref="AJ1641">MATCH(Table1[[#This Row],[Game_ID]],_xlfn.UNIQUE(_xlfn._xlws.FILTER(Table1[Game_ID],Table1[Team]=Table1[[#This Row],[Team]])),0)</f>
        <v>9</v>
      </c>
      <c r="AK1641">
        <f>IF(Table1[[#This Row],[Last5_Flag]]=1,1,0)</f>
        <v>0</v>
      </c>
      <c r="AL1641">
        <f>COUNTIFS(
    Table1[Player Name], Table1[[#This Row],[Player Name]],
    Table1[Position], Table1[[#This Row],[Position]]
)</f>
        <v>23</v>
      </c>
      <c r="AM1641" t="str" cm="1">
        <f t="array" ref="AM16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642" spans="1:39" x14ac:dyDescent="0.2">
      <c r="A1642" t="str">
        <f>TEXT(Table1[[#This Row],[Date]],"yyyymmdd") &amp; "_" &amp; (LEFT(D1642,3) &amp; "_" &amp; LEFT(E1642,3) &amp; "_" &amp; (Table1[[#This Row],[Game_no.]]))</f>
        <v>20260306_SW _Gle_1</v>
      </c>
      <c r="B1642" s="1">
        <v>46087</v>
      </c>
      <c r="C1642" s="3">
        <v>1</v>
      </c>
      <c r="D1642" t="s">
        <v>396</v>
      </c>
      <c r="E1642" t="s">
        <v>71</v>
      </c>
      <c r="F1642" t="s">
        <v>71</v>
      </c>
      <c r="G1642" t="s">
        <v>396</v>
      </c>
      <c r="H1642" t="s">
        <v>91</v>
      </c>
      <c r="I1642" t="str">
        <f>TRIM(SUBSTITUTE(Table1[[#This Row],[Player]], " ", ""))</f>
        <v>Ky.Burdick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f t="shared" si="80"/>
        <v>0</v>
      </c>
      <c r="W1642" t="s">
        <v>58</v>
      </c>
      <c r="X1642" s="3"/>
      <c r="Y1642">
        <v>0</v>
      </c>
      <c r="Z1642">
        <v>3</v>
      </c>
      <c r="AA1642">
        <v>8</v>
      </c>
      <c r="AB1642">
        <v>5</v>
      </c>
      <c r="AC1642">
        <v>5</v>
      </c>
      <c r="AD1642">
        <v>0</v>
      </c>
      <c r="AE1642">
        <v>3</v>
      </c>
      <c r="AF1642">
        <f>Table1[[#This Row],[AB]]+Table1[[#This Row],[BB]]+Table1[[#This Row],[SF]]</f>
        <v>0</v>
      </c>
      <c r="AG1642">
        <f>Table1[[#This Row],[H]]+Table1[[#This Row],[BB]]</f>
        <v>0</v>
      </c>
      <c r="AH1642">
        <f>Table1[[#This Row],[H]]-Table1[[#This Row],[2B]]-Table1[[#This Row],[3B]]-Table1[[#This Row],[HR]]</f>
        <v>0</v>
      </c>
      <c r="AI1642" s="3">
        <f>IF(Table1[[#This Row],[Team_Game_Number]] &gt;_xlfn.MAXIFS(Table1[Team_Game_Number],Table1[Team],Table1[[#This Row],[Team]]) - 5,1,0)</f>
        <v>0</v>
      </c>
      <c r="AJ1642" cm="1">
        <f t="array" ref="AJ1642">MATCH(Table1[[#This Row],[Game_ID]],_xlfn.UNIQUE(_xlfn._xlws.FILTER(Table1[Game_ID],Table1[Team]=Table1[[#This Row],[Team]])),0)</f>
        <v>9</v>
      </c>
      <c r="AK1642">
        <f>IF(Table1[[#This Row],[Last5_Flag]]=1,1,0)</f>
        <v>0</v>
      </c>
      <c r="AL1642">
        <f>COUNTIFS(
    Table1[Player Name], Table1[[#This Row],[Player Name]],
    Table1[Position], Table1[[#This Row],[Position]]
)</f>
        <v>16</v>
      </c>
      <c r="AM1642" t="str" cm="1">
        <f t="array" ref="AM16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43" spans="1:39" x14ac:dyDescent="0.2">
      <c r="A1643" t="str">
        <f>TEXT(Table1[[#This Row],[Date]],"yyyymmdd") &amp; "_" &amp; (LEFT(D1643,3) &amp; "_" &amp; LEFT(E1643,3) &amp; "_" &amp; (Table1[[#This Row],[Game_no.]]))</f>
        <v>20260306_U o_Gle_1</v>
      </c>
      <c r="B1643" s="1">
        <v>46087</v>
      </c>
      <c r="C1643" s="3">
        <v>1</v>
      </c>
      <c r="D1643" t="s">
        <v>392</v>
      </c>
      <c r="E1643" t="s">
        <v>71</v>
      </c>
      <c r="F1643" t="s">
        <v>71</v>
      </c>
      <c r="G1643" t="s">
        <v>392</v>
      </c>
      <c r="H1643" t="s">
        <v>80</v>
      </c>
      <c r="I1643" t="str">
        <f>TRIM(SUBSTITUTE(Table1[[#This Row],[Player]], " ", ""))</f>
        <v>Z.Seda</v>
      </c>
      <c r="J1643">
        <v>3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f t="shared" ref="V1643:V1674" si="81">L1643*1+P1643*2+Q1643*3+R1643*4</f>
        <v>0</v>
      </c>
      <c r="W1643" t="s">
        <v>7</v>
      </c>
      <c r="X1643" s="3">
        <v>1</v>
      </c>
      <c r="Y1643">
        <v>0</v>
      </c>
      <c r="AF1643">
        <f>Table1[[#This Row],[AB]]+Table1[[#This Row],[BB]]+Table1[[#This Row],[SF]]</f>
        <v>3</v>
      </c>
      <c r="AG1643">
        <f>Table1[[#This Row],[H]]+Table1[[#This Row],[BB]]</f>
        <v>0</v>
      </c>
      <c r="AH1643">
        <f>Table1[[#This Row],[H]]-Table1[[#This Row],[2B]]-Table1[[#This Row],[3B]]-Table1[[#This Row],[HR]]</f>
        <v>0</v>
      </c>
      <c r="AI1643" s="3">
        <f>IF(Table1[[#This Row],[Team_Game_Number]] &gt;_xlfn.MAXIFS(Table1[Team_Game_Number],Table1[Team],Table1[[#This Row],[Team]]) - 5,1,0)</f>
        <v>0</v>
      </c>
      <c r="AJ1643" cm="1">
        <f t="array" ref="AJ1643">MATCH(Table1[[#This Row],[Game_ID]],_xlfn.UNIQUE(_xlfn._xlws.FILTER(Table1[Game_ID],Table1[Team]=Table1[[#This Row],[Team]])),0)</f>
        <v>10</v>
      </c>
      <c r="AK1643">
        <f>IF(Table1[[#This Row],[Last5_Flag]]=1,1,0)</f>
        <v>0</v>
      </c>
      <c r="AL1643">
        <f>COUNTIFS(
    Table1[Player Name], Table1[[#This Row],[Player Name]],
    Table1[Position], Table1[[#This Row],[Position]]
)</f>
        <v>30</v>
      </c>
      <c r="AM1643" t="str" cm="1">
        <f t="array" ref="AM16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644" spans="1:39" x14ac:dyDescent="0.2">
      <c r="A1644" t="str">
        <f>TEXT(Table1[[#This Row],[Date]],"yyyymmdd") &amp; "_" &amp; (LEFT(D1644,3) &amp; "_" &amp; LEFT(E1644,3) &amp; "_" &amp; (Table1[[#This Row],[Game_no.]]))</f>
        <v>20260306_U o_Gle_1</v>
      </c>
      <c r="B1644" s="1">
        <v>46087</v>
      </c>
      <c r="C1644" s="3">
        <v>1</v>
      </c>
      <c r="D1644" t="s">
        <v>392</v>
      </c>
      <c r="E1644" t="s">
        <v>71</v>
      </c>
      <c r="F1644" t="s">
        <v>71</v>
      </c>
      <c r="G1644" t="s">
        <v>392</v>
      </c>
      <c r="H1644" t="s">
        <v>78</v>
      </c>
      <c r="I1644" t="str">
        <f>TRIM(SUBSTITUTE(Table1[[#This Row],[Player]], " ", ""))</f>
        <v>S.McDaniels</v>
      </c>
      <c r="J1644">
        <v>4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f t="shared" si="81"/>
        <v>0</v>
      </c>
      <c r="W1644" t="s">
        <v>53</v>
      </c>
      <c r="X1644" s="3">
        <v>2</v>
      </c>
      <c r="Y1644">
        <v>0</v>
      </c>
      <c r="AF1644">
        <f>Table1[[#This Row],[AB]]+Table1[[#This Row],[BB]]+Table1[[#This Row],[SF]]</f>
        <v>4</v>
      </c>
      <c r="AG1644">
        <f>Table1[[#This Row],[H]]+Table1[[#This Row],[BB]]</f>
        <v>0</v>
      </c>
      <c r="AH1644">
        <f>Table1[[#This Row],[H]]-Table1[[#This Row],[2B]]-Table1[[#This Row],[3B]]-Table1[[#This Row],[HR]]</f>
        <v>0</v>
      </c>
      <c r="AI1644" s="3">
        <f>IF(Table1[[#This Row],[Team_Game_Number]] &gt;_xlfn.MAXIFS(Table1[Team_Game_Number],Table1[Team],Table1[[#This Row],[Team]]) - 5,1,0)</f>
        <v>0</v>
      </c>
      <c r="AJ1644" cm="1">
        <f t="array" ref="AJ1644">MATCH(Table1[[#This Row],[Game_ID]],_xlfn.UNIQUE(_xlfn._xlws.FILTER(Table1[Game_ID],Table1[Team]=Table1[[#This Row],[Team]])),0)</f>
        <v>10</v>
      </c>
      <c r="AK1644">
        <f>IF(Table1[[#This Row],[Last5_Flag]]=1,1,0)</f>
        <v>0</v>
      </c>
      <c r="AL1644">
        <f>COUNTIFS(
    Table1[Player Name], Table1[[#This Row],[Player Name]],
    Table1[Position], Table1[[#This Row],[Position]]
)</f>
        <v>30</v>
      </c>
      <c r="AM1644" t="str" cm="1">
        <f t="array" ref="AM16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645" spans="1:39" x14ac:dyDescent="0.2">
      <c r="A1645" t="str">
        <f>TEXT(Table1[[#This Row],[Date]],"yyyymmdd") &amp; "_" &amp; (LEFT(D1645,3) &amp; "_" &amp; LEFT(E1645,3) &amp; "_" &amp; (Table1[[#This Row],[Game_no.]]))</f>
        <v>20260306_U o_Gle_1</v>
      </c>
      <c r="B1645" s="1">
        <v>46087</v>
      </c>
      <c r="C1645" s="3">
        <v>1</v>
      </c>
      <c r="D1645" t="s">
        <v>392</v>
      </c>
      <c r="E1645" t="s">
        <v>71</v>
      </c>
      <c r="F1645" t="s">
        <v>71</v>
      </c>
      <c r="G1645" t="s">
        <v>392</v>
      </c>
      <c r="H1645" t="s">
        <v>79</v>
      </c>
      <c r="I1645" t="str">
        <f>TRIM(SUBSTITUTE(Table1[[#This Row],[Player]], " ", ""))</f>
        <v>D.Warnick</v>
      </c>
      <c r="J1645">
        <v>3</v>
      </c>
      <c r="K1645">
        <v>0</v>
      </c>
      <c r="L1645">
        <v>1</v>
      </c>
      <c r="M1645">
        <v>0</v>
      </c>
      <c r="N1645">
        <v>1</v>
      </c>
      <c r="O1645">
        <v>2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f t="shared" si="81"/>
        <v>1</v>
      </c>
      <c r="W1645" t="s">
        <v>48</v>
      </c>
      <c r="X1645" s="3">
        <v>3</v>
      </c>
      <c r="Y1645">
        <v>0</v>
      </c>
      <c r="AF1645">
        <f>Table1[[#This Row],[AB]]+Table1[[#This Row],[BB]]+Table1[[#This Row],[SF]]</f>
        <v>4</v>
      </c>
      <c r="AG1645">
        <f>Table1[[#This Row],[H]]+Table1[[#This Row],[BB]]</f>
        <v>2</v>
      </c>
      <c r="AH1645">
        <f>Table1[[#This Row],[H]]-Table1[[#This Row],[2B]]-Table1[[#This Row],[3B]]-Table1[[#This Row],[HR]]</f>
        <v>1</v>
      </c>
      <c r="AI1645" s="3">
        <f>IF(Table1[[#This Row],[Team_Game_Number]] &gt;_xlfn.MAXIFS(Table1[Team_Game_Number],Table1[Team],Table1[[#This Row],[Team]]) - 5,1,0)</f>
        <v>0</v>
      </c>
      <c r="AJ1645" cm="1">
        <f t="array" ref="AJ1645">MATCH(Table1[[#This Row],[Game_ID]],_xlfn.UNIQUE(_xlfn._xlws.FILTER(Table1[Game_ID],Table1[Team]=Table1[[#This Row],[Team]])),0)</f>
        <v>10</v>
      </c>
      <c r="AK1645">
        <f>IF(Table1[[#This Row],[Last5_Flag]]=1,1,0)</f>
        <v>0</v>
      </c>
      <c r="AL1645">
        <f>COUNTIFS(
    Table1[Player Name], Table1[[#This Row],[Player Name]],
    Table1[Position], Table1[[#This Row],[Position]]
)</f>
        <v>30</v>
      </c>
      <c r="AM1645" t="str" cm="1">
        <f t="array" ref="AM16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646" spans="1:39" x14ac:dyDescent="0.2">
      <c r="A1646" t="str">
        <f>TEXT(Table1[[#This Row],[Date]],"yyyymmdd") &amp; "_" &amp; (LEFT(D1646,3) &amp; "_" &amp; LEFT(E1646,3) &amp; "_" &amp; (Table1[[#This Row],[Game_no.]]))</f>
        <v>20260306_U o_Gle_1</v>
      </c>
      <c r="B1646" s="1">
        <v>46087</v>
      </c>
      <c r="C1646" s="3">
        <v>1</v>
      </c>
      <c r="D1646" t="s">
        <v>392</v>
      </c>
      <c r="E1646" t="s">
        <v>71</v>
      </c>
      <c r="F1646" t="s">
        <v>71</v>
      </c>
      <c r="G1646" t="s">
        <v>392</v>
      </c>
      <c r="H1646" t="s">
        <v>81</v>
      </c>
      <c r="I1646" t="str">
        <f>TRIM(SUBSTITUTE(Table1[[#This Row],[Player]], " ", ""))</f>
        <v>H.Howe</v>
      </c>
      <c r="J1646">
        <v>3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f t="shared" si="81"/>
        <v>1</v>
      </c>
      <c r="W1646" t="s">
        <v>43</v>
      </c>
      <c r="X1646" s="3">
        <v>4</v>
      </c>
      <c r="Y1646">
        <v>0</v>
      </c>
      <c r="AF1646">
        <f>Table1[[#This Row],[AB]]+Table1[[#This Row],[BB]]+Table1[[#This Row],[SF]]</f>
        <v>3</v>
      </c>
      <c r="AG1646">
        <f>Table1[[#This Row],[H]]+Table1[[#This Row],[BB]]</f>
        <v>1</v>
      </c>
      <c r="AH1646">
        <f>Table1[[#This Row],[H]]-Table1[[#This Row],[2B]]-Table1[[#This Row],[3B]]-Table1[[#This Row],[HR]]</f>
        <v>1</v>
      </c>
      <c r="AI1646" s="3">
        <f>IF(Table1[[#This Row],[Team_Game_Number]] &gt;_xlfn.MAXIFS(Table1[Team_Game_Number],Table1[Team],Table1[[#This Row],[Team]]) - 5,1,0)</f>
        <v>0</v>
      </c>
      <c r="AJ1646" cm="1">
        <f t="array" ref="AJ1646">MATCH(Table1[[#This Row],[Game_ID]],_xlfn.UNIQUE(_xlfn._xlws.FILTER(Table1[Game_ID],Table1[Team]=Table1[[#This Row],[Team]])),0)</f>
        <v>10</v>
      </c>
      <c r="AK1646">
        <f>IF(Table1[[#This Row],[Last5_Flag]]=1,1,0)</f>
        <v>0</v>
      </c>
      <c r="AL1646">
        <f>COUNTIFS(
    Table1[Player Name], Table1[[#This Row],[Player Name]],
    Table1[Position], Table1[[#This Row],[Position]]
)</f>
        <v>19</v>
      </c>
      <c r="AM1646" t="str" cm="1">
        <f t="array" ref="AM16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47" spans="1:39" x14ac:dyDescent="0.2">
      <c r="A1647" t="str">
        <f>TEXT(Table1[[#This Row],[Date]],"yyyymmdd") &amp; "_" &amp; (LEFT(D1647,3) &amp; "_" &amp; LEFT(E1647,3) &amp; "_" &amp; (Table1[[#This Row],[Game_no.]]))</f>
        <v>20260306_U o_Gle_1</v>
      </c>
      <c r="B1647" s="1">
        <v>46087</v>
      </c>
      <c r="C1647" s="3">
        <v>1</v>
      </c>
      <c r="D1647" t="s">
        <v>392</v>
      </c>
      <c r="E1647" t="s">
        <v>71</v>
      </c>
      <c r="F1647" t="s">
        <v>71</v>
      </c>
      <c r="G1647" t="s">
        <v>392</v>
      </c>
      <c r="H1647" t="s">
        <v>77</v>
      </c>
      <c r="I1647" t="str">
        <f>TRIM(SUBSTITUTE(Table1[[#This Row],[Player]], " ", ""))</f>
        <v>E.Lilly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f t="shared" si="81"/>
        <v>0</v>
      </c>
      <c r="W1647" t="s">
        <v>73</v>
      </c>
      <c r="X1647" s="3"/>
      <c r="Y1647">
        <v>0</v>
      </c>
      <c r="AF1647">
        <f>Table1[[#This Row],[AB]]+Table1[[#This Row],[BB]]+Table1[[#This Row],[SF]]</f>
        <v>0</v>
      </c>
      <c r="AG1647">
        <f>Table1[[#This Row],[H]]+Table1[[#This Row],[BB]]</f>
        <v>0</v>
      </c>
      <c r="AH1647">
        <f>Table1[[#This Row],[H]]-Table1[[#This Row],[2B]]-Table1[[#This Row],[3B]]-Table1[[#This Row],[HR]]</f>
        <v>0</v>
      </c>
      <c r="AI1647" s="3">
        <f>IF(Table1[[#This Row],[Team_Game_Number]] &gt;_xlfn.MAXIFS(Table1[Team_Game_Number],Table1[Team],Table1[[#This Row],[Team]]) - 5,1,0)</f>
        <v>0</v>
      </c>
      <c r="AJ1647" cm="1">
        <f t="array" ref="AJ1647">MATCH(Table1[[#This Row],[Game_ID]],_xlfn.UNIQUE(_xlfn._xlws.FILTER(Table1[Game_ID],Table1[Team]=Table1[[#This Row],[Team]])),0)</f>
        <v>10</v>
      </c>
      <c r="AK1647">
        <f>IF(Table1[[#This Row],[Last5_Flag]]=1,1,0)</f>
        <v>0</v>
      </c>
      <c r="AL1647">
        <f>COUNTIFS(
    Table1[Player Name], Table1[[#This Row],[Player Name]],
    Table1[Position], Table1[[#This Row],[Position]]
)</f>
        <v>6</v>
      </c>
      <c r="AM1647" t="str" cm="1">
        <f t="array" ref="AM16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648" spans="1:39" x14ac:dyDescent="0.2">
      <c r="A1648" t="str">
        <f>TEXT(Table1[[#This Row],[Date]],"yyyymmdd") &amp; "_" &amp; (LEFT(D1648,3) &amp; "_" &amp; LEFT(E1648,3) &amp; "_" &amp; (Table1[[#This Row],[Game_no.]]))</f>
        <v>20260306_U o_Gle_1</v>
      </c>
      <c r="B1648" s="1">
        <v>46087</v>
      </c>
      <c r="C1648" s="3">
        <v>1</v>
      </c>
      <c r="D1648" t="s">
        <v>392</v>
      </c>
      <c r="E1648" t="s">
        <v>71</v>
      </c>
      <c r="F1648" t="s">
        <v>71</v>
      </c>
      <c r="G1648" t="s">
        <v>392</v>
      </c>
      <c r="H1648" t="s">
        <v>93</v>
      </c>
      <c r="I1648" t="str">
        <f>TRIM(SUBSTITUTE(Table1[[#This Row],[Player]], " ", ""))</f>
        <v>H.Smith</v>
      </c>
      <c r="J1648">
        <v>2</v>
      </c>
      <c r="K1648">
        <v>0</v>
      </c>
      <c r="L1648">
        <v>0</v>
      </c>
      <c r="M1648">
        <v>0</v>
      </c>
      <c r="N1648">
        <v>0</v>
      </c>
      <c r="O1648">
        <v>2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f t="shared" si="81"/>
        <v>0</v>
      </c>
      <c r="W1648" t="s">
        <v>52</v>
      </c>
      <c r="X1648" s="3">
        <v>5</v>
      </c>
      <c r="Y1648">
        <v>1</v>
      </c>
      <c r="AF1648">
        <f>Table1[[#This Row],[AB]]+Table1[[#This Row],[BB]]+Table1[[#This Row],[SF]]</f>
        <v>2</v>
      </c>
      <c r="AG1648">
        <f>Table1[[#This Row],[H]]+Table1[[#This Row],[BB]]</f>
        <v>0</v>
      </c>
      <c r="AH1648">
        <f>Table1[[#This Row],[H]]-Table1[[#This Row],[2B]]-Table1[[#This Row],[3B]]-Table1[[#This Row],[HR]]</f>
        <v>0</v>
      </c>
      <c r="AI1648" s="3">
        <f>IF(Table1[[#This Row],[Team_Game_Number]] &gt;_xlfn.MAXIFS(Table1[Team_Game_Number],Table1[Team],Table1[[#This Row],[Team]]) - 5,1,0)</f>
        <v>0</v>
      </c>
      <c r="AJ1648" cm="1">
        <f t="array" ref="AJ1648">MATCH(Table1[[#This Row],[Game_ID]],_xlfn.UNIQUE(_xlfn._xlws.FILTER(Table1[Game_ID],Table1[Team]=Table1[[#This Row],[Team]])),0)</f>
        <v>10</v>
      </c>
      <c r="AK1648">
        <f>IF(Table1[[#This Row],[Last5_Flag]]=1,1,0)</f>
        <v>0</v>
      </c>
      <c r="AL1648">
        <f>COUNTIFS(
    Table1[Player Name], Table1[[#This Row],[Player Name]],
    Table1[Position], Table1[[#This Row],[Position]]
)</f>
        <v>6</v>
      </c>
      <c r="AM1648" t="str" cm="1">
        <f t="array" ref="AM16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649" spans="1:39" x14ac:dyDescent="0.2">
      <c r="A1649" t="str">
        <f>TEXT(Table1[[#This Row],[Date]],"yyyymmdd") &amp; "_" &amp; (LEFT(D1649,3) &amp; "_" &amp; LEFT(E1649,3) &amp; "_" &amp; (Table1[[#This Row],[Game_no.]]))</f>
        <v>20260306_U o_Gle_1</v>
      </c>
      <c r="B1649" s="1">
        <v>46087</v>
      </c>
      <c r="C1649" s="3">
        <v>1</v>
      </c>
      <c r="D1649" t="s">
        <v>392</v>
      </c>
      <c r="E1649" t="s">
        <v>71</v>
      </c>
      <c r="F1649" t="s">
        <v>71</v>
      </c>
      <c r="G1649" t="s">
        <v>392</v>
      </c>
      <c r="H1649" t="s">
        <v>89</v>
      </c>
      <c r="I1649" t="str">
        <f>TRIM(SUBSTITUTE(Table1[[#This Row],[Player]], " ", ""))</f>
        <v>F.Yoho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f t="shared" si="81"/>
        <v>0</v>
      </c>
      <c r="W1649" t="s">
        <v>74</v>
      </c>
      <c r="X1649" s="3">
        <v>5</v>
      </c>
      <c r="Y1649">
        <v>0</v>
      </c>
      <c r="AF1649">
        <f>Table1[[#This Row],[AB]]+Table1[[#This Row],[BB]]+Table1[[#This Row],[SF]]</f>
        <v>1</v>
      </c>
      <c r="AG1649">
        <f>Table1[[#This Row],[H]]+Table1[[#This Row],[BB]]</f>
        <v>0</v>
      </c>
      <c r="AH1649">
        <f>Table1[[#This Row],[H]]-Table1[[#This Row],[2B]]-Table1[[#This Row],[3B]]-Table1[[#This Row],[HR]]</f>
        <v>0</v>
      </c>
      <c r="AI1649" s="3">
        <f>IF(Table1[[#This Row],[Team_Game_Number]] &gt;_xlfn.MAXIFS(Table1[Team_Game_Number],Table1[Team],Table1[[#This Row],[Team]]) - 5,1,0)</f>
        <v>0</v>
      </c>
      <c r="AJ1649" cm="1">
        <f t="array" ref="AJ1649">MATCH(Table1[[#This Row],[Game_ID]],_xlfn.UNIQUE(_xlfn._xlws.FILTER(Table1[Game_ID],Table1[Team]=Table1[[#This Row],[Team]])),0)</f>
        <v>10</v>
      </c>
      <c r="AK1649">
        <f>IF(Table1[[#This Row],[Last5_Flag]]=1,1,0)</f>
        <v>0</v>
      </c>
      <c r="AL1649">
        <f>COUNTIFS(
    Table1[Player Name], Table1[[#This Row],[Player Name]],
    Table1[Position], Table1[[#This Row],[Position]]
)</f>
        <v>4</v>
      </c>
      <c r="AM1649" t="str" cm="1">
        <f t="array" ref="AM16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50" spans="1:39" x14ac:dyDescent="0.2">
      <c r="A1650" t="str">
        <f>TEXT(Table1[[#This Row],[Date]],"yyyymmdd") &amp; "_" &amp; (LEFT(D1650,3) &amp; "_" &amp; LEFT(E1650,3) &amp; "_" &amp; (Table1[[#This Row],[Game_no.]]))</f>
        <v>20260306_U o_Gle_1</v>
      </c>
      <c r="B1650" s="1">
        <v>46087</v>
      </c>
      <c r="C1650" s="3">
        <v>1</v>
      </c>
      <c r="D1650" t="s">
        <v>392</v>
      </c>
      <c r="E1650" t="s">
        <v>71</v>
      </c>
      <c r="F1650" t="s">
        <v>71</v>
      </c>
      <c r="G1650" t="s">
        <v>392</v>
      </c>
      <c r="H1650" t="s">
        <v>126</v>
      </c>
      <c r="I1650" t="str">
        <f>TRIM(SUBSTITUTE(Table1[[#This Row],[Player]], " ", ""))</f>
        <v>A.Hypes</v>
      </c>
      <c r="J1650">
        <v>2</v>
      </c>
      <c r="K1650">
        <v>0</v>
      </c>
      <c r="L1650">
        <v>0</v>
      </c>
      <c r="M1650">
        <v>0</v>
      </c>
      <c r="N1650">
        <v>0</v>
      </c>
      <c r="O1650">
        <v>2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f t="shared" si="81"/>
        <v>0</v>
      </c>
      <c r="W1650" t="s">
        <v>8</v>
      </c>
      <c r="X1650" s="3">
        <v>6</v>
      </c>
      <c r="Y1650">
        <v>0</v>
      </c>
      <c r="AF1650">
        <f>Table1[[#This Row],[AB]]+Table1[[#This Row],[BB]]+Table1[[#This Row],[SF]]</f>
        <v>2</v>
      </c>
      <c r="AG1650">
        <f>Table1[[#This Row],[H]]+Table1[[#This Row],[BB]]</f>
        <v>0</v>
      </c>
      <c r="AH1650">
        <f>Table1[[#This Row],[H]]-Table1[[#This Row],[2B]]-Table1[[#This Row],[3B]]-Table1[[#This Row],[HR]]</f>
        <v>0</v>
      </c>
      <c r="AI1650" s="3">
        <f>IF(Table1[[#This Row],[Team_Game_Number]] &gt;_xlfn.MAXIFS(Table1[Team_Game_Number],Table1[Team],Table1[[#This Row],[Team]]) - 5,1,0)</f>
        <v>0</v>
      </c>
      <c r="AJ1650" cm="1">
        <f t="array" ref="AJ1650">MATCH(Table1[[#This Row],[Game_ID]],_xlfn.UNIQUE(_xlfn._xlws.FILTER(Table1[Game_ID],Table1[Team]=Table1[[#This Row],[Team]])),0)</f>
        <v>10</v>
      </c>
      <c r="AK1650">
        <f>IF(Table1[[#This Row],[Last5_Flag]]=1,1,0)</f>
        <v>0</v>
      </c>
      <c r="AL1650">
        <f>COUNTIFS(
    Table1[Player Name], Table1[[#This Row],[Player Name]],
    Table1[Position], Table1[[#This Row],[Position]]
)</f>
        <v>7</v>
      </c>
      <c r="AM1650" t="str" cm="1">
        <f t="array" ref="AM16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651" spans="1:39" x14ac:dyDescent="0.2">
      <c r="A1651" t="str">
        <f>TEXT(Table1[[#This Row],[Date]],"yyyymmdd") &amp; "_" &amp; (LEFT(D1651,3) &amp; "_" &amp; LEFT(E1651,3) &amp; "_" &amp; (Table1[[#This Row],[Game_no.]]))</f>
        <v>20260306_U o_Gle_1</v>
      </c>
      <c r="B1651" s="1">
        <v>46087</v>
      </c>
      <c r="C1651" s="3">
        <v>1</v>
      </c>
      <c r="D1651" t="s">
        <v>392</v>
      </c>
      <c r="E1651" t="s">
        <v>71</v>
      </c>
      <c r="F1651" t="s">
        <v>71</v>
      </c>
      <c r="G1651" t="s">
        <v>392</v>
      </c>
      <c r="H1651" t="s">
        <v>82</v>
      </c>
      <c r="I1651" t="str">
        <f>TRIM(SUBSTITUTE(Table1[[#This Row],[Player]], " ", ""))</f>
        <v>E.Nolan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f t="shared" si="81"/>
        <v>0</v>
      </c>
      <c r="W1651" t="s">
        <v>74</v>
      </c>
      <c r="X1651" s="3">
        <v>6</v>
      </c>
      <c r="Y1651">
        <v>0</v>
      </c>
      <c r="AF1651">
        <f>Table1[[#This Row],[AB]]+Table1[[#This Row],[BB]]+Table1[[#This Row],[SF]]</f>
        <v>1</v>
      </c>
      <c r="AG1651">
        <f>Table1[[#This Row],[H]]+Table1[[#This Row],[BB]]</f>
        <v>0</v>
      </c>
      <c r="AH1651">
        <f>Table1[[#This Row],[H]]-Table1[[#This Row],[2B]]-Table1[[#This Row],[3B]]-Table1[[#This Row],[HR]]</f>
        <v>0</v>
      </c>
      <c r="AI1651" s="3">
        <f>IF(Table1[[#This Row],[Team_Game_Number]] &gt;_xlfn.MAXIFS(Table1[Team_Game_Number],Table1[Team],Table1[[#This Row],[Team]]) - 5,1,0)</f>
        <v>0</v>
      </c>
      <c r="AJ1651" cm="1">
        <f t="array" ref="AJ1651">MATCH(Table1[[#This Row],[Game_ID]],_xlfn.UNIQUE(_xlfn._xlws.FILTER(Table1[Game_ID],Table1[Team]=Table1[[#This Row],[Team]])),0)</f>
        <v>10</v>
      </c>
      <c r="AK1651">
        <f>IF(Table1[[#This Row],[Last5_Flag]]=1,1,0)</f>
        <v>0</v>
      </c>
      <c r="AL1651">
        <f>COUNTIFS(
    Table1[Player Name], Table1[[#This Row],[Player Name]],
    Table1[Position], Table1[[#This Row],[Position]]
)</f>
        <v>1</v>
      </c>
      <c r="AM1651" t="str" cm="1">
        <f t="array" ref="AM16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652" spans="1:39" x14ac:dyDescent="0.2">
      <c r="A1652" t="str">
        <f>TEXT(Table1[[#This Row],[Date]],"yyyymmdd") &amp; "_" &amp; (LEFT(D1652,3) &amp; "_" &amp; LEFT(E1652,3) &amp; "_" &amp; (Table1[[#This Row],[Game_no.]]))</f>
        <v>20260306_U o_Gle_1</v>
      </c>
      <c r="B1652" s="1">
        <v>46087</v>
      </c>
      <c r="C1652" s="3">
        <v>1</v>
      </c>
      <c r="D1652" t="s">
        <v>392</v>
      </c>
      <c r="E1652" t="s">
        <v>71</v>
      </c>
      <c r="F1652" t="s">
        <v>71</v>
      </c>
      <c r="G1652" t="s">
        <v>392</v>
      </c>
      <c r="H1652" t="s">
        <v>86</v>
      </c>
      <c r="I1652" t="str">
        <f>TRIM(SUBSTITUTE(Table1[[#This Row],[Player]], " ", ""))</f>
        <v>A.Hicks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f t="shared" si="81"/>
        <v>0</v>
      </c>
      <c r="W1652" t="s">
        <v>73</v>
      </c>
      <c r="X1652" s="3"/>
      <c r="Y1652">
        <v>0</v>
      </c>
      <c r="AF1652">
        <f>Table1[[#This Row],[AB]]+Table1[[#This Row],[BB]]+Table1[[#This Row],[SF]]</f>
        <v>0</v>
      </c>
      <c r="AG1652">
        <f>Table1[[#This Row],[H]]+Table1[[#This Row],[BB]]</f>
        <v>0</v>
      </c>
      <c r="AH1652">
        <f>Table1[[#This Row],[H]]-Table1[[#This Row],[2B]]-Table1[[#This Row],[3B]]-Table1[[#This Row],[HR]]</f>
        <v>0</v>
      </c>
      <c r="AI1652" s="3">
        <f>IF(Table1[[#This Row],[Team_Game_Number]] &gt;_xlfn.MAXIFS(Table1[Team_Game_Number],Table1[Team],Table1[[#This Row],[Team]]) - 5,1,0)</f>
        <v>0</v>
      </c>
      <c r="AJ1652" cm="1">
        <f t="array" ref="AJ1652">MATCH(Table1[[#This Row],[Game_ID]],_xlfn.UNIQUE(_xlfn._xlws.FILTER(Table1[Game_ID],Table1[Team]=Table1[[#This Row],[Team]])),0)</f>
        <v>10</v>
      </c>
      <c r="AK1652">
        <f>IF(Table1[[#This Row],[Last5_Flag]]=1,1,0)</f>
        <v>0</v>
      </c>
      <c r="AL1652">
        <f>COUNTIFS(
    Table1[Player Name], Table1[[#This Row],[Player Name]],
    Table1[Position], Table1[[#This Row],[Position]]
)</f>
        <v>20</v>
      </c>
      <c r="AM1652" t="str" cm="1">
        <f t="array" ref="AM16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653" spans="1:39" x14ac:dyDescent="0.2">
      <c r="A1653" t="str">
        <f>TEXT(Table1[[#This Row],[Date]],"yyyymmdd") &amp; "_" &amp; (LEFT(D1653,3) &amp; "_" &amp; LEFT(E1653,3) &amp; "_" &amp; (Table1[[#This Row],[Game_no.]]))</f>
        <v>20260306_U o_Gle_1</v>
      </c>
      <c r="B1653" s="1">
        <v>46087</v>
      </c>
      <c r="C1653" s="3">
        <v>1</v>
      </c>
      <c r="D1653" t="s">
        <v>392</v>
      </c>
      <c r="E1653" t="s">
        <v>71</v>
      </c>
      <c r="F1653" t="s">
        <v>71</v>
      </c>
      <c r="G1653" t="s">
        <v>392</v>
      </c>
      <c r="H1653" t="s">
        <v>85</v>
      </c>
      <c r="I1653" t="str">
        <f>TRIM(SUBSTITUTE(Table1[[#This Row],[Player]], " ", ""))</f>
        <v>A.Howard</v>
      </c>
      <c r="J1653">
        <v>2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f t="shared" si="81"/>
        <v>0</v>
      </c>
      <c r="W1653" t="s">
        <v>128</v>
      </c>
      <c r="X1653" s="3">
        <v>7</v>
      </c>
      <c r="Y1653">
        <v>0</v>
      </c>
      <c r="AF1653">
        <f>Table1[[#This Row],[AB]]+Table1[[#This Row],[BB]]+Table1[[#This Row],[SF]]</f>
        <v>3</v>
      </c>
      <c r="AG1653">
        <f>Table1[[#This Row],[H]]+Table1[[#This Row],[BB]]</f>
        <v>1</v>
      </c>
      <c r="AH1653">
        <f>Table1[[#This Row],[H]]-Table1[[#This Row],[2B]]-Table1[[#This Row],[3B]]-Table1[[#This Row],[HR]]</f>
        <v>0</v>
      </c>
      <c r="AI1653" s="3">
        <f>IF(Table1[[#This Row],[Team_Game_Number]] &gt;_xlfn.MAXIFS(Table1[Team_Game_Number],Table1[Team],Table1[[#This Row],[Team]]) - 5,1,0)</f>
        <v>0</v>
      </c>
      <c r="AJ1653" cm="1">
        <f t="array" ref="AJ1653">MATCH(Table1[[#This Row],[Game_ID]],_xlfn.UNIQUE(_xlfn._xlws.FILTER(Table1[Game_ID],Table1[Team]=Table1[[#This Row],[Team]])),0)</f>
        <v>10</v>
      </c>
      <c r="AK1653">
        <f>IF(Table1[[#This Row],[Last5_Flag]]=1,1,0)</f>
        <v>0</v>
      </c>
      <c r="AL1653">
        <f>COUNTIFS(
    Table1[Player Name], Table1[[#This Row],[Player Name]],
    Table1[Position], Table1[[#This Row],[Position]]
)</f>
        <v>6</v>
      </c>
      <c r="AM1653" t="str" cm="1">
        <f t="array" ref="AM16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1654" spans="1:39" x14ac:dyDescent="0.2">
      <c r="A1654" t="str">
        <f>TEXT(Table1[[#This Row],[Date]],"yyyymmdd") &amp; "_" &amp; (LEFT(D1654,3) &amp; "_" &amp; LEFT(E1654,3) &amp; "_" &amp; (Table1[[#This Row],[Game_no.]]))</f>
        <v>20260306_U o_Gle_1</v>
      </c>
      <c r="B1654" s="1">
        <v>46087</v>
      </c>
      <c r="C1654" s="3">
        <v>1</v>
      </c>
      <c r="D1654" t="s">
        <v>392</v>
      </c>
      <c r="E1654" t="s">
        <v>71</v>
      </c>
      <c r="F1654" t="s">
        <v>71</v>
      </c>
      <c r="G1654" t="s">
        <v>392</v>
      </c>
      <c r="H1654" t="s">
        <v>84</v>
      </c>
      <c r="I1654" t="str">
        <f>TRIM(SUBSTITUTE(Table1[[#This Row],[Player]], " ", ""))</f>
        <v>E.McLean</v>
      </c>
      <c r="J1654">
        <v>3</v>
      </c>
      <c r="K1654">
        <v>0</v>
      </c>
      <c r="L1654">
        <v>1</v>
      </c>
      <c r="M1654">
        <v>2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f t="shared" si="81"/>
        <v>3</v>
      </c>
      <c r="W1654" t="s">
        <v>57</v>
      </c>
      <c r="X1654" s="3">
        <v>8</v>
      </c>
      <c r="Y1654">
        <v>0</v>
      </c>
      <c r="AF1654">
        <f>Table1[[#This Row],[AB]]+Table1[[#This Row],[BB]]+Table1[[#This Row],[SF]]</f>
        <v>3</v>
      </c>
      <c r="AG1654">
        <f>Table1[[#This Row],[H]]+Table1[[#This Row],[BB]]</f>
        <v>1</v>
      </c>
      <c r="AH1654">
        <f>Table1[[#This Row],[H]]-Table1[[#This Row],[2B]]-Table1[[#This Row],[3B]]-Table1[[#This Row],[HR]]</f>
        <v>0</v>
      </c>
      <c r="AI1654" s="3">
        <f>IF(Table1[[#This Row],[Team_Game_Number]] &gt;_xlfn.MAXIFS(Table1[Team_Game_Number],Table1[Team],Table1[[#This Row],[Team]]) - 5,1,0)</f>
        <v>0</v>
      </c>
      <c r="AJ1654" cm="1">
        <f t="array" ref="AJ1654">MATCH(Table1[[#This Row],[Game_ID]],_xlfn.UNIQUE(_xlfn._xlws.FILTER(Table1[Game_ID],Table1[Team]=Table1[[#This Row],[Team]])),0)</f>
        <v>10</v>
      </c>
      <c r="AK1654">
        <f>IF(Table1[[#This Row],[Last5_Flag]]=1,1,0)</f>
        <v>0</v>
      </c>
      <c r="AL1654">
        <f>COUNTIFS(
    Table1[Player Name], Table1[[#This Row],[Player Name]],
    Table1[Position], Table1[[#This Row],[Position]]
)</f>
        <v>30</v>
      </c>
      <c r="AM1654" t="str" cm="1">
        <f t="array" ref="AM16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655" spans="1:39" x14ac:dyDescent="0.2">
      <c r="A1655" t="str">
        <f>TEXT(Table1[[#This Row],[Date]],"yyyymmdd") &amp; "_" &amp; (LEFT(D1655,3) &amp; "_" &amp; LEFT(E1655,3) &amp; "_" &amp; (Table1[[#This Row],[Game_no.]]))</f>
        <v>20260306_U o_Gle_1</v>
      </c>
      <c r="B1655" s="1">
        <v>46087</v>
      </c>
      <c r="C1655" s="3">
        <v>1</v>
      </c>
      <c r="D1655" t="s">
        <v>392</v>
      </c>
      <c r="E1655" t="s">
        <v>71</v>
      </c>
      <c r="F1655" t="s">
        <v>71</v>
      </c>
      <c r="G1655" t="s">
        <v>392</v>
      </c>
      <c r="H1655" t="s">
        <v>87</v>
      </c>
      <c r="I1655" t="str">
        <f>TRIM(SUBSTITUTE(Table1[[#This Row],[Player]], " ", ""))</f>
        <v>L.Burns</v>
      </c>
      <c r="J1655">
        <v>1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f t="shared" si="81"/>
        <v>0</v>
      </c>
      <c r="W1655" t="s">
        <v>54</v>
      </c>
      <c r="X1655" s="3">
        <v>9</v>
      </c>
      <c r="Y1655">
        <v>0</v>
      </c>
      <c r="AF1655">
        <f>Table1[[#This Row],[AB]]+Table1[[#This Row],[BB]]+Table1[[#This Row],[SF]]</f>
        <v>2</v>
      </c>
      <c r="AG1655">
        <f>Table1[[#This Row],[H]]+Table1[[#This Row],[BB]]</f>
        <v>1</v>
      </c>
      <c r="AH1655">
        <f>Table1[[#This Row],[H]]-Table1[[#This Row],[2B]]-Table1[[#This Row],[3B]]-Table1[[#This Row],[HR]]</f>
        <v>0</v>
      </c>
      <c r="AI1655" s="3">
        <f>IF(Table1[[#This Row],[Team_Game_Number]] &gt;_xlfn.MAXIFS(Table1[Team_Game_Number],Table1[Team],Table1[[#This Row],[Team]]) - 5,1,0)</f>
        <v>0</v>
      </c>
      <c r="AJ1655" cm="1">
        <f t="array" ref="AJ1655">MATCH(Table1[[#This Row],[Game_ID]],_xlfn.UNIQUE(_xlfn._xlws.FILTER(Table1[Game_ID],Table1[Team]=Table1[[#This Row],[Team]])),0)</f>
        <v>10</v>
      </c>
      <c r="AK1655">
        <f>IF(Table1[[#This Row],[Last5_Flag]]=1,1,0)</f>
        <v>0</v>
      </c>
      <c r="AL1655">
        <f>COUNTIFS(
    Table1[Player Name], Table1[[#This Row],[Player Name]],
    Table1[Position], Table1[[#This Row],[Position]]
)</f>
        <v>23</v>
      </c>
      <c r="AM1655" t="str" cm="1">
        <f t="array" ref="AM16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656" spans="1:39" x14ac:dyDescent="0.2">
      <c r="A1656" t="str">
        <f>TEXT(Table1[[#This Row],[Date]],"yyyymmdd") &amp; "_" &amp; (LEFT(D1656,3) &amp; "_" &amp; LEFT(E1656,3) &amp; "_" &amp; (Table1[[#This Row],[Game_no.]]))</f>
        <v>20260306_U o_Gle_1</v>
      </c>
      <c r="B1656" s="1">
        <v>46087</v>
      </c>
      <c r="C1656" s="3">
        <v>1</v>
      </c>
      <c r="D1656" t="s">
        <v>392</v>
      </c>
      <c r="E1656" t="s">
        <v>71</v>
      </c>
      <c r="F1656" t="s">
        <v>71</v>
      </c>
      <c r="G1656" t="s">
        <v>392</v>
      </c>
      <c r="H1656" t="s">
        <v>127</v>
      </c>
      <c r="I1656" t="str">
        <f>TRIM(SUBSTITUTE(Table1[[#This Row],[Player]], " ", ""))</f>
        <v>M.Boggess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f t="shared" si="81"/>
        <v>0</v>
      </c>
      <c r="W1656" t="s">
        <v>58</v>
      </c>
      <c r="X1656" s="3"/>
      <c r="Y1656">
        <v>0</v>
      </c>
      <c r="Z1656">
        <v>6</v>
      </c>
      <c r="AA1656">
        <v>5</v>
      </c>
      <c r="AB1656">
        <v>4</v>
      </c>
      <c r="AC1656">
        <v>4</v>
      </c>
      <c r="AD1656">
        <v>2</v>
      </c>
      <c r="AE1656">
        <v>3</v>
      </c>
      <c r="AF1656">
        <f>Table1[[#This Row],[AB]]+Table1[[#This Row],[BB]]+Table1[[#This Row],[SF]]</f>
        <v>0</v>
      </c>
      <c r="AG1656">
        <f>Table1[[#This Row],[H]]+Table1[[#This Row],[BB]]</f>
        <v>0</v>
      </c>
      <c r="AH1656">
        <f>Table1[[#This Row],[H]]-Table1[[#This Row],[2B]]-Table1[[#This Row],[3B]]-Table1[[#This Row],[HR]]</f>
        <v>0</v>
      </c>
      <c r="AI1656" s="3">
        <f>IF(Table1[[#This Row],[Team_Game_Number]] &gt;_xlfn.MAXIFS(Table1[Team_Game_Number],Table1[Team],Table1[[#This Row],[Team]]) - 5,1,0)</f>
        <v>0</v>
      </c>
      <c r="AJ1656" cm="1">
        <f t="array" ref="AJ1656">MATCH(Table1[[#This Row],[Game_ID]],_xlfn.UNIQUE(_xlfn._xlws.FILTER(Table1[Game_ID],Table1[Team]=Table1[[#This Row],[Team]])),0)</f>
        <v>10</v>
      </c>
      <c r="AK1656">
        <f>IF(Table1[[#This Row],[Last5_Flag]]=1,1,0)</f>
        <v>0</v>
      </c>
      <c r="AL1656">
        <f>COUNTIFS(
    Table1[Player Name], Table1[[#This Row],[Player Name]],
    Table1[Position], Table1[[#This Row],[Position]]
)</f>
        <v>13</v>
      </c>
      <c r="AM1656" t="str" cm="1">
        <f t="array" ref="AM16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57" spans="1:39" x14ac:dyDescent="0.2">
      <c r="A1657" t="str">
        <f>TEXT(Table1[[#This Row],[Date]],"yyyymmdd") &amp; "_" &amp; (LEFT(D1657,3) &amp; "_" &amp; LEFT(E1657,3) &amp; "_" &amp; (Table1[[#This Row],[Game_no.]]))</f>
        <v>20260306_U o_WVW_1</v>
      </c>
      <c r="B1657" s="1">
        <v>46087</v>
      </c>
      <c r="C1657" s="3">
        <v>1</v>
      </c>
      <c r="D1657" t="s">
        <v>398</v>
      </c>
      <c r="E1657" t="s">
        <v>286</v>
      </c>
      <c r="F1657" t="s">
        <v>286</v>
      </c>
      <c r="G1657" t="s">
        <v>398</v>
      </c>
      <c r="H1657" t="s">
        <v>287</v>
      </c>
      <c r="I1657" t="str">
        <f>TRIM(SUBSTITUTE(Table1[[#This Row],[Player]], " ", ""))</f>
        <v>J.Riley</v>
      </c>
      <c r="J1657">
        <v>4</v>
      </c>
      <c r="K1657">
        <v>2</v>
      </c>
      <c r="L1657">
        <v>1</v>
      </c>
      <c r="M1657">
        <v>0</v>
      </c>
      <c r="N1657">
        <v>1</v>
      </c>
      <c r="O1657">
        <v>1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f t="shared" si="81"/>
        <v>1</v>
      </c>
      <c r="W1657" t="s">
        <v>57</v>
      </c>
      <c r="X1657" s="3">
        <v>1</v>
      </c>
      <c r="Y1657">
        <v>0</v>
      </c>
      <c r="AF1657">
        <f>Table1[[#This Row],[AB]]+Table1[[#This Row],[BB]]+Table1[[#This Row],[SF]]</f>
        <v>5</v>
      </c>
      <c r="AG1657">
        <f>Table1[[#This Row],[H]]+Table1[[#This Row],[BB]]</f>
        <v>2</v>
      </c>
      <c r="AH1657">
        <f>Table1[[#This Row],[H]]-Table1[[#This Row],[2B]]-Table1[[#This Row],[3B]]-Table1[[#This Row],[HR]]</f>
        <v>1</v>
      </c>
      <c r="AI1657" s="3">
        <f>IF(Table1[[#This Row],[Team_Game_Number]] &gt;_xlfn.MAXIFS(Table1[Team_Game_Number],Table1[Team],Table1[[#This Row],[Team]]) - 5,1,0)</f>
        <v>0</v>
      </c>
      <c r="AJ1657" cm="1">
        <f t="array" ref="AJ1657">MATCH(Table1[[#This Row],[Game_ID]],_xlfn.UNIQUE(_xlfn._xlws.FILTER(Table1[Game_ID],Table1[Team]=Table1[[#This Row],[Team]])),0)</f>
        <v>13</v>
      </c>
      <c r="AK1657">
        <f>IF(Table1[[#This Row],[Last5_Flag]]=1,1,0)</f>
        <v>0</v>
      </c>
      <c r="AL1657">
        <f>COUNTIFS(
    Table1[Player Name], Table1[[#This Row],[Player Name]],
    Table1[Position], Table1[[#This Row],[Position]]
)</f>
        <v>27</v>
      </c>
      <c r="AM1657" t="str" cm="1">
        <f t="array" ref="AM16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658" spans="1:39" x14ac:dyDescent="0.2">
      <c r="A1658" t="str">
        <f>TEXT(Table1[[#This Row],[Date]],"yyyymmdd") &amp; "_" &amp; (LEFT(D1658,3) &amp; "_" &amp; LEFT(E1658,3) &amp; "_" &amp; (Table1[[#This Row],[Game_no.]]))</f>
        <v>20260306_U o_WVW_1</v>
      </c>
      <c r="B1658" s="1">
        <v>46087</v>
      </c>
      <c r="C1658" s="3">
        <v>1</v>
      </c>
      <c r="D1658" t="s">
        <v>398</v>
      </c>
      <c r="E1658" t="s">
        <v>286</v>
      </c>
      <c r="F1658" t="s">
        <v>286</v>
      </c>
      <c r="G1658" t="s">
        <v>398</v>
      </c>
      <c r="H1658" t="s">
        <v>288</v>
      </c>
      <c r="I1658" t="str">
        <f>TRIM(SUBSTITUTE(Table1[[#This Row],[Player]], " ", ""))</f>
        <v>L.Hague</v>
      </c>
      <c r="J1658">
        <v>3</v>
      </c>
      <c r="K1658">
        <v>1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f t="shared" si="81"/>
        <v>0</v>
      </c>
      <c r="W1658" t="s">
        <v>48</v>
      </c>
      <c r="X1658" s="3">
        <v>2</v>
      </c>
      <c r="Y1658">
        <v>1</v>
      </c>
      <c r="AF1658">
        <f>Table1[[#This Row],[AB]]+Table1[[#This Row],[BB]]+Table1[[#This Row],[SF]]</f>
        <v>4</v>
      </c>
      <c r="AG1658">
        <f>Table1[[#This Row],[H]]+Table1[[#This Row],[BB]]</f>
        <v>1</v>
      </c>
      <c r="AH1658">
        <f>Table1[[#This Row],[H]]-Table1[[#This Row],[2B]]-Table1[[#This Row],[3B]]-Table1[[#This Row],[HR]]</f>
        <v>0</v>
      </c>
      <c r="AI1658" s="3">
        <f>IF(Table1[[#This Row],[Team_Game_Number]] &gt;_xlfn.MAXIFS(Table1[Team_Game_Number],Table1[Team],Table1[[#This Row],[Team]]) - 5,1,0)</f>
        <v>0</v>
      </c>
      <c r="AJ1658" cm="1">
        <f t="array" ref="AJ1658">MATCH(Table1[[#This Row],[Game_ID]],_xlfn.UNIQUE(_xlfn._xlws.FILTER(Table1[Game_ID],Table1[Team]=Table1[[#This Row],[Team]])),0)</f>
        <v>13</v>
      </c>
      <c r="AK1658">
        <f>IF(Table1[[#This Row],[Last5_Flag]]=1,1,0)</f>
        <v>0</v>
      </c>
      <c r="AL1658">
        <f>COUNTIFS(
    Table1[Player Name], Table1[[#This Row],[Player Name]],
    Table1[Position], Table1[[#This Row],[Position]]
)</f>
        <v>16</v>
      </c>
      <c r="AM1658" t="str" cm="1">
        <f t="array" ref="AM16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659" spans="1:39" x14ac:dyDescent="0.2">
      <c r="A1659" t="str">
        <f>TEXT(Table1[[#This Row],[Date]],"yyyymmdd") &amp; "_" &amp; (LEFT(D1659,3) &amp; "_" &amp; LEFT(E1659,3) &amp; "_" &amp; (Table1[[#This Row],[Game_no.]]))</f>
        <v>20260306_U o_WVW_1</v>
      </c>
      <c r="B1659" s="1">
        <v>46087</v>
      </c>
      <c r="C1659" s="3">
        <v>1</v>
      </c>
      <c r="D1659" t="s">
        <v>398</v>
      </c>
      <c r="E1659" t="s">
        <v>286</v>
      </c>
      <c r="F1659" t="s">
        <v>286</v>
      </c>
      <c r="G1659" t="s">
        <v>398</v>
      </c>
      <c r="H1659" t="s">
        <v>290</v>
      </c>
      <c r="I1659" t="str">
        <f>TRIM(SUBSTITUTE(Table1[[#This Row],[Player]], " ", ""))</f>
        <v>J.Fix</v>
      </c>
      <c r="J1659">
        <v>4</v>
      </c>
      <c r="K1659">
        <v>1</v>
      </c>
      <c r="L1659">
        <v>3</v>
      </c>
      <c r="M1659">
        <v>1</v>
      </c>
      <c r="N1659">
        <v>1</v>
      </c>
      <c r="O1659">
        <v>1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f t="shared" si="81"/>
        <v>5</v>
      </c>
      <c r="W1659" t="s">
        <v>116</v>
      </c>
      <c r="X1659" s="3">
        <v>3</v>
      </c>
      <c r="Y1659">
        <v>0</v>
      </c>
      <c r="Z1659">
        <v>3</v>
      </c>
      <c r="AA1659">
        <v>3</v>
      </c>
      <c r="AB1659">
        <v>3</v>
      </c>
      <c r="AC1659">
        <v>1</v>
      </c>
      <c r="AD1659">
        <v>1</v>
      </c>
      <c r="AF1659">
        <f>Table1[[#This Row],[AB]]+Table1[[#This Row],[BB]]+Table1[[#This Row],[SF]]</f>
        <v>5</v>
      </c>
      <c r="AG1659">
        <f>Table1[[#This Row],[H]]+Table1[[#This Row],[BB]]</f>
        <v>4</v>
      </c>
      <c r="AH1659">
        <f>Table1[[#This Row],[H]]-Table1[[#This Row],[2B]]-Table1[[#This Row],[3B]]-Table1[[#This Row],[HR]]</f>
        <v>2</v>
      </c>
      <c r="AI1659" s="3">
        <f>IF(Table1[[#This Row],[Team_Game_Number]] &gt;_xlfn.MAXIFS(Table1[Team_Game_Number],Table1[Team],Table1[[#This Row],[Team]]) - 5,1,0)</f>
        <v>0</v>
      </c>
      <c r="AJ1659" cm="1">
        <f t="array" ref="AJ1659">MATCH(Table1[[#This Row],[Game_ID]],_xlfn.UNIQUE(_xlfn._xlws.FILTER(Table1[Game_ID],Table1[Team]=Table1[[#This Row],[Team]])),0)</f>
        <v>13</v>
      </c>
      <c r="AK1659">
        <f>IF(Table1[[#This Row],[Last5_Flag]]=1,1,0)</f>
        <v>0</v>
      </c>
      <c r="AL1659">
        <f>COUNTIFS(
    Table1[Player Name], Table1[[#This Row],[Player Name]],
    Table1[Position], Table1[[#This Row],[Position]]
)</f>
        <v>4</v>
      </c>
      <c r="AM1659" t="str" cm="1">
        <f t="array" ref="AM16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60" spans="1:39" x14ac:dyDescent="0.2">
      <c r="A1660" t="str">
        <f>TEXT(Table1[[#This Row],[Date]],"yyyymmdd") &amp; "_" &amp; (LEFT(D1660,3) &amp; "_" &amp; LEFT(E1660,3) &amp; "_" &amp; (Table1[[#This Row],[Game_no.]]))</f>
        <v>20260306_U o_WVW_1</v>
      </c>
      <c r="B1660" s="1">
        <v>46087</v>
      </c>
      <c r="C1660" s="3">
        <v>1</v>
      </c>
      <c r="D1660" t="s">
        <v>398</v>
      </c>
      <c r="E1660" t="s">
        <v>286</v>
      </c>
      <c r="F1660" t="s">
        <v>286</v>
      </c>
      <c r="G1660" t="s">
        <v>398</v>
      </c>
      <c r="H1660" t="s">
        <v>295</v>
      </c>
      <c r="I1660" t="str">
        <f>TRIM(SUBSTITUTE(Table1[[#This Row],[Player]], " ", ""))</f>
        <v>R.Winn</v>
      </c>
      <c r="J1660">
        <v>5</v>
      </c>
      <c r="K1660">
        <v>2</v>
      </c>
      <c r="L1660">
        <v>2</v>
      </c>
      <c r="M1660">
        <v>2</v>
      </c>
      <c r="N1660">
        <v>0</v>
      </c>
      <c r="O1660">
        <v>1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f t="shared" si="81"/>
        <v>4</v>
      </c>
      <c r="W1660" t="s">
        <v>8</v>
      </c>
      <c r="X1660" s="3">
        <v>4</v>
      </c>
      <c r="Y1660">
        <v>1</v>
      </c>
      <c r="AF1660">
        <f>Table1[[#This Row],[AB]]+Table1[[#This Row],[BB]]+Table1[[#This Row],[SF]]</f>
        <v>5</v>
      </c>
      <c r="AG1660">
        <f>Table1[[#This Row],[H]]+Table1[[#This Row],[BB]]</f>
        <v>2</v>
      </c>
      <c r="AH1660">
        <f>Table1[[#This Row],[H]]-Table1[[#This Row],[2B]]-Table1[[#This Row],[3B]]-Table1[[#This Row],[HR]]</f>
        <v>1</v>
      </c>
      <c r="AI1660" s="3">
        <f>IF(Table1[[#This Row],[Team_Game_Number]] &gt;_xlfn.MAXIFS(Table1[Team_Game_Number],Table1[Team],Table1[[#This Row],[Team]]) - 5,1,0)</f>
        <v>0</v>
      </c>
      <c r="AJ1660" cm="1">
        <f t="array" ref="AJ1660">MATCH(Table1[[#This Row],[Game_ID]],_xlfn.UNIQUE(_xlfn._xlws.FILTER(Table1[Game_ID],Table1[Team]=Table1[[#This Row],[Team]])),0)</f>
        <v>13</v>
      </c>
      <c r="AK1660">
        <f>IF(Table1[[#This Row],[Last5_Flag]]=1,1,0)</f>
        <v>0</v>
      </c>
      <c r="AL1660">
        <f>COUNTIFS(
    Table1[Player Name], Table1[[#This Row],[Player Name]],
    Table1[Position], Table1[[#This Row],[Position]]
)</f>
        <v>10</v>
      </c>
      <c r="AM1660" t="str" cm="1">
        <f t="array" ref="AM16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61" spans="1:39" x14ac:dyDescent="0.2">
      <c r="A1661" t="str">
        <f>TEXT(Table1[[#This Row],[Date]],"yyyymmdd") &amp; "_" &amp; (LEFT(D1661,3) &amp; "_" &amp; LEFT(E1661,3) &amp; "_" &amp; (Table1[[#This Row],[Game_no.]]))</f>
        <v>20260306_U o_WVW_1</v>
      </c>
      <c r="B1661" s="1">
        <v>46087</v>
      </c>
      <c r="C1661" s="3">
        <v>1</v>
      </c>
      <c r="D1661" t="s">
        <v>398</v>
      </c>
      <c r="E1661" t="s">
        <v>286</v>
      </c>
      <c r="F1661" t="s">
        <v>286</v>
      </c>
      <c r="G1661" t="s">
        <v>398</v>
      </c>
      <c r="H1661" t="s">
        <v>289</v>
      </c>
      <c r="I1661" t="str">
        <f>TRIM(SUBSTITUTE(Table1[[#This Row],[Player]], " ", ""))</f>
        <v>G.Arnold</v>
      </c>
      <c r="J1661">
        <v>3</v>
      </c>
      <c r="K1661">
        <v>2</v>
      </c>
      <c r="L1661">
        <v>1</v>
      </c>
      <c r="M1661">
        <v>1</v>
      </c>
      <c r="N1661">
        <v>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f t="shared" si="81"/>
        <v>1</v>
      </c>
      <c r="W1661" t="s">
        <v>7</v>
      </c>
      <c r="X1661" s="3">
        <v>5</v>
      </c>
      <c r="Y1661">
        <v>0</v>
      </c>
      <c r="AF1661">
        <f>Table1[[#This Row],[AB]]+Table1[[#This Row],[BB]]+Table1[[#This Row],[SF]]</f>
        <v>5</v>
      </c>
      <c r="AG1661">
        <f>Table1[[#This Row],[H]]+Table1[[#This Row],[BB]]</f>
        <v>3</v>
      </c>
      <c r="AH1661">
        <f>Table1[[#This Row],[H]]-Table1[[#This Row],[2B]]-Table1[[#This Row],[3B]]-Table1[[#This Row],[HR]]</f>
        <v>1</v>
      </c>
      <c r="AI1661" s="3">
        <f>IF(Table1[[#This Row],[Team_Game_Number]] &gt;_xlfn.MAXIFS(Table1[Team_Game_Number],Table1[Team],Table1[[#This Row],[Team]]) - 5,1,0)</f>
        <v>0</v>
      </c>
      <c r="AJ1661" cm="1">
        <f t="array" ref="AJ1661">MATCH(Table1[[#This Row],[Game_ID]],_xlfn.UNIQUE(_xlfn._xlws.FILTER(Table1[Game_ID],Table1[Team]=Table1[[#This Row],[Team]])),0)</f>
        <v>13</v>
      </c>
      <c r="AK1661">
        <f>IF(Table1[[#This Row],[Last5_Flag]]=1,1,0)</f>
        <v>0</v>
      </c>
      <c r="AL1661">
        <f>COUNTIFS(
    Table1[Player Name], Table1[[#This Row],[Player Name]],
    Table1[Position], Table1[[#This Row],[Position]]
)</f>
        <v>27</v>
      </c>
      <c r="AM1661" t="str" cm="1">
        <f t="array" ref="AM16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662" spans="1:39" x14ac:dyDescent="0.2">
      <c r="A1662" t="str">
        <f>TEXT(Table1[[#This Row],[Date]],"yyyymmdd") &amp; "_" &amp; (LEFT(D1662,3) &amp; "_" &amp; LEFT(E1662,3) &amp; "_" &amp; (Table1[[#This Row],[Game_no.]]))</f>
        <v>20260306_U o_WVW_1</v>
      </c>
      <c r="B1662" s="1">
        <v>46087</v>
      </c>
      <c r="C1662" s="3">
        <v>1</v>
      </c>
      <c r="D1662" t="s">
        <v>398</v>
      </c>
      <c r="E1662" t="s">
        <v>286</v>
      </c>
      <c r="F1662" t="s">
        <v>286</v>
      </c>
      <c r="G1662" t="s">
        <v>398</v>
      </c>
      <c r="H1662" t="s">
        <v>292</v>
      </c>
      <c r="I1662" t="str">
        <f>TRIM(SUBSTITUTE(Table1[[#This Row],[Player]], " ", ""))</f>
        <v>M.Austra</v>
      </c>
      <c r="J1662">
        <v>5</v>
      </c>
      <c r="K1662">
        <v>2</v>
      </c>
      <c r="L1662">
        <v>3</v>
      </c>
      <c r="M1662">
        <v>1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f t="shared" si="81"/>
        <v>5</v>
      </c>
      <c r="W1662" t="s">
        <v>52</v>
      </c>
      <c r="X1662" s="3">
        <v>6</v>
      </c>
      <c r="Y1662">
        <v>1</v>
      </c>
      <c r="AF1662">
        <f>Table1[[#This Row],[AB]]+Table1[[#This Row],[BB]]+Table1[[#This Row],[SF]]</f>
        <v>5</v>
      </c>
      <c r="AG1662">
        <f>Table1[[#This Row],[H]]+Table1[[#This Row],[BB]]</f>
        <v>3</v>
      </c>
      <c r="AH1662">
        <f>Table1[[#This Row],[H]]-Table1[[#This Row],[2B]]-Table1[[#This Row],[3B]]-Table1[[#This Row],[HR]]</f>
        <v>2</v>
      </c>
      <c r="AI1662" s="3">
        <f>IF(Table1[[#This Row],[Team_Game_Number]] &gt;_xlfn.MAXIFS(Table1[Team_Game_Number],Table1[Team],Table1[[#This Row],[Team]]) - 5,1,0)</f>
        <v>0</v>
      </c>
      <c r="AJ1662" cm="1">
        <f t="array" ref="AJ1662">MATCH(Table1[[#This Row],[Game_ID]],_xlfn.UNIQUE(_xlfn._xlws.FILTER(Table1[Game_ID],Table1[Team]=Table1[[#This Row],[Team]])),0)</f>
        <v>13</v>
      </c>
      <c r="AK1662">
        <f>IF(Table1[[#This Row],[Last5_Flag]]=1,1,0)</f>
        <v>0</v>
      </c>
      <c r="AL1662">
        <f>COUNTIFS(
    Table1[Player Name], Table1[[#This Row],[Player Name]],
    Table1[Position], Table1[[#This Row],[Position]]
)</f>
        <v>12</v>
      </c>
      <c r="AM1662" t="str" cm="1">
        <f t="array" ref="AM16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663" spans="1:39" x14ac:dyDescent="0.2">
      <c r="A1663" t="str">
        <f>TEXT(Table1[[#This Row],[Date]],"yyyymmdd") &amp; "_" &amp; (LEFT(D1663,3) &amp; "_" &amp; LEFT(E1663,3) &amp; "_" &amp; (Table1[[#This Row],[Game_no.]]))</f>
        <v>20260306_U o_WVW_1</v>
      </c>
      <c r="B1663" s="1">
        <v>46087</v>
      </c>
      <c r="C1663" s="3">
        <v>1</v>
      </c>
      <c r="D1663" t="s">
        <v>398</v>
      </c>
      <c r="E1663" t="s">
        <v>286</v>
      </c>
      <c r="F1663" t="s">
        <v>286</v>
      </c>
      <c r="G1663" t="s">
        <v>398</v>
      </c>
      <c r="H1663" t="s">
        <v>291</v>
      </c>
      <c r="I1663" t="str">
        <f>TRIM(SUBSTITUTE(Table1[[#This Row],[Player]], " ", ""))</f>
        <v>A.Borello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f t="shared" si="81"/>
        <v>0</v>
      </c>
      <c r="W1663" t="s">
        <v>73</v>
      </c>
      <c r="X1663" s="3"/>
      <c r="Y1663">
        <v>0</v>
      </c>
      <c r="AF1663">
        <f>Table1[[#This Row],[AB]]+Table1[[#This Row],[BB]]+Table1[[#This Row],[SF]]</f>
        <v>0</v>
      </c>
      <c r="AG1663">
        <f>Table1[[#This Row],[H]]+Table1[[#This Row],[BB]]</f>
        <v>0</v>
      </c>
      <c r="AH1663">
        <f>Table1[[#This Row],[H]]-Table1[[#This Row],[2B]]-Table1[[#This Row],[3B]]-Table1[[#This Row],[HR]]</f>
        <v>0</v>
      </c>
      <c r="AI1663" s="3">
        <f>IF(Table1[[#This Row],[Team_Game_Number]] &gt;_xlfn.MAXIFS(Table1[Team_Game_Number],Table1[Team],Table1[[#This Row],[Team]]) - 5,1,0)</f>
        <v>0</v>
      </c>
      <c r="AJ1663" cm="1">
        <f t="array" ref="AJ1663">MATCH(Table1[[#This Row],[Game_ID]],_xlfn.UNIQUE(_xlfn._xlws.FILTER(Table1[Game_ID],Table1[Team]=Table1[[#This Row],[Team]])),0)</f>
        <v>13</v>
      </c>
      <c r="AK1663">
        <f>IF(Table1[[#This Row],[Last5_Flag]]=1,1,0)</f>
        <v>0</v>
      </c>
      <c r="AL1663">
        <f>COUNTIFS(
    Table1[Player Name], Table1[[#This Row],[Player Name]],
    Table1[Position], Table1[[#This Row],[Position]]
)</f>
        <v>10</v>
      </c>
      <c r="AM1663" t="str" cm="1">
        <f t="array" ref="AM16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664" spans="1:39" x14ac:dyDescent="0.2">
      <c r="A1664" t="str">
        <f>TEXT(Table1[[#This Row],[Date]],"yyyymmdd") &amp; "_" &amp; (LEFT(D1664,3) &amp; "_" &amp; LEFT(E1664,3) &amp; "_" &amp; (Table1[[#This Row],[Game_no.]]))</f>
        <v>20260306_U o_WVW_1</v>
      </c>
      <c r="B1664" s="1">
        <v>46087</v>
      </c>
      <c r="C1664" s="3">
        <v>1</v>
      </c>
      <c r="D1664" t="s">
        <v>398</v>
      </c>
      <c r="E1664" t="s">
        <v>286</v>
      </c>
      <c r="F1664" t="s">
        <v>286</v>
      </c>
      <c r="G1664" t="s">
        <v>398</v>
      </c>
      <c r="H1664" t="s">
        <v>309</v>
      </c>
      <c r="I1664" t="str">
        <f>TRIM(SUBSTITUTE(Table1[[#This Row],[Player]], " ", ""))</f>
        <v>K.Vance</v>
      </c>
      <c r="J1664">
        <v>4</v>
      </c>
      <c r="K1664">
        <v>1</v>
      </c>
      <c r="L1664">
        <v>2</v>
      </c>
      <c r="M1664">
        <v>3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f t="shared" si="81"/>
        <v>2</v>
      </c>
      <c r="W1664" t="s">
        <v>50</v>
      </c>
      <c r="X1664" s="3">
        <v>7</v>
      </c>
      <c r="Y1664">
        <v>0</v>
      </c>
      <c r="AF1664">
        <f>Table1[[#This Row],[AB]]+Table1[[#This Row],[BB]]+Table1[[#This Row],[SF]]</f>
        <v>4</v>
      </c>
      <c r="AG1664">
        <f>Table1[[#This Row],[H]]+Table1[[#This Row],[BB]]</f>
        <v>2</v>
      </c>
      <c r="AH1664">
        <f>Table1[[#This Row],[H]]-Table1[[#This Row],[2B]]-Table1[[#This Row],[3B]]-Table1[[#This Row],[HR]]</f>
        <v>2</v>
      </c>
      <c r="AI1664" s="3">
        <f>IF(Table1[[#This Row],[Team_Game_Number]] &gt;_xlfn.MAXIFS(Table1[Team_Game_Number],Table1[Team],Table1[[#This Row],[Team]]) - 5,1,0)</f>
        <v>0</v>
      </c>
      <c r="AJ1664" cm="1">
        <f t="array" ref="AJ1664">MATCH(Table1[[#This Row],[Game_ID]],_xlfn.UNIQUE(_xlfn._xlws.FILTER(Table1[Game_ID],Table1[Team]=Table1[[#This Row],[Team]])),0)</f>
        <v>13</v>
      </c>
      <c r="AK1664">
        <f>IF(Table1[[#This Row],[Last5_Flag]]=1,1,0)</f>
        <v>0</v>
      </c>
      <c r="AL1664">
        <f>COUNTIFS(
    Table1[Player Name], Table1[[#This Row],[Player Name]],
    Table1[Position], Table1[[#This Row],[Position]]
)</f>
        <v>3</v>
      </c>
      <c r="AM1664" t="str" cm="1">
        <f t="array" ref="AM16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665" spans="1:39" x14ac:dyDescent="0.2">
      <c r="A1665" t="str">
        <f>TEXT(Table1[[#This Row],[Date]],"yyyymmdd") &amp; "_" &amp; (LEFT(D1665,3) &amp; "_" &amp; LEFT(E1665,3) &amp; "_" &amp; (Table1[[#This Row],[Game_no.]]))</f>
        <v>20260306_U o_WVW_1</v>
      </c>
      <c r="B1665" s="1">
        <v>46087</v>
      </c>
      <c r="C1665" s="3">
        <v>1</v>
      </c>
      <c r="D1665" t="s">
        <v>398</v>
      </c>
      <c r="E1665" t="s">
        <v>286</v>
      </c>
      <c r="F1665" t="s">
        <v>286</v>
      </c>
      <c r="G1665" t="s">
        <v>398</v>
      </c>
      <c r="H1665" t="s">
        <v>293</v>
      </c>
      <c r="I1665" t="str">
        <f>TRIM(SUBSTITUTE(Table1[[#This Row],[Player]], " ", ""))</f>
        <v>E.Putman</v>
      </c>
      <c r="J1665">
        <v>4</v>
      </c>
      <c r="K1665">
        <v>0</v>
      </c>
      <c r="L1665">
        <v>1</v>
      </c>
      <c r="M1665">
        <v>3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f t="shared" si="81"/>
        <v>1</v>
      </c>
      <c r="W1665" t="s">
        <v>54</v>
      </c>
      <c r="X1665" s="3">
        <v>8</v>
      </c>
      <c r="Y1665">
        <v>0</v>
      </c>
      <c r="AF1665">
        <f>Table1[[#This Row],[AB]]+Table1[[#This Row],[BB]]+Table1[[#This Row],[SF]]</f>
        <v>4</v>
      </c>
      <c r="AG1665">
        <f>Table1[[#This Row],[H]]+Table1[[#This Row],[BB]]</f>
        <v>1</v>
      </c>
      <c r="AH1665">
        <f>Table1[[#This Row],[H]]-Table1[[#This Row],[2B]]-Table1[[#This Row],[3B]]-Table1[[#This Row],[HR]]</f>
        <v>1</v>
      </c>
      <c r="AI1665" s="3">
        <f>IF(Table1[[#This Row],[Team_Game_Number]] &gt;_xlfn.MAXIFS(Table1[Team_Game_Number],Table1[Team],Table1[[#This Row],[Team]]) - 5,1,0)</f>
        <v>0</v>
      </c>
      <c r="AJ1665" cm="1">
        <f t="array" ref="AJ1665">MATCH(Table1[[#This Row],[Game_ID]],_xlfn.UNIQUE(_xlfn._xlws.FILTER(Table1[Game_ID],Table1[Team]=Table1[[#This Row],[Team]])),0)</f>
        <v>13</v>
      </c>
      <c r="AK1665">
        <f>IF(Table1[[#This Row],[Last5_Flag]]=1,1,0)</f>
        <v>0</v>
      </c>
      <c r="AL1665">
        <f>COUNTIFS(
    Table1[Player Name], Table1[[#This Row],[Player Name]],
    Table1[Position], Table1[[#This Row],[Position]]
)</f>
        <v>24</v>
      </c>
      <c r="AM1665" t="str" cm="1">
        <f t="array" ref="AM16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666" spans="1:39" x14ac:dyDescent="0.2">
      <c r="A1666" t="str">
        <f>TEXT(Table1[[#This Row],[Date]],"yyyymmdd") &amp; "_" &amp; (LEFT(D1666,3) &amp; "_" &amp; LEFT(E1666,3) &amp; "_" &amp; (Table1[[#This Row],[Game_no.]]))</f>
        <v>20260306_U o_WVW_1</v>
      </c>
      <c r="B1666" s="1">
        <v>46087</v>
      </c>
      <c r="C1666" s="3">
        <v>1</v>
      </c>
      <c r="D1666" t="s">
        <v>398</v>
      </c>
      <c r="E1666" t="s">
        <v>286</v>
      </c>
      <c r="F1666" t="s">
        <v>286</v>
      </c>
      <c r="G1666" t="s">
        <v>398</v>
      </c>
      <c r="H1666" t="s">
        <v>296</v>
      </c>
      <c r="I1666" t="str">
        <f>TRIM(SUBSTITUTE(Table1[[#This Row],[Player]], " ", ""))</f>
        <v>C.Cowan</v>
      </c>
      <c r="J1666">
        <v>3</v>
      </c>
      <c r="K1666">
        <v>0</v>
      </c>
      <c r="L1666">
        <v>1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f t="shared" si="81"/>
        <v>1</v>
      </c>
      <c r="W1666" t="s">
        <v>53</v>
      </c>
      <c r="X1666" s="3">
        <v>9</v>
      </c>
      <c r="Y1666">
        <v>0</v>
      </c>
      <c r="AF1666">
        <f>Table1[[#This Row],[AB]]+Table1[[#This Row],[BB]]+Table1[[#This Row],[SF]]</f>
        <v>4</v>
      </c>
      <c r="AG1666">
        <f>Table1[[#This Row],[H]]+Table1[[#This Row],[BB]]</f>
        <v>2</v>
      </c>
      <c r="AH1666">
        <f>Table1[[#This Row],[H]]-Table1[[#This Row],[2B]]-Table1[[#This Row],[3B]]-Table1[[#This Row],[HR]]</f>
        <v>1</v>
      </c>
      <c r="AI1666" s="3">
        <f>IF(Table1[[#This Row],[Team_Game_Number]] &gt;_xlfn.MAXIFS(Table1[Team_Game_Number],Table1[Team],Table1[[#This Row],[Team]]) - 5,1,0)</f>
        <v>0</v>
      </c>
      <c r="AJ1666" cm="1">
        <f t="array" ref="AJ1666">MATCH(Table1[[#This Row],[Game_ID]],_xlfn.UNIQUE(_xlfn._xlws.FILTER(Table1[Game_ID],Table1[Team]=Table1[[#This Row],[Team]])),0)</f>
        <v>13</v>
      </c>
      <c r="AK1666">
        <f>IF(Table1[[#This Row],[Last5_Flag]]=1,1,0)</f>
        <v>0</v>
      </c>
      <c r="AL1666">
        <f>COUNTIFS(
    Table1[Player Name], Table1[[#This Row],[Player Name]],
    Table1[Position], Table1[[#This Row],[Position]]
)</f>
        <v>3</v>
      </c>
      <c r="AM1666" t="str" cm="1">
        <f t="array" ref="AM16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667" spans="1:39" x14ac:dyDescent="0.2">
      <c r="A1667" t="str">
        <f>TEXT(Table1[[#This Row],[Date]],"yyyymmdd") &amp; "_" &amp; (LEFT(D1667,3) &amp; "_" &amp; LEFT(E1667,3) &amp; "_" &amp; (Table1[[#This Row],[Game_no.]]))</f>
        <v>20260306_U o_WVW_1</v>
      </c>
      <c r="B1667" s="1">
        <v>46087</v>
      </c>
      <c r="C1667" s="3">
        <v>1</v>
      </c>
      <c r="D1667" t="s">
        <v>398</v>
      </c>
      <c r="E1667" t="s">
        <v>286</v>
      </c>
      <c r="F1667" t="s">
        <v>286</v>
      </c>
      <c r="G1667" t="s">
        <v>398</v>
      </c>
      <c r="H1667" t="s">
        <v>300</v>
      </c>
      <c r="I1667" t="str">
        <f>TRIM(SUBSTITUTE(Table1[[#This Row],[Player]], " ", ""))</f>
        <v>M.Greene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f t="shared" si="81"/>
        <v>0</v>
      </c>
      <c r="W1667" t="s">
        <v>58</v>
      </c>
      <c r="X1667" s="3"/>
      <c r="Y1667">
        <v>0</v>
      </c>
      <c r="Z1667">
        <v>1.333</v>
      </c>
      <c r="AA1667">
        <v>5</v>
      </c>
      <c r="AB1667">
        <v>4</v>
      </c>
      <c r="AC1667">
        <v>4</v>
      </c>
      <c r="AD1667">
        <v>0</v>
      </c>
      <c r="AE1667">
        <v>1</v>
      </c>
      <c r="AF1667">
        <f>Table1[[#This Row],[AB]]+Table1[[#This Row],[BB]]+Table1[[#This Row],[SF]]</f>
        <v>0</v>
      </c>
      <c r="AG1667">
        <f>Table1[[#This Row],[H]]+Table1[[#This Row],[BB]]</f>
        <v>0</v>
      </c>
      <c r="AH1667">
        <f>Table1[[#This Row],[H]]-Table1[[#This Row],[2B]]-Table1[[#This Row],[3B]]-Table1[[#This Row],[HR]]</f>
        <v>0</v>
      </c>
      <c r="AI1667" s="3">
        <f>IF(Table1[[#This Row],[Team_Game_Number]] &gt;_xlfn.MAXIFS(Table1[Team_Game_Number],Table1[Team],Table1[[#This Row],[Team]]) - 5,1,0)</f>
        <v>0</v>
      </c>
      <c r="AJ1667" cm="1">
        <f t="array" ref="AJ1667">MATCH(Table1[[#This Row],[Game_ID]],_xlfn.UNIQUE(_xlfn._xlws.FILTER(Table1[Game_ID],Table1[Team]=Table1[[#This Row],[Team]])),0)</f>
        <v>13</v>
      </c>
      <c r="AK1667">
        <f>IF(Table1[[#This Row],[Last5_Flag]]=1,1,0)</f>
        <v>0</v>
      </c>
      <c r="AL1667">
        <f>COUNTIFS(
    Table1[Player Name], Table1[[#This Row],[Player Name]],
    Table1[Position], Table1[[#This Row],[Position]]
)</f>
        <v>15</v>
      </c>
      <c r="AM1667" t="str" cm="1">
        <f t="array" ref="AM16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68" spans="1:39" x14ac:dyDescent="0.2">
      <c r="A1668" t="str">
        <f>TEXT(Table1[[#This Row],[Date]],"yyyymmdd") &amp; "_" &amp; (LEFT(D1668,3) &amp; "_" &amp; LEFT(E1668,3) &amp; "_" &amp; (Table1[[#This Row],[Game_no.]]))</f>
        <v>20260306_U o_WVW_1</v>
      </c>
      <c r="B1668" s="1">
        <v>46087</v>
      </c>
      <c r="C1668" s="3">
        <v>1</v>
      </c>
      <c r="D1668" t="s">
        <v>398</v>
      </c>
      <c r="E1668" t="s">
        <v>286</v>
      </c>
      <c r="F1668" t="s">
        <v>286</v>
      </c>
      <c r="G1668" t="s">
        <v>398</v>
      </c>
      <c r="H1668" t="s">
        <v>297</v>
      </c>
      <c r="I1668" t="str">
        <f>TRIM(SUBSTITUTE(Table1[[#This Row],[Player]], " ", ""))</f>
        <v>A.Orille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f t="shared" si="81"/>
        <v>0</v>
      </c>
      <c r="W1668" t="s">
        <v>58</v>
      </c>
      <c r="X1668" s="3"/>
      <c r="Y1668">
        <v>0</v>
      </c>
      <c r="Z1668">
        <v>3.3330000000000002</v>
      </c>
      <c r="AA1668">
        <v>4</v>
      </c>
      <c r="AB1668">
        <v>4</v>
      </c>
      <c r="AC1668">
        <v>4</v>
      </c>
      <c r="AD1668">
        <v>1</v>
      </c>
      <c r="AE1668">
        <v>2</v>
      </c>
      <c r="AF1668">
        <f>Table1[[#This Row],[AB]]+Table1[[#This Row],[BB]]+Table1[[#This Row],[SF]]</f>
        <v>0</v>
      </c>
      <c r="AG1668">
        <f>Table1[[#This Row],[H]]+Table1[[#This Row],[BB]]</f>
        <v>0</v>
      </c>
      <c r="AH1668">
        <f>Table1[[#This Row],[H]]-Table1[[#This Row],[2B]]-Table1[[#This Row],[3B]]-Table1[[#This Row],[HR]]</f>
        <v>0</v>
      </c>
      <c r="AI1668" s="3">
        <f>IF(Table1[[#This Row],[Team_Game_Number]] &gt;_xlfn.MAXIFS(Table1[Team_Game_Number],Table1[Team],Table1[[#This Row],[Team]]) - 5,1,0)</f>
        <v>0</v>
      </c>
      <c r="AJ1668" cm="1">
        <f t="array" ref="AJ1668">MATCH(Table1[[#This Row],[Game_ID]],_xlfn.UNIQUE(_xlfn._xlws.FILTER(Table1[Game_ID],Table1[Team]=Table1[[#This Row],[Team]])),0)</f>
        <v>13</v>
      </c>
      <c r="AK1668">
        <f>IF(Table1[[#This Row],[Last5_Flag]]=1,1,0)</f>
        <v>0</v>
      </c>
      <c r="AL1668">
        <f>COUNTIFS(
    Table1[Player Name], Table1[[#This Row],[Player Name]],
    Table1[Position], Table1[[#This Row],[Position]]
)</f>
        <v>12</v>
      </c>
      <c r="AM1668" t="str" cm="1">
        <f t="array" ref="AM16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69" spans="1:39" x14ac:dyDescent="0.2">
      <c r="A1669" t="str">
        <f>TEXT(Table1[[#This Row],[Date]],"yyyymmdd") &amp; "_" &amp; (LEFT(D1669,3) &amp; "_" &amp; LEFT(E1669,3) &amp; "_" &amp; (Table1[[#This Row],[Game_no.]]))</f>
        <v>20260306_U o_WVW_1</v>
      </c>
      <c r="B1669" s="1">
        <v>46087</v>
      </c>
      <c r="C1669" s="3">
        <v>1</v>
      </c>
      <c r="D1669" t="s">
        <v>398</v>
      </c>
      <c r="E1669" t="s">
        <v>286</v>
      </c>
      <c r="F1669" t="s">
        <v>286</v>
      </c>
      <c r="G1669" t="s">
        <v>398</v>
      </c>
      <c r="H1669" t="s">
        <v>358</v>
      </c>
      <c r="I1669" t="str">
        <f>TRIM(SUBSTITUTE(Table1[[#This Row],[Player]], " ", ""))</f>
        <v>M.O'Brien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f t="shared" si="81"/>
        <v>0</v>
      </c>
      <c r="W1669" t="s">
        <v>58</v>
      </c>
      <c r="X1669" s="3"/>
      <c r="Y1669">
        <v>0</v>
      </c>
      <c r="Z1669">
        <v>2</v>
      </c>
      <c r="AA1669">
        <v>3</v>
      </c>
      <c r="AB1669">
        <v>4</v>
      </c>
      <c r="AC1669">
        <v>3</v>
      </c>
      <c r="AD1669">
        <v>1</v>
      </c>
      <c r="AE1669">
        <v>1</v>
      </c>
      <c r="AF1669">
        <f>Table1[[#This Row],[AB]]+Table1[[#This Row],[BB]]+Table1[[#This Row],[SF]]</f>
        <v>0</v>
      </c>
      <c r="AG1669">
        <f>Table1[[#This Row],[H]]+Table1[[#This Row],[BB]]</f>
        <v>0</v>
      </c>
      <c r="AH1669">
        <f>Table1[[#This Row],[H]]-Table1[[#This Row],[2B]]-Table1[[#This Row],[3B]]-Table1[[#This Row],[HR]]</f>
        <v>0</v>
      </c>
      <c r="AI1669" s="3">
        <f>IF(Table1[[#This Row],[Team_Game_Number]] &gt;_xlfn.MAXIFS(Table1[Team_Game_Number],Table1[Team],Table1[[#This Row],[Team]]) - 5,1,0)</f>
        <v>0</v>
      </c>
      <c r="AJ1669" cm="1">
        <f t="array" ref="AJ1669">MATCH(Table1[[#This Row],[Game_ID]],_xlfn.UNIQUE(_xlfn._xlws.FILTER(Table1[Game_ID],Table1[Team]=Table1[[#This Row],[Team]])),0)</f>
        <v>13</v>
      </c>
      <c r="AK1669">
        <f>IF(Table1[[#This Row],[Last5_Flag]]=1,1,0)</f>
        <v>0</v>
      </c>
      <c r="AL1669">
        <f>COUNTIFS(
    Table1[Player Name], Table1[[#This Row],[Player Name]],
    Table1[Position], Table1[[#This Row],[Position]]
)</f>
        <v>9</v>
      </c>
      <c r="AM1669" t="str" cm="1">
        <f t="array" ref="AM16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70" spans="1:39" x14ac:dyDescent="0.2">
      <c r="A1670" t="str">
        <f>TEXT(Table1[[#This Row],[Date]],"yyyymmdd") &amp; "_" &amp; (LEFT(D1670,3) &amp; "_" &amp; LEFT(E1670,3) &amp; "_" &amp; (Table1[[#This Row],[Game_no.]]))</f>
        <v>20260306_U o_WVW_1</v>
      </c>
      <c r="B1670" s="1">
        <v>46087</v>
      </c>
      <c r="C1670" s="3">
        <v>1</v>
      </c>
      <c r="D1670" t="s">
        <v>398</v>
      </c>
      <c r="E1670" t="s">
        <v>286</v>
      </c>
      <c r="F1670" t="s">
        <v>286</v>
      </c>
      <c r="G1670" t="s">
        <v>398</v>
      </c>
      <c r="H1670" t="s">
        <v>399</v>
      </c>
      <c r="I1670" t="str">
        <f>TRIM(SUBSTITUTE(Table1[[#This Row],[Player]], " ", ""))</f>
        <v>K.Dean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f t="shared" si="81"/>
        <v>0</v>
      </c>
      <c r="W1670" t="s">
        <v>43</v>
      </c>
      <c r="X1670" s="3"/>
      <c r="Y1670">
        <v>0</v>
      </c>
      <c r="AF1670">
        <f>Table1[[#This Row],[AB]]+Table1[[#This Row],[BB]]+Table1[[#This Row],[SF]]</f>
        <v>0</v>
      </c>
      <c r="AG1670">
        <f>Table1[[#This Row],[H]]+Table1[[#This Row],[BB]]</f>
        <v>0</v>
      </c>
      <c r="AH1670">
        <f>Table1[[#This Row],[H]]-Table1[[#This Row],[2B]]-Table1[[#This Row],[3B]]-Table1[[#This Row],[HR]]</f>
        <v>0</v>
      </c>
      <c r="AI1670" s="3">
        <f>IF(Table1[[#This Row],[Team_Game_Number]] &gt;_xlfn.MAXIFS(Table1[Team_Game_Number],Table1[Team],Table1[[#This Row],[Team]]) - 5,1,0)</f>
        <v>0</v>
      </c>
      <c r="AJ1670" cm="1">
        <f t="array" ref="AJ1670">MATCH(Table1[[#This Row],[Game_ID]],_xlfn.UNIQUE(_xlfn._xlws.FILTER(Table1[Game_ID],Table1[Team]=Table1[[#This Row],[Team]])),0)</f>
        <v>13</v>
      </c>
      <c r="AK1670">
        <f>IF(Table1[[#This Row],[Last5_Flag]]=1,1,0)</f>
        <v>0</v>
      </c>
      <c r="AL1670">
        <f>COUNTIFS(
    Table1[Player Name], Table1[[#This Row],[Player Name]],
    Table1[Position], Table1[[#This Row],[Position]]
)</f>
        <v>1</v>
      </c>
      <c r="AM1670" t="str" cm="1">
        <f t="array" ref="AM16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671" spans="1:39" x14ac:dyDescent="0.2">
      <c r="A1671" t="str">
        <f>TEXT(Table1[[#This Row],[Date]],"yyyymmdd") &amp; "_" &amp; (LEFT(D1671,3) &amp; "_" &amp; LEFT(E1671,3) &amp; "_" &amp; (Table1[[#This Row],[Game_no.]]))</f>
        <v>20260306_U o_WVW_1</v>
      </c>
      <c r="B1671" s="1">
        <v>46087</v>
      </c>
      <c r="C1671" s="3">
        <v>1</v>
      </c>
      <c r="D1671" t="s">
        <v>383</v>
      </c>
      <c r="E1671" t="s">
        <v>286</v>
      </c>
      <c r="F1671" t="s">
        <v>286</v>
      </c>
      <c r="G1671" t="s">
        <v>383</v>
      </c>
      <c r="H1671" t="s">
        <v>287</v>
      </c>
      <c r="I1671" t="str">
        <f>TRIM(SUBSTITUTE(Table1[[#This Row],[Player]], " ", ""))</f>
        <v>J.Riley</v>
      </c>
      <c r="J1671">
        <v>4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f t="shared" si="81"/>
        <v>0</v>
      </c>
      <c r="W1671" t="s">
        <v>57</v>
      </c>
      <c r="X1671" s="3">
        <v>1</v>
      </c>
      <c r="Y1671">
        <v>0</v>
      </c>
      <c r="AF1671">
        <f>Table1[[#This Row],[AB]]+Table1[[#This Row],[BB]]+Table1[[#This Row],[SF]]</f>
        <v>4</v>
      </c>
      <c r="AG1671">
        <f>Table1[[#This Row],[H]]+Table1[[#This Row],[BB]]</f>
        <v>0</v>
      </c>
      <c r="AH1671">
        <f>Table1[[#This Row],[H]]-Table1[[#This Row],[2B]]-Table1[[#This Row],[3B]]-Table1[[#This Row],[HR]]</f>
        <v>0</v>
      </c>
      <c r="AI1671" s="3">
        <f>IF(Table1[[#This Row],[Team_Game_Number]] &gt;_xlfn.MAXIFS(Table1[Team_Game_Number],Table1[Team],Table1[[#This Row],[Team]]) - 5,1,0)</f>
        <v>0</v>
      </c>
      <c r="AJ1671" cm="1">
        <f t="array" ref="AJ1671">MATCH(Table1[[#This Row],[Game_ID]],_xlfn.UNIQUE(_xlfn._xlws.FILTER(Table1[Game_ID],Table1[Team]=Table1[[#This Row],[Team]])),0)</f>
        <v>13</v>
      </c>
      <c r="AK1671">
        <f>IF(Table1[[#This Row],[Last5_Flag]]=1,1,0)</f>
        <v>0</v>
      </c>
      <c r="AL1671">
        <f>COUNTIFS(
    Table1[Player Name], Table1[[#This Row],[Player Name]],
    Table1[Position], Table1[[#This Row],[Position]]
)</f>
        <v>27</v>
      </c>
      <c r="AM1671" t="str" cm="1">
        <f t="array" ref="AM16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672" spans="1:39" x14ac:dyDescent="0.2">
      <c r="A1672" t="str">
        <f>TEXT(Table1[[#This Row],[Date]],"yyyymmdd") &amp; "_" &amp; (LEFT(D1672,3) &amp; "_" &amp; LEFT(E1672,3) &amp; "_" &amp; (Table1[[#This Row],[Game_no.]]))</f>
        <v>20260306_U o_WVW_1</v>
      </c>
      <c r="B1672" s="1">
        <v>46087</v>
      </c>
      <c r="C1672" s="3">
        <v>1</v>
      </c>
      <c r="D1672" t="s">
        <v>383</v>
      </c>
      <c r="E1672" t="s">
        <v>286</v>
      </c>
      <c r="F1672" t="s">
        <v>286</v>
      </c>
      <c r="G1672" t="s">
        <v>383</v>
      </c>
      <c r="H1672" t="s">
        <v>288</v>
      </c>
      <c r="I1672" t="str">
        <f>TRIM(SUBSTITUTE(Table1[[#This Row],[Player]], " ", ""))</f>
        <v>L.Hague</v>
      </c>
      <c r="J1672">
        <v>2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f t="shared" si="81"/>
        <v>0</v>
      </c>
      <c r="W1672" t="s">
        <v>48</v>
      </c>
      <c r="X1672" s="3">
        <v>2</v>
      </c>
      <c r="Y1672">
        <v>0</v>
      </c>
      <c r="AF1672">
        <f>Table1[[#This Row],[AB]]+Table1[[#This Row],[BB]]+Table1[[#This Row],[SF]]</f>
        <v>3</v>
      </c>
      <c r="AG1672">
        <f>Table1[[#This Row],[H]]+Table1[[#This Row],[BB]]</f>
        <v>1</v>
      </c>
      <c r="AH1672">
        <f>Table1[[#This Row],[H]]-Table1[[#This Row],[2B]]-Table1[[#This Row],[3B]]-Table1[[#This Row],[HR]]</f>
        <v>0</v>
      </c>
      <c r="AI1672" s="3">
        <f>IF(Table1[[#This Row],[Team_Game_Number]] &gt;_xlfn.MAXIFS(Table1[Team_Game_Number],Table1[Team],Table1[[#This Row],[Team]]) - 5,1,0)</f>
        <v>0</v>
      </c>
      <c r="AJ1672" cm="1">
        <f t="array" ref="AJ1672">MATCH(Table1[[#This Row],[Game_ID]],_xlfn.UNIQUE(_xlfn._xlws.FILTER(Table1[Game_ID],Table1[Team]=Table1[[#This Row],[Team]])),0)</f>
        <v>13</v>
      </c>
      <c r="AK1672">
        <f>IF(Table1[[#This Row],[Last5_Flag]]=1,1,0)</f>
        <v>0</v>
      </c>
      <c r="AL1672">
        <f>COUNTIFS(
    Table1[Player Name], Table1[[#This Row],[Player Name]],
    Table1[Position], Table1[[#This Row],[Position]]
)</f>
        <v>16</v>
      </c>
      <c r="AM1672" t="str" cm="1">
        <f t="array" ref="AM16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673" spans="1:39" x14ac:dyDescent="0.2">
      <c r="A1673" t="str">
        <f>TEXT(Table1[[#This Row],[Date]],"yyyymmdd") &amp; "_" &amp; (LEFT(D1673,3) &amp; "_" &amp; LEFT(E1673,3) &amp; "_" &amp; (Table1[[#This Row],[Game_no.]]))</f>
        <v>20260306_U o_WVW_1</v>
      </c>
      <c r="B1673" s="1">
        <v>46087</v>
      </c>
      <c r="C1673" s="3">
        <v>1</v>
      </c>
      <c r="D1673" t="s">
        <v>383</v>
      </c>
      <c r="E1673" t="s">
        <v>286</v>
      </c>
      <c r="F1673" t="s">
        <v>286</v>
      </c>
      <c r="G1673" t="s">
        <v>383</v>
      </c>
      <c r="H1673" t="s">
        <v>290</v>
      </c>
      <c r="I1673" t="str">
        <f>TRIM(SUBSTITUTE(Table1[[#This Row],[Player]], " ", ""))</f>
        <v>J.Fix</v>
      </c>
      <c r="J1673">
        <v>3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f t="shared" si="81"/>
        <v>1</v>
      </c>
      <c r="W1673" t="s">
        <v>43</v>
      </c>
      <c r="X1673" s="3">
        <v>3</v>
      </c>
      <c r="Y1673">
        <v>0</v>
      </c>
      <c r="AF1673">
        <f>Table1[[#This Row],[AB]]+Table1[[#This Row],[BB]]+Table1[[#This Row],[SF]]</f>
        <v>3</v>
      </c>
      <c r="AG1673">
        <f>Table1[[#This Row],[H]]+Table1[[#This Row],[BB]]</f>
        <v>1</v>
      </c>
      <c r="AH1673">
        <f>Table1[[#This Row],[H]]-Table1[[#This Row],[2B]]-Table1[[#This Row],[3B]]-Table1[[#This Row],[HR]]</f>
        <v>1</v>
      </c>
      <c r="AI1673" s="3">
        <f>IF(Table1[[#This Row],[Team_Game_Number]] &gt;_xlfn.MAXIFS(Table1[Team_Game_Number],Table1[Team],Table1[[#This Row],[Team]]) - 5,1,0)</f>
        <v>0</v>
      </c>
      <c r="AJ1673" cm="1">
        <f t="array" ref="AJ1673">MATCH(Table1[[#This Row],[Game_ID]],_xlfn.UNIQUE(_xlfn._xlws.FILTER(Table1[Game_ID],Table1[Team]=Table1[[#This Row],[Team]])),0)</f>
        <v>13</v>
      </c>
      <c r="AK1673">
        <f>IF(Table1[[#This Row],[Last5_Flag]]=1,1,0)</f>
        <v>0</v>
      </c>
      <c r="AL1673">
        <f>COUNTIFS(
    Table1[Player Name], Table1[[#This Row],[Player Name]],
    Table1[Position], Table1[[#This Row],[Position]]
)</f>
        <v>9</v>
      </c>
      <c r="AM1673" t="str" cm="1">
        <f t="array" ref="AM16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74" spans="1:39" x14ac:dyDescent="0.2">
      <c r="A1674" t="str">
        <f>TEXT(Table1[[#This Row],[Date]],"yyyymmdd") &amp; "_" &amp; (LEFT(D1674,3) &amp; "_" &amp; LEFT(E1674,3) &amp; "_" &amp; (Table1[[#This Row],[Game_no.]]))</f>
        <v>20260306_U o_WVW_1</v>
      </c>
      <c r="B1674" s="1">
        <v>46087</v>
      </c>
      <c r="C1674" s="3">
        <v>1</v>
      </c>
      <c r="D1674" t="s">
        <v>383</v>
      </c>
      <c r="E1674" t="s">
        <v>286</v>
      </c>
      <c r="F1674" t="s">
        <v>286</v>
      </c>
      <c r="G1674" t="s">
        <v>383</v>
      </c>
      <c r="H1674" t="s">
        <v>295</v>
      </c>
      <c r="I1674" t="str">
        <f>TRIM(SUBSTITUTE(Table1[[#This Row],[Player]], " ", ""))</f>
        <v>R.Winn</v>
      </c>
      <c r="J1674">
        <v>2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f t="shared" si="81"/>
        <v>0</v>
      </c>
      <c r="W1674" t="s">
        <v>8</v>
      </c>
      <c r="X1674" s="3">
        <v>4</v>
      </c>
      <c r="Y1674">
        <v>0</v>
      </c>
      <c r="AF1674">
        <f>Table1[[#This Row],[AB]]+Table1[[#This Row],[BB]]+Table1[[#This Row],[SF]]</f>
        <v>2</v>
      </c>
      <c r="AG1674">
        <f>Table1[[#This Row],[H]]+Table1[[#This Row],[BB]]</f>
        <v>0</v>
      </c>
      <c r="AH1674">
        <f>Table1[[#This Row],[H]]-Table1[[#This Row],[2B]]-Table1[[#This Row],[3B]]-Table1[[#This Row],[HR]]</f>
        <v>0</v>
      </c>
      <c r="AI1674" s="3">
        <f>IF(Table1[[#This Row],[Team_Game_Number]] &gt;_xlfn.MAXIFS(Table1[Team_Game_Number],Table1[Team],Table1[[#This Row],[Team]]) - 5,1,0)</f>
        <v>0</v>
      </c>
      <c r="AJ1674" cm="1">
        <f t="array" ref="AJ1674">MATCH(Table1[[#This Row],[Game_ID]],_xlfn.UNIQUE(_xlfn._xlws.FILTER(Table1[Game_ID],Table1[Team]=Table1[[#This Row],[Team]])),0)</f>
        <v>13</v>
      </c>
      <c r="AK1674">
        <f>IF(Table1[[#This Row],[Last5_Flag]]=1,1,0)</f>
        <v>0</v>
      </c>
      <c r="AL1674">
        <f>COUNTIFS(
    Table1[Player Name], Table1[[#This Row],[Player Name]],
    Table1[Position], Table1[[#This Row],[Position]]
)</f>
        <v>10</v>
      </c>
      <c r="AM1674" t="str" cm="1">
        <f t="array" ref="AM16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75" spans="1:39" x14ac:dyDescent="0.2">
      <c r="A1675" t="str">
        <f>TEXT(Table1[[#This Row],[Date]],"yyyymmdd") &amp; "_" &amp; (LEFT(D1675,3) &amp; "_" &amp; LEFT(E1675,3) &amp; "_" &amp; (Table1[[#This Row],[Game_no.]]))</f>
        <v>20260306_U o_WVW_1</v>
      </c>
      <c r="B1675" s="1">
        <v>46087</v>
      </c>
      <c r="C1675" s="3">
        <v>1</v>
      </c>
      <c r="D1675" t="s">
        <v>383</v>
      </c>
      <c r="E1675" t="s">
        <v>286</v>
      </c>
      <c r="F1675" t="s">
        <v>286</v>
      </c>
      <c r="G1675" t="s">
        <v>383</v>
      </c>
      <c r="H1675" t="s">
        <v>289</v>
      </c>
      <c r="I1675" t="str">
        <f>TRIM(SUBSTITUTE(Table1[[#This Row],[Player]], " ", ""))</f>
        <v>G.Arnold</v>
      </c>
      <c r="J1675">
        <v>3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f t="shared" ref="V1675:V1706" si="82">L1675*1+P1675*2+Q1675*3+R1675*4</f>
        <v>0</v>
      </c>
      <c r="W1675" t="s">
        <v>7</v>
      </c>
      <c r="X1675" s="3">
        <v>5</v>
      </c>
      <c r="Y1675">
        <v>0</v>
      </c>
      <c r="AF1675">
        <f>Table1[[#This Row],[AB]]+Table1[[#This Row],[BB]]+Table1[[#This Row],[SF]]</f>
        <v>3</v>
      </c>
      <c r="AG1675">
        <f>Table1[[#This Row],[H]]+Table1[[#This Row],[BB]]</f>
        <v>0</v>
      </c>
      <c r="AH1675">
        <f>Table1[[#This Row],[H]]-Table1[[#This Row],[2B]]-Table1[[#This Row],[3B]]-Table1[[#This Row],[HR]]</f>
        <v>0</v>
      </c>
      <c r="AI1675" s="3">
        <f>IF(Table1[[#This Row],[Team_Game_Number]] &gt;_xlfn.MAXIFS(Table1[Team_Game_Number],Table1[Team],Table1[[#This Row],[Team]]) - 5,1,0)</f>
        <v>0</v>
      </c>
      <c r="AJ1675" cm="1">
        <f t="array" ref="AJ1675">MATCH(Table1[[#This Row],[Game_ID]],_xlfn.UNIQUE(_xlfn._xlws.FILTER(Table1[Game_ID],Table1[Team]=Table1[[#This Row],[Team]])),0)</f>
        <v>13</v>
      </c>
      <c r="AK1675">
        <f>IF(Table1[[#This Row],[Last5_Flag]]=1,1,0)</f>
        <v>0</v>
      </c>
      <c r="AL1675">
        <f>COUNTIFS(
    Table1[Player Name], Table1[[#This Row],[Player Name]],
    Table1[Position], Table1[[#This Row],[Position]]
)</f>
        <v>27</v>
      </c>
      <c r="AM1675" t="str" cm="1">
        <f t="array" ref="AM16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676" spans="1:39" x14ac:dyDescent="0.2">
      <c r="A1676" t="str">
        <f>TEXT(Table1[[#This Row],[Date]],"yyyymmdd") &amp; "_" &amp; (LEFT(D1676,3) &amp; "_" &amp; LEFT(E1676,3) &amp; "_" &amp; (Table1[[#This Row],[Game_no.]]))</f>
        <v>20260306_U o_WVW_1</v>
      </c>
      <c r="B1676" s="1">
        <v>46087</v>
      </c>
      <c r="C1676" s="3">
        <v>1</v>
      </c>
      <c r="D1676" t="s">
        <v>383</v>
      </c>
      <c r="E1676" t="s">
        <v>286</v>
      </c>
      <c r="F1676" t="s">
        <v>286</v>
      </c>
      <c r="G1676" t="s">
        <v>383</v>
      </c>
      <c r="H1676" t="s">
        <v>292</v>
      </c>
      <c r="I1676" t="str">
        <f>TRIM(SUBSTITUTE(Table1[[#This Row],[Player]], " ", ""))</f>
        <v>M.Austra</v>
      </c>
      <c r="J1676">
        <v>3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f t="shared" si="82"/>
        <v>0</v>
      </c>
      <c r="W1676" t="s">
        <v>52</v>
      </c>
      <c r="X1676" s="3">
        <v>6</v>
      </c>
      <c r="Y1676">
        <v>0</v>
      </c>
      <c r="AF1676">
        <f>Table1[[#This Row],[AB]]+Table1[[#This Row],[BB]]+Table1[[#This Row],[SF]]</f>
        <v>3</v>
      </c>
      <c r="AG1676">
        <f>Table1[[#This Row],[H]]+Table1[[#This Row],[BB]]</f>
        <v>0</v>
      </c>
      <c r="AH1676">
        <f>Table1[[#This Row],[H]]-Table1[[#This Row],[2B]]-Table1[[#This Row],[3B]]-Table1[[#This Row],[HR]]</f>
        <v>0</v>
      </c>
      <c r="AI1676" s="3">
        <f>IF(Table1[[#This Row],[Team_Game_Number]] &gt;_xlfn.MAXIFS(Table1[Team_Game_Number],Table1[Team],Table1[[#This Row],[Team]]) - 5,1,0)</f>
        <v>0</v>
      </c>
      <c r="AJ1676" cm="1">
        <f t="array" ref="AJ1676">MATCH(Table1[[#This Row],[Game_ID]],_xlfn.UNIQUE(_xlfn._xlws.FILTER(Table1[Game_ID],Table1[Team]=Table1[[#This Row],[Team]])),0)</f>
        <v>13</v>
      </c>
      <c r="AK1676">
        <f>IF(Table1[[#This Row],[Last5_Flag]]=1,1,0)</f>
        <v>0</v>
      </c>
      <c r="AL1676">
        <f>COUNTIFS(
    Table1[Player Name], Table1[[#This Row],[Player Name]],
    Table1[Position], Table1[[#This Row],[Position]]
)</f>
        <v>12</v>
      </c>
      <c r="AM1676" t="str" cm="1">
        <f t="array" ref="AM16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677" spans="1:39" x14ac:dyDescent="0.2">
      <c r="A1677" t="str">
        <f>TEXT(Table1[[#This Row],[Date]],"yyyymmdd") &amp; "_" &amp; (LEFT(D1677,3) &amp; "_" &amp; LEFT(E1677,3) &amp; "_" &amp; (Table1[[#This Row],[Game_no.]]))</f>
        <v>20260306_U o_WVW_1</v>
      </c>
      <c r="B1677" s="1">
        <v>46087</v>
      </c>
      <c r="C1677" s="3">
        <v>1</v>
      </c>
      <c r="D1677" t="s">
        <v>383</v>
      </c>
      <c r="E1677" t="s">
        <v>286</v>
      </c>
      <c r="F1677" t="s">
        <v>286</v>
      </c>
      <c r="G1677" t="s">
        <v>383</v>
      </c>
      <c r="H1677" t="s">
        <v>291</v>
      </c>
      <c r="I1677" t="str">
        <f>TRIM(SUBSTITUTE(Table1[[#This Row],[Player]], " ", ""))</f>
        <v>A.Borello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f t="shared" si="82"/>
        <v>0</v>
      </c>
      <c r="W1677" t="s">
        <v>73</v>
      </c>
      <c r="X1677" s="3"/>
      <c r="Y1677">
        <v>0</v>
      </c>
      <c r="AF1677">
        <f>Table1[[#This Row],[AB]]+Table1[[#This Row],[BB]]+Table1[[#This Row],[SF]]</f>
        <v>0</v>
      </c>
      <c r="AG1677">
        <f>Table1[[#This Row],[H]]+Table1[[#This Row],[BB]]</f>
        <v>0</v>
      </c>
      <c r="AH1677">
        <f>Table1[[#This Row],[H]]-Table1[[#This Row],[2B]]-Table1[[#This Row],[3B]]-Table1[[#This Row],[HR]]</f>
        <v>0</v>
      </c>
      <c r="AI1677" s="3">
        <f>IF(Table1[[#This Row],[Team_Game_Number]] &gt;_xlfn.MAXIFS(Table1[Team_Game_Number],Table1[Team],Table1[[#This Row],[Team]]) - 5,1,0)</f>
        <v>0</v>
      </c>
      <c r="AJ1677" cm="1">
        <f t="array" ref="AJ1677">MATCH(Table1[[#This Row],[Game_ID]],_xlfn.UNIQUE(_xlfn._xlws.FILTER(Table1[Game_ID],Table1[Team]=Table1[[#This Row],[Team]])),0)</f>
        <v>13</v>
      </c>
      <c r="AK1677">
        <f>IF(Table1[[#This Row],[Last5_Flag]]=1,1,0)</f>
        <v>0</v>
      </c>
      <c r="AL1677">
        <f>COUNTIFS(
    Table1[Player Name], Table1[[#This Row],[Player Name]],
    Table1[Position], Table1[[#This Row],[Position]]
)</f>
        <v>10</v>
      </c>
      <c r="AM1677" t="str" cm="1">
        <f t="array" ref="AM16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678" spans="1:39" x14ac:dyDescent="0.2">
      <c r="A1678" t="str">
        <f>TEXT(Table1[[#This Row],[Date]],"yyyymmdd") &amp; "_" &amp; (LEFT(D1678,3) &amp; "_" &amp; LEFT(E1678,3) &amp; "_" &amp; (Table1[[#This Row],[Game_no.]]))</f>
        <v>20260306_U o_WVW_1</v>
      </c>
      <c r="B1678" s="1">
        <v>46087</v>
      </c>
      <c r="C1678" s="3">
        <v>1</v>
      </c>
      <c r="D1678" t="s">
        <v>383</v>
      </c>
      <c r="E1678" t="s">
        <v>286</v>
      </c>
      <c r="F1678" t="s">
        <v>286</v>
      </c>
      <c r="G1678" t="s">
        <v>383</v>
      </c>
      <c r="H1678" t="s">
        <v>309</v>
      </c>
      <c r="I1678" t="str">
        <f>TRIM(SUBSTITUTE(Table1[[#This Row],[Player]], " ", ""))</f>
        <v>K.Vance</v>
      </c>
      <c r="J1678">
        <v>3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f t="shared" si="82"/>
        <v>0</v>
      </c>
      <c r="W1678" t="s">
        <v>50</v>
      </c>
      <c r="X1678" s="3">
        <v>7</v>
      </c>
      <c r="Y1678">
        <v>0</v>
      </c>
      <c r="AF1678">
        <f>Table1[[#This Row],[AB]]+Table1[[#This Row],[BB]]+Table1[[#This Row],[SF]]</f>
        <v>3</v>
      </c>
      <c r="AG1678">
        <f>Table1[[#This Row],[H]]+Table1[[#This Row],[BB]]</f>
        <v>0</v>
      </c>
      <c r="AH1678">
        <f>Table1[[#This Row],[H]]-Table1[[#This Row],[2B]]-Table1[[#This Row],[3B]]-Table1[[#This Row],[HR]]</f>
        <v>0</v>
      </c>
      <c r="AI1678" s="3">
        <f>IF(Table1[[#This Row],[Team_Game_Number]] &gt;_xlfn.MAXIFS(Table1[Team_Game_Number],Table1[Team],Table1[[#This Row],[Team]]) - 5,1,0)</f>
        <v>0</v>
      </c>
      <c r="AJ1678" cm="1">
        <f t="array" ref="AJ1678">MATCH(Table1[[#This Row],[Game_ID]],_xlfn.UNIQUE(_xlfn._xlws.FILTER(Table1[Game_ID],Table1[Team]=Table1[[#This Row],[Team]])),0)</f>
        <v>13</v>
      </c>
      <c r="AK1678">
        <f>IF(Table1[[#This Row],[Last5_Flag]]=1,1,0)</f>
        <v>0</v>
      </c>
      <c r="AL1678">
        <f>COUNTIFS(
    Table1[Player Name], Table1[[#This Row],[Player Name]],
    Table1[Position], Table1[[#This Row],[Position]]
)</f>
        <v>3</v>
      </c>
      <c r="AM1678" t="str" cm="1">
        <f t="array" ref="AM16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679" spans="1:39" x14ac:dyDescent="0.2">
      <c r="A1679" t="str">
        <f>TEXT(Table1[[#This Row],[Date]],"yyyymmdd") &amp; "_" &amp; (LEFT(D1679,3) &amp; "_" &amp; LEFT(E1679,3) &amp; "_" &amp; (Table1[[#This Row],[Game_no.]]))</f>
        <v>20260306_U o_WVW_1</v>
      </c>
      <c r="B1679" s="1">
        <v>46087</v>
      </c>
      <c r="C1679" s="3">
        <v>1</v>
      </c>
      <c r="D1679" t="s">
        <v>383</v>
      </c>
      <c r="E1679" t="s">
        <v>286</v>
      </c>
      <c r="F1679" t="s">
        <v>286</v>
      </c>
      <c r="G1679" t="s">
        <v>383</v>
      </c>
      <c r="H1679" t="s">
        <v>293</v>
      </c>
      <c r="I1679" t="str">
        <f>TRIM(SUBSTITUTE(Table1[[#This Row],[Player]], " ", ""))</f>
        <v>E.Putman</v>
      </c>
      <c r="J1679">
        <v>3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f t="shared" si="82"/>
        <v>0</v>
      </c>
      <c r="W1679" t="s">
        <v>54</v>
      </c>
      <c r="X1679" s="3">
        <v>8</v>
      </c>
      <c r="Y1679">
        <v>0</v>
      </c>
      <c r="AF1679">
        <f>Table1[[#This Row],[AB]]+Table1[[#This Row],[BB]]+Table1[[#This Row],[SF]]</f>
        <v>3</v>
      </c>
      <c r="AG1679">
        <f>Table1[[#This Row],[H]]+Table1[[#This Row],[BB]]</f>
        <v>0</v>
      </c>
      <c r="AH1679">
        <f>Table1[[#This Row],[H]]-Table1[[#This Row],[2B]]-Table1[[#This Row],[3B]]-Table1[[#This Row],[HR]]</f>
        <v>0</v>
      </c>
      <c r="AI1679" s="3">
        <f>IF(Table1[[#This Row],[Team_Game_Number]] &gt;_xlfn.MAXIFS(Table1[Team_Game_Number],Table1[Team],Table1[[#This Row],[Team]]) - 5,1,0)</f>
        <v>0</v>
      </c>
      <c r="AJ1679" cm="1">
        <f t="array" ref="AJ1679">MATCH(Table1[[#This Row],[Game_ID]],_xlfn.UNIQUE(_xlfn._xlws.FILTER(Table1[Game_ID],Table1[Team]=Table1[[#This Row],[Team]])),0)</f>
        <v>13</v>
      </c>
      <c r="AK1679">
        <f>IF(Table1[[#This Row],[Last5_Flag]]=1,1,0)</f>
        <v>0</v>
      </c>
      <c r="AL1679">
        <f>COUNTIFS(
    Table1[Player Name], Table1[[#This Row],[Player Name]],
    Table1[Position], Table1[[#This Row],[Position]]
)</f>
        <v>24</v>
      </c>
      <c r="AM1679" t="str" cm="1">
        <f t="array" ref="AM16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680" spans="1:39" x14ac:dyDescent="0.2">
      <c r="A1680" t="str">
        <f>TEXT(Table1[[#This Row],[Date]],"yyyymmdd") &amp; "_" &amp; (LEFT(D1680,3) &amp; "_" &amp; LEFT(E1680,3) &amp; "_" &amp; (Table1[[#This Row],[Game_no.]]))</f>
        <v>20260306_U o_WVW_1</v>
      </c>
      <c r="B1680" s="1">
        <v>46087</v>
      </c>
      <c r="C1680" s="3">
        <v>1</v>
      </c>
      <c r="D1680" t="s">
        <v>383</v>
      </c>
      <c r="E1680" t="s">
        <v>286</v>
      </c>
      <c r="F1680" t="s">
        <v>286</v>
      </c>
      <c r="G1680" t="s">
        <v>383</v>
      </c>
      <c r="H1680" t="s">
        <v>296</v>
      </c>
      <c r="I1680" t="str">
        <f>TRIM(SUBSTITUTE(Table1[[#This Row],[Player]], " ", ""))</f>
        <v>C.Cowan</v>
      </c>
      <c r="J1680">
        <v>3</v>
      </c>
      <c r="K1680">
        <v>0</v>
      </c>
      <c r="L1680">
        <v>2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f t="shared" si="82"/>
        <v>4</v>
      </c>
      <c r="W1680" t="s">
        <v>53</v>
      </c>
      <c r="X1680" s="3">
        <v>9</v>
      </c>
      <c r="Y1680">
        <v>0</v>
      </c>
      <c r="AF1680">
        <f>Table1[[#This Row],[AB]]+Table1[[#This Row],[BB]]+Table1[[#This Row],[SF]]</f>
        <v>3</v>
      </c>
      <c r="AG1680">
        <f>Table1[[#This Row],[H]]+Table1[[#This Row],[BB]]</f>
        <v>2</v>
      </c>
      <c r="AH1680">
        <f>Table1[[#This Row],[H]]-Table1[[#This Row],[2B]]-Table1[[#This Row],[3B]]-Table1[[#This Row],[HR]]</f>
        <v>1</v>
      </c>
      <c r="AI1680" s="3">
        <f>IF(Table1[[#This Row],[Team_Game_Number]] &gt;_xlfn.MAXIFS(Table1[Team_Game_Number],Table1[Team],Table1[[#This Row],[Team]]) - 5,1,0)</f>
        <v>0</v>
      </c>
      <c r="AJ1680" cm="1">
        <f t="array" ref="AJ1680">MATCH(Table1[[#This Row],[Game_ID]],_xlfn.UNIQUE(_xlfn._xlws.FILTER(Table1[Game_ID],Table1[Team]=Table1[[#This Row],[Team]])),0)</f>
        <v>13</v>
      </c>
      <c r="AK1680">
        <f>IF(Table1[[#This Row],[Last5_Flag]]=1,1,0)</f>
        <v>0</v>
      </c>
      <c r="AL1680">
        <f>COUNTIFS(
    Table1[Player Name], Table1[[#This Row],[Player Name]],
    Table1[Position], Table1[[#This Row],[Position]]
)</f>
        <v>3</v>
      </c>
      <c r="AM1680" t="str" cm="1">
        <f t="array" ref="AM16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681" spans="1:39" x14ac:dyDescent="0.2">
      <c r="A1681" t="str">
        <f>TEXT(Table1[[#This Row],[Date]],"yyyymmdd") &amp; "_" &amp; (LEFT(D1681,3) &amp; "_" &amp; LEFT(E1681,3) &amp; "_" &amp; (Table1[[#This Row],[Game_no.]]))</f>
        <v>20260306_U o_WVW_1</v>
      </c>
      <c r="B1681" s="1">
        <v>46087</v>
      </c>
      <c r="C1681" s="3">
        <v>1</v>
      </c>
      <c r="D1681" t="s">
        <v>383</v>
      </c>
      <c r="E1681" t="s">
        <v>286</v>
      </c>
      <c r="F1681" t="s">
        <v>286</v>
      </c>
      <c r="G1681" t="s">
        <v>383</v>
      </c>
      <c r="H1681" t="s">
        <v>300</v>
      </c>
      <c r="I1681" t="str">
        <f>TRIM(SUBSTITUTE(Table1[[#This Row],[Player]], " ", ""))</f>
        <v>M.Greene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f t="shared" si="82"/>
        <v>0</v>
      </c>
      <c r="W1681" t="s">
        <v>58</v>
      </c>
      <c r="X1681" s="3"/>
      <c r="Y1681">
        <v>1</v>
      </c>
      <c r="Z1681">
        <v>7</v>
      </c>
      <c r="AA1681">
        <v>3</v>
      </c>
      <c r="AB1681">
        <v>3</v>
      </c>
      <c r="AC1681">
        <v>3</v>
      </c>
      <c r="AD1681">
        <v>5</v>
      </c>
      <c r="AE1681">
        <v>3</v>
      </c>
      <c r="AF1681">
        <f>Table1[[#This Row],[AB]]+Table1[[#This Row],[BB]]+Table1[[#This Row],[SF]]</f>
        <v>0</v>
      </c>
      <c r="AG1681">
        <f>Table1[[#This Row],[H]]+Table1[[#This Row],[BB]]</f>
        <v>0</v>
      </c>
      <c r="AH1681">
        <f>Table1[[#This Row],[H]]-Table1[[#This Row],[2B]]-Table1[[#This Row],[3B]]-Table1[[#This Row],[HR]]</f>
        <v>0</v>
      </c>
      <c r="AI1681" s="3">
        <f>IF(Table1[[#This Row],[Team_Game_Number]] &gt;_xlfn.MAXIFS(Table1[Team_Game_Number],Table1[Team],Table1[[#This Row],[Team]]) - 5,1,0)</f>
        <v>0</v>
      </c>
      <c r="AJ1681" cm="1">
        <f t="array" ref="AJ1681">MATCH(Table1[[#This Row],[Game_ID]],_xlfn.UNIQUE(_xlfn._xlws.FILTER(Table1[Game_ID],Table1[Team]=Table1[[#This Row],[Team]])),0)</f>
        <v>13</v>
      </c>
      <c r="AK1681">
        <f>IF(Table1[[#This Row],[Last5_Flag]]=1,1,0)</f>
        <v>0</v>
      </c>
      <c r="AL1681">
        <f>COUNTIFS(
    Table1[Player Name], Table1[[#This Row],[Player Name]],
    Table1[Position], Table1[[#This Row],[Position]]
)</f>
        <v>15</v>
      </c>
      <c r="AM1681" t="str" cm="1">
        <f t="array" ref="AM16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82" spans="1:39" x14ac:dyDescent="0.2">
      <c r="A1682" t="str">
        <f>TEXT(Table1[[#This Row],[Date]],"yyyymmdd") &amp; "_" &amp; (LEFT(D1682,3) &amp; "_" &amp; LEFT(E1682,3) &amp; "_" &amp; (Table1[[#This Row],[Game_no.]]))</f>
        <v>20260307_Flo_Whe_1</v>
      </c>
      <c r="B1682" s="1">
        <v>46088</v>
      </c>
      <c r="C1682" s="3">
        <v>1</v>
      </c>
      <c r="D1682" t="s">
        <v>400</v>
      </c>
      <c r="E1682" t="s">
        <v>270</v>
      </c>
      <c r="F1682" t="s">
        <v>270</v>
      </c>
      <c r="G1682" t="s">
        <v>400</v>
      </c>
      <c r="H1682" t="s">
        <v>273</v>
      </c>
      <c r="I1682" t="str">
        <f>TRIM(SUBSTITUTE(Table1[[#This Row],[Player]], " ", ""))</f>
        <v>K.Warrix</v>
      </c>
      <c r="J1682">
        <v>3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f t="shared" si="82"/>
        <v>0</v>
      </c>
      <c r="W1682" t="s">
        <v>48</v>
      </c>
      <c r="X1682" s="3">
        <v>1</v>
      </c>
      <c r="Y1682">
        <v>1</v>
      </c>
      <c r="AF1682">
        <f>Table1[[#This Row],[AB]]+Table1[[#This Row],[BB]]+Table1[[#This Row],[SF]]</f>
        <v>3</v>
      </c>
      <c r="AG1682">
        <f>Table1[[#This Row],[H]]+Table1[[#This Row],[BB]]</f>
        <v>0</v>
      </c>
      <c r="AH1682">
        <f>Table1[[#This Row],[H]]-Table1[[#This Row],[2B]]-Table1[[#This Row],[3B]]-Table1[[#This Row],[HR]]</f>
        <v>0</v>
      </c>
      <c r="AI1682" s="3">
        <f>IF(Table1[[#This Row],[Team_Game_Number]] &gt;_xlfn.MAXIFS(Table1[Team_Game_Number],Table1[Team],Table1[[#This Row],[Team]]) - 5,1,0)</f>
        <v>0</v>
      </c>
      <c r="AJ1682" cm="1">
        <f t="array" ref="AJ1682">MATCH(Table1[[#This Row],[Game_ID]],_xlfn.UNIQUE(_xlfn._xlws.FILTER(Table1[Game_ID],Table1[Team]=Table1[[#This Row],[Team]])),0)</f>
        <v>11</v>
      </c>
      <c r="AK1682">
        <f>IF(Table1[[#This Row],[Last5_Flag]]=1,1,0)</f>
        <v>0</v>
      </c>
      <c r="AL1682">
        <f>COUNTIFS(
    Table1[Player Name], Table1[[#This Row],[Player Name]],
    Table1[Position], Table1[[#This Row],[Position]]
)</f>
        <v>24</v>
      </c>
      <c r="AM1682" t="str" cm="1">
        <f t="array" ref="AM16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683" spans="1:39" x14ac:dyDescent="0.2">
      <c r="A1683" t="str">
        <f>TEXT(Table1[[#This Row],[Date]],"yyyymmdd") &amp; "_" &amp; (LEFT(D1683,3) &amp; "_" &amp; LEFT(E1683,3) &amp; "_" &amp; (Table1[[#This Row],[Game_no.]]))</f>
        <v>20260307_Flo_Whe_1</v>
      </c>
      <c r="B1683" s="1">
        <v>46088</v>
      </c>
      <c r="C1683" s="3">
        <v>1</v>
      </c>
      <c r="D1683" t="s">
        <v>400</v>
      </c>
      <c r="E1683" t="s">
        <v>270</v>
      </c>
      <c r="F1683" t="s">
        <v>270</v>
      </c>
      <c r="G1683" t="s">
        <v>400</v>
      </c>
      <c r="H1683" t="s">
        <v>272</v>
      </c>
      <c r="I1683" t="str">
        <f>TRIM(SUBSTITUTE(Table1[[#This Row],[Player]], " ", ""))</f>
        <v>M.Kay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f t="shared" si="82"/>
        <v>0</v>
      </c>
      <c r="W1683" t="s">
        <v>74</v>
      </c>
      <c r="X1683" s="3">
        <v>1</v>
      </c>
      <c r="Y1683">
        <v>0</v>
      </c>
      <c r="AF1683">
        <f>Table1[[#This Row],[AB]]+Table1[[#This Row],[BB]]+Table1[[#This Row],[SF]]</f>
        <v>1</v>
      </c>
      <c r="AG1683">
        <f>Table1[[#This Row],[H]]+Table1[[#This Row],[BB]]</f>
        <v>0</v>
      </c>
      <c r="AH1683">
        <f>Table1[[#This Row],[H]]-Table1[[#This Row],[2B]]-Table1[[#This Row],[3B]]-Table1[[#This Row],[HR]]</f>
        <v>0</v>
      </c>
      <c r="AI1683" s="3">
        <f>IF(Table1[[#This Row],[Team_Game_Number]] &gt;_xlfn.MAXIFS(Table1[Team_Game_Number],Table1[Team],Table1[[#This Row],[Team]]) - 5,1,0)</f>
        <v>0</v>
      </c>
      <c r="AJ1683" cm="1">
        <f t="array" ref="AJ1683">MATCH(Table1[[#This Row],[Game_ID]],_xlfn.UNIQUE(_xlfn._xlws.FILTER(Table1[Game_ID],Table1[Team]=Table1[[#This Row],[Team]])),0)</f>
        <v>11</v>
      </c>
      <c r="AK1683">
        <f>IF(Table1[[#This Row],[Last5_Flag]]=1,1,0)</f>
        <v>0</v>
      </c>
      <c r="AL1683">
        <f>COUNTIFS(
    Table1[Player Name], Table1[[#This Row],[Player Name]],
    Table1[Position], Table1[[#This Row],[Position]]
)</f>
        <v>5</v>
      </c>
      <c r="AM1683" t="str" cm="1">
        <f t="array" ref="AM16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684" spans="1:39" x14ac:dyDescent="0.2">
      <c r="A1684" t="str">
        <f>TEXT(Table1[[#This Row],[Date]],"yyyymmdd") &amp; "_" &amp; (LEFT(D1684,3) &amp; "_" &amp; LEFT(E1684,3) &amp; "_" &amp; (Table1[[#This Row],[Game_no.]]))</f>
        <v>20260307_Flo_Whe_1</v>
      </c>
      <c r="B1684" s="1">
        <v>46088</v>
      </c>
      <c r="C1684" s="3">
        <v>1</v>
      </c>
      <c r="D1684" t="s">
        <v>400</v>
      </c>
      <c r="E1684" t="s">
        <v>270</v>
      </c>
      <c r="F1684" t="s">
        <v>270</v>
      </c>
      <c r="G1684" t="s">
        <v>400</v>
      </c>
      <c r="H1684" t="s">
        <v>274</v>
      </c>
      <c r="I1684" t="str">
        <f>TRIM(SUBSTITUTE(Table1[[#This Row],[Player]], " ", ""))</f>
        <v>M.Burns</v>
      </c>
      <c r="J1684">
        <v>3</v>
      </c>
      <c r="K1684">
        <v>0</v>
      </c>
      <c r="L1684">
        <v>2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f t="shared" si="82"/>
        <v>2</v>
      </c>
      <c r="W1684" t="s">
        <v>8</v>
      </c>
      <c r="X1684" s="3">
        <v>2</v>
      </c>
      <c r="Y1684">
        <v>0</v>
      </c>
      <c r="AF1684">
        <f>Table1[[#This Row],[AB]]+Table1[[#This Row],[BB]]+Table1[[#This Row],[SF]]</f>
        <v>4</v>
      </c>
      <c r="AG1684">
        <f>Table1[[#This Row],[H]]+Table1[[#This Row],[BB]]</f>
        <v>3</v>
      </c>
      <c r="AH1684">
        <f>Table1[[#This Row],[H]]-Table1[[#This Row],[2B]]-Table1[[#This Row],[3B]]-Table1[[#This Row],[HR]]</f>
        <v>2</v>
      </c>
      <c r="AI1684" s="3">
        <f>IF(Table1[[#This Row],[Team_Game_Number]] &gt;_xlfn.MAXIFS(Table1[Team_Game_Number],Table1[Team],Table1[[#This Row],[Team]]) - 5,1,0)</f>
        <v>0</v>
      </c>
      <c r="AJ1684" cm="1">
        <f t="array" ref="AJ1684">MATCH(Table1[[#This Row],[Game_ID]],_xlfn.UNIQUE(_xlfn._xlws.FILTER(Table1[Game_ID],Table1[Team]=Table1[[#This Row],[Team]])),0)</f>
        <v>11</v>
      </c>
      <c r="AK1684">
        <f>IF(Table1[[#This Row],[Last5_Flag]]=1,1,0)</f>
        <v>0</v>
      </c>
      <c r="AL1684">
        <f>COUNTIFS(
    Table1[Player Name], Table1[[#This Row],[Player Name]],
    Table1[Position], Table1[[#This Row],[Position]]
)</f>
        <v>15</v>
      </c>
      <c r="AM1684" t="str" cm="1">
        <f t="array" ref="AM16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685" spans="1:39" x14ac:dyDescent="0.2">
      <c r="A1685" t="str">
        <f>TEXT(Table1[[#This Row],[Date]],"yyyymmdd") &amp; "_" &amp; (LEFT(D1685,3) &amp; "_" &amp; LEFT(E1685,3) &amp; "_" &amp; (Table1[[#This Row],[Game_no.]]))</f>
        <v>20260307_Flo_Whe_1</v>
      </c>
      <c r="B1685" s="1">
        <v>46088</v>
      </c>
      <c r="C1685" s="3">
        <v>1</v>
      </c>
      <c r="D1685" t="s">
        <v>400</v>
      </c>
      <c r="E1685" t="s">
        <v>270</v>
      </c>
      <c r="F1685" t="s">
        <v>270</v>
      </c>
      <c r="G1685" t="s">
        <v>400</v>
      </c>
      <c r="H1685" t="s">
        <v>282</v>
      </c>
      <c r="I1685" t="str">
        <f>TRIM(SUBSTITUTE(Table1[[#This Row],[Player]], " ", ""))</f>
        <v>A.Kresak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f t="shared" si="82"/>
        <v>0</v>
      </c>
      <c r="W1685" t="s">
        <v>73</v>
      </c>
      <c r="X1685" s="3"/>
      <c r="Y1685">
        <v>0</v>
      </c>
      <c r="AF1685">
        <f>Table1[[#This Row],[AB]]+Table1[[#This Row],[BB]]+Table1[[#This Row],[SF]]</f>
        <v>0</v>
      </c>
      <c r="AG1685">
        <f>Table1[[#This Row],[H]]+Table1[[#This Row],[BB]]</f>
        <v>0</v>
      </c>
      <c r="AH1685">
        <f>Table1[[#This Row],[H]]-Table1[[#This Row],[2B]]-Table1[[#This Row],[3B]]-Table1[[#This Row],[HR]]</f>
        <v>0</v>
      </c>
      <c r="AI1685" s="3">
        <f>IF(Table1[[#This Row],[Team_Game_Number]] &gt;_xlfn.MAXIFS(Table1[Team_Game_Number],Table1[Team],Table1[[#This Row],[Team]]) - 5,1,0)</f>
        <v>0</v>
      </c>
      <c r="AJ1685" cm="1">
        <f t="array" ref="AJ1685">MATCH(Table1[[#This Row],[Game_ID]],_xlfn.UNIQUE(_xlfn._xlws.FILTER(Table1[Game_ID],Table1[Team]=Table1[[#This Row],[Team]])),0)</f>
        <v>11</v>
      </c>
      <c r="AK1685">
        <f>IF(Table1[[#This Row],[Last5_Flag]]=1,1,0)</f>
        <v>0</v>
      </c>
      <c r="AL1685">
        <f>COUNTIFS(
    Table1[Player Name], Table1[[#This Row],[Player Name]],
    Table1[Position], Table1[[#This Row],[Position]]
)</f>
        <v>3</v>
      </c>
      <c r="AM1685" t="str" cm="1">
        <f t="array" ref="AM16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686" spans="1:39" x14ac:dyDescent="0.2">
      <c r="A1686" t="str">
        <f>TEXT(Table1[[#This Row],[Date]],"yyyymmdd") &amp; "_" &amp; (LEFT(D1686,3) &amp; "_" &amp; LEFT(E1686,3) &amp; "_" &amp; (Table1[[#This Row],[Game_no.]]))</f>
        <v>20260307_Flo_Whe_1</v>
      </c>
      <c r="B1686" s="1">
        <v>46088</v>
      </c>
      <c r="C1686" s="3">
        <v>1</v>
      </c>
      <c r="D1686" t="s">
        <v>400</v>
      </c>
      <c r="E1686" t="s">
        <v>270</v>
      </c>
      <c r="F1686" t="s">
        <v>270</v>
      </c>
      <c r="G1686" t="s">
        <v>400</v>
      </c>
      <c r="H1686" t="s">
        <v>281</v>
      </c>
      <c r="I1686" t="str">
        <f>TRIM(SUBSTITUTE(Table1[[#This Row],[Player]], " ", ""))</f>
        <v>B.Sanders</v>
      </c>
      <c r="J1686">
        <v>2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f t="shared" si="82"/>
        <v>0</v>
      </c>
      <c r="W1686" t="s">
        <v>43</v>
      </c>
      <c r="X1686" s="3">
        <v>3</v>
      </c>
      <c r="Y1686">
        <v>0</v>
      </c>
      <c r="AF1686">
        <f>Table1[[#This Row],[AB]]+Table1[[#This Row],[BB]]+Table1[[#This Row],[SF]]</f>
        <v>2</v>
      </c>
      <c r="AG1686">
        <f>Table1[[#This Row],[H]]+Table1[[#This Row],[BB]]</f>
        <v>0</v>
      </c>
      <c r="AH1686">
        <f>Table1[[#This Row],[H]]-Table1[[#This Row],[2B]]-Table1[[#This Row],[3B]]-Table1[[#This Row],[HR]]</f>
        <v>0</v>
      </c>
      <c r="AI1686" s="3">
        <f>IF(Table1[[#This Row],[Team_Game_Number]] &gt;_xlfn.MAXIFS(Table1[Team_Game_Number],Table1[Team],Table1[[#This Row],[Team]]) - 5,1,0)</f>
        <v>0</v>
      </c>
      <c r="AJ1686" cm="1">
        <f t="array" ref="AJ1686">MATCH(Table1[[#This Row],[Game_ID]],_xlfn.UNIQUE(_xlfn._xlws.FILTER(Table1[Game_ID],Table1[Team]=Table1[[#This Row],[Team]])),0)</f>
        <v>11</v>
      </c>
      <c r="AK1686">
        <f>IF(Table1[[#This Row],[Last5_Flag]]=1,1,0)</f>
        <v>0</v>
      </c>
      <c r="AL1686">
        <f>COUNTIFS(
    Table1[Player Name], Table1[[#This Row],[Player Name]],
    Table1[Position], Table1[[#This Row],[Position]]
)</f>
        <v>4</v>
      </c>
      <c r="AM1686" t="str" cm="1">
        <f t="array" ref="AM16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687" spans="1:39" x14ac:dyDescent="0.2">
      <c r="A1687" t="str">
        <f>TEXT(Table1[[#This Row],[Date]],"yyyymmdd") &amp; "_" &amp; (LEFT(D1687,3) &amp; "_" &amp; LEFT(E1687,3) &amp; "_" &amp; (Table1[[#This Row],[Game_no.]]))</f>
        <v>20260307_Flo_Whe_1</v>
      </c>
      <c r="B1687" s="1">
        <v>46088</v>
      </c>
      <c r="C1687" s="3">
        <v>1</v>
      </c>
      <c r="D1687" t="s">
        <v>400</v>
      </c>
      <c r="E1687" t="s">
        <v>270</v>
      </c>
      <c r="F1687" t="s">
        <v>270</v>
      </c>
      <c r="G1687" t="s">
        <v>400</v>
      </c>
      <c r="H1687" t="s">
        <v>283</v>
      </c>
      <c r="I1687" t="str">
        <f>TRIM(SUBSTITUTE(Table1[[#This Row],[Player]], " ", ""))</f>
        <v>T.Taufahema</v>
      </c>
      <c r="J1687">
        <v>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f t="shared" si="82"/>
        <v>0</v>
      </c>
      <c r="W1687" t="s">
        <v>43</v>
      </c>
      <c r="X1687" s="3">
        <v>3</v>
      </c>
      <c r="Y1687">
        <v>0</v>
      </c>
      <c r="AF1687">
        <f>Table1[[#This Row],[AB]]+Table1[[#This Row],[BB]]+Table1[[#This Row],[SF]]</f>
        <v>2</v>
      </c>
      <c r="AG1687">
        <f>Table1[[#This Row],[H]]+Table1[[#This Row],[BB]]</f>
        <v>0</v>
      </c>
      <c r="AH1687">
        <f>Table1[[#This Row],[H]]-Table1[[#This Row],[2B]]-Table1[[#This Row],[3B]]-Table1[[#This Row],[HR]]</f>
        <v>0</v>
      </c>
      <c r="AI1687" s="3">
        <f>IF(Table1[[#This Row],[Team_Game_Number]] &gt;_xlfn.MAXIFS(Table1[Team_Game_Number],Table1[Team],Table1[[#This Row],[Team]]) - 5,1,0)</f>
        <v>0</v>
      </c>
      <c r="AJ1687" cm="1">
        <f t="array" ref="AJ1687">MATCH(Table1[[#This Row],[Game_ID]],_xlfn.UNIQUE(_xlfn._xlws.FILTER(Table1[Game_ID],Table1[Team]=Table1[[#This Row],[Team]])),0)</f>
        <v>11</v>
      </c>
      <c r="AK1687">
        <f>IF(Table1[[#This Row],[Last5_Flag]]=1,1,0)</f>
        <v>0</v>
      </c>
      <c r="AL1687">
        <f>COUNTIFS(
    Table1[Player Name], Table1[[#This Row],[Player Name]],
    Table1[Position], Table1[[#This Row],[Position]]
)</f>
        <v>4</v>
      </c>
      <c r="AM1687" t="str" cm="1">
        <f t="array" ref="AM16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688" spans="1:39" x14ac:dyDescent="0.2">
      <c r="A1688" t="str">
        <f>TEXT(Table1[[#This Row],[Date]],"yyyymmdd") &amp; "_" &amp; (LEFT(D1688,3) &amp; "_" &amp; LEFT(E1688,3) &amp; "_" &amp; (Table1[[#This Row],[Game_no.]]))</f>
        <v>20260307_Flo_Whe_1</v>
      </c>
      <c r="B1688" s="1">
        <v>46088</v>
      </c>
      <c r="C1688" s="3">
        <v>1</v>
      </c>
      <c r="D1688" t="s">
        <v>400</v>
      </c>
      <c r="E1688" t="s">
        <v>270</v>
      </c>
      <c r="F1688" t="s">
        <v>270</v>
      </c>
      <c r="G1688" t="s">
        <v>400</v>
      </c>
      <c r="H1688" t="s">
        <v>321</v>
      </c>
      <c r="I1688" t="str">
        <f>TRIM(SUBSTITUTE(Table1[[#This Row],[Player]], " ", ""))</f>
        <v>D.Carrillo</v>
      </c>
      <c r="J1688">
        <v>4</v>
      </c>
      <c r="K1688">
        <v>0</v>
      </c>
      <c r="L1688">
        <v>1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f t="shared" si="82"/>
        <v>1</v>
      </c>
      <c r="W1688" t="s">
        <v>52</v>
      </c>
      <c r="X1688" s="3">
        <v>4</v>
      </c>
      <c r="Y1688">
        <v>0</v>
      </c>
      <c r="AF1688">
        <f>Table1[[#This Row],[AB]]+Table1[[#This Row],[BB]]+Table1[[#This Row],[SF]]</f>
        <v>4</v>
      </c>
      <c r="AG1688">
        <f>Table1[[#This Row],[H]]+Table1[[#This Row],[BB]]</f>
        <v>1</v>
      </c>
      <c r="AH1688">
        <f>Table1[[#This Row],[H]]-Table1[[#This Row],[2B]]-Table1[[#This Row],[3B]]-Table1[[#This Row],[HR]]</f>
        <v>1</v>
      </c>
      <c r="AI1688" s="3">
        <f>IF(Table1[[#This Row],[Team_Game_Number]] &gt;_xlfn.MAXIFS(Table1[Team_Game_Number],Table1[Team],Table1[[#This Row],[Team]]) - 5,1,0)</f>
        <v>0</v>
      </c>
      <c r="AJ1688" cm="1">
        <f t="array" ref="AJ1688">MATCH(Table1[[#This Row],[Game_ID]],_xlfn.UNIQUE(_xlfn._xlws.FILTER(Table1[Game_ID],Table1[Team]=Table1[[#This Row],[Team]])),0)</f>
        <v>11</v>
      </c>
      <c r="AK1688">
        <f>IF(Table1[[#This Row],[Last5_Flag]]=1,1,0)</f>
        <v>0</v>
      </c>
      <c r="AL1688">
        <f>COUNTIFS(
    Table1[Player Name], Table1[[#This Row],[Player Name]],
    Table1[Position], Table1[[#This Row],[Position]]
)</f>
        <v>12</v>
      </c>
      <c r="AM1688" t="str" cm="1">
        <f t="array" ref="AM16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689" spans="1:39" x14ac:dyDescent="0.2">
      <c r="A1689" t="str">
        <f>TEXT(Table1[[#This Row],[Date]],"yyyymmdd") &amp; "_" &amp; (LEFT(D1689,3) &amp; "_" &amp; LEFT(E1689,3) &amp; "_" &amp; (Table1[[#This Row],[Game_no.]]))</f>
        <v>20260307_Flo_Whe_1</v>
      </c>
      <c r="B1689" s="1">
        <v>46088</v>
      </c>
      <c r="C1689" s="3">
        <v>1</v>
      </c>
      <c r="D1689" t="s">
        <v>400</v>
      </c>
      <c r="E1689" t="s">
        <v>270</v>
      </c>
      <c r="F1689" t="s">
        <v>270</v>
      </c>
      <c r="G1689" t="s">
        <v>400</v>
      </c>
      <c r="H1689" t="s">
        <v>276</v>
      </c>
      <c r="I1689" t="str">
        <f>TRIM(SUBSTITUTE(Table1[[#This Row],[Player]], " ", ""))</f>
        <v>E.Blackie</v>
      </c>
      <c r="J1689">
        <v>4</v>
      </c>
      <c r="K1689">
        <v>1</v>
      </c>
      <c r="L1689">
        <v>2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f t="shared" si="82"/>
        <v>2</v>
      </c>
      <c r="W1689" t="s">
        <v>50</v>
      </c>
      <c r="X1689" s="3">
        <v>5</v>
      </c>
      <c r="Y1689">
        <v>0</v>
      </c>
      <c r="AF1689">
        <f>Table1[[#This Row],[AB]]+Table1[[#This Row],[BB]]+Table1[[#This Row],[SF]]</f>
        <v>4</v>
      </c>
      <c r="AG1689">
        <f>Table1[[#This Row],[H]]+Table1[[#This Row],[BB]]</f>
        <v>2</v>
      </c>
      <c r="AH1689">
        <f>Table1[[#This Row],[H]]-Table1[[#This Row],[2B]]-Table1[[#This Row],[3B]]-Table1[[#This Row],[HR]]</f>
        <v>2</v>
      </c>
      <c r="AI1689" s="3">
        <f>IF(Table1[[#This Row],[Team_Game_Number]] &gt;_xlfn.MAXIFS(Table1[Team_Game_Number],Table1[Team],Table1[[#This Row],[Team]]) - 5,1,0)</f>
        <v>0</v>
      </c>
      <c r="AJ1689" cm="1">
        <f t="array" ref="AJ1689">MATCH(Table1[[#This Row],[Game_ID]],_xlfn.UNIQUE(_xlfn._xlws.FILTER(Table1[Game_ID],Table1[Team]=Table1[[#This Row],[Team]])),0)</f>
        <v>11</v>
      </c>
      <c r="AK1689">
        <f>IF(Table1[[#This Row],[Last5_Flag]]=1,1,0)</f>
        <v>0</v>
      </c>
      <c r="AL1689">
        <f>COUNTIFS(
    Table1[Player Name], Table1[[#This Row],[Player Name]],
    Table1[Position], Table1[[#This Row],[Position]]
)</f>
        <v>3</v>
      </c>
      <c r="AM1689" t="str" cm="1">
        <f t="array" ref="AM16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690" spans="1:39" x14ac:dyDescent="0.2">
      <c r="A1690" t="str">
        <f>TEXT(Table1[[#This Row],[Date]],"yyyymmdd") &amp; "_" &amp; (LEFT(D1690,3) &amp; "_" &amp; LEFT(E1690,3) &amp; "_" &amp; (Table1[[#This Row],[Game_no.]]))</f>
        <v>20260307_Flo_Whe_1</v>
      </c>
      <c r="B1690" s="1">
        <v>46088</v>
      </c>
      <c r="C1690" s="3">
        <v>1</v>
      </c>
      <c r="D1690" t="s">
        <v>400</v>
      </c>
      <c r="E1690" t="s">
        <v>270</v>
      </c>
      <c r="F1690" t="s">
        <v>270</v>
      </c>
      <c r="G1690" t="s">
        <v>400</v>
      </c>
      <c r="H1690" t="s">
        <v>280</v>
      </c>
      <c r="I1690" t="str">
        <f>TRIM(SUBSTITUTE(Table1[[#This Row],[Player]], " ", ""))</f>
        <v>M.Rodriguez</v>
      </c>
      <c r="J1690">
        <v>2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f t="shared" si="82"/>
        <v>0</v>
      </c>
      <c r="W1690" t="s">
        <v>53</v>
      </c>
      <c r="X1690" s="3">
        <v>6</v>
      </c>
      <c r="Y1690">
        <v>0</v>
      </c>
      <c r="AF1690">
        <f>Table1[[#This Row],[AB]]+Table1[[#This Row],[BB]]+Table1[[#This Row],[SF]]</f>
        <v>2</v>
      </c>
      <c r="AG1690">
        <f>Table1[[#This Row],[H]]+Table1[[#This Row],[BB]]</f>
        <v>0</v>
      </c>
      <c r="AH1690">
        <f>Table1[[#This Row],[H]]-Table1[[#This Row],[2B]]-Table1[[#This Row],[3B]]-Table1[[#This Row],[HR]]</f>
        <v>0</v>
      </c>
      <c r="AI1690" s="3">
        <f>IF(Table1[[#This Row],[Team_Game_Number]] &gt;_xlfn.MAXIFS(Table1[Team_Game_Number],Table1[Team],Table1[[#This Row],[Team]]) - 5,1,0)</f>
        <v>0</v>
      </c>
      <c r="AJ1690" cm="1">
        <f t="array" ref="AJ1690">MATCH(Table1[[#This Row],[Game_ID]],_xlfn.UNIQUE(_xlfn._xlws.FILTER(Table1[Game_ID],Table1[Team]=Table1[[#This Row],[Team]])),0)</f>
        <v>11</v>
      </c>
      <c r="AK1690">
        <f>IF(Table1[[#This Row],[Last5_Flag]]=1,1,0)</f>
        <v>0</v>
      </c>
      <c r="AL1690">
        <f>COUNTIFS(
    Table1[Player Name], Table1[[#This Row],[Player Name]],
    Table1[Position], Table1[[#This Row],[Position]]
)</f>
        <v>2</v>
      </c>
      <c r="AM1690" t="str" cm="1">
        <f t="array" ref="AM16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691" spans="1:39" x14ac:dyDescent="0.2">
      <c r="A1691" t="str">
        <f>TEXT(Table1[[#This Row],[Date]],"yyyymmdd") &amp; "_" &amp; (LEFT(D1691,3) &amp; "_" &amp; LEFT(E1691,3) &amp; "_" &amp; (Table1[[#This Row],[Game_no.]]))</f>
        <v>20260307_Flo_Whe_1</v>
      </c>
      <c r="B1691" s="1">
        <v>46088</v>
      </c>
      <c r="C1691" s="3">
        <v>1</v>
      </c>
      <c r="D1691" t="s">
        <v>400</v>
      </c>
      <c r="E1691" t="s">
        <v>270</v>
      </c>
      <c r="F1691" t="s">
        <v>270</v>
      </c>
      <c r="G1691" t="s">
        <v>400</v>
      </c>
      <c r="H1691" t="s">
        <v>279</v>
      </c>
      <c r="I1691" t="str">
        <f>TRIM(SUBSTITUTE(Table1[[#This Row],[Player]], " ", ""))</f>
        <v>T.Walsh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f t="shared" si="82"/>
        <v>0</v>
      </c>
      <c r="W1691" t="s">
        <v>53</v>
      </c>
      <c r="X1691" s="3">
        <v>6</v>
      </c>
      <c r="Y1691">
        <v>0</v>
      </c>
      <c r="AF1691">
        <f>Table1[[#This Row],[AB]]+Table1[[#This Row],[BB]]+Table1[[#This Row],[SF]]</f>
        <v>1</v>
      </c>
      <c r="AG1691">
        <f>Table1[[#This Row],[H]]+Table1[[#This Row],[BB]]</f>
        <v>0</v>
      </c>
      <c r="AH1691">
        <f>Table1[[#This Row],[H]]-Table1[[#This Row],[2B]]-Table1[[#This Row],[3B]]-Table1[[#This Row],[HR]]</f>
        <v>0</v>
      </c>
      <c r="AI1691" s="3">
        <f>IF(Table1[[#This Row],[Team_Game_Number]] &gt;_xlfn.MAXIFS(Table1[Team_Game_Number],Table1[Team],Table1[[#This Row],[Team]]) - 5,1,0)</f>
        <v>0</v>
      </c>
      <c r="AJ1691" cm="1">
        <f t="array" ref="AJ1691">MATCH(Table1[[#This Row],[Game_ID]],_xlfn.UNIQUE(_xlfn._xlws.FILTER(Table1[Game_ID],Table1[Team]=Table1[[#This Row],[Team]])),0)</f>
        <v>11</v>
      </c>
      <c r="AK1691">
        <f>IF(Table1[[#This Row],[Last5_Flag]]=1,1,0)</f>
        <v>0</v>
      </c>
      <c r="AL1691">
        <f>COUNTIFS(
    Table1[Player Name], Table1[[#This Row],[Player Name]],
    Table1[Position], Table1[[#This Row],[Position]]
)</f>
        <v>1</v>
      </c>
      <c r="AM1691" t="str" cm="1">
        <f t="array" ref="AM16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692" spans="1:39" x14ac:dyDescent="0.2">
      <c r="A1692" t="str">
        <f>TEXT(Table1[[#This Row],[Date]],"yyyymmdd") &amp; "_" &amp; (LEFT(D1692,3) &amp; "_" &amp; LEFT(E1692,3) &amp; "_" &amp; (Table1[[#This Row],[Game_no.]]))</f>
        <v>20260307_Flo_Whe_1</v>
      </c>
      <c r="B1692" s="1">
        <v>46088</v>
      </c>
      <c r="C1692" s="3">
        <v>1</v>
      </c>
      <c r="D1692" t="s">
        <v>400</v>
      </c>
      <c r="E1692" t="s">
        <v>270</v>
      </c>
      <c r="F1692" t="s">
        <v>270</v>
      </c>
      <c r="G1692" t="s">
        <v>400</v>
      </c>
      <c r="H1692" t="s">
        <v>377</v>
      </c>
      <c r="I1692" t="str">
        <f>TRIM(SUBSTITUTE(Table1[[#This Row],[Player]], " ", ""))</f>
        <v>P.Villarreal</v>
      </c>
      <c r="J1692">
        <v>3</v>
      </c>
      <c r="K1692">
        <v>1</v>
      </c>
      <c r="L1692">
        <v>1</v>
      </c>
      <c r="M1692">
        <v>2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f t="shared" si="82"/>
        <v>5</v>
      </c>
      <c r="W1692" t="s">
        <v>54</v>
      </c>
      <c r="X1692" s="3">
        <v>7</v>
      </c>
      <c r="Y1692">
        <v>0</v>
      </c>
      <c r="AF1692">
        <f>Table1[[#This Row],[AB]]+Table1[[#This Row],[BB]]+Table1[[#This Row],[SF]]</f>
        <v>3</v>
      </c>
      <c r="AG1692">
        <f>Table1[[#This Row],[H]]+Table1[[#This Row],[BB]]</f>
        <v>1</v>
      </c>
      <c r="AH1692">
        <f>Table1[[#This Row],[H]]-Table1[[#This Row],[2B]]-Table1[[#This Row],[3B]]-Table1[[#This Row],[HR]]</f>
        <v>0</v>
      </c>
      <c r="AI1692" s="3">
        <f>IF(Table1[[#This Row],[Team_Game_Number]] &gt;_xlfn.MAXIFS(Table1[Team_Game_Number],Table1[Team],Table1[[#This Row],[Team]]) - 5,1,0)</f>
        <v>0</v>
      </c>
      <c r="AJ1692" cm="1">
        <f t="array" ref="AJ1692">MATCH(Table1[[#This Row],[Game_ID]],_xlfn.UNIQUE(_xlfn._xlws.FILTER(Table1[Game_ID],Table1[Team]=Table1[[#This Row],[Team]])),0)</f>
        <v>11</v>
      </c>
      <c r="AK1692">
        <f>IF(Table1[[#This Row],[Last5_Flag]]=1,1,0)</f>
        <v>0</v>
      </c>
      <c r="AL1692">
        <f>COUNTIFS(
    Table1[Player Name], Table1[[#This Row],[Player Name]],
    Table1[Position], Table1[[#This Row],[Position]]
)</f>
        <v>13</v>
      </c>
      <c r="AM1692" t="str" cm="1">
        <f t="array" ref="AM16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693" spans="1:39" x14ac:dyDescent="0.2">
      <c r="A1693" t="str">
        <f>TEXT(Table1[[#This Row],[Date]],"yyyymmdd") &amp; "_" &amp; (LEFT(D1693,3) &amp; "_" &amp; LEFT(E1693,3) &amp; "_" &amp; (Table1[[#This Row],[Game_no.]]))</f>
        <v>20260307_Flo_Whe_1</v>
      </c>
      <c r="B1693" s="1">
        <v>46088</v>
      </c>
      <c r="C1693" s="3">
        <v>1</v>
      </c>
      <c r="D1693" t="s">
        <v>400</v>
      </c>
      <c r="E1693" t="s">
        <v>270</v>
      </c>
      <c r="F1693" t="s">
        <v>270</v>
      </c>
      <c r="G1693" t="s">
        <v>400</v>
      </c>
      <c r="H1693" t="s">
        <v>271</v>
      </c>
      <c r="I1693" t="str">
        <f>TRIM(SUBSTITUTE(Table1[[#This Row],[Player]], " ", ""))</f>
        <v>G.Mummery</v>
      </c>
      <c r="J1693">
        <v>3</v>
      </c>
      <c r="K1693">
        <v>0</v>
      </c>
      <c r="L1693">
        <v>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f t="shared" si="82"/>
        <v>3</v>
      </c>
      <c r="W1693" t="s">
        <v>7</v>
      </c>
      <c r="X1693" s="3">
        <v>8</v>
      </c>
      <c r="Y1693">
        <v>0</v>
      </c>
      <c r="AF1693">
        <f>Table1[[#This Row],[AB]]+Table1[[#This Row],[BB]]+Table1[[#This Row],[SF]]</f>
        <v>3</v>
      </c>
      <c r="AG1693">
        <f>Table1[[#This Row],[H]]+Table1[[#This Row],[BB]]</f>
        <v>3</v>
      </c>
      <c r="AH1693">
        <f>Table1[[#This Row],[H]]-Table1[[#This Row],[2B]]-Table1[[#This Row],[3B]]-Table1[[#This Row],[HR]]</f>
        <v>3</v>
      </c>
      <c r="AI1693" s="3">
        <f>IF(Table1[[#This Row],[Team_Game_Number]] &gt;_xlfn.MAXIFS(Table1[Team_Game_Number],Table1[Team],Table1[[#This Row],[Team]]) - 5,1,0)</f>
        <v>0</v>
      </c>
      <c r="AJ1693" cm="1">
        <f t="array" ref="AJ1693">MATCH(Table1[[#This Row],[Game_ID]],_xlfn.UNIQUE(_xlfn._xlws.FILTER(Table1[Game_ID],Table1[Team]=Table1[[#This Row],[Team]])),0)</f>
        <v>11</v>
      </c>
      <c r="AK1693">
        <f>IF(Table1[[#This Row],[Last5_Flag]]=1,1,0)</f>
        <v>0</v>
      </c>
      <c r="AL1693">
        <f>COUNTIFS(
    Table1[Player Name], Table1[[#This Row],[Player Name]],
    Table1[Position], Table1[[#This Row],[Position]]
)</f>
        <v>23</v>
      </c>
      <c r="AM1693" t="str" cm="1">
        <f t="array" ref="AM16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694" spans="1:39" x14ac:dyDescent="0.2">
      <c r="A1694" t="str">
        <f>TEXT(Table1[[#This Row],[Date]],"yyyymmdd") &amp; "_" &amp; (LEFT(D1694,3) &amp; "_" &amp; LEFT(E1694,3) &amp; "_" &amp; (Table1[[#This Row],[Game_no.]]))</f>
        <v>20260307_Flo_Whe_1</v>
      </c>
      <c r="B1694" s="1">
        <v>46088</v>
      </c>
      <c r="C1694" s="3">
        <v>1</v>
      </c>
      <c r="D1694" t="s">
        <v>400</v>
      </c>
      <c r="E1694" t="s">
        <v>270</v>
      </c>
      <c r="F1694" t="s">
        <v>270</v>
      </c>
      <c r="G1694" t="s">
        <v>400</v>
      </c>
      <c r="H1694" t="s">
        <v>275</v>
      </c>
      <c r="I1694" t="str">
        <f>TRIM(SUBSTITUTE(Table1[[#This Row],[Player]], " ", ""))</f>
        <v>M.Holp</v>
      </c>
      <c r="J1694">
        <v>3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f t="shared" si="82"/>
        <v>1</v>
      </c>
      <c r="W1694" t="s">
        <v>57</v>
      </c>
      <c r="X1694" s="3">
        <v>9</v>
      </c>
      <c r="Y1694">
        <v>1</v>
      </c>
      <c r="AF1694">
        <f>Table1[[#This Row],[AB]]+Table1[[#This Row],[BB]]+Table1[[#This Row],[SF]]</f>
        <v>3</v>
      </c>
      <c r="AG1694">
        <f>Table1[[#This Row],[H]]+Table1[[#This Row],[BB]]</f>
        <v>1</v>
      </c>
      <c r="AH1694">
        <f>Table1[[#This Row],[H]]-Table1[[#This Row],[2B]]-Table1[[#This Row],[3B]]-Table1[[#This Row],[HR]]</f>
        <v>1</v>
      </c>
      <c r="AI1694" s="3">
        <f>IF(Table1[[#This Row],[Team_Game_Number]] &gt;_xlfn.MAXIFS(Table1[Team_Game_Number],Table1[Team],Table1[[#This Row],[Team]]) - 5,1,0)</f>
        <v>0</v>
      </c>
      <c r="AJ1694" cm="1">
        <f t="array" ref="AJ1694">MATCH(Table1[[#This Row],[Game_ID]],_xlfn.UNIQUE(_xlfn._xlws.FILTER(Table1[Game_ID],Table1[Team]=Table1[[#This Row],[Team]])),0)</f>
        <v>11</v>
      </c>
      <c r="AK1694">
        <f>IF(Table1[[#This Row],[Last5_Flag]]=1,1,0)</f>
        <v>0</v>
      </c>
      <c r="AL1694">
        <f>COUNTIFS(
    Table1[Player Name], Table1[[#This Row],[Player Name]],
    Table1[Position], Table1[[#This Row],[Position]]
)</f>
        <v>22</v>
      </c>
      <c r="AM1694" t="str" cm="1">
        <f t="array" ref="AM16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695" spans="1:39" x14ac:dyDescent="0.2">
      <c r="A1695" t="str">
        <f>TEXT(Table1[[#This Row],[Date]],"yyyymmdd") &amp; "_" &amp; (LEFT(D1695,3) &amp; "_" &amp; LEFT(E1695,3) &amp; "_" &amp; (Table1[[#This Row],[Game_no.]]))</f>
        <v>20260307_Flo_Whe_1</v>
      </c>
      <c r="B1695" s="1">
        <v>46088</v>
      </c>
      <c r="C1695" s="3">
        <v>1</v>
      </c>
      <c r="D1695" t="s">
        <v>400</v>
      </c>
      <c r="E1695" t="s">
        <v>270</v>
      </c>
      <c r="F1695" t="s">
        <v>270</v>
      </c>
      <c r="G1695" t="s">
        <v>400</v>
      </c>
      <c r="H1695" t="s">
        <v>277</v>
      </c>
      <c r="I1695" t="str">
        <f>TRIM(SUBSTITUTE(Table1[[#This Row],[Player]], " ", ""))</f>
        <v>M.Clark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f t="shared" si="82"/>
        <v>0</v>
      </c>
      <c r="W1695" t="s">
        <v>58</v>
      </c>
      <c r="X1695" s="3"/>
      <c r="Y1695">
        <v>0</v>
      </c>
      <c r="Z1695">
        <v>2.6669999999999998</v>
      </c>
      <c r="AA1695">
        <v>6</v>
      </c>
      <c r="AB1695">
        <v>5</v>
      </c>
      <c r="AC1695">
        <v>5</v>
      </c>
      <c r="AD1695">
        <v>2</v>
      </c>
      <c r="AE1695">
        <v>0</v>
      </c>
      <c r="AF1695">
        <f>Table1[[#This Row],[AB]]+Table1[[#This Row],[BB]]+Table1[[#This Row],[SF]]</f>
        <v>0</v>
      </c>
      <c r="AG1695">
        <f>Table1[[#This Row],[H]]+Table1[[#This Row],[BB]]</f>
        <v>0</v>
      </c>
      <c r="AH1695">
        <f>Table1[[#This Row],[H]]-Table1[[#This Row],[2B]]-Table1[[#This Row],[3B]]-Table1[[#This Row],[HR]]</f>
        <v>0</v>
      </c>
      <c r="AI1695" s="3">
        <f>IF(Table1[[#This Row],[Team_Game_Number]] &gt;_xlfn.MAXIFS(Table1[Team_Game_Number],Table1[Team],Table1[[#This Row],[Team]]) - 5,1,0)</f>
        <v>0</v>
      </c>
      <c r="AJ1695" cm="1">
        <f t="array" ref="AJ1695">MATCH(Table1[[#This Row],[Game_ID]],_xlfn.UNIQUE(_xlfn._xlws.FILTER(Table1[Game_ID],Table1[Team]=Table1[[#This Row],[Team]])),0)</f>
        <v>11</v>
      </c>
      <c r="AK1695">
        <f>IF(Table1[[#This Row],[Last5_Flag]]=1,1,0)</f>
        <v>0</v>
      </c>
      <c r="AL1695">
        <f>COUNTIFS(
    Table1[Player Name], Table1[[#This Row],[Player Name]],
    Table1[Position], Table1[[#This Row],[Position]]
)</f>
        <v>8</v>
      </c>
      <c r="AM1695" t="str" cm="1">
        <f t="array" ref="AM16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696" spans="1:39" x14ac:dyDescent="0.2">
      <c r="A1696" t="str">
        <f>TEXT(Table1[[#This Row],[Date]],"yyyymmdd") &amp; "_" &amp; (LEFT(D1696,3) &amp; "_" &amp; LEFT(E1696,3) &amp; "_" &amp; (Table1[[#This Row],[Game_no.]]))</f>
        <v>20260307_Flo_Whe_1</v>
      </c>
      <c r="B1696" s="1">
        <v>46088</v>
      </c>
      <c r="C1696" s="3">
        <v>1</v>
      </c>
      <c r="D1696" t="s">
        <v>400</v>
      </c>
      <c r="E1696" t="s">
        <v>270</v>
      </c>
      <c r="F1696" t="s">
        <v>270</v>
      </c>
      <c r="G1696" t="s">
        <v>400</v>
      </c>
      <c r="H1696" t="s">
        <v>285</v>
      </c>
      <c r="I1696" t="str">
        <f>TRIM(SUBSTITUTE(Table1[[#This Row],[Player]], " ", ""))</f>
        <v>K.Shields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f t="shared" si="82"/>
        <v>0</v>
      </c>
      <c r="W1696" t="s">
        <v>58</v>
      </c>
      <c r="X1696" s="3"/>
      <c r="Y1696">
        <v>0</v>
      </c>
      <c r="Z1696">
        <v>3.3330000000000002</v>
      </c>
      <c r="AA1696">
        <v>5</v>
      </c>
      <c r="AB1696">
        <v>4</v>
      </c>
      <c r="AC1696">
        <v>2</v>
      </c>
      <c r="AD1696">
        <v>1</v>
      </c>
      <c r="AE1696">
        <v>5</v>
      </c>
      <c r="AF1696">
        <f>Table1[[#This Row],[AB]]+Table1[[#This Row],[BB]]+Table1[[#This Row],[SF]]</f>
        <v>0</v>
      </c>
      <c r="AG1696">
        <f>Table1[[#This Row],[H]]+Table1[[#This Row],[BB]]</f>
        <v>0</v>
      </c>
      <c r="AH1696">
        <f>Table1[[#This Row],[H]]-Table1[[#This Row],[2B]]-Table1[[#This Row],[3B]]-Table1[[#This Row],[HR]]</f>
        <v>0</v>
      </c>
      <c r="AI1696" s="3">
        <f>IF(Table1[[#This Row],[Team_Game_Number]] &gt;_xlfn.MAXIFS(Table1[Team_Game_Number],Table1[Team],Table1[[#This Row],[Team]]) - 5,1,0)</f>
        <v>0</v>
      </c>
      <c r="AJ1696" cm="1">
        <f t="array" ref="AJ1696">MATCH(Table1[[#This Row],[Game_ID]],_xlfn.UNIQUE(_xlfn._xlws.FILTER(Table1[Game_ID],Table1[Team]=Table1[[#This Row],[Team]])),0)</f>
        <v>11</v>
      </c>
      <c r="AK1696">
        <f>IF(Table1[[#This Row],[Last5_Flag]]=1,1,0)</f>
        <v>0</v>
      </c>
      <c r="AL1696">
        <f>COUNTIFS(
    Table1[Player Name], Table1[[#This Row],[Player Name]],
    Table1[Position], Table1[[#This Row],[Position]]
)</f>
        <v>17</v>
      </c>
      <c r="AM1696" t="str" cm="1">
        <f t="array" ref="AM16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697" spans="1:39" x14ac:dyDescent="0.2">
      <c r="A1697" t="str">
        <f>TEXT(Table1[[#This Row],[Date]],"yyyymmdd") &amp; "_" &amp; (LEFT(D1697,3) &amp; "_" &amp; LEFT(E1697,3) &amp; "_" &amp; (Table1[[#This Row],[Game_no.]]))</f>
        <v>20260307_Flo_Whe_2</v>
      </c>
      <c r="B1697" s="1">
        <v>46088</v>
      </c>
      <c r="C1697" s="3">
        <v>2</v>
      </c>
      <c r="D1697" t="s">
        <v>400</v>
      </c>
      <c r="E1697" t="s">
        <v>270</v>
      </c>
      <c r="F1697" t="s">
        <v>270</v>
      </c>
      <c r="G1697" t="s">
        <v>400</v>
      </c>
      <c r="H1697" t="s">
        <v>271</v>
      </c>
      <c r="I1697" t="str">
        <f>TRIM(SUBSTITUTE(Table1[[#This Row],[Player]], " ", ""))</f>
        <v>G.Mummery</v>
      </c>
      <c r="J1697">
        <v>3</v>
      </c>
      <c r="K1697">
        <v>0</v>
      </c>
      <c r="L1697">
        <v>1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f t="shared" si="82"/>
        <v>1</v>
      </c>
      <c r="W1697" t="s">
        <v>7</v>
      </c>
      <c r="X1697" s="3">
        <v>1</v>
      </c>
      <c r="Y1697">
        <v>1</v>
      </c>
      <c r="AF1697">
        <f>Table1[[#This Row],[AB]]+Table1[[#This Row],[BB]]+Table1[[#This Row],[SF]]</f>
        <v>4</v>
      </c>
      <c r="AG1697">
        <f>Table1[[#This Row],[H]]+Table1[[#This Row],[BB]]</f>
        <v>2</v>
      </c>
      <c r="AH1697">
        <f>Table1[[#This Row],[H]]-Table1[[#This Row],[2B]]-Table1[[#This Row],[3B]]-Table1[[#This Row],[HR]]</f>
        <v>1</v>
      </c>
      <c r="AI1697" s="3">
        <f>IF(Table1[[#This Row],[Team_Game_Number]] &gt;_xlfn.MAXIFS(Table1[Team_Game_Number],Table1[Team],Table1[[#This Row],[Team]]) - 5,1,0)</f>
        <v>0</v>
      </c>
      <c r="AJ1697" cm="1">
        <f t="array" ref="AJ1697">MATCH(Table1[[#This Row],[Game_ID]],_xlfn.UNIQUE(_xlfn._xlws.FILTER(Table1[Game_ID],Table1[Team]=Table1[[#This Row],[Team]])),0)</f>
        <v>12</v>
      </c>
      <c r="AK1697">
        <f>IF(Table1[[#This Row],[Last5_Flag]]=1,1,0)</f>
        <v>0</v>
      </c>
      <c r="AL1697">
        <f>COUNTIFS(
    Table1[Player Name], Table1[[#This Row],[Player Name]],
    Table1[Position], Table1[[#This Row],[Position]]
)</f>
        <v>23</v>
      </c>
      <c r="AM1697" t="str" cm="1">
        <f t="array" ref="AM16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698" spans="1:39" x14ac:dyDescent="0.2">
      <c r="A1698" t="str">
        <f>TEXT(Table1[[#This Row],[Date]],"yyyymmdd") &amp; "_" &amp; (LEFT(D1698,3) &amp; "_" &amp; LEFT(E1698,3) &amp; "_" &amp; (Table1[[#This Row],[Game_no.]]))</f>
        <v>20260307_Flo_Whe_2</v>
      </c>
      <c r="B1698" s="1">
        <v>46088</v>
      </c>
      <c r="C1698" s="3">
        <v>2</v>
      </c>
      <c r="D1698" t="s">
        <v>400</v>
      </c>
      <c r="E1698" t="s">
        <v>270</v>
      </c>
      <c r="F1698" t="s">
        <v>270</v>
      </c>
      <c r="G1698" t="s">
        <v>400</v>
      </c>
      <c r="H1698" t="s">
        <v>273</v>
      </c>
      <c r="I1698" t="str">
        <f>TRIM(SUBSTITUTE(Table1[[#This Row],[Player]], " ", ""))</f>
        <v>K.Warrix</v>
      </c>
      <c r="J1698">
        <v>3</v>
      </c>
      <c r="K1698">
        <v>0</v>
      </c>
      <c r="L1698">
        <v>2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f t="shared" si="82"/>
        <v>2</v>
      </c>
      <c r="W1698" t="s">
        <v>48</v>
      </c>
      <c r="X1698" s="3">
        <v>2</v>
      </c>
      <c r="Y1698">
        <v>0</v>
      </c>
      <c r="AF1698">
        <f>Table1[[#This Row],[AB]]+Table1[[#This Row],[BB]]+Table1[[#This Row],[SF]]</f>
        <v>3</v>
      </c>
      <c r="AG1698">
        <f>Table1[[#This Row],[H]]+Table1[[#This Row],[BB]]</f>
        <v>2</v>
      </c>
      <c r="AH1698">
        <f>Table1[[#This Row],[H]]-Table1[[#This Row],[2B]]-Table1[[#This Row],[3B]]-Table1[[#This Row],[HR]]</f>
        <v>2</v>
      </c>
      <c r="AI1698" s="3">
        <f>IF(Table1[[#This Row],[Team_Game_Number]] &gt;_xlfn.MAXIFS(Table1[Team_Game_Number],Table1[Team],Table1[[#This Row],[Team]]) - 5,1,0)</f>
        <v>0</v>
      </c>
      <c r="AJ1698" cm="1">
        <f t="array" ref="AJ1698">MATCH(Table1[[#This Row],[Game_ID]],_xlfn.UNIQUE(_xlfn._xlws.FILTER(Table1[Game_ID],Table1[Team]=Table1[[#This Row],[Team]])),0)</f>
        <v>12</v>
      </c>
      <c r="AK1698">
        <f>IF(Table1[[#This Row],[Last5_Flag]]=1,1,0)</f>
        <v>0</v>
      </c>
      <c r="AL1698">
        <f>COUNTIFS(
    Table1[Player Name], Table1[[#This Row],[Player Name]],
    Table1[Position], Table1[[#This Row],[Position]]
)</f>
        <v>24</v>
      </c>
      <c r="AM1698" t="str" cm="1">
        <f t="array" ref="AM16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699" spans="1:39" x14ac:dyDescent="0.2">
      <c r="A1699" t="str">
        <f>TEXT(Table1[[#This Row],[Date]],"yyyymmdd") &amp; "_" &amp; (LEFT(D1699,3) &amp; "_" &amp; LEFT(E1699,3) &amp; "_" &amp; (Table1[[#This Row],[Game_no.]]))</f>
        <v>20260307_Flo_Whe_2</v>
      </c>
      <c r="B1699" s="1">
        <v>46088</v>
      </c>
      <c r="C1699" s="3">
        <v>2</v>
      </c>
      <c r="D1699" t="s">
        <v>400</v>
      </c>
      <c r="E1699" t="s">
        <v>270</v>
      </c>
      <c r="F1699" t="s">
        <v>270</v>
      </c>
      <c r="G1699" t="s">
        <v>400</v>
      </c>
      <c r="H1699" t="s">
        <v>274</v>
      </c>
      <c r="I1699" t="str">
        <f>TRIM(SUBSTITUTE(Table1[[#This Row],[Player]], " ", ""))</f>
        <v>M.Burns</v>
      </c>
      <c r="J1699">
        <v>4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f t="shared" si="82"/>
        <v>0</v>
      </c>
      <c r="W1699" t="s">
        <v>8</v>
      </c>
      <c r="X1699" s="3">
        <v>3</v>
      </c>
      <c r="Y1699">
        <v>0</v>
      </c>
      <c r="AF1699">
        <f>Table1[[#This Row],[AB]]+Table1[[#This Row],[BB]]+Table1[[#This Row],[SF]]</f>
        <v>4</v>
      </c>
      <c r="AG1699">
        <f>Table1[[#This Row],[H]]+Table1[[#This Row],[BB]]</f>
        <v>0</v>
      </c>
      <c r="AH1699">
        <f>Table1[[#This Row],[H]]-Table1[[#This Row],[2B]]-Table1[[#This Row],[3B]]-Table1[[#This Row],[HR]]</f>
        <v>0</v>
      </c>
      <c r="AI1699" s="3">
        <f>IF(Table1[[#This Row],[Team_Game_Number]] &gt;_xlfn.MAXIFS(Table1[Team_Game_Number],Table1[Team],Table1[[#This Row],[Team]]) - 5,1,0)</f>
        <v>0</v>
      </c>
      <c r="AJ1699" cm="1">
        <f t="array" ref="AJ1699">MATCH(Table1[[#This Row],[Game_ID]],_xlfn.UNIQUE(_xlfn._xlws.FILTER(Table1[Game_ID],Table1[Team]=Table1[[#This Row],[Team]])),0)</f>
        <v>12</v>
      </c>
      <c r="AK1699">
        <f>IF(Table1[[#This Row],[Last5_Flag]]=1,1,0)</f>
        <v>0</v>
      </c>
      <c r="AL1699">
        <f>COUNTIFS(
    Table1[Player Name], Table1[[#This Row],[Player Name]],
    Table1[Position], Table1[[#This Row],[Position]]
)</f>
        <v>15</v>
      </c>
      <c r="AM1699" t="str" cm="1">
        <f t="array" ref="AM16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700" spans="1:39" x14ac:dyDescent="0.2">
      <c r="A1700" t="str">
        <f>TEXT(Table1[[#This Row],[Date]],"yyyymmdd") &amp; "_" &amp; (LEFT(D1700,3) &amp; "_" &amp; LEFT(E1700,3) &amp; "_" &amp; (Table1[[#This Row],[Game_no.]]))</f>
        <v>20260307_Flo_Whe_2</v>
      </c>
      <c r="B1700" s="1">
        <v>46088</v>
      </c>
      <c r="C1700" s="3">
        <v>2</v>
      </c>
      <c r="D1700" t="s">
        <v>400</v>
      </c>
      <c r="E1700" t="s">
        <v>270</v>
      </c>
      <c r="F1700" t="s">
        <v>270</v>
      </c>
      <c r="G1700" t="s">
        <v>400</v>
      </c>
      <c r="H1700" t="s">
        <v>276</v>
      </c>
      <c r="I1700" t="str">
        <f>TRIM(SUBSTITUTE(Table1[[#This Row],[Player]], " ", ""))</f>
        <v>E.Blackie</v>
      </c>
      <c r="J1700">
        <v>3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f t="shared" si="82"/>
        <v>0</v>
      </c>
      <c r="W1700" t="s">
        <v>50</v>
      </c>
      <c r="X1700" s="3">
        <v>4</v>
      </c>
      <c r="Y1700">
        <v>0</v>
      </c>
      <c r="AF1700">
        <f>Table1[[#This Row],[AB]]+Table1[[#This Row],[BB]]+Table1[[#This Row],[SF]]</f>
        <v>4</v>
      </c>
      <c r="AG1700">
        <f>Table1[[#This Row],[H]]+Table1[[#This Row],[BB]]</f>
        <v>1</v>
      </c>
      <c r="AH1700">
        <f>Table1[[#This Row],[H]]-Table1[[#This Row],[2B]]-Table1[[#This Row],[3B]]-Table1[[#This Row],[HR]]</f>
        <v>0</v>
      </c>
      <c r="AI1700" s="3">
        <f>IF(Table1[[#This Row],[Team_Game_Number]] &gt;_xlfn.MAXIFS(Table1[Team_Game_Number],Table1[Team],Table1[[#This Row],[Team]]) - 5,1,0)</f>
        <v>0</v>
      </c>
      <c r="AJ1700" cm="1">
        <f t="array" ref="AJ1700">MATCH(Table1[[#This Row],[Game_ID]],_xlfn.UNIQUE(_xlfn._xlws.FILTER(Table1[Game_ID],Table1[Team]=Table1[[#This Row],[Team]])),0)</f>
        <v>12</v>
      </c>
      <c r="AK1700">
        <f>IF(Table1[[#This Row],[Last5_Flag]]=1,1,0)</f>
        <v>0</v>
      </c>
      <c r="AL1700">
        <f>COUNTIFS(
    Table1[Player Name], Table1[[#This Row],[Player Name]],
    Table1[Position], Table1[[#This Row],[Position]]
)</f>
        <v>3</v>
      </c>
      <c r="AM1700" t="str" cm="1">
        <f t="array" ref="AM17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01" spans="1:39" x14ac:dyDescent="0.2">
      <c r="A1701" t="str">
        <f>TEXT(Table1[[#This Row],[Date]],"yyyymmdd") &amp; "_" &amp; (LEFT(D1701,3) &amp; "_" &amp; LEFT(E1701,3) &amp; "_" &amp; (Table1[[#This Row],[Game_no.]]))</f>
        <v>20260307_Flo_Whe_2</v>
      </c>
      <c r="B1701" s="1">
        <v>46088</v>
      </c>
      <c r="C1701" s="3">
        <v>2</v>
      </c>
      <c r="D1701" t="s">
        <v>400</v>
      </c>
      <c r="E1701" t="s">
        <v>270</v>
      </c>
      <c r="F1701" t="s">
        <v>270</v>
      </c>
      <c r="G1701" t="s">
        <v>400</v>
      </c>
      <c r="H1701" t="s">
        <v>321</v>
      </c>
      <c r="I1701" t="str">
        <f>TRIM(SUBSTITUTE(Table1[[#This Row],[Player]], " ", ""))</f>
        <v>D.Carrillo</v>
      </c>
      <c r="J1701">
        <v>3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f t="shared" si="82"/>
        <v>1</v>
      </c>
      <c r="W1701" t="s">
        <v>52</v>
      </c>
      <c r="X1701" s="3">
        <v>5</v>
      </c>
      <c r="Y1701">
        <v>0</v>
      </c>
      <c r="AF1701">
        <f>Table1[[#This Row],[AB]]+Table1[[#This Row],[BB]]+Table1[[#This Row],[SF]]</f>
        <v>3</v>
      </c>
      <c r="AG1701">
        <f>Table1[[#This Row],[H]]+Table1[[#This Row],[BB]]</f>
        <v>1</v>
      </c>
      <c r="AH1701">
        <f>Table1[[#This Row],[H]]-Table1[[#This Row],[2B]]-Table1[[#This Row],[3B]]-Table1[[#This Row],[HR]]</f>
        <v>1</v>
      </c>
      <c r="AI1701" s="3">
        <f>IF(Table1[[#This Row],[Team_Game_Number]] &gt;_xlfn.MAXIFS(Table1[Team_Game_Number],Table1[Team],Table1[[#This Row],[Team]]) - 5,1,0)</f>
        <v>0</v>
      </c>
      <c r="AJ1701" cm="1">
        <f t="array" ref="AJ1701">MATCH(Table1[[#This Row],[Game_ID]],_xlfn.UNIQUE(_xlfn._xlws.FILTER(Table1[Game_ID],Table1[Team]=Table1[[#This Row],[Team]])),0)</f>
        <v>12</v>
      </c>
      <c r="AK1701">
        <f>IF(Table1[[#This Row],[Last5_Flag]]=1,1,0)</f>
        <v>0</v>
      </c>
      <c r="AL1701">
        <f>COUNTIFS(
    Table1[Player Name], Table1[[#This Row],[Player Name]],
    Table1[Position], Table1[[#This Row],[Position]]
)</f>
        <v>12</v>
      </c>
      <c r="AM1701" t="str" cm="1">
        <f t="array" ref="AM17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702" spans="1:39" x14ac:dyDescent="0.2">
      <c r="A1702" t="str">
        <f>TEXT(Table1[[#This Row],[Date]],"yyyymmdd") &amp; "_" &amp; (LEFT(D1702,3) &amp; "_" &amp; LEFT(E1702,3) &amp; "_" &amp; (Table1[[#This Row],[Game_no.]]))</f>
        <v>20260307_Flo_Whe_2</v>
      </c>
      <c r="B1702" s="1">
        <v>46088</v>
      </c>
      <c r="C1702" s="3">
        <v>2</v>
      </c>
      <c r="D1702" t="s">
        <v>400</v>
      </c>
      <c r="E1702" t="s">
        <v>270</v>
      </c>
      <c r="F1702" t="s">
        <v>270</v>
      </c>
      <c r="G1702" t="s">
        <v>400</v>
      </c>
      <c r="H1702" t="s">
        <v>283</v>
      </c>
      <c r="I1702" t="str">
        <f>TRIM(SUBSTITUTE(Table1[[#This Row],[Player]], " ", ""))</f>
        <v>T.Taufahema</v>
      </c>
      <c r="J1702">
        <v>3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f t="shared" si="82"/>
        <v>0</v>
      </c>
      <c r="W1702" t="s">
        <v>43</v>
      </c>
      <c r="X1702" s="3">
        <v>6</v>
      </c>
      <c r="Y1702">
        <v>0</v>
      </c>
      <c r="AF1702">
        <f>Table1[[#This Row],[AB]]+Table1[[#This Row],[BB]]+Table1[[#This Row],[SF]]</f>
        <v>3</v>
      </c>
      <c r="AG1702">
        <f>Table1[[#This Row],[H]]+Table1[[#This Row],[BB]]</f>
        <v>0</v>
      </c>
      <c r="AH1702">
        <f>Table1[[#This Row],[H]]-Table1[[#This Row],[2B]]-Table1[[#This Row],[3B]]-Table1[[#This Row],[HR]]</f>
        <v>0</v>
      </c>
      <c r="AI1702" s="3">
        <f>IF(Table1[[#This Row],[Team_Game_Number]] &gt;_xlfn.MAXIFS(Table1[Team_Game_Number],Table1[Team],Table1[[#This Row],[Team]]) - 5,1,0)</f>
        <v>0</v>
      </c>
      <c r="AJ1702" cm="1">
        <f t="array" ref="AJ1702">MATCH(Table1[[#This Row],[Game_ID]],_xlfn.UNIQUE(_xlfn._xlws.FILTER(Table1[Game_ID],Table1[Team]=Table1[[#This Row],[Team]])),0)</f>
        <v>12</v>
      </c>
      <c r="AK1702">
        <f>IF(Table1[[#This Row],[Last5_Flag]]=1,1,0)</f>
        <v>0</v>
      </c>
      <c r="AL1702">
        <f>COUNTIFS(
    Table1[Player Name], Table1[[#This Row],[Player Name]],
    Table1[Position], Table1[[#This Row],[Position]]
)</f>
        <v>4</v>
      </c>
      <c r="AM1702" t="str" cm="1">
        <f t="array" ref="AM17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703" spans="1:39" x14ac:dyDescent="0.2">
      <c r="A1703" t="str">
        <f>TEXT(Table1[[#This Row],[Date]],"yyyymmdd") &amp; "_" &amp; (LEFT(D1703,3) &amp; "_" &amp; LEFT(E1703,3) &amp; "_" &amp; (Table1[[#This Row],[Game_no.]]))</f>
        <v>20260307_Flo_Whe_2</v>
      </c>
      <c r="B1703" s="1">
        <v>46088</v>
      </c>
      <c r="C1703" s="3">
        <v>2</v>
      </c>
      <c r="D1703" t="s">
        <v>400</v>
      </c>
      <c r="E1703" t="s">
        <v>270</v>
      </c>
      <c r="F1703" t="s">
        <v>270</v>
      </c>
      <c r="G1703" t="s">
        <v>400</v>
      </c>
      <c r="H1703" t="s">
        <v>280</v>
      </c>
      <c r="I1703" t="str">
        <f>TRIM(SUBSTITUTE(Table1[[#This Row],[Player]], " ", ""))</f>
        <v>M.Rodriguez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f t="shared" si="82"/>
        <v>0</v>
      </c>
      <c r="W1703" t="s">
        <v>73</v>
      </c>
      <c r="X1703" s="3"/>
      <c r="Y1703">
        <v>0</v>
      </c>
      <c r="AF1703">
        <f>Table1[[#This Row],[AB]]+Table1[[#This Row],[BB]]+Table1[[#This Row],[SF]]</f>
        <v>0</v>
      </c>
      <c r="AG1703">
        <f>Table1[[#This Row],[H]]+Table1[[#This Row],[BB]]</f>
        <v>0</v>
      </c>
      <c r="AH1703">
        <f>Table1[[#This Row],[H]]-Table1[[#This Row],[2B]]-Table1[[#This Row],[3B]]-Table1[[#This Row],[HR]]</f>
        <v>0</v>
      </c>
      <c r="AI1703" s="3">
        <f>IF(Table1[[#This Row],[Team_Game_Number]] &gt;_xlfn.MAXIFS(Table1[Team_Game_Number],Table1[Team],Table1[[#This Row],[Team]]) - 5,1,0)</f>
        <v>0</v>
      </c>
      <c r="AJ1703" cm="1">
        <f t="array" ref="AJ1703">MATCH(Table1[[#This Row],[Game_ID]],_xlfn.UNIQUE(_xlfn._xlws.FILTER(Table1[Game_ID],Table1[Team]=Table1[[#This Row],[Team]])),0)</f>
        <v>12</v>
      </c>
      <c r="AK1703">
        <f>IF(Table1[[#This Row],[Last5_Flag]]=1,1,0)</f>
        <v>0</v>
      </c>
      <c r="AL1703">
        <f>COUNTIFS(
    Table1[Player Name], Table1[[#This Row],[Player Name]],
    Table1[Position], Table1[[#This Row],[Position]]
)</f>
        <v>3</v>
      </c>
      <c r="AM1703" t="str" cm="1">
        <f t="array" ref="AM17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704" spans="1:39" x14ac:dyDescent="0.2">
      <c r="A1704" t="str">
        <f>TEXT(Table1[[#This Row],[Date]],"yyyymmdd") &amp; "_" &amp; (LEFT(D1704,3) &amp; "_" &amp; LEFT(E1704,3) &amp; "_" &amp; (Table1[[#This Row],[Game_no.]]))</f>
        <v>20260307_Flo_Whe_2</v>
      </c>
      <c r="B1704" s="1">
        <v>46088</v>
      </c>
      <c r="C1704" s="3">
        <v>2</v>
      </c>
      <c r="D1704" t="s">
        <v>400</v>
      </c>
      <c r="E1704" t="s">
        <v>270</v>
      </c>
      <c r="F1704" t="s">
        <v>270</v>
      </c>
      <c r="G1704" t="s">
        <v>400</v>
      </c>
      <c r="H1704" t="s">
        <v>377</v>
      </c>
      <c r="I1704" t="str">
        <f>TRIM(SUBSTITUTE(Table1[[#This Row],[Player]], " ", ""))</f>
        <v>P.Villarreal</v>
      </c>
      <c r="J1704">
        <v>2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f t="shared" si="82"/>
        <v>1</v>
      </c>
      <c r="W1704" t="s">
        <v>54</v>
      </c>
      <c r="X1704" s="3">
        <v>7</v>
      </c>
      <c r="Y1704">
        <v>0</v>
      </c>
      <c r="AF1704">
        <f>Table1[[#This Row],[AB]]+Table1[[#This Row],[BB]]+Table1[[#This Row],[SF]]</f>
        <v>2</v>
      </c>
      <c r="AG1704">
        <f>Table1[[#This Row],[H]]+Table1[[#This Row],[BB]]</f>
        <v>1</v>
      </c>
      <c r="AH1704">
        <f>Table1[[#This Row],[H]]-Table1[[#This Row],[2B]]-Table1[[#This Row],[3B]]-Table1[[#This Row],[HR]]</f>
        <v>1</v>
      </c>
      <c r="AI1704" s="3">
        <f>IF(Table1[[#This Row],[Team_Game_Number]] &gt;_xlfn.MAXIFS(Table1[Team_Game_Number],Table1[Team],Table1[[#This Row],[Team]]) - 5,1,0)</f>
        <v>0</v>
      </c>
      <c r="AJ1704" cm="1">
        <f t="array" ref="AJ1704">MATCH(Table1[[#This Row],[Game_ID]],_xlfn.UNIQUE(_xlfn._xlws.FILTER(Table1[Game_ID],Table1[Team]=Table1[[#This Row],[Team]])),0)</f>
        <v>12</v>
      </c>
      <c r="AK1704">
        <f>IF(Table1[[#This Row],[Last5_Flag]]=1,1,0)</f>
        <v>0</v>
      </c>
      <c r="AL1704">
        <f>COUNTIFS(
    Table1[Player Name], Table1[[#This Row],[Player Name]],
    Table1[Position], Table1[[#This Row],[Position]]
)</f>
        <v>13</v>
      </c>
      <c r="AM1704" t="str" cm="1">
        <f t="array" ref="AM17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705" spans="1:39" x14ac:dyDescent="0.2">
      <c r="A1705" t="str">
        <f>TEXT(Table1[[#This Row],[Date]],"yyyymmdd") &amp; "_" &amp; (LEFT(D1705,3) &amp; "_" &amp; LEFT(E1705,3) &amp; "_" &amp; (Table1[[#This Row],[Game_no.]]))</f>
        <v>20260307_Flo_Whe_2</v>
      </c>
      <c r="B1705" s="1">
        <v>46088</v>
      </c>
      <c r="C1705" s="3">
        <v>2</v>
      </c>
      <c r="D1705" t="s">
        <v>400</v>
      </c>
      <c r="E1705" t="s">
        <v>270</v>
      </c>
      <c r="F1705" t="s">
        <v>270</v>
      </c>
      <c r="G1705" t="s">
        <v>400</v>
      </c>
      <c r="H1705" t="s">
        <v>282</v>
      </c>
      <c r="I1705" t="str">
        <f>TRIM(SUBSTITUTE(Table1[[#This Row],[Player]], " ", ""))</f>
        <v>A.Kresak</v>
      </c>
      <c r="J1705">
        <v>3</v>
      </c>
      <c r="K1705">
        <v>0</v>
      </c>
      <c r="L1705">
        <v>2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f t="shared" si="82"/>
        <v>2</v>
      </c>
      <c r="W1705" t="s">
        <v>53</v>
      </c>
      <c r="X1705" s="3">
        <v>8</v>
      </c>
      <c r="Y1705">
        <v>0</v>
      </c>
      <c r="AF1705">
        <f>Table1[[#This Row],[AB]]+Table1[[#This Row],[BB]]+Table1[[#This Row],[SF]]</f>
        <v>3</v>
      </c>
      <c r="AG1705">
        <f>Table1[[#This Row],[H]]+Table1[[#This Row],[BB]]</f>
        <v>2</v>
      </c>
      <c r="AH1705">
        <f>Table1[[#This Row],[H]]-Table1[[#This Row],[2B]]-Table1[[#This Row],[3B]]-Table1[[#This Row],[HR]]</f>
        <v>2</v>
      </c>
      <c r="AI1705" s="3">
        <f>IF(Table1[[#This Row],[Team_Game_Number]] &gt;_xlfn.MAXIFS(Table1[Team_Game_Number],Table1[Team],Table1[[#This Row],[Team]]) - 5,1,0)</f>
        <v>0</v>
      </c>
      <c r="AJ1705" cm="1">
        <f t="array" ref="AJ1705">MATCH(Table1[[#This Row],[Game_ID]],_xlfn.UNIQUE(_xlfn._xlws.FILTER(Table1[Game_ID],Table1[Team]=Table1[[#This Row],[Team]])),0)</f>
        <v>12</v>
      </c>
      <c r="AK1705">
        <f>IF(Table1[[#This Row],[Last5_Flag]]=1,1,0)</f>
        <v>0</v>
      </c>
      <c r="AL1705">
        <f>COUNTIFS(
    Table1[Player Name], Table1[[#This Row],[Player Name]],
    Table1[Position], Table1[[#This Row],[Position]]
)</f>
        <v>19</v>
      </c>
      <c r="AM1705" t="str" cm="1">
        <f t="array" ref="AM17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706" spans="1:39" x14ac:dyDescent="0.2">
      <c r="A1706" t="str">
        <f>TEXT(Table1[[#This Row],[Date]],"yyyymmdd") &amp; "_" &amp; (LEFT(D1706,3) &amp; "_" &amp; LEFT(E1706,3) &amp; "_" &amp; (Table1[[#This Row],[Game_no.]]))</f>
        <v>20260307_Flo_Whe_2</v>
      </c>
      <c r="B1706" s="1">
        <v>46088</v>
      </c>
      <c r="C1706" s="3">
        <v>2</v>
      </c>
      <c r="D1706" t="s">
        <v>400</v>
      </c>
      <c r="E1706" t="s">
        <v>270</v>
      </c>
      <c r="F1706" t="s">
        <v>270</v>
      </c>
      <c r="G1706" t="s">
        <v>400</v>
      </c>
      <c r="H1706" t="s">
        <v>275</v>
      </c>
      <c r="I1706" t="str">
        <f>TRIM(SUBSTITUTE(Table1[[#This Row],[Player]], " ", ""))</f>
        <v>M.Holp</v>
      </c>
      <c r="J1706">
        <v>3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f t="shared" si="82"/>
        <v>0</v>
      </c>
      <c r="W1706" t="s">
        <v>57</v>
      </c>
      <c r="X1706" s="3">
        <v>9</v>
      </c>
      <c r="Y1706">
        <v>0</v>
      </c>
      <c r="AF1706">
        <f>Table1[[#This Row],[AB]]+Table1[[#This Row],[BB]]+Table1[[#This Row],[SF]]</f>
        <v>3</v>
      </c>
      <c r="AG1706">
        <f>Table1[[#This Row],[H]]+Table1[[#This Row],[BB]]</f>
        <v>0</v>
      </c>
      <c r="AH1706">
        <f>Table1[[#This Row],[H]]-Table1[[#This Row],[2B]]-Table1[[#This Row],[3B]]-Table1[[#This Row],[HR]]</f>
        <v>0</v>
      </c>
      <c r="AI1706" s="3">
        <f>IF(Table1[[#This Row],[Team_Game_Number]] &gt;_xlfn.MAXIFS(Table1[Team_Game_Number],Table1[Team],Table1[[#This Row],[Team]]) - 5,1,0)</f>
        <v>0</v>
      </c>
      <c r="AJ1706" cm="1">
        <f t="array" ref="AJ1706">MATCH(Table1[[#This Row],[Game_ID]],_xlfn.UNIQUE(_xlfn._xlws.FILTER(Table1[Game_ID],Table1[Team]=Table1[[#This Row],[Team]])),0)</f>
        <v>12</v>
      </c>
      <c r="AK1706">
        <f>IF(Table1[[#This Row],[Last5_Flag]]=1,1,0)</f>
        <v>0</v>
      </c>
      <c r="AL1706">
        <f>COUNTIFS(
    Table1[Player Name], Table1[[#This Row],[Player Name]],
    Table1[Position], Table1[[#This Row],[Position]]
)</f>
        <v>22</v>
      </c>
      <c r="AM1706" t="str" cm="1">
        <f t="array" ref="AM17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707" spans="1:39" x14ac:dyDescent="0.2">
      <c r="A1707" t="str">
        <f>TEXT(Table1[[#This Row],[Date]],"yyyymmdd") &amp; "_" &amp; (LEFT(D1707,3) &amp; "_" &amp; LEFT(E1707,3) &amp; "_" &amp; (Table1[[#This Row],[Game_no.]]))</f>
        <v>20260307_Flo_Whe_2</v>
      </c>
      <c r="B1707" s="1">
        <v>46088</v>
      </c>
      <c r="C1707" s="3">
        <v>2</v>
      </c>
      <c r="D1707" t="s">
        <v>400</v>
      </c>
      <c r="E1707" t="s">
        <v>270</v>
      </c>
      <c r="F1707" t="s">
        <v>270</v>
      </c>
      <c r="G1707" t="s">
        <v>400</v>
      </c>
      <c r="H1707" t="s">
        <v>284</v>
      </c>
      <c r="I1707" t="str">
        <f>TRIM(SUBSTITUTE(Table1[[#This Row],[Player]], " ", ""))</f>
        <v>R.Peters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f t="shared" ref="V1707:V1738" si="83">L1707*1+P1707*2+Q1707*3+R1707*4</f>
        <v>0</v>
      </c>
      <c r="W1707" t="s">
        <v>58</v>
      </c>
      <c r="X1707" s="3"/>
      <c r="Y1707">
        <v>0</v>
      </c>
      <c r="Z1707">
        <v>2.3330000000000002</v>
      </c>
      <c r="AA1707">
        <v>7</v>
      </c>
      <c r="AB1707">
        <v>3</v>
      </c>
      <c r="AC1707">
        <v>3</v>
      </c>
      <c r="AD1707">
        <v>0</v>
      </c>
      <c r="AE1707">
        <v>0</v>
      </c>
      <c r="AF1707">
        <f>Table1[[#This Row],[AB]]+Table1[[#This Row],[BB]]+Table1[[#This Row],[SF]]</f>
        <v>0</v>
      </c>
      <c r="AG1707">
        <f>Table1[[#This Row],[H]]+Table1[[#This Row],[BB]]</f>
        <v>0</v>
      </c>
      <c r="AH1707">
        <f>Table1[[#This Row],[H]]-Table1[[#This Row],[2B]]-Table1[[#This Row],[3B]]-Table1[[#This Row],[HR]]</f>
        <v>0</v>
      </c>
      <c r="AI1707" s="3">
        <f>IF(Table1[[#This Row],[Team_Game_Number]] &gt;_xlfn.MAXIFS(Table1[Team_Game_Number],Table1[Team],Table1[[#This Row],[Team]]) - 5,1,0)</f>
        <v>0</v>
      </c>
      <c r="AJ1707" cm="1">
        <f t="array" ref="AJ1707">MATCH(Table1[[#This Row],[Game_ID]],_xlfn.UNIQUE(_xlfn._xlws.FILTER(Table1[Game_ID],Table1[Team]=Table1[[#This Row],[Team]])),0)</f>
        <v>12</v>
      </c>
      <c r="AK1707">
        <f>IF(Table1[[#This Row],[Last5_Flag]]=1,1,0)</f>
        <v>0</v>
      </c>
      <c r="AL1707">
        <f>COUNTIFS(
    Table1[Player Name], Table1[[#This Row],[Player Name]],
    Table1[Position], Table1[[#This Row],[Position]]
)</f>
        <v>14</v>
      </c>
      <c r="AM1707" t="str" cm="1">
        <f t="array" ref="AM17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08" spans="1:39" x14ac:dyDescent="0.2">
      <c r="A1708" t="str">
        <f>TEXT(Table1[[#This Row],[Date]],"yyyymmdd") &amp; "_" &amp; (LEFT(D1708,3) &amp; "_" &amp; LEFT(E1708,3) &amp; "_" &amp; (Table1[[#This Row],[Game_no.]]))</f>
        <v>20260307_Flo_Whe_2</v>
      </c>
      <c r="B1708" s="1">
        <v>46088</v>
      </c>
      <c r="C1708" s="3">
        <v>2</v>
      </c>
      <c r="D1708" t="s">
        <v>400</v>
      </c>
      <c r="E1708" t="s">
        <v>270</v>
      </c>
      <c r="F1708" t="s">
        <v>270</v>
      </c>
      <c r="G1708" t="s">
        <v>400</v>
      </c>
      <c r="H1708" t="s">
        <v>277</v>
      </c>
      <c r="I1708" t="str">
        <f>TRIM(SUBSTITUTE(Table1[[#This Row],[Player]], " ", ""))</f>
        <v>M.Clark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f t="shared" si="83"/>
        <v>0</v>
      </c>
      <c r="W1708" t="s">
        <v>58</v>
      </c>
      <c r="X1708" s="3"/>
      <c r="Y1708">
        <v>0</v>
      </c>
      <c r="Z1708">
        <v>3.6669999999999998</v>
      </c>
      <c r="AA1708">
        <v>2</v>
      </c>
      <c r="AB1708">
        <v>0</v>
      </c>
      <c r="AC1708">
        <v>0</v>
      </c>
      <c r="AD1708">
        <v>1</v>
      </c>
      <c r="AE1708">
        <v>1</v>
      </c>
      <c r="AF1708">
        <f>Table1[[#This Row],[AB]]+Table1[[#This Row],[BB]]+Table1[[#This Row],[SF]]</f>
        <v>0</v>
      </c>
      <c r="AG1708">
        <f>Table1[[#This Row],[H]]+Table1[[#This Row],[BB]]</f>
        <v>0</v>
      </c>
      <c r="AH1708">
        <f>Table1[[#This Row],[H]]-Table1[[#This Row],[2B]]-Table1[[#This Row],[3B]]-Table1[[#This Row],[HR]]</f>
        <v>0</v>
      </c>
      <c r="AI1708" s="3">
        <f>IF(Table1[[#This Row],[Team_Game_Number]] &gt;_xlfn.MAXIFS(Table1[Team_Game_Number],Table1[Team],Table1[[#This Row],[Team]]) - 5,1,0)</f>
        <v>0</v>
      </c>
      <c r="AJ1708" cm="1">
        <f t="array" ref="AJ1708">MATCH(Table1[[#This Row],[Game_ID]],_xlfn.UNIQUE(_xlfn._xlws.FILTER(Table1[Game_ID],Table1[Team]=Table1[[#This Row],[Team]])),0)</f>
        <v>12</v>
      </c>
      <c r="AK1708">
        <f>IF(Table1[[#This Row],[Last5_Flag]]=1,1,0)</f>
        <v>0</v>
      </c>
      <c r="AL1708">
        <f>COUNTIFS(
    Table1[Player Name], Table1[[#This Row],[Player Name]],
    Table1[Position], Table1[[#This Row],[Position]]
)</f>
        <v>8</v>
      </c>
      <c r="AM1708" t="str" cm="1">
        <f t="array" ref="AM17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709" spans="1:39" x14ac:dyDescent="0.2">
      <c r="A1709" t="str">
        <f>TEXT(Table1[[#This Row],[Date]],"yyyymmdd") &amp; "_" &amp; (LEFT(D1709,3) &amp; "_" &amp; LEFT(E1709,3) &amp; "_" &amp; (Table1[[#This Row],[Game_no.]]))</f>
        <v>20260307_Nor_Gle_1</v>
      </c>
      <c r="B1709" s="1">
        <v>46088</v>
      </c>
      <c r="C1709" s="3">
        <v>1</v>
      </c>
      <c r="D1709" t="s">
        <v>401</v>
      </c>
      <c r="E1709" t="s">
        <v>71</v>
      </c>
      <c r="F1709" t="s">
        <v>71</v>
      </c>
      <c r="G1709" t="s">
        <v>401</v>
      </c>
      <c r="H1709" t="s">
        <v>80</v>
      </c>
      <c r="I1709" t="str">
        <f>TRIM(SUBSTITUTE(Table1[[#This Row],[Player]], " ", ""))</f>
        <v>Z.Seda</v>
      </c>
      <c r="J1709">
        <v>3</v>
      </c>
      <c r="K1709">
        <v>0</v>
      </c>
      <c r="L1709">
        <v>1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f t="shared" si="83"/>
        <v>1</v>
      </c>
      <c r="W1709" t="s">
        <v>7</v>
      </c>
      <c r="X1709" s="3">
        <v>1</v>
      </c>
      <c r="Y1709">
        <v>1</v>
      </c>
      <c r="AF1709">
        <f>Table1[[#This Row],[AB]]+Table1[[#This Row],[BB]]+Table1[[#This Row],[SF]]</f>
        <v>4</v>
      </c>
      <c r="AG1709">
        <f>Table1[[#This Row],[H]]+Table1[[#This Row],[BB]]</f>
        <v>2</v>
      </c>
      <c r="AH1709">
        <f>Table1[[#This Row],[H]]-Table1[[#This Row],[2B]]-Table1[[#This Row],[3B]]-Table1[[#This Row],[HR]]</f>
        <v>1</v>
      </c>
      <c r="AI1709" s="3">
        <f>IF(Table1[[#This Row],[Team_Game_Number]] &gt;_xlfn.MAXIFS(Table1[Team_Game_Number],Table1[Team],Table1[[#This Row],[Team]]) - 5,1,0)</f>
        <v>0</v>
      </c>
      <c r="AJ1709" cm="1">
        <f t="array" ref="AJ1709">MATCH(Table1[[#This Row],[Game_ID]],_xlfn.UNIQUE(_xlfn._xlws.FILTER(Table1[Game_ID],Table1[Team]=Table1[[#This Row],[Team]])),0)</f>
        <v>11</v>
      </c>
      <c r="AK1709">
        <f>IF(Table1[[#This Row],[Last5_Flag]]=1,1,0)</f>
        <v>0</v>
      </c>
      <c r="AL1709">
        <f>COUNTIFS(
    Table1[Player Name], Table1[[#This Row],[Player Name]],
    Table1[Position], Table1[[#This Row],[Position]]
)</f>
        <v>30</v>
      </c>
      <c r="AM1709" t="str" cm="1">
        <f t="array" ref="AM17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710" spans="1:39" x14ac:dyDescent="0.2">
      <c r="A1710" t="str">
        <f>TEXT(Table1[[#This Row],[Date]],"yyyymmdd") &amp; "_" &amp; (LEFT(D1710,3) &amp; "_" &amp; LEFT(E1710,3) &amp; "_" &amp; (Table1[[#This Row],[Game_no.]]))</f>
        <v>20260307_Nor_Gle_1</v>
      </c>
      <c r="B1710" s="1">
        <v>46088</v>
      </c>
      <c r="C1710" s="3">
        <v>1</v>
      </c>
      <c r="D1710" t="s">
        <v>401</v>
      </c>
      <c r="E1710" t="s">
        <v>71</v>
      </c>
      <c r="F1710" t="s">
        <v>71</v>
      </c>
      <c r="G1710" t="s">
        <v>401</v>
      </c>
      <c r="H1710" t="s">
        <v>78</v>
      </c>
      <c r="I1710" t="str">
        <f>TRIM(SUBSTITUTE(Table1[[#This Row],[Player]], " ", ""))</f>
        <v>S.McDaniels</v>
      </c>
      <c r="J1710">
        <v>4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f t="shared" si="83"/>
        <v>1</v>
      </c>
      <c r="W1710" t="s">
        <v>53</v>
      </c>
      <c r="X1710" s="3">
        <v>2</v>
      </c>
      <c r="Y1710">
        <v>0</v>
      </c>
      <c r="AF1710">
        <f>Table1[[#This Row],[AB]]+Table1[[#This Row],[BB]]+Table1[[#This Row],[SF]]</f>
        <v>4</v>
      </c>
      <c r="AG1710">
        <f>Table1[[#This Row],[H]]+Table1[[#This Row],[BB]]</f>
        <v>1</v>
      </c>
      <c r="AH1710">
        <f>Table1[[#This Row],[H]]-Table1[[#This Row],[2B]]-Table1[[#This Row],[3B]]-Table1[[#This Row],[HR]]</f>
        <v>1</v>
      </c>
      <c r="AI1710" s="3">
        <f>IF(Table1[[#This Row],[Team_Game_Number]] &gt;_xlfn.MAXIFS(Table1[Team_Game_Number],Table1[Team],Table1[[#This Row],[Team]]) - 5,1,0)</f>
        <v>0</v>
      </c>
      <c r="AJ1710" cm="1">
        <f t="array" ref="AJ1710">MATCH(Table1[[#This Row],[Game_ID]],_xlfn.UNIQUE(_xlfn._xlws.FILTER(Table1[Game_ID],Table1[Team]=Table1[[#This Row],[Team]])),0)</f>
        <v>11</v>
      </c>
      <c r="AK1710">
        <f>IF(Table1[[#This Row],[Last5_Flag]]=1,1,0)</f>
        <v>0</v>
      </c>
      <c r="AL1710">
        <f>COUNTIFS(
    Table1[Player Name], Table1[[#This Row],[Player Name]],
    Table1[Position], Table1[[#This Row],[Position]]
)</f>
        <v>30</v>
      </c>
      <c r="AM1710" t="str" cm="1">
        <f t="array" ref="AM17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711" spans="1:39" x14ac:dyDescent="0.2">
      <c r="A1711" t="str">
        <f>TEXT(Table1[[#This Row],[Date]],"yyyymmdd") &amp; "_" &amp; (LEFT(D1711,3) &amp; "_" &amp; LEFT(E1711,3) &amp; "_" &amp; (Table1[[#This Row],[Game_no.]]))</f>
        <v>20260307_Nor_Gle_1</v>
      </c>
      <c r="B1711" s="1">
        <v>46088</v>
      </c>
      <c r="C1711" s="3">
        <v>1</v>
      </c>
      <c r="D1711" t="s">
        <v>401</v>
      </c>
      <c r="E1711" t="s">
        <v>71</v>
      </c>
      <c r="F1711" t="s">
        <v>71</v>
      </c>
      <c r="G1711" t="s">
        <v>401</v>
      </c>
      <c r="H1711" t="s">
        <v>79</v>
      </c>
      <c r="I1711" t="str">
        <f>TRIM(SUBSTITUTE(Table1[[#This Row],[Player]], " ", ""))</f>
        <v>D.Warnick</v>
      </c>
      <c r="J1711">
        <v>4</v>
      </c>
      <c r="K1711">
        <v>1</v>
      </c>
      <c r="L1711">
        <v>1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f t="shared" si="83"/>
        <v>3</v>
      </c>
      <c r="W1711" t="s">
        <v>48</v>
      </c>
      <c r="X1711" s="3">
        <v>3</v>
      </c>
      <c r="Y1711">
        <v>0</v>
      </c>
      <c r="AF1711">
        <f>Table1[[#This Row],[AB]]+Table1[[#This Row],[BB]]+Table1[[#This Row],[SF]]</f>
        <v>4</v>
      </c>
      <c r="AG1711">
        <f>Table1[[#This Row],[H]]+Table1[[#This Row],[BB]]</f>
        <v>1</v>
      </c>
      <c r="AH1711">
        <f>Table1[[#This Row],[H]]-Table1[[#This Row],[2B]]-Table1[[#This Row],[3B]]-Table1[[#This Row],[HR]]</f>
        <v>0</v>
      </c>
      <c r="AI1711" s="3">
        <f>IF(Table1[[#This Row],[Team_Game_Number]] &gt;_xlfn.MAXIFS(Table1[Team_Game_Number],Table1[Team],Table1[[#This Row],[Team]]) - 5,1,0)</f>
        <v>0</v>
      </c>
      <c r="AJ1711" cm="1">
        <f t="array" ref="AJ1711">MATCH(Table1[[#This Row],[Game_ID]],_xlfn.UNIQUE(_xlfn._xlws.FILTER(Table1[Game_ID],Table1[Team]=Table1[[#This Row],[Team]])),0)</f>
        <v>11</v>
      </c>
      <c r="AK1711">
        <f>IF(Table1[[#This Row],[Last5_Flag]]=1,1,0)</f>
        <v>0</v>
      </c>
      <c r="AL1711">
        <f>COUNTIFS(
    Table1[Player Name], Table1[[#This Row],[Player Name]],
    Table1[Position], Table1[[#This Row],[Position]]
)</f>
        <v>30</v>
      </c>
      <c r="AM1711" t="str" cm="1">
        <f t="array" ref="AM17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712" spans="1:39" x14ac:dyDescent="0.2">
      <c r="A1712" t="str">
        <f>TEXT(Table1[[#This Row],[Date]],"yyyymmdd") &amp; "_" &amp; (LEFT(D1712,3) &amp; "_" &amp; LEFT(E1712,3) &amp; "_" &amp; (Table1[[#This Row],[Game_no.]]))</f>
        <v>20260307_Nor_Gle_1</v>
      </c>
      <c r="B1712" s="1">
        <v>46088</v>
      </c>
      <c r="C1712" s="3">
        <v>1</v>
      </c>
      <c r="D1712" t="s">
        <v>401</v>
      </c>
      <c r="E1712" t="s">
        <v>71</v>
      </c>
      <c r="F1712" t="s">
        <v>71</v>
      </c>
      <c r="G1712" t="s">
        <v>401</v>
      </c>
      <c r="H1712" t="s">
        <v>81</v>
      </c>
      <c r="I1712" t="str">
        <f>TRIM(SUBSTITUTE(Table1[[#This Row],[Player]], " ", ""))</f>
        <v>H.Howe</v>
      </c>
      <c r="J1712">
        <v>4</v>
      </c>
      <c r="K1712">
        <v>0</v>
      </c>
      <c r="L1712">
        <v>0</v>
      </c>
      <c r="M1712">
        <v>0</v>
      </c>
      <c r="N1712">
        <v>0</v>
      </c>
      <c r="O1712">
        <v>2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f t="shared" si="83"/>
        <v>0</v>
      </c>
      <c r="W1712" t="s">
        <v>8</v>
      </c>
      <c r="X1712" s="3">
        <v>4</v>
      </c>
      <c r="Y1712">
        <v>0</v>
      </c>
      <c r="AF1712">
        <f>Table1[[#This Row],[AB]]+Table1[[#This Row],[BB]]+Table1[[#This Row],[SF]]</f>
        <v>4</v>
      </c>
      <c r="AG1712">
        <f>Table1[[#This Row],[H]]+Table1[[#This Row],[BB]]</f>
        <v>0</v>
      </c>
      <c r="AH1712">
        <f>Table1[[#This Row],[H]]-Table1[[#This Row],[2B]]-Table1[[#This Row],[3B]]-Table1[[#This Row],[HR]]</f>
        <v>0</v>
      </c>
      <c r="AI1712" s="3">
        <f>IF(Table1[[#This Row],[Team_Game_Number]] &gt;_xlfn.MAXIFS(Table1[Team_Game_Number],Table1[Team],Table1[[#This Row],[Team]]) - 5,1,0)</f>
        <v>0</v>
      </c>
      <c r="AJ1712" cm="1">
        <f t="array" ref="AJ1712">MATCH(Table1[[#This Row],[Game_ID]],_xlfn.UNIQUE(_xlfn._xlws.FILTER(Table1[Game_ID],Table1[Team]=Table1[[#This Row],[Team]])),0)</f>
        <v>11</v>
      </c>
      <c r="AK1712">
        <f>IF(Table1[[#This Row],[Last5_Flag]]=1,1,0)</f>
        <v>0</v>
      </c>
      <c r="AL1712">
        <f>COUNTIFS(
    Table1[Player Name], Table1[[#This Row],[Player Name]],
    Table1[Position], Table1[[#This Row],[Position]]
)</f>
        <v>9</v>
      </c>
      <c r="AM1712" t="str" cm="1">
        <f t="array" ref="AM17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13" spans="1:39" x14ac:dyDescent="0.2">
      <c r="A1713" t="str">
        <f>TEXT(Table1[[#This Row],[Date]],"yyyymmdd") &amp; "_" &amp; (LEFT(D1713,3) &amp; "_" &amp; LEFT(E1713,3) &amp; "_" &amp; (Table1[[#This Row],[Game_no.]]))</f>
        <v>20260307_Nor_Gle_1</v>
      </c>
      <c r="B1713" s="1">
        <v>46088</v>
      </c>
      <c r="C1713" s="3">
        <v>1</v>
      </c>
      <c r="D1713" t="s">
        <v>401</v>
      </c>
      <c r="E1713" t="s">
        <v>71</v>
      </c>
      <c r="F1713" t="s">
        <v>71</v>
      </c>
      <c r="G1713" t="s">
        <v>401</v>
      </c>
      <c r="H1713" t="s">
        <v>86</v>
      </c>
      <c r="I1713" t="str">
        <f>TRIM(SUBSTITUTE(Table1[[#This Row],[Player]], " ", ""))</f>
        <v>A.Hicks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f t="shared" si="83"/>
        <v>0</v>
      </c>
      <c r="W1713" t="s">
        <v>73</v>
      </c>
      <c r="X1713" s="3"/>
      <c r="Y1713">
        <v>0</v>
      </c>
      <c r="AF1713">
        <f>Table1[[#This Row],[AB]]+Table1[[#This Row],[BB]]+Table1[[#This Row],[SF]]</f>
        <v>0</v>
      </c>
      <c r="AG1713">
        <f>Table1[[#This Row],[H]]+Table1[[#This Row],[BB]]</f>
        <v>0</v>
      </c>
      <c r="AH1713">
        <f>Table1[[#This Row],[H]]-Table1[[#This Row],[2B]]-Table1[[#This Row],[3B]]-Table1[[#This Row],[HR]]</f>
        <v>0</v>
      </c>
      <c r="AI1713" s="3">
        <f>IF(Table1[[#This Row],[Team_Game_Number]] &gt;_xlfn.MAXIFS(Table1[Team_Game_Number],Table1[Team],Table1[[#This Row],[Team]]) - 5,1,0)</f>
        <v>0</v>
      </c>
      <c r="AJ1713" cm="1">
        <f t="array" ref="AJ1713">MATCH(Table1[[#This Row],[Game_ID]],_xlfn.UNIQUE(_xlfn._xlws.FILTER(Table1[Game_ID],Table1[Team]=Table1[[#This Row],[Team]])),0)</f>
        <v>11</v>
      </c>
      <c r="AK1713">
        <f>IF(Table1[[#This Row],[Last5_Flag]]=1,1,0)</f>
        <v>0</v>
      </c>
      <c r="AL1713">
        <f>COUNTIFS(
    Table1[Player Name], Table1[[#This Row],[Player Name]],
    Table1[Position], Table1[[#This Row],[Position]]
)</f>
        <v>20</v>
      </c>
      <c r="AM1713" t="str" cm="1">
        <f t="array" ref="AM17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714" spans="1:39" x14ac:dyDescent="0.2">
      <c r="A1714" t="str">
        <f>TEXT(Table1[[#This Row],[Date]],"yyyymmdd") &amp; "_" &amp; (LEFT(D1714,3) &amp; "_" &amp; LEFT(E1714,3) &amp; "_" &amp; (Table1[[#This Row],[Game_no.]]))</f>
        <v>20260307_Nor_Gle_1</v>
      </c>
      <c r="B1714" s="1">
        <v>46088</v>
      </c>
      <c r="C1714" s="3">
        <v>1</v>
      </c>
      <c r="D1714" t="s">
        <v>401</v>
      </c>
      <c r="E1714" t="s">
        <v>71</v>
      </c>
      <c r="F1714" t="s">
        <v>71</v>
      </c>
      <c r="G1714" t="s">
        <v>401</v>
      </c>
      <c r="H1714" t="s">
        <v>82</v>
      </c>
      <c r="I1714" t="str">
        <f>TRIM(SUBSTITUTE(Table1[[#This Row],[Player]], " ", ""))</f>
        <v>E.Nolan</v>
      </c>
      <c r="J1714">
        <v>3</v>
      </c>
      <c r="K1714">
        <v>0</v>
      </c>
      <c r="L1714">
        <v>2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f t="shared" si="83"/>
        <v>2</v>
      </c>
      <c r="W1714" t="s">
        <v>52</v>
      </c>
      <c r="X1714" s="3">
        <v>5</v>
      </c>
      <c r="Y1714">
        <v>0</v>
      </c>
      <c r="AF1714">
        <f>Table1[[#This Row],[AB]]+Table1[[#This Row],[BB]]+Table1[[#This Row],[SF]]</f>
        <v>3</v>
      </c>
      <c r="AG1714">
        <f>Table1[[#This Row],[H]]+Table1[[#This Row],[BB]]</f>
        <v>2</v>
      </c>
      <c r="AH1714">
        <f>Table1[[#This Row],[H]]-Table1[[#This Row],[2B]]-Table1[[#This Row],[3B]]-Table1[[#This Row],[HR]]</f>
        <v>2</v>
      </c>
      <c r="AI1714" s="3">
        <f>IF(Table1[[#This Row],[Team_Game_Number]] &gt;_xlfn.MAXIFS(Table1[Team_Game_Number],Table1[Team],Table1[[#This Row],[Team]]) - 5,1,0)</f>
        <v>0</v>
      </c>
      <c r="AJ1714" cm="1">
        <f t="array" ref="AJ1714">MATCH(Table1[[#This Row],[Game_ID]],_xlfn.UNIQUE(_xlfn._xlws.FILTER(Table1[Game_ID],Table1[Team]=Table1[[#This Row],[Team]])),0)</f>
        <v>11</v>
      </c>
      <c r="AK1714">
        <f>IF(Table1[[#This Row],[Last5_Flag]]=1,1,0)</f>
        <v>0</v>
      </c>
      <c r="AL1714">
        <f>COUNTIFS(
    Table1[Player Name], Table1[[#This Row],[Player Name]],
    Table1[Position], Table1[[#This Row],[Position]]
)</f>
        <v>25</v>
      </c>
      <c r="AM1714" t="str" cm="1">
        <f t="array" ref="AM17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715" spans="1:39" x14ac:dyDescent="0.2">
      <c r="A1715" t="str">
        <f>TEXT(Table1[[#This Row],[Date]],"yyyymmdd") &amp; "_" &amp; (LEFT(D1715,3) &amp; "_" &amp; LEFT(E1715,3) &amp; "_" &amp; (Table1[[#This Row],[Game_no.]]))</f>
        <v>20260307_Nor_Gle_1</v>
      </c>
      <c r="B1715" s="1">
        <v>46088</v>
      </c>
      <c r="C1715" s="3">
        <v>1</v>
      </c>
      <c r="D1715" t="s">
        <v>401</v>
      </c>
      <c r="E1715" t="s">
        <v>71</v>
      </c>
      <c r="F1715" t="s">
        <v>71</v>
      </c>
      <c r="G1715" t="s">
        <v>401</v>
      </c>
      <c r="H1715" t="s">
        <v>88</v>
      </c>
      <c r="I1715" t="str">
        <f>TRIM(SUBSTITUTE(Table1[[#This Row],[Player]], " ", ""))</f>
        <v>M.Duvall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f t="shared" si="83"/>
        <v>0</v>
      </c>
      <c r="W1715" t="s">
        <v>73</v>
      </c>
      <c r="X1715" s="3"/>
      <c r="Y1715">
        <v>0</v>
      </c>
      <c r="AF1715">
        <f>Table1[[#This Row],[AB]]+Table1[[#This Row],[BB]]+Table1[[#This Row],[SF]]</f>
        <v>0</v>
      </c>
      <c r="AG1715">
        <f>Table1[[#This Row],[H]]+Table1[[#This Row],[BB]]</f>
        <v>0</v>
      </c>
      <c r="AH1715">
        <f>Table1[[#This Row],[H]]-Table1[[#This Row],[2B]]-Table1[[#This Row],[3B]]-Table1[[#This Row],[HR]]</f>
        <v>0</v>
      </c>
      <c r="AI1715" s="3">
        <f>IF(Table1[[#This Row],[Team_Game_Number]] &gt;_xlfn.MAXIFS(Table1[Team_Game_Number],Table1[Team],Table1[[#This Row],[Team]]) - 5,1,0)</f>
        <v>0</v>
      </c>
      <c r="AJ1715" cm="1">
        <f t="array" ref="AJ1715">MATCH(Table1[[#This Row],[Game_ID]],_xlfn.UNIQUE(_xlfn._xlws.FILTER(Table1[Game_ID],Table1[Team]=Table1[[#This Row],[Team]])),0)</f>
        <v>11</v>
      </c>
      <c r="AK1715">
        <f>IF(Table1[[#This Row],[Last5_Flag]]=1,1,0)</f>
        <v>0</v>
      </c>
      <c r="AL1715">
        <f>COUNTIFS(
    Table1[Player Name], Table1[[#This Row],[Player Name]],
    Table1[Position], Table1[[#This Row],[Position]]
)</f>
        <v>9</v>
      </c>
      <c r="AM1715" t="str" cm="1">
        <f t="array" ref="AM17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716" spans="1:39" x14ac:dyDescent="0.2">
      <c r="A1716" t="str">
        <f>TEXT(Table1[[#This Row],[Date]],"yyyymmdd") &amp; "_" &amp; (LEFT(D1716,3) &amp; "_" &amp; LEFT(E1716,3) &amp; "_" &amp; (Table1[[#This Row],[Game_no.]]))</f>
        <v>20260307_Nor_Gle_1</v>
      </c>
      <c r="B1716" s="1">
        <v>46088</v>
      </c>
      <c r="C1716" s="3">
        <v>1</v>
      </c>
      <c r="D1716" t="s">
        <v>401</v>
      </c>
      <c r="E1716" t="s">
        <v>71</v>
      </c>
      <c r="F1716" t="s">
        <v>71</v>
      </c>
      <c r="G1716" t="s">
        <v>401</v>
      </c>
      <c r="H1716" t="s">
        <v>85</v>
      </c>
      <c r="I1716" t="str">
        <f>TRIM(SUBSTITUTE(Table1[[#This Row],[Player]], " ", ""))</f>
        <v>A.Howard</v>
      </c>
      <c r="J1716">
        <v>2</v>
      </c>
      <c r="K1716">
        <v>0</v>
      </c>
      <c r="L1716">
        <v>1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f t="shared" si="83"/>
        <v>1</v>
      </c>
      <c r="W1716" t="s">
        <v>164</v>
      </c>
      <c r="X1716" s="3">
        <v>6</v>
      </c>
      <c r="Y1716">
        <v>0</v>
      </c>
      <c r="Z1716">
        <v>1</v>
      </c>
      <c r="AA1716">
        <v>1</v>
      </c>
      <c r="AB1716">
        <v>2</v>
      </c>
      <c r="AC1716">
        <v>0</v>
      </c>
      <c r="AD1716">
        <v>0</v>
      </c>
      <c r="AE1716">
        <v>0</v>
      </c>
      <c r="AF1716">
        <f>Table1[[#This Row],[AB]]+Table1[[#This Row],[BB]]+Table1[[#This Row],[SF]]</f>
        <v>3</v>
      </c>
      <c r="AG1716">
        <f>Table1[[#This Row],[H]]+Table1[[#This Row],[BB]]</f>
        <v>2</v>
      </c>
      <c r="AH1716">
        <f>Table1[[#This Row],[H]]-Table1[[#This Row],[2B]]-Table1[[#This Row],[3B]]-Table1[[#This Row],[HR]]</f>
        <v>1</v>
      </c>
      <c r="AI1716" s="3">
        <f>IF(Table1[[#This Row],[Team_Game_Number]] &gt;_xlfn.MAXIFS(Table1[Team_Game_Number],Table1[Team],Table1[[#This Row],[Team]]) - 5,1,0)</f>
        <v>0</v>
      </c>
      <c r="AJ1716" cm="1">
        <f t="array" ref="AJ1716">MATCH(Table1[[#This Row],[Game_ID]],_xlfn.UNIQUE(_xlfn._xlws.FILTER(Table1[Game_ID],Table1[Team]=Table1[[#This Row],[Team]])),0)</f>
        <v>11</v>
      </c>
      <c r="AK1716">
        <f>IF(Table1[[#This Row],[Last5_Flag]]=1,1,0)</f>
        <v>0</v>
      </c>
      <c r="AL1716">
        <f>COUNTIFS(
    Table1[Player Name], Table1[[#This Row],[Player Name]],
    Table1[Position], Table1[[#This Row],[Position]]
)</f>
        <v>3</v>
      </c>
      <c r="AM1716" t="str" cm="1">
        <f t="array" ref="AM17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1717" spans="1:39" x14ac:dyDescent="0.2">
      <c r="A1717" t="str">
        <f>TEXT(Table1[[#This Row],[Date]],"yyyymmdd") &amp; "_" &amp; (LEFT(D1717,3) &amp; "_" &amp; LEFT(E1717,3) &amp; "_" &amp; (Table1[[#This Row],[Game_no.]]))</f>
        <v>20260307_Nor_Gle_1</v>
      </c>
      <c r="B1717" s="1">
        <v>46088</v>
      </c>
      <c r="C1717" s="3">
        <v>1</v>
      </c>
      <c r="D1717" t="s">
        <v>401</v>
      </c>
      <c r="E1717" t="s">
        <v>71</v>
      </c>
      <c r="F1717" t="s">
        <v>71</v>
      </c>
      <c r="G1717" t="s">
        <v>401</v>
      </c>
      <c r="H1717" t="s">
        <v>94</v>
      </c>
      <c r="I1717" t="str">
        <f>TRIM(SUBSTITUTE(Table1[[#This Row],[Player]], " ", ""))</f>
        <v>M.Stump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f t="shared" si="83"/>
        <v>0</v>
      </c>
      <c r="W1717" t="s">
        <v>58</v>
      </c>
      <c r="X1717" s="3"/>
      <c r="Y1717">
        <v>1</v>
      </c>
      <c r="Z1717">
        <v>5</v>
      </c>
      <c r="AA1717">
        <v>5</v>
      </c>
      <c r="AB1717">
        <v>1</v>
      </c>
      <c r="AC1717">
        <v>1</v>
      </c>
      <c r="AD1717">
        <v>2</v>
      </c>
      <c r="AE1717">
        <v>0</v>
      </c>
      <c r="AF1717">
        <f>Table1[[#This Row],[AB]]+Table1[[#This Row],[BB]]+Table1[[#This Row],[SF]]</f>
        <v>0</v>
      </c>
      <c r="AG1717">
        <f>Table1[[#This Row],[H]]+Table1[[#This Row],[BB]]</f>
        <v>0</v>
      </c>
      <c r="AH1717">
        <f>Table1[[#This Row],[H]]-Table1[[#This Row],[2B]]-Table1[[#This Row],[3B]]-Table1[[#This Row],[HR]]</f>
        <v>0</v>
      </c>
      <c r="AI1717" s="3">
        <f>IF(Table1[[#This Row],[Team_Game_Number]] &gt;_xlfn.MAXIFS(Table1[Team_Game_Number],Table1[Team],Table1[[#This Row],[Team]]) - 5,1,0)</f>
        <v>0</v>
      </c>
      <c r="AJ1717" cm="1">
        <f t="array" ref="AJ1717">MATCH(Table1[[#This Row],[Game_ID]],_xlfn.UNIQUE(_xlfn._xlws.FILTER(Table1[Game_ID],Table1[Team]=Table1[[#This Row],[Team]])),0)</f>
        <v>11</v>
      </c>
      <c r="AK1717">
        <f>IF(Table1[[#This Row],[Last5_Flag]]=1,1,0)</f>
        <v>0</v>
      </c>
      <c r="AL1717">
        <f>COUNTIFS(
    Table1[Player Name], Table1[[#This Row],[Player Name]],
    Table1[Position], Table1[[#This Row],[Position]]
)</f>
        <v>11</v>
      </c>
      <c r="AM1717" t="str" cm="1">
        <f t="array" ref="AM17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18" spans="1:39" x14ac:dyDescent="0.2">
      <c r="A1718" t="str">
        <f>TEXT(Table1[[#This Row],[Date]],"yyyymmdd") &amp; "_" &amp; (LEFT(D1718,3) &amp; "_" &amp; LEFT(E1718,3) &amp; "_" &amp; (Table1[[#This Row],[Game_no.]]))</f>
        <v>20260307_Nor_Gle_1</v>
      </c>
      <c r="B1718" s="1">
        <v>46088</v>
      </c>
      <c r="C1718" s="3">
        <v>1</v>
      </c>
      <c r="D1718" t="s">
        <v>401</v>
      </c>
      <c r="E1718" t="s">
        <v>71</v>
      </c>
      <c r="F1718" t="s">
        <v>71</v>
      </c>
      <c r="G1718" t="s">
        <v>401</v>
      </c>
      <c r="H1718" t="s">
        <v>77</v>
      </c>
      <c r="I1718" t="str">
        <f>TRIM(SUBSTITUTE(Table1[[#This Row],[Player]], " ", ""))</f>
        <v>E.Lilly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f t="shared" si="83"/>
        <v>0</v>
      </c>
      <c r="W1718" t="s">
        <v>73</v>
      </c>
      <c r="X1718" s="3"/>
      <c r="Y1718">
        <v>0</v>
      </c>
      <c r="AF1718">
        <f>Table1[[#This Row],[AB]]+Table1[[#This Row],[BB]]+Table1[[#This Row],[SF]]</f>
        <v>0</v>
      </c>
      <c r="AG1718">
        <f>Table1[[#This Row],[H]]+Table1[[#This Row],[BB]]</f>
        <v>0</v>
      </c>
      <c r="AH1718">
        <f>Table1[[#This Row],[H]]-Table1[[#This Row],[2B]]-Table1[[#This Row],[3B]]-Table1[[#This Row],[HR]]</f>
        <v>0</v>
      </c>
      <c r="AI1718" s="3">
        <f>IF(Table1[[#This Row],[Team_Game_Number]] &gt;_xlfn.MAXIFS(Table1[Team_Game_Number],Table1[Team],Table1[[#This Row],[Team]]) - 5,1,0)</f>
        <v>0</v>
      </c>
      <c r="AJ1718" cm="1">
        <f t="array" ref="AJ1718">MATCH(Table1[[#This Row],[Game_ID]],_xlfn.UNIQUE(_xlfn._xlws.FILTER(Table1[Game_ID],Table1[Team]=Table1[[#This Row],[Team]])),0)</f>
        <v>11</v>
      </c>
      <c r="AK1718">
        <f>IF(Table1[[#This Row],[Last5_Flag]]=1,1,0)</f>
        <v>0</v>
      </c>
      <c r="AL1718">
        <f>COUNTIFS(
    Table1[Player Name], Table1[[#This Row],[Player Name]],
    Table1[Position], Table1[[#This Row],[Position]]
)</f>
        <v>6</v>
      </c>
      <c r="AM1718" t="str" cm="1">
        <f t="array" ref="AM17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719" spans="1:39" x14ac:dyDescent="0.2">
      <c r="A1719" t="str">
        <f>TEXT(Table1[[#This Row],[Date]],"yyyymmdd") &amp; "_" &amp; (LEFT(D1719,3) &amp; "_" &amp; LEFT(E1719,3) &amp; "_" &amp; (Table1[[#This Row],[Game_no.]]))</f>
        <v>20260307_Nor_Gle_1</v>
      </c>
      <c r="B1719" s="1">
        <v>46088</v>
      </c>
      <c r="C1719" s="3">
        <v>1</v>
      </c>
      <c r="D1719" t="s">
        <v>401</v>
      </c>
      <c r="E1719" t="s">
        <v>71</v>
      </c>
      <c r="F1719" t="s">
        <v>71</v>
      </c>
      <c r="G1719" t="s">
        <v>401</v>
      </c>
      <c r="H1719" t="s">
        <v>91</v>
      </c>
      <c r="I1719" t="str">
        <f>TRIM(SUBSTITUTE(Table1[[#This Row],[Player]], " ", ""))</f>
        <v>Ky.Burdick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f t="shared" si="83"/>
        <v>0</v>
      </c>
      <c r="W1719" t="s">
        <v>58</v>
      </c>
      <c r="X1719" s="3"/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f>Table1[[#This Row],[AB]]+Table1[[#This Row],[BB]]+Table1[[#This Row],[SF]]</f>
        <v>0</v>
      </c>
      <c r="AG1719">
        <f>Table1[[#This Row],[H]]+Table1[[#This Row],[BB]]</f>
        <v>0</v>
      </c>
      <c r="AH1719">
        <f>Table1[[#This Row],[H]]-Table1[[#This Row],[2B]]-Table1[[#This Row],[3B]]-Table1[[#This Row],[HR]]</f>
        <v>0</v>
      </c>
      <c r="AI1719" s="3">
        <f>IF(Table1[[#This Row],[Team_Game_Number]] &gt;_xlfn.MAXIFS(Table1[Team_Game_Number],Table1[Team],Table1[[#This Row],[Team]]) - 5,1,0)</f>
        <v>0</v>
      </c>
      <c r="AJ1719" cm="1">
        <f t="array" ref="AJ1719">MATCH(Table1[[#This Row],[Game_ID]],_xlfn.UNIQUE(_xlfn._xlws.FILTER(Table1[Game_ID],Table1[Team]=Table1[[#This Row],[Team]])),0)</f>
        <v>11</v>
      </c>
      <c r="AK1719">
        <f>IF(Table1[[#This Row],[Last5_Flag]]=1,1,0)</f>
        <v>0</v>
      </c>
      <c r="AL1719">
        <f>COUNTIFS(
    Table1[Player Name], Table1[[#This Row],[Player Name]],
    Table1[Position], Table1[[#This Row],[Position]]
)</f>
        <v>16</v>
      </c>
      <c r="AM1719" t="str" cm="1">
        <f t="array" ref="AM17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20" spans="1:39" x14ac:dyDescent="0.2">
      <c r="A1720" t="str">
        <f>TEXT(Table1[[#This Row],[Date]],"yyyymmdd") &amp; "_" &amp; (LEFT(D1720,3) &amp; "_" &amp; LEFT(E1720,3) &amp; "_" &amp; (Table1[[#This Row],[Game_no.]]))</f>
        <v>20260307_Nor_Gle_1</v>
      </c>
      <c r="B1720" s="1">
        <v>46088</v>
      </c>
      <c r="C1720" s="3">
        <v>1</v>
      </c>
      <c r="D1720" t="s">
        <v>401</v>
      </c>
      <c r="E1720" t="s">
        <v>71</v>
      </c>
      <c r="F1720" t="s">
        <v>71</v>
      </c>
      <c r="G1720" t="s">
        <v>401</v>
      </c>
      <c r="H1720" t="s">
        <v>89</v>
      </c>
      <c r="I1720" t="str">
        <f>TRIM(SUBSTITUTE(Table1[[#This Row],[Player]], " ", ""))</f>
        <v>F.Yoho</v>
      </c>
      <c r="J1720">
        <v>3</v>
      </c>
      <c r="K1720">
        <v>1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f t="shared" si="83"/>
        <v>0</v>
      </c>
      <c r="W1720" t="s">
        <v>43</v>
      </c>
      <c r="X1720" s="3">
        <v>7</v>
      </c>
      <c r="Y1720">
        <v>0</v>
      </c>
      <c r="AF1720">
        <f>Table1[[#This Row],[AB]]+Table1[[#This Row],[BB]]+Table1[[#This Row],[SF]]</f>
        <v>3</v>
      </c>
      <c r="AG1720">
        <f>Table1[[#This Row],[H]]+Table1[[#This Row],[BB]]</f>
        <v>0</v>
      </c>
      <c r="AH1720">
        <f>Table1[[#This Row],[H]]-Table1[[#This Row],[2B]]-Table1[[#This Row],[3B]]-Table1[[#This Row],[HR]]</f>
        <v>0</v>
      </c>
      <c r="AI1720" s="3">
        <f>IF(Table1[[#This Row],[Team_Game_Number]] &gt;_xlfn.MAXIFS(Table1[Team_Game_Number],Table1[Team],Table1[[#This Row],[Team]]) - 5,1,0)</f>
        <v>0</v>
      </c>
      <c r="AJ1720" cm="1">
        <f t="array" ref="AJ1720">MATCH(Table1[[#This Row],[Game_ID]],_xlfn.UNIQUE(_xlfn._xlws.FILTER(Table1[Game_ID],Table1[Team]=Table1[[#This Row],[Team]])),0)</f>
        <v>11</v>
      </c>
      <c r="AK1720">
        <f>IF(Table1[[#This Row],[Last5_Flag]]=1,1,0)</f>
        <v>0</v>
      </c>
      <c r="AL1720">
        <f>COUNTIFS(
    Table1[Player Name], Table1[[#This Row],[Player Name]],
    Table1[Position], Table1[[#This Row],[Position]]
)</f>
        <v>6</v>
      </c>
      <c r="AM1720" t="str" cm="1">
        <f t="array" ref="AM17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21" spans="1:39" x14ac:dyDescent="0.2">
      <c r="A1721" t="str">
        <f>TEXT(Table1[[#This Row],[Date]],"yyyymmdd") &amp; "_" &amp; (LEFT(D1721,3) &amp; "_" &amp; LEFT(E1721,3) &amp; "_" &amp; (Table1[[#This Row],[Game_no.]]))</f>
        <v>20260307_Nor_Gle_1</v>
      </c>
      <c r="B1721" s="1">
        <v>46088</v>
      </c>
      <c r="C1721" s="3">
        <v>1</v>
      </c>
      <c r="D1721" t="s">
        <v>401</v>
      </c>
      <c r="E1721" t="s">
        <v>71</v>
      </c>
      <c r="F1721" t="s">
        <v>71</v>
      </c>
      <c r="G1721" t="s">
        <v>401</v>
      </c>
      <c r="H1721" t="s">
        <v>125</v>
      </c>
      <c r="I1721" t="str">
        <f>TRIM(SUBSTITUTE(Table1[[#This Row],[Player]], " ", ""))</f>
        <v>K.Burdick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f t="shared" si="83"/>
        <v>0</v>
      </c>
      <c r="W1721" t="s">
        <v>73</v>
      </c>
      <c r="X1721" s="3"/>
      <c r="Y1721">
        <v>0</v>
      </c>
      <c r="AF1721">
        <f>Table1[[#This Row],[AB]]+Table1[[#This Row],[BB]]+Table1[[#This Row],[SF]]</f>
        <v>0</v>
      </c>
      <c r="AG1721">
        <f>Table1[[#This Row],[H]]+Table1[[#This Row],[BB]]</f>
        <v>0</v>
      </c>
      <c r="AH1721">
        <f>Table1[[#This Row],[H]]-Table1[[#This Row],[2B]]-Table1[[#This Row],[3B]]-Table1[[#This Row],[HR]]</f>
        <v>0</v>
      </c>
      <c r="AI1721" s="3">
        <f>IF(Table1[[#This Row],[Team_Game_Number]] &gt;_xlfn.MAXIFS(Table1[Team_Game_Number],Table1[Team],Table1[[#This Row],[Team]]) - 5,1,0)</f>
        <v>0</v>
      </c>
      <c r="AJ1721" cm="1">
        <f t="array" ref="AJ1721">MATCH(Table1[[#This Row],[Game_ID]],_xlfn.UNIQUE(_xlfn._xlws.FILTER(Table1[Game_ID],Table1[Team]=Table1[[#This Row],[Team]])),0)</f>
        <v>11</v>
      </c>
      <c r="AK1721">
        <f>IF(Table1[[#This Row],[Last5_Flag]]=1,1,0)</f>
        <v>0</v>
      </c>
      <c r="AL1721">
        <f>COUNTIFS(
    Table1[Player Name], Table1[[#This Row],[Player Name]],
    Table1[Position], Table1[[#This Row],[Position]]
)</f>
        <v>6</v>
      </c>
      <c r="AM1721" t="str" cm="1">
        <f t="array" ref="AM17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722" spans="1:39" x14ac:dyDescent="0.2">
      <c r="A1722" t="str">
        <f>TEXT(Table1[[#This Row],[Date]],"yyyymmdd") &amp; "_" &amp; (LEFT(D1722,3) &amp; "_" &amp; LEFT(E1722,3) &amp; "_" &amp; (Table1[[#This Row],[Game_no.]]))</f>
        <v>20260307_Nor_Gle_1</v>
      </c>
      <c r="B1722" s="1">
        <v>46088</v>
      </c>
      <c r="C1722" s="3">
        <v>1</v>
      </c>
      <c r="D1722" t="s">
        <v>401</v>
      </c>
      <c r="E1722" t="s">
        <v>71</v>
      </c>
      <c r="F1722" t="s">
        <v>71</v>
      </c>
      <c r="G1722" t="s">
        <v>401</v>
      </c>
      <c r="H1722" t="s">
        <v>84</v>
      </c>
      <c r="I1722" t="str">
        <f>TRIM(SUBSTITUTE(Table1[[#This Row],[Player]], " ", ""))</f>
        <v>E.McLean</v>
      </c>
      <c r="J1722">
        <v>3</v>
      </c>
      <c r="K1722">
        <v>0</v>
      </c>
      <c r="L1722">
        <v>1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f t="shared" si="83"/>
        <v>1</v>
      </c>
      <c r="W1722" t="s">
        <v>57</v>
      </c>
      <c r="X1722" s="3">
        <v>8</v>
      </c>
      <c r="Y1722">
        <v>0</v>
      </c>
      <c r="AF1722">
        <f>Table1[[#This Row],[AB]]+Table1[[#This Row],[BB]]+Table1[[#This Row],[SF]]</f>
        <v>3</v>
      </c>
      <c r="AG1722">
        <f>Table1[[#This Row],[H]]+Table1[[#This Row],[BB]]</f>
        <v>1</v>
      </c>
      <c r="AH1722">
        <f>Table1[[#This Row],[H]]-Table1[[#This Row],[2B]]-Table1[[#This Row],[3B]]-Table1[[#This Row],[HR]]</f>
        <v>1</v>
      </c>
      <c r="AI1722" s="3">
        <f>IF(Table1[[#This Row],[Team_Game_Number]] &gt;_xlfn.MAXIFS(Table1[Team_Game_Number],Table1[Team],Table1[[#This Row],[Team]]) - 5,1,0)</f>
        <v>0</v>
      </c>
      <c r="AJ1722" cm="1">
        <f t="array" ref="AJ1722">MATCH(Table1[[#This Row],[Game_ID]],_xlfn.UNIQUE(_xlfn._xlws.FILTER(Table1[Game_ID],Table1[Team]=Table1[[#This Row],[Team]])),0)</f>
        <v>11</v>
      </c>
      <c r="AK1722">
        <f>IF(Table1[[#This Row],[Last5_Flag]]=1,1,0)</f>
        <v>0</v>
      </c>
      <c r="AL1722">
        <f>COUNTIFS(
    Table1[Player Name], Table1[[#This Row],[Player Name]],
    Table1[Position], Table1[[#This Row],[Position]]
)</f>
        <v>30</v>
      </c>
      <c r="AM1722" t="str" cm="1">
        <f t="array" ref="AM17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723" spans="1:39" x14ac:dyDescent="0.2">
      <c r="A1723" t="str">
        <f>TEXT(Table1[[#This Row],[Date]],"yyyymmdd") &amp; "_" &amp; (LEFT(D1723,3) &amp; "_" &amp; LEFT(E1723,3) &amp; "_" &amp; (Table1[[#This Row],[Game_no.]]))</f>
        <v>20260307_Nor_Gle_1</v>
      </c>
      <c r="B1723" s="1">
        <v>46088</v>
      </c>
      <c r="C1723" s="3">
        <v>1</v>
      </c>
      <c r="D1723" t="s">
        <v>401</v>
      </c>
      <c r="E1723" t="s">
        <v>71</v>
      </c>
      <c r="F1723" t="s">
        <v>71</v>
      </c>
      <c r="G1723" t="s">
        <v>401</v>
      </c>
      <c r="H1723" t="s">
        <v>87</v>
      </c>
      <c r="I1723" t="str">
        <f>TRIM(SUBSTITUTE(Table1[[#This Row],[Player]], " ", ""))</f>
        <v>L.Burns</v>
      </c>
      <c r="J1723">
        <v>3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f t="shared" si="83"/>
        <v>0</v>
      </c>
      <c r="W1723" t="s">
        <v>54</v>
      </c>
      <c r="X1723" s="3">
        <v>9</v>
      </c>
      <c r="Y1723">
        <v>0</v>
      </c>
      <c r="AF1723">
        <f>Table1[[#This Row],[AB]]+Table1[[#This Row],[BB]]+Table1[[#This Row],[SF]]</f>
        <v>3</v>
      </c>
      <c r="AG1723">
        <f>Table1[[#This Row],[H]]+Table1[[#This Row],[BB]]</f>
        <v>0</v>
      </c>
      <c r="AH1723">
        <f>Table1[[#This Row],[H]]-Table1[[#This Row],[2B]]-Table1[[#This Row],[3B]]-Table1[[#This Row],[HR]]</f>
        <v>0</v>
      </c>
      <c r="AI1723" s="3">
        <f>IF(Table1[[#This Row],[Team_Game_Number]] &gt;_xlfn.MAXIFS(Table1[Team_Game_Number],Table1[Team],Table1[[#This Row],[Team]]) - 5,1,0)</f>
        <v>0</v>
      </c>
      <c r="AJ1723" cm="1">
        <f t="array" ref="AJ1723">MATCH(Table1[[#This Row],[Game_ID]],_xlfn.UNIQUE(_xlfn._xlws.FILTER(Table1[Game_ID],Table1[Team]=Table1[[#This Row],[Team]])),0)</f>
        <v>11</v>
      </c>
      <c r="AK1723">
        <f>IF(Table1[[#This Row],[Last5_Flag]]=1,1,0)</f>
        <v>0</v>
      </c>
      <c r="AL1723">
        <f>COUNTIFS(
    Table1[Player Name], Table1[[#This Row],[Player Name]],
    Table1[Position], Table1[[#This Row],[Position]]
)</f>
        <v>23</v>
      </c>
      <c r="AM1723" t="str" cm="1">
        <f t="array" ref="AM17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724" spans="1:39" x14ac:dyDescent="0.2">
      <c r="A1724" t="str">
        <f>TEXT(Table1[[#This Row],[Date]],"yyyymmdd") &amp; "_" &amp; (LEFT(D1724,3) &amp; "_" &amp; LEFT(E1724,3) &amp; "_" &amp; (Table1[[#This Row],[Game_no.]]))</f>
        <v>20260307_Nor_Gle_1</v>
      </c>
      <c r="B1724" s="1">
        <v>46088</v>
      </c>
      <c r="C1724" s="3">
        <v>1</v>
      </c>
      <c r="D1724" t="s">
        <v>401</v>
      </c>
      <c r="E1724" t="s">
        <v>71</v>
      </c>
      <c r="F1724" t="s">
        <v>71</v>
      </c>
      <c r="G1724" t="s">
        <v>401</v>
      </c>
      <c r="H1724" t="s">
        <v>402</v>
      </c>
      <c r="I1724" t="str">
        <f>TRIM(SUBSTITUTE(Table1[[#This Row],[Player]], " ", ""))</f>
        <v>A.Dellin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f t="shared" si="83"/>
        <v>0</v>
      </c>
      <c r="W1724" t="s">
        <v>164</v>
      </c>
      <c r="X1724" s="3"/>
      <c r="Y1724">
        <v>0</v>
      </c>
      <c r="Z1724">
        <v>0</v>
      </c>
      <c r="AA1724">
        <v>0</v>
      </c>
      <c r="AB1724">
        <v>1</v>
      </c>
      <c r="AC1724">
        <v>1</v>
      </c>
      <c r="AD1724">
        <v>1</v>
      </c>
      <c r="AE1724">
        <v>0</v>
      </c>
      <c r="AF1724">
        <f>Table1[[#This Row],[AB]]+Table1[[#This Row],[BB]]+Table1[[#This Row],[SF]]</f>
        <v>0</v>
      </c>
      <c r="AG1724">
        <f>Table1[[#This Row],[H]]+Table1[[#This Row],[BB]]</f>
        <v>0</v>
      </c>
      <c r="AH1724">
        <f>Table1[[#This Row],[H]]-Table1[[#This Row],[2B]]-Table1[[#This Row],[3B]]-Table1[[#This Row],[HR]]</f>
        <v>0</v>
      </c>
      <c r="AI1724" s="3">
        <f>IF(Table1[[#This Row],[Team_Game_Number]] &gt;_xlfn.MAXIFS(Table1[Team_Game_Number],Table1[Team],Table1[[#This Row],[Team]]) - 5,1,0)</f>
        <v>0</v>
      </c>
      <c r="AJ1724" cm="1">
        <f t="array" ref="AJ1724">MATCH(Table1[[#This Row],[Game_ID]],_xlfn.UNIQUE(_xlfn._xlws.FILTER(Table1[Game_ID],Table1[Team]=Table1[[#This Row],[Team]])),0)</f>
        <v>11</v>
      </c>
      <c r="AK1724">
        <f>IF(Table1[[#This Row],[Last5_Flag]]=1,1,0)</f>
        <v>0</v>
      </c>
      <c r="AL1724">
        <f>COUNTIFS(
    Table1[Player Name], Table1[[#This Row],[Player Name]],
    Table1[Position], Table1[[#This Row],[Position]]
)</f>
        <v>1</v>
      </c>
      <c r="AM1724" t="str" cm="1">
        <f t="array" ref="AM17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DP/P</v>
      </c>
    </row>
    <row r="1725" spans="1:39" x14ac:dyDescent="0.2">
      <c r="A1725" t="str">
        <f>TEXT(Table1[[#This Row],[Date]],"yyyymmdd") &amp; "_" &amp; (LEFT(D1725,3) &amp; "_" &amp; LEFT(E1725,3) &amp; "_" &amp; (Table1[[#This Row],[Game_no.]]))</f>
        <v>20260307_Fin_UC_1</v>
      </c>
      <c r="B1725" s="1">
        <v>46088</v>
      </c>
      <c r="C1725" s="3">
        <v>1</v>
      </c>
      <c r="D1725" t="s">
        <v>312</v>
      </c>
      <c r="E1725" t="s">
        <v>201</v>
      </c>
      <c r="F1725" t="s">
        <v>201</v>
      </c>
      <c r="G1725" t="s">
        <v>312</v>
      </c>
      <c r="H1725" t="s">
        <v>202</v>
      </c>
      <c r="I1725" t="str">
        <f>TRIM(SUBSTITUTE(Table1[[#This Row],[Player]], " ", ""))</f>
        <v>E.Zucchero</v>
      </c>
      <c r="J1725">
        <v>4</v>
      </c>
      <c r="K1725">
        <v>1</v>
      </c>
      <c r="L1725">
        <v>1</v>
      </c>
      <c r="M1725">
        <v>3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f t="shared" si="83"/>
        <v>3</v>
      </c>
      <c r="W1725" t="s">
        <v>48</v>
      </c>
      <c r="X1725" s="3">
        <v>1</v>
      </c>
      <c r="Y1725">
        <v>0</v>
      </c>
      <c r="AF1725">
        <f>Table1[[#This Row],[AB]]+Table1[[#This Row],[BB]]+Table1[[#This Row],[SF]]</f>
        <v>4</v>
      </c>
      <c r="AG1725">
        <f>Table1[[#This Row],[H]]+Table1[[#This Row],[BB]]</f>
        <v>1</v>
      </c>
      <c r="AH1725">
        <f>Table1[[#This Row],[H]]-Table1[[#This Row],[2B]]-Table1[[#This Row],[3B]]-Table1[[#This Row],[HR]]</f>
        <v>0</v>
      </c>
      <c r="AI1725" s="3">
        <f>IF(Table1[[#This Row],[Team_Game_Number]] &gt;_xlfn.MAXIFS(Table1[Team_Game_Number],Table1[Team],Table1[[#This Row],[Team]]) - 5,1,0)</f>
        <v>0</v>
      </c>
      <c r="AJ1725" cm="1">
        <f t="array" ref="AJ1725">MATCH(Table1[[#This Row],[Game_ID]],_xlfn.UNIQUE(_xlfn._xlws.FILTER(Table1[Game_ID],Table1[Team]=Table1[[#This Row],[Team]])),0)</f>
        <v>19</v>
      </c>
      <c r="AK1725">
        <f>IF(Table1[[#This Row],[Last5_Flag]]=1,1,0)</f>
        <v>0</v>
      </c>
      <c r="AL1725">
        <f>COUNTIFS(
    Table1[Player Name], Table1[[#This Row],[Player Name]],
    Table1[Position], Table1[[#This Row],[Position]]
)</f>
        <v>33</v>
      </c>
      <c r="AM1725" t="str" cm="1">
        <f t="array" ref="AM17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726" spans="1:39" x14ac:dyDescent="0.2">
      <c r="A1726" t="str">
        <f>TEXT(Table1[[#This Row],[Date]],"yyyymmdd") &amp; "_" &amp; (LEFT(D1726,3) &amp; "_" &amp; LEFT(E1726,3) &amp; "_" &amp; (Table1[[#This Row],[Game_no.]]))</f>
        <v>20260307_Fin_UC_1</v>
      </c>
      <c r="B1726" s="1">
        <v>46088</v>
      </c>
      <c r="C1726" s="3">
        <v>1</v>
      </c>
      <c r="D1726" t="s">
        <v>312</v>
      </c>
      <c r="E1726" t="s">
        <v>201</v>
      </c>
      <c r="F1726" t="s">
        <v>201</v>
      </c>
      <c r="G1726" t="s">
        <v>312</v>
      </c>
      <c r="H1726" t="s">
        <v>205</v>
      </c>
      <c r="I1726" t="str">
        <f>TRIM(SUBSTITUTE(Table1[[#This Row],[Player]], " ", ""))</f>
        <v>T.Hodson</v>
      </c>
      <c r="J1726">
        <v>2</v>
      </c>
      <c r="K1726">
        <v>0</v>
      </c>
      <c r="L1726">
        <v>1</v>
      </c>
      <c r="M1726">
        <v>0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f t="shared" si="83"/>
        <v>1</v>
      </c>
      <c r="W1726" t="s">
        <v>8</v>
      </c>
      <c r="X1726" s="3">
        <v>2</v>
      </c>
      <c r="Y1726">
        <v>0</v>
      </c>
      <c r="AF1726">
        <f>Table1[[#This Row],[AB]]+Table1[[#This Row],[BB]]+Table1[[#This Row],[SF]]</f>
        <v>3</v>
      </c>
      <c r="AG1726">
        <f>Table1[[#This Row],[H]]+Table1[[#This Row],[BB]]</f>
        <v>2</v>
      </c>
      <c r="AH1726">
        <f>Table1[[#This Row],[H]]-Table1[[#This Row],[2B]]-Table1[[#This Row],[3B]]-Table1[[#This Row],[HR]]</f>
        <v>1</v>
      </c>
      <c r="AI1726" s="3">
        <f>IF(Table1[[#This Row],[Team_Game_Number]] &gt;_xlfn.MAXIFS(Table1[Team_Game_Number],Table1[Team],Table1[[#This Row],[Team]]) - 5,1,0)</f>
        <v>0</v>
      </c>
      <c r="AJ1726" cm="1">
        <f t="array" ref="AJ1726">MATCH(Table1[[#This Row],[Game_ID]],_xlfn.UNIQUE(_xlfn._xlws.FILTER(Table1[Game_ID],Table1[Team]=Table1[[#This Row],[Team]])),0)</f>
        <v>19</v>
      </c>
      <c r="AK1726">
        <f>IF(Table1[[#This Row],[Last5_Flag]]=1,1,0)</f>
        <v>0</v>
      </c>
      <c r="AL1726">
        <f>COUNTIFS(
    Table1[Player Name], Table1[[#This Row],[Player Name]],
    Table1[Position], Table1[[#This Row],[Position]]
)</f>
        <v>33</v>
      </c>
      <c r="AM1726" t="str" cm="1">
        <f t="array" ref="AM17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727" spans="1:39" x14ac:dyDescent="0.2">
      <c r="A1727" t="str">
        <f>TEXT(Table1[[#This Row],[Date]],"yyyymmdd") &amp; "_" &amp; (LEFT(D1727,3) &amp; "_" &amp; LEFT(E1727,3) &amp; "_" &amp; (Table1[[#This Row],[Game_no.]]))</f>
        <v>20260307_Fin_UC_1</v>
      </c>
      <c r="B1727" s="1">
        <v>46088</v>
      </c>
      <c r="C1727" s="3">
        <v>1</v>
      </c>
      <c r="D1727" t="s">
        <v>312</v>
      </c>
      <c r="E1727" t="s">
        <v>201</v>
      </c>
      <c r="F1727" t="s">
        <v>201</v>
      </c>
      <c r="G1727" t="s">
        <v>312</v>
      </c>
      <c r="H1727" t="s">
        <v>238</v>
      </c>
      <c r="I1727" t="str">
        <f>TRIM(SUBSTITUTE(Table1[[#This Row],[Player]], " ", ""))</f>
        <v>M.Dunman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f t="shared" si="83"/>
        <v>0</v>
      </c>
      <c r="W1727" t="s">
        <v>73</v>
      </c>
      <c r="X1727" s="3"/>
      <c r="Y1727">
        <v>0</v>
      </c>
      <c r="AF1727">
        <f>Table1[[#This Row],[AB]]+Table1[[#This Row],[BB]]+Table1[[#This Row],[SF]]</f>
        <v>0</v>
      </c>
      <c r="AG1727">
        <f>Table1[[#This Row],[H]]+Table1[[#This Row],[BB]]</f>
        <v>0</v>
      </c>
      <c r="AH1727">
        <f>Table1[[#This Row],[H]]-Table1[[#This Row],[2B]]-Table1[[#This Row],[3B]]-Table1[[#This Row],[HR]]</f>
        <v>0</v>
      </c>
      <c r="AI1727" s="3">
        <f>IF(Table1[[#This Row],[Team_Game_Number]] &gt;_xlfn.MAXIFS(Table1[Team_Game_Number],Table1[Team],Table1[[#This Row],[Team]]) - 5,1,0)</f>
        <v>0</v>
      </c>
      <c r="AJ1727" cm="1">
        <f t="array" ref="AJ1727">MATCH(Table1[[#This Row],[Game_ID]],_xlfn.UNIQUE(_xlfn._xlws.FILTER(Table1[Game_ID],Table1[Team]=Table1[[#This Row],[Team]])),0)</f>
        <v>19</v>
      </c>
      <c r="AK1727">
        <f>IF(Table1[[#This Row],[Last5_Flag]]=1,1,0)</f>
        <v>0</v>
      </c>
      <c r="AL1727">
        <f>COUNTIFS(
    Table1[Player Name], Table1[[#This Row],[Player Name]],
    Table1[Position], Table1[[#This Row],[Position]]
)</f>
        <v>2</v>
      </c>
      <c r="AM1727" t="str" cm="1">
        <f t="array" ref="AM17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728" spans="1:39" x14ac:dyDescent="0.2">
      <c r="A1728" t="str">
        <f>TEXT(Table1[[#This Row],[Date]],"yyyymmdd") &amp; "_" &amp; (LEFT(D1728,3) &amp; "_" &amp; LEFT(E1728,3) &amp; "_" &amp; (Table1[[#This Row],[Game_no.]]))</f>
        <v>20260307_Fin_UC_1</v>
      </c>
      <c r="B1728" s="1">
        <v>46088</v>
      </c>
      <c r="C1728" s="3">
        <v>1</v>
      </c>
      <c r="D1728" t="s">
        <v>312</v>
      </c>
      <c r="E1728" t="s">
        <v>201</v>
      </c>
      <c r="F1728" t="s">
        <v>201</v>
      </c>
      <c r="G1728" t="s">
        <v>312</v>
      </c>
      <c r="H1728" t="s">
        <v>222</v>
      </c>
      <c r="I1728" t="str">
        <f>TRIM(SUBSTITUTE(Table1[[#This Row],[Player]], " ", ""))</f>
        <v>C.Masters</v>
      </c>
      <c r="J1728">
        <v>3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f t="shared" si="83"/>
        <v>0</v>
      </c>
      <c r="W1728" t="s">
        <v>50</v>
      </c>
      <c r="X1728" s="3">
        <v>3</v>
      </c>
      <c r="Y1728">
        <v>0</v>
      </c>
      <c r="AF1728">
        <f>Table1[[#This Row],[AB]]+Table1[[#This Row],[BB]]+Table1[[#This Row],[SF]]</f>
        <v>4</v>
      </c>
      <c r="AG1728">
        <f>Table1[[#This Row],[H]]+Table1[[#This Row],[BB]]</f>
        <v>1</v>
      </c>
      <c r="AH1728">
        <f>Table1[[#This Row],[H]]-Table1[[#This Row],[2B]]-Table1[[#This Row],[3B]]-Table1[[#This Row],[HR]]</f>
        <v>0</v>
      </c>
      <c r="AI1728" s="3">
        <f>IF(Table1[[#This Row],[Team_Game_Number]] &gt;_xlfn.MAXIFS(Table1[Team_Game_Number],Table1[Team],Table1[[#This Row],[Team]]) - 5,1,0)</f>
        <v>0</v>
      </c>
      <c r="AJ1728" cm="1">
        <f t="array" ref="AJ1728">MATCH(Table1[[#This Row],[Game_ID]],_xlfn.UNIQUE(_xlfn._xlws.FILTER(Table1[Game_ID],Table1[Team]=Table1[[#This Row],[Team]])),0)</f>
        <v>19</v>
      </c>
      <c r="AK1728">
        <f>IF(Table1[[#This Row],[Last5_Flag]]=1,1,0)</f>
        <v>0</v>
      </c>
      <c r="AL1728">
        <f>COUNTIFS(
    Table1[Player Name], Table1[[#This Row],[Player Name]],
    Table1[Position], Table1[[#This Row],[Position]]
)</f>
        <v>8</v>
      </c>
      <c r="AM1728" t="str" cm="1">
        <f t="array" ref="AM17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29" spans="1:39" x14ac:dyDescent="0.2">
      <c r="A1729" t="str">
        <f>TEXT(Table1[[#This Row],[Date]],"yyyymmdd") &amp; "_" &amp; (LEFT(D1729,3) &amp; "_" &amp; LEFT(E1729,3) &amp; "_" &amp; (Table1[[#This Row],[Game_no.]]))</f>
        <v>20260307_Fin_UC_1</v>
      </c>
      <c r="B1729" s="1">
        <v>46088</v>
      </c>
      <c r="C1729" s="3">
        <v>1</v>
      </c>
      <c r="D1729" t="s">
        <v>312</v>
      </c>
      <c r="E1729" t="s">
        <v>201</v>
      </c>
      <c r="F1729" t="s">
        <v>201</v>
      </c>
      <c r="G1729" t="s">
        <v>312</v>
      </c>
      <c r="H1729" t="s">
        <v>207</v>
      </c>
      <c r="I1729" t="str">
        <f>TRIM(SUBSTITUTE(Table1[[#This Row],[Player]], " ", ""))</f>
        <v>A.Hurley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f t="shared" si="83"/>
        <v>0</v>
      </c>
      <c r="W1729" t="s">
        <v>73</v>
      </c>
      <c r="X1729" s="3"/>
      <c r="Y1729">
        <v>0</v>
      </c>
      <c r="AF1729">
        <f>Table1[[#This Row],[AB]]+Table1[[#This Row],[BB]]+Table1[[#This Row],[SF]]</f>
        <v>0</v>
      </c>
      <c r="AG1729">
        <f>Table1[[#This Row],[H]]+Table1[[#This Row],[BB]]</f>
        <v>0</v>
      </c>
      <c r="AH1729">
        <f>Table1[[#This Row],[H]]-Table1[[#This Row],[2B]]-Table1[[#This Row],[3B]]-Table1[[#This Row],[HR]]</f>
        <v>0</v>
      </c>
      <c r="AI1729" s="3">
        <f>IF(Table1[[#This Row],[Team_Game_Number]] &gt;_xlfn.MAXIFS(Table1[Team_Game_Number],Table1[Team],Table1[[#This Row],[Team]]) - 5,1,0)</f>
        <v>0</v>
      </c>
      <c r="AJ1729" cm="1">
        <f t="array" ref="AJ1729">MATCH(Table1[[#This Row],[Game_ID]],_xlfn.UNIQUE(_xlfn._xlws.FILTER(Table1[Game_ID],Table1[Team]=Table1[[#This Row],[Team]])),0)</f>
        <v>19</v>
      </c>
      <c r="AK1729">
        <f>IF(Table1[[#This Row],[Last5_Flag]]=1,1,0)</f>
        <v>0</v>
      </c>
      <c r="AL1729">
        <f>COUNTIFS(
    Table1[Player Name], Table1[[#This Row],[Player Name]],
    Table1[Position], Table1[[#This Row],[Position]]
)</f>
        <v>16</v>
      </c>
      <c r="AM1729" t="str" cm="1">
        <f t="array" ref="AM17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730" spans="1:39" x14ac:dyDescent="0.2">
      <c r="A1730" t="str">
        <f>TEXT(Table1[[#This Row],[Date]],"yyyymmdd") &amp; "_" &amp; (LEFT(D1730,3) &amp; "_" &amp; LEFT(E1730,3) &amp; "_" &amp; (Table1[[#This Row],[Game_no.]]))</f>
        <v>20260307_Fin_UC_1</v>
      </c>
      <c r="B1730" s="1">
        <v>46088</v>
      </c>
      <c r="C1730" s="3">
        <v>1</v>
      </c>
      <c r="D1730" t="s">
        <v>312</v>
      </c>
      <c r="E1730" t="s">
        <v>201</v>
      </c>
      <c r="F1730" t="s">
        <v>201</v>
      </c>
      <c r="G1730" t="s">
        <v>312</v>
      </c>
      <c r="H1730" t="s">
        <v>221</v>
      </c>
      <c r="I1730" t="str">
        <f>TRIM(SUBSTITUTE(Table1[[#This Row],[Player]], " ", ""))</f>
        <v>C.Dunn</v>
      </c>
      <c r="J1730">
        <v>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f t="shared" si="83"/>
        <v>0</v>
      </c>
      <c r="W1730" t="s">
        <v>43</v>
      </c>
      <c r="X1730" s="3">
        <v>4</v>
      </c>
      <c r="Y1730">
        <v>0</v>
      </c>
      <c r="AF1730">
        <f>Table1[[#This Row],[AB]]+Table1[[#This Row],[BB]]+Table1[[#This Row],[SF]]</f>
        <v>3</v>
      </c>
      <c r="AG1730">
        <f>Table1[[#This Row],[H]]+Table1[[#This Row],[BB]]</f>
        <v>0</v>
      </c>
      <c r="AH1730">
        <f>Table1[[#This Row],[H]]-Table1[[#This Row],[2B]]-Table1[[#This Row],[3B]]-Table1[[#This Row],[HR]]</f>
        <v>0</v>
      </c>
      <c r="AI1730" s="3">
        <f>IF(Table1[[#This Row],[Team_Game_Number]] &gt;_xlfn.MAXIFS(Table1[Team_Game_Number],Table1[Team],Table1[[#This Row],[Team]]) - 5,1,0)</f>
        <v>0</v>
      </c>
      <c r="AJ1730" cm="1">
        <f t="array" ref="AJ1730">MATCH(Table1[[#This Row],[Game_ID]],_xlfn.UNIQUE(_xlfn._xlws.FILTER(Table1[Game_ID],Table1[Team]=Table1[[#This Row],[Team]])),0)</f>
        <v>19</v>
      </c>
      <c r="AK1730">
        <f>IF(Table1[[#This Row],[Last5_Flag]]=1,1,0)</f>
        <v>0</v>
      </c>
      <c r="AL1730">
        <f>COUNTIFS(
    Table1[Player Name], Table1[[#This Row],[Player Name]],
    Table1[Position], Table1[[#This Row],[Position]]
)</f>
        <v>7</v>
      </c>
      <c r="AM1730" t="str" cm="1">
        <f t="array" ref="AM17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31" spans="1:39" x14ac:dyDescent="0.2">
      <c r="A1731" t="str">
        <f>TEXT(Table1[[#This Row],[Date]],"yyyymmdd") &amp; "_" &amp; (LEFT(D1731,3) &amp; "_" &amp; LEFT(E1731,3) &amp; "_" &amp; (Table1[[#This Row],[Game_no.]]))</f>
        <v>20260307_Fin_UC_1</v>
      </c>
      <c r="B1731" s="1">
        <v>46088</v>
      </c>
      <c r="C1731" s="3">
        <v>1</v>
      </c>
      <c r="D1731" t="s">
        <v>312</v>
      </c>
      <c r="E1731" t="s">
        <v>201</v>
      </c>
      <c r="F1731" t="s">
        <v>201</v>
      </c>
      <c r="G1731" t="s">
        <v>312</v>
      </c>
      <c r="H1731" t="s">
        <v>204</v>
      </c>
      <c r="I1731" t="str">
        <f>TRIM(SUBSTITUTE(Table1[[#This Row],[Player]], " ", ""))</f>
        <v>K.Moran</v>
      </c>
      <c r="J1731">
        <v>3</v>
      </c>
      <c r="K1731">
        <v>1</v>
      </c>
      <c r="L1731">
        <v>2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0</v>
      </c>
      <c r="V1731">
        <f t="shared" si="83"/>
        <v>6</v>
      </c>
      <c r="W1731" t="s">
        <v>53</v>
      </c>
      <c r="X1731" s="3">
        <v>5</v>
      </c>
      <c r="Y1731">
        <v>0</v>
      </c>
      <c r="AF1731">
        <f>Table1[[#This Row],[AB]]+Table1[[#This Row],[BB]]+Table1[[#This Row],[SF]]</f>
        <v>3</v>
      </c>
      <c r="AG1731">
        <f>Table1[[#This Row],[H]]+Table1[[#This Row],[BB]]</f>
        <v>2</v>
      </c>
      <c r="AH1731">
        <f>Table1[[#This Row],[H]]-Table1[[#This Row],[2B]]-Table1[[#This Row],[3B]]-Table1[[#This Row],[HR]]</f>
        <v>1</v>
      </c>
      <c r="AI1731" s="3">
        <f>IF(Table1[[#This Row],[Team_Game_Number]] &gt;_xlfn.MAXIFS(Table1[Team_Game_Number],Table1[Team],Table1[[#This Row],[Team]]) - 5,1,0)</f>
        <v>0</v>
      </c>
      <c r="AJ1731" cm="1">
        <f t="array" ref="AJ1731">MATCH(Table1[[#This Row],[Game_ID]],_xlfn.UNIQUE(_xlfn._xlws.FILTER(Table1[Game_ID],Table1[Team]=Table1[[#This Row],[Team]])),0)</f>
        <v>19</v>
      </c>
      <c r="AK1731">
        <f>IF(Table1[[#This Row],[Last5_Flag]]=1,1,0)</f>
        <v>0</v>
      </c>
      <c r="AL1731">
        <f>COUNTIFS(
    Table1[Player Name], Table1[[#This Row],[Player Name]],
    Table1[Position], Table1[[#This Row],[Position]]
)</f>
        <v>9</v>
      </c>
      <c r="AM1731" t="str" cm="1">
        <f t="array" ref="AM17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32" spans="1:39" x14ac:dyDescent="0.2">
      <c r="A1732" t="str">
        <f>TEXT(Table1[[#This Row],[Date]],"yyyymmdd") &amp; "_" &amp; (LEFT(D1732,3) &amp; "_" &amp; LEFT(E1732,3) &amp; "_" &amp; (Table1[[#This Row],[Game_no.]]))</f>
        <v>20260307_Fin_UC_1</v>
      </c>
      <c r="B1732" s="1">
        <v>46088</v>
      </c>
      <c r="C1732" s="3">
        <v>1</v>
      </c>
      <c r="D1732" t="s">
        <v>312</v>
      </c>
      <c r="E1732" t="s">
        <v>201</v>
      </c>
      <c r="F1732" t="s">
        <v>201</v>
      </c>
      <c r="G1732" t="s">
        <v>312</v>
      </c>
      <c r="H1732" t="s">
        <v>211</v>
      </c>
      <c r="I1732" t="str">
        <f>TRIM(SUBSTITUTE(Table1[[#This Row],[Player]], " ", ""))</f>
        <v>K.Serra</v>
      </c>
      <c r="J1732">
        <v>2</v>
      </c>
      <c r="K1732">
        <v>1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f t="shared" si="83"/>
        <v>0</v>
      </c>
      <c r="W1732" t="s">
        <v>403</v>
      </c>
      <c r="X1732" s="3">
        <v>6</v>
      </c>
      <c r="Y1732">
        <v>0</v>
      </c>
      <c r="AF1732">
        <f>Table1[[#This Row],[AB]]+Table1[[#This Row],[BB]]+Table1[[#This Row],[SF]]</f>
        <v>2</v>
      </c>
      <c r="AG1732">
        <f>Table1[[#This Row],[H]]+Table1[[#This Row],[BB]]</f>
        <v>0</v>
      </c>
      <c r="AH1732">
        <f>Table1[[#This Row],[H]]-Table1[[#This Row],[2B]]-Table1[[#This Row],[3B]]-Table1[[#This Row],[HR]]</f>
        <v>0</v>
      </c>
      <c r="AI1732" s="3">
        <f>IF(Table1[[#This Row],[Team_Game_Number]] &gt;_xlfn.MAXIFS(Table1[Team_Game_Number],Table1[Team],Table1[[#This Row],[Team]]) - 5,1,0)</f>
        <v>0</v>
      </c>
      <c r="AJ1732" cm="1">
        <f t="array" ref="AJ1732">MATCH(Table1[[#This Row],[Game_ID]],_xlfn.UNIQUE(_xlfn._xlws.FILTER(Table1[Game_ID],Table1[Team]=Table1[[#This Row],[Team]])),0)</f>
        <v>19</v>
      </c>
      <c r="AK1732">
        <f>IF(Table1[[#This Row],[Last5_Flag]]=1,1,0)</f>
        <v>0</v>
      </c>
      <c r="AL1732">
        <f>COUNTIFS(
    Table1[Player Name], Table1[[#This Row],[Player Name]],
    Table1[Position], Table1[[#This Row],[Position]]
)</f>
        <v>1</v>
      </c>
      <c r="AM1732" t="str" cm="1">
        <f t="array" ref="AM17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733" spans="1:39" x14ac:dyDescent="0.2">
      <c r="A1733" t="str">
        <f>TEXT(Table1[[#This Row],[Date]],"yyyymmdd") &amp; "_" &amp; (LEFT(D1733,3) &amp; "_" &amp; LEFT(E1733,3) &amp; "_" &amp; (Table1[[#This Row],[Game_no.]]))</f>
        <v>20260307_Fin_UC_1</v>
      </c>
      <c r="B1733" s="1">
        <v>46088</v>
      </c>
      <c r="C1733" s="3">
        <v>1</v>
      </c>
      <c r="D1733" t="s">
        <v>312</v>
      </c>
      <c r="E1733" t="s">
        <v>201</v>
      </c>
      <c r="F1733" t="s">
        <v>201</v>
      </c>
      <c r="G1733" t="s">
        <v>312</v>
      </c>
      <c r="H1733" t="s">
        <v>315</v>
      </c>
      <c r="I1733" t="str">
        <f>TRIM(SUBSTITUTE(Table1[[#This Row],[Player]], " ", ""))</f>
        <v>R.Wood</v>
      </c>
      <c r="J1733">
        <v>1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f t="shared" si="83"/>
        <v>1</v>
      </c>
      <c r="W1733" t="s">
        <v>74</v>
      </c>
      <c r="X1733" s="3">
        <v>6</v>
      </c>
      <c r="Y1733">
        <v>0</v>
      </c>
      <c r="AF1733">
        <f>Table1[[#This Row],[AB]]+Table1[[#This Row],[BB]]+Table1[[#This Row],[SF]]</f>
        <v>1</v>
      </c>
      <c r="AG1733">
        <f>Table1[[#This Row],[H]]+Table1[[#This Row],[BB]]</f>
        <v>1</v>
      </c>
      <c r="AH1733">
        <f>Table1[[#This Row],[H]]-Table1[[#This Row],[2B]]-Table1[[#This Row],[3B]]-Table1[[#This Row],[HR]]</f>
        <v>1</v>
      </c>
      <c r="AI1733" s="3">
        <f>IF(Table1[[#This Row],[Team_Game_Number]] &gt;_xlfn.MAXIFS(Table1[Team_Game_Number],Table1[Team],Table1[[#This Row],[Team]]) - 5,1,0)</f>
        <v>0</v>
      </c>
      <c r="AJ1733" cm="1">
        <f t="array" ref="AJ1733">MATCH(Table1[[#This Row],[Game_ID]],_xlfn.UNIQUE(_xlfn._xlws.FILTER(Table1[Game_ID],Table1[Team]=Table1[[#This Row],[Team]])),0)</f>
        <v>19</v>
      </c>
      <c r="AK1733">
        <f>IF(Table1[[#This Row],[Last5_Flag]]=1,1,0)</f>
        <v>0</v>
      </c>
      <c r="AL1733">
        <f>COUNTIFS(
    Table1[Player Name], Table1[[#This Row],[Player Name]],
    Table1[Position], Table1[[#This Row],[Position]]
)</f>
        <v>6</v>
      </c>
      <c r="AM1733" t="str" cm="1">
        <f t="array" ref="AM17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734" spans="1:39" x14ac:dyDescent="0.2">
      <c r="A1734" t="str">
        <f>TEXT(Table1[[#This Row],[Date]],"yyyymmdd") &amp; "_" &amp; (LEFT(D1734,3) &amp; "_" &amp; LEFT(E1734,3) &amp; "_" &amp; (Table1[[#This Row],[Game_no.]]))</f>
        <v>20260307_Fin_UC_1</v>
      </c>
      <c r="B1734" s="1">
        <v>46088</v>
      </c>
      <c r="C1734" s="3">
        <v>1</v>
      </c>
      <c r="D1734" t="s">
        <v>312</v>
      </c>
      <c r="E1734" t="s">
        <v>201</v>
      </c>
      <c r="F1734" t="s">
        <v>201</v>
      </c>
      <c r="G1734" t="s">
        <v>312</v>
      </c>
      <c r="H1734" t="s">
        <v>210</v>
      </c>
      <c r="I1734" t="str">
        <f>TRIM(SUBSTITUTE(Table1[[#This Row],[Player]], " ", ""))</f>
        <v>E.Smith</v>
      </c>
      <c r="J1734">
        <v>2</v>
      </c>
      <c r="K1734">
        <v>1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f t="shared" si="83"/>
        <v>0</v>
      </c>
      <c r="W1734" t="s">
        <v>7</v>
      </c>
      <c r="X1734" s="3">
        <v>7</v>
      </c>
      <c r="Y1734">
        <v>0</v>
      </c>
      <c r="AF1734">
        <f>Table1[[#This Row],[AB]]+Table1[[#This Row],[BB]]+Table1[[#This Row],[SF]]</f>
        <v>3</v>
      </c>
      <c r="AG1734">
        <f>Table1[[#This Row],[H]]+Table1[[#This Row],[BB]]</f>
        <v>1</v>
      </c>
      <c r="AH1734">
        <f>Table1[[#This Row],[H]]-Table1[[#This Row],[2B]]-Table1[[#This Row],[3B]]-Table1[[#This Row],[HR]]</f>
        <v>0</v>
      </c>
      <c r="AI1734" s="3">
        <f>IF(Table1[[#This Row],[Team_Game_Number]] &gt;_xlfn.MAXIFS(Table1[Team_Game_Number],Table1[Team],Table1[[#This Row],[Team]]) - 5,1,0)</f>
        <v>0</v>
      </c>
      <c r="AJ1734" cm="1">
        <f t="array" ref="AJ1734">MATCH(Table1[[#This Row],[Game_ID]],_xlfn.UNIQUE(_xlfn._xlws.FILTER(Table1[Game_ID],Table1[Team]=Table1[[#This Row],[Team]])),0)</f>
        <v>19</v>
      </c>
      <c r="AK1734">
        <f>IF(Table1[[#This Row],[Last5_Flag]]=1,1,0)</f>
        <v>0</v>
      </c>
      <c r="AL1734">
        <f>COUNTIFS(
    Table1[Player Name], Table1[[#This Row],[Player Name]],
    Table1[Position], Table1[[#This Row],[Position]]
)</f>
        <v>28</v>
      </c>
      <c r="AM1734" t="str" cm="1">
        <f t="array" ref="AM17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735" spans="1:39" x14ac:dyDescent="0.2">
      <c r="A1735" t="str">
        <f>TEXT(Table1[[#This Row],[Date]],"yyyymmdd") &amp; "_" &amp; (LEFT(D1735,3) &amp; "_" &amp; LEFT(E1735,3) &amp; "_" &amp; (Table1[[#This Row],[Game_no.]]))</f>
        <v>20260307_Fin_UC_1</v>
      </c>
      <c r="B1735" s="1">
        <v>46088</v>
      </c>
      <c r="C1735" s="3">
        <v>1</v>
      </c>
      <c r="D1735" t="s">
        <v>312</v>
      </c>
      <c r="E1735" t="s">
        <v>201</v>
      </c>
      <c r="F1735" t="s">
        <v>201</v>
      </c>
      <c r="G1735" t="s">
        <v>312</v>
      </c>
      <c r="H1735" t="s">
        <v>266</v>
      </c>
      <c r="I1735" t="str">
        <f>TRIM(SUBSTITUTE(Table1[[#This Row],[Player]], " ", ""))</f>
        <v>M.Hataway</v>
      </c>
      <c r="J1735">
        <v>2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f t="shared" si="83"/>
        <v>1</v>
      </c>
      <c r="W1735" t="s">
        <v>54</v>
      </c>
      <c r="X1735" s="3">
        <v>8</v>
      </c>
      <c r="Y1735">
        <v>0</v>
      </c>
      <c r="AF1735">
        <f>Table1[[#This Row],[AB]]+Table1[[#This Row],[BB]]+Table1[[#This Row],[SF]]</f>
        <v>2</v>
      </c>
      <c r="AG1735">
        <f>Table1[[#This Row],[H]]+Table1[[#This Row],[BB]]</f>
        <v>1</v>
      </c>
      <c r="AH1735">
        <f>Table1[[#This Row],[H]]-Table1[[#This Row],[2B]]-Table1[[#This Row],[3B]]-Table1[[#This Row],[HR]]</f>
        <v>1</v>
      </c>
      <c r="AI1735" s="3">
        <f>IF(Table1[[#This Row],[Team_Game_Number]] &gt;_xlfn.MAXIFS(Table1[Team_Game_Number],Table1[Team],Table1[[#This Row],[Team]]) - 5,1,0)</f>
        <v>0</v>
      </c>
      <c r="AJ1735" cm="1">
        <f t="array" ref="AJ1735">MATCH(Table1[[#This Row],[Game_ID]],_xlfn.UNIQUE(_xlfn._xlws.FILTER(Table1[Game_ID],Table1[Team]=Table1[[#This Row],[Team]])),0)</f>
        <v>19</v>
      </c>
      <c r="AK1735">
        <f>IF(Table1[[#This Row],[Last5_Flag]]=1,1,0)</f>
        <v>0</v>
      </c>
      <c r="AL1735">
        <f>COUNTIFS(
    Table1[Player Name], Table1[[#This Row],[Player Name]],
    Table1[Position], Table1[[#This Row],[Position]]
)</f>
        <v>14</v>
      </c>
      <c r="AM1735" t="str" cm="1">
        <f t="array" ref="AM17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736" spans="1:39" x14ac:dyDescent="0.2">
      <c r="A1736" t="str">
        <f>TEXT(Table1[[#This Row],[Date]],"yyyymmdd") &amp; "_" &amp; (LEFT(D1736,3) &amp; "_" &amp; LEFT(E1736,3) &amp; "_" &amp; (Table1[[#This Row],[Game_no.]]))</f>
        <v>20260307_Fin_UC_1</v>
      </c>
      <c r="B1736" s="1">
        <v>46088</v>
      </c>
      <c r="C1736" s="3">
        <v>1</v>
      </c>
      <c r="D1736" t="s">
        <v>312</v>
      </c>
      <c r="E1736" t="s">
        <v>201</v>
      </c>
      <c r="F1736" t="s">
        <v>201</v>
      </c>
      <c r="G1736" t="s">
        <v>312</v>
      </c>
      <c r="H1736" t="s">
        <v>203</v>
      </c>
      <c r="I1736" t="str">
        <f>TRIM(SUBSTITUTE(Table1[[#This Row],[Player]], " ", ""))</f>
        <v>B.Polistina</v>
      </c>
      <c r="J1736">
        <v>2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f t="shared" si="83"/>
        <v>0</v>
      </c>
      <c r="W1736" t="s">
        <v>57</v>
      </c>
      <c r="X1736" s="3">
        <v>9</v>
      </c>
      <c r="Y1736">
        <v>0</v>
      </c>
      <c r="AF1736">
        <f>Table1[[#This Row],[AB]]+Table1[[#This Row],[BB]]+Table1[[#This Row],[SF]]</f>
        <v>2</v>
      </c>
      <c r="AG1736">
        <f>Table1[[#This Row],[H]]+Table1[[#This Row],[BB]]</f>
        <v>0</v>
      </c>
      <c r="AH1736">
        <f>Table1[[#This Row],[H]]-Table1[[#This Row],[2B]]-Table1[[#This Row],[3B]]-Table1[[#This Row],[HR]]</f>
        <v>0</v>
      </c>
      <c r="AI1736" s="3">
        <f>IF(Table1[[#This Row],[Team_Game_Number]] &gt;_xlfn.MAXIFS(Table1[Team_Game_Number],Table1[Team],Table1[[#This Row],[Team]]) - 5,1,0)</f>
        <v>0</v>
      </c>
      <c r="AJ1736" cm="1">
        <f t="array" ref="AJ1736">MATCH(Table1[[#This Row],[Game_ID]],_xlfn.UNIQUE(_xlfn._xlws.FILTER(Table1[Game_ID],Table1[Team]=Table1[[#This Row],[Team]])),0)</f>
        <v>19</v>
      </c>
      <c r="AK1736">
        <f>IF(Table1[[#This Row],[Last5_Flag]]=1,1,0)</f>
        <v>0</v>
      </c>
      <c r="AL1736">
        <f>COUNTIFS(
    Table1[Player Name], Table1[[#This Row],[Player Name]],
    Table1[Position], Table1[[#This Row],[Position]]
)</f>
        <v>1</v>
      </c>
      <c r="AM1736" t="str" cm="1">
        <f t="array" ref="AM17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737" spans="1:39" x14ac:dyDescent="0.2">
      <c r="A1737" t="str">
        <f>TEXT(Table1[[#This Row],[Date]],"yyyymmdd") &amp; "_" &amp; (LEFT(D1737,3) &amp; "_" &amp; LEFT(E1737,3) &amp; "_" &amp; (Table1[[#This Row],[Game_no.]]))</f>
        <v>20260307_Fin_UC_1</v>
      </c>
      <c r="B1737" s="1">
        <v>46088</v>
      </c>
      <c r="C1737" s="3">
        <v>1</v>
      </c>
      <c r="D1737" t="s">
        <v>312</v>
      </c>
      <c r="E1737" t="s">
        <v>201</v>
      </c>
      <c r="F1737" t="s">
        <v>201</v>
      </c>
      <c r="G1737" t="s">
        <v>312</v>
      </c>
      <c r="H1737" t="s">
        <v>241</v>
      </c>
      <c r="I1737" t="str">
        <f>TRIM(SUBSTITUTE(Table1[[#This Row],[Player]], " ", ""))</f>
        <v>M.Guillen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f t="shared" si="83"/>
        <v>0</v>
      </c>
      <c r="W1737" t="s">
        <v>74</v>
      </c>
      <c r="X1737" s="3">
        <v>9</v>
      </c>
      <c r="Y1737">
        <v>0</v>
      </c>
      <c r="AF1737">
        <f>Table1[[#This Row],[AB]]+Table1[[#This Row],[BB]]+Table1[[#This Row],[SF]]</f>
        <v>1</v>
      </c>
      <c r="AG1737">
        <f>Table1[[#This Row],[H]]+Table1[[#This Row],[BB]]</f>
        <v>1</v>
      </c>
      <c r="AH1737">
        <f>Table1[[#This Row],[H]]-Table1[[#This Row],[2B]]-Table1[[#This Row],[3B]]-Table1[[#This Row],[HR]]</f>
        <v>0</v>
      </c>
      <c r="AI1737" s="3">
        <f>IF(Table1[[#This Row],[Team_Game_Number]] &gt;_xlfn.MAXIFS(Table1[Team_Game_Number],Table1[Team],Table1[[#This Row],[Team]]) - 5,1,0)</f>
        <v>0</v>
      </c>
      <c r="AJ1737" cm="1">
        <f t="array" ref="AJ1737">MATCH(Table1[[#This Row],[Game_ID]],_xlfn.UNIQUE(_xlfn._xlws.FILTER(Table1[Game_ID],Table1[Team]=Table1[[#This Row],[Team]])),0)</f>
        <v>19</v>
      </c>
      <c r="AK1737">
        <f>IF(Table1[[#This Row],[Last5_Flag]]=1,1,0)</f>
        <v>0</v>
      </c>
      <c r="AL1737">
        <f>COUNTIFS(
    Table1[Player Name], Table1[[#This Row],[Player Name]],
    Table1[Position], Table1[[#This Row],[Position]]
)</f>
        <v>5</v>
      </c>
      <c r="AM1737" t="str" cm="1">
        <f t="array" ref="AM17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738" spans="1:39" x14ac:dyDescent="0.2">
      <c r="A1738" t="str">
        <f>TEXT(Table1[[#This Row],[Date]],"yyyymmdd") &amp; "_" &amp; (LEFT(D1738,3) &amp; "_" &amp; LEFT(E1738,3) &amp; "_" &amp; (Table1[[#This Row],[Game_no.]]))</f>
        <v>20260307_Fin_UC_1</v>
      </c>
      <c r="B1738" s="1">
        <v>46088</v>
      </c>
      <c r="C1738" s="3">
        <v>1</v>
      </c>
      <c r="D1738" t="s">
        <v>312</v>
      </c>
      <c r="E1738" t="s">
        <v>201</v>
      </c>
      <c r="F1738" t="s">
        <v>201</v>
      </c>
      <c r="G1738" t="s">
        <v>312</v>
      </c>
      <c r="H1738" t="s">
        <v>212</v>
      </c>
      <c r="I1738" t="str">
        <f>TRIM(SUBSTITUTE(Table1[[#This Row],[Player]], " ", ""))</f>
        <v>A.Mass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f t="shared" si="83"/>
        <v>0</v>
      </c>
      <c r="W1738" t="s">
        <v>58</v>
      </c>
      <c r="X1738" s="3"/>
      <c r="Y1738">
        <v>1</v>
      </c>
      <c r="Z1738">
        <v>7</v>
      </c>
      <c r="AA1738">
        <v>6</v>
      </c>
      <c r="AB1738">
        <v>4</v>
      </c>
      <c r="AC1738">
        <v>2</v>
      </c>
      <c r="AD1738">
        <v>2</v>
      </c>
      <c r="AE1738">
        <v>4</v>
      </c>
      <c r="AF1738">
        <f>Table1[[#This Row],[AB]]+Table1[[#This Row],[BB]]+Table1[[#This Row],[SF]]</f>
        <v>0</v>
      </c>
      <c r="AG1738">
        <f>Table1[[#This Row],[H]]+Table1[[#This Row],[BB]]</f>
        <v>0</v>
      </c>
      <c r="AH1738">
        <f>Table1[[#This Row],[H]]-Table1[[#This Row],[2B]]-Table1[[#This Row],[3B]]-Table1[[#This Row],[HR]]</f>
        <v>0</v>
      </c>
      <c r="AI1738" s="3">
        <f>IF(Table1[[#This Row],[Team_Game_Number]] &gt;_xlfn.MAXIFS(Table1[Team_Game_Number],Table1[Team],Table1[[#This Row],[Team]]) - 5,1,0)</f>
        <v>0</v>
      </c>
      <c r="AJ1738" cm="1">
        <f t="array" ref="AJ1738">MATCH(Table1[[#This Row],[Game_ID]],_xlfn.UNIQUE(_xlfn._xlws.FILTER(Table1[Game_ID],Table1[Team]=Table1[[#This Row],[Team]])),0)</f>
        <v>19</v>
      </c>
      <c r="AK1738">
        <f>IF(Table1[[#This Row],[Last5_Flag]]=1,1,0)</f>
        <v>0</v>
      </c>
      <c r="AL1738">
        <f>COUNTIFS(
    Table1[Player Name], Table1[[#This Row],[Player Name]],
    Table1[Position], Table1[[#This Row],[Position]]
)</f>
        <v>17</v>
      </c>
      <c r="AM1738" t="str" cm="1">
        <f t="array" ref="AM17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39" spans="1:39" x14ac:dyDescent="0.2">
      <c r="A1739" t="str">
        <f>TEXT(Table1[[#This Row],[Date]],"yyyymmdd") &amp; "_" &amp; (LEFT(D1739,3) &amp; "_" &amp; LEFT(E1739,3) &amp; "_" &amp; (Table1[[#This Row],[Game_no.]]))</f>
        <v>20260307_IUP_Fro_1</v>
      </c>
      <c r="B1739" s="1">
        <v>46088</v>
      </c>
      <c r="C1739" s="3">
        <v>1</v>
      </c>
      <c r="D1739" t="s">
        <v>301</v>
      </c>
      <c r="E1739" t="s">
        <v>338</v>
      </c>
      <c r="F1739" t="s">
        <v>338</v>
      </c>
      <c r="G1739" t="s">
        <v>301</v>
      </c>
      <c r="H1739" t="s">
        <v>339</v>
      </c>
      <c r="I1739" t="str">
        <f>TRIM(SUBSTITUTE(Table1[[#This Row],[Player]], " ", ""))</f>
        <v>G.Nelson</v>
      </c>
      <c r="J1739">
        <v>3</v>
      </c>
      <c r="K1739">
        <v>1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f t="shared" ref="V1739:V1758" si="84">L1739*1+P1739*2+Q1739*3+R1739*4</f>
        <v>0</v>
      </c>
      <c r="W1739" t="s">
        <v>57</v>
      </c>
      <c r="X1739" s="3">
        <v>1</v>
      </c>
      <c r="Y1739">
        <v>0</v>
      </c>
      <c r="AF1739">
        <f>Table1[[#This Row],[AB]]+Table1[[#This Row],[BB]]+Table1[[#This Row],[SF]]</f>
        <v>3</v>
      </c>
      <c r="AG1739">
        <f>Table1[[#This Row],[H]]+Table1[[#This Row],[BB]]</f>
        <v>0</v>
      </c>
      <c r="AH1739">
        <f>Table1[[#This Row],[H]]-Table1[[#This Row],[2B]]-Table1[[#This Row],[3B]]-Table1[[#This Row],[HR]]</f>
        <v>0</v>
      </c>
      <c r="AI1739" s="3">
        <f>IF(Table1[[#This Row],[Team_Game_Number]] &gt;_xlfn.MAXIFS(Table1[Team_Game_Number],Table1[Team],Table1[[#This Row],[Team]]) - 5,1,0)</f>
        <v>0</v>
      </c>
      <c r="AJ1739" cm="1">
        <f t="array" ref="AJ1739">MATCH(Table1[[#This Row],[Game_ID]],_xlfn.UNIQUE(_xlfn._xlws.FILTER(Table1[Game_ID],Table1[Team]=Table1[[#This Row],[Team]])),0)</f>
        <v>6</v>
      </c>
      <c r="AK1739">
        <f>IF(Table1[[#This Row],[Last5_Flag]]=1,1,0)</f>
        <v>0</v>
      </c>
      <c r="AL1739">
        <f>COUNTIFS(
    Table1[Player Name], Table1[[#This Row],[Player Name]],
    Table1[Position], Table1[[#This Row],[Position]]
)</f>
        <v>21</v>
      </c>
      <c r="AM1739" t="str" cm="1">
        <f t="array" ref="AM17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740" spans="1:39" x14ac:dyDescent="0.2">
      <c r="A1740" t="str">
        <f>TEXT(Table1[[#This Row],[Date]],"yyyymmdd") &amp; "_" &amp; (LEFT(D1740,3) &amp; "_" &amp; LEFT(E1740,3) &amp; "_" &amp; (Table1[[#This Row],[Game_no.]]))</f>
        <v>20260307_IUP_Fro_1</v>
      </c>
      <c r="B1740" s="1">
        <v>46088</v>
      </c>
      <c r="C1740" s="3">
        <v>1</v>
      </c>
      <c r="D1740" t="s">
        <v>301</v>
      </c>
      <c r="E1740" t="s">
        <v>338</v>
      </c>
      <c r="F1740" t="s">
        <v>338</v>
      </c>
      <c r="G1740" t="s">
        <v>301</v>
      </c>
      <c r="H1740" t="s">
        <v>347</v>
      </c>
      <c r="I1740" t="str">
        <f>TRIM(SUBSTITUTE(Table1[[#This Row],[Player]], " ", ""))</f>
        <v>K.Piconi</v>
      </c>
      <c r="J1740">
        <v>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f t="shared" si="84"/>
        <v>0</v>
      </c>
      <c r="W1740" t="s">
        <v>8</v>
      </c>
      <c r="X1740" s="3">
        <v>2</v>
      </c>
      <c r="Y1740">
        <v>0</v>
      </c>
      <c r="AF1740">
        <f>Table1[[#This Row],[AB]]+Table1[[#This Row],[BB]]+Table1[[#This Row],[SF]]</f>
        <v>3</v>
      </c>
      <c r="AG1740">
        <f>Table1[[#This Row],[H]]+Table1[[#This Row],[BB]]</f>
        <v>0</v>
      </c>
      <c r="AH1740">
        <f>Table1[[#This Row],[H]]-Table1[[#This Row],[2B]]-Table1[[#This Row],[3B]]-Table1[[#This Row],[HR]]</f>
        <v>0</v>
      </c>
      <c r="AI1740" s="3">
        <f>IF(Table1[[#This Row],[Team_Game_Number]] &gt;_xlfn.MAXIFS(Table1[Team_Game_Number],Table1[Team],Table1[[#This Row],[Team]]) - 5,1,0)</f>
        <v>0</v>
      </c>
      <c r="AJ1740" cm="1">
        <f t="array" ref="AJ1740">MATCH(Table1[[#This Row],[Game_ID]],_xlfn.UNIQUE(_xlfn._xlws.FILTER(Table1[Game_ID],Table1[Team]=Table1[[#This Row],[Team]])),0)</f>
        <v>6</v>
      </c>
      <c r="AK1740">
        <f>IF(Table1[[#This Row],[Last5_Flag]]=1,1,0)</f>
        <v>0</v>
      </c>
      <c r="AL1740">
        <f>COUNTIFS(
    Table1[Player Name], Table1[[#This Row],[Player Name]],
    Table1[Position], Table1[[#This Row],[Position]]
)</f>
        <v>21</v>
      </c>
      <c r="AM1740" t="str" cm="1">
        <f t="array" ref="AM17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741" spans="1:39" x14ac:dyDescent="0.2">
      <c r="A1741" t="str">
        <f>TEXT(Table1[[#This Row],[Date]],"yyyymmdd") &amp; "_" &amp; (LEFT(D1741,3) &amp; "_" &amp; LEFT(E1741,3) &amp; "_" &amp; (Table1[[#This Row],[Game_no.]]))</f>
        <v>20260307_IUP_Fro_1</v>
      </c>
      <c r="B1741" s="1">
        <v>46088</v>
      </c>
      <c r="C1741" s="3">
        <v>1</v>
      </c>
      <c r="D1741" t="s">
        <v>301</v>
      </c>
      <c r="E1741" t="s">
        <v>338</v>
      </c>
      <c r="F1741" t="s">
        <v>338</v>
      </c>
      <c r="G1741" t="s">
        <v>301</v>
      </c>
      <c r="H1741" t="s">
        <v>341</v>
      </c>
      <c r="I1741" t="str">
        <f>TRIM(SUBSTITUTE(Table1[[#This Row],[Player]], " ", ""))</f>
        <v>A.Miller</v>
      </c>
      <c r="J1741">
        <v>3</v>
      </c>
      <c r="K1741">
        <v>1</v>
      </c>
      <c r="L1741">
        <v>1</v>
      </c>
      <c r="M1741">
        <v>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f t="shared" si="84"/>
        <v>3</v>
      </c>
      <c r="W1741" t="s">
        <v>53</v>
      </c>
      <c r="X1741" s="3">
        <v>3</v>
      </c>
      <c r="Y1741">
        <v>0</v>
      </c>
      <c r="AF1741">
        <f>Table1[[#This Row],[AB]]+Table1[[#This Row],[BB]]+Table1[[#This Row],[SF]]</f>
        <v>3</v>
      </c>
      <c r="AG1741">
        <f>Table1[[#This Row],[H]]+Table1[[#This Row],[BB]]</f>
        <v>1</v>
      </c>
      <c r="AH1741">
        <f>Table1[[#This Row],[H]]-Table1[[#This Row],[2B]]-Table1[[#This Row],[3B]]-Table1[[#This Row],[HR]]</f>
        <v>0</v>
      </c>
      <c r="AI1741" s="3">
        <f>IF(Table1[[#This Row],[Team_Game_Number]] &gt;_xlfn.MAXIFS(Table1[Team_Game_Number],Table1[Team],Table1[[#This Row],[Team]]) - 5,1,0)</f>
        <v>0</v>
      </c>
      <c r="AJ1741" cm="1">
        <f t="array" ref="AJ1741">MATCH(Table1[[#This Row],[Game_ID]],_xlfn.UNIQUE(_xlfn._xlws.FILTER(Table1[Game_ID],Table1[Team]=Table1[[#This Row],[Team]])),0)</f>
        <v>6</v>
      </c>
      <c r="AK1741">
        <f>IF(Table1[[#This Row],[Last5_Flag]]=1,1,0)</f>
        <v>0</v>
      </c>
      <c r="AL1741">
        <f>COUNTIFS(
    Table1[Player Name], Table1[[#This Row],[Player Name]],
    Table1[Position], Table1[[#This Row],[Position]]
)</f>
        <v>20</v>
      </c>
      <c r="AM1741" t="str" cm="1">
        <f t="array" ref="AM17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742" spans="1:39" x14ac:dyDescent="0.2">
      <c r="A1742" t="str">
        <f>TEXT(Table1[[#This Row],[Date]],"yyyymmdd") &amp; "_" &amp; (LEFT(D1742,3) &amp; "_" &amp; LEFT(E1742,3) &amp; "_" &amp; (Table1[[#This Row],[Game_no.]]))</f>
        <v>20260307_IUP_Fro_1</v>
      </c>
      <c r="B1742" s="1">
        <v>46088</v>
      </c>
      <c r="C1742" s="3">
        <v>1</v>
      </c>
      <c r="D1742" t="s">
        <v>301</v>
      </c>
      <c r="E1742" t="s">
        <v>338</v>
      </c>
      <c r="F1742" t="s">
        <v>338</v>
      </c>
      <c r="G1742" t="s">
        <v>301</v>
      </c>
      <c r="H1742" t="s">
        <v>342</v>
      </c>
      <c r="I1742" t="str">
        <f>TRIM(SUBSTITUTE(Table1[[#This Row],[Player]], " ", ""))</f>
        <v>O.Stetler</v>
      </c>
      <c r="J1742">
        <v>3</v>
      </c>
      <c r="K1742">
        <v>1</v>
      </c>
      <c r="L1742">
        <v>2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f t="shared" si="84"/>
        <v>4</v>
      </c>
      <c r="W1742" t="s">
        <v>52</v>
      </c>
      <c r="X1742" s="3">
        <v>4</v>
      </c>
      <c r="Y1742">
        <v>0</v>
      </c>
      <c r="AF1742">
        <f>Table1[[#This Row],[AB]]+Table1[[#This Row],[BB]]+Table1[[#This Row],[SF]]</f>
        <v>3</v>
      </c>
      <c r="AG1742">
        <f>Table1[[#This Row],[H]]+Table1[[#This Row],[BB]]</f>
        <v>2</v>
      </c>
      <c r="AH1742">
        <f>Table1[[#This Row],[H]]-Table1[[#This Row],[2B]]-Table1[[#This Row],[3B]]-Table1[[#This Row],[HR]]</f>
        <v>1</v>
      </c>
      <c r="AI1742" s="3">
        <f>IF(Table1[[#This Row],[Team_Game_Number]] &gt;_xlfn.MAXIFS(Table1[Team_Game_Number],Table1[Team],Table1[[#This Row],[Team]]) - 5,1,0)</f>
        <v>0</v>
      </c>
      <c r="AJ1742" cm="1">
        <f t="array" ref="AJ1742">MATCH(Table1[[#This Row],[Game_ID]],_xlfn.UNIQUE(_xlfn._xlws.FILTER(Table1[Game_ID],Table1[Team]=Table1[[#This Row],[Team]])),0)</f>
        <v>6</v>
      </c>
      <c r="AK1742">
        <f>IF(Table1[[#This Row],[Last5_Flag]]=1,1,0)</f>
        <v>0</v>
      </c>
      <c r="AL1742">
        <f>COUNTIFS(
    Table1[Player Name], Table1[[#This Row],[Player Name]],
    Table1[Position], Table1[[#This Row],[Position]]
)</f>
        <v>19</v>
      </c>
      <c r="AM1742" t="str" cm="1">
        <f t="array" ref="AM17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743" spans="1:39" x14ac:dyDescent="0.2">
      <c r="A1743" t="str">
        <f>TEXT(Table1[[#This Row],[Date]],"yyyymmdd") &amp; "_" &amp; (LEFT(D1743,3) &amp; "_" &amp; LEFT(E1743,3) &amp; "_" &amp; (Table1[[#This Row],[Game_no.]]))</f>
        <v>20260307_IUP_Fro_1</v>
      </c>
      <c r="B1743" s="1">
        <v>46088</v>
      </c>
      <c r="C1743" s="3">
        <v>1</v>
      </c>
      <c r="D1743" t="s">
        <v>301</v>
      </c>
      <c r="E1743" t="s">
        <v>338</v>
      </c>
      <c r="F1743" t="s">
        <v>338</v>
      </c>
      <c r="G1743" t="s">
        <v>301</v>
      </c>
      <c r="H1743" t="s">
        <v>372</v>
      </c>
      <c r="I1743" t="str">
        <f>TRIM(SUBSTITUTE(Table1[[#This Row],[Player]], " ", ""))</f>
        <v>R.Durnall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f t="shared" si="84"/>
        <v>0</v>
      </c>
      <c r="W1743" t="s">
        <v>73</v>
      </c>
      <c r="X1743" s="3"/>
      <c r="Y1743">
        <v>0</v>
      </c>
      <c r="AF1743">
        <f>Table1[[#This Row],[AB]]+Table1[[#This Row],[BB]]+Table1[[#This Row],[SF]]</f>
        <v>0</v>
      </c>
      <c r="AG1743">
        <f>Table1[[#This Row],[H]]+Table1[[#This Row],[BB]]</f>
        <v>0</v>
      </c>
      <c r="AH1743">
        <f>Table1[[#This Row],[H]]-Table1[[#This Row],[2B]]-Table1[[#This Row],[3B]]-Table1[[#This Row],[HR]]</f>
        <v>0</v>
      </c>
      <c r="AI1743" s="3">
        <f>IF(Table1[[#This Row],[Team_Game_Number]] &gt;_xlfn.MAXIFS(Table1[Team_Game_Number],Table1[Team],Table1[[#This Row],[Team]]) - 5,1,0)</f>
        <v>0</v>
      </c>
      <c r="AJ1743" cm="1">
        <f t="array" ref="AJ1743">MATCH(Table1[[#This Row],[Game_ID]],_xlfn.UNIQUE(_xlfn._xlws.FILTER(Table1[Game_ID],Table1[Team]=Table1[[#This Row],[Team]])),0)</f>
        <v>6</v>
      </c>
      <c r="AK1743">
        <f>IF(Table1[[#This Row],[Last5_Flag]]=1,1,0)</f>
        <v>0</v>
      </c>
      <c r="AL1743">
        <f>COUNTIFS(
    Table1[Player Name], Table1[[#This Row],[Player Name]],
    Table1[Position], Table1[[#This Row],[Position]]
)</f>
        <v>6</v>
      </c>
      <c r="AM1743" t="str" cm="1">
        <f t="array" ref="AM17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744" spans="1:39" x14ac:dyDescent="0.2">
      <c r="A1744" t="str">
        <f>TEXT(Table1[[#This Row],[Date]],"yyyymmdd") &amp; "_" &amp; (LEFT(D1744,3) &amp; "_" &amp; LEFT(E1744,3) &amp; "_" &amp; (Table1[[#This Row],[Game_no.]]))</f>
        <v>20260307_IUP_Fro_1</v>
      </c>
      <c r="B1744" s="1">
        <v>46088</v>
      </c>
      <c r="C1744" s="3">
        <v>1</v>
      </c>
      <c r="D1744" t="s">
        <v>301</v>
      </c>
      <c r="E1744" t="s">
        <v>338</v>
      </c>
      <c r="F1744" t="s">
        <v>338</v>
      </c>
      <c r="G1744" t="s">
        <v>301</v>
      </c>
      <c r="H1744" t="s">
        <v>343</v>
      </c>
      <c r="I1744" t="str">
        <f>TRIM(SUBSTITUTE(Table1[[#This Row],[Player]], " ", ""))</f>
        <v>B.Russo</v>
      </c>
      <c r="J1744">
        <v>3</v>
      </c>
      <c r="K1744">
        <v>2</v>
      </c>
      <c r="L1744">
        <v>2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f t="shared" si="84"/>
        <v>2</v>
      </c>
      <c r="W1744" t="s">
        <v>54</v>
      </c>
      <c r="X1744" s="3">
        <v>5</v>
      </c>
      <c r="Y1744">
        <v>0</v>
      </c>
      <c r="AF1744">
        <f>Table1[[#This Row],[AB]]+Table1[[#This Row],[BB]]+Table1[[#This Row],[SF]]</f>
        <v>3</v>
      </c>
      <c r="AG1744">
        <f>Table1[[#This Row],[H]]+Table1[[#This Row],[BB]]</f>
        <v>2</v>
      </c>
      <c r="AH1744">
        <f>Table1[[#This Row],[H]]-Table1[[#This Row],[2B]]-Table1[[#This Row],[3B]]-Table1[[#This Row],[HR]]</f>
        <v>2</v>
      </c>
      <c r="AI1744" s="3">
        <f>IF(Table1[[#This Row],[Team_Game_Number]] &gt;_xlfn.MAXIFS(Table1[Team_Game_Number],Table1[Team],Table1[[#This Row],[Team]]) - 5,1,0)</f>
        <v>0</v>
      </c>
      <c r="AJ1744" cm="1">
        <f t="array" ref="AJ1744">MATCH(Table1[[#This Row],[Game_ID]],_xlfn.UNIQUE(_xlfn._xlws.FILTER(Table1[Game_ID],Table1[Team]=Table1[[#This Row],[Team]])),0)</f>
        <v>6</v>
      </c>
      <c r="AK1744">
        <f>IF(Table1[[#This Row],[Last5_Flag]]=1,1,0)</f>
        <v>0</v>
      </c>
      <c r="AL1744">
        <f>COUNTIFS(
    Table1[Player Name], Table1[[#This Row],[Player Name]],
    Table1[Position], Table1[[#This Row],[Position]]
)</f>
        <v>21</v>
      </c>
      <c r="AM1744" t="str" cm="1">
        <f t="array" ref="AM17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745" spans="1:39" x14ac:dyDescent="0.2">
      <c r="A1745" t="str">
        <f>TEXT(Table1[[#This Row],[Date]],"yyyymmdd") &amp; "_" &amp; (LEFT(D1745,3) &amp; "_" &amp; LEFT(E1745,3) &amp; "_" &amp; (Table1[[#This Row],[Game_no.]]))</f>
        <v>20260307_IUP_Fro_1</v>
      </c>
      <c r="B1745" s="1">
        <v>46088</v>
      </c>
      <c r="C1745" s="3">
        <v>1</v>
      </c>
      <c r="D1745" t="s">
        <v>301</v>
      </c>
      <c r="E1745" t="s">
        <v>338</v>
      </c>
      <c r="F1745" t="s">
        <v>338</v>
      </c>
      <c r="G1745" t="s">
        <v>301</v>
      </c>
      <c r="H1745" t="s">
        <v>344</v>
      </c>
      <c r="I1745" t="str">
        <f>TRIM(SUBSTITUTE(Table1[[#This Row],[Player]], " ", ""))</f>
        <v>S.Haller</v>
      </c>
      <c r="J1745">
        <v>3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f t="shared" si="84"/>
        <v>0</v>
      </c>
      <c r="W1745" t="s">
        <v>48</v>
      </c>
      <c r="X1745" s="3">
        <v>6</v>
      </c>
      <c r="Y1745">
        <v>0</v>
      </c>
      <c r="AF1745">
        <f>Table1[[#This Row],[AB]]+Table1[[#This Row],[BB]]+Table1[[#This Row],[SF]]</f>
        <v>3</v>
      </c>
      <c r="AG1745">
        <f>Table1[[#This Row],[H]]+Table1[[#This Row],[BB]]</f>
        <v>0</v>
      </c>
      <c r="AH1745">
        <f>Table1[[#This Row],[H]]-Table1[[#This Row],[2B]]-Table1[[#This Row],[3B]]-Table1[[#This Row],[HR]]</f>
        <v>0</v>
      </c>
      <c r="AI1745" s="3">
        <f>IF(Table1[[#This Row],[Team_Game_Number]] &gt;_xlfn.MAXIFS(Table1[Team_Game_Number],Table1[Team],Table1[[#This Row],[Team]]) - 5,1,0)</f>
        <v>0</v>
      </c>
      <c r="AJ1745" cm="1">
        <f t="array" ref="AJ1745">MATCH(Table1[[#This Row],[Game_ID]],_xlfn.UNIQUE(_xlfn._xlws.FILTER(Table1[Game_ID],Table1[Team]=Table1[[#This Row],[Team]])),0)</f>
        <v>6</v>
      </c>
      <c r="AK1745">
        <f>IF(Table1[[#This Row],[Last5_Flag]]=1,1,0)</f>
        <v>0</v>
      </c>
      <c r="AL1745">
        <f>COUNTIFS(
    Table1[Player Name], Table1[[#This Row],[Player Name]],
    Table1[Position], Table1[[#This Row],[Position]]
)</f>
        <v>17</v>
      </c>
      <c r="AM1745" t="str" cm="1">
        <f t="array" ref="AM17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746" spans="1:39" x14ac:dyDescent="0.2">
      <c r="A1746" t="str">
        <f>TEXT(Table1[[#This Row],[Date]],"yyyymmdd") &amp; "_" &amp; (LEFT(D1746,3) &amp; "_" &amp; LEFT(E1746,3) &amp; "_" &amp; (Table1[[#This Row],[Game_no.]]))</f>
        <v>20260307_IUP_Fro_1</v>
      </c>
      <c r="B1746" s="1">
        <v>46088</v>
      </c>
      <c r="C1746" s="3">
        <v>1</v>
      </c>
      <c r="D1746" t="s">
        <v>301</v>
      </c>
      <c r="E1746" t="s">
        <v>338</v>
      </c>
      <c r="F1746" t="s">
        <v>338</v>
      </c>
      <c r="G1746" t="s">
        <v>301</v>
      </c>
      <c r="H1746" t="s">
        <v>346</v>
      </c>
      <c r="I1746" t="str">
        <f>TRIM(SUBSTITUTE(Table1[[#This Row],[Player]], " ", ""))</f>
        <v>A.Myers</v>
      </c>
      <c r="J1746">
        <v>1</v>
      </c>
      <c r="K1746">
        <v>0</v>
      </c>
      <c r="L1746">
        <v>1</v>
      </c>
      <c r="M1746">
        <v>1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f t="shared" si="84"/>
        <v>1</v>
      </c>
      <c r="W1746" t="s">
        <v>50</v>
      </c>
      <c r="X1746" s="3">
        <v>7</v>
      </c>
      <c r="Y1746">
        <v>0</v>
      </c>
      <c r="AF1746">
        <f>Table1[[#This Row],[AB]]+Table1[[#This Row],[BB]]+Table1[[#This Row],[SF]]</f>
        <v>2</v>
      </c>
      <c r="AG1746">
        <f>Table1[[#This Row],[H]]+Table1[[#This Row],[BB]]</f>
        <v>2</v>
      </c>
      <c r="AH1746">
        <f>Table1[[#This Row],[H]]-Table1[[#This Row],[2B]]-Table1[[#This Row],[3B]]-Table1[[#This Row],[HR]]</f>
        <v>1</v>
      </c>
      <c r="AI1746" s="3">
        <f>IF(Table1[[#This Row],[Team_Game_Number]] &gt;_xlfn.MAXIFS(Table1[Team_Game_Number],Table1[Team],Table1[[#This Row],[Team]]) - 5,1,0)</f>
        <v>0</v>
      </c>
      <c r="AJ1746" cm="1">
        <f t="array" ref="AJ1746">MATCH(Table1[[#This Row],[Game_ID]],_xlfn.UNIQUE(_xlfn._xlws.FILTER(Table1[Game_ID],Table1[Team]=Table1[[#This Row],[Team]])),0)</f>
        <v>6</v>
      </c>
      <c r="AK1746">
        <f>IF(Table1[[#This Row],[Last5_Flag]]=1,1,0)</f>
        <v>0</v>
      </c>
      <c r="AL1746">
        <f>COUNTIFS(
    Table1[Player Name], Table1[[#This Row],[Player Name]],
    Table1[Position], Table1[[#This Row],[Position]]
)</f>
        <v>13</v>
      </c>
      <c r="AM1746" t="str" cm="1">
        <f t="array" ref="AM17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747" spans="1:39" x14ac:dyDescent="0.2">
      <c r="A1747" t="str">
        <f>TEXT(Table1[[#This Row],[Date]],"yyyymmdd") &amp; "_" &amp; (LEFT(D1747,3) &amp; "_" &amp; LEFT(E1747,3) &amp; "_" &amp; (Table1[[#This Row],[Game_no.]]))</f>
        <v>20260307_IUP_Fro_1</v>
      </c>
      <c r="B1747" s="1">
        <v>46088</v>
      </c>
      <c r="C1747" s="3">
        <v>1</v>
      </c>
      <c r="D1747" t="s">
        <v>301</v>
      </c>
      <c r="E1747" t="s">
        <v>338</v>
      </c>
      <c r="F1747" t="s">
        <v>338</v>
      </c>
      <c r="G1747" t="s">
        <v>301</v>
      </c>
      <c r="H1747" t="s">
        <v>340</v>
      </c>
      <c r="I1747" t="str">
        <f>TRIM(SUBSTITUTE(Table1[[#This Row],[Player]], " ", ""))</f>
        <v>Z.Marinello</v>
      </c>
      <c r="J1747">
        <v>3</v>
      </c>
      <c r="K1747">
        <v>0</v>
      </c>
      <c r="L1747">
        <v>1</v>
      </c>
      <c r="M1747">
        <v>2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f t="shared" si="84"/>
        <v>3</v>
      </c>
      <c r="W1747" t="s">
        <v>7</v>
      </c>
      <c r="X1747" s="3">
        <v>8</v>
      </c>
      <c r="Y1747">
        <v>0</v>
      </c>
      <c r="AF1747">
        <f>Table1[[#This Row],[AB]]+Table1[[#This Row],[BB]]+Table1[[#This Row],[SF]]</f>
        <v>3</v>
      </c>
      <c r="AG1747">
        <f>Table1[[#This Row],[H]]+Table1[[#This Row],[BB]]</f>
        <v>1</v>
      </c>
      <c r="AH1747">
        <f>Table1[[#This Row],[H]]-Table1[[#This Row],[2B]]-Table1[[#This Row],[3B]]-Table1[[#This Row],[HR]]</f>
        <v>0</v>
      </c>
      <c r="AI1747" s="3">
        <f>IF(Table1[[#This Row],[Team_Game_Number]] &gt;_xlfn.MAXIFS(Table1[Team_Game_Number],Table1[Team],Table1[[#This Row],[Team]]) - 5,1,0)</f>
        <v>0</v>
      </c>
      <c r="AJ1747" cm="1">
        <f t="array" ref="AJ1747">MATCH(Table1[[#This Row],[Game_ID]],_xlfn.UNIQUE(_xlfn._xlws.FILTER(Table1[Game_ID],Table1[Team]=Table1[[#This Row],[Team]])),0)</f>
        <v>6</v>
      </c>
      <c r="AK1747">
        <f>IF(Table1[[#This Row],[Last5_Flag]]=1,1,0)</f>
        <v>0</v>
      </c>
      <c r="AL1747">
        <f>COUNTIFS(
    Table1[Player Name], Table1[[#This Row],[Player Name]],
    Table1[Position], Table1[[#This Row],[Position]]
)</f>
        <v>16</v>
      </c>
      <c r="AM1747" t="str" cm="1">
        <f t="array" ref="AM17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748" spans="1:39" x14ac:dyDescent="0.2">
      <c r="A1748" t="str">
        <f>TEXT(Table1[[#This Row],[Date]],"yyyymmdd") &amp; "_" &amp; (LEFT(D1748,3) &amp; "_" &amp; LEFT(E1748,3) &amp; "_" &amp; (Table1[[#This Row],[Game_no.]]))</f>
        <v>20260307_IUP_Fro_1</v>
      </c>
      <c r="B1748" s="1">
        <v>46088</v>
      </c>
      <c r="C1748" s="3">
        <v>1</v>
      </c>
      <c r="D1748" t="s">
        <v>301</v>
      </c>
      <c r="E1748" t="s">
        <v>338</v>
      </c>
      <c r="F1748" t="s">
        <v>338</v>
      </c>
      <c r="G1748" t="s">
        <v>301</v>
      </c>
      <c r="H1748" t="s">
        <v>345</v>
      </c>
      <c r="I1748" t="str">
        <f>TRIM(SUBSTITUTE(Table1[[#This Row],[Player]], " ", ""))</f>
        <v>I.Donaldson</v>
      </c>
      <c r="J1748">
        <v>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f t="shared" si="84"/>
        <v>0</v>
      </c>
      <c r="W1748" t="s">
        <v>43</v>
      </c>
      <c r="X1748" s="3">
        <v>9</v>
      </c>
      <c r="Y1748">
        <v>0</v>
      </c>
      <c r="AF1748">
        <f>Table1[[#This Row],[AB]]+Table1[[#This Row],[BB]]+Table1[[#This Row],[SF]]</f>
        <v>3</v>
      </c>
      <c r="AG1748">
        <f>Table1[[#This Row],[H]]+Table1[[#This Row],[BB]]</f>
        <v>0</v>
      </c>
      <c r="AH1748">
        <f>Table1[[#This Row],[H]]-Table1[[#This Row],[2B]]-Table1[[#This Row],[3B]]-Table1[[#This Row],[HR]]</f>
        <v>0</v>
      </c>
      <c r="AI1748" s="3">
        <f>IF(Table1[[#This Row],[Team_Game_Number]] &gt;_xlfn.MAXIFS(Table1[Team_Game_Number],Table1[Team],Table1[[#This Row],[Team]]) - 5,1,0)</f>
        <v>0</v>
      </c>
      <c r="AJ1748" cm="1">
        <f t="array" ref="AJ1748">MATCH(Table1[[#This Row],[Game_ID]],_xlfn.UNIQUE(_xlfn._xlws.FILTER(Table1[Game_ID],Table1[Team]=Table1[[#This Row],[Team]])),0)</f>
        <v>6</v>
      </c>
      <c r="AK1748">
        <f>IF(Table1[[#This Row],[Last5_Flag]]=1,1,0)</f>
        <v>0</v>
      </c>
      <c r="AL1748">
        <f>COUNTIFS(
    Table1[Player Name], Table1[[#This Row],[Player Name]],
    Table1[Position], Table1[[#This Row],[Position]]
)</f>
        <v>11</v>
      </c>
      <c r="AM1748" t="str" cm="1">
        <f t="array" ref="AM17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49" spans="1:39" x14ac:dyDescent="0.2">
      <c r="A1749" t="str">
        <f>TEXT(Table1[[#This Row],[Date]],"yyyymmdd") &amp; "_" &amp; (LEFT(D1749,3) &amp; "_" &amp; LEFT(E1749,3) &amp; "_" &amp; (Table1[[#This Row],[Game_no.]]))</f>
        <v>20260307_IUP_Fro_1</v>
      </c>
      <c r="B1749" s="1">
        <v>46088</v>
      </c>
      <c r="C1749" s="3">
        <v>1</v>
      </c>
      <c r="D1749" t="s">
        <v>301</v>
      </c>
      <c r="E1749" t="s">
        <v>338</v>
      </c>
      <c r="F1749" t="s">
        <v>338</v>
      </c>
      <c r="G1749" t="s">
        <v>301</v>
      </c>
      <c r="H1749" t="s">
        <v>348</v>
      </c>
      <c r="I1749" t="str">
        <f>TRIM(SUBSTITUTE(Table1[[#This Row],[Player]], " ", ""))</f>
        <v>S.Magee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f t="shared" si="84"/>
        <v>0</v>
      </c>
      <c r="W1749" t="s">
        <v>58</v>
      </c>
      <c r="X1749" s="3"/>
      <c r="Y1749">
        <v>0</v>
      </c>
      <c r="Z1749">
        <v>4</v>
      </c>
      <c r="AA1749">
        <v>4</v>
      </c>
      <c r="AB1749">
        <v>2</v>
      </c>
      <c r="AC1749">
        <v>2</v>
      </c>
      <c r="AD1749">
        <v>2</v>
      </c>
      <c r="AE1749">
        <v>0</v>
      </c>
      <c r="AF1749">
        <f>Table1[[#This Row],[AB]]+Table1[[#This Row],[BB]]+Table1[[#This Row],[SF]]</f>
        <v>0</v>
      </c>
      <c r="AG1749">
        <f>Table1[[#This Row],[H]]+Table1[[#This Row],[BB]]</f>
        <v>0</v>
      </c>
      <c r="AH1749">
        <f>Table1[[#This Row],[H]]-Table1[[#This Row],[2B]]-Table1[[#This Row],[3B]]-Table1[[#This Row],[HR]]</f>
        <v>0</v>
      </c>
      <c r="AI1749" s="3">
        <f>IF(Table1[[#This Row],[Team_Game_Number]] &gt;_xlfn.MAXIFS(Table1[Team_Game_Number],Table1[Team],Table1[[#This Row],[Team]]) - 5,1,0)</f>
        <v>0</v>
      </c>
      <c r="AJ1749" cm="1">
        <f t="array" ref="AJ1749">MATCH(Table1[[#This Row],[Game_ID]],_xlfn.UNIQUE(_xlfn._xlws.FILTER(Table1[Game_ID],Table1[Team]=Table1[[#This Row],[Team]])),0)</f>
        <v>6</v>
      </c>
      <c r="AK1749">
        <f>IF(Table1[[#This Row],[Last5_Flag]]=1,1,0)</f>
        <v>0</v>
      </c>
      <c r="AL1749">
        <f>COUNTIFS(
    Table1[Player Name], Table1[[#This Row],[Player Name]],
    Table1[Position], Table1[[#This Row],[Position]]
)</f>
        <v>7</v>
      </c>
      <c r="AM1749" t="str" cm="1">
        <f t="array" ref="AM17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50" spans="1:39" x14ac:dyDescent="0.2">
      <c r="A1750" t="str">
        <f>TEXT(Table1[[#This Row],[Date]],"yyyymmdd") &amp; "_" &amp; (LEFT(D1750,3) &amp; "_" &amp; LEFT(E1750,3) &amp; "_" &amp; (Table1[[#This Row],[Game_no.]]))</f>
        <v>20260307_IUP_Fro_1</v>
      </c>
      <c r="B1750" s="1">
        <v>46088</v>
      </c>
      <c r="C1750" s="3">
        <v>1</v>
      </c>
      <c r="D1750" t="s">
        <v>301</v>
      </c>
      <c r="E1750" t="s">
        <v>338</v>
      </c>
      <c r="F1750" t="s">
        <v>338</v>
      </c>
      <c r="G1750" t="s">
        <v>301</v>
      </c>
      <c r="H1750" t="s">
        <v>355</v>
      </c>
      <c r="I1750" t="str">
        <f>TRIM(SUBSTITUTE(Table1[[#This Row],[Player]], " ", ""))</f>
        <v>I.Dietrich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f t="shared" si="84"/>
        <v>0</v>
      </c>
      <c r="W1750" t="s">
        <v>58</v>
      </c>
      <c r="X1750" s="3"/>
      <c r="Y1750">
        <v>0</v>
      </c>
      <c r="Z1750">
        <v>3</v>
      </c>
      <c r="AA1750">
        <v>3</v>
      </c>
      <c r="AB1750">
        <v>2</v>
      </c>
      <c r="AC1750">
        <v>2</v>
      </c>
      <c r="AD1750">
        <v>1</v>
      </c>
      <c r="AE1750">
        <v>4</v>
      </c>
      <c r="AF1750">
        <f>Table1[[#This Row],[AB]]+Table1[[#This Row],[BB]]+Table1[[#This Row],[SF]]</f>
        <v>0</v>
      </c>
      <c r="AG1750">
        <f>Table1[[#This Row],[H]]+Table1[[#This Row],[BB]]</f>
        <v>0</v>
      </c>
      <c r="AH1750">
        <f>Table1[[#This Row],[H]]-Table1[[#This Row],[2B]]-Table1[[#This Row],[3B]]-Table1[[#This Row],[HR]]</f>
        <v>0</v>
      </c>
      <c r="AI1750" s="3">
        <f>IF(Table1[[#This Row],[Team_Game_Number]] &gt;_xlfn.MAXIFS(Table1[Team_Game_Number],Table1[Team],Table1[[#This Row],[Team]]) - 5,1,0)</f>
        <v>0</v>
      </c>
      <c r="AJ1750" cm="1">
        <f t="array" ref="AJ1750">MATCH(Table1[[#This Row],[Game_ID]],_xlfn.UNIQUE(_xlfn._xlws.FILTER(Table1[Game_ID],Table1[Team]=Table1[[#This Row],[Team]])),0)</f>
        <v>6</v>
      </c>
      <c r="AK1750">
        <f>IF(Table1[[#This Row],[Last5_Flag]]=1,1,0)</f>
        <v>0</v>
      </c>
      <c r="AL1750">
        <f>COUNTIFS(
    Table1[Player Name], Table1[[#This Row],[Player Name]],
    Table1[Position], Table1[[#This Row],[Position]]
)</f>
        <v>10</v>
      </c>
      <c r="AM1750" t="str" cm="1">
        <f t="array" ref="AM17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51" spans="1:39" x14ac:dyDescent="0.2">
      <c r="A1751" t="str">
        <f>TEXT(Table1[[#This Row],[Date]],"yyyymmdd") &amp; "_" &amp; (LEFT(D1751,3) &amp; "_" &amp; LEFT(E1751,3) &amp; "_" &amp; (Table1[[#This Row],[Game_no.]]))</f>
        <v>20260307_Emo_Fai_1</v>
      </c>
      <c r="B1751" s="1">
        <v>46088</v>
      </c>
      <c r="C1751" s="3">
        <v>1</v>
      </c>
      <c r="D1751" t="s">
        <v>72</v>
      </c>
      <c r="E1751" t="s">
        <v>168</v>
      </c>
      <c r="F1751" t="s">
        <v>168</v>
      </c>
      <c r="G1751" t="s">
        <v>72</v>
      </c>
      <c r="H1751" t="s">
        <v>169</v>
      </c>
      <c r="I1751" t="str">
        <f>TRIM(SUBSTITUTE(Table1[[#This Row],[Player]], " ", ""))</f>
        <v>B.Hess</v>
      </c>
      <c r="J1751">
        <v>4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f t="shared" si="84"/>
        <v>1</v>
      </c>
      <c r="W1751" t="s">
        <v>54</v>
      </c>
      <c r="X1751" s="3">
        <v>1</v>
      </c>
      <c r="Y1751">
        <v>0</v>
      </c>
      <c r="AF1751">
        <f>Table1[[#This Row],[AB]]+Table1[[#This Row],[BB]]+Table1[[#This Row],[SF]]</f>
        <v>4</v>
      </c>
      <c r="AG1751">
        <f>Table1[[#This Row],[H]]+Table1[[#This Row],[BB]]</f>
        <v>1</v>
      </c>
      <c r="AH1751">
        <f>Table1[[#This Row],[H]]-Table1[[#This Row],[2B]]-Table1[[#This Row],[3B]]-Table1[[#This Row],[HR]]</f>
        <v>1</v>
      </c>
      <c r="AI1751" s="3">
        <f>IF(Table1[[#This Row],[Team_Game_Number]] &gt;_xlfn.MAXIFS(Table1[Team_Game_Number],Table1[Team],Table1[[#This Row],[Team]]) - 5,1,0)</f>
        <v>0</v>
      </c>
      <c r="AJ1751" cm="1">
        <f t="array" ref="AJ1751">MATCH(Table1[[#This Row],[Game_ID]],_xlfn.UNIQUE(_xlfn._xlws.FILTER(Table1[Game_ID],Table1[Team]=Table1[[#This Row],[Team]])),0)</f>
        <v>11</v>
      </c>
      <c r="AK1751">
        <f>IF(Table1[[#This Row],[Last5_Flag]]=1,1,0)</f>
        <v>0</v>
      </c>
      <c r="AL1751">
        <f>COUNTIFS(
    Table1[Player Name], Table1[[#This Row],[Player Name]],
    Table1[Position], Table1[[#This Row],[Position]]
)</f>
        <v>24</v>
      </c>
      <c r="AM1751" t="str" cm="1">
        <f t="array" ref="AM17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752" spans="1:39" x14ac:dyDescent="0.2">
      <c r="A1752" t="str">
        <f>TEXT(Table1[[#This Row],[Date]],"yyyymmdd") &amp; "_" &amp; (LEFT(D1752,3) &amp; "_" &amp; LEFT(E1752,3) &amp; "_" &amp; (Table1[[#This Row],[Game_no.]]))</f>
        <v>20260307_Emo_Fai_1</v>
      </c>
      <c r="B1752" s="1">
        <v>46088</v>
      </c>
      <c r="C1752" s="3">
        <v>1</v>
      </c>
      <c r="D1752" t="s">
        <v>72</v>
      </c>
      <c r="E1752" t="s">
        <v>168</v>
      </c>
      <c r="F1752" t="s">
        <v>168</v>
      </c>
      <c r="G1752" t="s">
        <v>72</v>
      </c>
      <c r="H1752" t="s">
        <v>170</v>
      </c>
      <c r="I1752" t="str">
        <f>TRIM(SUBSTITUTE(Table1[[#This Row],[Player]], " ", ""))</f>
        <v>G.Bibb</v>
      </c>
      <c r="J1752">
        <v>4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f t="shared" si="84"/>
        <v>0</v>
      </c>
      <c r="W1752" t="s">
        <v>53</v>
      </c>
      <c r="X1752" s="3">
        <v>2</v>
      </c>
      <c r="Y1752">
        <v>0</v>
      </c>
      <c r="AF1752">
        <f>Table1[[#This Row],[AB]]+Table1[[#This Row],[BB]]+Table1[[#This Row],[SF]]</f>
        <v>4</v>
      </c>
      <c r="AG1752">
        <f>Table1[[#This Row],[H]]+Table1[[#This Row],[BB]]</f>
        <v>0</v>
      </c>
      <c r="AH1752">
        <f>Table1[[#This Row],[H]]-Table1[[#This Row],[2B]]-Table1[[#This Row],[3B]]-Table1[[#This Row],[HR]]</f>
        <v>0</v>
      </c>
      <c r="AI1752" s="3">
        <f>IF(Table1[[#This Row],[Team_Game_Number]] &gt;_xlfn.MAXIFS(Table1[Team_Game_Number],Table1[Team],Table1[[#This Row],[Team]]) - 5,1,0)</f>
        <v>0</v>
      </c>
      <c r="AJ1752" cm="1">
        <f t="array" ref="AJ1752">MATCH(Table1[[#This Row],[Game_ID]],_xlfn.UNIQUE(_xlfn._xlws.FILTER(Table1[Game_ID],Table1[Team]=Table1[[#This Row],[Team]])),0)</f>
        <v>11</v>
      </c>
      <c r="AK1752">
        <f>IF(Table1[[#This Row],[Last5_Flag]]=1,1,0)</f>
        <v>0</v>
      </c>
      <c r="AL1752">
        <f>COUNTIFS(
    Table1[Player Name], Table1[[#This Row],[Player Name]],
    Table1[Position], Table1[[#This Row],[Position]]
)</f>
        <v>20</v>
      </c>
      <c r="AM1752" t="str" cm="1">
        <f t="array" ref="AM17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753" spans="1:39" x14ac:dyDescent="0.2">
      <c r="A1753" t="str">
        <f>TEXT(Table1[[#This Row],[Date]],"yyyymmdd") &amp; "_" &amp; (LEFT(D1753,3) &amp; "_" &amp; LEFT(E1753,3) &amp; "_" &amp; (Table1[[#This Row],[Game_no.]]))</f>
        <v>20260307_Emo_Fai_1</v>
      </c>
      <c r="B1753" s="1">
        <v>46088</v>
      </c>
      <c r="C1753" s="3">
        <v>1</v>
      </c>
      <c r="D1753" t="s">
        <v>72</v>
      </c>
      <c r="E1753" t="s">
        <v>168</v>
      </c>
      <c r="F1753" t="s">
        <v>168</v>
      </c>
      <c r="G1753" t="s">
        <v>72</v>
      </c>
      <c r="H1753" t="s">
        <v>172</v>
      </c>
      <c r="I1753" t="str">
        <f>TRIM(SUBSTITUTE(Table1[[#This Row],[Player]], " ", ""))</f>
        <v>E.Paul</v>
      </c>
      <c r="J1753">
        <v>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f t="shared" si="84"/>
        <v>0</v>
      </c>
      <c r="W1753" t="s">
        <v>48</v>
      </c>
      <c r="X1753" s="3">
        <v>3</v>
      </c>
      <c r="Y1753">
        <v>0</v>
      </c>
      <c r="AF1753">
        <f>Table1[[#This Row],[AB]]+Table1[[#This Row],[BB]]+Table1[[#This Row],[SF]]</f>
        <v>3</v>
      </c>
      <c r="AG1753">
        <f>Table1[[#This Row],[H]]+Table1[[#This Row],[BB]]</f>
        <v>0</v>
      </c>
      <c r="AH1753">
        <f>Table1[[#This Row],[H]]-Table1[[#This Row],[2B]]-Table1[[#This Row],[3B]]-Table1[[#This Row],[HR]]</f>
        <v>0</v>
      </c>
      <c r="AI1753" s="3">
        <f>IF(Table1[[#This Row],[Team_Game_Number]] &gt;_xlfn.MAXIFS(Table1[Team_Game_Number],Table1[Team],Table1[[#This Row],[Team]]) - 5,1,0)</f>
        <v>0</v>
      </c>
      <c r="AJ1753" cm="1">
        <f t="array" ref="AJ1753">MATCH(Table1[[#This Row],[Game_ID]],_xlfn.UNIQUE(_xlfn._xlws.FILTER(Table1[Game_ID],Table1[Team]=Table1[[#This Row],[Team]])),0)</f>
        <v>11</v>
      </c>
      <c r="AK1753">
        <f>IF(Table1[[#This Row],[Last5_Flag]]=1,1,0)</f>
        <v>0</v>
      </c>
      <c r="AL1753">
        <f>COUNTIFS(
    Table1[Player Name], Table1[[#This Row],[Player Name]],
    Table1[Position], Table1[[#This Row],[Position]]
)</f>
        <v>24</v>
      </c>
      <c r="AM1753" t="str" cm="1">
        <f t="array" ref="AM17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754" spans="1:39" x14ac:dyDescent="0.2">
      <c r="A1754" t="str">
        <f>TEXT(Table1[[#This Row],[Date]],"yyyymmdd") &amp; "_" &amp; (LEFT(D1754,3) &amp; "_" &amp; LEFT(E1754,3) &amp; "_" &amp; (Table1[[#This Row],[Game_no.]]))</f>
        <v>20260307_Emo_Fai_1</v>
      </c>
      <c r="B1754" s="1">
        <v>46088</v>
      </c>
      <c r="C1754" s="3">
        <v>1</v>
      </c>
      <c r="D1754" t="s">
        <v>72</v>
      </c>
      <c r="E1754" t="s">
        <v>168</v>
      </c>
      <c r="F1754" t="s">
        <v>168</v>
      </c>
      <c r="G1754" t="s">
        <v>72</v>
      </c>
      <c r="H1754" t="s">
        <v>178</v>
      </c>
      <c r="I1754" t="str">
        <f>TRIM(SUBSTITUTE(Table1[[#This Row],[Player]], " ", ""))</f>
        <v>P.Matteson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f t="shared" si="84"/>
        <v>0</v>
      </c>
      <c r="W1754" t="s">
        <v>7</v>
      </c>
      <c r="X1754" s="3">
        <v>3</v>
      </c>
      <c r="Y1754">
        <v>0</v>
      </c>
      <c r="AF1754">
        <f>Table1[[#This Row],[AB]]+Table1[[#This Row],[BB]]+Table1[[#This Row],[SF]]</f>
        <v>0</v>
      </c>
      <c r="AG1754">
        <f>Table1[[#This Row],[H]]+Table1[[#This Row],[BB]]</f>
        <v>0</v>
      </c>
      <c r="AH1754">
        <f>Table1[[#This Row],[H]]-Table1[[#This Row],[2B]]-Table1[[#This Row],[3B]]-Table1[[#This Row],[HR]]</f>
        <v>0</v>
      </c>
      <c r="AI1754" s="3">
        <f>IF(Table1[[#This Row],[Team_Game_Number]] &gt;_xlfn.MAXIFS(Table1[Team_Game_Number],Table1[Team],Table1[[#This Row],[Team]]) - 5,1,0)</f>
        <v>0</v>
      </c>
      <c r="AJ1754" cm="1">
        <f t="array" ref="AJ1754">MATCH(Table1[[#This Row],[Game_ID]],_xlfn.UNIQUE(_xlfn._xlws.FILTER(Table1[Game_ID],Table1[Team]=Table1[[#This Row],[Team]])),0)</f>
        <v>11</v>
      </c>
      <c r="AK1754">
        <f>IF(Table1[[#This Row],[Last5_Flag]]=1,1,0)</f>
        <v>0</v>
      </c>
      <c r="AL1754">
        <f>COUNTIFS(
    Table1[Player Name], Table1[[#This Row],[Player Name]],
    Table1[Position], Table1[[#This Row],[Position]]
)</f>
        <v>23</v>
      </c>
      <c r="AM1754" t="str" cm="1">
        <f t="array" ref="AM17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755" spans="1:39" x14ac:dyDescent="0.2">
      <c r="A1755" t="str">
        <f>TEXT(Table1[[#This Row],[Date]],"yyyymmdd") &amp; "_" &amp; (LEFT(D1755,3) &amp; "_" &amp; LEFT(E1755,3) &amp; "_" &amp; (Table1[[#This Row],[Game_no.]]))</f>
        <v>20260307_Emo_Fai_1</v>
      </c>
      <c r="B1755" s="1">
        <v>46088</v>
      </c>
      <c r="C1755" s="3">
        <v>1</v>
      </c>
      <c r="D1755" t="s">
        <v>72</v>
      </c>
      <c r="E1755" t="s">
        <v>168</v>
      </c>
      <c r="F1755" t="s">
        <v>168</v>
      </c>
      <c r="G1755" t="s">
        <v>72</v>
      </c>
      <c r="H1755" t="s">
        <v>173</v>
      </c>
      <c r="I1755" t="str">
        <f>TRIM(SUBSTITUTE(Table1[[#This Row],[Player]], " ", ""))</f>
        <v>A.Townsend</v>
      </c>
      <c r="J1755">
        <v>3</v>
      </c>
      <c r="K1755">
        <v>0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f t="shared" si="84"/>
        <v>1</v>
      </c>
      <c r="W1755" t="s">
        <v>150</v>
      </c>
      <c r="X1755" s="3">
        <v>4</v>
      </c>
      <c r="Y1755">
        <v>0</v>
      </c>
      <c r="AF1755">
        <f>Table1[[#This Row],[AB]]+Table1[[#This Row],[BB]]+Table1[[#This Row],[SF]]</f>
        <v>3</v>
      </c>
      <c r="AG1755">
        <f>Table1[[#This Row],[H]]+Table1[[#This Row],[BB]]</f>
        <v>1</v>
      </c>
      <c r="AH1755">
        <f>Table1[[#This Row],[H]]-Table1[[#This Row],[2B]]-Table1[[#This Row],[3B]]-Table1[[#This Row],[HR]]</f>
        <v>1</v>
      </c>
      <c r="AI1755" s="3">
        <f>IF(Table1[[#This Row],[Team_Game_Number]] &gt;_xlfn.MAXIFS(Table1[Team_Game_Number],Table1[Team],Table1[[#This Row],[Team]]) - 5,1,0)</f>
        <v>0</v>
      </c>
      <c r="AJ1755" cm="1">
        <f t="array" ref="AJ1755">MATCH(Table1[[#This Row],[Game_ID]],_xlfn.UNIQUE(_xlfn._xlws.FILTER(Table1[Game_ID],Table1[Team]=Table1[[#This Row],[Team]])),0)</f>
        <v>11</v>
      </c>
      <c r="AK1755">
        <f>IF(Table1[[#This Row],[Last5_Flag]]=1,1,0)</f>
        <v>0</v>
      </c>
      <c r="AL1755">
        <f>COUNTIFS(
    Table1[Player Name], Table1[[#This Row],[Player Name]],
    Table1[Position], Table1[[#This Row],[Position]]
)</f>
        <v>1</v>
      </c>
      <c r="AM1755" t="str" cm="1">
        <f t="array" ref="AM17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756" spans="1:39" x14ac:dyDescent="0.2">
      <c r="A1756" t="str">
        <f>TEXT(Table1[[#This Row],[Date]],"yyyymmdd") &amp; "_" &amp; (LEFT(D1756,3) &amp; "_" &amp; LEFT(E1756,3) &amp; "_" &amp; (Table1[[#This Row],[Game_no.]]))</f>
        <v>20260307_Emo_Fai_1</v>
      </c>
      <c r="B1756" s="1">
        <v>46088</v>
      </c>
      <c r="C1756" s="3">
        <v>1</v>
      </c>
      <c r="D1756" t="s">
        <v>72</v>
      </c>
      <c r="E1756" t="s">
        <v>168</v>
      </c>
      <c r="F1756" t="s">
        <v>168</v>
      </c>
      <c r="G1756" t="s">
        <v>72</v>
      </c>
      <c r="H1756" t="s">
        <v>174</v>
      </c>
      <c r="I1756" t="str">
        <f>TRIM(SUBSTITUTE(Table1[[#This Row],[Player]], " ", ""))</f>
        <v>A.Foresha</v>
      </c>
      <c r="J1756">
        <v>3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f t="shared" si="84"/>
        <v>0</v>
      </c>
      <c r="W1756" t="s">
        <v>43</v>
      </c>
      <c r="X1756" s="3">
        <v>5</v>
      </c>
      <c r="Y1756">
        <v>0</v>
      </c>
      <c r="AF1756">
        <f>Table1[[#This Row],[AB]]+Table1[[#This Row],[BB]]+Table1[[#This Row],[SF]]</f>
        <v>3</v>
      </c>
      <c r="AG1756">
        <f>Table1[[#This Row],[H]]+Table1[[#This Row],[BB]]</f>
        <v>0</v>
      </c>
      <c r="AH1756">
        <f>Table1[[#This Row],[H]]-Table1[[#This Row],[2B]]-Table1[[#This Row],[3B]]-Table1[[#This Row],[HR]]</f>
        <v>0</v>
      </c>
      <c r="AI1756" s="3">
        <f>IF(Table1[[#This Row],[Team_Game_Number]] &gt;_xlfn.MAXIFS(Table1[Team_Game_Number],Table1[Team],Table1[[#This Row],[Team]]) - 5,1,0)</f>
        <v>0</v>
      </c>
      <c r="AJ1756" cm="1">
        <f t="array" ref="AJ1756">MATCH(Table1[[#This Row],[Game_ID]],_xlfn.UNIQUE(_xlfn._xlws.FILTER(Table1[Game_ID],Table1[Team]=Table1[[#This Row],[Team]])),0)</f>
        <v>11</v>
      </c>
      <c r="AK1756">
        <f>IF(Table1[[#This Row],[Last5_Flag]]=1,1,0)</f>
        <v>0</v>
      </c>
      <c r="AL1756">
        <f>COUNTIFS(
    Table1[Player Name], Table1[[#This Row],[Player Name]],
    Table1[Position], Table1[[#This Row],[Position]]
)</f>
        <v>23</v>
      </c>
      <c r="AM1756" t="str" cm="1">
        <f t="array" ref="AM17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57" spans="1:39" x14ac:dyDescent="0.2">
      <c r="A1757" t="str">
        <f>TEXT(Table1[[#This Row],[Date]],"yyyymmdd") &amp; "_" &amp; (LEFT(D1757,3) &amp; "_" &amp; LEFT(E1757,3) &amp; "_" &amp; (Table1[[#This Row],[Game_no.]]))</f>
        <v>20260307_Emo_Fai_1</v>
      </c>
      <c r="B1757" s="1">
        <v>46088</v>
      </c>
      <c r="C1757" s="3">
        <v>1</v>
      </c>
      <c r="D1757" t="s">
        <v>72</v>
      </c>
      <c r="E1757" t="s">
        <v>168</v>
      </c>
      <c r="F1757" t="s">
        <v>168</v>
      </c>
      <c r="G1757" t="s">
        <v>72</v>
      </c>
      <c r="H1757" t="s">
        <v>216</v>
      </c>
      <c r="I1757" t="str">
        <f>TRIM(SUBSTITUTE(Table1[[#This Row],[Player]], " ", ""))</f>
        <v>C.Crowder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f t="shared" si="84"/>
        <v>0</v>
      </c>
      <c r="W1757" t="s">
        <v>43</v>
      </c>
      <c r="X1757" s="3">
        <v>5</v>
      </c>
      <c r="Y1757">
        <v>0</v>
      </c>
      <c r="AF1757">
        <f>Table1[[#This Row],[AB]]+Table1[[#This Row],[BB]]+Table1[[#This Row],[SF]]</f>
        <v>0</v>
      </c>
      <c r="AG1757">
        <f>Table1[[#This Row],[H]]+Table1[[#This Row],[BB]]</f>
        <v>0</v>
      </c>
      <c r="AH1757">
        <f>Table1[[#This Row],[H]]-Table1[[#This Row],[2B]]-Table1[[#This Row],[3B]]-Table1[[#This Row],[HR]]</f>
        <v>0</v>
      </c>
      <c r="AI1757" s="3">
        <f>IF(Table1[[#This Row],[Team_Game_Number]] &gt;_xlfn.MAXIFS(Table1[Team_Game_Number],Table1[Team],Table1[[#This Row],[Team]]) - 5,1,0)</f>
        <v>0</v>
      </c>
      <c r="AJ1757" cm="1">
        <f t="array" ref="AJ1757">MATCH(Table1[[#This Row],[Game_ID]],_xlfn.UNIQUE(_xlfn._xlws.FILTER(Table1[Game_ID],Table1[Team]=Table1[[#This Row],[Team]])),0)</f>
        <v>11</v>
      </c>
      <c r="AK1757">
        <f>IF(Table1[[#This Row],[Last5_Flag]]=1,1,0)</f>
        <v>0</v>
      </c>
      <c r="AL1757">
        <f>COUNTIFS(
    Table1[Player Name], Table1[[#This Row],[Player Name]],
    Table1[Position], Table1[[#This Row],[Position]]
)</f>
        <v>7</v>
      </c>
      <c r="AM1757" t="str" cm="1">
        <f t="array" ref="AM17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58" spans="1:39" x14ac:dyDescent="0.2">
      <c r="A1758" t="str">
        <f>TEXT(Table1[[#This Row],[Date]],"yyyymmdd") &amp; "_" &amp; (LEFT(D1758,3) &amp; "_" &amp; LEFT(E1758,3) &amp; "_" &amp; (Table1[[#This Row],[Game_no.]]))</f>
        <v>20260307_Emo_Fai_1</v>
      </c>
      <c r="B1758" s="1">
        <v>46088</v>
      </c>
      <c r="C1758" s="3">
        <v>1</v>
      </c>
      <c r="D1758" t="s">
        <v>72</v>
      </c>
      <c r="E1758" t="s">
        <v>168</v>
      </c>
      <c r="F1758" t="s">
        <v>168</v>
      </c>
      <c r="G1758" t="s">
        <v>72</v>
      </c>
      <c r="H1758" t="s">
        <v>171</v>
      </c>
      <c r="I1758" t="str">
        <f>TRIM(SUBSTITUTE(Table1[[#This Row],[Player]], " ", ""))</f>
        <v>B.Marietta</v>
      </c>
      <c r="J1758">
        <v>3</v>
      </c>
      <c r="K1758">
        <v>1</v>
      </c>
      <c r="L1758">
        <v>2</v>
      </c>
      <c r="M1758">
        <v>1</v>
      </c>
      <c r="N1758">
        <v>0</v>
      </c>
      <c r="O1758">
        <v>0</v>
      </c>
      <c r="P1758">
        <v>1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f t="shared" si="84"/>
        <v>8</v>
      </c>
      <c r="W1758" t="s">
        <v>50</v>
      </c>
      <c r="X1758" s="3">
        <v>6</v>
      </c>
      <c r="Y1758">
        <v>0</v>
      </c>
      <c r="AF1758">
        <f>Table1[[#This Row],[AB]]+Table1[[#This Row],[BB]]+Table1[[#This Row],[SF]]</f>
        <v>3</v>
      </c>
      <c r="AG1758">
        <f>Table1[[#This Row],[H]]+Table1[[#This Row],[BB]]</f>
        <v>2</v>
      </c>
      <c r="AH1758">
        <f>Table1[[#This Row],[H]]-Table1[[#This Row],[2B]]-Table1[[#This Row],[3B]]-Table1[[#This Row],[HR]]</f>
        <v>0</v>
      </c>
      <c r="AI1758" s="3">
        <f>IF(Table1[[#This Row],[Team_Game_Number]] &gt;_xlfn.MAXIFS(Table1[Team_Game_Number],Table1[Team],Table1[[#This Row],[Team]]) - 5,1,0)</f>
        <v>0</v>
      </c>
      <c r="AJ1758" cm="1">
        <f t="array" ref="AJ1758">MATCH(Table1[[#This Row],[Game_ID]],_xlfn.UNIQUE(_xlfn._xlws.FILTER(Table1[Game_ID],Table1[Team]=Table1[[#This Row],[Team]])),0)</f>
        <v>11</v>
      </c>
      <c r="AK1758">
        <f>IF(Table1[[#This Row],[Last5_Flag]]=1,1,0)</f>
        <v>0</v>
      </c>
      <c r="AL1758">
        <f>COUNTIFS(
    Table1[Player Name], Table1[[#This Row],[Player Name]],
    Table1[Position], Table1[[#This Row],[Position]]
)</f>
        <v>16</v>
      </c>
      <c r="AM1758" t="str" cm="1">
        <f t="array" ref="AM17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759" spans="1:39" x14ac:dyDescent="0.2">
      <c r="A1759" t="str">
        <f>TEXT(Table1[[#This Row],[Date]],"yyyymmdd") &amp; "_" &amp; (LEFT(D1759,3) &amp; "_" &amp; LEFT(E1759,3) &amp; "_" &amp; (Table1[[#This Row],[Game_no.]]))</f>
        <v>20260307_Emo_Fai_1</v>
      </c>
      <c r="B1759" s="1">
        <v>46088</v>
      </c>
      <c r="C1759" s="3">
        <v>1</v>
      </c>
      <c r="D1759" t="s">
        <v>72</v>
      </c>
      <c r="E1759" t="s">
        <v>168</v>
      </c>
      <c r="F1759" t="s">
        <v>168</v>
      </c>
      <c r="G1759" t="s">
        <v>72</v>
      </c>
      <c r="H1759" t="s">
        <v>175</v>
      </c>
      <c r="I1759" t="str">
        <f>TRIM(SUBSTITUTE(Table1[[#This Row],[Player]], " ", ""))</f>
        <v>K.Thomas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f t="shared" ref="V1759:V1784" si="85">L1759*1+P1759*2+Q1759*3+R1759*4</f>
        <v>0</v>
      </c>
      <c r="W1759" t="s">
        <v>73</v>
      </c>
      <c r="X1759" s="3"/>
      <c r="Y1759">
        <v>0</v>
      </c>
      <c r="AF1759">
        <f>Table1[[#This Row],[AB]]+Table1[[#This Row],[BB]]+Table1[[#This Row],[SF]]</f>
        <v>0</v>
      </c>
      <c r="AG1759">
        <f>Table1[[#This Row],[H]]+Table1[[#This Row],[BB]]</f>
        <v>0</v>
      </c>
      <c r="AH1759">
        <f>Table1[[#This Row],[H]]-Table1[[#This Row],[2B]]-Table1[[#This Row],[3B]]-Table1[[#This Row],[HR]]</f>
        <v>0</v>
      </c>
      <c r="AI1759" s="3">
        <f>IF(Table1[[#This Row],[Team_Game_Number]] &gt;_xlfn.MAXIFS(Table1[Team_Game_Number],Table1[Team],Table1[[#This Row],[Team]]) - 5,1,0)</f>
        <v>0</v>
      </c>
      <c r="AJ1759" cm="1">
        <f t="array" ref="AJ1759">MATCH(Table1[[#This Row],[Game_ID]],_xlfn.UNIQUE(_xlfn._xlws.FILTER(Table1[Game_ID],Table1[Team]=Table1[[#This Row],[Team]])),0)</f>
        <v>11</v>
      </c>
      <c r="AK1759">
        <f>IF(Table1[[#This Row],[Last5_Flag]]=1,1,0)</f>
        <v>0</v>
      </c>
      <c r="AL1759">
        <f>COUNTIFS(
    Table1[Player Name], Table1[[#This Row],[Player Name]],
    Table1[Position], Table1[[#This Row],[Position]]
)</f>
        <v>10</v>
      </c>
      <c r="AM1759" t="str" cm="1">
        <f t="array" ref="AM17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760" spans="1:39" x14ac:dyDescent="0.2">
      <c r="A1760" t="str">
        <f>TEXT(Table1[[#This Row],[Date]],"yyyymmdd") &amp; "_" &amp; (LEFT(D1760,3) &amp; "_" &amp; LEFT(E1760,3) &amp; "_" &amp; (Table1[[#This Row],[Game_no.]]))</f>
        <v>20260307_Emo_Fai_1</v>
      </c>
      <c r="B1760" s="1">
        <v>46088</v>
      </c>
      <c r="C1760" s="3">
        <v>1</v>
      </c>
      <c r="D1760" t="s">
        <v>72</v>
      </c>
      <c r="E1760" t="s">
        <v>168</v>
      </c>
      <c r="F1760" t="s">
        <v>168</v>
      </c>
      <c r="G1760" t="s">
        <v>72</v>
      </c>
      <c r="H1760" t="s">
        <v>179</v>
      </c>
      <c r="I1760" t="str">
        <f>TRIM(SUBSTITUTE(Table1[[#This Row],[Player]], " ", ""))</f>
        <v>J.McGill</v>
      </c>
      <c r="J1760">
        <v>3</v>
      </c>
      <c r="K1760">
        <v>1</v>
      </c>
      <c r="L1760">
        <v>2</v>
      </c>
      <c r="M1760">
        <v>2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f t="shared" si="85"/>
        <v>6</v>
      </c>
      <c r="W1760" t="s">
        <v>8</v>
      </c>
      <c r="X1760" s="3">
        <v>7</v>
      </c>
      <c r="Y1760">
        <v>0</v>
      </c>
      <c r="AF1760">
        <f>Table1[[#This Row],[AB]]+Table1[[#This Row],[BB]]+Table1[[#This Row],[SF]]</f>
        <v>3</v>
      </c>
      <c r="AG1760">
        <f>Table1[[#This Row],[H]]+Table1[[#This Row],[BB]]</f>
        <v>2</v>
      </c>
      <c r="AH1760">
        <f>Table1[[#This Row],[H]]-Table1[[#This Row],[2B]]-Table1[[#This Row],[3B]]-Table1[[#This Row],[HR]]</f>
        <v>1</v>
      </c>
      <c r="AI1760" s="3">
        <f>IF(Table1[[#This Row],[Team_Game_Number]] &gt;_xlfn.MAXIFS(Table1[Team_Game_Number],Table1[Team],Table1[[#This Row],[Team]]) - 5,1,0)</f>
        <v>0</v>
      </c>
      <c r="AJ1760" cm="1">
        <f t="array" ref="AJ1760">MATCH(Table1[[#This Row],[Game_ID]],_xlfn.UNIQUE(_xlfn._xlws.FILTER(Table1[Game_ID],Table1[Team]=Table1[[#This Row],[Team]])),0)</f>
        <v>11</v>
      </c>
      <c r="AK1760">
        <f>IF(Table1[[#This Row],[Last5_Flag]]=1,1,0)</f>
        <v>0</v>
      </c>
      <c r="AL1760">
        <f>COUNTIFS(
    Table1[Player Name], Table1[[#This Row],[Player Name]],
    Table1[Position], Table1[[#This Row],[Position]]
)</f>
        <v>22</v>
      </c>
      <c r="AM1760" t="str" cm="1">
        <f t="array" ref="AM17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761" spans="1:39" x14ac:dyDescent="0.2">
      <c r="A1761" t="str">
        <f>TEXT(Table1[[#This Row],[Date]],"yyyymmdd") &amp; "_" &amp; (LEFT(D1761,3) &amp; "_" &amp; LEFT(E1761,3) &amp; "_" &amp; (Table1[[#This Row],[Game_no.]]))</f>
        <v>20260307_Emo_Fai_1</v>
      </c>
      <c r="B1761" s="1">
        <v>46088</v>
      </c>
      <c r="C1761" s="3">
        <v>1</v>
      </c>
      <c r="D1761" t="s">
        <v>72</v>
      </c>
      <c r="E1761" t="s">
        <v>168</v>
      </c>
      <c r="F1761" t="s">
        <v>168</v>
      </c>
      <c r="G1761" t="s">
        <v>72</v>
      </c>
      <c r="H1761" t="s">
        <v>176</v>
      </c>
      <c r="I1761" t="str">
        <f>TRIM(SUBSTITUTE(Table1[[#This Row],[Player]], " ", ""))</f>
        <v>S.Emanuel</v>
      </c>
      <c r="J1761">
        <v>3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f t="shared" si="85"/>
        <v>0</v>
      </c>
      <c r="W1761" t="s">
        <v>57</v>
      </c>
      <c r="X1761" s="3">
        <v>8</v>
      </c>
      <c r="Y1761">
        <v>0</v>
      </c>
      <c r="AF1761">
        <f>Table1[[#This Row],[AB]]+Table1[[#This Row],[BB]]+Table1[[#This Row],[SF]]</f>
        <v>3</v>
      </c>
      <c r="AG1761">
        <f>Table1[[#This Row],[H]]+Table1[[#This Row],[BB]]</f>
        <v>0</v>
      </c>
      <c r="AH1761">
        <f>Table1[[#This Row],[H]]-Table1[[#This Row],[2B]]-Table1[[#This Row],[3B]]-Table1[[#This Row],[HR]]</f>
        <v>0</v>
      </c>
      <c r="AI1761" s="3">
        <f>IF(Table1[[#This Row],[Team_Game_Number]] &gt;_xlfn.MAXIFS(Table1[Team_Game_Number],Table1[Team],Table1[[#This Row],[Team]]) - 5,1,0)</f>
        <v>0</v>
      </c>
      <c r="AJ1761" cm="1">
        <f t="array" ref="AJ1761">MATCH(Table1[[#This Row],[Game_ID]],_xlfn.UNIQUE(_xlfn._xlws.FILTER(Table1[Game_ID],Table1[Team]=Table1[[#This Row],[Team]])),0)</f>
        <v>11</v>
      </c>
      <c r="AK1761">
        <f>IF(Table1[[#This Row],[Last5_Flag]]=1,1,0)</f>
        <v>0</v>
      </c>
      <c r="AL1761">
        <f>COUNTIFS(
    Table1[Player Name], Table1[[#This Row],[Player Name]],
    Table1[Position], Table1[[#This Row],[Position]]
)</f>
        <v>6</v>
      </c>
      <c r="AM1761" t="str" cm="1">
        <f t="array" ref="AM17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762" spans="1:39" x14ac:dyDescent="0.2">
      <c r="A1762" t="str">
        <f>TEXT(Table1[[#This Row],[Date]],"yyyymmdd") &amp; "_" &amp; (LEFT(D1762,3) &amp; "_" &amp; LEFT(E1762,3) &amp; "_" &amp; (Table1[[#This Row],[Game_no.]]))</f>
        <v>20260307_Emo_Fai_1</v>
      </c>
      <c r="B1762" s="1">
        <v>46088</v>
      </c>
      <c r="C1762" s="3">
        <v>1</v>
      </c>
      <c r="D1762" t="s">
        <v>72</v>
      </c>
      <c r="E1762" t="s">
        <v>168</v>
      </c>
      <c r="F1762" t="s">
        <v>168</v>
      </c>
      <c r="G1762" t="s">
        <v>72</v>
      </c>
      <c r="H1762" t="s">
        <v>180</v>
      </c>
      <c r="I1762" t="str">
        <f>TRIM(SUBSTITUTE(Table1[[#This Row],[Player]], " ", ""))</f>
        <v>A.Keilholz</v>
      </c>
      <c r="J1762">
        <v>2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f t="shared" si="85"/>
        <v>0</v>
      </c>
      <c r="W1762" t="s">
        <v>52</v>
      </c>
      <c r="X1762" s="3">
        <v>9</v>
      </c>
      <c r="Y1762">
        <v>0</v>
      </c>
      <c r="AF1762">
        <f>Table1[[#This Row],[AB]]+Table1[[#This Row],[BB]]+Table1[[#This Row],[SF]]</f>
        <v>2</v>
      </c>
      <c r="AG1762">
        <f>Table1[[#This Row],[H]]+Table1[[#This Row],[BB]]</f>
        <v>0</v>
      </c>
      <c r="AH1762">
        <f>Table1[[#This Row],[H]]-Table1[[#This Row],[2B]]-Table1[[#This Row],[3B]]-Table1[[#This Row],[HR]]</f>
        <v>0</v>
      </c>
      <c r="AI1762" s="3">
        <f>IF(Table1[[#This Row],[Team_Game_Number]] &gt;_xlfn.MAXIFS(Table1[Team_Game_Number],Table1[Team],Table1[[#This Row],[Team]]) - 5,1,0)</f>
        <v>0</v>
      </c>
      <c r="AJ1762" cm="1">
        <f t="array" ref="AJ1762">MATCH(Table1[[#This Row],[Game_ID]],_xlfn.UNIQUE(_xlfn._xlws.FILTER(Table1[Game_ID],Table1[Team]=Table1[[#This Row],[Team]])),0)</f>
        <v>11</v>
      </c>
      <c r="AK1762">
        <f>IF(Table1[[#This Row],[Last5_Flag]]=1,1,0)</f>
        <v>0</v>
      </c>
      <c r="AL1762">
        <f>COUNTIFS(
    Table1[Player Name], Table1[[#This Row],[Player Name]],
    Table1[Position], Table1[[#This Row],[Position]]
)</f>
        <v>24</v>
      </c>
      <c r="AM1762" t="str" cm="1">
        <f t="array" ref="AM17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763" spans="1:39" x14ac:dyDescent="0.2">
      <c r="A1763" t="str">
        <f>TEXT(Table1[[#This Row],[Date]],"yyyymmdd") &amp; "_" &amp; (LEFT(D1763,3) &amp; "_" &amp; LEFT(E1763,3) &amp; "_" &amp; (Table1[[#This Row],[Game_no.]]))</f>
        <v>20260307_Emo_Fai_1</v>
      </c>
      <c r="B1763" s="1">
        <v>46088</v>
      </c>
      <c r="C1763" s="3">
        <v>1</v>
      </c>
      <c r="D1763" t="s">
        <v>72</v>
      </c>
      <c r="E1763" t="s">
        <v>168</v>
      </c>
      <c r="F1763" t="s">
        <v>168</v>
      </c>
      <c r="G1763" t="s">
        <v>72</v>
      </c>
      <c r="H1763" t="s">
        <v>215</v>
      </c>
      <c r="I1763" t="str">
        <f>TRIM(SUBSTITUTE(Table1[[#This Row],[Player]], " ", ""))</f>
        <v>T.Bernard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f t="shared" si="85"/>
        <v>0</v>
      </c>
      <c r="W1763" t="s">
        <v>52</v>
      </c>
      <c r="X1763" s="3">
        <v>9</v>
      </c>
      <c r="Y1763">
        <v>0</v>
      </c>
      <c r="AF1763">
        <f>Table1[[#This Row],[AB]]+Table1[[#This Row],[BB]]+Table1[[#This Row],[SF]]</f>
        <v>1</v>
      </c>
      <c r="AG1763">
        <f>Table1[[#This Row],[H]]+Table1[[#This Row],[BB]]</f>
        <v>0</v>
      </c>
      <c r="AH1763">
        <f>Table1[[#This Row],[H]]-Table1[[#This Row],[2B]]-Table1[[#This Row],[3B]]-Table1[[#This Row],[HR]]</f>
        <v>0</v>
      </c>
      <c r="AI1763" s="3">
        <f>IF(Table1[[#This Row],[Team_Game_Number]] &gt;_xlfn.MAXIFS(Table1[Team_Game_Number],Table1[Team],Table1[[#This Row],[Team]]) - 5,1,0)</f>
        <v>0</v>
      </c>
      <c r="AJ1763" cm="1">
        <f t="array" ref="AJ1763">MATCH(Table1[[#This Row],[Game_ID]],_xlfn.UNIQUE(_xlfn._xlws.FILTER(Table1[Game_ID],Table1[Team]=Table1[[#This Row],[Team]])),0)</f>
        <v>11</v>
      </c>
      <c r="AK1763">
        <f>IF(Table1[[#This Row],[Last5_Flag]]=1,1,0)</f>
        <v>0</v>
      </c>
      <c r="AL1763">
        <f>COUNTIFS(
    Table1[Player Name], Table1[[#This Row],[Player Name]],
    Table1[Position], Table1[[#This Row],[Position]]
)</f>
        <v>3</v>
      </c>
      <c r="AM1763" t="str" cm="1">
        <f t="array" ref="AM17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764" spans="1:39" x14ac:dyDescent="0.2">
      <c r="A1764" t="str">
        <f>TEXT(Table1[[#This Row],[Date]],"yyyymmdd") &amp; "_" &amp; (LEFT(D1764,3) &amp; "_" &amp; LEFT(E1764,3) &amp; "_" &amp; (Table1[[#This Row],[Game_no.]]))</f>
        <v>20260307_Emo_Fai_1</v>
      </c>
      <c r="B1764" s="1">
        <v>46088</v>
      </c>
      <c r="C1764" s="3">
        <v>1</v>
      </c>
      <c r="D1764" t="s">
        <v>72</v>
      </c>
      <c r="E1764" t="s">
        <v>168</v>
      </c>
      <c r="F1764" t="s">
        <v>168</v>
      </c>
      <c r="G1764" t="s">
        <v>72</v>
      </c>
      <c r="H1764" t="s">
        <v>218</v>
      </c>
      <c r="I1764" t="str">
        <f>TRIM(SUBSTITUTE(Table1[[#This Row],[Player]], " ", ""))</f>
        <v>M.Wilson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f t="shared" si="85"/>
        <v>0</v>
      </c>
      <c r="W1764" t="s">
        <v>58</v>
      </c>
      <c r="X1764" s="3"/>
      <c r="Y1764">
        <v>0</v>
      </c>
      <c r="Z1764">
        <v>0.66700000000000004</v>
      </c>
      <c r="AA1764">
        <v>6</v>
      </c>
      <c r="AB1764">
        <v>3</v>
      </c>
      <c r="AC1764">
        <v>3</v>
      </c>
      <c r="AD1764">
        <v>0</v>
      </c>
      <c r="AE1764">
        <v>0</v>
      </c>
      <c r="AF1764">
        <f>Table1[[#This Row],[AB]]+Table1[[#This Row],[BB]]+Table1[[#This Row],[SF]]</f>
        <v>0</v>
      </c>
      <c r="AG1764">
        <f>Table1[[#This Row],[H]]+Table1[[#This Row],[BB]]</f>
        <v>0</v>
      </c>
      <c r="AH1764">
        <f>Table1[[#This Row],[H]]-Table1[[#This Row],[2B]]-Table1[[#This Row],[3B]]-Table1[[#This Row],[HR]]</f>
        <v>0</v>
      </c>
      <c r="AI1764" s="3">
        <f>IF(Table1[[#This Row],[Team_Game_Number]] &gt;_xlfn.MAXIFS(Table1[Team_Game_Number],Table1[Team],Table1[[#This Row],[Team]]) - 5,1,0)</f>
        <v>0</v>
      </c>
      <c r="AJ1764" cm="1">
        <f t="array" ref="AJ1764">MATCH(Table1[[#This Row],[Game_ID]],_xlfn.UNIQUE(_xlfn._xlws.FILTER(Table1[Game_ID],Table1[Team]=Table1[[#This Row],[Team]])),0)</f>
        <v>11</v>
      </c>
      <c r="AK1764">
        <f>IF(Table1[[#This Row],[Last5_Flag]]=1,1,0)</f>
        <v>0</v>
      </c>
      <c r="AL1764">
        <f>COUNTIFS(
    Table1[Player Name], Table1[[#This Row],[Player Name]],
    Table1[Position], Table1[[#This Row],[Position]]
)</f>
        <v>11</v>
      </c>
      <c r="AM1764" t="str" cm="1">
        <f t="array" ref="AM17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65" spans="1:39" x14ac:dyDescent="0.2">
      <c r="A1765" t="str">
        <f>TEXT(Table1[[#This Row],[Date]],"yyyymmdd") &amp; "_" &amp; (LEFT(D1765,3) &amp; "_" &amp; LEFT(E1765,3) &amp; "_" &amp; (Table1[[#This Row],[Game_no.]]))</f>
        <v>20260307_Emo_Fai_1</v>
      </c>
      <c r="B1765" s="1">
        <v>46088</v>
      </c>
      <c r="C1765" s="3">
        <v>1</v>
      </c>
      <c r="D1765" t="s">
        <v>72</v>
      </c>
      <c r="E1765" t="s">
        <v>168</v>
      </c>
      <c r="F1765" t="s">
        <v>168</v>
      </c>
      <c r="G1765" t="s">
        <v>72</v>
      </c>
      <c r="H1765" t="s">
        <v>217</v>
      </c>
      <c r="I1765" t="str">
        <f>TRIM(SUBSTITUTE(Table1[[#This Row],[Player]], " ", ""))</f>
        <v>C.Morey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f t="shared" si="85"/>
        <v>0</v>
      </c>
      <c r="W1765" t="s">
        <v>58</v>
      </c>
      <c r="X1765" s="3"/>
      <c r="Y1765">
        <v>0</v>
      </c>
      <c r="Z1765">
        <v>3.6669999999999998</v>
      </c>
      <c r="AA1765">
        <v>5</v>
      </c>
      <c r="AB1765">
        <v>3</v>
      </c>
      <c r="AC1765">
        <v>3</v>
      </c>
      <c r="AD1765">
        <v>0</v>
      </c>
      <c r="AE1765">
        <v>0</v>
      </c>
      <c r="AF1765">
        <f>Table1[[#This Row],[AB]]+Table1[[#This Row],[BB]]+Table1[[#This Row],[SF]]</f>
        <v>0</v>
      </c>
      <c r="AG1765">
        <f>Table1[[#This Row],[H]]+Table1[[#This Row],[BB]]</f>
        <v>0</v>
      </c>
      <c r="AH1765">
        <f>Table1[[#This Row],[H]]-Table1[[#This Row],[2B]]-Table1[[#This Row],[3B]]-Table1[[#This Row],[HR]]</f>
        <v>0</v>
      </c>
      <c r="AI1765" s="3">
        <f>IF(Table1[[#This Row],[Team_Game_Number]] &gt;_xlfn.MAXIFS(Table1[Team_Game_Number],Table1[Team],Table1[[#This Row],[Team]]) - 5,1,0)</f>
        <v>0</v>
      </c>
      <c r="AJ1765" cm="1">
        <f t="array" ref="AJ1765">MATCH(Table1[[#This Row],[Game_ID]],_xlfn.UNIQUE(_xlfn._xlws.FILTER(Table1[Game_ID],Table1[Team]=Table1[[#This Row],[Team]])),0)</f>
        <v>11</v>
      </c>
      <c r="AK1765">
        <f>IF(Table1[[#This Row],[Last5_Flag]]=1,1,0)</f>
        <v>0</v>
      </c>
      <c r="AL1765">
        <f>COUNTIFS(
    Table1[Player Name], Table1[[#This Row],[Player Name]],
    Table1[Position], Table1[[#This Row],[Position]]
)</f>
        <v>12</v>
      </c>
      <c r="AM1765" t="str" cm="1">
        <f t="array" ref="AM17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66" spans="1:39" x14ac:dyDescent="0.2">
      <c r="A1766" t="str">
        <f>TEXT(Table1[[#This Row],[Date]],"yyyymmdd") &amp; "_" &amp; (LEFT(D1766,3) &amp; "_" &amp; LEFT(E1766,3) &amp; "_" &amp; (Table1[[#This Row],[Game_no.]]))</f>
        <v>20260307_Emo_Fai_1</v>
      </c>
      <c r="B1766" s="1">
        <v>46088</v>
      </c>
      <c r="C1766" s="3">
        <v>1</v>
      </c>
      <c r="D1766" t="s">
        <v>72</v>
      </c>
      <c r="E1766" t="s">
        <v>168</v>
      </c>
      <c r="F1766" t="s">
        <v>168</v>
      </c>
      <c r="G1766" t="s">
        <v>72</v>
      </c>
      <c r="H1766" t="s">
        <v>219</v>
      </c>
      <c r="I1766" t="str">
        <f>TRIM(SUBSTITUTE(Table1[[#This Row],[Player]], " ", ""))</f>
        <v>P.Rusnak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f t="shared" si="85"/>
        <v>0</v>
      </c>
      <c r="W1766" t="s">
        <v>58</v>
      </c>
      <c r="X1766" s="3"/>
      <c r="Y1766">
        <v>0</v>
      </c>
      <c r="Z1766">
        <v>1.667</v>
      </c>
      <c r="AA1766">
        <v>1</v>
      </c>
      <c r="AB1766">
        <v>2</v>
      </c>
      <c r="AC1766">
        <v>2</v>
      </c>
      <c r="AD1766">
        <v>2</v>
      </c>
      <c r="AE1766">
        <v>0</v>
      </c>
      <c r="AF1766">
        <f>Table1[[#This Row],[AB]]+Table1[[#This Row],[BB]]+Table1[[#This Row],[SF]]</f>
        <v>0</v>
      </c>
      <c r="AG1766">
        <f>Table1[[#This Row],[H]]+Table1[[#This Row],[BB]]</f>
        <v>0</v>
      </c>
      <c r="AH1766">
        <f>Table1[[#This Row],[H]]-Table1[[#This Row],[2B]]-Table1[[#This Row],[3B]]-Table1[[#This Row],[HR]]</f>
        <v>0</v>
      </c>
      <c r="AI1766" s="3">
        <f>IF(Table1[[#This Row],[Team_Game_Number]] &gt;_xlfn.MAXIFS(Table1[Team_Game_Number],Table1[Team],Table1[[#This Row],[Team]]) - 5,1,0)</f>
        <v>0</v>
      </c>
      <c r="AJ1766" cm="1">
        <f t="array" ref="AJ1766">MATCH(Table1[[#This Row],[Game_ID]],_xlfn.UNIQUE(_xlfn._xlws.FILTER(Table1[Game_ID],Table1[Team]=Table1[[#This Row],[Team]])),0)</f>
        <v>11</v>
      </c>
      <c r="AK1766">
        <f>IF(Table1[[#This Row],[Last5_Flag]]=1,1,0)</f>
        <v>0</v>
      </c>
      <c r="AL1766">
        <f>COUNTIFS(
    Table1[Player Name], Table1[[#This Row],[Player Name]],
    Table1[Position], Table1[[#This Row],[Position]]
)</f>
        <v>11</v>
      </c>
      <c r="AM1766" t="str" cm="1">
        <f t="array" ref="AM17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67" spans="1:39" x14ac:dyDescent="0.2">
      <c r="A1767" t="str">
        <f>TEXT(Table1[[#This Row],[Date]],"yyyymmdd") &amp; "_" &amp; (LEFT(D1767,3) &amp; "_" &amp; LEFT(E1767,3) &amp; "_" &amp; (Table1[[#This Row],[Game_no.]]))</f>
        <v>20260307_Cla_Gle_1</v>
      </c>
      <c r="B1767" s="1">
        <v>46088</v>
      </c>
      <c r="C1767" s="3">
        <v>1</v>
      </c>
      <c r="D1767" t="s">
        <v>404</v>
      </c>
      <c r="E1767" t="s">
        <v>71</v>
      </c>
      <c r="F1767" t="s">
        <v>71</v>
      </c>
      <c r="G1767" t="s">
        <v>404</v>
      </c>
      <c r="H1767" t="s">
        <v>80</v>
      </c>
      <c r="I1767" t="str">
        <f>TRIM(SUBSTITUTE(Table1[[#This Row],[Player]], " ", ""))</f>
        <v>Z.Seda</v>
      </c>
      <c r="J1767">
        <v>4</v>
      </c>
      <c r="K1767">
        <v>1</v>
      </c>
      <c r="L1767">
        <v>2</v>
      </c>
      <c r="M1767">
        <v>1</v>
      </c>
      <c r="N1767">
        <v>1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f t="shared" si="85"/>
        <v>4</v>
      </c>
      <c r="W1767" t="s">
        <v>7</v>
      </c>
      <c r="X1767" s="3">
        <v>1</v>
      </c>
      <c r="Y1767">
        <v>0</v>
      </c>
      <c r="AF1767">
        <f>Table1[[#This Row],[AB]]+Table1[[#This Row],[BB]]+Table1[[#This Row],[SF]]</f>
        <v>5</v>
      </c>
      <c r="AG1767">
        <f>Table1[[#This Row],[H]]+Table1[[#This Row],[BB]]</f>
        <v>3</v>
      </c>
      <c r="AH1767">
        <f>Table1[[#This Row],[H]]-Table1[[#This Row],[2B]]-Table1[[#This Row],[3B]]-Table1[[#This Row],[HR]]</f>
        <v>1</v>
      </c>
      <c r="AI1767" s="3">
        <f>IF(Table1[[#This Row],[Team_Game_Number]] &gt;_xlfn.MAXIFS(Table1[Team_Game_Number],Table1[Team],Table1[[#This Row],[Team]]) - 5,1,0)</f>
        <v>0</v>
      </c>
      <c r="AJ1767" cm="1">
        <f t="array" ref="AJ1767">MATCH(Table1[[#This Row],[Game_ID]],_xlfn.UNIQUE(_xlfn._xlws.FILTER(Table1[Game_ID],Table1[Team]=Table1[[#This Row],[Team]])),0)</f>
        <v>12</v>
      </c>
      <c r="AK1767">
        <f>IF(Table1[[#This Row],[Last5_Flag]]=1,1,0)</f>
        <v>0</v>
      </c>
      <c r="AL1767">
        <f>COUNTIFS(
    Table1[Player Name], Table1[[#This Row],[Player Name]],
    Table1[Position], Table1[[#This Row],[Position]]
)</f>
        <v>30</v>
      </c>
      <c r="AM1767" t="str" cm="1">
        <f t="array" ref="AM17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768" spans="1:39" x14ac:dyDescent="0.2">
      <c r="A1768" t="str">
        <f>TEXT(Table1[[#This Row],[Date]],"yyyymmdd") &amp; "_" &amp; (LEFT(D1768,3) &amp; "_" &amp; LEFT(E1768,3) &amp; "_" &amp; (Table1[[#This Row],[Game_no.]]))</f>
        <v>20260307_Cla_Gle_1</v>
      </c>
      <c r="B1768" s="1">
        <v>46088</v>
      </c>
      <c r="C1768" s="3">
        <v>1</v>
      </c>
      <c r="D1768" t="s">
        <v>404</v>
      </c>
      <c r="E1768" t="s">
        <v>71</v>
      </c>
      <c r="F1768" t="s">
        <v>71</v>
      </c>
      <c r="G1768" t="s">
        <v>404</v>
      </c>
      <c r="H1768" t="s">
        <v>78</v>
      </c>
      <c r="I1768" t="str">
        <f>TRIM(SUBSTITUTE(Table1[[#This Row],[Player]], " ", ""))</f>
        <v>S.McDaniels</v>
      </c>
      <c r="J1768">
        <v>2</v>
      </c>
      <c r="K1768">
        <v>2</v>
      </c>
      <c r="L1768">
        <v>1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f t="shared" si="85"/>
        <v>1</v>
      </c>
      <c r="W1768" t="s">
        <v>53</v>
      </c>
      <c r="X1768" s="3">
        <v>2</v>
      </c>
      <c r="Y1768">
        <v>0</v>
      </c>
      <c r="AF1768">
        <f>Table1[[#This Row],[AB]]+Table1[[#This Row],[BB]]+Table1[[#This Row],[SF]]</f>
        <v>3</v>
      </c>
      <c r="AG1768">
        <f>Table1[[#This Row],[H]]+Table1[[#This Row],[BB]]</f>
        <v>2</v>
      </c>
      <c r="AH1768">
        <f>Table1[[#This Row],[H]]-Table1[[#This Row],[2B]]-Table1[[#This Row],[3B]]-Table1[[#This Row],[HR]]</f>
        <v>1</v>
      </c>
      <c r="AI1768" s="3">
        <f>IF(Table1[[#This Row],[Team_Game_Number]] &gt;_xlfn.MAXIFS(Table1[Team_Game_Number],Table1[Team],Table1[[#This Row],[Team]]) - 5,1,0)</f>
        <v>0</v>
      </c>
      <c r="AJ1768" cm="1">
        <f t="array" ref="AJ1768">MATCH(Table1[[#This Row],[Game_ID]],_xlfn.UNIQUE(_xlfn._xlws.FILTER(Table1[Game_ID],Table1[Team]=Table1[[#This Row],[Team]])),0)</f>
        <v>12</v>
      </c>
      <c r="AK1768">
        <f>IF(Table1[[#This Row],[Last5_Flag]]=1,1,0)</f>
        <v>0</v>
      </c>
      <c r="AL1768">
        <f>COUNTIFS(
    Table1[Player Name], Table1[[#This Row],[Player Name]],
    Table1[Position], Table1[[#This Row],[Position]]
)</f>
        <v>30</v>
      </c>
      <c r="AM1768" t="str" cm="1">
        <f t="array" ref="AM17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769" spans="1:39" x14ac:dyDescent="0.2">
      <c r="A1769" t="str">
        <f>TEXT(Table1[[#This Row],[Date]],"yyyymmdd") &amp; "_" &amp; (LEFT(D1769,3) &amp; "_" &amp; LEFT(E1769,3) &amp; "_" &amp; (Table1[[#This Row],[Game_no.]]))</f>
        <v>20260307_Cla_Gle_1</v>
      </c>
      <c r="B1769" s="1">
        <v>46088</v>
      </c>
      <c r="C1769" s="3">
        <v>1</v>
      </c>
      <c r="D1769" t="s">
        <v>404</v>
      </c>
      <c r="E1769" t="s">
        <v>71</v>
      </c>
      <c r="F1769" t="s">
        <v>71</v>
      </c>
      <c r="G1769" t="s">
        <v>404</v>
      </c>
      <c r="H1769" t="s">
        <v>79</v>
      </c>
      <c r="I1769" t="str">
        <f>TRIM(SUBSTITUTE(Table1[[#This Row],[Player]], " ", ""))</f>
        <v>D.Warnick</v>
      </c>
      <c r="J1769">
        <v>3</v>
      </c>
      <c r="K1769">
        <v>0</v>
      </c>
      <c r="L1769">
        <v>1</v>
      </c>
      <c r="M1769">
        <v>0</v>
      </c>
      <c r="N1769">
        <v>1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f t="shared" si="85"/>
        <v>1</v>
      </c>
      <c r="W1769" t="s">
        <v>48</v>
      </c>
      <c r="X1769" s="3">
        <v>3</v>
      </c>
      <c r="Y1769">
        <v>0</v>
      </c>
      <c r="AF1769">
        <f>Table1[[#This Row],[AB]]+Table1[[#This Row],[BB]]+Table1[[#This Row],[SF]]</f>
        <v>4</v>
      </c>
      <c r="AG1769">
        <f>Table1[[#This Row],[H]]+Table1[[#This Row],[BB]]</f>
        <v>2</v>
      </c>
      <c r="AH1769">
        <f>Table1[[#This Row],[H]]-Table1[[#This Row],[2B]]-Table1[[#This Row],[3B]]-Table1[[#This Row],[HR]]</f>
        <v>1</v>
      </c>
      <c r="AI1769" s="3">
        <f>IF(Table1[[#This Row],[Team_Game_Number]] &gt;_xlfn.MAXIFS(Table1[Team_Game_Number],Table1[Team],Table1[[#This Row],[Team]]) - 5,1,0)</f>
        <v>0</v>
      </c>
      <c r="AJ1769" cm="1">
        <f t="array" ref="AJ1769">MATCH(Table1[[#This Row],[Game_ID]],_xlfn.UNIQUE(_xlfn._xlws.FILTER(Table1[Game_ID],Table1[Team]=Table1[[#This Row],[Team]])),0)</f>
        <v>12</v>
      </c>
      <c r="AK1769">
        <f>IF(Table1[[#This Row],[Last5_Flag]]=1,1,0)</f>
        <v>0</v>
      </c>
      <c r="AL1769">
        <f>COUNTIFS(
    Table1[Player Name], Table1[[#This Row],[Player Name]],
    Table1[Position], Table1[[#This Row],[Position]]
)</f>
        <v>30</v>
      </c>
      <c r="AM1769" t="str" cm="1">
        <f t="array" ref="AM17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770" spans="1:39" x14ac:dyDescent="0.2">
      <c r="A1770" t="str">
        <f>TEXT(Table1[[#This Row],[Date]],"yyyymmdd") &amp; "_" &amp; (LEFT(D1770,3) &amp; "_" &amp; LEFT(E1770,3) &amp; "_" &amp; (Table1[[#This Row],[Game_no.]]))</f>
        <v>20260307_Cla_Gle_1</v>
      </c>
      <c r="B1770" s="1">
        <v>46088</v>
      </c>
      <c r="C1770" s="3">
        <v>1</v>
      </c>
      <c r="D1770" t="s">
        <v>404</v>
      </c>
      <c r="E1770" t="s">
        <v>71</v>
      </c>
      <c r="F1770" t="s">
        <v>71</v>
      </c>
      <c r="G1770" t="s">
        <v>404</v>
      </c>
      <c r="H1770" t="s">
        <v>81</v>
      </c>
      <c r="I1770" t="str">
        <f>TRIM(SUBSTITUTE(Table1[[#This Row],[Player]], " ", ""))</f>
        <v>H.Howe</v>
      </c>
      <c r="J1770">
        <v>2</v>
      </c>
      <c r="K1770">
        <v>1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f t="shared" si="85"/>
        <v>0</v>
      </c>
      <c r="W1770" t="s">
        <v>8</v>
      </c>
      <c r="X1770" s="3">
        <v>4</v>
      </c>
      <c r="Y1770">
        <v>0</v>
      </c>
      <c r="AF1770">
        <f>Table1[[#This Row],[AB]]+Table1[[#This Row],[BB]]+Table1[[#This Row],[SF]]</f>
        <v>3</v>
      </c>
      <c r="AG1770">
        <f>Table1[[#This Row],[H]]+Table1[[#This Row],[BB]]</f>
        <v>1</v>
      </c>
      <c r="AH1770">
        <f>Table1[[#This Row],[H]]-Table1[[#This Row],[2B]]-Table1[[#This Row],[3B]]-Table1[[#This Row],[HR]]</f>
        <v>0</v>
      </c>
      <c r="AI1770" s="3">
        <f>IF(Table1[[#This Row],[Team_Game_Number]] &gt;_xlfn.MAXIFS(Table1[Team_Game_Number],Table1[Team],Table1[[#This Row],[Team]]) - 5,1,0)</f>
        <v>0</v>
      </c>
      <c r="AJ1770" cm="1">
        <f t="array" ref="AJ1770">MATCH(Table1[[#This Row],[Game_ID]],_xlfn.UNIQUE(_xlfn._xlws.FILTER(Table1[Game_ID],Table1[Team]=Table1[[#This Row],[Team]])),0)</f>
        <v>12</v>
      </c>
      <c r="AK1770">
        <f>IF(Table1[[#This Row],[Last5_Flag]]=1,1,0)</f>
        <v>0</v>
      </c>
      <c r="AL1770">
        <f>COUNTIFS(
    Table1[Player Name], Table1[[#This Row],[Player Name]],
    Table1[Position], Table1[[#This Row],[Position]]
)</f>
        <v>9</v>
      </c>
      <c r="AM1770" t="str" cm="1">
        <f t="array" ref="AM17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71" spans="1:39" x14ac:dyDescent="0.2">
      <c r="A1771" t="str">
        <f>TEXT(Table1[[#This Row],[Date]],"yyyymmdd") &amp; "_" &amp; (LEFT(D1771,3) &amp; "_" &amp; LEFT(E1771,3) &amp; "_" &amp; (Table1[[#This Row],[Game_no.]]))</f>
        <v>20260307_Cla_Gle_1</v>
      </c>
      <c r="B1771" s="1">
        <v>46088</v>
      </c>
      <c r="C1771" s="3">
        <v>1</v>
      </c>
      <c r="D1771" t="s">
        <v>404</v>
      </c>
      <c r="E1771" t="s">
        <v>71</v>
      </c>
      <c r="F1771" t="s">
        <v>71</v>
      </c>
      <c r="G1771" t="s">
        <v>404</v>
      </c>
      <c r="H1771" t="s">
        <v>88</v>
      </c>
      <c r="I1771" t="str">
        <f>TRIM(SUBSTITUTE(Table1[[#This Row],[Player]], " ", ""))</f>
        <v>M.Duvall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f t="shared" si="85"/>
        <v>0</v>
      </c>
      <c r="W1771" t="s">
        <v>73</v>
      </c>
      <c r="X1771" s="3"/>
      <c r="Y1771">
        <v>0</v>
      </c>
      <c r="AF1771">
        <f>Table1[[#This Row],[AB]]+Table1[[#This Row],[BB]]+Table1[[#This Row],[SF]]</f>
        <v>0</v>
      </c>
      <c r="AG1771">
        <f>Table1[[#This Row],[H]]+Table1[[#This Row],[BB]]</f>
        <v>0</v>
      </c>
      <c r="AH1771">
        <f>Table1[[#This Row],[H]]-Table1[[#This Row],[2B]]-Table1[[#This Row],[3B]]-Table1[[#This Row],[HR]]</f>
        <v>0</v>
      </c>
      <c r="AI1771" s="3">
        <f>IF(Table1[[#This Row],[Team_Game_Number]] &gt;_xlfn.MAXIFS(Table1[Team_Game_Number],Table1[Team],Table1[[#This Row],[Team]]) - 5,1,0)</f>
        <v>0</v>
      </c>
      <c r="AJ1771" cm="1">
        <f t="array" ref="AJ1771">MATCH(Table1[[#This Row],[Game_ID]],_xlfn.UNIQUE(_xlfn._xlws.FILTER(Table1[Game_ID],Table1[Team]=Table1[[#This Row],[Team]])),0)</f>
        <v>12</v>
      </c>
      <c r="AK1771">
        <f>IF(Table1[[#This Row],[Last5_Flag]]=1,1,0)</f>
        <v>0</v>
      </c>
      <c r="AL1771">
        <f>COUNTIFS(
    Table1[Player Name], Table1[[#This Row],[Player Name]],
    Table1[Position], Table1[[#This Row],[Position]]
)</f>
        <v>9</v>
      </c>
      <c r="AM1771" t="str" cm="1">
        <f t="array" ref="AM17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772" spans="1:39" x14ac:dyDescent="0.2">
      <c r="A1772" t="str">
        <f>TEXT(Table1[[#This Row],[Date]],"yyyymmdd") &amp; "_" &amp; (LEFT(D1772,3) &amp; "_" &amp; LEFT(E1772,3) &amp; "_" &amp; (Table1[[#This Row],[Game_no.]]))</f>
        <v>20260307_Cla_Gle_1</v>
      </c>
      <c r="B1772" s="1">
        <v>46088</v>
      </c>
      <c r="C1772" s="3">
        <v>1</v>
      </c>
      <c r="D1772" t="s">
        <v>404</v>
      </c>
      <c r="E1772" t="s">
        <v>71</v>
      </c>
      <c r="F1772" t="s">
        <v>71</v>
      </c>
      <c r="G1772" t="s">
        <v>404</v>
      </c>
      <c r="H1772" t="s">
        <v>82</v>
      </c>
      <c r="I1772" t="str">
        <f>TRIM(SUBSTITUTE(Table1[[#This Row],[Player]], " ", ""))</f>
        <v>E.Nolan</v>
      </c>
      <c r="J1772">
        <v>4</v>
      </c>
      <c r="K1772">
        <v>0</v>
      </c>
      <c r="L1772">
        <v>3</v>
      </c>
      <c r="M1772">
        <v>3</v>
      </c>
      <c r="N1772">
        <v>0</v>
      </c>
      <c r="O1772">
        <v>0</v>
      </c>
      <c r="P1772">
        <v>2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f t="shared" si="85"/>
        <v>7</v>
      </c>
      <c r="W1772" t="s">
        <v>405</v>
      </c>
      <c r="X1772" s="3">
        <v>5</v>
      </c>
      <c r="Y1772">
        <v>0</v>
      </c>
      <c r="AF1772">
        <f>Table1[[#This Row],[AB]]+Table1[[#This Row],[BB]]+Table1[[#This Row],[SF]]</f>
        <v>4</v>
      </c>
      <c r="AG1772">
        <f>Table1[[#This Row],[H]]+Table1[[#This Row],[BB]]</f>
        <v>3</v>
      </c>
      <c r="AH1772">
        <f>Table1[[#This Row],[H]]-Table1[[#This Row],[2B]]-Table1[[#This Row],[3B]]-Table1[[#This Row],[HR]]</f>
        <v>1</v>
      </c>
      <c r="AI1772" s="3">
        <f>IF(Table1[[#This Row],[Team_Game_Number]] &gt;_xlfn.MAXIFS(Table1[Team_Game_Number],Table1[Team],Table1[[#This Row],[Team]]) - 5,1,0)</f>
        <v>0</v>
      </c>
      <c r="AJ1772" cm="1">
        <f t="array" ref="AJ1772">MATCH(Table1[[#This Row],[Game_ID]],_xlfn.UNIQUE(_xlfn._xlws.FILTER(Table1[Game_ID],Table1[Team]=Table1[[#This Row],[Team]])),0)</f>
        <v>12</v>
      </c>
      <c r="AK1772">
        <f>IF(Table1[[#This Row],[Last5_Flag]]=1,1,0)</f>
        <v>0</v>
      </c>
      <c r="AL1772">
        <f>COUNTIFS(
    Table1[Player Name], Table1[[#This Row],[Player Name]],
    Table1[Position], Table1[[#This Row],[Position]]
)</f>
        <v>1</v>
      </c>
      <c r="AM1772" t="str" cm="1">
        <f t="array" ref="AM17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773" spans="1:39" x14ac:dyDescent="0.2">
      <c r="A1773" t="str">
        <f>TEXT(Table1[[#This Row],[Date]],"yyyymmdd") &amp; "_" &amp; (LEFT(D1773,3) &amp; "_" &amp; LEFT(E1773,3) &amp; "_" &amp; (Table1[[#This Row],[Game_no.]]))</f>
        <v>20260307_Cla_Gle_1</v>
      </c>
      <c r="B1773" s="1">
        <v>46088</v>
      </c>
      <c r="C1773" s="3">
        <v>1</v>
      </c>
      <c r="D1773" t="s">
        <v>404</v>
      </c>
      <c r="E1773" t="s">
        <v>71</v>
      </c>
      <c r="F1773" t="s">
        <v>71</v>
      </c>
      <c r="G1773" t="s">
        <v>404</v>
      </c>
      <c r="H1773" t="s">
        <v>85</v>
      </c>
      <c r="I1773" t="str">
        <f>TRIM(SUBSTITUTE(Table1[[#This Row],[Player]], " ", ""))</f>
        <v>A.Howard</v>
      </c>
      <c r="J1773">
        <v>3</v>
      </c>
      <c r="K1773">
        <v>1</v>
      </c>
      <c r="L1773">
        <v>0</v>
      </c>
      <c r="M1773">
        <v>0</v>
      </c>
      <c r="N1773">
        <v>1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f t="shared" si="85"/>
        <v>0</v>
      </c>
      <c r="W1773" t="s">
        <v>406</v>
      </c>
      <c r="X1773" s="3">
        <v>6</v>
      </c>
      <c r="Y1773">
        <v>0</v>
      </c>
      <c r="AF1773">
        <f>Table1[[#This Row],[AB]]+Table1[[#This Row],[BB]]+Table1[[#This Row],[SF]]</f>
        <v>4</v>
      </c>
      <c r="AG1773">
        <f>Table1[[#This Row],[H]]+Table1[[#This Row],[BB]]</f>
        <v>1</v>
      </c>
      <c r="AH1773">
        <f>Table1[[#This Row],[H]]-Table1[[#This Row],[2B]]-Table1[[#This Row],[3B]]-Table1[[#This Row],[HR]]</f>
        <v>0</v>
      </c>
      <c r="AI1773" s="3">
        <f>IF(Table1[[#This Row],[Team_Game_Number]] &gt;_xlfn.MAXIFS(Table1[Team_Game_Number],Table1[Team],Table1[[#This Row],[Team]]) - 5,1,0)</f>
        <v>0</v>
      </c>
      <c r="AJ1773" cm="1">
        <f t="array" ref="AJ1773">MATCH(Table1[[#This Row],[Game_ID]],_xlfn.UNIQUE(_xlfn._xlws.FILTER(Table1[Game_ID],Table1[Team]=Table1[[#This Row],[Team]])),0)</f>
        <v>12</v>
      </c>
      <c r="AK1773">
        <f>IF(Table1[[#This Row],[Last5_Flag]]=1,1,0)</f>
        <v>0</v>
      </c>
      <c r="AL1773">
        <f>COUNTIFS(
    Table1[Player Name], Table1[[#This Row],[Player Name]],
    Table1[Position], Table1[[#This Row],[Position]]
)</f>
        <v>1</v>
      </c>
      <c r="AM1773" t="str" cm="1">
        <f t="array" ref="AM17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1774" spans="1:39" x14ac:dyDescent="0.2">
      <c r="A1774" t="str">
        <f>TEXT(Table1[[#This Row],[Date]],"yyyymmdd") &amp; "_" &amp; (LEFT(D1774,3) &amp; "_" &amp; LEFT(E1774,3) &amp; "_" &amp; (Table1[[#This Row],[Game_no.]]))</f>
        <v>20260307_Cla_Gle_1</v>
      </c>
      <c r="B1774" s="1">
        <v>46088</v>
      </c>
      <c r="C1774" s="3">
        <v>1</v>
      </c>
      <c r="D1774" t="s">
        <v>404</v>
      </c>
      <c r="E1774" t="s">
        <v>71</v>
      </c>
      <c r="F1774" t="s">
        <v>71</v>
      </c>
      <c r="G1774" t="s">
        <v>404</v>
      </c>
      <c r="H1774" t="s">
        <v>89</v>
      </c>
      <c r="I1774" t="str">
        <f>TRIM(SUBSTITUTE(Table1[[#This Row],[Player]], " ", ""))</f>
        <v>F.Yoho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f t="shared" si="85"/>
        <v>0</v>
      </c>
      <c r="W1774" t="s">
        <v>43</v>
      </c>
      <c r="X1774" s="3">
        <v>7</v>
      </c>
      <c r="Y1774">
        <v>0</v>
      </c>
      <c r="AF1774">
        <f>Table1[[#This Row],[AB]]+Table1[[#This Row],[BB]]+Table1[[#This Row],[SF]]</f>
        <v>1</v>
      </c>
      <c r="AG1774">
        <f>Table1[[#This Row],[H]]+Table1[[#This Row],[BB]]</f>
        <v>0</v>
      </c>
      <c r="AH1774">
        <f>Table1[[#This Row],[H]]-Table1[[#This Row],[2B]]-Table1[[#This Row],[3B]]-Table1[[#This Row],[HR]]</f>
        <v>0</v>
      </c>
      <c r="AI1774" s="3">
        <f>IF(Table1[[#This Row],[Team_Game_Number]] &gt;_xlfn.MAXIFS(Table1[Team_Game_Number],Table1[Team],Table1[[#This Row],[Team]]) - 5,1,0)</f>
        <v>0</v>
      </c>
      <c r="AJ1774" cm="1">
        <f t="array" ref="AJ1774">MATCH(Table1[[#This Row],[Game_ID]],_xlfn.UNIQUE(_xlfn._xlws.FILTER(Table1[Game_ID],Table1[Team]=Table1[[#This Row],[Team]])),0)</f>
        <v>12</v>
      </c>
      <c r="AK1774">
        <f>IF(Table1[[#This Row],[Last5_Flag]]=1,1,0)</f>
        <v>0</v>
      </c>
      <c r="AL1774">
        <f>COUNTIFS(
    Table1[Player Name], Table1[[#This Row],[Player Name]],
    Table1[Position], Table1[[#This Row],[Position]]
)</f>
        <v>6</v>
      </c>
      <c r="AM1774" t="str" cm="1">
        <f t="array" ref="AM17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75" spans="1:39" x14ac:dyDescent="0.2">
      <c r="A1775" t="str">
        <f>TEXT(Table1[[#This Row],[Date]],"yyyymmdd") &amp; "_" &amp; (LEFT(D1775,3) &amp; "_" &amp; LEFT(E1775,3) &amp; "_" &amp; (Table1[[#This Row],[Game_no.]]))</f>
        <v>20260307_Cla_Gle_1</v>
      </c>
      <c r="B1775" s="1">
        <v>46088</v>
      </c>
      <c r="C1775" s="3">
        <v>1</v>
      </c>
      <c r="D1775" t="s">
        <v>404</v>
      </c>
      <c r="E1775" t="s">
        <v>71</v>
      </c>
      <c r="F1775" t="s">
        <v>71</v>
      </c>
      <c r="G1775" t="s">
        <v>404</v>
      </c>
      <c r="H1775" t="s">
        <v>93</v>
      </c>
      <c r="I1775" t="str">
        <f>TRIM(SUBSTITUTE(Table1[[#This Row],[Player]], " ", ""))</f>
        <v>H.Smith</v>
      </c>
      <c r="J1775">
        <v>2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f t="shared" si="85"/>
        <v>0</v>
      </c>
      <c r="W1775" t="s">
        <v>52</v>
      </c>
      <c r="X1775" s="3">
        <v>7</v>
      </c>
      <c r="Y1775">
        <v>0</v>
      </c>
      <c r="AF1775">
        <f>Table1[[#This Row],[AB]]+Table1[[#This Row],[BB]]+Table1[[#This Row],[SF]]</f>
        <v>2</v>
      </c>
      <c r="AG1775">
        <f>Table1[[#This Row],[H]]+Table1[[#This Row],[BB]]</f>
        <v>0</v>
      </c>
      <c r="AH1775">
        <f>Table1[[#This Row],[H]]-Table1[[#This Row],[2B]]-Table1[[#This Row],[3B]]-Table1[[#This Row],[HR]]</f>
        <v>0</v>
      </c>
      <c r="AI1775" s="3">
        <f>IF(Table1[[#This Row],[Team_Game_Number]] &gt;_xlfn.MAXIFS(Table1[Team_Game_Number],Table1[Team],Table1[[#This Row],[Team]]) - 5,1,0)</f>
        <v>0</v>
      </c>
      <c r="AJ1775" cm="1">
        <f t="array" ref="AJ1775">MATCH(Table1[[#This Row],[Game_ID]],_xlfn.UNIQUE(_xlfn._xlws.FILTER(Table1[Game_ID],Table1[Team]=Table1[[#This Row],[Team]])),0)</f>
        <v>12</v>
      </c>
      <c r="AK1775">
        <f>IF(Table1[[#This Row],[Last5_Flag]]=1,1,0)</f>
        <v>0</v>
      </c>
      <c r="AL1775">
        <f>COUNTIFS(
    Table1[Player Name], Table1[[#This Row],[Player Name]],
    Table1[Position], Table1[[#This Row],[Position]]
)</f>
        <v>6</v>
      </c>
      <c r="AM1775" t="str" cm="1">
        <f t="array" ref="AM17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776" spans="1:39" x14ac:dyDescent="0.2">
      <c r="A1776" t="str">
        <f>TEXT(Table1[[#This Row],[Date]],"yyyymmdd") &amp; "_" &amp; (LEFT(D1776,3) &amp; "_" &amp; LEFT(E1776,3) &amp; "_" &amp; (Table1[[#This Row],[Game_no.]]))</f>
        <v>20260307_Cla_Gle_1</v>
      </c>
      <c r="B1776" s="1">
        <v>46088</v>
      </c>
      <c r="C1776" s="3">
        <v>1</v>
      </c>
      <c r="D1776" t="s">
        <v>404</v>
      </c>
      <c r="E1776" t="s">
        <v>71</v>
      </c>
      <c r="F1776" t="s">
        <v>71</v>
      </c>
      <c r="G1776" t="s">
        <v>404</v>
      </c>
      <c r="H1776" t="s">
        <v>126</v>
      </c>
      <c r="I1776" t="str">
        <f>TRIM(SUBSTITUTE(Table1[[#This Row],[Player]], " ", ""))</f>
        <v>A.Hypes</v>
      </c>
      <c r="J1776">
        <v>1</v>
      </c>
      <c r="K1776">
        <v>1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f t="shared" si="85"/>
        <v>1</v>
      </c>
      <c r="W1776" t="s">
        <v>74</v>
      </c>
      <c r="X1776" s="3">
        <v>7</v>
      </c>
      <c r="Y1776">
        <v>0</v>
      </c>
      <c r="AF1776">
        <f>Table1[[#This Row],[AB]]+Table1[[#This Row],[BB]]+Table1[[#This Row],[SF]]</f>
        <v>1</v>
      </c>
      <c r="AG1776">
        <f>Table1[[#This Row],[H]]+Table1[[#This Row],[BB]]</f>
        <v>1</v>
      </c>
      <c r="AH1776">
        <f>Table1[[#This Row],[H]]-Table1[[#This Row],[2B]]-Table1[[#This Row],[3B]]-Table1[[#This Row],[HR]]</f>
        <v>1</v>
      </c>
      <c r="AI1776" s="3">
        <f>IF(Table1[[#This Row],[Team_Game_Number]] &gt;_xlfn.MAXIFS(Table1[Team_Game_Number],Table1[Team],Table1[[#This Row],[Team]]) - 5,1,0)</f>
        <v>0</v>
      </c>
      <c r="AJ1776" cm="1">
        <f t="array" ref="AJ1776">MATCH(Table1[[#This Row],[Game_ID]],_xlfn.UNIQUE(_xlfn._xlws.FILTER(Table1[Game_ID],Table1[Team]=Table1[[#This Row],[Team]])),0)</f>
        <v>12</v>
      </c>
      <c r="AK1776">
        <f>IF(Table1[[#This Row],[Last5_Flag]]=1,1,0)</f>
        <v>0</v>
      </c>
      <c r="AL1776">
        <f>COUNTIFS(
    Table1[Player Name], Table1[[#This Row],[Player Name]],
    Table1[Position], Table1[[#This Row],[Position]]
)</f>
        <v>4</v>
      </c>
      <c r="AM1776" t="str" cm="1">
        <f t="array" ref="AM17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777" spans="1:39" x14ac:dyDescent="0.2">
      <c r="A1777" t="str">
        <f>TEXT(Table1[[#This Row],[Date]],"yyyymmdd") &amp; "_" &amp; (LEFT(D1777,3) &amp; "_" &amp; LEFT(E1777,3) &amp; "_" &amp; (Table1[[#This Row],[Game_no.]]))</f>
        <v>20260307_Cla_Gle_1</v>
      </c>
      <c r="B1777" s="1">
        <v>46088</v>
      </c>
      <c r="C1777" s="3">
        <v>1</v>
      </c>
      <c r="D1777" t="s">
        <v>404</v>
      </c>
      <c r="E1777" t="s">
        <v>71</v>
      </c>
      <c r="F1777" t="s">
        <v>71</v>
      </c>
      <c r="G1777" t="s">
        <v>404</v>
      </c>
      <c r="H1777" t="s">
        <v>84</v>
      </c>
      <c r="I1777" t="str">
        <f>TRIM(SUBSTITUTE(Table1[[#This Row],[Player]], " ", ""))</f>
        <v>E.McLean</v>
      </c>
      <c r="J1777">
        <v>2</v>
      </c>
      <c r="K1777">
        <v>0</v>
      </c>
      <c r="L1777">
        <v>0</v>
      </c>
      <c r="M1777">
        <v>0</v>
      </c>
      <c r="N1777">
        <v>2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f t="shared" si="85"/>
        <v>0</v>
      </c>
      <c r="W1777" t="s">
        <v>57</v>
      </c>
      <c r="X1777" s="3">
        <v>8</v>
      </c>
      <c r="Y1777">
        <v>0</v>
      </c>
      <c r="AF1777">
        <f>Table1[[#This Row],[AB]]+Table1[[#This Row],[BB]]+Table1[[#This Row],[SF]]</f>
        <v>4</v>
      </c>
      <c r="AG1777">
        <f>Table1[[#This Row],[H]]+Table1[[#This Row],[BB]]</f>
        <v>2</v>
      </c>
      <c r="AH1777">
        <f>Table1[[#This Row],[H]]-Table1[[#This Row],[2B]]-Table1[[#This Row],[3B]]-Table1[[#This Row],[HR]]</f>
        <v>0</v>
      </c>
      <c r="AI1777" s="3">
        <f>IF(Table1[[#This Row],[Team_Game_Number]] &gt;_xlfn.MAXIFS(Table1[Team_Game_Number],Table1[Team],Table1[[#This Row],[Team]]) - 5,1,0)</f>
        <v>0</v>
      </c>
      <c r="AJ1777" cm="1">
        <f t="array" ref="AJ1777">MATCH(Table1[[#This Row],[Game_ID]],_xlfn.UNIQUE(_xlfn._xlws.FILTER(Table1[Game_ID],Table1[Team]=Table1[[#This Row],[Team]])),0)</f>
        <v>12</v>
      </c>
      <c r="AK1777">
        <f>IF(Table1[[#This Row],[Last5_Flag]]=1,1,0)</f>
        <v>0</v>
      </c>
      <c r="AL1777">
        <f>COUNTIFS(
    Table1[Player Name], Table1[[#This Row],[Player Name]],
    Table1[Position], Table1[[#This Row],[Position]]
)</f>
        <v>30</v>
      </c>
      <c r="AM1777" t="str" cm="1">
        <f t="array" ref="AM17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778" spans="1:39" x14ac:dyDescent="0.2">
      <c r="A1778" t="str">
        <f>TEXT(Table1[[#This Row],[Date]],"yyyymmdd") &amp; "_" &amp; (LEFT(D1778,3) &amp; "_" &amp; LEFT(E1778,3) &amp; "_" &amp; (Table1[[#This Row],[Game_no.]]))</f>
        <v>20260307_Cla_Gle_1</v>
      </c>
      <c r="B1778" s="1">
        <v>46088</v>
      </c>
      <c r="C1778" s="3">
        <v>1</v>
      </c>
      <c r="D1778" t="s">
        <v>404</v>
      </c>
      <c r="E1778" t="s">
        <v>71</v>
      </c>
      <c r="F1778" t="s">
        <v>71</v>
      </c>
      <c r="G1778" t="s">
        <v>404</v>
      </c>
      <c r="H1778" t="s">
        <v>87</v>
      </c>
      <c r="I1778" t="str">
        <f>TRIM(SUBSTITUTE(Table1[[#This Row],[Player]], " ", ""))</f>
        <v>L.Burns</v>
      </c>
      <c r="J1778">
        <v>2</v>
      </c>
      <c r="K1778">
        <v>0</v>
      </c>
      <c r="L1778">
        <v>1</v>
      </c>
      <c r="M1778">
        <v>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f t="shared" si="85"/>
        <v>1</v>
      </c>
      <c r="W1778" t="s">
        <v>54</v>
      </c>
      <c r="X1778" s="3">
        <v>9</v>
      </c>
      <c r="Y1778">
        <v>0</v>
      </c>
      <c r="AF1778">
        <f>Table1[[#This Row],[AB]]+Table1[[#This Row],[BB]]+Table1[[#This Row],[SF]]</f>
        <v>4</v>
      </c>
      <c r="AG1778">
        <f>Table1[[#This Row],[H]]+Table1[[#This Row],[BB]]</f>
        <v>2</v>
      </c>
      <c r="AH1778">
        <f>Table1[[#This Row],[H]]-Table1[[#This Row],[2B]]-Table1[[#This Row],[3B]]-Table1[[#This Row],[HR]]</f>
        <v>1</v>
      </c>
      <c r="AI1778" s="3">
        <f>IF(Table1[[#This Row],[Team_Game_Number]] &gt;_xlfn.MAXIFS(Table1[Team_Game_Number],Table1[Team],Table1[[#This Row],[Team]]) - 5,1,0)</f>
        <v>0</v>
      </c>
      <c r="AJ1778" cm="1">
        <f t="array" ref="AJ1778">MATCH(Table1[[#This Row],[Game_ID]],_xlfn.UNIQUE(_xlfn._xlws.FILTER(Table1[Game_ID],Table1[Team]=Table1[[#This Row],[Team]])),0)</f>
        <v>12</v>
      </c>
      <c r="AK1778">
        <f>IF(Table1[[#This Row],[Last5_Flag]]=1,1,0)</f>
        <v>0</v>
      </c>
      <c r="AL1778">
        <f>COUNTIFS(
    Table1[Player Name], Table1[[#This Row],[Player Name]],
    Table1[Position], Table1[[#This Row],[Position]]
)</f>
        <v>23</v>
      </c>
      <c r="AM1778" t="str" cm="1">
        <f t="array" ref="AM17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779" spans="1:39" x14ac:dyDescent="0.2">
      <c r="A1779" t="str">
        <f>TEXT(Table1[[#This Row],[Date]],"yyyymmdd") &amp; "_" &amp; (LEFT(D1779,3) &amp; "_" &amp; LEFT(E1779,3) &amp; "_" &amp; (Table1[[#This Row],[Game_no.]]))</f>
        <v>20260307_Cla_Gle_1</v>
      </c>
      <c r="B1779" s="1">
        <v>46088</v>
      </c>
      <c r="C1779" s="3">
        <v>1</v>
      </c>
      <c r="D1779" t="s">
        <v>404</v>
      </c>
      <c r="E1779" t="s">
        <v>71</v>
      </c>
      <c r="F1779" t="s">
        <v>71</v>
      </c>
      <c r="G1779" t="s">
        <v>404</v>
      </c>
      <c r="H1779" t="s">
        <v>91</v>
      </c>
      <c r="I1779" t="str">
        <f>TRIM(SUBSTITUTE(Table1[[#This Row],[Player]], " ", ""))</f>
        <v>Ky.Burdick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f t="shared" si="85"/>
        <v>0</v>
      </c>
      <c r="W1779" t="s">
        <v>58</v>
      </c>
      <c r="X1779" s="3"/>
      <c r="Y1779">
        <v>0</v>
      </c>
      <c r="Z1779">
        <v>3</v>
      </c>
      <c r="AA1779">
        <v>8</v>
      </c>
      <c r="AB1779">
        <v>5</v>
      </c>
      <c r="AC1779">
        <v>5</v>
      </c>
      <c r="AD1779">
        <v>4</v>
      </c>
      <c r="AE1779">
        <v>2</v>
      </c>
      <c r="AF1779">
        <f>Table1[[#This Row],[AB]]+Table1[[#This Row],[BB]]+Table1[[#This Row],[SF]]</f>
        <v>0</v>
      </c>
      <c r="AG1779">
        <f>Table1[[#This Row],[H]]+Table1[[#This Row],[BB]]</f>
        <v>0</v>
      </c>
      <c r="AH1779">
        <f>Table1[[#This Row],[H]]-Table1[[#This Row],[2B]]-Table1[[#This Row],[3B]]-Table1[[#This Row],[HR]]</f>
        <v>0</v>
      </c>
      <c r="AI1779" s="3">
        <f>IF(Table1[[#This Row],[Team_Game_Number]] &gt;_xlfn.MAXIFS(Table1[Team_Game_Number],Table1[Team],Table1[[#This Row],[Team]]) - 5,1,0)</f>
        <v>0</v>
      </c>
      <c r="AJ1779" cm="1">
        <f t="array" ref="AJ1779">MATCH(Table1[[#This Row],[Game_ID]],_xlfn.UNIQUE(_xlfn._xlws.FILTER(Table1[Game_ID],Table1[Team]=Table1[[#This Row],[Team]])),0)</f>
        <v>12</v>
      </c>
      <c r="AK1779">
        <f>IF(Table1[[#This Row],[Last5_Flag]]=1,1,0)</f>
        <v>0</v>
      </c>
      <c r="AL1779">
        <f>COUNTIFS(
    Table1[Player Name], Table1[[#This Row],[Player Name]],
    Table1[Position], Table1[[#This Row],[Position]]
)</f>
        <v>16</v>
      </c>
      <c r="AM1779" t="str" cm="1">
        <f t="array" ref="AM17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80" spans="1:39" x14ac:dyDescent="0.2">
      <c r="A1780" t="str">
        <f>TEXT(Table1[[#This Row],[Date]],"yyyymmdd") &amp; "_" &amp; (LEFT(D1780,3) &amp; "_" &amp; LEFT(E1780,3) &amp; "_" &amp; (Table1[[#This Row],[Game_no.]]))</f>
        <v>20260307_Cla_Gle_1</v>
      </c>
      <c r="B1780" s="1">
        <v>46088</v>
      </c>
      <c r="C1780" s="3">
        <v>1</v>
      </c>
      <c r="D1780" t="s">
        <v>404</v>
      </c>
      <c r="E1780" t="s">
        <v>71</v>
      </c>
      <c r="F1780" t="s">
        <v>71</v>
      </c>
      <c r="G1780" t="s">
        <v>404</v>
      </c>
      <c r="H1780" t="s">
        <v>127</v>
      </c>
      <c r="I1780" t="str">
        <f>TRIM(SUBSTITUTE(Table1[[#This Row],[Player]], " ", ""))</f>
        <v>M.Boggess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f t="shared" si="85"/>
        <v>0</v>
      </c>
      <c r="W1780" t="s">
        <v>58</v>
      </c>
      <c r="X1780" s="3"/>
      <c r="Y1780">
        <v>0</v>
      </c>
      <c r="Z1780">
        <v>4</v>
      </c>
      <c r="AA1780">
        <v>7</v>
      </c>
      <c r="AB1780">
        <v>0</v>
      </c>
      <c r="AC1780">
        <v>0</v>
      </c>
      <c r="AD1780">
        <v>0</v>
      </c>
      <c r="AE1780">
        <v>3</v>
      </c>
      <c r="AF1780">
        <f>Table1[[#This Row],[AB]]+Table1[[#This Row],[BB]]+Table1[[#This Row],[SF]]</f>
        <v>0</v>
      </c>
      <c r="AG1780">
        <f>Table1[[#This Row],[H]]+Table1[[#This Row],[BB]]</f>
        <v>0</v>
      </c>
      <c r="AH1780">
        <f>Table1[[#This Row],[H]]-Table1[[#This Row],[2B]]-Table1[[#This Row],[3B]]-Table1[[#This Row],[HR]]</f>
        <v>0</v>
      </c>
      <c r="AI1780" s="3">
        <f>IF(Table1[[#This Row],[Team_Game_Number]] &gt;_xlfn.MAXIFS(Table1[Team_Game_Number],Table1[Team],Table1[[#This Row],[Team]]) - 5,1,0)</f>
        <v>0</v>
      </c>
      <c r="AJ1780" cm="1">
        <f t="array" ref="AJ1780">MATCH(Table1[[#This Row],[Game_ID]],_xlfn.UNIQUE(_xlfn._xlws.FILTER(Table1[Game_ID],Table1[Team]=Table1[[#This Row],[Team]])),0)</f>
        <v>12</v>
      </c>
      <c r="AK1780">
        <f>IF(Table1[[#This Row],[Last5_Flag]]=1,1,0)</f>
        <v>0</v>
      </c>
      <c r="AL1780">
        <f>COUNTIFS(
    Table1[Player Name], Table1[[#This Row],[Player Name]],
    Table1[Position], Table1[[#This Row],[Position]]
)</f>
        <v>13</v>
      </c>
      <c r="AM1780" t="str" cm="1">
        <f t="array" ref="AM17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81" spans="1:39" x14ac:dyDescent="0.2">
      <c r="A1781" t="str">
        <f>TEXT(Table1[[#This Row],[Date]],"yyyymmdd") &amp; "_" &amp; (LEFT(D1781,3) &amp; "_" &amp; LEFT(E1781,3) &amp; "_" &amp; (Table1[[#This Row],[Game_no.]]))</f>
        <v>20260307_Urs_UC_1</v>
      </c>
      <c r="B1781" s="1">
        <v>46088</v>
      </c>
      <c r="C1781" s="3">
        <v>1</v>
      </c>
      <c r="D1781" t="s">
        <v>407</v>
      </c>
      <c r="E1781" t="s">
        <v>201</v>
      </c>
      <c r="F1781" t="s">
        <v>201</v>
      </c>
      <c r="G1781" t="s">
        <v>407</v>
      </c>
      <c r="H1781" t="s">
        <v>202</v>
      </c>
      <c r="I1781" t="str">
        <f>TRIM(SUBSTITUTE(Table1[[#This Row],[Player]], " ", ""))</f>
        <v>E.Zucchero</v>
      </c>
      <c r="J1781">
        <v>3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f t="shared" si="85"/>
        <v>0</v>
      </c>
      <c r="W1781" t="s">
        <v>48</v>
      </c>
      <c r="X1781" s="3">
        <v>1</v>
      </c>
      <c r="Y1781">
        <v>0</v>
      </c>
      <c r="AF1781">
        <f>Table1[[#This Row],[AB]]+Table1[[#This Row],[BB]]+Table1[[#This Row],[SF]]</f>
        <v>3</v>
      </c>
      <c r="AG1781">
        <f>Table1[[#This Row],[H]]+Table1[[#This Row],[BB]]</f>
        <v>0</v>
      </c>
      <c r="AH1781">
        <f>Table1[[#This Row],[H]]-Table1[[#This Row],[2B]]-Table1[[#This Row],[3B]]-Table1[[#This Row],[HR]]</f>
        <v>0</v>
      </c>
      <c r="AI1781" s="3">
        <f>IF(Table1[[#This Row],[Team_Game_Number]] &gt;_xlfn.MAXIFS(Table1[Team_Game_Number],Table1[Team],Table1[[#This Row],[Team]]) - 5,1,0)</f>
        <v>0</v>
      </c>
      <c r="AJ1781" cm="1">
        <f t="array" ref="AJ1781">MATCH(Table1[[#This Row],[Game_ID]],_xlfn.UNIQUE(_xlfn._xlws.FILTER(Table1[Game_ID],Table1[Team]=Table1[[#This Row],[Team]])),0)</f>
        <v>20</v>
      </c>
      <c r="AK1781">
        <f>IF(Table1[[#This Row],[Last5_Flag]]=1,1,0)</f>
        <v>0</v>
      </c>
      <c r="AL1781">
        <f>COUNTIFS(
    Table1[Player Name], Table1[[#This Row],[Player Name]],
    Table1[Position], Table1[[#This Row],[Position]]
)</f>
        <v>33</v>
      </c>
      <c r="AM1781" t="str" cm="1">
        <f t="array" ref="AM17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782" spans="1:39" x14ac:dyDescent="0.2">
      <c r="A1782" t="str">
        <f>TEXT(Table1[[#This Row],[Date]],"yyyymmdd") &amp; "_" &amp; (LEFT(D1782,3) &amp; "_" &amp; LEFT(E1782,3) &amp; "_" &amp; (Table1[[#This Row],[Game_no.]]))</f>
        <v>20260307_Urs_UC_1</v>
      </c>
      <c r="B1782" s="1">
        <v>46088</v>
      </c>
      <c r="C1782" s="3">
        <v>1</v>
      </c>
      <c r="D1782" t="s">
        <v>407</v>
      </c>
      <c r="E1782" t="s">
        <v>201</v>
      </c>
      <c r="F1782" t="s">
        <v>201</v>
      </c>
      <c r="G1782" t="s">
        <v>407</v>
      </c>
      <c r="H1782" t="s">
        <v>207</v>
      </c>
      <c r="I1782" t="str">
        <f>TRIM(SUBSTITUTE(Table1[[#This Row],[Player]], " ", ""))</f>
        <v>A.Hurley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f t="shared" si="85"/>
        <v>0</v>
      </c>
      <c r="W1782" t="s">
        <v>74</v>
      </c>
      <c r="X1782" s="3">
        <v>1</v>
      </c>
      <c r="Y1782">
        <v>0</v>
      </c>
      <c r="AF1782">
        <f>Table1[[#This Row],[AB]]+Table1[[#This Row],[BB]]+Table1[[#This Row],[SF]]</f>
        <v>1</v>
      </c>
      <c r="AG1782">
        <f>Table1[[#This Row],[H]]+Table1[[#This Row],[BB]]</f>
        <v>0</v>
      </c>
      <c r="AH1782">
        <f>Table1[[#This Row],[H]]-Table1[[#This Row],[2B]]-Table1[[#This Row],[3B]]-Table1[[#This Row],[HR]]</f>
        <v>0</v>
      </c>
      <c r="AI1782" s="3">
        <f>IF(Table1[[#This Row],[Team_Game_Number]] &gt;_xlfn.MAXIFS(Table1[Team_Game_Number],Table1[Team],Table1[[#This Row],[Team]]) - 5,1,0)</f>
        <v>0</v>
      </c>
      <c r="AJ1782" cm="1">
        <f t="array" ref="AJ1782">MATCH(Table1[[#This Row],[Game_ID]],_xlfn.UNIQUE(_xlfn._xlws.FILTER(Table1[Game_ID],Table1[Team]=Table1[[#This Row],[Team]])),0)</f>
        <v>20</v>
      </c>
      <c r="AK1782">
        <f>IF(Table1[[#This Row],[Last5_Flag]]=1,1,0)</f>
        <v>0</v>
      </c>
      <c r="AL1782">
        <f>COUNTIFS(
    Table1[Player Name], Table1[[#This Row],[Player Name]],
    Table1[Position], Table1[[#This Row],[Position]]
)</f>
        <v>2</v>
      </c>
      <c r="AM1782" t="str" cm="1">
        <f t="array" ref="AM17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783" spans="1:39" x14ac:dyDescent="0.2">
      <c r="A1783" t="str">
        <f>TEXT(Table1[[#This Row],[Date]],"yyyymmdd") &amp; "_" &amp; (LEFT(D1783,3) &amp; "_" &amp; LEFT(E1783,3) &amp; "_" &amp; (Table1[[#This Row],[Game_no.]]))</f>
        <v>20260307_Urs_UC_1</v>
      </c>
      <c r="B1783" s="1">
        <v>46088</v>
      </c>
      <c r="C1783" s="3">
        <v>1</v>
      </c>
      <c r="D1783" t="s">
        <v>407</v>
      </c>
      <c r="E1783" t="s">
        <v>201</v>
      </c>
      <c r="F1783" t="s">
        <v>201</v>
      </c>
      <c r="G1783" t="s">
        <v>407</v>
      </c>
      <c r="H1783" t="s">
        <v>205</v>
      </c>
      <c r="I1783" t="str">
        <f>TRIM(SUBSTITUTE(Table1[[#This Row],[Player]], " ", ""))</f>
        <v>T.Hodson</v>
      </c>
      <c r="J1783">
        <v>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f t="shared" si="85"/>
        <v>0</v>
      </c>
      <c r="W1783" t="s">
        <v>8</v>
      </c>
      <c r="X1783" s="3">
        <v>2</v>
      </c>
      <c r="Y1783">
        <v>0</v>
      </c>
      <c r="AF1783">
        <f>Table1[[#This Row],[AB]]+Table1[[#This Row],[BB]]+Table1[[#This Row],[SF]]</f>
        <v>3</v>
      </c>
      <c r="AG1783">
        <f>Table1[[#This Row],[H]]+Table1[[#This Row],[BB]]</f>
        <v>0</v>
      </c>
      <c r="AH1783">
        <f>Table1[[#This Row],[H]]-Table1[[#This Row],[2B]]-Table1[[#This Row],[3B]]-Table1[[#This Row],[HR]]</f>
        <v>0</v>
      </c>
      <c r="AI1783" s="3">
        <f>IF(Table1[[#This Row],[Team_Game_Number]] &gt;_xlfn.MAXIFS(Table1[Team_Game_Number],Table1[Team],Table1[[#This Row],[Team]]) - 5,1,0)</f>
        <v>0</v>
      </c>
      <c r="AJ1783" cm="1">
        <f t="array" ref="AJ1783">MATCH(Table1[[#This Row],[Game_ID]],_xlfn.UNIQUE(_xlfn._xlws.FILTER(Table1[Game_ID],Table1[Team]=Table1[[#This Row],[Team]])),0)</f>
        <v>20</v>
      </c>
      <c r="AK1783">
        <f>IF(Table1[[#This Row],[Last5_Flag]]=1,1,0)</f>
        <v>0</v>
      </c>
      <c r="AL1783">
        <f>COUNTIFS(
    Table1[Player Name], Table1[[#This Row],[Player Name]],
    Table1[Position], Table1[[#This Row],[Position]]
)</f>
        <v>33</v>
      </c>
      <c r="AM1783" t="str" cm="1">
        <f t="array" ref="AM17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784" spans="1:39" x14ac:dyDescent="0.2">
      <c r="A1784" t="str">
        <f>TEXT(Table1[[#This Row],[Date]],"yyyymmdd") &amp; "_" &amp; (LEFT(D1784,3) &amp; "_" &amp; LEFT(E1784,3) &amp; "_" &amp; (Table1[[#This Row],[Game_no.]]))</f>
        <v>20260307_Urs_UC_1</v>
      </c>
      <c r="B1784" s="1">
        <v>46088</v>
      </c>
      <c r="C1784" s="3">
        <v>1</v>
      </c>
      <c r="D1784" t="s">
        <v>407</v>
      </c>
      <c r="E1784" t="s">
        <v>201</v>
      </c>
      <c r="F1784" t="s">
        <v>201</v>
      </c>
      <c r="G1784" t="s">
        <v>407</v>
      </c>
      <c r="H1784" t="s">
        <v>222</v>
      </c>
      <c r="I1784" t="str">
        <f>TRIM(SUBSTITUTE(Table1[[#This Row],[Player]], " ", ""))</f>
        <v>C.Masters</v>
      </c>
      <c r="J1784">
        <v>2</v>
      </c>
      <c r="K1784">
        <v>0</v>
      </c>
      <c r="L1784">
        <v>0</v>
      </c>
      <c r="M1784">
        <v>0</v>
      </c>
      <c r="N1784">
        <v>1</v>
      </c>
      <c r="O1784">
        <v>2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f t="shared" si="85"/>
        <v>0</v>
      </c>
      <c r="W1784" t="s">
        <v>58</v>
      </c>
      <c r="X1784" s="3">
        <v>3</v>
      </c>
      <c r="Y1784">
        <v>0</v>
      </c>
      <c r="Z1784">
        <v>6</v>
      </c>
      <c r="AA1784">
        <v>4</v>
      </c>
      <c r="AB1784">
        <v>0</v>
      </c>
      <c r="AC1784">
        <v>0</v>
      </c>
      <c r="AD1784">
        <v>2</v>
      </c>
      <c r="AE1784">
        <v>7</v>
      </c>
      <c r="AF1784">
        <f>Table1[[#This Row],[AB]]+Table1[[#This Row],[BB]]+Table1[[#This Row],[SF]]</f>
        <v>3</v>
      </c>
      <c r="AG1784">
        <f>Table1[[#This Row],[H]]+Table1[[#This Row],[BB]]</f>
        <v>1</v>
      </c>
      <c r="AH1784">
        <f>Table1[[#This Row],[H]]-Table1[[#This Row],[2B]]-Table1[[#This Row],[3B]]-Table1[[#This Row],[HR]]</f>
        <v>0</v>
      </c>
      <c r="AI1784" s="3">
        <f>IF(Table1[[#This Row],[Team_Game_Number]] &gt;_xlfn.MAXIFS(Table1[Team_Game_Number],Table1[Team],Table1[[#This Row],[Team]]) - 5,1,0)</f>
        <v>0</v>
      </c>
      <c r="AJ1784" cm="1">
        <f t="array" ref="AJ1784">MATCH(Table1[[#This Row],[Game_ID]],_xlfn.UNIQUE(_xlfn._xlws.FILTER(Table1[Game_ID],Table1[Team]=Table1[[#This Row],[Team]])),0)</f>
        <v>20</v>
      </c>
      <c r="AK1784">
        <f>IF(Table1[[#This Row],[Last5_Flag]]=1,1,0)</f>
        <v>0</v>
      </c>
      <c r="AL1784">
        <f>COUNTIFS(
    Table1[Player Name], Table1[[#This Row],[Player Name]],
    Table1[Position], Table1[[#This Row],[Position]]
)</f>
        <v>11</v>
      </c>
      <c r="AM1784" t="str" cm="1">
        <f t="array" ref="AM17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85" spans="1:39" x14ac:dyDescent="0.2">
      <c r="A1785" t="str">
        <f>TEXT(Table1[[#This Row],[Date]],"yyyymmdd") &amp; "_" &amp; (LEFT(D1785,3) &amp; "_" &amp; LEFT(E1785,3) &amp; "_" &amp; (Table1[[#This Row],[Game_no.]]))</f>
        <v>20260307_Urs_UC_1</v>
      </c>
      <c r="B1785" s="1">
        <v>46088</v>
      </c>
      <c r="C1785" s="3">
        <v>1</v>
      </c>
      <c r="D1785" t="s">
        <v>407</v>
      </c>
      <c r="E1785" t="s">
        <v>201</v>
      </c>
      <c r="F1785" t="s">
        <v>201</v>
      </c>
      <c r="G1785" t="s">
        <v>407</v>
      </c>
      <c r="H1785" t="s">
        <v>373</v>
      </c>
      <c r="I1785" t="str">
        <f>TRIM(SUBSTITUTE(Table1[[#This Row],[Player]], " ", ""))</f>
        <v>A.Smallwood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f t="shared" ref="V1785:V1816" si="86">L1785*1+P1785*2+Q1785*3+R1785*4</f>
        <v>0</v>
      </c>
      <c r="W1785" t="s">
        <v>58</v>
      </c>
      <c r="X1785" s="3"/>
      <c r="Y1785">
        <v>0</v>
      </c>
      <c r="Z1785">
        <v>1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f>Table1[[#This Row],[AB]]+Table1[[#This Row],[BB]]+Table1[[#This Row],[SF]]</f>
        <v>0</v>
      </c>
      <c r="AG1785">
        <f>Table1[[#This Row],[H]]+Table1[[#This Row],[BB]]</f>
        <v>0</v>
      </c>
      <c r="AH1785">
        <f>Table1[[#This Row],[H]]-Table1[[#This Row],[2B]]-Table1[[#This Row],[3B]]-Table1[[#This Row],[HR]]</f>
        <v>0</v>
      </c>
      <c r="AI1785" s="3">
        <f>IF(Table1[[#This Row],[Team_Game_Number]] &gt;_xlfn.MAXIFS(Table1[Team_Game_Number],Table1[Team],Table1[[#This Row],[Team]]) - 5,1,0)</f>
        <v>0</v>
      </c>
      <c r="AJ1785" cm="1">
        <f t="array" ref="AJ1785">MATCH(Table1[[#This Row],[Game_ID]],_xlfn.UNIQUE(_xlfn._xlws.FILTER(Table1[Game_ID],Table1[Team]=Table1[[#This Row],[Team]])),0)</f>
        <v>20</v>
      </c>
      <c r="AK1785">
        <f>IF(Table1[[#This Row],[Last5_Flag]]=1,1,0)</f>
        <v>0</v>
      </c>
      <c r="AL1785">
        <f>COUNTIFS(
    Table1[Player Name], Table1[[#This Row],[Player Name]],
    Table1[Position], Table1[[#This Row],[Position]]
)</f>
        <v>2</v>
      </c>
      <c r="AM1785" t="str" cm="1">
        <f t="array" ref="AM17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786" spans="1:39" x14ac:dyDescent="0.2">
      <c r="A1786" t="str">
        <f>TEXT(Table1[[#This Row],[Date]],"yyyymmdd") &amp; "_" &amp; (LEFT(D1786,3) &amp; "_" &amp; LEFT(E1786,3) &amp; "_" &amp; (Table1[[#This Row],[Game_no.]]))</f>
        <v>20260307_Urs_UC_1</v>
      </c>
      <c r="B1786" s="1">
        <v>46088</v>
      </c>
      <c r="C1786" s="3">
        <v>1</v>
      </c>
      <c r="D1786" t="s">
        <v>407</v>
      </c>
      <c r="E1786" t="s">
        <v>201</v>
      </c>
      <c r="F1786" t="s">
        <v>201</v>
      </c>
      <c r="G1786" t="s">
        <v>407</v>
      </c>
      <c r="H1786" t="s">
        <v>221</v>
      </c>
      <c r="I1786" t="str">
        <f>TRIM(SUBSTITUTE(Table1[[#This Row],[Player]], " ", ""))</f>
        <v>C.Dunn</v>
      </c>
      <c r="J1786">
        <v>3</v>
      </c>
      <c r="K1786">
        <v>0</v>
      </c>
      <c r="L1786">
        <v>2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f t="shared" si="86"/>
        <v>4</v>
      </c>
      <c r="W1786" t="s">
        <v>43</v>
      </c>
      <c r="X1786" s="3">
        <v>4</v>
      </c>
      <c r="Y1786">
        <v>0</v>
      </c>
      <c r="AF1786">
        <f>Table1[[#This Row],[AB]]+Table1[[#This Row],[BB]]+Table1[[#This Row],[SF]]</f>
        <v>3</v>
      </c>
      <c r="AG1786">
        <f>Table1[[#This Row],[H]]+Table1[[#This Row],[BB]]</f>
        <v>2</v>
      </c>
      <c r="AH1786">
        <f>Table1[[#This Row],[H]]-Table1[[#This Row],[2B]]-Table1[[#This Row],[3B]]-Table1[[#This Row],[HR]]</f>
        <v>1</v>
      </c>
      <c r="AI1786" s="3">
        <f>IF(Table1[[#This Row],[Team_Game_Number]] &gt;_xlfn.MAXIFS(Table1[Team_Game_Number],Table1[Team],Table1[[#This Row],[Team]]) - 5,1,0)</f>
        <v>0</v>
      </c>
      <c r="AJ1786" cm="1">
        <f t="array" ref="AJ1786">MATCH(Table1[[#This Row],[Game_ID]],_xlfn.UNIQUE(_xlfn._xlws.FILTER(Table1[Game_ID],Table1[Team]=Table1[[#This Row],[Team]])),0)</f>
        <v>20</v>
      </c>
      <c r="AK1786">
        <f>IF(Table1[[#This Row],[Last5_Flag]]=1,1,0)</f>
        <v>0</v>
      </c>
      <c r="AL1786">
        <f>COUNTIFS(
    Table1[Player Name], Table1[[#This Row],[Player Name]],
    Table1[Position], Table1[[#This Row],[Position]]
)</f>
        <v>7</v>
      </c>
      <c r="AM1786" t="str" cm="1">
        <f t="array" ref="AM17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87" spans="1:39" x14ac:dyDescent="0.2">
      <c r="A1787" t="str">
        <f>TEXT(Table1[[#This Row],[Date]],"yyyymmdd") &amp; "_" &amp; (LEFT(D1787,3) &amp; "_" &amp; LEFT(E1787,3) &amp; "_" &amp; (Table1[[#This Row],[Game_no.]]))</f>
        <v>20260307_Urs_UC_1</v>
      </c>
      <c r="B1787" s="1">
        <v>46088</v>
      </c>
      <c r="C1787" s="3">
        <v>1</v>
      </c>
      <c r="D1787" t="s">
        <v>407</v>
      </c>
      <c r="E1787" t="s">
        <v>201</v>
      </c>
      <c r="F1787" t="s">
        <v>201</v>
      </c>
      <c r="G1787" t="s">
        <v>407</v>
      </c>
      <c r="H1787" t="s">
        <v>204</v>
      </c>
      <c r="I1787" t="str">
        <f>TRIM(SUBSTITUTE(Table1[[#This Row],[Player]], " ", ""))</f>
        <v>K.Moran</v>
      </c>
      <c r="J1787">
        <v>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f t="shared" si="86"/>
        <v>0</v>
      </c>
      <c r="W1787" t="s">
        <v>53</v>
      </c>
      <c r="X1787" s="3">
        <v>5</v>
      </c>
      <c r="Y1787">
        <v>0</v>
      </c>
      <c r="AF1787">
        <f>Table1[[#This Row],[AB]]+Table1[[#This Row],[BB]]+Table1[[#This Row],[SF]]</f>
        <v>3</v>
      </c>
      <c r="AG1787">
        <f>Table1[[#This Row],[H]]+Table1[[#This Row],[BB]]</f>
        <v>0</v>
      </c>
      <c r="AH1787">
        <f>Table1[[#This Row],[H]]-Table1[[#This Row],[2B]]-Table1[[#This Row],[3B]]-Table1[[#This Row],[HR]]</f>
        <v>0</v>
      </c>
      <c r="AI1787" s="3">
        <f>IF(Table1[[#This Row],[Team_Game_Number]] &gt;_xlfn.MAXIFS(Table1[Team_Game_Number],Table1[Team],Table1[[#This Row],[Team]]) - 5,1,0)</f>
        <v>0</v>
      </c>
      <c r="AJ1787" cm="1">
        <f t="array" ref="AJ1787">MATCH(Table1[[#This Row],[Game_ID]],_xlfn.UNIQUE(_xlfn._xlws.FILTER(Table1[Game_ID],Table1[Team]=Table1[[#This Row],[Team]])),0)</f>
        <v>20</v>
      </c>
      <c r="AK1787">
        <f>IF(Table1[[#This Row],[Last5_Flag]]=1,1,0)</f>
        <v>0</v>
      </c>
      <c r="AL1787">
        <f>COUNTIFS(
    Table1[Player Name], Table1[[#This Row],[Player Name]],
    Table1[Position], Table1[[#This Row],[Position]]
)</f>
        <v>9</v>
      </c>
      <c r="AM1787" t="str" cm="1">
        <f t="array" ref="AM17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788" spans="1:39" x14ac:dyDescent="0.2">
      <c r="A1788" t="str">
        <f>TEXT(Table1[[#This Row],[Date]],"yyyymmdd") &amp; "_" &amp; (LEFT(D1788,3) &amp; "_" &amp; LEFT(E1788,3) &amp; "_" &amp; (Table1[[#This Row],[Game_no.]]))</f>
        <v>20260307_Urs_UC_1</v>
      </c>
      <c r="B1788" s="1">
        <v>46088</v>
      </c>
      <c r="C1788" s="3">
        <v>1</v>
      </c>
      <c r="D1788" t="s">
        <v>407</v>
      </c>
      <c r="E1788" t="s">
        <v>201</v>
      </c>
      <c r="F1788" t="s">
        <v>201</v>
      </c>
      <c r="G1788" t="s">
        <v>407</v>
      </c>
      <c r="H1788" t="s">
        <v>315</v>
      </c>
      <c r="I1788" t="str">
        <f>TRIM(SUBSTITUTE(Table1[[#This Row],[Player]], " ", ""))</f>
        <v>R.Wood</v>
      </c>
      <c r="J1788">
        <v>2</v>
      </c>
      <c r="K1788">
        <v>2</v>
      </c>
      <c r="L1788">
        <v>1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f t="shared" si="86"/>
        <v>1</v>
      </c>
      <c r="W1788" t="s">
        <v>50</v>
      </c>
      <c r="X1788" s="3">
        <v>6</v>
      </c>
      <c r="Y1788">
        <v>0</v>
      </c>
      <c r="AF1788">
        <f>Table1[[#This Row],[AB]]+Table1[[#This Row],[BB]]+Table1[[#This Row],[SF]]</f>
        <v>3</v>
      </c>
      <c r="AG1788">
        <f>Table1[[#This Row],[H]]+Table1[[#This Row],[BB]]</f>
        <v>2</v>
      </c>
      <c r="AH1788">
        <f>Table1[[#This Row],[H]]-Table1[[#This Row],[2B]]-Table1[[#This Row],[3B]]-Table1[[#This Row],[HR]]</f>
        <v>1</v>
      </c>
      <c r="AI1788" s="3">
        <f>IF(Table1[[#This Row],[Team_Game_Number]] &gt;_xlfn.MAXIFS(Table1[Team_Game_Number],Table1[Team],Table1[[#This Row],[Team]]) - 5,1,0)</f>
        <v>0</v>
      </c>
      <c r="AJ1788" cm="1">
        <f t="array" ref="AJ1788">MATCH(Table1[[#This Row],[Game_ID]],_xlfn.UNIQUE(_xlfn._xlws.FILTER(Table1[Game_ID],Table1[Team]=Table1[[#This Row],[Team]])),0)</f>
        <v>20</v>
      </c>
      <c r="AK1788">
        <f>IF(Table1[[#This Row],[Last5_Flag]]=1,1,0)</f>
        <v>0</v>
      </c>
      <c r="AL1788">
        <f>COUNTIFS(
    Table1[Player Name], Table1[[#This Row],[Player Name]],
    Table1[Position], Table1[[#This Row],[Position]]
)</f>
        <v>2</v>
      </c>
      <c r="AM1788" t="str" cm="1">
        <f t="array" ref="AM17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789" spans="1:39" x14ac:dyDescent="0.2">
      <c r="A1789" t="str">
        <f>TEXT(Table1[[#This Row],[Date]],"yyyymmdd") &amp; "_" &amp; (LEFT(D1789,3) &amp; "_" &amp; LEFT(E1789,3) &amp; "_" &amp; (Table1[[#This Row],[Game_no.]]))</f>
        <v>20260307_Urs_UC_1</v>
      </c>
      <c r="B1789" s="1">
        <v>46088</v>
      </c>
      <c r="C1789" s="3">
        <v>1</v>
      </c>
      <c r="D1789" t="s">
        <v>407</v>
      </c>
      <c r="E1789" t="s">
        <v>201</v>
      </c>
      <c r="F1789" t="s">
        <v>201</v>
      </c>
      <c r="G1789" t="s">
        <v>407</v>
      </c>
      <c r="H1789" t="s">
        <v>240</v>
      </c>
      <c r="I1789" t="str">
        <f>TRIM(SUBSTITUTE(Table1[[#This Row],[Player]], " ", ""))</f>
        <v>E.Dunman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f t="shared" si="86"/>
        <v>0</v>
      </c>
      <c r="W1789" t="s">
        <v>73</v>
      </c>
      <c r="X1789" s="3"/>
      <c r="Y1789">
        <v>0</v>
      </c>
      <c r="AF1789">
        <f>Table1[[#This Row],[AB]]+Table1[[#This Row],[BB]]+Table1[[#This Row],[SF]]</f>
        <v>0</v>
      </c>
      <c r="AG1789">
        <f>Table1[[#This Row],[H]]+Table1[[#This Row],[BB]]</f>
        <v>0</v>
      </c>
      <c r="AH1789">
        <f>Table1[[#This Row],[H]]-Table1[[#This Row],[2B]]-Table1[[#This Row],[3B]]-Table1[[#This Row],[HR]]</f>
        <v>0</v>
      </c>
      <c r="AI1789" s="3">
        <f>IF(Table1[[#This Row],[Team_Game_Number]] &gt;_xlfn.MAXIFS(Table1[Team_Game_Number],Table1[Team],Table1[[#This Row],[Team]]) - 5,1,0)</f>
        <v>0</v>
      </c>
      <c r="AJ1789" cm="1">
        <f t="array" ref="AJ1789">MATCH(Table1[[#This Row],[Game_ID]],_xlfn.UNIQUE(_xlfn._xlws.FILTER(Table1[Game_ID],Table1[Team]=Table1[[#This Row],[Team]])),0)</f>
        <v>20</v>
      </c>
      <c r="AK1789">
        <f>IF(Table1[[#This Row],[Last5_Flag]]=1,1,0)</f>
        <v>0</v>
      </c>
      <c r="AL1789">
        <f>COUNTIFS(
    Table1[Player Name], Table1[[#This Row],[Player Name]],
    Table1[Position], Table1[[#This Row],[Position]]
)</f>
        <v>2</v>
      </c>
      <c r="AM1789" t="str" cm="1">
        <f t="array" ref="AM17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790" spans="1:39" x14ac:dyDescent="0.2">
      <c r="A1790" t="str">
        <f>TEXT(Table1[[#This Row],[Date]],"yyyymmdd") &amp; "_" &amp; (LEFT(D1790,3) &amp; "_" &amp; LEFT(E1790,3) &amp; "_" &amp; (Table1[[#This Row],[Game_no.]]))</f>
        <v>20260307_Urs_UC_1</v>
      </c>
      <c r="B1790" s="1">
        <v>46088</v>
      </c>
      <c r="C1790" s="3">
        <v>1</v>
      </c>
      <c r="D1790" t="s">
        <v>407</v>
      </c>
      <c r="E1790" t="s">
        <v>201</v>
      </c>
      <c r="F1790" t="s">
        <v>201</v>
      </c>
      <c r="G1790" t="s">
        <v>407</v>
      </c>
      <c r="H1790" t="s">
        <v>208</v>
      </c>
      <c r="I1790" t="str">
        <f>TRIM(SUBSTITUTE(Table1[[#This Row],[Player]], " ", ""))</f>
        <v>A.Espinoza</v>
      </c>
      <c r="J1790">
        <v>2</v>
      </c>
      <c r="K1790">
        <v>1</v>
      </c>
      <c r="L1790">
        <v>1</v>
      </c>
      <c r="M1790">
        <v>1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f t="shared" si="86"/>
        <v>3</v>
      </c>
      <c r="W1790" t="s">
        <v>57</v>
      </c>
      <c r="X1790" s="3">
        <v>7</v>
      </c>
      <c r="Y1790">
        <v>0</v>
      </c>
      <c r="AF1790">
        <f>Table1[[#This Row],[AB]]+Table1[[#This Row],[BB]]+Table1[[#This Row],[SF]]</f>
        <v>2</v>
      </c>
      <c r="AG1790">
        <f>Table1[[#This Row],[H]]+Table1[[#This Row],[BB]]</f>
        <v>1</v>
      </c>
      <c r="AH1790">
        <f>Table1[[#This Row],[H]]-Table1[[#This Row],[2B]]-Table1[[#This Row],[3B]]-Table1[[#This Row],[HR]]</f>
        <v>0</v>
      </c>
      <c r="AI1790" s="3">
        <f>IF(Table1[[#This Row],[Team_Game_Number]] &gt;_xlfn.MAXIFS(Table1[Team_Game_Number],Table1[Team],Table1[[#This Row],[Team]]) - 5,1,0)</f>
        <v>0</v>
      </c>
      <c r="AJ1790" cm="1">
        <f t="array" ref="AJ1790">MATCH(Table1[[#This Row],[Game_ID]],_xlfn.UNIQUE(_xlfn._xlws.FILTER(Table1[Game_ID],Table1[Team]=Table1[[#This Row],[Team]])),0)</f>
        <v>20</v>
      </c>
      <c r="AK1790">
        <f>IF(Table1[[#This Row],[Last5_Flag]]=1,1,0)</f>
        <v>0</v>
      </c>
      <c r="AL1790">
        <f>COUNTIFS(
    Table1[Player Name], Table1[[#This Row],[Player Name]],
    Table1[Position], Table1[[#This Row],[Position]]
)</f>
        <v>31</v>
      </c>
      <c r="AM1790" t="str" cm="1">
        <f t="array" ref="AM17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791" spans="1:39" x14ac:dyDescent="0.2">
      <c r="A1791" t="str">
        <f>TEXT(Table1[[#This Row],[Date]],"yyyymmdd") &amp; "_" &amp; (LEFT(D1791,3) &amp; "_" &amp; LEFT(E1791,3) &amp; "_" &amp; (Table1[[#This Row],[Game_no.]]))</f>
        <v>20260307_Urs_UC_1</v>
      </c>
      <c r="B1791" s="1">
        <v>46088</v>
      </c>
      <c r="C1791" s="3">
        <v>1</v>
      </c>
      <c r="D1791" t="s">
        <v>407</v>
      </c>
      <c r="E1791" t="s">
        <v>201</v>
      </c>
      <c r="F1791" t="s">
        <v>201</v>
      </c>
      <c r="G1791" t="s">
        <v>407</v>
      </c>
      <c r="H1791" t="s">
        <v>238</v>
      </c>
      <c r="I1791" t="str">
        <f>TRIM(SUBSTITUTE(Table1[[#This Row],[Player]], " ", ""))</f>
        <v>M.Dunman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f t="shared" si="86"/>
        <v>0</v>
      </c>
      <c r="W1791" t="s">
        <v>74</v>
      </c>
      <c r="X1791" s="3">
        <v>7</v>
      </c>
      <c r="Y1791">
        <v>0</v>
      </c>
      <c r="AF1791">
        <f>Table1[[#This Row],[AB]]+Table1[[#This Row],[BB]]+Table1[[#This Row],[SF]]</f>
        <v>1</v>
      </c>
      <c r="AG1791">
        <f>Table1[[#This Row],[H]]+Table1[[#This Row],[BB]]</f>
        <v>0</v>
      </c>
      <c r="AH1791">
        <f>Table1[[#This Row],[H]]-Table1[[#This Row],[2B]]-Table1[[#This Row],[3B]]-Table1[[#This Row],[HR]]</f>
        <v>0</v>
      </c>
      <c r="AI1791" s="3">
        <f>IF(Table1[[#This Row],[Team_Game_Number]] &gt;_xlfn.MAXIFS(Table1[Team_Game_Number],Table1[Team],Table1[[#This Row],[Team]]) - 5,1,0)</f>
        <v>0</v>
      </c>
      <c r="AJ1791" cm="1">
        <f t="array" ref="AJ1791">MATCH(Table1[[#This Row],[Game_ID]],_xlfn.UNIQUE(_xlfn._xlws.FILTER(Table1[Game_ID],Table1[Team]=Table1[[#This Row],[Team]])),0)</f>
        <v>20</v>
      </c>
      <c r="AK1791">
        <f>IF(Table1[[#This Row],[Last5_Flag]]=1,1,0)</f>
        <v>0</v>
      </c>
      <c r="AL1791">
        <f>COUNTIFS(
    Table1[Player Name], Table1[[#This Row],[Player Name]],
    Table1[Position], Table1[[#This Row],[Position]]
)</f>
        <v>4</v>
      </c>
      <c r="AM1791" t="str" cm="1">
        <f t="array" ref="AM17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792" spans="1:39" x14ac:dyDescent="0.2">
      <c r="A1792" t="str">
        <f>TEXT(Table1[[#This Row],[Date]],"yyyymmdd") &amp; "_" &amp; (LEFT(D1792,3) &amp; "_" &amp; LEFT(E1792,3) &amp; "_" &amp; (Table1[[#This Row],[Game_no.]]))</f>
        <v>20260307_Urs_UC_1</v>
      </c>
      <c r="B1792" s="1">
        <v>46088</v>
      </c>
      <c r="C1792" s="3">
        <v>1</v>
      </c>
      <c r="D1792" t="s">
        <v>407</v>
      </c>
      <c r="E1792" t="s">
        <v>201</v>
      </c>
      <c r="F1792" t="s">
        <v>201</v>
      </c>
      <c r="G1792" t="s">
        <v>407</v>
      </c>
      <c r="H1792" t="s">
        <v>266</v>
      </c>
      <c r="I1792" t="str">
        <f>TRIM(SUBSTITUTE(Table1[[#This Row],[Player]], " ", ""))</f>
        <v>M.Hataway</v>
      </c>
      <c r="J1792">
        <v>2</v>
      </c>
      <c r="K1792">
        <v>1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f t="shared" si="86"/>
        <v>1</v>
      </c>
      <c r="W1792" t="s">
        <v>54</v>
      </c>
      <c r="X1792" s="3">
        <v>8</v>
      </c>
      <c r="Y1792">
        <v>0</v>
      </c>
      <c r="AF1792">
        <f>Table1[[#This Row],[AB]]+Table1[[#This Row],[BB]]+Table1[[#This Row],[SF]]</f>
        <v>2</v>
      </c>
      <c r="AG1792">
        <f>Table1[[#This Row],[H]]+Table1[[#This Row],[BB]]</f>
        <v>1</v>
      </c>
      <c r="AH1792">
        <f>Table1[[#This Row],[H]]-Table1[[#This Row],[2B]]-Table1[[#This Row],[3B]]-Table1[[#This Row],[HR]]</f>
        <v>1</v>
      </c>
      <c r="AI1792" s="3">
        <f>IF(Table1[[#This Row],[Team_Game_Number]] &gt;_xlfn.MAXIFS(Table1[Team_Game_Number],Table1[Team],Table1[[#This Row],[Team]]) - 5,1,0)</f>
        <v>0</v>
      </c>
      <c r="AJ1792" cm="1">
        <f t="array" ref="AJ1792">MATCH(Table1[[#This Row],[Game_ID]],_xlfn.UNIQUE(_xlfn._xlws.FILTER(Table1[Game_ID],Table1[Team]=Table1[[#This Row],[Team]])),0)</f>
        <v>20</v>
      </c>
      <c r="AK1792">
        <f>IF(Table1[[#This Row],[Last5_Flag]]=1,1,0)</f>
        <v>0</v>
      </c>
      <c r="AL1792">
        <f>COUNTIFS(
    Table1[Player Name], Table1[[#This Row],[Player Name]],
    Table1[Position], Table1[[#This Row],[Position]]
)</f>
        <v>14</v>
      </c>
      <c r="AM1792" t="str" cm="1">
        <f t="array" ref="AM17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793" spans="1:39" x14ac:dyDescent="0.2">
      <c r="A1793" t="str">
        <f>TEXT(Table1[[#This Row],[Date]],"yyyymmdd") &amp; "_" &amp; (LEFT(D1793,3) &amp; "_" &amp; LEFT(E1793,3) &amp; "_" &amp; (Table1[[#This Row],[Game_no.]]))</f>
        <v>20260307_Urs_UC_1</v>
      </c>
      <c r="B1793" s="1">
        <v>46088</v>
      </c>
      <c r="C1793" s="3">
        <v>1</v>
      </c>
      <c r="D1793" t="s">
        <v>407</v>
      </c>
      <c r="E1793" t="s">
        <v>201</v>
      </c>
      <c r="F1793" t="s">
        <v>201</v>
      </c>
      <c r="G1793" t="s">
        <v>407</v>
      </c>
      <c r="H1793" t="s">
        <v>209</v>
      </c>
      <c r="I1793" t="str">
        <f>TRIM(SUBSTITUTE(Table1[[#This Row],[Player]], " ", ""))</f>
        <v>K.Sullins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f t="shared" si="86"/>
        <v>0</v>
      </c>
      <c r="W1793" t="s">
        <v>74</v>
      </c>
      <c r="X1793" s="3">
        <v>8</v>
      </c>
      <c r="Y1793">
        <v>0</v>
      </c>
      <c r="AF1793">
        <f>Table1[[#This Row],[AB]]+Table1[[#This Row],[BB]]+Table1[[#This Row],[SF]]</f>
        <v>1</v>
      </c>
      <c r="AG1793">
        <f>Table1[[#This Row],[H]]+Table1[[#This Row],[BB]]</f>
        <v>0</v>
      </c>
      <c r="AH1793">
        <f>Table1[[#This Row],[H]]-Table1[[#This Row],[2B]]-Table1[[#This Row],[3B]]-Table1[[#This Row],[HR]]</f>
        <v>0</v>
      </c>
      <c r="AI1793" s="3">
        <f>IF(Table1[[#This Row],[Team_Game_Number]] &gt;_xlfn.MAXIFS(Table1[Team_Game_Number],Table1[Team],Table1[[#This Row],[Team]]) - 5,1,0)</f>
        <v>0</v>
      </c>
      <c r="AJ1793" cm="1">
        <f t="array" ref="AJ1793">MATCH(Table1[[#This Row],[Game_ID]],_xlfn.UNIQUE(_xlfn._xlws.FILTER(Table1[Game_ID],Table1[Team]=Table1[[#This Row],[Team]])),0)</f>
        <v>20</v>
      </c>
      <c r="AK1793">
        <f>IF(Table1[[#This Row],[Last5_Flag]]=1,1,0)</f>
        <v>0</v>
      </c>
      <c r="AL1793">
        <f>COUNTIFS(
    Table1[Player Name], Table1[[#This Row],[Player Name]],
    Table1[Position], Table1[[#This Row],[Position]]
)</f>
        <v>5</v>
      </c>
      <c r="AM1793" t="str" cm="1">
        <f t="array" ref="AM17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794" spans="1:39" x14ac:dyDescent="0.2">
      <c r="A1794" t="str">
        <f>TEXT(Table1[[#This Row],[Date]],"yyyymmdd") &amp; "_" &amp; (LEFT(D1794,3) &amp; "_" &amp; LEFT(E1794,3) &amp; "_" &amp; (Table1[[#This Row],[Game_no.]]))</f>
        <v>20260307_Urs_UC_1</v>
      </c>
      <c r="B1794" s="1">
        <v>46088</v>
      </c>
      <c r="C1794" s="3">
        <v>1</v>
      </c>
      <c r="D1794" t="s">
        <v>407</v>
      </c>
      <c r="E1794" t="s">
        <v>201</v>
      </c>
      <c r="F1794" t="s">
        <v>201</v>
      </c>
      <c r="G1794" t="s">
        <v>407</v>
      </c>
      <c r="H1794" t="s">
        <v>210</v>
      </c>
      <c r="I1794" t="str">
        <f>TRIM(SUBSTITUTE(Table1[[#This Row],[Player]], " ", ""))</f>
        <v>E.Smith</v>
      </c>
      <c r="J1794">
        <v>2</v>
      </c>
      <c r="K1794">
        <v>0</v>
      </c>
      <c r="L1794">
        <v>2</v>
      </c>
      <c r="M1794">
        <v>3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f t="shared" si="86"/>
        <v>4</v>
      </c>
      <c r="W1794" t="s">
        <v>7</v>
      </c>
      <c r="X1794" s="3">
        <v>9</v>
      </c>
      <c r="Y1794">
        <v>0</v>
      </c>
      <c r="AF1794">
        <f>Table1[[#This Row],[AB]]+Table1[[#This Row],[BB]]+Table1[[#This Row],[SF]]</f>
        <v>2</v>
      </c>
      <c r="AG1794">
        <f>Table1[[#This Row],[H]]+Table1[[#This Row],[BB]]</f>
        <v>2</v>
      </c>
      <c r="AH1794">
        <f>Table1[[#This Row],[H]]-Table1[[#This Row],[2B]]-Table1[[#This Row],[3B]]-Table1[[#This Row],[HR]]</f>
        <v>1</v>
      </c>
      <c r="AI1794" s="3">
        <f>IF(Table1[[#This Row],[Team_Game_Number]] &gt;_xlfn.MAXIFS(Table1[Team_Game_Number],Table1[Team],Table1[[#This Row],[Team]]) - 5,1,0)</f>
        <v>0</v>
      </c>
      <c r="AJ1794" cm="1">
        <f t="array" ref="AJ1794">MATCH(Table1[[#This Row],[Game_ID]],_xlfn.UNIQUE(_xlfn._xlws.FILTER(Table1[Game_ID],Table1[Team]=Table1[[#This Row],[Team]])),0)</f>
        <v>20</v>
      </c>
      <c r="AK1794">
        <f>IF(Table1[[#This Row],[Last5_Flag]]=1,1,0)</f>
        <v>0</v>
      </c>
      <c r="AL1794">
        <f>COUNTIFS(
    Table1[Player Name], Table1[[#This Row],[Player Name]],
    Table1[Position], Table1[[#This Row],[Position]]
)</f>
        <v>28</v>
      </c>
      <c r="AM1794" t="str" cm="1">
        <f t="array" ref="AM17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795" spans="1:39" x14ac:dyDescent="0.2">
      <c r="A1795" t="str">
        <f>TEXT(Table1[[#This Row],[Date]],"yyyymmdd") &amp; "_" &amp; (LEFT(D1795,3) &amp; "_" &amp; LEFT(E1795,3) &amp; "_" &amp; (Table1[[#This Row],[Game_no.]]))</f>
        <v>20260307_Urs_UC_1</v>
      </c>
      <c r="B1795" s="1">
        <v>46088</v>
      </c>
      <c r="C1795" s="3">
        <v>1</v>
      </c>
      <c r="D1795" t="s">
        <v>407</v>
      </c>
      <c r="E1795" t="s">
        <v>201</v>
      </c>
      <c r="F1795" t="s">
        <v>201</v>
      </c>
      <c r="G1795" t="s">
        <v>407</v>
      </c>
      <c r="H1795" t="s">
        <v>206</v>
      </c>
      <c r="I1795" t="str">
        <f>TRIM(SUBSTITUTE(Table1[[#This Row],[Player]], " ", ""))</f>
        <v>D.Pici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f t="shared" si="86"/>
        <v>0</v>
      </c>
      <c r="W1795" t="s">
        <v>7</v>
      </c>
      <c r="X1795" s="3">
        <v>9</v>
      </c>
      <c r="Y1795">
        <v>0</v>
      </c>
      <c r="AF1795">
        <f>Table1[[#This Row],[AB]]+Table1[[#This Row],[BB]]+Table1[[#This Row],[SF]]</f>
        <v>1</v>
      </c>
      <c r="AG1795">
        <f>Table1[[#This Row],[H]]+Table1[[#This Row],[BB]]</f>
        <v>1</v>
      </c>
      <c r="AH1795">
        <f>Table1[[#This Row],[H]]-Table1[[#This Row],[2B]]-Table1[[#This Row],[3B]]-Table1[[#This Row],[HR]]</f>
        <v>0</v>
      </c>
      <c r="AI1795" s="3">
        <f>IF(Table1[[#This Row],[Team_Game_Number]] &gt;_xlfn.MAXIFS(Table1[Team_Game_Number],Table1[Team],Table1[[#This Row],[Team]]) - 5,1,0)</f>
        <v>0</v>
      </c>
      <c r="AJ1795" cm="1">
        <f t="array" ref="AJ1795">MATCH(Table1[[#This Row],[Game_ID]],_xlfn.UNIQUE(_xlfn._xlws.FILTER(Table1[Game_ID],Table1[Team]=Table1[[#This Row],[Team]])),0)</f>
        <v>20</v>
      </c>
      <c r="AK1795">
        <f>IF(Table1[[#This Row],[Last5_Flag]]=1,1,0)</f>
        <v>0</v>
      </c>
      <c r="AL1795">
        <f>COUNTIFS(
    Table1[Player Name], Table1[[#This Row],[Player Name]],
    Table1[Position], Table1[[#This Row],[Position]]
)</f>
        <v>1</v>
      </c>
      <c r="AM1795" t="str" cm="1">
        <f t="array" ref="AM17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796" spans="1:39" x14ac:dyDescent="0.2">
      <c r="A1796" t="str">
        <f>TEXT(Table1[[#This Row],[Date]],"yyyymmdd") &amp; "_" &amp; (LEFT(D1796,3) &amp; "_" &amp; LEFT(E1796,3) &amp; "_" &amp; (Table1[[#This Row],[Game_no.]]))</f>
        <v>20260307_Urs_UC_1</v>
      </c>
      <c r="B1796" s="1">
        <v>46088</v>
      </c>
      <c r="C1796" s="3">
        <v>1</v>
      </c>
      <c r="D1796" t="s">
        <v>407</v>
      </c>
      <c r="E1796" t="s">
        <v>201</v>
      </c>
      <c r="F1796" t="s">
        <v>201</v>
      </c>
      <c r="G1796" t="s">
        <v>407</v>
      </c>
      <c r="H1796" t="s">
        <v>211</v>
      </c>
      <c r="I1796" t="str">
        <f>TRIM(SUBSTITUTE(Table1[[#This Row],[Player]], " ", ""))</f>
        <v>K.Serra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f t="shared" si="86"/>
        <v>0</v>
      </c>
      <c r="W1796" t="s">
        <v>52</v>
      </c>
      <c r="X1796" s="3"/>
      <c r="Y1796">
        <v>0</v>
      </c>
      <c r="AF1796">
        <f>Table1[[#This Row],[AB]]+Table1[[#This Row],[BB]]+Table1[[#This Row],[SF]]</f>
        <v>0</v>
      </c>
      <c r="AG1796">
        <f>Table1[[#This Row],[H]]+Table1[[#This Row],[BB]]</f>
        <v>0</v>
      </c>
      <c r="AH1796">
        <f>Table1[[#This Row],[H]]-Table1[[#This Row],[2B]]-Table1[[#This Row],[3B]]-Table1[[#This Row],[HR]]</f>
        <v>0</v>
      </c>
      <c r="AI1796" s="3">
        <f>IF(Table1[[#This Row],[Team_Game_Number]] &gt;_xlfn.MAXIFS(Table1[Team_Game_Number],Table1[Team],Table1[[#This Row],[Team]]) - 5,1,0)</f>
        <v>0</v>
      </c>
      <c r="AJ1796" cm="1">
        <f t="array" ref="AJ1796">MATCH(Table1[[#This Row],[Game_ID]],_xlfn.UNIQUE(_xlfn._xlws.FILTER(Table1[Game_ID],Table1[Team]=Table1[[#This Row],[Team]])),0)</f>
        <v>20</v>
      </c>
      <c r="AK1796">
        <f>IF(Table1[[#This Row],[Last5_Flag]]=1,1,0)</f>
        <v>0</v>
      </c>
      <c r="AL1796">
        <f>COUNTIFS(
    Table1[Player Name], Table1[[#This Row],[Player Name]],
    Table1[Position], Table1[[#This Row],[Position]]
)</f>
        <v>24</v>
      </c>
      <c r="AM1796" t="str" cm="1">
        <f t="array" ref="AM17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797" spans="1:39" x14ac:dyDescent="0.2">
      <c r="A1797" t="str">
        <f>TEXT(Table1[[#This Row],[Date]],"yyyymmdd") &amp; "_" &amp; (LEFT(D1797,3) &amp; "_" &amp; LEFT(E1797,3) &amp; "_" &amp; (Table1[[#This Row],[Game_no.]]))</f>
        <v>20260307_Emo_Fai_2</v>
      </c>
      <c r="B1797" s="1">
        <v>46088</v>
      </c>
      <c r="C1797" s="3">
        <v>2</v>
      </c>
      <c r="D1797" t="s">
        <v>72</v>
      </c>
      <c r="E1797" t="s">
        <v>168</v>
      </c>
      <c r="F1797" t="s">
        <v>168</v>
      </c>
      <c r="G1797" t="s">
        <v>72</v>
      </c>
      <c r="H1797" t="s">
        <v>169</v>
      </c>
      <c r="I1797" t="str">
        <f>TRIM(SUBSTITUTE(Table1[[#This Row],[Player]], " ", ""))</f>
        <v>B.Hess</v>
      </c>
      <c r="J1797">
        <v>1</v>
      </c>
      <c r="K1797">
        <v>0</v>
      </c>
      <c r="L1797">
        <v>1</v>
      </c>
      <c r="M1797">
        <v>0</v>
      </c>
      <c r="N1797">
        <v>2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f t="shared" si="86"/>
        <v>3</v>
      </c>
      <c r="W1797" t="s">
        <v>54</v>
      </c>
      <c r="X1797" s="3">
        <v>1</v>
      </c>
      <c r="Y1797">
        <v>0</v>
      </c>
      <c r="AF1797">
        <f>Table1[[#This Row],[AB]]+Table1[[#This Row],[BB]]+Table1[[#This Row],[SF]]</f>
        <v>3</v>
      </c>
      <c r="AG1797">
        <f>Table1[[#This Row],[H]]+Table1[[#This Row],[BB]]</f>
        <v>3</v>
      </c>
      <c r="AH1797">
        <f>Table1[[#This Row],[H]]-Table1[[#This Row],[2B]]-Table1[[#This Row],[3B]]-Table1[[#This Row],[HR]]</f>
        <v>0</v>
      </c>
      <c r="AI1797" s="3">
        <f>IF(Table1[[#This Row],[Team_Game_Number]] &gt;_xlfn.MAXIFS(Table1[Team_Game_Number],Table1[Team],Table1[[#This Row],[Team]]) - 5,1,0)</f>
        <v>0</v>
      </c>
      <c r="AJ1797" cm="1">
        <f t="array" ref="AJ1797">MATCH(Table1[[#This Row],[Game_ID]],_xlfn.UNIQUE(_xlfn._xlws.FILTER(Table1[Game_ID],Table1[Team]=Table1[[#This Row],[Team]])),0)</f>
        <v>12</v>
      </c>
      <c r="AK1797">
        <f>IF(Table1[[#This Row],[Last5_Flag]]=1,1,0)</f>
        <v>0</v>
      </c>
      <c r="AL1797">
        <f>COUNTIFS(
    Table1[Player Name], Table1[[#This Row],[Player Name]],
    Table1[Position], Table1[[#This Row],[Position]]
)</f>
        <v>24</v>
      </c>
      <c r="AM1797" t="str" cm="1">
        <f t="array" ref="AM17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798" spans="1:39" x14ac:dyDescent="0.2">
      <c r="A1798" t="str">
        <f>TEXT(Table1[[#This Row],[Date]],"yyyymmdd") &amp; "_" &amp; (LEFT(D1798,3) &amp; "_" &amp; LEFT(E1798,3) &amp; "_" &amp; (Table1[[#This Row],[Game_no.]]))</f>
        <v>20260307_Emo_Fai_2</v>
      </c>
      <c r="B1798" s="1">
        <v>46088</v>
      </c>
      <c r="C1798" s="3">
        <v>2</v>
      </c>
      <c r="D1798" t="s">
        <v>72</v>
      </c>
      <c r="E1798" t="s">
        <v>168</v>
      </c>
      <c r="F1798" t="s">
        <v>168</v>
      </c>
      <c r="G1798" t="s">
        <v>72</v>
      </c>
      <c r="H1798" t="s">
        <v>170</v>
      </c>
      <c r="I1798" t="str">
        <f>TRIM(SUBSTITUTE(Table1[[#This Row],[Player]], " ", ""))</f>
        <v>G.Bibb</v>
      </c>
      <c r="J1798">
        <v>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f t="shared" si="86"/>
        <v>0</v>
      </c>
      <c r="W1798" t="s">
        <v>53</v>
      </c>
      <c r="X1798" s="3">
        <v>2</v>
      </c>
      <c r="Y1798">
        <v>0</v>
      </c>
      <c r="AF1798">
        <f>Table1[[#This Row],[AB]]+Table1[[#This Row],[BB]]+Table1[[#This Row],[SF]]</f>
        <v>2</v>
      </c>
      <c r="AG1798">
        <f>Table1[[#This Row],[H]]+Table1[[#This Row],[BB]]</f>
        <v>0</v>
      </c>
      <c r="AH1798">
        <f>Table1[[#This Row],[H]]-Table1[[#This Row],[2B]]-Table1[[#This Row],[3B]]-Table1[[#This Row],[HR]]</f>
        <v>0</v>
      </c>
      <c r="AI1798" s="3">
        <f>IF(Table1[[#This Row],[Team_Game_Number]] &gt;_xlfn.MAXIFS(Table1[Team_Game_Number],Table1[Team],Table1[[#This Row],[Team]]) - 5,1,0)</f>
        <v>0</v>
      </c>
      <c r="AJ1798" cm="1">
        <f t="array" ref="AJ1798">MATCH(Table1[[#This Row],[Game_ID]],_xlfn.UNIQUE(_xlfn._xlws.FILTER(Table1[Game_ID],Table1[Team]=Table1[[#This Row],[Team]])),0)</f>
        <v>12</v>
      </c>
      <c r="AK1798">
        <f>IF(Table1[[#This Row],[Last5_Flag]]=1,1,0)</f>
        <v>0</v>
      </c>
      <c r="AL1798">
        <f>COUNTIFS(
    Table1[Player Name], Table1[[#This Row],[Player Name]],
    Table1[Position], Table1[[#This Row],[Position]]
)</f>
        <v>20</v>
      </c>
      <c r="AM1798" t="str" cm="1">
        <f t="array" ref="AM17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799" spans="1:39" x14ac:dyDescent="0.2">
      <c r="A1799" t="str">
        <f>TEXT(Table1[[#This Row],[Date]],"yyyymmdd") &amp; "_" &amp; (LEFT(D1799,3) &amp; "_" &amp; LEFT(E1799,3) &amp; "_" &amp; (Table1[[#This Row],[Game_no.]]))</f>
        <v>20260307_Emo_Fai_2</v>
      </c>
      <c r="B1799" s="1">
        <v>46088</v>
      </c>
      <c r="C1799" s="3">
        <v>2</v>
      </c>
      <c r="D1799" t="s">
        <v>72</v>
      </c>
      <c r="E1799" t="s">
        <v>168</v>
      </c>
      <c r="F1799" t="s">
        <v>168</v>
      </c>
      <c r="G1799" t="s">
        <v>72</v>
      </c>
      <c r="H1799" t="s">
        <v>175</v>
      </c>
      <c r="I1799" t="str">
        <f>TRIM(SUBSTITUTE(Table1[[#This Row],[Player]], " ", ""))</f>
        <v>K.Thomas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f t="shared" si="86"/>
        <v>0</v>
      </c>
      <c r="W1799" t="s">
        <v>53</v>
      </c>
      <c r="X1799" s="3">
        <v>2</v>
      </c>
      <c r="Y1799">
        <v>0</v>
      </c>
      <c r="AF1799">
        <f>Table1[[#This Row],[AB]]+Table1[[#This Row],[BB]]+Table1[[#This Row],[SF]]</f>
        <v>1</v>
      </c>
      <c r="AG1799">
        <f>Table1[[#This Row],[H]]+Table1[[#This Row],[BB]]</f>
        <v>0</v>
      </c>
      <c r="AH1799">
        <f>Table1[[#This Row],[H]]-Table1[[#This Row],[2B]]-Table1[[#This Row],[3B]]-Table1[[#This Row],[HR]]</f>
        <v>0</v>
      </c>
      <c r="AI1799" s="3">
        <f>IF(Table1[[#This Row],[Team_Game_Number]] &gt;_xlfn.MAXIFS(Table1[Team_Game_Number],Table1[Team],Table1[[#This Row],[Team]]) - 5,1,0)</f>
        <v>0</v>
      </c>
      <c r="AJ1799" cm="1">
        <f t="array" ref="AJ1799">MATCH(Table1[[#This Row],[Game_ID]],_xlfn.UNIQUE(_xlfn._xlws.FILTER(Table1[Game_ID],Table1[Team]=Table1[[#This Row],[Team]])),0)</f>
        <v>12</v>
      </c>
      <c r="AK1799">
        <f>IF(Table1[[#This Row],[Last5_Flag]]=1,1,0)</f>
        <v>0</v>
      </c>
      <c r="AL1799">
        <f>COUNTIFS(
    Table1[Player Name], Table1[[#This Row],[Player Name]],
    Table1[Position], Table1[[#This Row],[Position]]
)</f>
        <v>1</v>
      </c>
      <c r="AM1799" t="str" cm="1">
        <f t="array" ref="AM17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800" spans="1:39" x14ac:dyDescent="0.2">
      <c r="A1800" t="str">
        <f>TEXT(Table1[[#This Row],[Date]],"yyyymmdd") &amp; "_" &amp; (LEFT(D1800,3) &amp; "_" &amp; LEFT(E1800,3) &amp; "_" &amp; (Table1[[#This Row],[Game_no.]]))</f>
        <v>20260307_Emo_Fai_2</v>
      </c>
      <c r="B1800" s="1">
        <v>46088</v>
      </c>
      <c r="C1800" s="3">
        <v>2</v>
      </c>
      <c r="D1800" t="s">
        <v>72</v>
      </c>
      <c r="E1800" t="s">
        <v>168</v>
      </c>
      <c r="F1800" t="s">
        <v>168</v>
      </c>
      <c r="G1800" t="s">
        <v>72</v>
      </c>
      <c r="H1800" t="s">
        <v>172</v>
      </c>
      <c r="I1800" t="str">
        <f>TRIM(SUBSTITUTE(Table1[[#This Row],[Player]], " ", ""))</f>
        <v>E.Paul</v>
      </c>
      <c r="J1800">
        <v>1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f t="shared" si="86"/>
        <v>0</v>
      </c>
      <c r="W1800" t="s">
        <v>48</v>
      </c>
      <c r="X1800" s="3">
        <v>3</v>
      </c>
      <c r="Y1800">
        <v>0</v>
      </c>
      <c r="AF1800">
        <f>Table1[[#This Row],[AB]]+Table1[[#This Row],[BB]]+Table1[[#This Row],[SF]]</f>
        <v>2</v>
      </c>
      <c r="AG1800">
        <f>Table1[[#This Row],[H]]+Table1[[#This Row],[BB]]</f>
        <v>1</v>
      </c>
      <c r="AH1800">
        <f>Table1[[#This Row],[H]]-Table1[[#This Row],[2B]]-Table1[[#This Row],[3B]]-Table1[[#This Row],[HR]]</f>
        <v>0</v>
      </c>
      <c r="AI1800" s="3">
        <f>IF(Table1[[#This Row],[Team_Game_Number]] &gt;_xlfn.MAXIFS(Table1[Team_Game_Number],Table1[Team],Table1[[#This Row],[Team]]) - 5,1,0)</f>
        <v>0</v>
      </c>
      <c r="AJ1800" cm="1">
        <f t="array" ref="AJ1800">MATCH(Table1[[#This Row],[Game_ID]],_xlfn.UNIQUE(_xlfn._xlws.FILTER(Table1[Game_ID],Table1[Team]=Table1[[#This Row],[Team]])),0)</f>
        <v>12</v>
      </c>
      <c r="AK1800">
        <f>IF(Table1[[#This Row],[Last5_Flag]]=1,1,0)</f>
        <v>0</v>
      </c>
      <c r="AL1800">
        <f>COUNTIFS(
    Table1[Player Name], Table1[[#This Row],[Player Name]],
    Table1[Position], Table1[[#This Row],[Position]]
)</f>
        <v>24</v>
      </c>
      <c r="AM1800" t="str" cm="1">
        <f t="array" ref="AM18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801" spans="1:39" x14ac:dyDescent="0.2">
      <c r="A1801" t="str">
        <f>TEXT(Table1[[#This Row],[Date]],"yyyymmdd") &amp; "_" &amp; (LEFT(D1801,3) &amp; "_" &amp; LEFT(E1801,3) &amp; "_" &amp; (Table1[[#This Row],[Game_no.]]))</f>
        <v>20260307_Emo_Fai_2</v>
      </c>
      <c r="B1801" s="1">
        <v>46088</v>
      </c>
      <c r="C1801" s="3">
        <v>2</v>
      </c>
      <c r="D1801" t="s">
        <v>72</v>
      </c>
      <c r="E1801" t="s">
        <v>168</v>
      </c>
      <c r="F1801" t="s">
        <v>168</v>
      </c>
      <c r="G1801" t="s">
        <v>72</v>
      </c>
      <c r="H1801" t="s">
        <v>218</v>
      </c>
      <c r="I1801" t="str">
        <f>TRIM(SUBSTITUTE(Table1[[#This Row],[Player]], " ", ""))</f>
        <v>M.Wilson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f t="shared" si="86"/>
        <v>0</v>
      </c>
      <c r="W1801" t="s">
        <v>74</v>
      </c>
      <c r="X1801" s="3">
        <v>3</v>
      </c>
      <c r="Y1801">
        <v>0</v>
      </c>
      <c r="AF1801">
        <f>Table1[[#This Row],[AB]]+Table1[[#This Row],[BB]]+Table1[[#This Row],[SF]]</f>
        <v>1</v>
      </c>
      <c r="AG1801">
        <f>Table1[[#This Row],[H]]+Table1[[#This Row],[BB]]</f>
        <v>0</v>
      </c>
      <c r="AH1801">
        <f>Table1[[#This Row],[H]]-Table1[[#This Row],[2B]]-Table1[[#This Row],[3B]]-Table1[[#This Row],[HR]]</f>
        <v>0</v>
      </c>
      <c r="AI1801" s="3">
        <f>IF(Table1[[#This Row],[Team_Game_Number]] &gt;_xlfn.MAXIFS(Table1[Team_Game_Number],Table1[Team],Table1[[#This Row],[Team]]) - 5,1,0)</f>
        <v>0</v>
      </c>
      <c r="AJ1801" cm="1">
        <f t="array" ref="AJ1801">MATCH(Table1[[#This Row],[Game_ID]],_xlfn.UNIQUE(_xlfn._xlws.FILTER(Table1[Game_ID],Table1[Team]=Table1[[#This Row],[Team]])),0)</f>
        <v>12</v>
      </c>
      <c r="AK1801">
        <f>IF(Table1[[#This Row],[Last5_Flag]]=1,1,0)</f>
        <v>0</v>
      </c>
      <c r="AL1801">
        <f>COUNTIFS(
    Table1[Player Name], Table1[[#This Row],[Player Name]],
    Table1[Position], Table1[[#This Row],[Position]]
)</f>
        <v>1</v>
      </c>
      <c r="AM1801" t="str" cm="1">
        <f t="array" ref="AM18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802" spans="1:39" x14ac:dyDescent="0.2">
      <c r="A1802" t="str">
        <f>TEXT(Table1[[#This Row],[Date]],"yyyymmdd") &amp; "_" &amp; (LEFT(D1802,3) &amp; "_" &amp; LEFT(E1802,3) &amp; "_" &amp; (Table1[[#This Row],[Game_no.]]))</f>
        <v>20260307_Emo_Fai_2</v>
      </c>
      <c r="B1802" s="1">
        <v>46088</v>
      </c>
      <c r="C1802" s="3">
        <v>2</v>
      </c>
      <c r="D1802" t="s">
        <v>72</v>
      </c>
      <c r="E1802" t="s">
        <v>168</v>
      </c>
      <c r="F1802" t="s">
        <v>168</v>
      </c>
      <c r="G1802" t="s">
        <v>72</v>
      </c>
      <c r="H1802" t="s">
        <v>173</v>
      </c>
      <c r="I1802" t="str">
        <f>TRIM(SUBSTITUTE(Table1[[#This Row],[Player]], " ", ""))</f>
        <v>A.Townsend</v>
      </c>
      <c r="J1802">
        <v>2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f t="shared" si="86"/>
        <v>0</v>
      </c>
      <c r="W1802" t="s">
        <v>7</v>
      </c>
      <c r="X1802" s="3">
        <v>4</v>
      </c>
      <c r="Y1802">
        <v>0</v>
      </c>
      <c r="AF1802">
        <f>Table1[[#This Row],[AB]]+Table1[[#This Row],[BB]]+Table1[[#This Row],[SF]]</f>
        <v>2</v>
      </c>
      <c r="AG1802">
        <f>Table1[[#This Row],[H]]+Table1[[#This Row],[BB]]</f>
        <v>0</v>
      </c>
      <c r="AH1802">
        <f>Table1[[#This Row],[H]]-Table1[[#This Row],[2B]]-Table1[[#This Row],[3B]]-Table1[[#This Row],[HR]]</f>
        <v>0</v>
      </c>
      <c r="AI1802" s="3">
        <f>IF(Table1[[#This Row],[Team_Game_Number]] &gt;_xlfn.MAXIFS(Table1[Team_Game_Number],Table1[Team],Table1[[#This Row],[Team]]) - 5,1,0)</f>
        <v>0</v>
      </c>
      <c r="AJ1802" cm="1">
        <f t="array" ref="AJ1802">MATCH(Table1[[#This Row],[Game_ID]],_xlfn.UNIQUE(_xlfn._xlws.FILTER(Table1[Game_ID],Table1[Team]=Table1[[#This Row],[Team]])),0)</f>
        <v>12</v>
      </c>
      <c r="AK1802">
        <f>IF(Table1[[#This Row],[Last5_Flag]]=1,1,0)</f>
        <v>0</v>
      </c>
      <c r="AL1802">
        <f>COUNTIFS(
    Table1[Player Name], Table1[[#This Row],[Player Name]],
    Table1[Position], Table1[[#This Row],[Position]]
)</f>
        <v>3</v>
      </c>
      <c r="AM1802" t="str" cm="1">
        <f t="array" ref="AM18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803" spans="1:39" x14ac:dyDescent="0.2">
      <c r="A1803" t="str">
        <f>TEXT(Table1[[#This Row],[Date]],"yyyymmdd") &amp; "_" &amp; (LEFT(D1803,3) &amp; "_" &amp; LEFT(E1803,3) &amp; "_" &amp; (Table1[[#This Row],[Game_no.]]))</f>
        <v>20260307_Emo_Fai_2</v>
      </c>
      <c r="B1803" s="1">
        <v>46088</v>
      </c>
      <c r="C1803" s="3">
        <v>2</v>
      </c>
      <c r="D1803" t="s">
        <v>72</v>
      </c>
      <c r="E1803" t="s">
        <v>168</v>
      </c>
      <c r="F1803" t="s">
        <v>168</v>
      </c>
      <c r="G1803" t="s">
        <v>72</v>
      </c>
      <c r="H1803" t="s">
        <v>178</v>
      </c>
      <c r="I1803" t="str">
        <f>TRIM(SUBSTITUTE(Table1[[#This Row],[Player]], " ", ""))</f>
        <v>P.Matteson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f t="shared" si="86"/>
        <v>0</v>
      </c>
      <c r="W1803" t="s">
        <v>7</v>
      </c>
      <c r="X1803" s="3">
        <v>4</v>
      </c>
      <c r="Y1803">
        <v>0</v>
      </c>
      <c r="AF1803">
        <f>Table1[[#This Row],[AB]]+Table1[[#This Row],[BB]]+Table1[[#This Row],[SF]]</f>
        <v>1</v>
      </c>
      <c r="AG1803">
        <f>Table1[[#This Row],[H]]+Table1[[#This Row],[BB]]</f>
        <v>1</v>
      </c>
      <c r="AH1803">
        <f>Table1[[#This Row],[H]]-Table1[[#This Row],[2B]]-Table1[[#This Row],[3B]]-Table1[[#This Row],[HR]]</f>
        <v>0</v>
      </c>
      <c r="AI1803" s="3">
        <f>IF(Table1[[#This Row],[Team_Game_Number]] &gt;_xlfn.MAXIFS(Table1[Team_Game_Number],Table1[Team],Table1[[#This Row],[Team]]) - 5,1,0)</f>
        <v>0</v>
      </c>
      <c r="AJ1803" cm="1">
        <f t="array" ref="AJ1803">MATCH(Table1[[#This Row],[Game_ID]],_xlfn.UNIQUE(_xlfn._xlws.FILTER(Table1[Game_ID],Table1[Team]=Table1[[#This Row],[Team]])),0)</f>
        <v>12</v>
      </c>
      <c r="AK1803">
        <f>IF(Table1[[#This Row],[Last5_Flag]]=1,1,0)</f>
        <v>0</v>
      </c>
      <c r="AL1803">
        <f>COUNTIFS(
    Table1[Player Name], Table1[[#This Row],[Player Name]],
    Table1[Position], Table1[[#This Row],[Position]]
)</f>
        <v>23</v>
      </c>
      <c r="AM1803" t="str" cm="1">
        <f t="array" ref="AM18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804" spans="1:39" x14ac:dyDescent="0.2">
      <c r="A1804" t="str">
        <f>TEXT(Table1[[#This Row],[Date]],"yyyymmdd") &amp; "_" &amp; (LEFT(D1804,3) &amp; "_" &amp; LEFT(E1804,3) &amp; "_" &amp; (Table1[[#This Row],[Game_no.]]))</f>
        <v>20260307_Emo_Fai_2</v>
      </c>
      <c r="B1804" s="1">
        <v>46088</v>
      </c>
      <c r="C1804" s="3">
        <v>2</v>
      </c>
      <c r="D1804" t="s">
        <v>72</v>
      </c>
      <c r="E1804" t="s">
        <v>168</v>
      </c>
      <c r="F1804" t="s">
        <v>168</v>
      </c>
      <c r="G1804" t="s">
        <v>72</v>
      </c>
      <c r="H1804" t="s">
        <v>174</v>
      </c>
      <c r="I1804" t="str">
        <f>TRIM(SUBSTITUTE(Table1[[#This Row],[Player]], " ", ""))</f>
        <v>A.Foresha</v>
      </c>
      <c r="J1804">
        <v>2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f t="shared" si="86"/>
        <v>0</v>
      </c>
      <c r="W1804" t="s">
        <v>43</v>
      </c>
      <c r="X1804" s="3">
        <v>5</v>
      </c>
      <c r="Y1804">
        <v>0</v>
      </c>
      <c r="AF1804">
        <f>Table1[[#This Row],[AB]]+Table1[[#This Row],[BB]]+Table1[[#This Row],[SF]]</f>
        <v>2</v>
      </c>
      <c r="AG1804">
        <f>Table1[[#This Row],[H]]+Table1[[#This Row],[BB]]</f>
        <v>0</v>
      </c>
      <c r="AH1804">
        <f>Table1[[#This Row],[H]]-Table1[[#This Row],[2B]]-Table1[[#This Row],[3B]]-Table1[[#This Row],[HR]]</f>
        <v>0</v>
      </c>
      <c r="AI1804" s="3">
        <f>IF(Table1[[#This Row],[Team_Game_Number]] &gt;_xlfn.MAXIFS(Table1[Team_Game_Number],Table1[Team],Table1[[#This Row],[Team]]) - 5,1,0)</f>
        <v>0</v>
      </c>
      <c r="AJ1804" cm="1">
        <f t="array" ref="AJ1804">MATCH(Table1[[#This Row],[Game_ID]],_xlfn.UNIQUE(_xlfn._xlws.FILTER(Table1[Game_ID],Table1[Team]=Table1[[#This Row],[Team]])),0)</f>
        <v>12</v>
      </c>
      <c r="AK1804">
        <f>IF(Table1[[#This Row],[Last5_Flag]]=1,1,0)</f>
        <v>0</v>
      </c>
      <c r="AL1804">
        <f>COUNTIFS(
    Table1[Player Name], Table1[[#This Row],[Player Name]],
    Table1[Position], Table1[[#This Row],[Position]]
)</f>
        <v>23</v>
      </c>
      <c r="AM1804" t="str" cm="1">
        <f t="array" ref="AM18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05" spans="1:39" x14ac:dyDescent="0.2">
      <c r="A1805" t="str">
        <f>TEXT(Table1[[#This Row],[Date]],"yyyymmdd") &amp; "_" &amp; (LEFT(D1805,3) &amp; "_" &amp; LEFT(E1805,3) &amp; "_" &amp; (Table1[[#This Row],[Game_no.]]))</f>
        <v>20260307_Emo_Fai_2</v>
      </c>
      <c r="B1805" s="1">
        <v>46088</v>
      </c>
      <c r="C1805" s="3">
        <v>2</v>
      </c>
      <c r="D1805" t="s">
        <v>72</v>
      </c>
      <c r="E1805" t="s">
        <v>168</v>
      </c>
      <c r="F1805" t="s">
        <v>168</v>
      </c>
      <c r="G1805" t="s">
        <v>72</v>
      </c>
      <c r="H1805" t="s">
        <v>216</v>
      </c>
      <c r="I1805" t="str">
        <f>TRIM(SUBSTITUTE(Table1[[#This Row],[Player]], " ", ""))</f>
        <v>C.Crowder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f t="shared" si="86"/>
        <v>0</v>
      </c>
      <c r="W1805" t="s">
        <v>43</v>
      </c>
      <c r="X1805" s="3">
        <v>5</v>
      </c>
      <c r="Y1805">
        <v>0</v>
      </c>
      <c r="AF1805">
        <f>Table1[[#This Row],[AB]]+Table1[[#This Row],[BB]]+Table1[[#This Row],[SF]]</f>
        <v>1</v>
      </c>
      <c r="AG1805">
        <f>Table1[[#This Row],[H]]+Table1[[#This Row],[BB]]</f>
        <v>0</v>
      </c>
      <c r="AH1805">
        <f>Table1[[#This Row],[H]]-Table1[[#This Row],[2B]]-Table1[[#This Row],[3B]]-Table1[[#This Row],[HR]]</f>
        <v>0</v>
      </c>
      <c r="AI1805" s="3">
        <f>IF(Table1[[#This Row],[Team_Game_Number]] &gt;_xlfn.MAXIFS(Table1[Team_Game_Number],Table1[Team],Table1[[#This Row],[Team]]) - 5,1,0)</f>
        <v>0</v>
      </c>
      <c r="AJ1805" cm="1">
        <f t="array" ref="AJ1805">MATCH(Table1[[#This Row],[Game_ID]],_xlfn.UNIQUE(_xlfn._xlws.FILTER(Table1[Game_ID],Table1[Team]=Table1[[#This Row],[Team]])),0)</f>
        <v>12</v>
      </c>
      <c r="AK1805">
        <f>IF(Table1[[#This Row],[Last5_Flag]]=1,1,0)</f>
        <v>0</v>
      </c>
      <c r="AL1805">
        <f>COUNTIFS(
    Table1[Player Name], Table1[[#This Row],[Player Name]],
    Table1[Position], Table1[[#This Row],[Position]]
)</f>
        <v>7</v>
      </c>
      <c r="AM1805" t="str" cm="1">
        <f t="array" ref="AM18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06" spans="1:39" x14ac:dyDescent="0.2">
      <c r="A1806" t="str">
        <f>TEXT(Table1[[#This Row],[Date]],"yyyymmdd") &amp; "_" &amp; (LEFT(D1806,3) &amp; "_" &amp; LEFT(E1806,3) &amp; "_" &amp; (Table1[[#This Row],[Game_no.]]))</f>
        <v>20260307_Emo_Fai_2</v>
      </c>
      <c r="B1806" s="1">
        <v>46088</v>
      </c>
      <c r="C1806" s="3">
        <v>2</v>
      </c>
      <c r="D1806" t="s">
        <v>72</v>
      </c>
      <c r="E1806" t="s">
        <v>168</v>
      </c>
      <c r="F1806" t="s">
        <v>168</v>
      </c>
      <c r="G1806" t="s">
        <v>72</v>
      </c>
      <c r="H1806" t="s">
        <v>171</v>
      </c>
      <c r="I1806" t="str">
        <f>TRIM(SUBSTITUTE(Table1[[#This Row],[Player]], " ", ""))</f>
        <v>B.Marietta</v>
      </c>
      <c r="J1806">
        <v>2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f t="shared" si="86"/>
        <v>0</v>
      </c>
      <c r="W1806" t="s">
        <v>50</v>
      </c>
      <c r="X1806" s="3">
        <v>6</v>
      </c>
      <c r="Y1806">
        <v>0</v>
      </c>
      <c r="AF1806">
        <f>Table1[[#This Row],[AB]]+Table1[[#This Row],[BB]]+Table1[[#This Row],[SF]]</f>
        <v>2</v>
      </c>
      <c r="AG1806">
        <f>Table1[[#This Row],[H]]+Table1[[#This Row],[BB]]</f>
        <v>0</v>
      </c>
      <c r="AH1806">
        <f>Table1[[#This Row],[H]]-Table1[[#This Row],[2B]]-Table1[[#This Row],[3B]]-Table1[[#This Row],[HR]]</f>
        <v>0</v>
      </c>
      <c r="AI1806" s="3">
        <f>IF(Table1[[#This Row],[Team_Game_Number]] &gt;_xlfn.MAXIFS(Table1[Team_Game_Number],Table1[Team],Table1[[#This Row],[Team]]) - 5,1,0)</f>
        <v>0</v>
      </c>
      <c r="AJ1806" cm="1">
        <f t="array" ref="AJ1806">MATCH(Table1[[#This Row],[Game_ID]],_xlfn.UNIQUE(_xlfn._xlws.FILTER(Table1[Game_ID],Table1[Team]=Table1[[#This Row],[Team]])),0)</f>
        <v>12</v>
      </c>
      <c r="AK1806">
        <f>IF(Table1[[#This Row],[Last5_Flag]]=1,1,0)</f>
        <v>0</v>
      </c>
      <c r="AL1806">
        <f>COUNTIFS(
    Table1[Player Name], Table1[[#This Row],[Player Name]],
    Table1[Position], Table1[[#This Row],[Position]]
)</f>
        <v>16</v>
      </c>
      <c r="AM1806" t="str" cm="1">
        <f t="array" ref="AM18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807" spans="1:39" x14ac:dyDescent="0.2">
      <c r="A1807" t="str">
        <f>TEXT(Table1[[#This Row],[Date]],"yyyymmdd") &amp; "_" &amp; (LEFT(D1807,3) &amp; "_" &amp; LEFT(E1807,3) &amp; "_" &amp; (Table1[[#This Row],[Game_no.]]))</f>
        <v>20260307_Emo_Fai_2</v>
      </c>
      <c r="B1807" s="1">
        <v>46088</v>
      </c>
      <c r="C1807" s="3">
        <v>2</v>
      </c>
      <c r="D1807" t="s">
        <v>72</v>
      </c>
      <c r="E1807" t="s">
        <v>168</v>
      </c>
      <c r="F1807" t="s">
        <v>168</v>
      </c>
      <c r="G1807" t="s">
        <v>72</v>
      </c>
      <c r="H1807" t="s">
        <v>179</v>
      </c>
      <c r="I1807" t="str">
        <f>TRIM(SUBSTITUTE(Table1[[#This Row],[Player]], " ", ""))</f>
        <v>J.McGill</v>
      </c>
      <c r="J1807">
        <v>2</v>
      </c>
      <c r="K1807">
        <v>1</v>
      </c>
      <c r="L1807">
        <v>2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0</v>
      </c>
      <c r="V1807">
        <f t="shared" si="86"/>
        <v>6</v>
      </c>
      <c r="W1807" t="s">
        <v>8</v>
      </c>
      <c r="X1807" s="3">
        <v>7</v>
      </c>
      <c r="Y1807">
        <v>0</v>
      </c>
      <c r="AF1807">
        <f>Table1[[#This Row],[AB]]+Table1[[#This Row],[BB]]+Table1[[#This Row],[SF]]</f>
        <v>2</v>
      </c>
      <c r="AG1807">
        <f>Table1[[#This Row],[H]]+Table1[[#This Row],[BB]]</f>
        <v>2</v>
      </c>
      <c r="AH1807">
        <f>Table1[[#This Row],[H]]-Table1[[#This Row],[2B]]-Table1[[#This Row],[3B]]-Table1[[#This Row],[HR]]</f>
        <v>1</v>
      </c>
      <c r="AI1807" s="3">
        <f>IF(Table1[[#This Row],[Team_Game_Number]] &gt;_xlfn.MAXIFS(Table1[Team_Game_Number],Table1[Team],Table1[[#This Row],[Team]]) - 5,1,0)</f>
        <v>0</v>
      </c>
      <c r="AJ1807" cm="1">
        <f t="array" ref="AJ1807">MATCH(Table1[[#This Row],[Game_ID]],_xlfn.UNIQUE(_xlfn._xlws.FILTER(Table1[Game_ID],Table1[Team]=Table1[[#This Row],[Team]])),0)</f>
        <v>12</v>
      </c>
      <c r="AK1807">
        <f>IF(Table1[[#This Row],[Last5_Flag]]=1,1,0)</f>
        <v>0</v>
      </c>
      <c r="AL1807">
        <f>COUNTIFS(
    Table1[Player Name], Table1[[#This Row],[Player Name]],
    Table1[Position], Table1[[#This Row],[Position]]
)</f>
        <v>22</v>
      </c>
      <c r="AM1807" t="str" cm="1">
        <f t="array" ref="AM18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808" spans="1:39" x14ac:dyDescent="0.2">
      <c r="A1808" t="str">
        <f>TEXT(Table1[[#This Row],[Date]],"yyyymmdd") &amp; "_" &amp; (LEFT(D1808,3) &amp; "_" &amp; LEFT(E1808,3) &amp; "_" &amp; (Table1[[#This Row],[Game_no.]]))</f>
        <v>20260307_Emo_Fai_2</v>
      </c>
      <c r="B1808" s="1">
        <v>46088</v>
      </c>
      <c r="C1808" s="3">
        <v>2</v>
      </c>
      <c r="D1808" t="s">
        <v>72</v>
      </c>
      <c r="E1808" t="s">
        <v>168</v>
      </c>
      <c r="F1808" t="s">
        <v>168</v>
      </c>
      <c r="G1808" t="s">
        <v>72</v>
      </c>
      <c r="H1808" t="s">
        <v>176</v>
      </c>
      <c r="I1808" t="str">
        <f>TRIM(SUBSTITUTE(Table1[[#This Row],[Player]], " ", ""))</f>
        <v>S.Emanuel</v>
      </c>
      <c r="J1808">
        <v>2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f t="shared" si="86"/>
        <v>0</v>
      </c>
      <c r="W1808" t="s">
        <v>57</v>
      </c>
      <c r="X1808" s="3">
        <v>8</v>
      </c>
      <c r="Y1808">
        <v>0</v>
      </c>
      <c r="AF1808">
        <f>Table1[[#This Row],[AB]]+Table1[[#This Row],[BB]]+Table1[[#This Row],[SF]]</f>
        <v>2</v>
      </c>
      <c r="AG1808">
        <f>Table1[[#This Row],[H]]+Table1[[#This Row],[BB]]</f>
        <v>0</v>
      </c>
      <c r="AH1808">
        <f>Table1[[#This Row],[H]]-Table1[[#This Row],[2B]]-Table1[[#This Row],[3B]]-Table1[[#This Row],[HR]]</f>
        <v>0</v>
      </c>
      <c r="AI1808" s="3">
        <f>IF(Table1[[#This Row],[Team_Game_Number]] &gt;_xlfn.MAXIFS(Table1[Team_Game_Number],Table1[Team],Table1[[#This Row],[Team]]) - 5,1,0)</f>
        <v>0</v>
      </c>
      <c r="AJ1808" cm="1">
        <f t="array" ref="AJ1808">MATCH(Table1[[#This Row],[Game_ID]],_xlfn.UNIQUE(_xlfn._xlws.FILTER(Table1[Game_ID],Table1[Team]=Table1[[#This Row],[Team]])),0)</f>
        <v>12</v>
      </c>
      <c r="AK1808">
        <f>IF(Table1[[#This Row],[Last5_Flag]]=1,1,0)</f>
        <v>0</v>
      </c>
      <c r="AL1808">
        <f>COUNTIFS(
    Table1[Player Name], Table1[[#This Row],[Player Name]],
    Table1[Position], Table1[[#This Row],[Position]]
)</f>
        <v>6</v>
      </c>
      <c r="AM1808" t="str" cm="1">
        <f t="array" ref="AM18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809" spans="1:39" x14ac:dyDescent="0.2">
      <c r="A1809" t="str">
        <f>TEXT(Table1[[#This Row],[Date]],"yyyymmdd") &amp; "_" &amp; (LEFT(D1809,3) &amp; "_" &amp; LEFT(E1809,3) &amp; "_" &amp; (Table1[[#This Row],[Game_no.]]))</f>
        <v>20260307_Emo_Fai_2</v>
      </c>
      <c r="B1809" s="1">
        <v>46088</v>
      </c>
      <c r="C1809" s="3">
        <v>2</v>
      </c>
      <c r="D1809" t="s">
        <v>72</v>
      </c>
      <c r="E1809" t="s">
        <v>168</v>
      </c>
      <c r="F1809" t="s">
        <v>168</v>
      </c>
      <c r="G1809" t="s">
        <v>72</v>
      </c>
      <c r="H1809" t="s">
        <v>334</v>
      </c>
      <c r="I1809" t="str">
        <f>TRIM(SUBSTITUTE(Table1[[#This Row],[Player]], " ", ""))</f>
        <v>G.Ramm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f t="shared" si="86"/>
        <v>0</v>
      </c>
      <c r="W1809" t="s">
        <v>57</v>
      </c>
      <c r="X1809" s="3">
        <v>8</v>
      </c>
      <c r="Y1809">
        <v>0</v>
      </c>
      <c r="AF1809">
        <f>Table1[[#This Row],[AB]]+Table1[[#This Row],[BB]]+Table1[[#This Row],[SF]]</f>
        <v>0</v>
      </c>
      <c r="AG1809">
        <f>Table1[[#This Row],[H]]+Table1[[#This Row],[BB]]</f>
        <v>0</v>
      </c>
      <c r="AH1809">
        <f>Table1[[#This Row],[H]]-Table1[[#This Row],[2B]]-Table1[[#This Row],[3B]]-Table1[[#This Row],[HR]]</f>
        <v>0</v>
      </c>
      <c r="AI1809" s="3">
        <f>IF(Table1[[#This Row],[Team_Game_Number]] &gt;_xlfn.MAXIFS(Table1[Team_Game_Number],Table1[Team],Table1[[#This Row],[Team]]) - 5,1,0)</f>
        <v>0</v>
      </c>
      <c r="AJ1809" cm="1">
        <f t="array" ref="AJ1809">MATCH(Table1[[#This Row],[Game_ID]],_xlfn.UNIQUE(_xlfn._xlws.FILTER(Table1[Game_ID],Table1[Team]=Table1[[#This Row],[Team]])),0)</f>
        <v>12</v>
      </c>
      <c r="AK1809">
        <f>IF(Table1[[#This Row],[Last5_Flag]]=1,1,0)</f>
        <v>0</v>
      </c>
      <c r="AL1809">
        <f>COUNTIFS(
    Table1[Player Name], Table1[[#This Row],[Player Name]],
    Table1[Position], Table1[[#This Row],[Position]]
)</f>
        <v>4</v>
      </c>
      <c r="AM1809" t="str" cm="1">
        <f t="array" ref="AM18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810" spans="1:39" x14ac:dyDescent="0.2">
      <c r="A1810" t="str">
        <f>TEXT(Table1[[#This Row],[Date]],"yyyymmdd") &amp; "_" &amp; (LEFT(D1810,3) &amp; "_" &amp; LEFT(E1810,3) &amp; "_" &amp; (Table1[[#This Row],[Game_no.]]))</f>
        <v>20260307_Emo_Fai_2</v>
      </c>
      <c r="B1810" s="1">
        <v>46088</v>
      </c>
      <c r="C1810" s="3">
        <v>2</v>
      </c>
      <c r="D1810" t="s">
        <v>72</v>
      </c>
      <c r="E1810" t="s">
        <v>168</v>
      </c>
      <c r="F1810" t="s">
        <v>168</v>
      </c>
      <c r="G1810" t="s">
        <v>72</v>
      </c>
      <c r="H1810" t="s">
        <v>180</v>
      </c>
      <c r="I1810" t="str">
        <f>TRIM(SUBSTITUTE(Table1[[#This Row],[Player]], " ", ""))</f>
        <v>A.Keilholz</v>
      </c>
      <c r="J1810">
        <v>1</v>
      </c>
      <c r="K1810">
        <v>1</v>
      </c>
      <c r="L1810">
        <v>1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f t="shared" si="86"/>
        <v>5</v>
      </c>
      <c r="W1810" t="s">
        <v>52</v>
      </c>
      <c r="X1810" s="3">
        <v>9</v>
      </c>
      <c r="Y1810">
        <v>0</v>
      </c>
      <c r="AF1810">
        <f>Table1[[#This Row],[AB]]+Table1[[#This Row],[BB]]+Table1[[#This Row],[SF]]</f>
        <v>1</v>
      </c>
      <c r="AG1810">
        <f>Table1[[#This Row],[H]]+Table1[[#This Row],[BB]]</f>
        <v>1</v>
      </c>
      <c r="AH1810">
        <f>Table1[[#This Row],[H]]-Table1[[#This Row],[2B]]-Table1[[#This Row],[3B]]-Table1[[#This Row],[HR]]</f>
        <v>0</v>
      </c>
      <c r="AI1810" s="3">
        <f>IF(Table1[[#This Row],[Team_Game_Number]] &gt;_xlfn.MAXIFS(Table1[Team_Game_Number],Table1[Team],Table1[[#This Row],[Team]]) - 5,1,0)</f>
        <v>0</v>
      </c>
      <c r="AJ1810" cm="1">
        <f t="array" ref="AJ1810">MATCH(Table1[[#This Row],[Game_ID]],_xlfn.UNIQUE(_xlfn._xlws.FILTER(Table1[Game_ID],Table1[Team]=Table1[[#This Row],[Team]])),0)</f>
        <v>12</v>
      </c>
      <c r="AK1810">
        <f>IF(Table1[[#This Row],[Last5_Flag]]=1,1,0)</f>
        <v>0</v>
      </c>
      <c r="AL1810">
        <f>COUNTIFS(
    Table1[Player Name], Table1[[#This Row],[Player Name]],
    Table1[Position], Table1[[#This Row],[Position]]
)</f>
        <v>24</v>
      </c>
      <c r="AM1810" t="str" cm="1">
        <f t="array" ref="AM18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11" spans="1:39" x14ac:dyDescent="0.2">
      <c r="A1811" t="str">
        <f>TEXT(Table1[[#This Row],[Date]],"yyyymmdd") &amp; "_" &amp; (LEFT(D1811,3) &amp; "_" &amp; LEFT(E1811,3) &amp; "_" &amp; (Table1[[#This Row],[Game_no.]]))</f>
        <v>20260307_Emo_Fai_2</v>
      </c>
      <c r="B1811" s="1">
        <v>46088</v>
      </c>
      <c r="C1811" s="3">
        <v>2</v>
      </c>
      <c r="D1811" t="s">
        <v>72</v>
      </c>
      <c r="E1811" t="s">
        <v>168</v>
      </c>
      <c r="F1811" t="s">
        <v>168</v>
      </c>
      <c r="G1811" t="s">
        <v>72</v>
      </c>
      <c r="H1811" t="s">
        <v>227</v>
      </c>
      <c r="I1811" t="str">
        <f>TRIM(SUBSTITUTE(Table1[[#This Row],[Player]], " ", ""))</f>
        <v>S.Frye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f t="shared" si="86"/>
        <v>0</v>
      </c>
      <c r="W1811" t="s">
        <v>52</v>
      </c>
      <c r="X1811" s="3">
        <v>9</v>
      </c>
      <c r="Y1811">
        <v>0</v>
      </c>
      <c r="AF1811">
        <f>Table1[[#This Row],[AB]]+Table1[[#This Row],[BB]]+Table1[[#This Row],[SF]]</f>
        <v>1</v>
      </c>
      <c r="AG1811">
        <f>Table1[[#This Row],[H]]+Table1[[#This Row],[BB]]</f>
        <v>1</v>
      </c>
      <c r="AH1811">
        <f>Table1[[#This Row],[H]]-Table1[[#This Row],[2B]]-Table1[[#This Row],[3B]]-Table1[[#This Row],[HR]]</f>
        <v>0</v>
      </c>
      <c r="AI1811" s="3">
        <f>IF(Table1[[#This Row],[Team_Game_Number]] &gt;_xlfn.MAXIFS(Table1[Team_Game_Number],Table1[Team],Table1[[#This Row],[Team]]) - 5,1,0)</f>
        <v>0</v>
      </c>
      <c r="AJ1811" cm="1">
        <f t="array" ref="AJ1811">MATCH(Table1[[#This Row],[Game_ID]],_xlfn.UNIQUE(_xlfn._xlws.FILTER(Table1[Game_ID],Table1[Team]=Table1[[#This Row],[Team]])),0)</f>
        <v>12</v>
      </c>
      <c r="AK1811">
        <f>IF(Table1[[#This Row],[Last5_Flag]]=1,1,0)</f>
        <v>0</v>
      </c>
      <c r="AL1811">
        <f>COUNTIFS(
    Table1[Player Name], Table1[[#This Row],[Player Name]],
    Table1[Position], Table1[[#This Row],[Position]]
)</f>
        <v>3</v>
      </c>
      <c r="AM1811" t="str" cm="1">
        <f t="array" ref="AM18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812" spans="1:39" x14ac:dyDescent="0.2">
      <c r="A1812" t="str">
        <f>TEXT(Table1[[#This Row],[Date]],"yyyymmdd") &amp; "_" &amp; (LEFT(D1812,3) &amp; "_" &amp; LEFT(E1812,3) &amp; "_" &amp; (Table1[[#This Row],[Game_no.]]))</f>
        <v>20260307_Emo_Fai_2</v>
      </c>
      <c r="B1812" s="1">
        <v>46088</v>
      </c>
      <c r="C1812" s="3">
        <v>2</v>
      </c>
      <c r="D1812" t="s">
        <v>72</v>
      </c>
      <c r="E1812" t="s">
        <v>168</v>
      </c>
      <c r="F1812" t="s">
        <v>168</v>
      </c>
      <c r="G1812" t="s">
        <v>72</v>
      </c>
      <c r="H1812" t="s">
        <v>182</v>
      </c>
      <c r="I1812" t="str">
        <f>TRIM(SUBSTITUTE(Table1[[#This Row],[Player]], " ", ""))</f>
        <v>D.Haller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f t="shared" si="86"/>
        <v>0</v>
      </c>
      <c r="W1812" t="s">
        <v>58</v>
      </c>
      <c r="X1812" s="3"/>
      <c r="Y1812">
        <v>0</v>
      </c>
      <c r="Z1812">
        <v>1</v>
      </c>
      <c r="AA1812">
        <v>7</v>
      </c>
      <c r="AB1812">
        <v>5</v>
      </c>
      <c r="AC1812">
        <v>5</v>
      </c>
      <c r="AD1812">
        <v>1</v>
      </c>
      <c r="AE1812">
        <v>0</v>
      </c>
      <c r="AF1812">
        <f>Table1[[#This Row],[AB]]+Table1[[#This Row],[BB]]+Table1[[#This Row],[SF]]</f>
        <v>0</v>
      </c>
      <c r="AG1812">
        <f>Table1[[#This Row],[H]]+Table1[[#This Row],[BB]]</f>
        <v>0</v>
      </c>
      <c r="AH1812">
        <f>Table1[[#This Row],[H]]-Table1[[#This Row],[2B]]-Table1[[#This Row],[3B]]-Table1[[#This Row],[HR]]</f>
        <v>0</v>
      </c>
      <c r="AI1812" s="3">
        <f>IF(Table1[[#This Row],[Team_Game_Number]] &gt;_xlfn.MAXIFS(Table1[Team_Game_Number],Table1[Team],Table1[[#This Row],[Team]]) - 5,1,0)</f>
        <v>0</v>
      </c>
      <c r="AJ1812" cm="1">
        <f t="array" ref="AJ1812">MATCH(Table1[[#This Row],[Game_ID]],_xlfn.UNIQUE(_xlfn._xlws.FILTER(Table1[Game_ID],Table1[Team]=Table1[[#This Row],[Team]])),0)</f>
        <v>12</v>
      </c>
      <c r="AK1812">
        <f>IF(Table1[[#This Row],[Last5_Flag]]=1,1,0)</f>
        <v>0</v>
      </c>
      <c r="AL1812">
        <f>COUNTIFS(
    Table1[Player Name], Table1[[#This Row],[Player Name]],
    Table1[Position], Table1[[#This Row],[Position]]
)</f>
        <v>11</v>
      </c>
      <c r="AM1812" t="str" cm="1">
        <f t="array" ref="AM18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813" spans="1:39" x14ac:dyDescent="0.2">
      <c r="A1813" t="str">
        <f>TEXT(Table1[[#This Row],[Date]],"yyyymmdd") &amp; "_" &amp; (LEFT(D1813,3) &amp; "_" &amp; LEFT(E1813,3) &amp; "_" &amp; (Table1[[#This Row],[Game_no.]]))</f>
        <v>20260307_Emo_Fai_2</v>
      </c>
      <c r="B1813" s="1">
        <v>46088</v>
      </c>
      <c r="C1813" s="3">
        <v>2</v>
      </c>
      <c r="D1813" t="s">
        <v>72</v>
      </c>
      <c r="E1813" t="s">
        <v>168</v>
      </c>
      <c r="F1813" t="s">
        <v>168</v>
      </c>
      <c r="G1813" t="s">
        <v>72</v>
      </c>
      <c r="H1813" t="s">
        <v>229</v>
      </c>
      <c r="I1813" t="str">
        <f>TRIM(SUBSTITUTE(Table1[[#This Row],[Player]], " ", ""))</f>
        <v>L.Alsop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f t="shared" si="86"/>
        <v>0</v>
      </c>
      <c r="W1813" t="s">
        <v>58</v>
      </c>
      <c r="X1813" s="3"/>
      <c r="Y1813">
        <v>0</v>
      </c>
      <c r="Z1813">
        <v>0.33300000000000002</v>
      </c>
      <c r="AA1813">
        <v>3</v>
      </c>
      <c r="AB1813">
        <v>2</v>
      </c>
      <c r="AC1813">
        <v>2</v>
      </c>
      <c r="AD1813">
        <v>0</v>
      </c>
      <c r="AE1813">
        <v>0</v>
      </c>
      <c r="AF1813">
        <f>Table1[[#This Row],[AB]]+Table1[[#This Row],[BB]]+Table1[[#This Row],[SF]]</f>
        <v>0</v>
      </c>
      <c r="AG1813">
        <f>Table1[[#This Row],[H]]+Table1[[#This Row],[BB]]</f>
        <v>0</v>
      </c>
      <c r="AH1813">
        <f>Table1[[#This Row],[H]]-Table1[[#This Row],[2B]]-Table1[[#This Row],[3B]]-Table1[[#This Row],[HR]]</f>
        <v>0</v>
      </c>
      <c r="AI1813" s="3">
        <f>IF(Table1[[#This Row],[Team_Game_Number]] &gt;_xlfn.MAXIFS(Table1[Team_Game_Number],Table1[Team],Table1[[#This Row],[Team]]) - 5,1,0)</f>
        <v>0</v>
      </c>
      <c r="AJ1813" cm="1">
        <f t="array" ref="AJ1813">MATCH(Table1[[#This Row],[Game_ID]],_xlfn.UNIQUE(_xlfn._xlws.FILTER(Table1[Game_ID],Table1[Team]=Table1[[#This Row],[Team]])),0)</f>
        <v>12</v>
      </c>
      <c r="AK1813">
        <f>IF(Table1[[#This Row],[Last5_Flag]]=1,1,0)</f>
        <v>0</v>
      </c>
      <c r="AL1813">
        <f>COUNTIFS(
    Table1[Player Name], Table1[[#This Row],[Player Name]],
    Table1[Position], Table1[[#This Row],[Position]]
)</f>
        <v>5</v>
      </c>
      <c r="AM1813" t="str" cm="1">
        <f t="array" ref="AM18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814" spans="1:39" x14ac:dyDescent="0.2">
      <c r="A1814" t="str">
        <f>TEXT(Table1[[#This Row],[Date]],"yyyymmdd") &amp; "_" &amp; (LEFT(D1814,3) &amp; "_" &amp; LEFT(E1814,3) &amp; "_" &amp; (Table1[[#This Row],[Game_no.]]))</f>
        <v>20260307_Emo_Fai_2</v>
      </c>
      <c r="B1814" s="1">
        <v>46088</v>
      </c>
      <c r="C1814" s="3">
        <v>2</v>
      </c>
      <c r="D1814" t="s">
        <v>72</v>
      </c>
      <c r="E1814" t="s">
        <v>168</v>
      </c>
      <c r="F1814" t="s">
        <v>168</v>
      </c>
      <c r="G1814" t="s">
        <v>72</v>
      </c>
      <c r="H1814" t="s">
        <v>177</v>
      </c>
      <c r="I1814" t="str">
        <f>TRIM(SUBSTITUTE(Table1[[#This Row],[Player]], " ", ""))</f>
        <v>A.Nordling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f t="shared" si="86"/>
        <v>0</v>
      </c>
      <c r="W1814" t="s">
        <v>58</v>
      </c>
      <c r="X1814" s="3"/>
      <c r="Y1814">
        <v>0</v>
      </c>
      <c r="Z1814">
        <v>1.333</v>
      </c>
      <c r="AA1814">
        <v>3</v>
      </c>
      <c r="AB1814">
        <v>3</v>
      </c>
      <c r="AC1814">
        <v>3</v>
      </c>
      <c r="AD1814">
        <v>1</v>
      </c>
      <c r="AE1814">
        <v>1</v>
      </c>
      <c r="AF1814">
        <f>Table1[[#This Row],[AB]]+Table1[[#This Row],[BB]]+Table1[[#This Row],[SF]]</f>
        <v>0</v>
      </c>
      <c r="AG1814">
        <f>Table1[[#This Row],[H]]+Table1[[#This Row],[BB]]</f>
        <v>0</v>
      </c>
      <c r="AH1814">
        <f>Table1[[#This Row],[H]]-Table1[[#This Row],[2B]]-Table1[[#This Row],[3B]]-Table1[[#This Row],[HR]]</f>
        <v>0</v>
      </c>
      <c r="AI1814" s="3">
        <f>IF(Table1[[#This Row],[Team_Game_Number]] &gt;_xlfn.MAXIFS(Table1[Team_Game_Number],Table1[Team],Table1[[#This Row],[Team]]) - 5,1,0)</f>
        <v>0</v>
      </c>
      <c r="AJ1814" cm="1">
        <f t="array" ref="AJ1814">MATCH(Table1[[#This Row],[Game_ID]],_xlfn.UNIQUE(_xlfn._xlws.FILTER(Table1[Game_ID],Table1[Team]=Table1[[#This Row],[Team]])),0)</f>
        <v>12</v>
      </c>
      <c r="AK1814">
        <f>IF(Table1[[#This Row],[Last5_Flag]]=1,1,0)</f>
        <v>0</v>
      </c>
      <c r="AL1814">
        <f>COUNTIFS(
    Table1[Player Name], Table1[[#This Row],[Player Name]],
    Table1[Position], Table1[[#This Row],[Position]]
)</f>
        <v>2</v>
      </c>
      <c r="AM1814" t="str" cm="1">
        <f t="array" ref="AM18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815" spans="1:39" x14ac:dyDescent="0.2">
      <c r="A1815" t="str">
        <f>TEXT(Table1[[#This Row],[Date]],"yyyymmdd") &amp; "_" &amp; (LEFT(D1815,3) &amp; "_" &amp; LEFT(E1815,3) &amp; "_" &amp; (Table1[[#This Row],[Game_no.]]))</f>
        <v>20260307_Emo_Fai_2</v>
      </c>
      <c r="B1815" s="1">
        <v>46088</v>
      </c>
      <c r="C1815" s="3">
        <v>2</v>
      </c>
      <c r="D1815" t="s">
        <v>72</v>
      </c>
      <c r="E1815" t="s">
        <v>168</v>
      </c>
      <c r="F1815" t="s">
        <v>168</v>
      </c>
      <c r="G1815" t="s">
        <v>72</v>
      </c>
      <c r="H1815" t="s">
        <v>408</v>
      </c>
      <c r="I1815" t="str">
        <f>TRIM(SUBSTITUTE(Table1[[#This Row],[Player]], " ", ""))</f>
        <v>O.Hylton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f t="shared" si="86"/>
        <v>0</v>
      </c>
      <c r="W1815" t="s">
        <v>58</v>
      </c>
      <c r="X1815" s="3"/>
      <c r="Y1815">
        <v>0</v>
      </c>
      <c r="Z1815">
        <v>0.33300000000000002</v>
      </c>
      <c r="AA1815">
        <v>2</v>
      </c>
      <c r="AB1815">
        <v>4</v>
      </c>
      <c r="AC1815">
        <v>4</v>
      </c>
      <c r="AD1815">
        <v>2</v>
      </c>
      <c r="AE1815">
        <v>0</v>
      </c>
      <c r="AF1815">
        <f>Table1[[#This Row],[AB]]+Table1[[#This Row],[BB]]+Table1[[#This Row],[SF]]</f>
        <v>0</v>
      </c>
      <c r="AG1815">
        <f>Table1[[#This Row],[H]]+Table1[[#This Row],[BB]]</f>
        <v>0</v>
      </c>
      <c r="AH1815">
        <f>Table1[[#This Row],[H]]-Table1[[#This Row],[2B]]-Table1[[#This Row],[3B]]-Table1[[#This Row],[HR]]</f>
        <v>0</v>
      </c>
      <c r="AI1815" s="3">
        <f>IF(Table1[[#This Row],[Team_Game_Number]] &gt;_xlfn.MAXIFS(Table1[Team_Game_Number],Table1[Team],Table1[[#This Row],[Team]]) - 5,1,0)</f>
        <v>0</v>
      </c>
      <c r="AJ1815" cm="1">
        <f t="array" ref="AJ1815">MATCH(Table1[[#This Row],[Game_ID]],_xlfn.UNIQUE(_xlfn._xlws.FILTER(Table1[Game_ID],Table1[Team]=Table1[[#This Row],[Team]])),0)</f>
        <v>12</v>
      </c>
      <c r="AK1815">
        <f>IF(Table1[[#This Row],[Last5_Flag]]=1,1,0)</f>
        <v>0</v>
      </c>
      <c r="AL1815">
        <f>COUNTIFS(
    Table1[Player Name], Table1[[#This Row],[Player Name]],
    Table1[Position], Table1[[#This Row],[Position]]
)</f>
        <v>1</v>
      </c>
      <c r="AM1815" t="str" cm="1">
        <f t="array" ref="AM18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816" spans="1:39" x14ac:dyDescent="0.2">
      <c r="A1816" t="str">
        <f>TEXT(Table1[[#This Row],[Date]],"yyyymmdd") &amp; "_" &amp; (LEFT(D1816,3) &amp; "_" &amp; LEFT(E1816,3) &amp; "_" &amp; (Table1[[#This Row],[Game_no.]]))</f>
        <v>20260307_Emo_Fai_2</v>
      </c>
      <c r="B1816" s="1">
        <v>46088</v>
      </c>
      <c r="C1816" s="3">
        <v>2</v>
      </c>
      <c r="D1816" t="s">
        <v>72</v>
      </c>
      <c r="E1816" t="s">
        <v>168</v>
      </c>
      <c r="F1816" t="s">
        <v>168</v>
      </c>
      <c r="G1816" t="s">
        <v>72</v>
      </c>
      <c r="H1816" t="s">
        <v>181</v>
      </c>
      <c r="I1816" t="str">
        <f>TRIM(SUBSTITUTE(Table1[[#This Row],[Player]], " ", ""))</f>
        <v>A.Thompson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f t="shared" si="86"/>
        <v>0</v>
      </c>
      <c r="W1816" t="s">
        <v>58</v>
      </c>
      <c r="X1816" s="3"/>
      <c r="Y1816">
        <v>0</v>
      </c>
      <c r="Z1816">
        <v>1</v>
      </c>
      <c r="AA1816">
        <v>3</v>
      </c>
      <c r="AB1816">
        <v>2</v>
      </c>
      <c r="AC1816">
        <v>2</v>
      </c>
      <c r="AD1816">
        <v>0</v>
      </c>
      <c r="AE1816">
        <v>0</v>
      </c>
      <c r="AF1816">
        <f>Table1[[#This Row],[AB]]+Table1[[#This Row],[BB]]+Table1[[#This Row],[SF]]</f>
        <v>0</v>
      </c>
      <c r="AG1816">
        <f>Table1[[#This Row],[H]]+Table1[[#This Row],[BB]]</f>
        <v>0</v>
      </c>
      <c r="AH1816">
        <f>Table1[[#This Row],[H]]-Table1[[#This Row],[2B]]-Table1[[#This Row],[3B]]-Table1[[#This Row],[HR]]</f>
        <v>0</v>
      </c>
      <c r="AI1816" s="3">
        <f>IF(Table1[[#This Row],[Team_Game_Number]] &gt;_xlfn.MAXIFS(Table1[Team_Game_Number],Table1[Team],Table1[[#This Row],[Team]]) - 5,1,0)</f>
        <v>0</v>
      </c>
      <c r="AJ1816" cm="1">
        <f t="array" ref="AJ1816">MATCH(Table1[[#This Row],[Game_ID]],_xlfn.UNIQUE(_xlfn._xlws.FILTER(Table1[Game_ID],Table1[Team]=Table1[[#This Row],[Team]])),0)</f>
        <v>12</v>
      </c>
      <c r="AK1816">
        <f>IF(Table1[[#This Row],[Last5_Flag]]=1,1,0)</f>
        <v>0</v>
      </c>
      <c r="AL1816">
        <f>COUNTIFS(
    Table1[Player Name], Table1[[#This Row],[Player Name]],
    Table1[Position], Table1[[#This Row],[Position]]
)</f>
        <v>1</v>
      </c>
      <c r="AM1816" t="str" cm="1">
        <f t="array" ref="AM18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817" spans="1:39" x14ac:dyDescent="0.2">
      <c r="A1817" t="str">
        <f>TEXT(Table1[[#This Row],[Date]],"yyyymmdd") &amp; "_" &amp; (LEFT(D1817,3) &amp; "_" &amp; LEFT(E1817,3) &amp; "_" &amp; (Table1[[#This Row],[Game_no.]]))</f>
        <v>20260307_She_Fro_1</v>
      </c>
      <c r="B1817" s="1">
        <v>46088</v>
      </c>
      <c r="C1817" s="3">
        <v>1</v>
      </c>
      <c r="D1817" t="s">
        <v>268</v>
      </c>
      <c r="E1817" t="s">
        <v>338</v>
      </c>
      <c r="F1817" t="s">
        <v>338</v>
      </c>
      <c r="G1817" t="s">
        <v>268</v>
      </c>
      <c r="H1817" t="s">
        <v>339</v>
      </c>
      <c r="I1817" t="str">
        <f>TRIM(SUBSTITUTE(Table1[[#This Row],[Player]], " ", ""))</f>
        <v>G.Nelson</v>
      </c>
      <c r="J1817">
        <v>3</v>
      </c>
      <c r="K1817">
        <v>2</v>
      </c>
      <c r="L1817">
        <v>1</v>
      </c>
      <c r="M1817">
        <v>0</v>
      </c>
      <c r="N1817">
        <v>1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f t="shared" ref="V1817:V1848" si="87">L1817*1+P1817*2+Q1817*3+R1817*4</f>
        <v>1</v>
      </c>
      <c r="W1817" t="s">
        <v>57</v>
      </c>
      <c r="X1817" s="3">
        <v>1</v>
      </c>
      <c r="Y1817">
        <v>0</v>
      </c>
      <c r="AF1817">
        <f>Table1[[#This Row],[AB]]+Table1[[#This Row],[BB]]+Table1[[#This Row],[SF]]</f>
        <v>4</v>
      </c>
      <c r="AG1817">
        <f>Table1[[#This Row],[H]]+Table1[[#This Row],[BB]]</f>
        <v>2</v>
      </c>
      <c r="AH1817">
        <f>Table1[[#This Row],[H]]-Table1[[#This Row],[2B]]-Table1[[#This Row],[3B]]-Table1[[#This Row],[HR]]</f>
        <v>1</v>
      </c>
      <c r="AI1817" s="3">
        <f>IF(Table1[[#This Row],[Team_Game_Number]] &gt;_xlfn.MAXIFS(Table1[Team_Game_Number],Table1[Team],Table1[[#This Row],[Team]]) - 5,1,0)</f>
        <v>0</v>
      </c>
      <c r="AJ1817" cm="1">
        <f t="array" ref="AJ1817">MATCH(Table1[[#This Row],[Game_ID]],_xlfn.UNIQUE(_xlfn._xlws.FILTER(Table1[Game_ID],Table1[Team]=Table1[[#This Row],[Team]])),0)</f>
        <v>7</v>
      </c>
      <c r="AK1817">
        <f>IF(Table1[[#This Row],[Last5_Flag]]=1,1,0)</f>
        <v>0</v>
      </c>
      <c r="AL1817">
        <f>COUNTIFS(
    Table1[Player Name], Table1[[#This Row],[Player Name]],
    Table1[Position], Table1[[#This Row],[Position]]
)</f>
        <v>21</v>
      </c>
      <c r="AM1817" t="str" cm="1">
        <f t="array" ref="AM18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818" spans="1:39" x14ac:dyDescent="0.2">
      <c r="A1818" t="str">
        <f>TEXT(Table1[[#This Row],[Date]],"yyyymmdd") &amp; "_" &amp; (LEFT(D1818,3) &amp; "_" &amp; LEFT(E1818,3) &amp; "_" &amp; (Table1[[#This Row],[Game_no.]]))</f>
        <v>20260307_She_Fro_1</v>
      </c>
      <c r="B1818" s="1">
        <v>46088</v>
      </c>
      <c r="C1818" s="3">
        <v>1</v>
      </c>
      <c r="D1818" t="s">
        <v>268</v>
      </c>
      <c r="E1818" t="s">
        <v>338</v>
      </c>
      <c r="F1818" t="s">
        <v>338</v>
      </c>
      <c r="G1818" t="s">
        <v>268</v>
      </c>
      <c r="H1818" t="s">
        <v>369</v>
      </c>
      <c r="I1818" t="str">
        <f>TRIM(SUBSTITUTE(Table1[[#This Row],[Player]], " ", ""))</f>
        <v>M.Gross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f t="shared" si="87"/>
        <v>0</v>
      </c>
      <c r="W1818" t="s">
        <v>187</v>
      </c>
      <c r="X1818" s="3">
        <v>1</v>
      </c>
      <c r="Y1818">
        <v>0</v>
      </c>
      <c r="AF1818">
        <f>Table1[[#This Row],[AB]]+Table1[[#This Row],[BB]]+Table1[[#This Row],[SF]]</f>
        <v>1</v>
      </c>
      <c r="AG1818">
        <f>Table1[[#This Row],[H]]+Table1[[#This Row],[BB]]</f>
        <v>0</v>
      </c>
      <c r="AH1818">
        <f>Table1[[#This Row],[H]]-Table1[[#This Row],[2B]]-Table1[[#This Row],[3B]]-Table1[[#This Row],[HR]]</f>
        <v>0</v>
      </c>
      <c r="AI1818" s="3">
        <f>IF(Table1[[#This Row],[Team_Game_Number]] &gt;_xlfn.MAXIFS(Table1[Team_Game_Number],Table1[Team],Table1[[#This Row],[Team]]) - 5,1,0)</f>
        <v>0</v>
      </c>
      <c r="AJ1818" cm="1">
        <f t="array" ref="AJ1818">MATCH(Table1[[#This Row],[Game_ID]],_xlfn.UNIQUE(_xlfn._xlws.FILTER(Table1[Game_ID],Table1[Team]=Table1[[#This Row],[Team]])),0)</f>
        <v>7</v>
      </c>
      <c r="AK1818">
        <f>IF(Table1[[#This Row],[Last5_Flag]]=1,1,0)</f>
        <v>0</v>
      </c>
      <c r="AL1818">
        <f>COUNTIFS(
    Table1[Player Name], Table1[[#This Row],[Player Name]],
    Table1[Position], Table1[[#This Row],[Position]]
)</f>
        <v>1</v>
      </c>
      <c r="AM1818" t="str" cm="1">
        <f t="array" ref="AM18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19" spans="1:39" x14ac:dyDescent="0.2">
      <c r="A1819" t="str">
        <f>TEXT(Table1[[#This Row],[Date]],"yyyymmdd") &amp; "_" &amp; (LEFT(D1819,3) &amp; "_" &amp; LEFT(E1819,3) &amp; "_" &amp; (Table1[[#This Row],[Game_no.]]))</f>
        <v>20260307_She_Fro_1</v>
      </c>
      <c r="B1819" s="1">
        <v>46088</v>
      </c>
      <c r="C1819" s="3">
        <v>1</v>
      </c>
      <c r="D1819" t="s">
        <v>268</v>
      </c>
      <c r="E1819" t="s">
        <v>338</v>
      </c>
      <c r="F1819" t="s">
        <v>338</v>
      </c>
      <c r="G1819" t="s">
        <v>268</v>
      </c>
      <c r="H1819" t="s">
        <v>347</v>
      </c>
      <c r="I1819" t="str">
        <f>TRIM(SUBSTITUTE(Table1[[#This Row],[Player]], " ", ""))</f>
        <v>K.Piconi</v>
      </c>
      <c r="J1819">
        <v>4</v>
      </c>
      <c r="K1819">
        <v>2</v>
      </c>
      <c r="L1819">
        <v>3</v>
      </c>
      <c r="M1819">
        <v>2</v>
      </c>
      <c r="N1819">
        <v>1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f t="shared" si="87"/>
        <v>5</v>
      </c>
      <c r="W1819" t="s">
        <v>8</v>
      </c>
      <c r="X1819" s="3">
        <v>2</v>
      </c>
      <c r="Y1819">
        <v>1</v>
      </c>
      <c r="AF1819">
        <f>Table1[[#This Row],[AB]]+Table1[[#This Row],[BB]]+Table1[[#This Row],[SF]]</f>
        <v>5</v>
      </c>
      <c r="AG1819">
        <f>Table1[[#This Row],[H]]+Table1[[#This Row],[BB]]</f>
        <v>4</v>
      </c>
      <c r="AH1819">
        <f>Table1[[#This Row],[H]]-Table1[[#This Row],[2B]]-Table1[[#This Row],[3B]]-Table1[[#This Row],[HR]]</f>
        <v>2</v>
      </c>
      <c r="AI1819" s="3">
        <f>IF(Table1[[#This Row],[Team_Game_Number]] &gt;_xlfn.MAXIFS(Table1[Team_Game_Number],Table1[Team],Table1[[#This Row],[Team]]) - 5,1,0)</f>
        <v>0</v>
      </c>
      <c r="AJ1819" cm="1">
        <f t="array" ref="AJ1819">MATCH(Table1[[#This Row],[Game_ID]],_xlfn.UNIQUE(_xlfn._xlws.FILTER(Table1[Game_ID],Table1[Team]=Table1[[#This Row],[Team]])),0)</f>
        <v>7</v>
      </c>
      <c r="AK1819">
        <f>IF(Table1[[#This Row],[Last5_Flag]]=1,1,0)</f>
        <v>0</v>
      </c>
      <c r="AL1819">
        <f>COUNTIFS(
    Table1[Player Name], Table1[[#This Row],[Player Name]],
    Table1[Position], Table1[[#This Row],[Position]]
)</f>
        <v>21</v>
      </c>
      <c r="AM1819" t="str" cm="1">
        <f t="array" ref="AM18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820" spans="1:39" x14ac:dyDescent="0.2">
      <c r="A1820" t="str">
        <f>TEXT(Table1[[#This Row],[Date]],"yyyymmdd") &amp; "_" &amp; (LEFT(D1820,3) &amp; "_" &amp; LEFT(E1820,3) &amp; "_" &amp; (Table1[[#This Row],[Game_no.]]))</f>
        <v>20260307_She_Fro_1</v>
      </c>
      <c r="B1820" s="1">
        <v>46088</v>
      </c>
      <c r="C1820" s="3">
        <v>1</v>
      </c>
      <c r="D1820" t="s">
        <v>268</v>
      </c>
      <c r="E1820" t="s">
        <v>338</v>
      </c>
      <c r="F1820" t="s">
        <v>338</v>
      </c>
      <c r="G1820" t="s">
        <v>268</v>
      </c>
      <c r="H1820" t="s">
        <v>341</v>
      </c>
      <c r="I1820" t="str">
        <f>TRIM(SUBSTITUTE(Table1[[#This Row],[Player]], " ", ""))</f>
        <v>A.Miller</v>
      </c>
      <c r="J1820">
        <v>4</v>
      </c>
      <c r="K1820">
        <v>2</v>
      </c>
      <c r="L1820">
        <v>1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f t="shared" si="87"/>
        <v>1</v>
      </c>
      <c r="W1820" t="s">
        <v>147</v>
      </c>
      <c r="X1820" s="3">
        <v>3</v>
      </c>
      <c r="Y1820">
        <v>0</v>
      </c>
      <c r="AF1820">
        <f>Table1[[#This Row],[AB]]+Table1[[#This Row],[BB]]+Table1[[#This Row],[SF]]</f>
        <v>4</v>
      </c>
      <c r="AG1820">
        <f>Table1[[#This Row],[H]]+Table1[[#This Row],[BB]]</f>
        <v>1</v>
      </c>
      <c r="AH1820">
        <f>Table1[[#This Row],[H]]-Table1[[#This Row],[2B]]-Table1[[#This Row],[3B]]-Table1[[#This Row],[HR]]</f>
        <v>1</v>
      </c>
      <c r="AI1820" s="3">
        <f>IF(Table1[[#This Row],[Team_Game_Number]] &gt;_xlfn.MAXIFS(Table1[Team_Game_Number],Table1[Team],Table1[[#This Row],[Team]]) - 5,1,0)</f>
        <v>0</v>
      </c>
      <c r="AJ1820" cm="1">
        <f t="array" ref="AJ1820">MATCH(Table1[[#This Row],[Game_ID]],_xlfn.UNIQUE(_xlfn._xlws.FILTER(Table1[Game_ID],Table1[Team]=Table1[[#This Row],[Team]])),0)</f>
        <v>7</v>
      </c>
      <c r="AK1820">
        <f>IF(Table1[[#This Row],[Last5_Flag]]=1,1,0)</f>
        <v>0</v>
      </c>
      <c r="AL1820">
        <f>COUNTIFS(
    Table1[Player Name], Table1[[#This Row],[Player Name]],
    Table1[Position], Table1[[#This Row],[Position]]
)</f>
        <v>1</v>
      </c>
      <c r="AM1820" t="str" cm="1">
        <f t="array" ref="AM18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821" spans="1:39" x14ac:dyDescent="0.2">
      <c r="A1821" t="str">
        <f>TEXT(Table1[[#This Row],[Date]],"yyyymmdd") &amp; "_" &amp; (LEFT(D1821,3) &amp; "_" &amp; LEFT(E1821,3) &amp; "_" &amp; (Table1[[#This Row],[Game_no.]]))</f>
        <v>20260307_She_Fro_1</v>
      </c>
      <c r="B1821" s="1">
        <v>46088</v>
      </c>
      <c r="C1821" s="3">
        <v>1</v>
      </c>
      <c r="D1821" t="s">
        <v>268</v>
      </c>
      <c r="E1821" t="s">
        <v>338</v>
      </c>
      <c r="F1821" t="s">
        <v>338</v>
      </c>
      <c r="G1821" t="s">
        <v>268</v>
      </c>
      <c r="H1821" t="s">
        <v>342</v>
      </c>
      <c r="I1821" t="str">
        <f>TRIM(SUBSTITUTE(Table1[[#This Row],[Player]], " ", ""))</f>
        <v>O.Stetler</v>
      </c>
      <c r="J1821">
        <v>3</v>
      </c>
      <c r="K1821">
        <v>1</v>
      </c>
      <c r="L1821">
        <v>1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f t="shared" si="87"/>
        <v>1</v>
      </c>
      <c r="W1821" t="s">
        <v>52</v>
      </c>
      <c r="X1821" s="3">
        <v>4</v>
      </c>
      <c r="Y1821">
        <v>0</v>
      </c>
      <c r="AF1821">
        <f>Table1[[#This Row],[AB]]+Table1[[#This Row],[BB]]+Table1[[#This Row],[SF]]</f>
        <v>3</v>
      </c>
      <c r="AG1821">
        <f>Table1[[#This Row],[H]]+Table1[[#This Row],[BB]]</f>
        <v>1</v>
      </c>
      <c r="AH1821">
        <f>Table1[[#This Row],[H]]-Table1[[#This Row],[2B]]-Table1[[#This Row],[3B]]-Table1[[#This Row],[HR]]</f>
        <v>1</v>
      </c>
      <c r="AI1821" s="3">
        <f>IF(Table1[[#This Row],[Team_Game_Number]] &gt;_xlfn.MAXIFS(Table1[Team_Game_Number],Table1[Team],Table1[[#This Row],[Team]]) - 5,1,0)</f>
        <v>0</v>
      </c>
      <c r="AJ1821" cm="1">
        <f t="array" ref="AJ1821">MATCH(Table1[[#This Row],[Game_ID]],_xlfn.UNIQUE(_xlfn._xlws.FILTER(Table1[Game_ID],Table1[Team]=Table1[[#This Row],[Team]])),0)</f>
        <v>7</v>
      </c>
      <c r="AK1821">
        <f>IF(Table1[[#This Row],[Last5_Flag]]=1,1,0)</f>
        <v>0</v>
      </c>
      <c r="AL1821">
        <f>COUNTIFS(
    Table1[Player Name], Table1[[#This Row],[Player Name]],
    Table1[Position], Table1[[#This Row],[Position]]
)</f>
        <v>19</v>
      </c>
      <c r="AM1821" t="str" cm="1">
        <f t="array" ref="AM18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22" spans="1:39" x14ac:dyDescent="0.2">
      <c r="A1822" t="str">
        <f>TEXT(Table1[[#This Row],[Date]],"yyyymmdd") &amp; "_" &amp; (LEFT(D1822,3) &amp; "_" &amp; LEFT(E1822,3) &amp; "_" &amp; (Table1[[#This Row],[Game_no.]]))</f>
        <v>20260307_She_Fro_1</v>
      </c>
      <c r="B1822" s="1">
        <v>46088</v>
      </c>
      <c r="C1822" s="3">
        <v>1</v>
      </c>
      <c r="D1822" t="s">
        <v>268</v>
      </c>
      <c r="E1822" t="s">
        <v>338</v>
      </c>
      <c r="F1822" t="s">
        <v>338</v>
      </c>
      <c r="G1822" t="s">
        <v>268</v>
      </c>
      <c r="H1822" t="s">
        <v>372</v>
      </c>
      <c r="I1822" t="str">
        <f>TRIM(SUBSTITUTE(Table1[[#This Row],[Player]], " ", ""))</f>
        <v>R.Durnall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f t="shared" si="87"/>
        <v>0</v>
      </c>
      <c r="W1822" t="s">
        <v>73</v>
      </c>
      <c r="X1822" s="3"/>
      <c r="Y1822">
        <v>0</v>
      </c>
      <c r="AF1822">
        <f>Table1[[#This Row],[AB]]+Table1[[#This Row],[BB]]+Table1[[#This Row],[SF]]</f>
        <v>0</v>
      </c>
      <c r="AG1822">
        <f>Table1[[#This Row],[H]]+Table1[[#This Row],[BB]]</f>
        <v>0</v>
      </c>
      <c r="AH1822">
        <f>Table1[[#This Row],[H]]-Table1[[#This Row],[2B]]-Table1[[#This Row],[3B]]-Table1[[#This Row],[HR]]</f>
        <v>0</v>
      </c>
      <c r="AI1822" s="3">
        <f>IF(Table1[[#This Row],[Team_Game_Number]] &gt;_xlfn.MAXIFS(Table1[Team_Game_Number],Table1[Team],Table1[[#This Row],[Team]]) - 5,1,0)</f>
        <v>0</v>
      </c>
      <c r="AJ1822" cm="1">
        <f t="array" ref="AJ1822">MATCH(Table1[[#This Row],[Game_ID]],_xlfn.UNIQUE(_xlfn._xlws.FILTER(Table1[Game_ID],Table1[Team]=Table1[[#This Row],[Team]])),0)</f>
        <v>7</v>
      </c>
      <c r="AK1822">
        <f>IF(Table1[[#This Row],[Last5_Flag]]=1,1,0)</f>
        <v>0</v>
      </c>
      <c r="AL1822">
        <f>COUNTIFS(
    Table1[Player Name], Table1[[#This Row],[Player Name]],
    Table1[Position], Table1[[#This Row],[Position]]
)</f>
        <v>6</v>
      </c>
      <c r="AM1822" t="str" cm="1">
        <f t="array" ref="AM18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823" spans="1:39" x14ac:dyDescent="0.2">
      <c r="A1823" t="str">
        <f>TEXT(Table1[[#This Row],[Date]],"yyyymmdd") &amp; "_" &amp; (LEFT(D1823,3) &amp; "_" &amp; LEFT(E1823,3) &amp; "_" &amp; (Table1[[#This Row],[Game_no.]]))</f>
        <v>20260307_She_Fro_1</v>
      </c>
      <c r="B1823" s="1">
        <v>46088</v>
      </c>
      <c r="C1823" s="3">
        <v>1</v>
      </c>
      <c r="D1823" t="s">
        <v>268</v>
      </c>
      <c r="E1823" t="s">
        <v>338</v>
      </c>
      <c r="F1823" t="s">
        <v>338</v>
      </c>
      <c r="G1823" t="s">
        <v>268</v>
      </c>
      <c r="H1823" t="s">
        <v>343</v>
      </c>
      <c r="I1823" t="str">
        <f>TRIM(SUBSTITUTE(Table1[[#This Row],[Player]], " ", ""))</f>
        <v>B.Russo</v>
      </c>
      <c r="J1823">
        <v>3</v>
      </c>
      <c r="K1823">
        <v>1</v>
      </c>
      <c r="L1823">
        <v>2</v>
      </c>
      <c r="M1823">
        <v>3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f t="shared" si="87"/>
        <v>2</v>
      </c>
      <c r="W1823" t="s">
        <v>54</v>
      </c>
      <c r="X1823" s="3">
        <v>5</v>
      </c>
      <c r="Y1823">
        <v>0</v>
      </c>
      <c r="AF1823">
        <f>Table1[[#This Row],[AB]]+Table1[[#This Row],[BB]]+Table1[[#This Row],[SF]]</f>
        <v>4</v>
      </c>
      <c r="AG1823">
        <f>Table1[[#This Row],[H]]+Table1[[#This Row],[BB]]</f>
        <v>3</v>
      </c>
      <c r="AH1823">
        <f>Table1[[#This Row],[H]]-Table1[[#This Row],[2B]]-Table1[[#This Row],[3B]]-Table1[[#This Row],[HR]]</f>
        <v>2</v>
      </c>
      <c r="AI1823" s="3">
        <f>IF(Table1[[#This Row],[Team_Game_Number]] &gt;_xlfn.MAXIFS(Table1[Team_Game_Number],Table1[Team],Table1[[#This Row],[Team]]) - 5,1,0)</f>
        <v>0</v>
      </c>
      <c r="AJ1823" cm="1">
        <f t="array" ref="AJ1823">MATCH(Table1[[#This Row],[Game_ID]],_xlfn.UNIQUE(_xlfn._xlws.FILTER(Table1[Game_ID],Table1[Team]=Table1[[#This Row],[Team]])),0)</f>
        <v>7</v>
      </c>
      <c r="AK1823">
        <f>IF(Table1[[#This Row],[Last5_Flag]]=1,1,0)</f>
        <v>0</v>
      </c>
      <c r="AL1823">
        <f>COUNTIFS(
    Table1[Player Name], Table1[[#This Row],[Player Name]],
    Table1[Position], Table1[[#This Row],[Position]]
)</f>
        <v>21</v>
      </c>
      <c r="AM1823" t="str" cm="1">
        <f t="array" ref="AM18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824" spans="1:39" x14ac:dyDescent="0.2">
      <c r="A1824" t="str">
        <f>TEXT(Table1[[#This Row],[Date]],"yyyymmdd") &amp; "_" &amp; (LEFT(D1824,3) &amp; "_" &amp; LEFT(E1824,3) &amp; "_" &amp; (Table1[[#This Row],[Game_no.]]))</f>
        <v>20260307_She_Fro_1</v>
      </c>
      <c r="B1824" s="1">
        <v>46088</v>
      </c>
      <c r="C1824" s="3">
        <v>1</v>
      </c>
      <c r="D1824" t="s">
        <v>268</v>
      </c>
      <c r="E1824" t="s">
        <v>338</v>
      </c>
      <c r="F1824" t="s">
        <v>338</v>
      </c>
      <c r="G1824" t="s">
        <v>268</v>
      </c>
      <c r="H1824" t="s">
        <v>346</v>
      </c>
      <c r="I1824" t="str">
        <f>TRIM(SUBSTITUTE(Table1[[#This Row],[Player]], " ", ""))</f>
        <v>A.Myers</v>
      </c>
      <c r="J1824">
        <v>3</v>
      </c>
      <c r="K1824">
        <v>1</v>
      </c>
      <c r="L1824">
        <v>1</v>
      </c>
      <c r="M1824">
        <v>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f t="shared" si="87"/>
        <v>1</v>
      </c>
      <c r="W1824" t="s">
        <v>164</v>
      </c>
      <c r="X1824" s="3">
        <v>6</v>
      </c>
      <c r="Y1824">
        <v>0</v>
      </c>
      <c r="Z1824">
        <v>0.66700000000000004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f>Table1[[#This Row],[AB]]+Table1[[#This Row],[BB]]+Table1[[#This Row],[SF]]</f>
        <v>4</v>
      </c>
      <c r="AG1824">
        <f>Table1[[#This Row],[H]]+Table1[[#This Row],[BB]]</f>
        <v>2</v>
      </c>
      <c r="AH1824">
        <f>Table1[[#This Row],[H]]-Table1[[#This Row],[2B]]-Table1[[#This Row],[3B]]-Table1[[#This Row],[HR]]</f>
        <v>1</v>
      </c>
      <c r="AI1824" s="3">
        <f>IF(Table1[[#This Row],[Team_Game_Number]] &gt;_xlfn.MAXIFS(Table1[Team_Game_Number],Table1[Team],Table1[[#This Row],[Team]]) - 5,1,0)</f>
        <v>0</v>
      </c>
      <c r="AJ1824" cm="1">
        <f t="array" ref="AJ1824">MATCH(Table1[[#This Row],[Game_ID]],_xlfn.UNIQUE(_xlfn._xlws.FILTER(Table1[Game_ID],Table1[Team]=Table1[[#This Row],[Team]])),0)</f>
        <v>7</v>
      </c>
      <c r="AK1824">
        <f>IF(Table1[[#This Row],[Last5_Flag]]=1,1,0)</f>
        <v>0</v>
      </c>
      <c r="AL1824">
        <f>COUNTIFS(
    Table1[Player Name], Table1[[#This Row],[Player Name]],
    Table1[Position], Table1[[#This Row],[Position]]
)</f>
        <v>4</v>
      </c>
      <c r="AM1824" t="str" cm="1">
        <f t="array" ref="AM18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825" spans="1:39" x14ac:dyDescent="0.2">
      <c r="A1825" t="str">
        <f>TEXT(Table1[[#This Row],[Date]],"yyyymmdd") &amp; "_" &amp; (LEFT(D1825,3) &amp; "_" &amp; LEFT(E1825,3) &amp; "_" &amp; (Table1[[#This Row],[Game_no.]]))</f>
        <v>20260307_She_Fro_1</v>
      </c>
      <c r="B1825" s="1">
        <v>46088</v>
      </c>
      <c r="C1825" s="3">
        <v>1</v>
      </c>
      <c r="D1825" t="s">
        <v>268</v>
      </c>
      <c r="E1825" t="s">
        <v>338</v>
      </c>
      <c r="F1825" t="s">
        <v>338</v>
      </c>
      <c r="G1825" t="s">
        <v>268</v>
      </c>
      <c r="H1825" t="s">
        <v>344</v>
      </c>
      <c r="I1825" t="str">
        <f>TRIM(SUBSTITUTE(Table1[[#This Row],[Player]], " ", ""))</f>
        <v>S.Haller</v>
      </c>
      <c r="J1825">
        <v>3</v>
      </c>
      <c r="K1825">
        <v>2</v>
      </c>
      <c r="L1825">
        <v>1</v>
      </c>
      <c r="M1825">
        <v>1</v>
      </c>
      <c r="N1825">
        <v>0</v>
      </c>
      <c r="O1825">
        <v>1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f t="shared" si="87"/>
        <v>4</v>
      </c>
      <c r="W1825" t="s">
        <v>48</v>
      </c>
      <c r="X1825" s="3">
        <v>7</v>
      </c>
      <c r="Y1825">
        <v>0</v>
      </c>
      <c r="AF1825">
        <f>Table1[[#This Row],[AB]]+Table1[[#This Row],[BB]]+Table1[[#This Row],[SF]]</f>
        <v>3</v>
      </c>
      <c r="AG1825">
        <f>Table1[[#This Row],[H]]+Table1[[#This Row],[BB]]</f>
        <v>1</v>
      </c>
      <c r="AH1825">
        <f>Table1[[#This Row],[H]]-Table1[[#This Row],[2B]]-Table1[[#This Row],[3B]]-Table1[[#This Row],[HR]]</f>
        <v>0</v>
      </c>
      <c r="AI1825" s="3">
        <f>IF(Table1[[#This Row],[Team_Game_Number]] &gt;_xlfn.MAXIFS(Table1[Team_Game_Number],Table1[Team],Table1[[#This Row],[Team]]) - 5,1,0)</f>
        <v>0</v>
      </c>
      <c r="AJ1825" cm="1">
        <f t="array" ref="AJ1825">MATCH(Table1[[#This Row],[Game_ID]],_xlfn.UNIQUE(_xlfn._xlws.FILTER(Table1[Game_ID],Table1[Team]=Table1[[#This Row],[Team]])),0)</f>
        <v>7</v>
      </c>
      <c r="AK1825">
        <f>IF(Table1[[#This Row],[Last5_Flag]]=1,1,0)</f>
        <v>0</v>
      </c>
      <c r="AL1825">
        <f>COUNTIFS(
    Table1[Player Name], Table1[[#This Row],[Player Name]],
    Table1[Position], Table1[[#This Row],[Position]]
)</f>
        <v>17</v>
      </c>
      <c r="AM1825" t="str" cm="1">
        <f t="array" ref="AM18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826" spans="1:39" x14ac:dyDescent="0.2">
      <c r="A1826" t="str">
        <f>TEXT(Table1[[#This Row],[Date]],"yyyymmdd") &amp; "_" &amp; (LEFT(D1826,3) &amp; "_" &amp; LEFT(E1826,3) &amp; "_" &amp; (Table1[[#This Row],[Game_no.]]))</f>
        <v>20260307_She_Fro_1</v>
      </c>
      <c r="B1826" s="1">
        <v>46088</v>
      </c>
      <c r="C1826" s="3">
        <v>1</v>
      </c>
      <c r="D1826" t="s">
        <v>268</v>
      </c>
      <c r="E1826" t="s">
        <v>338</v>
      </c>
      <c r="F1826" t="s">
        <v>338</v>
      </c>
      <c r="G1826" t="s">
        <v>268</v>
      </c>
      <c r="H1826" t="s">
        <v>340</v>
      </c>
      <c r="I1826" t="str">
        <f>TRIM(SUBSTITUTE(Table1[[#This Row],[Player]], " ", ""))</f>
        <v>Z.Marinello</v>
      </c>
      <c r="J1826">
        <v>4</v>
      </c>
      <c r="K1826">
        <v>1</v>
      </c>
      <c r="L1826">
        <v>1</v>
      </c>
      <c r="M1826">
        <v>1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f t="shared" si="87"/>
        <v>1</v>
      </c>
      <c r="W1826" t="s">
        <v>118</v>
      </c>
      <c r="X1826" s="3">
        <v>8</v>
      </c>
      <c r="Y1826">
        <v>0</v>
      </c>
      <c r="AF1826">
        <f>Table1[[#This Row],[AB]]+Table1[[#This Row],[BB]]+Table1[[#This Row],[SF]]</f>
        <v>4</v>
      </c>
      <c r="AG1826">
        <f>Table1[[#This Row],[H]]+Table1[[#This Row],[BB]]</f>
        <v>1</v>
      </c>
      <c r="AH1826">
        <f>Table1[[#This Row],[H]]-Table1[[#This Row],[2B]]-Table1[[#This Row],[3B]]-Table1[[#This Row],[HR]]</f>
        <v>1</v>
      </c>
      <c r="AI1826" s="3">
        <f>IF(Table1[[#This Row],[Team_Game_Number]] &gt;_xlfn.MAXIFS(Table1[Team_Game_Number],Table1[Team],Table1[[#This Row],[Team]]) - 5,1,0)</f>
        <v>0</v>
      </c>
      <c r="AJ1826" cm="1">
        <f t="array" ref="AJ1826">MATCH(Table1[[#This Row],[Game_ID]],_xlfn.UNIQUE(_xlfn._xlws.FILTER(Table1[Game_ID],Table1[Team]=Table1[[#This Row],[Team]])),0)</f>
        <v>7</v>
      </c>
      <c r="AK1826">
        <f>IF(Table1[[#This Row],[Last5_Flag]]=1,1,0)</f>
        <v>0</v>
      </c>
      <c r="AL1826">
        <f>COUNTIFS(
    Table1[Player Name], Table1[[#This Row],[Player Name]],
    Table1[Position], Table1[[#This Row],[Position]]
)</f>
        <v>2</v>
      </c>
      <c r="AM1826" t="str" cm="1">
        <f t="array" ref="AM18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827" spans="1:39" x14ac:dyDescent="0.2">
      <c r="A1827" t="str">
        <f>TEXT(Table1[[#This Row],[Date]],"yyyymmdd") &amp; "_" &amp; (LEFT(D1827,3) &amp; "_" &amp; LEFT(E1827,3) &amp; "_" &amp; (Table1[[#This Row],[Game_no.]]))</f>
        <v>20260307_She_Fro_1</v>
      </c>
      <c r="B1827" s="1">
        <v>46088</v>
      </c>
      <c r="C1827" s="3">
        <v>1</v>
      </c>
      <c r="D1827" t="s">
        <v>268</v>
      </c>
      <c r="E1827" t="s">
        <v>338</v>
      </c>
      <c r="F1827" t="s">
        <v>338</v>
      </c>
      <c r="G1827" t="s">
        <v>268</v>
      </c>
      <c r="H1827" t="s">
        <v>348</v>
      </c>
      <c r="I1827" t="str">
        <f>TRIM(SUBSTITUTE(Table1[[#This Row],[Player]], " ", ""))</f>
        <v>S.Magee</v>
      </c>
      <c r="J1827">
        <v>3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f t="shared" si="87"/>
        <v>0</v>
      </c>
      <c r="W1827" t="s">
        <v>43</v>
      </c>
      <c r="X1827" s="3">
        <v>9</v>
      </c>
      <c r="Y1827">
        <v>0</v>
      </c>
      <c r="AF1827">
        <f>Table1[[#This Row],[AB]]+Table1[[#This Row],[BB]]+Table1[[#This Row],[SF]]</f>
        <v>3</v>
      </c>
      <c r="AG1827">
        <f>Table1[[#This Row],[H]]+Table1[[#This Row],[BB]]</f>
        <v>0</v>
      </c>
      <c r="AH1827">
        <f>Table1[[#This Row],[H]]-Table1[[#This Row],[2B]]-Table1[[#This Row],[3B]]-Table1[[#This Row],[HR]]</f>
        <v>0</v>
      </c>
      <c r="AI1827" s="3">
        <f>IF(Table1[[#This Row],[Team_Game_Number]] &gt;_xlfn.MAXIFS(Table1[Team_Game_Number],Table1[Team],Table1[[#This Row],[Team]]) - 5,1,0)</f>
        <v>0</v>
      </c>
      <c r="AJ1827" cm="1">
        <f t="array" ref="AJ1827">MATCH(Table1[[#This Row],[Game_ID]],_xlfn.UNIQUE(_xlfn._xlws.FILTER(Table1[Game_ID],Table1[Team]=Table1[[#This Row],[Team]])),0)</f>
        <v>7</v>
      </c>
      <c r="AK1827">
        <f>IF(Table1[[#This Row],[Last5_Flag]]=1,1,0)</f>
        <v>0</v>
      </c>
      <c r="AL1827">
        <f>COUNTIFS(
    Table1[Player Name], Table1[[#This Row],[Player Name]],
    Table1[Position], Table1[[#This Row],[Position]]
)</f>
        <v>9</v>
      </c>
      <c r="AM1827" t="str" cm="1">
        <f t="array" ref="AM18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28" spans="1:39" x14ac:dyDescent="0.2">
      <c r="A1828" t="str">
        <f>TEXT(Table1[[#This Row],[Date]],"yyyymmdd") &amp; "_" &amp; (LEFT(D1828,3) &amp; "_" &amp; LEFT(E1828,3) &amp; "_" &amp; (Table1[[#This Row],[Game_no.]]))</f>
        <v>20260307_She_Fro_1</v>
      </c>
      <c r="B1828" s="1">
        <v>46088</v>
      </c>
      <c r="C1828" s="3">
        <v>1</v>
      </c>
      <c r="D1828" t="s">
        <v>268</v>
      </c>
      <c r="E1828" t="s">
        <v>338</v>
      </c>
      <c r="F1828" t="s">
        <v>338</v>
      </c>
      <c r="G1828" t="s">
        <v>268</v>
      </c>
      <c r="H1828" t="s">
        <v>354</v>
      </c>
      <c r="I1828" t="str">
        <f>TRIM(SUBSTITUTE(Table1[[#This Row],[Player]], " ", ""))</f>
        <v>M.Monahan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f t="shared" si="87"/>
        <v>0</v>
      </c>
      <c r="W1828" t="s">
        <v>188</v>
      </c>
      <c r="X1828" s="3">
        <v>9</v>
      </c>
      <c r="Y1828">
        <v>0</v>
      </c>
      <c r="AF1828">
        <f>Table1[[#This Row],[AB]]+Table1[[#This Row],[BB]]+Table1[[#This Row],[SF]]</f>
        <v>1</v>
      </c>
      <c r="AG1828">
        <f>Table1[[#This Row],[H]]+Table1[[#This Row],[BB]]</f>
        <v>0</v>
      </c>
      <c r="AH1828">
        <f>Table1[[#This Row],[H]]-Table1[[#This Row],[2B]]-Table1[[#This Row],[3B]]-Table1[[#This Row],[HR]]</f>
        <v>0</v>
      </c>
      <c r="AI1828" s="3">
        <f>IF(Table1[[#This Row],[Team_Game_Number]] &gt;_xlfn.MAXIFS(Table1[Team_Game_Number],Table1[Team],Table1[[#This Row],[Team]]) - 5,1,0)</f>
        <v>0</v>
      </c>
      <c r="AJ1828" cm="1">
        <f t="array" ref="AJ1828">MATCH(Table1[[#This Row],[Game_ID]],_xlfn.UNIQUE(_xlfn._xlws.FILTER(Table1[Game_ID],Table1[Team]=Table1[[#This Row],[Team]])),0)</f>
        <v>7</v>
      </c>
      <c r="AK1828">
        <f>IF(Table1[[#This Row],[Last5_Flag]]=1,1,0)</f>
        <v>0</v>
      </c>
      <c r="AL1828">
        <f>COUNTIFS(
    Table1[Player Name], Table1[[#This Row],[Player Name]],
    Table1[Position], Table1[[#This Row],[Position]]
)</f>
        <v>1</v>
      </c>
      <c r="AM1828" t="str" cm="1">
        <f t="array" ref="AM18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829" spans="1:39" x14ac:dyDescent="0.2">
      <c r="A1829" t="str">
        <f>TEXT(Table1[[#This Row],[Date]],"yyyymmdd") &amp; "_" &amp; (LEFT(D1829,3) &amp; "_" &amp; LEFT(E1829,3) &amp; "_" &amp; (Table1[[#This Row],[Game_no.]]))</f>
        <v>20260307_She_Fro_1</v>
      </c>
      <c r="B1829" s="1">
        <v>46088</v>
      </c>
      <c r="C1829" s="3">
        <v>1</v>
      </c>
      <c r="D1829" t="s">
        <v>268</v>
      </c>
      <c r="E1829" t="s">
        <v>338</v>
      </c>
      <c r="F1829" t="s">
        <v>338</v>
      </c>
      <c r="G1829" t="s">
        <v>268</v>
      </c>
      <c r="H1829" t="s">
        <v>345</v>
      </c>
      <c r="I1829" t="str">
        <f>TRIM(SUBSTITUTE(Table1[[#This Row],[Player]], " ", ""))</f>
        <v>I.Donaldson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f t="shared" si="87"/>
        <v>0</v>
      </c>
      <c r="W1829" t="s">
        <v>58</v>
      </c>
      <c r="X1829" s="3"/>
      <c r="Y1829">
        <v>0</v>
      </c>
      <c r="Z1829">
        <v>5</v>
      </c>
      <c r="AA1829">
        <v>3</v>
      </c>
      <c r="AB1829">
        <v>0</v>
      </c>
      <c r="AC1829">
        <v>0</v>
      </c>
      <c r="AD1829">
        <v>1</v>
      </c>
      <c r="AE1829">
        <v>2</v>
      </c>
      <c r="AF1829">
        <f>Table1[[#This Row],[AB]]+Table1[[#This Row],[BB]]+Table1[[#This Row],[SF]]</f>
        <v>0</v>
      </c>
      <c r="AG1829">
        <f>Table1[[#This Row],[H]]+Table1[[#This Row],[BB]]</f>
        <v>0</v>
      </c>
      <c r="AH1829">
        <f>Table1[[#This Row],[H]]-Table1[[#This Row],[2B]]-Table1[[#This Row],[3B]]-Table1[[#This Row],[HR]]</f>
        <v>0</v>
      </c>
      <c r="AI1829" s="3">
        <f>IF(Table1[[#This Row],[Team_Game_Number]] &gt;_xlfn.MAXIFS(Table1[Team_Game_Number],Table1[Team],Table1[[#This Row],[Team]]) - 5,1,0)</f>
        <v>0</v>
      </c>
      <c r="AJ1829" cm="1">
        <f t="array" ref="AJ1829">MATCH(Table1[[#This Row],[Game_ID]],_xlfn.UNIQUE(_xlfn._xlws.FILTER(Table1[Game_ID],Table1[Team]=Table1[[#This Row],[Team]])),0)</f>
        <v>7</v>
      </c>
      <c r="AK1829">
        <f>IF(Table1[[#This Row],[Last5_Flag]]=1,1,0)</f>
        <v>0</v>
      </c>
      <c r="AL1829">
        <f>COUNTIFS(
    Table1[Player Name], Table1[[#This Row],[Player Name]],
    Table1[Position], Table1[[#This Row],[Position]]
)</f>
        <v>6</v>
      </c>
      <c r="AM1829" t="str" cm="1">
        <f t="array" ref="AM18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30" spans="1:39" x14ac:dyDescent="0.2">
      <c r="A1830" t="str">
        <f>TEXT(Table1[[#This Row],[Date]],"yyyymmdd") &amp; "_" &amp; (LEFT(D1830,3) &amp; "_" &amp; LEFT(E1830,3) &amp; "_" &amp; (Table1[[#This Row],[Game_no.]]))</f>
        <v>20260307_She_Fro_1</v>
      </c>
      <c r="B1830" s="1">
        <v>46088</v>
      </c>
      <c r="C1830" s="3">
        <v>1</v>
      </c>
      <c r="D1830" t="s">
        <v>268</v>
      </c>
      <c r="E1830" t="s">
        <v>338</v>
      </c>
      <c r="F1830" t="s">
        <v>338</v>
      </c>
      <c r="G1830" t="s">
        <v>268</v>
      </c>
      <c r="H1830" t="s">
        <v>55</v>
      </c>
      <c r="I1830" t="str">
        <f>TRIM(SUBSTITUTE(Table1[[#This Row],[Player]], " ", ""))</f>
        <v>M.Smith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f t="shared" si="87"/>
        <v>0</v>
      </c>
      <c r="W1830" t="s">
        <v>58</v>
      </c>
      <c r="X1830" s="3"/>
      <c r="Y1830">
        <v>0</v>
      </c>
      <c r="Z1830">
        <v>0.33300000000000002</v>
      </c>
      <c r="AA1830">
        <v>3</v>
      </c>
      <c r="AB1830">
        <v>5</v>
      </c>
      <c r="AC1830">
        <v>4</v>
      </c>
      <c r="AD1830">
        <v>3</v>
      </c>
      <c r="AE1830">
        <v>0</v>
      </c>
      <c r="AF1830">
        <f>Table1[[#This Row],[AB]]+Table1[[#This Row],[BB]]+Table1[[#This Row],[SF]]</f>
        <v>0</v>
      </c>
      <c r="AG1830">
        <f>Table1[[#This Row],[H]]+Table1[[#This Row],[BB]]</f>
        <v>0</v>
      </c>
      <c r="AH1830">
        <f>Table1[[#This Row],[H]]-Table1[[#This Row],[2B]]-Table1[[#This Row],[3B]]-Table1[[#This Row],[HR]]</f>
        <v>0</v>
      </c>
      <c r="AI1830" s="3">
        <f>IF(Table1[[#This Row],[Team_Game_Number]] &gt;_xlfn.MAXIFS(Table1[Team_Game_Number],Table1[Team],Table1[[#This Row],[Team]]) - 5,1,0)</f>
        <v>0</v>
      </c>
      <c r="AJ1830" cm="1">
        <f t="array" ref="AJ1830">MATCH(Table1[[#This Row],[Game_ID]],_xlfn.UNIQUE(_xlfn._xlws.FILTER(Table1[Game_ID],Table1[Team]=Table1[[#This Row],[Team]])),0)</f>
        <v>7</v>
      </c>
      <c r="AK1830">
        <f>IF(Table1[[#This Row],[Last5_Flag]]=1,1,0)</f>
        <v>0</v>
      </c>
      <c r="AL1830">
        <f>COUNTIFS(
    Table1[Player Name], Table1[[#This Row],[Player Name]],
    Table1[Position], Table1[[#This Row],[Position]]
)</f>
        <v>3</v>
      </c>
      <c r="AM1830" t="str" cm="1">
        <f t="array" ref="AM18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831" spans="1:39" x14ac:dyDescent="0.2">
      <c r="A1831" t="str">
        <f>TEXT(Table1[[#This Row],[Date]],"yyyymmdd") &amp; "_" &amp; (LEFT(D1831,3) &amp; "_" &amp; LEFT(E1831,3) &amp; "_" &amp; (Table1[[#This Row],[Game_no.]]))</f>
        <v>20260308_Bow_Fro_1</v>
      </c>
      <c r="B1831" s="1">
        <v>46089</v>
      </c>
      <c r="C1831" s="3">
        <v>1</v>
      </c>
      <c r="D1831" t="s">
        <v>302</v>
      </c>
      <c r="E1831" t="s">
        <v>338</v>
      </c>
      <c r="F1831" t="s">
        <v>338</v>
      </c>
      <c r="G1831" t="s">
        <v>302</v>
      </c>
      <c r="H1831" t="s">
        <v>339</v>
      </c>
      <c r="I1831" t="str">
        <f>TRIM(SUBSTITUTE(Table1[[#This Row],[Player]], " ", ""))</f>
        <v>G.Nelson</v>
      </c>
      <c r="J1831">
        <v>4</v>
      </c>
      <c r="K1831">
        <v>1</v>
      </c>
      <c r="L1831">
        <v>2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f t="shared" si="87"/>
        <v>2</v>
      </c>
      <c r="W1831" t="s">
        <v>57</v>
      </c>
      <c r="X1831" s="3">
        <v>1</v>
      </c>
      <c r="Y1831">
        <v>0</v>
      </c>
      <c r="AF1831">
        <f>Table1[[#This Row],[AB]]+Table1[[#This Row],[BB]]+Table1[[#This Row],[SF]]</f>
        <v>4</v>
      </c>
      <c r="AG1831">
        <f>Table1[[#This Row],[H]]+Table1[[#This Row],[BB]]</f>
        <v>2</v>
      </c>
      <c r="AH1831">
        <f>Table1[[#This Row],[H]]-Table1[[#This Row],[2B]]-Table1[[#This Row],[3B]]-Table1[[#This Row],[HR]]</f>
        <v>2</v>
      </c>
      <c r="AI1831" s="3">
        <f>IF(Table1[[#This Row],[Team_Game_Number]] &gt;_xlfn.MAXIFS(Table1[Team_Game_Number],Table1[Team],Table1[[#This Row],[Team]]) - 5,1,0)</f>
        <v>0</v>
      </c>
      <c r="AJ1831" cm="1">
        <f t="array" ref="AJ1831">MATCH(Table1[[#This Row],[Game_ID]],_xlfn.UNIQUE(_xlfn._xlws.FILTER(Table1[Game_ID],Table1[Team]=Table1[[#This Row],[Team]])),0)</f>
        <v>8</v>
      </c>
      <c r="AK1831">
        <f>IF(Table1[[#This Row],[Last5_Flag]]=1,1,0)</f>
        <v>0</v>
      </c>
      <c r="AL1831">
        <f>COUNTIFS(
    Table1[Player Name], Table1[[#This Row],[Player Name]],
    Table1[Position], Table1[[#This Row],[Position]]
)</f>
        <v>21</v>
      </c>
      <c r="AM1831" t="str" cm="1">
        <f t="array" ref="AM18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832" spans="1:39" x14ac:dyDescent="0.2">
      <c r="A1832" t="str">
        <f>TEXT(Table1[[#This Row],[Date]],"yyyymmdd") &amp; "_" &amp; (LEFT(D1832,3) &amp; "_" &amp; LEFT(E1832,3) &amp; "_" &amp; (Table1[[#This Row],[Game_no.]]))</f>
        <v>20260308_Bow_Fro_1</v>
      </c>
      <c r="B1832" s="1">
        <v>46089</v>
      </c>
      <c r="C1832" s="3">
        <v>1</v>
      </c>
      <c r="D1832" t="s">
        <v>302</v>
      </c>
      <c r="E1832" t="s">
        <v>338</v>
      </c>
      <c r="F1832" t="s">
        <v>338</v>
      </c>
      <c r="G1832" t="s">
        <v>302</v>
      </c>
      <c r="H1832" t="s">
        <v>347</v>
      </c>
      <c r="I1832" t="str">
        <f>TRIM(SUBSTITUTE(Table1[[#This Row],[Player]], " ", ""))</f>
        <v>K.Piconi</v>
      </c>
      <c r="J1832">
        <v>3</v>
      </c>
      <c r="K1832">
        <v>2</v>
      </c>
      <c r="L1832">
        <v>1</v>
      </c>
      <c r="M1832">
        <v>0</v>
      </c>
      <c r="N1832">
        <v>1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f t="shared" si="87"/>
        <v>3</v>
      </c>
      <c r="W1832" t="s">
        <v>8</v>
      </c>
      <c r="X1832" s="3">
        <v>2</v>
      </c>
      <c r="Y1832">
        <v>0</v>
      </c>
      <c r="AF1832">
        <f>Table1[[#This Row],[AB]]+Table1[[#This Row],[BB]]+Table1[[#This Row],[SF]]</f>
        <v>4</v>
      </c>
      <c r="AG1832">
        <f>Table1[[#This Row],[H]]+Table1[[#This Row],[BB]]</f>
        <v>2</v>
      </c>
      <c r="AH1832">
        <f>Table1[[#This Row],[H]]-Table1[[#This Row],[2B]]-Table1[[#This Row],[3B]]-Table1[[#This Row],[HR]]</f>
        <v>0</v>
      </c>
      <c r="AI1832" s="3">
        <f>IF(Table1[[#This Row],[Team_Game_Number]] &gt;_xlfn.MAXIFS(Table1[Team_Game_Number],Table1[Team],Table1[[#This Row],[Team]]) - 5,1,0)</f>
        <v>0</v>
      </c>
      <c r="AJ1832" cm="1">
        <f t="array" ref="AJ1832">MATCH(Table1[[#This Row],[Game_ID]],_xlfn.UNIQUE(_xlfn._xlws.FILTER(Table1[Game_ID],Table1[Team]=Table1[[#This Row],[Team]])),0)</f>
        <v>8</v>
      </c>
      <c r="AK1832">
        <f>IF(Table1[[#This Row],[Last5_Flag]]=1,1,0)</f>
        <v>0</v>
      </c>
      <c r="AL1832">
        <f>COUNTIFS(
    Table1[Player Name], Table1[[#This Row],[Player Name]],
    Table1[Position], Table1[[#This Row],[Position]]
)</f>
        <v>21</v>
      </c>
      <c r="AM1832" t="str" cm="1">
        <f t="array" ref="AM18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833" spans="1:39" x14ac:dyDescent="0.2">
      <c r="A1833" t="str">
        <f>TEXT(Table1[[#This Row],[Date]],"yyyymmdd") &amp; "_" &amp; (LEFT(D1833,3) &amp; "_" &amp; LEFT(E1833,3) &amp; "_" &amp; (Table1[[#This Row],[Game_no.]]))</f>
        <v>20260308_Bow_Fro_1</v>
      </c>
      <c r="B1833" s="1">
        <v>46089</v>
      </c>
      <c r="C1833" s="3">
        <v>1</v>
      </c>
      <c r="D1833" t="s">
        <v>302</v>
      </c>
      <c r="E1833" t="s">
        <v>338</v>
      </c>
      <c r="F1833" t="s">
        <v>338</v>
      </c>
      <c r="G1833" t="s">
        <v>302</v>
      </c>
      <c r="H1833" t="s">
        <v>341</v>
      </c>
      <c r="I1833" t="str">
        <f>TRIM(SUBSTITUTE(Table1[[#This Row],[Player]], " ", ""))</f>
        <v>A.Miller</v>
      </c>
      <c r="J1833">
        <v>2</v>
      </c>
      <c r="K1833">
        <v>1</v>
      </c>
      <c r="L1833">
        <v>1</v>
      </c>
      <c r="M1833">
        <v>2</v>
      </c>
      <c r="N1833">
        <v>1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f t="shared" si="87"/>
        <v>5</v>
      </c>
      <c r="W1833" t="s">
        <v>53</v>
      </c>
      <c r="X1833" s="3">
        <v>3</v>
      </c>
      <c r="Y1833">
        <v>0</v>
      </c>
      <c r="AF1833">
        <f>Table1[[#This Row],[AB]]+Table1[[#This Row],[BB]]+Table1[[#This Row],[SF]]</f>
        <v>4</v>
      </c>
      <c r="AG1833">
        <f>Table1[[#This Row],[H]]+Table1[[#This Row],[BB]]</f>
        <v>2</v>
      </c>
      <c r="AH1833">
        <f>Table1[[#This Row],[H]]-Table1[[#This Row],[2B]]-Table1[[#This Row],[3B]]-Table1[[#This Row],[HR]]</f>
        <v>0</v>
      </c>
      <c r="AI1833" s="3">
        <f>IF(Table1[[#This Row],[Team_Game_Number]] &gt;_xlfn.MAXIFS(Table1[Team_Game_Number],Table1[Team],Table1[[#This Row],[Team]]) - 5,1,0)</f>
        <v>0</v>
      </c>
      <c r="AJ1833" cm="1">
        <f t="array" ref="AJ1833">MATCH(Table1[[#This Row],[Game_ID]],_xlfn.UNIQUE(_xlfn._xlws.FILTER(Table1[Game_ID],Table1[Team]=Table1[[#This Row],[Team]])),0)</f>
        <v>8</v>
      </c>
      <c r="AK1833">
        <f>IF(Table1[[#This Row],[Last5_Flag]]=1,1,0)</f>
        <v>0</v>
      </c>
      <c r="AL1833">
        <f>COUNTIFS(
    Table1[Player Name], Table1[[#This Row],[Player Name]],
    Table1[Position], Table1[[#This Row],[Position]]
)</f>
        <v>20</v>
      </c>
      <c r="AM1833" t="str" cm="1">
        <f t="array" ref="AM18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834" spans="1:39" x14ac:dyDescent="0.2">
      <c r="A1834" t="str">
        <f>TEXT(Table1[[#This Row],[Date]],"yyyymmdd") &amp; "_" &amp; (LEFT(D1834,3) &amp; "_" &amp; LEFT(E1834,3) &amp; "_" &amp; (Table1[[#This Row],[Game_no.]]))</f>
        <v>20260308_Bow_Fro_1</v>
      </c>
      <c r="B1834" s="1">
        <v>46089</v>
      </c>
      <c r="C1834" s="3">
        <v>1</v>
      </c>
      <c r="D1834" t="s">
        <v>302</v>
      </c>
      <c r="E1834" t="s">
        <v>338</v>
      </c>
      <c r="F1834" t="s">
        <v>338</v>
      </c>
      <c r="G1834" t="s">
        <v>302</v>
      </c>
      <c r="H1834" t="s">
        <v>342</v>
      </c>
      <c r="I1834" t="str">
        <f>TRIM(SUBSTITUTE(Table1[[#This Row],[Player]], " ", ""))</f>
        <v>O.Stetler</v>
      </c>
      <c r="J1834">
        <v>4</v>
      </c>
      <c r="K1834">
        <v>0</v>
      </c>
      <c r="L1834">
        <v>2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f t="shared" si="87"/>
        <v>2</v>
      </c>
      <c r="W1834" t="s">
        <v>52</v>
      </c>
      <c r="X1834" s="3">
        <v>4</v>
      </c>
      <c r="Y1834">
        <v>0</v>
      </c>
      <c r="AF1834">
        <f>Table1[[#This Row],[AB]]+Table1[[#This Row],[BB]]+Table1[[#This Row],[SF]]</f>
        <v>4</v>
      </c>
      <c r="AG1834">
        <f>Table1[[#This Row],[H]]+Table1[[#This Row],[BB]]</f>
        <v>2</v>
      </c>
      <c r="AH1834">
        <f>Table1[[#This Row],[H]]-Table1[[#This Row],[2B]]-Table1[[#This Row],[3B]]-Table1[[#This Row],[HR]]</f>
        <v>2</v>
      </c>
      <c r="AI1834" s="3">
        <f>IF(Table1[[#This Row],[Team_Game_Number]] &gt;_xlfn.MAXIFS(Table1[Team_Game_Number],Table1[Team],Table1[[#This Row],[Team]]) - 5,1,0)</f>
        <v>0</v>
      </c>
      <c r="AJ1834" cm="1">
        <f t="array" ref="AJ1834">MATCH(Table1[[#This Row],[Game_ID]],_xlfn.UNIQUE(_xlfn._xlws.FILTER(Table1[Game_ID],Table1[Team]=Table1[[#This Row],[Team]])),0)</f>
        <v>8</v>
      </c>
      <c r="AK1834">
        <f>IF(Table1[[#This Row],[Last5_Flag]]=1,1,0)</f>
        <v>0</v>
      </c>
      <c r="AL1834">
        <f>COUNTIFS(
    Table1[Player Name], Table1[[#This Row],[Player Name]],
    Table1[Position], Table1[[#This Row],[Position]]
)</f>
        <v>19</v>
      </c>
      <c r="AM1834" t="str" cm="1">
        <f t="array" ref="AM18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35" spans="1:39" x14ac:dyDescent="0.2">
      <c r="A1835" t="str">
        <f>TEXT(Table1[[#This Row],[Date]],"yyyymmdd") &amp; "_" &amp; (LEFT(D1835,3) &amp; "_" &amp; LEFT(E1835,3) &amp; "_" &amp; (Table1[[#This Row],[Game_no.]]))</f>
        <v>20260308_Bow_Fro_1</v>
      </c>
      <c r="B1835" s="1">
        <v>46089</v>
      </c>
      <c r="C1835" s="3">
        <v>1</v>
      </c>
      <c r="D1835" t="s">
        <v>302</v>
      </c>
      <c r="E1835" t="s">
        <v>338</v>
      </c>
      <c r="F1835" t="s">
        <v>338</v>
      </c>
      <c r="G1835" t="s">
        <v>302</v>
      </c>
      <c r="H1835" t="s">
        <v>343</v>
      </c>
      <c r="I1835" t="str">
        <f>TRIM(SUBSTITUTE(Table1[[#This Row],[Player]], " ", ""))</f>
        <v>B.Russo</v>
      </c>
      <c r="J1835">
        <v>3</v>
      </c>
      <c r="K1835">
        <v>1</v>
      </c>
      <c r="L1835">
        <v>2</v>
      </c>
      <c r="M1835">
        <v>1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f t="shared" si="87"/>
        <v>4</v>
      </c>
      <c r="W1835" t="s">
        <v>54</v>
      </c>
      <c r="X1835" s="3">
        <v>5</v>
      </c>
      <c r="Y1835">
        <v>0</v>
      </c>
      <c r="AF1835">
        <f>Table1[[#This Row],[AB]]+Table1[[#This Row],[BB]]+Table1[[#This Row],[SF]]</f>
        <v>4</v>
      </c>
      <c r="AG1835">
        <f>Table1[[#This Row],[H]]+Table1[[#This Row],[BB]]</f>
        <v>3</v>
      </c>
      <c r="AH1835">
        <f>Table1[[#This Row],[H]]-Table1[[#This Row],[2B]]-Table1[[#This Row],[3B]]-Table1[[#This Row],[HR]]</f>
        <v>1</v>
      </c>
      <c r="AI1835" s="3">
        <f>IF(Table1[[#This Row],[Team_Game_Number]] &gt;_xlfn.MAXIFS(Table1[Team_Game_Number],Table1[Team],Table1[[#This Row],[Team]]) - 5,1,0)</f>
        <v>0</v>
      </c>
      <c r="AJ1835" cm="1">
        <f t="array" ref="AJ1835">MATCH(Table1[[#This Row],[Game_ID]],_xlfn.UNIQUE(_xlfn._xlws.FILTER(Table1[Game_ID],Table1[Team]=Table1[[#This Row],[Team]])),0)</f>
        <v>8</v>
      </c>
      <c r="AK1835">
        <f>IF(Table1[[#This Row],[Last5_Flag]]=1,1,0)</f>
        <v>0</v>
      </c>
      <c r="AL1835">
        <f>COUNTIFS(
    Table1[Player Name], Table1[[#This Row],[Player Name]],
    Table1[Position], Table1[[#This Row],[Position]]
)</f>
        <v>21</v>
      </c>
      <c r="AM1835" t="str" cm="1">
        <f t="array" ref="AM18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836" spans="1:39" x14ac:dyDescent="0.2">
      <c r="A1836" t="str">
        <f>TEXT(Table1[[#This Row],[Date]],"yyyymmdd") &amp; "_" &amp; (LEFT(D1836,3) &amp; "_" &amp; LEFT(E1836,3) &amp; "_" &amp; (Table1[[#This Row],[Game_no.]]))</f>
        <v>20260308_Bow_Fro_1</v>
      </c>
      <c r="B1836" s="1">
        <v>46089</v>
      </c>
      <c r="C1836" s="3">
        <v>1</v>
      </c>
      <c r="D1836" t="s">
        <v>302</v>
      </c>
      <c r="E1836" t="s">
        <v>338</v>
      </c>
      <c r="F1836" t="s">
        <v>338</v>
      </c>
      <c r="G1836" t="s">
        <v>302</v>
      </c>
      <c r="H1836" t="s">
        <v>346</v>
      </c>
      <c r="I1836" t="str">
        <f>TRIM(SUBSTITUTE(Table1[[#This Row],[Player]], " ", ""))</f>
        <v>A.Myers</v>
      </c>
      <c r="J1836">
        <v>4</v>
      </c>
      <c r="K1836">
        <v>0</v>
      </c>
      <c r="L1836">
        <v>0</v>
      </c>
      <c r="M1836">
        <v>0</v>
      </c>
      <c r="N1836">
        <v>0</v>
      </c>
      <c r="O1836">
        <v>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f t="shared" si="87"/>
        <v>0</v>
      </c>
      <c r="W1836" t="s">
        <v>128</v>
      </c>
      <c r="X1836" s="3">
        <v>6</v>
      </c>
      <c r="Y1836">
        <v>0</v>
      </c>
      <c r="AF1836">
        <f>Table1[[#This Row],[AB]]+Table1[[#This Row],[BB]]+Table1[[#This Row],[SF]]</f>
        <v>4</v>
      </c>
      <c r="AG1836">
        <f>Table1[[#This Row],[H]]+Table1[[#This Row],[BB]]</f>
        <v>0</v>
      </c>
      <c r="AH1836">
        <f>Table1[[#This Row],[H]]-Table1[[#This Row],[2B]]-Table1[[#This Row],[3B]]-Table1[[#This Row],[HR]]</f>
        <v>0</v>
      </c>
      <c r="AI1836" s="3">
        <f>IF(Table1[[#This Row],[Team_Game_Number]] &gt;_xlfn.MAXIFS(Table1[Team_Game_Number],Table1[Team],Table1[[#This Row],[Team]]) - 5,1,0)</f>
        <v>0</v>
      </c>
      <c r="AJ1836" cm="1">
        <f t="array" ref="AJ1836">MATCH(Table1[[#This Row],[Game_ID]],_xlfn.UNIQUE(_xlfn._xlws.FILTER(Table1[Game_ID],Table1[Team]=Table1[[#This Row],[Team]])),0)</f>
        <v>8</v>
      </c>
      <c r="AK1836">
        <f>IF(Table1[[#This Row],[Last5_Flag]]=1,1,0)</f>
        <v>0</v>
      </c>
      <c r="AL1836">
        <f>COUNTIFS(
    Table1[Player Name], Table1[[#This Row],[Player Name]],
    Table1[Position], Table1[[#This Row],[Position]]
)</f>
        <v>1</v>
      </c>
      <c r="AM1836" t="str" cm="1">
        <f t="array" ref="AM18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837" spans="1:39" x14ac:dyDescent="0.2">
      <c r="A1837" t="str">
        <f>TEXT(Table1[[#This Row],[Date]],"yyyymmdd") &amp; "_" &amp; (LEFT(D1837,3) &amp; "_" &amp; LEFT(E1837,3) &amp; "_" &amp; (Table1[[#This Row],[Game_no.]]))</f>
        <v>20260308_Bow_Fro_1</v>
      </c>
      <c r="B1837" s="1">
        <v>46089</v>
      </c>
      <c r="C1837" s="3">
        <v>1</v>
      </c>
      <c r="D1837" t="s">
        <v>302</v>
      </c>
      <c r="E1837" t="s">
        <v>338</v>
      </c>
      <c r="F1837" t="s">
        <v>338</v>
      </c>
      <c r="G1837" t="s">
        <v>302</v>
      </c>
      <c r="H1837" t="s">
        <v>344</v>
      </c>
      <c r="I1837" t="str">
        <f>TRIM(SUBSTITUTE(Table1[[#This Row],[Player]], " ", ""))</f>
        <v>S.Haller</v>
      </c>
      <c r="J1837">
        <v>2</v>
      </c>
      <c r="K1837">
        <v>1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f t="shared" si="87"/>
        <v>0</v>
      </c>
      <c r="W1837" t="s">
        <v>48</v>
      </c>
      <c r="X1837" s="3">
        <v>7</v>
      </c>
      <c r="Y1837">
        <v>0</v>
      </c>
      <c r="AF1837">
        <f>Table1[[#This Row],[AB]]+Table1[[#This Row],[BB]]+Table1[[#This Row],[SF]]</f>
        <v>3</v>
      </c>
      <c r="AG1837">
        <f>Table1[[#This Row],[H]]+Table1[[#This Row],[BB]]</f>
        <v>1</v>
      </c>
      <c r="AH1837">
        <f>Table1[[#This Row],[H]]-Table1[[#This Row],[2B]]-Table1[[#This Row],[3B]]-Table1[[#This Row],[HR]]</f>
        <v>0</v>
      </c>
      <c r="AI1837" s="3">
        <f>IF(Table1[[#This Row],[Team_Game_Number]] &gt;_xlfn.MAXIFS(Table1[Team_Game_Number],Table1[Team],Table1[[#This Row],[Team]]) - 5,1,0)</f>
        <v>0</v>
      </c>
      <c r="AJ1837" cm="1">
        <f t="array" ref="AJ1837">MATCH(Table1[[#This Row],[Game_ID]],_xlfn.UNIQUE(_xlfn._xlws.FILTER(Table1[Game_ID],Table1[Team]=Table1[[#This Row],[Team]])),0)</f>
        <v>8</v>
      </c>
      <c r="AK1837">
        <f>IF(Table1[[#This Row],[Last5_Flag]]=1,1,0)</f>
        <v>0</v>
      </c>
      <c r="AL1837">
        <f>COUNTIFS(
    Table1[Player Name], Table1[[#This Row],[Player Name]],
    Table1[Position], Table1[[#This Row],[Position]]
)</f>
        <v>17</v>
      </c>
      <c r="AM1837" t="str" cm="1">
        <f t="array" ref="AM18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838" spans="1:39" x14ac:dyDescent="0.2">
      <c r="A1838" t="str">
        <f>TEXT(Table1[[#This Row],[Date]],"yyyymmdd") &amp; "_" &amp; (LEFT(D1838,3) &amp; "_" &amp; LEFT(E1838,3) &amp; "_" &amp; (Table1[[#This Row],[Game_no.]]))</f>
        <v>20260308_Bow_Fro_1</v>
      </c>
      <c r="B1838" s="1">
        <v>46089</v>
      </c>
      <c r="C1838" s="3">
        <v>1</v>
      </c>
      <c r="D1838" t="s">
        <v>302</v>
      </c>
      <c r="E1838" t="s">
        <v>338</v>
      </c>
      <c r="F1838" t="s">
        <v>338</v>
      </c>
      <c r="G1838" t="s">
        <v>302</v>
      </c>
      <c r="H1838" t="s">
        <v>340</v>
      </c>
      <c r="I1838" t="str">
        <f>TRIM(SUBSTITUTE(Table1[[#This Row],[Player]], " ", ""))</f>
        <v>Z.Marinello</v>
      </c>
      <c r="J1838">
        <v>3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f t="shared" si="87"/>
        <v>0</v>
      </c>
      <c r="W1838" t="s">
        <v>7</v>
      </c>
      <c r="X1838" s="3">
        <v>8</v>
      </c>
      <c r="Y1838">
        <v>0</v>
      </c>
      <c r="AF1838">
        <f>Table1[[#This Row],[AB]]+Table1[[#This Row],[BB]]+Table1[[#This Row],[SF]]</f>
        <v>3</v>
      </c>
      <c r="AG1838">
        <f>Table1[[#This Row],[H]]+Table1[[#This Row],[BB]]</f>
        <v>0</v>
      </c>
      <c r="AH1838">
        <f>Table1[[#This Row],[H]]-Table1[[#This Row],[2B]]-Table1[[#This Row],[3B]]-Table1[[#This Row],[HR]]</f>
        <v>0</v>
      </c>
      <c r="AI1838" s="3">
        <f>IF(Table1[[#This Row],[Team_Game_Number]] &gt;_xlfn.MAXIFS(Table1[Team_Game_Number],Table1[Team],Table1[[#This Row],[Team]]) - 5,1,0)</f>
        <v>0</v>
      </c>
      <c r="AJ1838" cm="1">
        <f t="array" ref="AJ1838">MATCH(Table1[[#This Row],[Game_ID]],_xlfn.UNIQUE(_xlfn._xlws.FILTER(Table1[Game_ID],Table1[Team]=Table1[[#This Row],[Team]])),0)</f>
        <v>8</v>
      </c>
      <c r="AK1838">
        <f>IF(Table1[[#This Row],[Last5_Flag]]=1,1,0)</f>
        <v>0</v>
      </c>
      <c r="AL1838">
        <f>COUNTIFS(
    Table1[Player Name], Table1[[#This Row],[Player Name]],
    Table1[Position], Table1[[#This Row],[Position]]
)</f>
        <v>16</v>
      </c>
      <c r="AM1838" t="str" cm="1">
        <f t="array" ref="AM18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839" spans="1:39" x14ac:dyDescent="0.2">
      <c r="A1839" t="str">
        <f>TEXT(Table1[[#This Row],[Date]],"yyyymmdd") &amp; "_" &amp; (LEFT(D1839,3) &amp; "_" &amp; LEFT(E1839,3) &amp; "_" &amp; (Table1[[#This Row],[Game_no.]]))</f>
        <v>20260308_Bow_Fro_1</v>
      </c>
      <c r="B1839" s="1">
        <v>46089</v>
      </c>
      <c r="C1839" s="3">
        <v>1</v>
      </c>
      <c r="D1839" t="s">
        <v>302</v>
      </c>
      <c r="E1839" t="s">
        <v>338</v>
      </c>
      <c r="F1839" t="s">
        <v>338</v>
      </c>
      <c r="G1839" t="s">
        <v>302</v>
      </c>
      <c r="H1839" t="s">
        <v>345</v>
      </c>
      <c r="I1839" t="str">
        <f>TRIM(SUBSTITUTE(Table1[[#This Row],[Player]], " ", ""))</f>
        <v>I.Donaldson</v>
      </c>
      <c r="J1839">
        <v>3</v>
      </c>
      <c r="K1839">
        <v>2</v>
      </c>
      <c r="L1839">
        <v>2</v>
      </c>
      <c r="M1839">
        <v>5</v>
      </c>
      <c r="N1839">
        <v>0</v>
      </c>
      <c r="O1839">
        <v>0</v>
      </c>
      <c r="P1839">
        <v>0</v>
      </c>
      <c r="Q1839">
        <v>0</v>
      </c>
      <c r="R1839">
        <v>2</v>
      </c>
      <c r="S1839">
        <v>0</v>
      </c>
      <c r="T1839">
        <v>0</v>
      </c>
      <c r="U1839">
        <v>0</v>
      </c>
      <c r="V1839">
        <f t="shared" si="87"/>
        <v>10</v>
      </c>
      <c r="W1839" t="s">
        <v>43</v>
      </c>
      <c r="X1839" s="3">
        <v>9</v>
      </c>
      <c r="Y1839">
        <v>0</v>
      </c>
      <c r="AF1839">
        <f>Table1[[#This Row],[AB]]+Table1[[#This Row],[BB]]+Table1[[#This Row],[SF]]</f>
        <v>3</v>
      </c>
      <c r="AG1839">
        <f>Table1[[#This Row],[H]]+Table1[[#This Row],[BB]]</f>
        <v>2</v>
      </c>
      <c r="AH1839">
        <f>Table1[[#This Row],[H]]-Table1[[#This Row],[2B]]-Table1[[#This Row],[3B]]-Table1[[#This Row],[HR]]</f>
        <v>0</v>
      </c>
      <c r="AI1839" s="3">
        <f>IF(Table1[[#This Row],[Team_Game_Number]] &gt;_xlfn.MAXIFS(Table1[Team_Game_Number],Table1[Team],Table1[[#This Row],[Team]]) - 5,1,0)</f>
        <v>0</v>
      </c>
      <c r="AJ1839" cm="1">
        <f t="array" ref="AJ1839">MATCH(Table1[[#This Row],[Game_ID]],_xlfn.UNIQUE(_xlfn._xlws.FILTER(Table1[Game_ID],Table1[Team]=Table1[[#This Row],[Team]])),0)</f>
        <v>8</v>
      </c>
      <c r="AK1839">
        <f>IF(Table1[[#This Row],[Last5_Flag]]=1,1,0)</f>
        <v>0</v>
      </c>
      <c r="AL1839">
        <f>COUNTIFS(
    Table1[Player Name], Table1[[#This Row],[Player Name]],
    Table1[Position], Table1[[#This Row],[Position]]
)</f>
        <v>11</v>
      </c>
      <c r="AM1839" t="str" cm="1">
        <f t="array" ref="AM18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40" spans="1:39" x14ac:dyDescent="0.2">
      <c r="A1840" t="str">
        <f>TEXT(Table1[[#This Row],[Date]],"yyyymmdd") &amp; "_" &amp; (LEFT(D1840,3) &amp; "_" &amp; LEFT(E1840,3) &amp; "_" &amp; (Table1[[#This Row],[Game_no.]]))</f>
        <v>20260308_Bow_Fro_1</v>
      </c>
      <c r="B1840" s="1">
        <v>46089</v>
      </c>
      <c r="C1840" s="3">
        <v>1</v>
      </c>
      <c r="D1840" t="s">
        <v>302</v>
      </c>
      <c r="E1840" t="s">
        <v>338</v>
      </c>
      <c r="F1840" t="s">
        <v>338</v>
      </c>
      <c r="G1840" t="s">
        <v>302</v>
      </c>
      <c r="H1840" t="s">
        <v>348</v>
      </c>
      <c r="I1840" t="str">
        <f>TRIM(SUBSTITUTE(Table1[[#This Row],[Player]], " ", ""))</f>
        <v>S.Magee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f t="shared" si="87"/>
        <v>0</v>
      </c>
      <c r="W1840" t="s">
        <v>58</v>
      </c>
      <c r="X1840" s="3"/>
      <c r="Y1840">
        <v>0</v>
      </c>
      <c r="Z1840">
        <v>4</v>
      </c>
      <c r="AA1840">
        <v>3</v>
      </c>
      <c r="AB1840">
        <v>1</v>
      </c>
      <c r="AC1840">
        <v>1</v>
      </c>
      <c r="AD1840">
        <v>2</v>
      </c>
      <c r="AE1840">
        <v>4</v>
      </c>
      <c r="AF1840">
        <f>Table1[[#This Row],[AB]]+Table1[[#This Row],[BB]]+Table1[[#This Row],[SF]]</f>
        <v>0</v>
      </c>
      <c r="AG1840">
        <f>Table1[[#This Row],[H]]+Table1[[#This Row],[BB]]</f>
        <v>0</v>
      </c>
      <c r="AH1840">
        <f>Table1[[#This Row],[H]]-Table1[[#This Row],[2B]]-Table1[[#This Row],[3B]]-Table1[[#This Row],[HR]]</f>
        <v>0</v>
      </c>
      <c r="AI1840" s="3">
        <f>IF(Table1[[#This Row],[Team_Game_Number]] &gt;_xlfn.MAXIFS(Table1[Team_Game_Number],Table1[Team],Table1[[#This Row],[Team]]) - 5,1,0)</f>
        <v>0</v>
      </c>
      <c r="AJ1840" cm="1">
        <f t="array" ref="AJ1840">MATCH(Table1[[#This Row],[Game_ID]],_xlfn.UNIQUE(_xlfn._xlws.FILTER(Table1[Game_ID],Table1[Team]=Table1[[#This Row],[Team]])),0)</f>
        <v>8</v>
      </c>
      <c r="AK1840">
        <f>IF(Table1[[#This Row],[Last5_Flag]]=1,1,0)</f>
        <v>0</v>
      </c>
      <c r="AL1840">
        <f>COUNTIFS(
    Table1[Player Name], Table1[[#This Row],[Player Name]],
    Table1[Position], Table1[[#This Row],[Position]]
)</f>
        <v>7</v>
      </c>
      <c r="AM1840" t="str" cm="1">
        <f t="array" ref="AM18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41" spans="1:39" x14ac:dyDescent="0.2">
      <c r="A1841" t="str">
        <f>TEXT(Table1[[#This Row],[Date]],"yyyymmdd") &amp; "_" &amp; (LEFT(D1841,3) &amp; "_" &amp; LEFT(E1841,3) &amp; "_" &amp; (Table1[[#This Row],[Game_no.]]))</f>
        <v>20260308_Bow_Fro_1</v>
      </c>
      <c r="B1841" s="1">
        <v>46089</v>
      </c>
      <c r="C1841" s="3">
        <v>1</v>
      </c>
      <c r="D1841" t="s">
        <v>302</v>
      </c>
      <c r="E1841" t="s">
        <v>338</v>
      </c>
      <c r="F1841" t="s">
        <v>338</v>
      </c>
      <c r="G1841" t="s">
        <v>302</v>
      </c>
      <c r="H1841" t="s">
        <v>355</v>
      </c>
      <c r="I1841" t="str">
        <f>TRIM(SUBSTITUTE(Table1[[#This Row],[Player]], " ", ""))</f>
        <v>I.Dietrich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f t="shared" si="87"/>
        <v>0</v>
      </c>
      <c r="W1841" t="s">
        <v>58</v>
      </c>
      <c r="X1841" s="3"/>
      <c r="Y1841">
        <v>0</v>
      </c>
      <c r="Z1841">
        <v>2</v>
      </c>
      <c r="AA1841">
        <v>0</v>
      </c>
      <c r="AB1841">
        <v>0</v>
      </c>
      <c r="AC1841">
        <v>0</v>
      </c>
      <c r="AD1841">
        <v>1</v>
      </c>
      <c r="AE1841">
        <v>4</v>
      </c>
      <c r="AF1841">
        <f>Table1[[#This Row],[AB]]+Table1[[#This Row],[BB]]+Table1[[#This Row],[SF]]</f>
        <v>0</v>
      </c>
      <c r="AG1841">
        <f>Table1[[#This Row],[H]]+Table1[[#This Row],[BB]]</f>
        <v>0</v>
      </c>
      <c r="AH1841">
        <f>Table1[[#This Row],[H]]-Table1[[#This Row],[2B]]-Table1[[#This Row],[3B]]-Table1[[#This Row],[HR]]</f>
        <v>0</v>
      </c>
      <c r="AI1841" s="3">
        <f>IF(Table1[[#This Row],[Team_Game_Number]] &gt;_xlfn.MAXIFS(Table1[Team_Game_Number],Table1[Team],Table1[[#This Row],[Team]]) - 5,1,0)</f>
        <v>0</v>
      </c>
      <c r="AJ1841" cm="1">
        <f t="array" ref="AJ1841">MATCH(Table1[[#This Row],[Game_ID]],_xlfn.UNIQUE(_xlfn._xlws.FILTER(Table1[Game_ID],Table1[Team]=Table1[[#This Row],[Team]])),0)</f>
        <v>8</v>
      </c>
      <c r="AK1841">
        <f>IF(Table1[[#This Row],[Last5_Flag]]=1,1,0)</f>
        <v>0</v>
      </c>
      <c r="AL1841">
        <f>COUNTIFS(
    Table1[Player Name], Table1[[#This Row],[Player Name]],
    Table1[Position], Table1[[#This Row],[Position]]
)</f>
        <v>10</v>
      </c>
      <c r="AM1841" t="str" cm="1">
        <f t="array" ref="AM18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842" spans="1:39" x14ac:dyDescent="0.2">
      <c r="A1842" t="str">
        <f>TEXT(Table1[[#This Row],[Date]],"yyyymmdd") &amp; "_" &amp; (LEFT(D1842,3) &amp; "_" &amp; LEFT(E1842,3) &amp; "_" &amp; (Table1[[#This Row],[Game_no.]]))</f>
        <v>20260308_Que_Poi_1</v>
      </c>
      <c r="B1842" s="1">
        <v>46089</v>
      </c>
      <c r="C1842" s="3">
        <v>1</v>
      </c>
      <c r="D1842" t="s">
        <v>410</v>
      </c>
      <c r="E1842" t="s">
        <v>245</v>
      </c>
      <c r="F1842" t="s">
        <v>245</v>
      </c>
      <c r="G1842" t="s">
        <v>410</v>
      </c>
      <c r="H1842" t="s">
        <v>246</v>
      </c>
      <c r="I1842" t="str">
        <f>TRIM(SUBSTITUTE(Table1[[#This Row],[Player]], " ", ""))</f>
        <v>M.Arndt</v>
      </c>
      <c r="J1842">
        <v>3</v>
      </c>
      <c r="K1842">
        <v>1</v>
      </c>
      <c r="L1842">
        <v>0</v>
      </c>
      <c r="M1842">
        <v>0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f t="shared" si="87"/>
        <v>0</v>
      </c>
      <c r="W1842" t="s">
        <v>57</v>
      </c>
      <c r="X1842" s="3">
        <v>1</v>
      </c>
      <c r="Y1842">
        <v>0</v>
      </c>
      <c r="AF1842">
        <f>Table1[[#This Row],[AB]]+Table1[[#This Row],[BB]]+Table1[[#This Row],[SF]]</f>
        <v>4</v>
      </c>
      <c r="AG1842">
        <f>Table1[[#This Row],[H]]+Table1[[#This Row],[BB]]</f>
        <v>1</v>
      </c>
      <c r="AH1842">
        <f>Table1[[#This Row],[H]]-Table1[[#This Row],[2B]]-Table1[[#This Row],[3B]]-Table1[[#This Row],[HR]]</f>
        <v>0</v>
      </c>
      <c r="AI1842" s="3">
        <f>IF(Table1[[#This Row],[Team_Game_Number]] &gt;_xlfn.MAXIFS(Table1[Team_Game_Number],Table1[Team],Table1[[#This Row],[Team]]) - 5,1,0)</f>
        <v>0</v>
      </c>
      <c r="AJ1842" cm="1">
        <f t="array" ref="AJ1842">MATCH(Table1[[#This Row],[Game_ID]],_xlfn.UNIQUE(_xlfn._xlws.FILTER(Table1[Game_ID],Table1[Team]=Table1[[#This Row],[Team]])),0)</f>
        <v>4</v>
      </c>
      <c r="AK1842">
        <f>IF(Table1[[#This Row],[Last5_Flag]]=1,1,0)</f>
        <v>0</v>
      </c>
      <c r="AL1842">
        <f>COUNTIFS(
    Table1[Player Name], Table1[[#This Row],[Player Name]],
    Table1[Position], Table1[[#This Row],[Position]]
)</f>
        <v>23</v>
      </c>
      <c r="AM1842" t="str" cm="1">
        <f t="array" ref="AM18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843" spans="1:39" x14ac:dyDescent="0.2">
      <c r="A1843" t="str">
        <f>TEXT(Table1[[#This Row],[Date]],"yyyymmdd") &amp; "_" &amp; (LEFT(D1843,3) &amp; "_" &amp; LEFT(E1843,3) &amp; "_" &amp; (Table1[[#This Row],[Game_no.]]))</f>
        <v>20260308_Que_Poi_1</v>
      </c>
      <c r="B1843" s="1">
        <v>46089</v>
      </c>
      <c r="C1843" s="3">
        <v>1</v>
      </c>
      <c r="D1843" t="s">
        <v>410</v>
      </c>
      <c r="E1843" t="s">
        <v>245</v>
      </c>
      <c r="F1843" t="s">
        <v>245</v>
      </c>
      <c r="G1843" t="s">
        <v>410</v>
      </c>
      <c r="H1843" t="s">
        <v>349</v>
      </c>
      <c r="I1843" t="str">
        <f>TRIM(SUBSTITUTE(Table1[[#This Row],[Player]], " ", ""))</f>
        <v>G.Labrie</v>
      </c>
      <c r="J1843">
        <v>3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f t="shared" si="87"/>
        <v>1</v>
      </c>
      <c r="W1843" t="s">
        <v>8</v>
      </c>
      <c r="X1843" s="3">
        <v>2</v>
      </c>
      <c r="Y1843">
        <v>0</v>
      </c>
      <c r="AF1843">
        <f>Table1[[#This Row],[AB]]+Table1[[#This Row],[BB]]+Table1[[#This Row],[SF]]</f>
        <v>3</v>
      </c>
      <c r="AG1843">
        <f>Table1[[#This Row],[H]]+Table1[[#This Row],[BB]]</f>
        <v>1</v>
      </c>
      <c r="AH1843">
        <f>Table1[[#This Row],[H]]-Table1[[#This Row],[2B]]-Table1[[#This Row],[3B]]-Table1[[#This Row],[HR]]</f>
        <v>1</v>
      </c>
      <c r="AI1843" s="3">
        <f>IF(Table1[[#This Row],[Team_Game_Number]] &gt;_xlfn.MAXIFS(Table1[Team_Game_Number],Table1[Team],Table1[[#This Row],[Team]]) - 5,1,0)</f>
        <v>0</v>
      </c>
      <c r="AJ1843" cm="1">
        <f t="array" ref="AJ1843">MATCH(Table1[[#This Row],[Game_ID]],_xlfn.UNIQUE(_xlfn._xlws.FILTER(Table1[Game_ID],Table1[Team]=Table1[[#This Row],[Team]])),0)</f>
        <v>4</v>
      </c>
      <c r="AK1843">
        <f>IF(Table1[[#This Row],[Last5_Flag]]=1,1,0)</f>
        <v>0</v>
      </c>
      <c r="AL1843">
        <f>COUNTIFS(
    Table1[Player Name], Table1[[#This Row],[Player Name]],
    Table1[Position], Table1[[#This Row],[Position]]
)</f>
        <v>20</v>
      </c>
      <c r="AM1843" t="str" cm="1">
        <f t="array" ref="AM18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844" spans="1:39" x14ac:dyDescent="0.2">
      <c r="A1844" t="str">
        <f>TEXT(Table1[[#This Row],[Date]],"yyyymmdd") &amp; "_" &amp; (LEFT(D1844,3) &amp; "_" &amp; LEFT(E1844,3) &amp; "_" &amp; (Table1[[#This Row],[Game_no.]]))</f>
        <v>20260308_Que_Poi_1</v>
      </c>
      <c r="B1844" s="1">
        <v>46089</v>
      </c>
      <c r="C1844" s="3">
        <v>1</v>
      </c>
      <c r="D1844" t="s">
        <v>410</v>
      </c>
      <c r="E1844" t="s">
        <v>245</v>
      </c>
      <c r="F1844" t="s">
        <v>245</v>
      </c>
      <c r="G1844" t="s">
        <v>410</v>
      </c>
      <c r="H1844" t="s">
        <v>247</v>
      </c>
      <c r="I1844" t="str">
        <f>TRIM(SUBSTITUTE(Table1[[#This Row],[Player]], " ", ""))</f>
        <v>C.Mann</v>
      </c>
      <c r="J1844">
        <v>4</v>
      </c>
      <c r="K1844">
        <v>1</v>
      </c>
      <c r="L1844">
        <v>1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f t="shared" si="87"/>
        <v>1</v>
      </c>
      <c r="W1844" t="s">
        <v>7</v>
      </c>
      <c r="X1844" s="3">
        <v>3</v>
      </c>
      <c r="Y1844">
        <v>0</v>
      </c>
      <c r="AF1844">
        <f>Table1[[#This Row],[AB]]+Table1[[#This Row],[BB]]+Table1[[#This Row],[SF]]</f>
        <v>4</v>
      </c>
      <c r="AG1844">
        <f>Table1[[#This Row],[H]]+Table1[[#This Row],[BB]]</f>
        <v>1</v>
      </c>
      <c r="AH1844">
        <f>Table1[[#This Row],[H]]-Table1[[#This Row],[2B]]-Table1[[#This Row],[3B]]-Table1[[#This Row],[HR]]</f>
        <v>1</v>
      </c>
      <c r="AI1844" s="3">
        <f>IF(Table1[[#This Row],[Team_Game_Number]] &gt;_xlfn.MAXIFS(Table1[Team_Game_Number],Table1[Team],Table1[[#This Row],[Team]]) - 5,1,0)</f>
        <v>0</v>
      </c>
      <c r="AJ1844" cm="1">
        <f t="array" ref="AJ1844">MATCH(Table1[[#This Row],[Game_ID]],_xlfn.UNIQUE(_xlfn._xlws.FILTER(Table1[Game_ID],Table1[Team]=Table1[[#This Row],[Team]])),0)</f>
        <v>4</v>
      </c>
      <c r="AK1844">
        <f>IF(Table1[[#This Row],[Last5_Flag]]=1,1,0)</f>
        <v>0</v>
      </c>
      <c r="AL1844">
        <f>COUNTIFS(
    Table1[Player Name], Table1[[#This Row],[Player Name]],
    Table1[Position], Table1[[#This Row],[Position]]
)</f>
        <v>7</v>
      </c>
      <c r="AM1844" t="str" cm="1">
        <f t="array" ref="AM18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845" spans="1:39" x14ac:dyDescent="0.2">
      <c r="A1845" t="str">
        <f>TEXT(Table1[[#This Row],[Date]],"yyyymmdd") &amp; "_" &amp; (LEFT(D1845,3) &amp; "_" &amp; LEFT(E1845,3) &amp; "_" &amp; (Table1[[#This Row],[Game_no.]]))</f>
        <v>20260308_Que_Poi_1</v>
      </c>
      <c r="B1845" s="1">
        <v>46089</v>
      </c>
      <c r="C1845" s="3">
        <v>1</v>
      </c>
      <c r="D1845" t="s">
        <v>410</v>
      </c>
      <c r="E1845" t="s">
        <v>245</v>
      </c>
      <c r="F1845" t="s">
        <v>245</v>
      </c>
      <c r="G1845" t="s">
        <v>410</v>
      </c>
      <c r="H1845" t="s">
        <v>249</v>
      </c>
      <c r="I1845" t="str">
        <f>TRIM(SUBSTITUTE(Table1[[#This Row],[Player]], " ", ""))</f>
        <v>G.Welsh</v>
      </c>
      <c r="J1845">
        <v>3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f t="shared" si="87"/>
        <v>0</v>
      </c>
      <c r="W1845" t="s">
        <v>52</v>
      </c>
      <c r="X1845" s="3">
        <v>4</v>
      </c>
      <c r="Y1845">
        <v>0</v>
      </c>
      <c r="AF1845">
        <f>Table1[[#This Row],[AB]]+Table1[[#This Row],[BB]]+Table1[[#This Row],[SF]]</f>
        <v>3</v>
      </c>
      <c r="AG1845">
        <f>Table1[[#This Row],[H]]+Table1[[#This Row],[BB]]</f>
        <v>0</v>
      </c>
      <c r="AH1845">
        <f>Table1[[#This Row],[H]]-Table1[[#This Row],[2B]]-Table1[[#This Row],[3B]]-Table1[[#This Row],[HR]]</f>
        <v>0</v>
      </c>
      <c r="AI1845" s="3">
        <f>IF(Table1[[#This Row],[Team_Game_Number]] &gt;_xlfn.MAXIFS(Table1[Team_Game_Number],Table1[Team],Table1[[#This Row],[Team]]) - 5,1,0)</f>
        <v>0</v>
      </c>
      <c r="AJ1845" cm="1">
        <f t="array" ref="AJ1845">MATCH(Table1[[#This Row],[Game_ID]],_xlfn.UNIQUE(_xlfn._xlws.FILTER(Table1[Game_ID],Table1[Team]=Table1[[#This Row],[Team]])),0)</f>
        <v>4</v>
      </c>
      <c r="AK1845">
        <f>IF(Table1[[#This Row],[Last5_Flag]]=1,1,0)</f>
        <v>0</v>
      </c>
      <c r="AL1845">
        <f>COUNTIFS(
    Table1[Player Name], Table1[[#This Row],[Player Name]],
    Table1[Position], Table1[[#This Row],[Position]]
)</f>
        <v>11</v>
      </c>
      <c r="AM1845" t="str" cm="1">
        <f t="array" ref="AM18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46" spans="1:39" x14ac:dyDescent="0.2">
      <c r="A1846" t="str">
        <f>TEXT(Table1[[#This Row],[Date]],"yyyymmdd") &amp; "_" &amp; (LEFT(D1846,3) &amp; "_" &amp; LEFT(E1846,3) &amp; "_" &amp; (Table1[[#This Row],[Game_no.]]))</f>
        <v>20260308_Que_Poi_1</v>
      </c>
      <c r="B1846" s="1">
        <v>46089</v>
      </c>
      <c r="C1846" s="3">
        <v>1</v>
      </c>
      <c r="D1846" t="s">
        <v>410</v>
      </c>
      <c r="E1846" t="s">
        <v>245</v>
      </c>
      <c r="F1846" t="s">
        <v>245</v>
      </c>
      <c r="G1846" t="s">
        <v>410</v>
      </c>
      <c r="H1846" t="s">
        <v>250</v>
      </c>
      <c r="I1846" t="str">
        <f>TRIM(SUBSTITUTE(Table1[[#This Row],[Player]], " ", ""))</f>
        <v>T.Morris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f t="shared" si="87"/>
        <v>0</v>
      </c>
      <c r="W1846" t="s">
        <v>73</v>
      </c>
      <c r="X1846" s="3"/>
      <c r="Y1846">
        <v>0</v>
      </c>
      <c r="AF1846">
        <f>Table1[[#This Row],[AB]]+Table1[[#This Row],[BB]]+Table1[[#This Row],[SF]]</f>
        <v>0</v>
      </c>
      <c r="AG1846">
        <f>Table1[[#This Row],[H]]+Table1[[#This Row],[BB]]</f>
        <v>0</v>
      </c>
      <c r="AH1846">
        <f>Table1[[#This Row],[H]]-Table1[[#This Row],[2B]]-Table1[[#This Row],[3B]]-Table1[[#This Row],[HR]]</f>
        <v>0</v>
      </c>
      <c r="AI1846" s="3">
        <f>IF(Table1[[#This Row],[Team_Game_Number]] &gt;_xlfn.MAXIFS(Table1[Team_Game_Number],Table1[Team],Table1[[#This Row],[Team]]) - 5,1,0)</f>
        <v>0</v>
      </c>
      <c r="AJ1846" cm="1">
        <f t="array" ref="AJ1846">MATCH(Table1[[#This Row],[Game_ID]],_xlfn.UNIQUE(_xlfn._xlws.FILTER(Table1[Game_ID],Table1[Team]=Table1[[#This Row],[Team]])),0)</f>
        <v>4</v>
      </c>
      <c r="AK1846">
        <f>IF(Table1[[#This Row],[Last5_Flag]]=1,1,0)</f>
        <v>0</v>
      </c>
      <c r="AL1846">
        <f>COUNTIFS(
    Table1[Player Name], Table1[[#This Row],[Player Name]],
    Table1[Position], Table1[[#This Row],[Position]]
)</f>
        <v>4</v>
      </c>
      <c r="AM1846" t="str" cm="1">
        <f t="array" ref="AM18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847" spans="1:39" x14ac:dyDescent="0.2">
      <c r="A1847" t="str">
        <f>TEXT(Table1[[#This Row],[Date]],"yyyymmdd") &amp; "_" &amp; (LEFT(D1847,3) &amp; "_" &amp; LEFT(E1847,3) &amp; "_" &amp; (Table1[[#This Row],[Game_no.]]))</f>
        <v>20260308_Que_Poi_1</v>
      </c>
      <c r="B1847" s="1">
        <v>46089</v>
      </c>
      <c r="C1847" s="3">
        <v>1</v>
      </c>
      <c r="D1847" t="s">
        <v>410</v>
      </c>
      <c r="E1847" t="s">
        <v>245</v>
      </c>
      <c r="F1847" t="s">
        <v>245</v>
      </c>
      <c r="G1847" t="s">
        <v>410</v>
      </c>
      <c r="H1847" t="s">
        <v>254</v>
      </c>
      <c r="I1847" t="str">
        <f>TRIM(SUBSTITUTE(Table1[[#This Row],[Player]], " ", ""))</f>
        <v>J.Hess</v>
      </c>
      <c r="J1847">
        <v>1</v>
      </c>
      <c r="K1847">
        <v>1</v>
      </c>
      <c r="L1847">
        <v>0</v>
      </c>
      <c r="M1847">
        <v>0</v>
      </c>
      <c r="N1847">
        <v>2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f t="shared" si="87"/>
        <v>0</v>
      </c>
      <c r="W1847" t="s">
        <v>43</v>
      </c>
      <c r="X1847" s="3">
        <v>5</v>
      </c>
      <c r="Y1847">
        <v>0</v>
      </c>
      <c r="AF1847">
        <f>Table1[[#This Row],[AB]]+Table1[[#This Row],[BB]]+Table1[[#This Row],[SF]]</f>
        <v>3</v>
      </c>
      <c r="AG1847">
        <f>Table1[[#This Row],[H]]+Table1[[#This Row],[BB]]</f>
        <v>2</v>
      </c>
      <c r="AH1847">
        <f>Table1[[#This Row],[H]]-Table1[[#This Row],[2B]]-Table1[[#This Row],[3B]]-Table1[[#This Row],[HR]]</f>
        <v>0</v>
      </c>
      <c r="AI1847" s="3">
        <f>IF(Table1[[#This Row],[Team_Game_Number]] &gt;_xlfn.MAXIFS(Table1[Team_Game_Number],Table1[Team],Table1[[#This Row],[Team]]) - 5,1,0)</f>
        <v>0</v>
      </c>
      <c r="AJ1847" cm="1">
        <f t="array" ref="AJ1847">MATCH(Table1[[#This Row],[Game_ID]],_xlfn.UNIQUE(_xlfn._xlws.FILTER(Table1[Game_ID],Table1[Team]=Table1[[#This Row],[Team]])),0)</f>
        <v>4</v>
      </c>
      <c r="AK1847">
        <f>IF(Table1[[#This Row],[Last5_Flag]]=1,1,0)</f>
        <v>0</v>
      </c>
      <c r="AL1847">
        <f>COUNTIFS(
    Table1[Player Name], Table1[[#This Row],[Player Name]],
    Table1[Position], Table1[[#This Row],[Position]]
)</f>
        <v>21</v>
      </c>
      <c r="AM1847" t="str" cm="1">
        <f t="array" ref="AM18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48" spans="1:39" x14ac:dyDescent="0.2">
      <c r="A1848" t="str">
        <f>TEXT(Table1[[#This Row],[Date]],"yyyymmdd") &amp; "_" &amp; (LEFT(D1848,3) &amp; "_" &amp; LEFT(E1848,3) &amp; "_" &amp; (Table1[[#This Row],[Game_no.]]))</f>
        <v>20260308_Que_Poi_1</v>
      </c>
      <c r="B1848" s="1">
        <v>46089</v>
      </c>
      <c r="C1848" s="3">
        <v>1</v>
      </c>
      <c r="D1848" t="s">
        <v>410</v>
      </c>
      <c r="E1848" t="s">
        <v>245</v>
      </c>
      <c r="F1848" t="s">
        <v>245</v>
      </c>
      <c r="G1848" t="s">
        <v>410</v>
      </c>
      <c r="H1848" t="s">
        <v>248</v>
      </c>
      <c r="I1848" t="str">
        <f>TRIM(SUBSTITUTE(Table1[[#This Row],[Player]], " ", ""))</f>
        <v>E.Henry</v>
      </c>
      <c r="J1848">
        <v>2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f t="shared" si="87"/>
        <v>1</v>
      </c>
      <c r="W1848" t="s">
        <v>53</v>
      </c>
      <c r="X1848" s="3">
        <v>6</v>
      </c>
      <c r="Y1848">
        <v>0</v>
      </c>
      <c r="AF1848">
        <f>Table1[[#This Row],[AB]]+Table1[[#This Row],[BB]]+Table1[[#This Row],[SF]]</f>
        <v>2</v>
      </c>
      <c r="AG1848">
        <f>Table1[[#This Row],[H]]+Table1[[#This Row],[BB]]</f>
        <v>1</v>
      </c>
      <c r="AH1848">
        <f>Table1[[#This Row],[H]]-Table1[[#This Row],[2B]]-Table1[[#This Row],[3B]]-Table1[[#This Row],[HR]]</f>
        <v>1</v>
      </c>
      <c r="AI1848" s="3">
        <f>IF(Table1[[#This Row],[Team_Game_Number]] &gt;_xlfn.MAXIFS(Table1[Team_Game_Number],Table1[Team],Table1[[#This Row],[Team]]) - 5,1,0)</f>
        <v>0</v>
      </c>
      <c r="AJ1848" cm="1">
        <f t="array" ref="AJ1848">MATCH(Table1[[#This Row],[Game_ID]],_xlfn.UNIQUE(_xlfn._xlws.FILTER(Table1[Game_ID],Table1[Team]=Table1[[#This Row],[Team]])),0)</f>
        <v>4</v>
      </c>
      <c r="AK1848">
        <f>IF(Table1[[#This Row],[Last5_Flag]]=1,1,0)</f>
        <v>0</v>
      </c>
      <c r="AL1848">
        <f>COUNTIFS(
    Table1[Player Name], Table1[[#This Row],[Player Name]],
    Table1[Position], Table1[[#This Row],[Position]]
)</f>
        <v>13</v>
      </c>
      <c r="AM1848" t="str" cm="1">
        <f t="array" ref="AM18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849" spans="1:39" x14ac:dyDescent="0.2">
      <c r="A1849" t="str">
        <f>TEXT(Table1[[#This Row],[Date]],"yyyymmdd") &amp; "_" &amp; (LEFT(D1849,3) &amp; "_" &amp; LEFT(E1849,3) &amp; "_" &amp; (Table1[[#This Row],[Game_no.]]))</f>
        <v>20260308_Que_Poi_1</v>
      </c>
      <c r="B1849" s="1">
        <v>46089</v>
      </c>
      <c r="C1849" s="3">
        <v>1</v>
      </c>
      <c r="D1849" t="s">
        <v>410</v>
      </c>
      <c r="E1849" t="s">
        <v>245</v>
      </c>
      <c r="F1849" t="s">
        <v>245</v>
      </c>
      <c r="G1849" t="s">
        <v>410</v>
      </c>
      <c r="H1849" t="s">
        <v>257</v>
      </c>
      <c r="I1849" t="str">
        <f>TRIM(SUBSTITUTE(Table1[[#This Row],[Player]], " ", ""))</f>
        <v>A.Hubble</v>
      </c>
      <c r="J1849">
        <v>2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f t="shared" ref="V1849:V1880" si="88">L1849*1+P1849*2+Q1849*3+R1849*4</f>
        <v>3</v>
      </c>
      <c r="W1849" t="s">
        <v>50</v>
      </c>
      <c r="X1849" s="3">
        <v>7</v>
      </c>
      <c r="Y1849">
        <v>0</v>
      </c>
      <c r="AF1849">
        <f>Table1[[#This Row],[AB]]+Table1[[#This Row],[BB]]+Table1[[#This Row],[SF]]</f>
        <v>2</v>
      </c>
      <c r="AG1849">
        <f>Table1[[#This Row],[H]]+Table1[[#This Row],[BB]]</f>
        <v>1</v>
      </c>
      <c r="AH1849">
        <f>Table1[[#This Row],[H]]-Table1[[#This Row],[2B]]-Table1[[#This Row],[3B]]-Table1[[#This Row],[HR]]</f>
        <v>0</v>
      </c>
      <c r="AI1849" s="3">
        <f>IF(Table1[[#This Row],[Team_Game_Number]] &gt;_xlfn.MAXIFS(Table1[Team_Game_Number],Table1[Team],Table1[[#This Row],[Team]]) - 5,1,0)</f>
        <v>0</v>
      </c>
      <c r="AJ1849" cm="1">
        <f t="array" ref="AJ1849">MATCH(Table1[[#This Row],[Game_ID]],_xlfn.UNIQUE(_xlfn._xlws.FILTER(Table1[Game_ID],Table1[Team]=Table1[[#This Row],[Team]])),0)</f>
        <v>4</v>
      </c>
      <c r="AK1849">
        <f>IF(Table1[[#This Row],[Last5_Flag]]=1,1,0)</f>
        <v>0</v>
      </c>
      <c r="AL1849">
        <f>COUNTIFS(
    Table1[Player Name], Table1[[#This Row],[Player Name]],
    Table1[Position], Table1[[#This Row],[Position]]
)</f>
        <v>5</v>
      </c>
      <c r="AM1849" t="str" cm="1">
        <f t="array" ref="AM18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850" spans="1:39" x14ac:dyDescent="0.2">
      <c r="A1850" t="str">
        <f>TEXT(Table1[[#This Row],[Date]],"yyyymmdd") &amp; "_" &amp; (LEFT(D1850,3) &amp; "_" &amp; LEFT(E1850,3) &amp; "_" &amp; (Table1[[#This Row],[Game_no.]]))</f>
        <v>20260308_Que_Poi_1</v>
      </c>
      <c r="B1850" s="1">
        <v>46089</v>
      </c>
      <c r="C1850" s="3">
        <v>1</v>
      </c>
      <c r="D1850" t="s">
        <v>410</v>
      </c>
      <c r="E1850" t="s">
        <v>245</v>
      </c>
      <c r="F1850" t="s">
        <v>245</v>
      </c>
      <c r="G1850" t="s">
        <v>410</v>
      </c>
      <c r="H1850" t="s">
        <v>251</v>
      </c>
      <c r="I1850" t="str">
        <f>TRIM(SUBSTITUTE(Table1[[#This Row],[Player]], " ", ""))</f>
        <v>S.Cope</v>
      </c>
      <c r="J1850">
        <v>3</v>
      </c>
      <c r="K1850">
        <v>0</v>
      </c>
      <c r="L1850">
        <v>1</v>
      </c>
      <c r="M1850">
        <v>1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f t="shared" si="88"/>
        <v>1</v>
      </c>
      <c r="W1850" t="s">
        <v>48</v>
      </c>
      <c r="X1850" s="3">
        <v>8</v>
      </c>
      <c r="Y1850">
        <v>0</v>
      </c>
      <c r="AF1850">
        <f>Table1[[#This Row],[AB]]+Table1[[#This Row],[BB]]+Table1[[#This Row],[SF]]</f>
        <v>3</v>
      </c>
      <c r="AG1850">
        <f>Table1[[#This Row],[H]]+Table1[[#This Row],[BB]]</f>
        <v>1</v>
      </c>
      <c r="AH1850">
        <f>Table1[[#This Row],[H]]-Table1[[#This Row],[2B]]-Table1[[#This Row],[3B]]-Table1[[#This Row],[HR]]</f>
        <v>1</v>
      </c>
      <c r="AI1850" s="3">
        <f>IF(Table1[[#This Row],[Team_Game_Number]] &gt;_xlfn.MAXIFS(Table1[Team_Game_Number],Table1[Team],Table1[[#This Row],[Team]]) - 5,1,0)</f>
        <v>0</v>
      </c>
      <c r="AJ1850" cm="1">
        <f t="array" ref="AJ1850">MATCH(Table1[[#This Row],[Game_ID]],_xlfn.UNIQUE(_xlfn._xlws.FILTER(Table1[Game_ID],Table1[Team]=Table1[[#This Row],[Team]])),0)</f>
        <v>4</v>
      </c>
      <c r="AK1850">
        <f>IF(Table1[[#This Row],[Last5_Flag]]=1,1,0)</f>
        <v>0</v>
      </c>
      <c r="AL1850">
        <f>COUNTIFS(
    Table1[Player Name], Table1[[#This Row],[Player Name]],
    Table1[Position], Table1[[#This Row],[Position]]
)</f>
        <v>12</v>
      </c>
      <c r="AM1850" t="str" cm="1">
        <f t="array" ref="AM18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851" spans="1:39" x14ac:dyDescent="0.2">
      <c r="A1851" t="str">
        <f>TEXT(Table1[[#This Row],[Date]],"yyyymmdd") &amp; "_" &amp; (LEFT(D1851,3) &amp; "_" &amp; LEFT(E1851,3) &amp; "_" &amp; (Table1[[#This Row],[Game_no.]]))</f>
        <v>20260308_Que_Poi_1</v>
      </c>
      <c r="B1851" s="1">
        <v>46089</v>
      </c>
      <c r="C1851" s="3">
        <v>1</v>
      </c>
      <c r="D1851" t="s">
        <v>410</v>
      </c>
      <c r="E1851" t="s">
        <v>245</v>
      </c>
      <c r="F1851" t="s">
        <v>245</v>
      </c>
      <c r="G1851" t="s">
        <v>410</v>
      </c>
      <c r="H1851" t="s">
        <v>252</v>
      </c>
      <c r="I1851" t="str">
        <f>TRIM(SUBSTITUTE(Table1[[#This Row],[Player]], " ", ""))</f>
        <v>K.Fabiano</v>
      </c>
      <c r="J1851">
        <v>3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f t="shared" si="88"/>
        <v>0</v>
      </c>
      <c r="W1851" t="s">
        <v>54</v>
      </c>
      <c r="X1851" s="3">
        <v>9</v>
      </c>
      <c r="Y1851">
        <v>0</v>
      </c>
      <c r="AF1851">
        <f>Table1[[#This Row],[AB]]+Table1[[#This Row],[BB]]+Table1[[#This Row],[SF]]</f>
        <v>3</v>
      </c>
      <c r="AG1851">
        <f>Table1[[#This Row],[H]]+Table1[[#This Row],[BB]]</f>
        <v>0</v>
      </c>
      <c r="AH1851">
        <f>Table1[[#This Row],[H]]-Table1[[#This Row],[2B]]-Table1[[#This Row],[3B]]-Table1[[#This Row],[HR]]</f>
        <v>0</v>
      </c>
      <c r="AI1851" s="3">
        <f>IF(Table1[[#This Row],[Team_Game_Number]] &gt;_xlfn.MAXIFS(Table1[Team_Game_Number],Table1[Team],Table1[[#This Row],[Team]]) - 5,1,0)</f>
        <v>0</v>
      </c>
      <c r="AJ1851" cm="1">
        <f t="array" ref="AJ1851">MATCH(Table1[[#This Row],[Game_ID]],_xlfn.UNIQUE(_xlfn._xlws.FILTER(Table1[Game_ID],Table1[Team]=Table1[[#This Row],[Team]])),0)</f>
        <v>4</v>
      </c>
      <c r="AK1851">
        <f>IF(Table1[[#This Row],[Last5_Flag]]=1,1,0)</f>
        <v>0</v>
      </c>
      <c r="AL1851">
        <f>COUNTIFS(
    Table1[Player Name], Table1[[#This Row],[Player Name]],
    Table1[Position], Table1[[#This Row],[Position]]
)</f>
        <v>21</v>
      </c>
      <c r="AM1851" t="str" cm="1">
        <f t="array" ref="AM18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852" spans="1:39" x14ac:dyDescent="0.2">
      <c r="A1852" t="str">
        <f>TEXT(Table1[[#This Row],[Date]],"yyyymmdd") &amp; "_" &amp; (LEFT(D1852,3) &amp; "_" &amp; LEFT(E1852,3) &amp; "_" &amp; (Table1[[#This Row],[Game_no.]]))</f>
        <v>20260308_Que_Poi_1</v>
      </c>
      <c r="B1852" s="1">
        <v>46089</v>
      </c>
      <c r="C1852" s="3">
        <v>1</v>
      </c>
      <c r="D1852" t="s">
        <v>410</v>
      </c>
      <c r="E1852" t="s">
        <v>245</v>
      </c>
      <c r="F1852" t="s">
        <v>245</v>
      </c>
      <c r="G1852" t="s">
        <v>410</v>
      </c>
      <c r="H1852" t="s">
        <v>259</v>
      </c>
      <c r="I1852" t="str">
        <f>TRIM(SUBSTITUTE(Table1[[#This Row],[Player]], " ", ""))</f>
        <v>J.Johnson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f t="shared" si="88"/>
        <v>0</v>
      </c>
      <c r="W1852" t="s">
        <v>58</v>
      </c>
      <c r="X1852" s="3"/>
      <c r="Y1852">
        <v>0</v>
      </c>
      <c r="Z1852">
        <v>7</v>
      </c>
      <c r="AA1852">
        <v>3</v>
      </c>
      <c r="AB1852">
        <v>0</v>
      </c>
      <c r="AC1852">
        <v>0</v>
      </c>
      <c r="AD1852">
        <v>5</v>
      </c>
      <c r="AE1852">
        <v>6</v>
      </c>
      <c r="AF1852">
        <f>Table1[[#This Row],[AB]]+Table1[[#This Row],[BB]]+Table1[[#This Row],[SF]]</f>
        <v>0</v>
      </c>
      <c r="AG1852">
        <f>Table1[[#This Row],[H]]+Table1[[#This Row],[BB]]</f>
        <v>0</v>
      </c>
      <c r="AH1852">
        <f>Table1[[#This Row],[H]]-Table1[[#This Row],[2B]]-Table1[[#This Row],[3B]]-Table1[[#This Row],[HR]]</f>
        <v>0</v>
      </c>
      <c r="AI1852" s="3">
        <f>IF(Table1[[#This Row],[Team_Game_Number]] &gt;_xlfn.MAXIFS(Table1[Team_Game_Number],Table1[Team],Table1[[#This Row],[Team]]) - 5,1,0)</f>
        <v>0</v>
      </c>
      <c r="AJ1852" cm="1">
        <f t="array" ref="AJ1852">MATCH(Table1[[#This Row],[Game_ID]],_xlfn.UNIQUE(_xlfn._xlws.FILTER(Table1[Game_ID],Table1[Team]=Table1[[#This Row],[Team]])),0)</f>
        <v>4</v>
      </c>
      <c r="AK1852">
        <f>IF(Table1[[#This Row],[Last5_Flag]]=1,1,0)</f>
        <v>0</v>
      </c>
      <c r="AL1852">
        <f>COUNTIFS(
    Table1[Player Name], Table1[[#This Row],[Player Name]],
    Table1[Position], Table1[[#This Row],[Position]]
)</f>
        <v>11</v>
      </c>
      <c r="AM1852" t="str" cm="1">
        <f t="array" ref="AM18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853" spans="1:39" x14ac:dyDescent="0.2">
      <c r="A1853" t="str">
        <f>TEXT(Table1[[#This Row],[Date]],"yyyymmdd") &amp; "_" &amp; (LEFT(D1853,3) &amp; "_" &amp; LEFT(E1853,3) &amp; "_" &amp; (Table1[[#This Row],[Game_no.]]))</f>
        <v>20260308_Bow_Fro_2</v>
      </c>
      <c r="B1853" s="1">
        <v>46089</v>
      </c>
      <c r="C1853" s="3">
        <v>2</v>
      </c>
      <c r="D1853" t="s">
        <v>302</v>
      </c>
      <c r="E1853" t="s">
        <v>338</v>
      </c>
      <c r="F1853" t="s">
        <v>338</v>
      </c>
      <c r="G1853" t="s">
        <v>302</v>
      </c>
      <c r="H1853" t="s">
        <v>339</v>
      </c>
      <c r="I1853" t="str">
        <f>TRIM(SUBSTITUTE(Table1[[#This Row],[Player]], " ", ""))</f>
        <v>G.Nelson</v>
      </c>
      <c r="J1853">
        <v>3</v>
      </c>
      <c r="K1853">
        <v>2</v>
      </c>
      <c r="L1853">
        <v>2</v>
      </c>
      <c r="M1853">
        <v>2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f t="shared" si="88"/>
        <v>2</v>
      </c>
      <c r="W1853" t="s">
        <v>57</v>
      </c>
      <c r="X1853" s="3">
        <v>1</v>
      </c>
      <c r="Y1853">
        <v>0</v>
      </c>
      <c r="AF1853">
        <f>Table1[[#This Row],[AB]]+Table1[[#This Row],[BB]]+Table1[[#This Row],[SF]]</f>
        <v>4</v>
      </c>
      <c r="AG1853">
        <f>Table1[[#This Row],[H]]+Table1[[#This Row],[BB]]</f>
        <v>3</v>
      </c>
      <c r="AH1853">
        <f>Table1[[#This Row],[H]]-Table1[[#This Row],[2B]]-Table1[[#This Row],[3B]]-Table1[[#This Row],[HR]]</f>
        <v>2</v>
      </c>
      <c r="AI1853" s="3">
        <f>IF(Table1[[#This Row],[Team_Game_Number]] &gt;_xlfn.MAXIFS(Table1[Team_Game_Number],Table1[Team],Table1[[#This Row],[Team]]) - 5,1,0)</f>
        <v>0</v>
      </c>
      <c r="AJ1853" cm="1">
        <f t="array" ref="AJ1853">MATCH(Table1[[#This Row],[Game_ID]],_xlfn.UNIQUE(_xlfn._xlws.FILTER(Table1[Game_ID],Table1[Team]=Table1[[#This Row],[Team]])),0)</f>
        <v>9</v>
      </c>
      <c r="AK1853">
        <f>IF(Table1[[#This Row],[Last5_Flag]]=1,1,0)</f>
        <v>0</v>
      </c>
      <c r="AL1853">
        <f>COUNTIFS(
    Table1[Player Name], Table1[[#This Row],[Player Name]],
    Table1[Position], Table1[[#This Row],[Position]]
)</f>
        <v>21</v>
      </c>
      <c r="AM1853" t="str" cm="1">
        <f t="array" ref="AM18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854" spans="1:39" x14ac:dyDescent="0.2">
      <c r="A1854" t="str">
        <f>TEXT(Table1[[#This Row],[Date]],"yyyymmdd") &amp; "_" &amp; (LEFT(D1854,3) &amp; "_" &amp; LEFT(E1854,3) &amp; "_" &amp; (Table1[[#This Row],[Game_no.]]))</f>
        <v>20260308_Bow_Fro_2</v>
      </c>
      <c r="B1854" s="1">
        <v>46089</v>
      </c>
      <c r="C1854" s="3">
        <v>2</v>
      </c>
      <c r="D1854" t="s">
        <v>302</v>
      </c>
      <c r="E1854" t="s">
        <v>338</v>
      </c>
      <c r="F1854" t="s">
        <v>338</v>
      </c>
      <c r="G1854" t="s">
        <v>302</v>
      </c>
      <c r="H1854" t="s">
        <v>347</v>
      </c>
      <c r="I1854" t="str">
        <f>TRIM(SUBSTITUTE(Table1[[#This Row],[Player]], " ", ""))</f>
        <v>K.Piconi</v>
      </c>
      <c r="J1854">
        <v>2</v>
      </c>
      <c r="K1854">
        <v>2</v>
      </c>
      <c r="L1854">
        <v>0</v>
      </c>
      <c r="M1854">
        <v>0</v>
      </c>
      <c r="N1854">
        <v>2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f t="shared" si="88"/>
        <v>0</v>
      </c>
      <c r="W1854" t="s">
        <v>8</v>
      </c>
      <c r="X1854" s="3">
        <v>2</v>
      </c>
      <c r="Y1854">
        <v>0</v>
      </c>
      <c r="AF1854">
        <f>Table1[[#This Row],[AB]]+Table1[[#This Row],[BB]]+Table1[[#This Row],[SF]]</f>
        <v>4</v>
      </c>
      <c r="AG1854">
        <f>Table1[[#This Row],[H]]+Table1[[#This Row],[BB]]</f>
        <v>2</v>
      </c>
      <c r="AH1854">
        <f>Table1[[#This Row],[H]]-Table1[[#This Row],[2B]]-Table1[[#This Row],[3B]]-Table1[[#This Row],[HR]]</f>
        <v>0</v>
      </c>
      <c r="AI1854" s="3">
        <f>IF(Table1[[#This Row],[Team_Game_Number]] &gt;_xlfn.MAXIFS(Table1[Team_Game_Number],Table1[Team],Table1[[#This Row],[Team]]) - 5,1,0)</f>
        <v>0</v>
      </c>
      <c r="AJ1854" cm="1">
        <f t="array" ref="AJ1854">MATCH(Table1[[#This Row],[Game_ID]],_xlfn.UNIQUE(_xlfn._xlws.FILTER(Table1[Game_ID],Table1[Team]=Table1[[#This Row],[Team]])),0)</f>
        <v>9</v>
      </c>
      <c r="AK1854">
        <f>IF(Table1[[#This Row],[Last5_Flag]]=1,1,0)</f>
        <v>0</v>
      </c>
      <c r="AL1854">
        <f>COUNTIFS(
    Table1[Player Name], Table1[[#This Row],[Player Name]],
    Table1[Position], Table1[[#This Row],[Position]]
)</f>
        <v>21</v>
      </c>
      <c r="AM1854" t="str" cm="1">
        <f t="array" ref="AM18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855" spans="1:39" x14ac:dyDescent="0.2">
      <c r="A1855" t="str">
        <f>TEXT(Table1[[#This Row],[Date]],"yyyymmdd") &amp; "_" &amp; (LEFT(D1855,3) &amp; "_" &amp; LEFT(E1855,3) &amp; "_" &amp; (Table1[[#This Row],[Game_no.]]))</f>
        <v>20260308_Bow_Fro_2</v>
      </c>
      <c r="B1855" s="1">
        <v>46089</v>
      </c>
      <c r="C1855" s="3">
        <v>2</v>
      </c>
      <c r="D1855" t="s">
        <v>302</v>
      </c>
      <c r="E1855" t="s">
        <v>338</v>
      </c>
      <c r="F1855" t="s">
        <v>338</v>
      </c>
      <c r="G1855" t="s">
        <v>302</v>
      </c>
      <c r="H1855" t="s">
        <v>341</v>
      </c>
      <c r="I1855" t="str">
        <f>TRIM(SUBSTITUTE(Table1[[#This Row],[Player]], " ", ""))</f>
        <v>A.Miller</v>
      </c>
      <c r="J1855">
        <v>4</v>
      </c>
      <c r="K1855">
        <v>2</v>
      </c>
      <c r="L1855">
        <v>2</v>
      </c>
      <c r="M1855">
        <v>5</v>
      </c>
      <c r="N1855">
        <v>0</v>
      </c>
      <c r="O1855">
        <v>0</v>
      </c>
      <c r="P1855">
        <v>1</v>
      </c>
      <c r="Q1855">
        <v>0</v>
      </c>
      <c r="R1855">
        <v>1</v>
      </c>
      <c r="S1855">
        <v>0</v>
      </c>
      <c r="T1855">
        <v>0</v>
      </c>
      <c r="U1855">
        <v>0</v>
      </c>
      <c r="V1855">
        <f t="shared" si="88"/>
        <v>8</v>
      </c>
      <c r="W1855" t="s">
        <v>53</v>
      </c>
      <c r="X1855" s="3">
        <v>3</v>
      </c>
      <c r="Y1855">
        <v>0</v>
      </c>
      <c r="AF1855">
        <f>Table1[[#This Row],[AB]]+Table1[[#This Row],[BB]]+Table1[[#This Row],[SF]]</f>
        <v>4</v>
      </c>
      <c r="AG1855">
        <f>Table1[[#This Row],[H]]+Table1[[#This Row],[BB]]</f>
        <v>2</v>
      </c>
      <c r="AH1855">
        <f>Table1[[#This Row],[H]]-Table1[[#This Row],[2B]]-Table1[[#This Row],[3B]]-Table1[[#This Row],[HR]]</f>
        <v>0</v>
      </c>
      <c r="AI1855" s="3">
        <f>IF(Table1[[#This Row],[Team_Game_Number]] &gt;_xlfn.MAXIFS(Table1[Team_Game_Number],Table1[Team],Table1[[#This Row],[Team]]) - 5,1,0)</f>
        <v>0</v>
      </c>
      <c r="AJ1855" cm="1">
        <f t="array" ref="AJ1855">MATCH(Table1[[#This Row],[Game_ID]],_xlfn.UNIQUE(_xlfn._xlws.FILTER(Table1[Game_ID],Table1[Team]=Table1[[#This Row],[Team]])),0)</f>
        <v>9</v>
      </c>
      <c r="AK1855">
        <f>IF(Table1[[#This Row],[Last5_Flag]]=1,1,0)</f>
        <v>0</v>
      </c>
      <c r="AL1855">
        <f>COUNTIFS(
    Table1[Player Name], Table1[[#This Row],[Player Name]],
    Table1[Position], Table1[[#This Row],[Position]]
)</f>
        <v>20</v>
      </c>
      <c r="AM1855" t="str" cm="1">
        <f t="array" ref="AM18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856" spans="1:39" x14ac:dyDescent="0.2">
      <c r="A1856" t="str">
        <f>TEXT(Table1[[#This Row],[Date]],"yyyymmdd") &amp; "_" &amp; (LEFT(D1856,3) &amp; "_" &amp; LEFT(E1856,3) &amp; "_" &amp; (Table1[[#This Row],[Game_no.]]))</f>
        <v>20260308_Bow_Fro_2</v>
      </c>
      <c r="B1856" s="1">
        <v>46089</v>
      </c>
      <c r="C1856" s="3">
        <v>2</v>
      </c>
      <c r="D1856" t="s">
        <v>302</v>
      </c>
      <c r="E1856" t="s">
        <v>338</v>
      </c>
      <c r="F1856" t="s">
        <v>338</v>
      </c>
      <c r="G1856" t="s">
        <v>302</v>
      </c>
      <c r="H1856" t="s">
        <v>342</v>
      </c>
      <c r="I1856" t="str">
        <f>TRIM(SUBSTITUTE(Table1[[#This Row],[Player]], " ", ""))</f>
        <v>O.Stetler</v>
      </c>
      <c r="J1856">
        <v>3</v>
      </c>
      <c r="K1856">
        <v>1</v>
      </c>
      <c r="L1856">
        <v>1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f t="shared" si="88"/>
        <v>1</v>
      </c>
      <c r="W1856" t="s">
        <v>52</v>
      </c>
      <c r="X1856" s="3">
        <v>4</v>
      </c>
      <c r="Y1856">
        <v>0</v>
      </c>
      <c r="AF1856">
        <f>Table1[[#This Row],[AB]]+Table1[[#This Row],[BB]]+Table1[[#This Row],[SF]]</f>
        <v>3</v>
      </c>
      <c r="AG1856">
        <f>Table1[[#This Row],[H]]+Table1[[#This Row],[BB]]</f>
        <v>1</v>
      </c>
      <c r="AH1856">
        <f>Table1[[#This Row],[H]]-Table1[[#This Row],[2B]]-Table1[[#This Row],[3B]]-Table1[[#This Row],[HR]]</f>
        <v>1</v>
      </c>
      <c r="AI1856" s="3">
        <f>IF(Table1[[#This Row],[Team_Game_Number]] &gt;_xlfn.MAXIFS(Table1[Team_Game_Number],Table1[Team],Table1[[#This Row],[Team]]) - 5,1,0)</f>
        <v>0</v>
      </c>
      <c r="AJ1856" cm="1">
        <f t="array" ref="AJ1856">MATCH(Table1[[#This Row],[Game_ID]],_xlfn.UNIQUE(_xlfn._xlws.FILTER(Table1[Game_ID],Table1[Team]=Table1[[#This Row],[Team]])),0)</f>
        <v>9</v>
      </c>
      <c r="AK1856">
        <f>IF(Table1[[#This Row],[Last5_Flag]]=1,1,0)</f>
        <v>0</v>
      </c>
      <c r="AL1856">
        <f>COUNTIFS(
    Table1[Player Name], Table1[[#This Row],[Player Name]],
    Table1[Position], Table1[[#This Row],[Position]]
)</f>
        <v>19</v>
      </c>
      <c r="AM1856" t="str" cm="1">
        <f t="array" ref="AM18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57" spans="1:39" x14ac:dyDescent="0.2">
      <c r="A1857" t="str">
        <f>TEXT(Table1[[#This Row],[Date]],"yyyymmdd") &amp; "_" &amp; (LEFT(D1857,3) &amp; "_" &amp; LEFT(E1857,3) &amp; "_" &amp; (Table1[[#This Row],[Game_no.]]))</f>
        <v>20260308_Bow_Fro_2</v>
      </c>
      <c r="B1857" s="1">
        <v>46089</v>
      </c>
      <c r="C1857" s="3">
        <v>2</v>
      </c>
      <c r="D1857" t="s">
        <v>302</v>
      </c>
      <c r="E1857" t="s">
        <v>338</v>
      </c>
      <c r="F1857" t="s">
        <v>338</v>
      </c>
      <c r="G1857" t="s">
        <v>302</v>
      </c>
      <c r="H1857" t="s">
        <v>369</v>
      </c>
      <c r="I1857" t="str">
        <f>TRIM(SUBSTITUTE(Table1[[#This Row],[Player]], " ", ""))</f>
        <v>M.Gross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f t="shared" si="88"/>
        <v>0</v>
      </c>
      <c r="W1857" t="s">
        <v>52</v>
      </c>
      <c r="X1857" s="3">
        <v>4</v>
      </c>
      <c r="Y1857">
        <v>0</v>
      </c>
      <c r="AF1857">
        <f>Table1[[#This Row],[AB]]+Table1[[#This Row],[BB]]+Table1[[#This Row],[SF]]</f>
        <v>1</v>
      </c>
      <c r="AG1857">
        <f>Table1[[#This Row],[H]]+Table1[[#This Row],[BB]]</f>
        <v>0</v>
      </c>
      <c r="AH1857">
        <f>Table1[[#This Row],[H]]-Table1[[#This Row],[2B]]-Table1[[#This Row],[3B]]-Table1[[#This Row],[HR]]</f>
        <v>0</v>
      </c>
      <c r="AI1857" s="3">
        <f>IF(Table1[[#This Row],[Team_Game_Number]] &gt;_xlfn.MAXIFS(Table1[Team_Game_Number],Table1[Team],Table1[[#This Row],[Team]]) - 5,1,0)</f>
        <v>0</v>
      </c>
      <c r="AJ1857" cm="1">
        <f t="array" ref="AJ1857">MATCH(Table1[[#This Row],[Game_ID]],_xlfn.UNIQUE(_xlfn._xlws.FILTER(Table1[Game_ID],Table1[Team]=Table1[[#This Row],[Team]])),0)</f>
        <v>9</v>
      </c>
      <c r="AK1857">
        <f>IF(Table1[[#This Row],[Last5_Flag]]=1,1,0)</f>
        <v>0</v>
      </c>
      <c r="AL1857">
        <f>COUNTIFS(
    Table1[Player Name], Table1[[#This Row],[Player Name]],
    Table1[Position], Table1[[#This Row],[Position]]
)</f>
        <v>4</v>
      </c>
      <c r="AM1857" t="str" cm="1">
        <f t="array" ref="AM18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58" spans="1:39" x14ac:dyDescent="0.2">
      <c r="A1858" t="str">
        <f>TEXT(Table1[[#This Row],[Date]],"yyyymmdd") &amp; "_" &amp; (LEFT(D1858,3) &amp; "_" &amp; LEFT(E1858,3) &amp; "_" &amp; (Table1[[#This Row],[Game_no.]]))</f>
        <v>20260308_Bow_Fro_2</v>
      </c>
      <c r="B1858" s="1">
        <v>46089</v>
      </c>
      <c r="C1858" s="3">
        <v>2</v>
      </c>
      <c r="D1858" t="s">
        <v>302</v>
      </c>
      <c r="E1858" t="s">
        <v>338</v>
      </c>
      <c r="F1858" t="s">
        <v>338</v>
      </c>
      <c r="G1858" t="s">
        <v>302</v>
      </c>
      <c r="H1858" t="s">
        <v>343</v>
      </c>
      <c r="I1858" t="str">
        <f>TRIM(SUBSTITUTE(Table1[[#This Row],[Player]], " ", ""))</f>
        <v>B.Russo</v>
      </c>
      <c r="J1858">
        <v>3</v>
      </c>
      <c r="K1858">
        <v>3</v>
      </c>
      <c r="L1858">
        <v>2</v>
      </c>
      <c r="M1858">
        <v>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f t="shared" si="88"/>
        <v>2</v>
      </c>
      <c r="W1858" t="s">
        <v>54</v>
      </c>
      <c r="X1858" s="3">
        <v>5</v>
      </c>
      <c r="Y1858">
        <v>0</v>
      </c>
      <c r="AF1858">
        <f>Table1[[#This Row],[AB]]+Table1[[#This Row],[BB]]+Table1[[#This Row],[SF]]</f>
        <v>4</v>
      </c>
      <c r="AG1858">
        <f>Table1[[#This Row],[H]]+Table1[[#This Row],[BB]]</f>
        <v>3</v>
      </c>
      <c r="AH1858">
        <f>Table1[[#This Row],[H]]-Table1[[#This Row],[2B]]-Table1[[#This Row],[3B]]-Table1[[#This Row],[HR]]</f>
        <v>2</v>
      </c>
      <c r="AI1858" s="3">
        <f>IF(Table1[[#This Row],[Team_Game_Number]] &gt;_xlfn.MAXIFS(Table1[Team_Game_Number],Table1[Team],Table1[[#This Row],[Team]]) - 5,1,0)</f>
        <v>0</v>
      </c>
      <c r="AJ1858" cm="1">
        <f t="array" ref="AJ1858">MATCH(Table1[[#This Row],[Game_ID]],_xlfn.UNIQUE(_xlfn._xlws.FILTER(Table1[Game_ID],Table1[Team]=Table1[[#This Row],[Team]])),0)</f>
        <v>9</v>
      </c>
      <c r="AK1858">
        <f>IF(Table1[[#This Row],[Last5_Flag]]=1,1,0)</f>
        <v>0</v>
      </c>
      <c r="AL1858">
        <f>COUNTIFS(
    Table1[Player Name], Table1[[#This Row],[Player Name]],
    Table1[Position], Table1[[#This Row],[Position]]
)</f>
        <v>21</v>
      </c>
      <c r="AM1858" t="str" cm="1">
        <f t="array" ref="AM18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859" spans="1:39" x14ac:dyDescent="0.2">
      <c r="A1859" t="str">
        <f>TEXT(Table1[[#This Row],[Date]],"yyyymmdd") &amp; "_" &amp; (LEFT(D1859,3) &amp; "_" &amp; LEFT(E1859,3) &amp; "_" &amp; (Table1[[#This Row],[Game_no.]]))</f>
        <v>20260308_Bow_Fro_2</v>
      </c>
      <c r="B1859" s="1">
        <v>46089</v>
      </c>
      <c r="C1859" s="3">
        <v>2</v>
      </c>
      <c r="D1859" t="s">
        <v>302</v>
      </c>
      <c r="E1859" t="s">
        <v>338</v>
      </c>
      <c r="F1859" t="s">
        <v>338</v>
      </c>
      <c r="G1859" t="s">
        <v>302</v>
      </c>
      <c r="H1859" t="s">
        <v>346</v>
      </c>
      <c r="I1859" t="str">
        <f>TRIM(SUBSTITUTE(Table1[[#This Row],[Player]], " ", ""))</f>
        <v>A.Myers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f t="shared" si="88"/>
        <v>0</v>
      </c>
      <c r="W1859" t="s">
        <v>54</v>
      </c>
      <c r="X1859" s="3"/>
      <c r="Y1859">
        <v>0</v>
      </c>
      <c r="AF1859">
        <f>Table1[[#This Row],[AB]]+Table1[[#This Row],[BB]]+Table1[[#This Row],[SF]]</f>
        <v>0</v>
      </c>
      <c r="AG1859">
        <f>Table1[[#This Row],[H]]+Table1[[#This Row],[BB]]</f>
        <v>0</v>
      </c>
      <c r="AH1859">
        <f>Table1[[#This Row],[H]]-Table1[[#This Row],[2B]]-Table1[[#This Row],[3B]]-Table1[[#This Row],[HR]]</f>
        <v>0</v>
      </c>
      <c r="AI1859" s="3">
        <f>IF(Table1[[#This Row],[Team_Game_Number]] &gt;_xlfn.MAXIFS(Table1[Team_Game_Number],Table1[Team],Table1[[#This Row],[Team]]) - 5,1,0)</f>
        <v>0</v>
      </c>
      <c r="AJ1859" cm="1">
        <f t="array" ref="AJ1859">MATCH(Table1[[#This Row],[Game_ID]],_xlfn.UNIQUE(_xlfn._xlws.FILTER(Table1[Game_ID],Table1[Team]=Table1[[#This Row],[Team]])),0)</f>
        <v>9</v>
      </c>
      <c r="AK1859">
        <f>IF(Table1[[#This Row],[Last5_Flag]]=1,1,0)</f>
        <v>0</v>
      </c>
      <c r="AL1859">
        <f>COUNTIFS(
    Table1[Player Name], Table1[[#This Row],[Player Name]],
    Table1[Position], Table1[[#This Row],[Position]]
)</f>
        <v>1</v>
      </c>
      <c r="AM1859" t="str" cm="1">
        <f t="array" ref="AM18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860" spans="1:39" x14ac:dyDescent="0.2">
      <c r="A1860" t="str">
        <f>TEXT(Table1[[#This Row],[Date]],"yyyymmdd") &amp; "_" &amp; (LEFT(D1860,3) &amp; "_" &amp; LEFT(E1860,3) &amp; "_" &amp; (Table1[[#This Row],[Game_no.]]))</f>
        <v>20260308_Bow_Fro_2</v>
      </c>
      <c r="B1860" s="1">
        <v>46089</v>
      </c>
      <c r="C1860" s="3">
        <v>2</v>
      </c>
      <c r="D1860" t="s">
        <v>302</v>
      </c>
      <c r="E1860" t="s">
        <v>338</v>
      </c>
      <c r="F1860" t="s">
        <v>338</v>
      </c>
      <c r="G1860" t="s">
        <v>302</v>
      </c>
      <c r="H1860" t="s">
        <v>340</v>
      </c>
      <c r="I1860" t="str">
        <f>TRIM(SUBSTITUTE(Table1[[#This Row],[Player]], " ", ""))</f>
        <v>Z.Marinello</v>
      </c>
      <c r="J1860">
        <v>2</v>
      </c>
      <c r="K1860">
        <v>1</v>
      </c>
      <c r="L1860">
        <v>1</v>
      </c>
      <c r="M1860">
        <v>1</v>
      </c>
      <c r="N1860">
        <v>2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f t="shared" si="88"/>
        <v>1</v>
      </c>
      <c r="W1860" t="s">
        <v>7</v>
      </c>
      <c r="X1860" s="3">
        <v>6</v>
      </c>
      <c r="Y1860">
        <v>0</v>
      </c>
      <c r="AF1860">
        <f>Table1[[#This Row],[AB]]+Table1[[#This Row],[BB]]+Table1[[#This Row],[SF]]</f>
        <v>4</v>
      </c>
      <c r="AG1860">
        <f>Table1[[#This Row],[H]]+Table1[[#This Row],[BB]]</f>
        <v>3</v>
      </c>
      <c r="AH1860">
        <f>Table1[[#This Row],[H]]-Table1[[#This Row],[2B]]-Table1[[#This Row],[3B]]-Table1[[#This Row],[HR]]</f>
        <v>1</v>
      </c>
      <c r="AI1860" s="3">
        <f>IF(Table1[[#This Row],[Team_Game_Number]] &gt;_xlfn.MAXIFS(Table1[Team_Game_Number],Table1[Team],Table1[[#This Row],[Team]]) - 5,1,0)</f>
        <v>0</v>
      </c>
      <c r="AJ1860" cm="1">
        <f t="array" ref="AJ1860">MATCH(Table1[[#This Row],[Game_ID]],_xlfn.UNIQUE(_xlfn._xlws.FILTER(Table1[Game_ID],Table1[Team]=Table1[[#This Row],[Team]])),0)</f>
        <v>9</v>
      </c>
      <c r="AK1860">
        <f>IF(Table1[[#This Row],[Last5_Flag]]=1,1,0)</f>
        <v>0</v>
      </c>
      <c r="AL1860">
        <f>COUNTIFS(
    Table1[Player Name], Table1[[#This Row],[Player Name]],
    Table1[Position], Table1[[#This Row],[Position]]
)</f>
        <v>16</v>
      </c>
      <c r="AM1860" t="str" cm="1">
        <f t="array" ref="AM18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861" spans="1:39" x14ac:dyDescent="0.2">
      <c r="A1861" t="str">
        <f>TEXT(Table1[[#This Row],[Date]],"yyyymmdd") &amp; "_" &amp; (LEFT(D1861,3) &amp; "_" &amp; LEFT(E1861,3) &amp; "_" &amp; (Table1[[#This Row],[Game_no.]]))</f>
        <v>20260308_Bow_Fro_2</v>
      </c>
      <c r="B1861" s="1">
        <v>46089</v>
      </c>
      <c r="C1861" s="3">
        <v>2</v>
      </c>
      <c r="D1861" t="s">
        <v>302</v>
      </c>
      <c r="E1861" t="s">
        <v>338</v>
      </c>
      <c r="F1861" t="s">
        <v>338</v>
      </c>
      <c r="G1861" t="s">
        <v>302</v>
      </c>
      <c r="H1861" t="s">
        <v>344</v>
      </c>
      <c r="I1861" t="str">
        <f>TRIM(SUBSTITUTE(Table1[[#This Row],[Player]], " ", ""))</f>
        <v>S.Haller</v>
      </c>
      <c r="J1861">
        <v>2</v>
      </c>
      <c r="K1861">
        <v>1</v>
      </c>
      <c r="L1861">
        <v>1</v>
      </c>
      <c r="M1861">
        <v>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f t="shared" si="88"/>
        <v>1</v>
      </c>
      <c r="W1861" t="s">
        <v>48</v>
      </c>
      <c r="X1861" s="3">
        <v>7</v>
      </c>
      <c r="Y1861">
        <v>0</v>
      </c>
      <c r="AF1861">
        <f>Table1[[#This Row],[AB]]+Table1[[#This Row],[BB]]+Table1[[#This Row],[SF]]</f>
        <v>3</v>
      </c>
      <c r="AG1861">
        <f>Table1[[#This Row],[H]]+Table1[[#This Row],[BB]]</f>
        <v>2</v>
      </c>
      <c r="AH1861">
        <f>Table1[[#This Row],[H]]-Table1[[#This Row],[2B]]-Table1[[#This Row],[3B]]-Table1[[#This Row],[HR]]</f>
        <v>1</v>
      </c>
      <c r="AI1861" s="3">
        <f>IF(Table1[[#This Row],[Team_Game_Number]] &gt;_xlfn.MAXIFS(Table1[Team_Game_Number],Table1[Team],Table1[[#This Row],[Team]]) - 5,1,0)</f>
        <v>0</v>
      </c>
      <c r="AJ1861" cm="1">
        <f t="array" ref="AJ1861">MATCH(Table1[[#This Row],[Game_ID]],_xlfn.UNIQUE(_xlfn._xlws.FILTER(Table1[Game_ID],Table1[Team]=Table1[[#This Row],[Team]])),0)</f>
        <v>9</v>
      </c>
      <c r="AK1861">
        <f>IF(Table1[[#This Row],[Last5_Flag]]=1,1,0)</f>
        <v>0</v>
      </c>
      <c r="AL1861">
        <f>COUNTIFS(
    Table1[Player Name], Table1[[#This Row],[Player Name]],
    Table1[Position], Table1[[#This Row],[Position]]
)</f>
        <v>17</v>
      </c>
      <c r="AM1861" t="str" cm="1">
        <f t="array" ref="AM18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862" spans="1:39" x14ac:dyDescent="0.2">
      <c r="A1862" t="str">
        <f>TEXT(Table1[[#This Row],[Date]],"yyyymmdd") &amp; "_" &amp; (LEFT(D1862,3) &amp; "_" &amp; LEFT(E1862,3) &amp; "_" &amp; (Table1[[#This Row],[Game_no.]]))</f>
        <v>20260308_Bow_Fro_2</v>
      </c>
      <c r="B1862" s="1">
        <v>46089</v>
      </c>
      <c r="C1862" s="3">
        <v>2</v>
      </c>
      <c r="D1862" t="s">
        <v>302</v>
      </c>
      <c r="E1862" t="s">
        <v>338</v>
      </c>
      <c r="F1862" t="s">
        <v>338</v>
      </c>
      <c r="G1862" t="s">
        <v>302</v>
      </c>
      <c r="H1862" t="s">
        <v>354</v>
      </c>
      <c r="I1862" t="str">
        <f>TRIM(SUBSTITUTE(Table1[[#This Row],[Player]], " ", ""))</f>
        <v>M.Monahan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f t="shared" si="88"/>
        <v>0</v>
      </c>
      <c r="W1862" t="s">
        <v>48</v>
      </c>
      <c r="X1862" s="3">
        <v>7</v>
      </c>
      <c r="Y1862">
        <v>0</v>
      </c>
      <c r="AF1862">
        <f>Table1[[#This Row],[AB]]+Table1[[#This Row],[BB]]+Table1[[#This Row],[SF]]</f>
        <v>1</v>
      </c>
      <c r="AG1862">
        <f>Table1[[#This Row],[H]]+Table1[[#This Row],[BB]]</f>
        <v>0</v>
      </c>
      <c r="AH1862">
        <f>Table1[[#This Row],[H]]-Table1[[#This Row],[2B]]-Table1[[#This Row],[3B]]-Table1[[#This Row],[HR]]</f>
        <v>0</v>
      </c>
      <c r="AI1862" s="3">
        <f>IF(Table1[[#This Row],[Team_Game_Number]] &gt;_xlfn.MAXIFS(Table1[Team_Game_Number],Table1[Team],Table1[[#This Row],[Team]]) - 5,1,0)</f>
        <v>0</v>
      </c>
      <c r="AJ1862" cm="1">
        <f t="array" ref="AJ1862">MATCH(Table1[[#This Row],[Game_ID]],_xlfn.UNIQUE(_xlfn._xlws.FILTER(Table1[Game_ID],Table1[Team]=Table1[[#This Row],[Team]])),0)</f>
        <v>9</v>
      </c>
      <c r="AK1862">
        <f>IF(Table1[[#This Row],[Last5_Flag]]=1,1,0)</f>
        <v>0</v>
      </c>
      <c r="AL1862">
        <f>COUNTIFS(
    Table1[Player Name], Table1[[#This Row],[Player Name]],
    Table1[Position], Table1[[#This Row],[Position]]
)</f>
        <v>4</v>
      </c>
      <c r="AM1862" t="str" cm="1">
        <f t="array" ref="AM18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863" spans="1:39" x14ac:dyDescent="0.2">
      <c r="A1863" t="str">
        <f>TEXT(Table1[[#This Row],[Date]],"yyyymmdd") &amp; "_" &amp; (LEFT(D1863,3) &amp; "_" &amp; LEFT(E1863,3) &amp; "_" &amp; (Table1[[#This Row],[Game_no.]]))</f>
        <v>20260308_Bow_Fro_2</v>
      </c>
      <c r="B1863" s="1">
        <v>46089</v>
      </c>
      <c r="C1863" s="3">
        <v>2</v>
      </c>
      <c r="D1863" t="s">
        <v>302</v>
      </c>
      <c r="E1863" t="s">
        <v>338</v>
      </c>
      <c r="F1863" t="s">
        <v>338</v>
      </c>
      <c r="G1863" t="s">
        <v>302</v>
      </c>
      <c r="H1863" t="s">
        <v>372</v>
      </c>
      <c r="I1863" t="str">
        <f>TRIM(SUBSTITUTE(Table1[[#This Row],[Player]], " ", ""))</f>
        <v>R.Durnall</v>
      </c>
      <c r="J1863">
        <v>2</v>
      </c>
      <c r="K1863">
        <v>2</v>
      </c>
      <c r="L1863">
        <v>1</v>
      </c>
      <c r="M1863">
        <v>1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f t="shared" si="88"/>
        <v>1</v>
      </c>
      <c r="W1863" t="s">
        <v>128</v>
      </c>
      <c r="X1863" s="3">
        <v>8</v>
      </c>
      <c r="Y1863">
        <v>0</v>
      </c>
      <c r="AF1863">
        <f>Table1[[#This Row],[AB]]+Table1[[#This Row],[BB]]+Table1[[#This Row],[SF]]</f>
        <v>3</v>
      </c>
      <c r="AG1863">
        <f>Table1[[#This Row],[H]]+Table1[[#This Row],[BB]]</f>
        <v>2</v>
      </c>
      <c r="AH1863">
        <f>Table1[[#This Row],[H]]-Table1[[#This Row],[2B]]-Table1[[#This Row],[3B]]-Table1[[#This Row],[HR]]</f>
        <v>1</v>
      </c>
      <c r="AI1863" s="3">
        <f>IF(Table1[[#This Row],[Team_Game_Number]] &gt;_xlfn.MAXIFS(Table1[Team_Game_Number],Table1[Team],Table1[[#This Row],[Team]]) - 5,1,0)</f>
        <v>0</v>
      </c>
      <c r="AJ1863" cm="1">
        <f t="array" ref="AJ1863">MATCH(Table1[[#This Row],[Game_ID]],_xlfn.UNIQUE(_xlfn._xlws.FILTER(Table1[Game_ID],Table1[Team]=Table1[[#This Row],[Team]])),0)</f>
        <v>9</v>
      </c>
      <c r="AK1863">
        <f>IF(Table1[[#This Row],[Last5_Flag]]=1,1,0)</f>
        <v>0</v>
      </c>
      <c r="AL1863">
        <f>COUNTIFS(
    Table1[Player Name], Table1[[#This Row],[Player Name]],
    Table1[Position], Table1[[#This Row],[Position]]
)</f>
        <v>1</v>
      </c>
      <c r="AM1863" t="str" cm="1">
        <f t="array" ref="AM18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864" spans="1:39" x14ac:dyDescent="0.2">
      <c r="A1864" t="str">
        <f>TEXT(Table1[[#This Row],[Date]],"yyyymmdd") &amp; "_" &amp; (LEFT(D1864,3) &amp; "_" &amp; LEFT(E1864,3) &amp; "_" &amp; (Table1[[#This Row],[Game_no.]]))</f>
        <v>20260308_Bow_Fro_2</v>
      </c>
      <c r="B1864" s="1">
        <v>46089</v>
      </c>
      <c r="C1864" s="3">
        <v>2</v>
      </c>
      <c r="D1864" t="s">
        <v>302</v>
      </c>
      <c r="E1864" t="s">
        <v>338</v>
      </c>
      <c r="F1864" t="s">
        <v>338</v>
      </c>
      <c r="G1864" t="s">
        <v>302</v>
      </c>
      <c r="H1864" t="s">
        <v>348</v>
      </c>
      <c r="I1864" t="str">
        <f>TRIM(SUBSTITUTE(Table1[[#This Row],[Player]], " ", ""))</f>
        <v>S.Magee</v>
      </c>
      <c r="J1864">
        <v>2</v>
      </c>
      <c r="K1864">
        <v>1</v>
      </c>
      <c r="L1864">
        <v>0</v>
      </c>
      <c r="M1864">
        <v>1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f t="shared" si="88"/>
        <v>0</v>
      </c>
      <c r="W1864" t="s">
        <v>43</v>
      </c>
      <c r="X1864" s="3">
        <v>9</v>
      </c>
      <c r="Y1864">
        <v>0</v>
      </c>
      <c r="AF1864">
        <f>Table1[[#This Row],[AB]]+Table1[[#This Row],[BB]]+Table1[[#This Row],[SF]]</f>
        <v>2</v>
      </c>
      <c r="AG1864">
        <f>Table1[[#This Row],[H]]+Table1[[#This Row],[BB]]</f>
        <v>0</v>
      </c>
      <c r="AH1864">
        <f>Table1[[#This Row],[H]]-Table1[[#This Row],[2B]]-Table1[[#This Row],[3B]]-Table1[[#This Row],[HR]]</f>
        <v>0</v>
      </c>
      <c r="AI1864" s="3">
        <f>IF(Table1[[#This Row],[Team_Game_Number]] &gt;_xlfn.MAXIFS(Table1[Team_Game_Number],Table1[Team],Table1[[#This Row],[Team]]) - 5,1,0)</f>
        <v>0</v>
      </c>
      <c r="AJ1864" cm="1">
        <f t="array" ref="AJ1864">MATCH(Table1[[#This Row],[Game_ID]],_xlfn.UNIQUE(_xlfn._xlws.FILTER(Table1[Game_ID],Table1[Team]=Table1[[#This Row],[Team]])),0)</f>
        <v>9</v>
      </c>
      <c r="AK1864">
        <f>IF(Table1[[#This Row],[Last5_Flag]]=1,1,0)</f>
        <v>0</v>
      </c>
      <c r="AL1864">
        <f>COUNTIFS(
    Table1[Player Name], Table1[[#This Row],[Player Name]],
    Table1[Position], Table1[[#This Row],[Position]]
)</f>
        <v>9</v>
      </c>
      <c r="AM1864" t="str" cm="1">
        <f t="array" ref="AM18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65" spans="1:39" x14ac:dyDescent="0.2">
      <c r="A1865" t="str">
        <f>TEXT(Table1[[#This Row],[Date]],"yyyymmdd") &amp; "_" &amp; (LEFT(D1865,3) &amp; "_" &amp; LEFT(E1865,3) &amp; "_" &amp; (Table1[[#This Row],[Game_no.]]))</f>
        <v>20260308_Bow_Fro_2</v>
      </c>
      <c r="B1865" s="1">
        <v>46089</v>
      </c>
      <c r="C1865" s="3">
        <v>2</v>
      </c>
      <c r="D1865" t="s">
        <v>302</v>
      </c>
      <c r="E1865" t="s">
        <v>338</v>
      </c>
      <c r="F1865" t="s">
        <v>338</v>
      </c>
      <c r="G1865" t="s">
        <v>302</v>
      </c>
      <c r="H1865" t="s">
        <v>345</v>
      </c>
      <c r="I1865" t="str">
        <f>TRIM(SUBSTITUTE(Table1[[#This Row],[Player]], " ", ""))</f>
        <v>I.Donaldson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f t="shared" si="88"/>
        <v>0</v>
      </c>
      <c r="W1865" t="s">
        <v>58</v>
      </c>
      <c r="X1865" s="3"/>
      <c r="Y1865">
        <v>0</v>
      </c>
      <c r="Z1865">
        <v>5</v>
      </c>
      <c r="AA1865">
        <v>3</v>
      </c>
      <c r="AB1865">
        <v>0</v>
      </c>
      <c r="AC1865">
        <v>0</v>
      </c>
      <c r="AD1865">
        <v>3</v>
      </c>
      <c r="AE1865">
        <v>3</v>
      </c>
      <c r="AF1865">
        <f>Table1[[#This Row],[AB]]+Table1[[#This Row],[BB]]+Table1[[#This Row],[SF]]</f>
        <v>0</v>
      </c>
      <c r="AG1865">
        <f>Table1[[#This Row],[H]]+Table1[[#This Row],[BB]]</f>
        <v>0</v>
      </c>
      <c r="AH1865">
        <f>Table1[[#This Row],[H]]-Table1[[#This Row],[2B]]-Table1[[#This Row],[3B]]-Table1[[#This Row],[HR]]</f>
        <v>0</v>
      </c>
      <c r="AI1865" s="3">
        <f>IF(Table1[[#This Row],[Team_Game_Number]] &gt;_xlfn.MAXIFS(Table1[Team_Game_Number],Table1[Team],Table1[[#This Row],[Team]]) - 5,1,0)</f>
        <v>0</v>
      </c>
      <c r="AJ1865" cm="1">
        <f t="array" ref="AJ1865">MATCH(Table1[[#This Row],[Game_ID]],_xlfn.UNIQUE(_xlfn._xlws.FILTER(Table1[Game_ID],Table1[Team]=Table1[[#This Row],[Team]])),0)</f>
        <v>9</v>
      </c>
      <c r="AK1865">
        <f>IF(Table1[[#This Row],[Last5_Flag]]=1,1,0)</f>
        <v>0</v>
      </c>
      <c r="AL1865">
        <f>COUNTIFS(
    Table1[Player Name], Table1[[#This Row],[Player Name]],
    Table1[Position], Table1[[#This Row],[Position]]
)</f>
        <v>6</v>
      </c>
      <c r="AM1865" t="str" cm="1">
        <f t="array" ref="AM18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66" spans="1:39" x14ac:dyDescent="0.2">
      <c r="A1866" t="str">
        <f>TEXT(Table1[[#This Row],[Date]],"yyyymmdd") &amp; "_" &amp; (LEFT(D1866,3) &amp; "_" &amp; LEFT(E1866,3) &amp; "_" &amp; (Table1[[#This Row],[Game_no.]]))</f>
        <v>20260309_Kin_Fai_1</v>
      </c>
      <c r="B1866" s="1">
        <v>46090</v>
      </c>
      <c r="C1866" s="3">
        <v>1</v>
      </c>
      <c r="D1866" t="s">
        <v>151</v>
      </c>
      <c r="E1866" t="s">
        <v>168</v>
      </c>
      <c r="F1866" t="s">
        <v>168</v>
      </c>
      <c r="G1866" t="s">
        <v>151</v>
      </c>
      <c r="H1866" t="s">
        <v>169</v>
      </c>
      <c r="I1866" t="str">
        <f>TRIM(SUBSTITUTE(Table1[[#This Row],[Player]], " ", ""))</f>
        <v>B.Hess</v>
      </c>
      <c r="J1866">
        <v>4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f t="shared" si="88"/>
        <v>0</v>
      </c>
      <c r="W1866" t="s">
        <v>54</v>
      </c>
      <c r="X1866" s="3">
        <v>1</v>
      </c>
      <c r="Y1866">
        <v>0</v>
      </c>
      <c r="AF1866">
        <f>Table1[[#This Row],[AB]]+Table1[[#This Row],[BB]]+Table1[[#This Row],[SF]]</f>
        <v>4</v>
      </c>
      <c r="AG1866">
        <f>Table1[[#This Row],[H]]+Table1[[#This Row],[BB]]</f>
        <v>0</v>
      </c>
      <c r="AH1866">
        <f>Table1[[#This Row],[H]]-Table1[[#This Row],[2B]]-Table1[[#This Row],[3B]]-Table1[[#This Row],[HR]]</f>
        <v>0</v>
      </c>
      <c r="AI1866" s="3">
        <f>IF(Table1[[#This Row],[Team_Game_Number]] &gt;_xlfn.MAXIFS(Table1[Team_Game_Number],Table1[Team],Table1[[#This Row],[Team]]) - 5,1,0)</f>
        <v>0</v>
      </c>
      <c r="AJ1866" cm="1">
        <f t="array" ref="AJ1866">MATCH(Table1[[#This Row],[Game_ID]],_xlfn.UNIQUE(_xlfn._xlws.FILTER(Table1[Game_ID],Table1[Team]=Table1[[#This Row],[Team]])),0)</f>
        <v>13</v>
      </c>
      <c r="AK1866">
        <f>IF(Table1[[#This Row],[Last5_Flag]]=1,1,0)</f>
        <v>0</v>
      </c>
      <c r="AL1866">
        <f>COUNTIFS(
    Table1[Player Name], Table1[[#This Row],[Player Name]],
    Table1[Position], Table1[[#This Row],[Position]]
)</f>
        <v>24</v>
      </c>
      <c r="AM1866" t="str" cm="1">
        <f t="array" ref="AM18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867" spans="1:39" x14ac:dyDescent="0.2">
      <c r="A1867" t="str">
        <f>TEXT(Table1[[#This Row],[Date]],"yyyymmdd") &amp; "_" &amp; (LEFT(D1867,3) &amp; "_" &amp; LEFT(E1867,3) &amp; "_" &amp; (Table1[[#This Row],[Game_no.]]))</f>
        <v>20260309_Kin_Fai_1</v>
      </c>
      <c r="B1867" s="1">
        <v>46090</v>
      </c>
      <c r="C1867" s="3">
        <v>1</v>
      </c>
      <c r="D1867" t="s">
        <v>151</v>
      </c>
      <c r="E1867" t="s">
        <v>168</v>
      </c>
      <c r="F1867" t="s">
        <v>168</v>
      </c>
      <c r="G1867" t="s">
        <v>151</v>
      </c>
      <c r="H1867" t="s">
        <v>170</v>
      </c>
      <c r="I1867" t="str">
        <f>TRIM(SUBSTITUTE(Table1[[#This Row],[Player]], " ", ""))</f>
        <v>G.Bibb</v>
      </c>
      <c r="J1867">
        <v>2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f t="shared" si="88"/>
        <v>0</v>
      </c>
      <c r="W1867" t="s">
        <v>53</v>
      </c>
      <c r="X1867" s="3">
        <v>2</v>
      </c>
      <c r="Y1867">
        <v>0</v>
      </c>
      <c r="AF1867">
        <f>Table1[[#This Row],[AB]]+Table1[[#This Row],[BB]]+Table1[[#This Row],[SF]]</f>
        <v>3</v>
      </c>
      <c r="AG1867">
        <f>Table1[[#This Row],[H]]+Table1[[#This Row],[BB]]</f>
        <v>1</v>
      </c>
      <c r="AH1867">
        <f>Table1[[#This Row],[H]]-Table1[[#This Row],[2B]]-Table1[[#This Row],[3B]]-Table1[[#This Row],[HR]]</f>
        <v>0</v>
      </c>
      <c r="AI1867" s="3">
        <f>IF(Table1[[#This Row],[Team_Game_Number]] &gt;_xlfn.MAXIFS(Table1[Team_Game_Number],Table1[Team],Table1[[#This Row],[Team]]) - 5,1,0)</f>
        <v>0</v>
      </c>
      <c r="AJ1867" cm="1">
        <f t="array" ref="AJ1867">MATCH(Table1[[#This Row],[Game_ID]],_xlfn.UNIQUE(_xlfn._xlws.FILTER(Table1[Game_ID],Table1[Team]=Table1[[#This Row],[Team]])),0)</f>
        <v>13</v>
      </c>
      <c r="AK1867">
        <f>IF(Table1[[#This Row],[Last5_Flag]]=1,1,0)</f>
        <v>0</v>
      </c>
      <c r="AL1867">
        <f>COUNTIFS(
    Table1[Player Name], Table1[[#This Row],[Player Name]],
    Table1[Position], Table1[[#This Row],[Position]]
)</f>
        <v>20</v>
      </c>
      <c r="AM1867" t="str" cm="1">
        <f t="array" ref="AM18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868" spans="1:39" x14ac:dyDescent="0.2">
      <c r="A1868" t="str">
        <f>TEXT(Table1[[#This Row],[Date]],"yyyymmdd") &amp; "_" &amp; (LEFT(D1868,3) &amp; "_" &amp; LEFT(E1868,3) &amp; "_" &amp; (Table1[[#This Row],[Game_no.]]))</f>
        <v>20260309_Kin_Fai_1</v>
      </c>
      <c r="B1868" s="1">
        <v>46090</v>
      </c>
      <c r="C1868" s="3">
        <v>1</v>
      </c>
      <c r="D1868" t="s">
        <v>151</v>
      </c>
      <c r="E1868" t="s">
        <v>168</v>
      </c>
      <c r="F1868" t="s">
        <v>168</v>
      </c>
      <c r="G1868" t="s">
        <v>151</v>
      </c>
      <c r="H1868" t="s">
        <v>177</v>
      </c>
      <c r="I1868" t="str">
        <f>TRIM(SUBSTITUTE(Table1[[#This Row],[Player]], " ", ""))</f>
        <v>A.Nordling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f t="shared" si="88"/>
        <v>0</v>
      </c>
      <c r="W1868" t="s">
        <v>74</v>
      </c>
      <c r="X1868" s="3">
        <v>2</v>
      </c>
      <c r="Y1868">
        <v>0</v>
      </c>
      <c r="AF1868">
        <f>Table1[[#This Row],[AB]]+Table1[[#This Row],[BB]]+Table1[[#This Row],[SF]]</f>
        <v>1</v>
      </c>
      <c r="AG1868">
        <f>Table1[[#This Row],[H]]+Table1[[#This Row],[BB]]</f>
        <v>0</v>
      </c>
      <c r="AH1868">
        <f>Table1[[#This Row],[H]]-Table1[[#This Row],[2B]]-Table1[[#This Row],[3B]]-Table1[[#This Row],[HR]]</f>
        <v>0</v>
      </c>
      <c r="AI1868" s="3">
        <f>IF(Table1[[#This Row],[Team_Game_Number]] &gt;_xlfn.MAXIFS(Table1[Team_Game_Number],Table1[Team],Table1[[#This Row],[Team]]) - 5,1,0)</f>
        <v>0</v>
      </c>
      <c r="AJ1868" cm="1">
        <f t="array" ref="AJ1868">MATCH(Table1[[#This Row],[Game_ID]],_xlfn.UNIQUE(_xlfn._xlws.FILTER(Table1[Game_ID],Table1[Team]=Table1[[#This Row],[Team]])),0)</f>
        <v>13</v>
      </c>
      <c r="AK1868">
        <f>IF(Table1[[#This Row],[Last5_Flag]]=1,1,0)</f>
        <v>0</v>
      </c>
      <c r="AL1868">
        <f>COUNTIFS(
    Table1[Player Name], Table1[[#This Row],[Player Name]],
    Table1[Position], Table1[[#This Row],[Position]]
)</f>
        <v>16</v>
      </c>
      <c r="AM1868" t="str" cm="1">
        <f t="array" ref="AM18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869" spans="1:39" x14ac:dyDescent="0.2">
      <c r="A1869" t="str">
        <f>TEXT(Table1[[#This Row],[Date]],"yyyymmdd") &amp; "_" &amp; (LEFT(D1869,3) &amp; "_" &amp; LEFT(E1869,3) &amp; "_" &amp; (Table1[[#This Row],[Game_no.]]))</f>
        <v>20260309_Kin_Fai_1</v>
      </c>
      <c r="B1869" s="1">
        <v>46090</v>
      </c>
      <c r="C1869" s="3">
        <v>1</v>
      </c>
      <c r="D1869" t="s">
        <v>151</v>
      </c>
      <c r="E1869" t="s">
        <v>168</v>
      </c>
      <c r="F1869" t="s">
        <v>168</v>
      </c>
      <c r="G1869" t="s">
        <v>151</v>
      </c>
      <c r="H1869" t="s">
        <v>172</v>
      </c>
      <c r="I1869" t="str">
        <f>TRIM(SUBSTITUTE(Table1[[#This Row],[Player]], " ", ""))</f>
        <v>E.Paul</v>
      </c>
      <c r="J1869">
        <v>4</v>
      </c>
      <c r="K1869">
        <v>0</v>
      </c>
      <c r="L1869">
        <v>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f t="shared" si="88"/>
        <v>3</v>
      </c>
      <c r="W1869" t="s">
        <v>48</v>
      </c>
      <c r="X1869" s="3">
        <v>3</v>
      </c>
      <c r="Y1869">
        <v>0</v>
      </c>
      <c r="AF1869">
        <f>Table1[[#This Row],[AB]]+Table1[[#This Row],[BB]]+Table1[[#This Row],[SF]]</f>
        <v>4</v>
      </c>
      <c r="AG1869">
        <f>Table1[[#This Row],[H]]+Table1[[#This Row],[BB]]</f>
        <v>3</v>
      </c>
      <c r="AH1869">
        <f>Table1[[#This Row],[H]]-Table1[[#This Row],[2B]]-Table1[[#This Row],[3B]]-Table1[[#This Row],[HR]]</f>
        <v>3</v>
      </c>
      <c r="AI1869" s="3">
        <f>IF(Table1[[#This Row],[Team_Game_Number]] &gt;_xlfn.MAXIFS(Table1[Team_Game_Number],Table1[Team],Table1[[#This Row],[Team]]) - 5,1,0)</f>
        <v>0</v>
      </c>
      <c r="AJ1869" cm="1">
        <f t="array" ref="AJ1869">MATCH(Table1[[#This Row],[Game_ID]],_xlfn.UNIQUE(_xlfn._xlws.FILTER(Table1[Game_ID],Table1[Team]=Table1[[#This Row],[Team]])),0)</f>
        <v>13</v>
      </c>
      <c r="AK1869">
        <f>IF(Table1[[#This Row],[Last5_Flag]]=1,1,0)</f>
        <v>0</v>
      </c>
      <c r="AL1869">
        <f>COUNTIFS(
    Table1[Player Name], Table1[[#This Row],[Player Name]],
    Table1[Position], Table1[[#This Row],[Position]]
)</f>
        <v>24</v>
      </c>
      <c r="AM1869" t="str" cm="1">
        <f t="array" ref="AM18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870" spans="1:39" x14ac:dyDescent="0.2">
      <c r="A1870" t="str">
        <f>TEXT(Table1[[#This Row],[Date]],"yyyymmdd") &amp; "_" &amp; (LEFT(D1870,3) &amp; "_" &amp; LEFT(E1870,3) &amp; "_" &amp; (Table1[[#This Row],[Game_no.]]))</f>
        <v>20260309_Kin_Fai_1</v>
      </c>
      <c r="B1870" s="1">
        <v>46090</v>
      </c>
      <c r="C1870" s="3">
        <v>1</v>
      </c>
      <c r="D1870" t="s">
        <v>151</v>
      </c>
      <c r="E1870" t="s">
        <v>168</v>
      </c>
      <c r="F1870" t="s">
        <v>168</v>
      </c>
      <c r="G1870" t="s">
        <v>151</v>
      </c>
      <c r="H1870" t="s">
        <v>173</v>
      </c>
      <c r="I1870" t="str">
        <f>TRIM(SUBSTITUTE(Table1[[#This Row],[Player]], " ", ""))</f>
        <v>A.Townsend</v>
      </c>
      <c r="J1870">
        <v>4</v>
      </c>
      <c r="K1870">
        <v>0</v>
      </c>
      <c r="L1870">
        <v>2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f t="shared" si="88"/>
        <v>2</v>
      </c>
      <c r="W1870" t="s">
        <v>7</v>
      </c>
      <c r="X1870" s="3">
        <v>4</v>
      </c>
      <c r="Y1870">
        <v>0</v>
      </c>
      <c r="AF1870">
        <f>Table1[[#This Row],[AB]]+Table1[[#This Row],[BB]]+Table1[[#This Row],[SF]]</f>
        <v>4</v>
      </c>
      <c r="AG1870">
        <f>Table1[[#This Row],[H]]+Table1[[#This Row],[BB]]</f>
        <v>2</v>
      </c>
      <c r="AH1870">
        <f>Table1[[#This Row],[H]]-Table1[[#This Row],[2B]]-Table1[[#This Row],[3B]]-Table1[[#This Row],[HR]]</f>
        <v>2</v>
      </c>
      <c r="AI1870" s="3">
        <f>IF(Table1[[#This Row],[Team_Game_Number]] &gt;_xlfn.MAXIFS(Table1[Team_Game_Number],Table1[Team],Table1[[#This Row],[Team]]) - 5,1,0)</f>
        <v>0</v>
      </c>
      <c r="AJ1870" cm="1">
        <f t="array" ref="AJ1870">MATCH(Table1[[#This Row],[Game_ID]],_xlfn.UNIQUE(_xlfn._xlws.FILTER(Table1[Game_ID],Table1[Team]=Table1[[#This Row],[Team]])),0)</f>
        <v>13</v>
      </c>
      <c r="AK1870">
        <f>IF(Table1[[#This Row],[Last5_Flag]]=1,1,0)</f>
        <v>0</v>
      </c>
      <c r="AL1870">
        <f>COUNTIFS(
    Table1[Player Name], Table1[[#This Row],[Player Name]],
    Table1[Position], Table1[[#This Row],[Position]]
)</f>
        <v>3</v>
      </c>
      <c r="AM1870" t="str" cm="1">
        <f t="array" ref="AM18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871" spans="1:39" x14ac:dyDescent="0.2">
      <c r="A1871" t="str">
        <f>TEXT(Table1[[#This Row],[Date]],"yyyymmdd") &amp; "_" &amp; (LEFT(D1871,3) &amp; "_" &amp; LEFT(E1871,3) &amp; "_" &amp; (Table1[[#This Row],[Game_no.]]))</f>
        <v>20260309_Kin_Fai_1</v>
      </c>
      <c r="B1871" s="1">
        <v>46090</v>
      </c>
      <c r="C1871" s="3">
        <v>1</v>
      </c>
      <c r="D1871" t="s">
        <v>151</v>
      </c>
      <c r="E1871" t="s">
        <v>168</v>
      </c>
      <c r="F1871" t="s">
        <v>168</v>
      </c>
      <c r="G1871" t="s">
        <v>151</v>
      </c>
      <c r="H1871" t="s">
        <v>174</v>
      </c>
      <c r="I1871" t="str">
        <f>TRIM(SUBSTITUTE(Table1[[#This Row],[Player]], " ", ""))</f>
        <v>A.Foresha</v>
      </c>
      <c r="J1871">
        <v>3</v>
      </c>
      <c r="K1871">
        <v>1</v>
      </c>
      <c r="L1871">
        <v>1</v>
      </c>
      <c r="M1871">
        <v>0</v>
      </c>
      <c r="N1871">
        <v>0</v>
      </c>
      <c r="O1871">
        <v>2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f t="shared" si="88"/>
        <v>1</v>
      </c>
      <c r="W1871" t="s">
        <v>43</v>
      </c>
      <c r="X1871" s="3">
        <v>5</v>
      </c>
      <c r="Y1871">
        <v>0</v>
      </c>
      <c r="AF1871">
        <f>Table1[[#This Row],[AB]]+Table1[[#This Row],[BB]]+Table1[[#This Row],[SF]]</f>
        <v>3</v>
      </c>
      <c r="AG1871">
        <f>Table1[[#This Row],[H]]+Table1[[#This Row],[BB]]</f>
        <v>1</v>
      </c>
      <c r="AH1871">
        <f>Table1[[#This Row],[H]]-Table1[[#This Row],[2B]]-Table1[[#This Row],[3B]]-Table1[[#This Row],[HR]]</f>
        <v>1</v>
      </c>
      <c r="AI1871" s="3">
        <f>IF(Table1[[#This Row],[Team_Game_Number]] &gt;_xlfn.MAXIFS(Table1[Team_Game_Number],Table1[Team],Table1[[#This Row],[Team]]) - 5,1,0)</f>
        <v>0</v>
      </c>
      <c r="AJ1871" cm="1">
        <f t="array" ref="AJ1871">MATCH(Table1[[#This Row],[Game_ID]],_xlfn.UNIQUE(_xlfn._xlws.FILTER(Table1[Game_ID],Table1[Team]=Table1[[#This Row],[Team]])),0)</f>
        <v>13</v>
      </c>
      <c r="AK1871">
        <f>IF(Table1[[#This Row],[Last5_Flag]]=1,1,0)</f>
        <v>0</v>
      </c>
      <c r="AL1871">
        <f>COUNTIFS(
    Table1[Player Name], Table1[[#This Row],[Player Name]],
    Table1[Position], Table1[[#This Row],[Position]]
)</f>
        <v>23</v>
      </c>
      <c r="AM1871" t="str" cm="1">
        <f t="array" ref="AM18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72" spans="1:39" x14ac:dyDescent="0.2">
      <c r="A1872" t="str">
        <f>TEXT(Table1[[#This Row],[Date]],"yyyymmdd") &amp; "_" &amp; (LEFT(D1872,3) &amp; "_" &amp; LEFT(E1872,3) &amp; "_" &amp; (Table1[[#This Row],[Game_no.]]))</f>
        <v>20260309_Kin_Fai_1</v>
      </c>
      <c r="B1872" s="1">
        <v>46090</v>
      </c>
      <c r="C1872" s="3">
        <v>1</v>
      </c>
      <c r="D1872" t="s">
        <v>151</v>
      </c>
      <c r="E1872" t="s">
        <v>168</v>
      </c>
      <c r="F1872" t="s">
        <v>168</v>
      </c>
      <c r="G1872" t="s">
        <v>151</v>
      </c>
      <c r="H1872" t="s">
        <v>216</v>
      </c>
      <c r="I1872" t="str">
        <f>TRIM(SUBSTITUTE(Table1[[#This Row],[Player]], " ", ""))</f>
        <v>C.Crowder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f t="shared" si="88"/>
        <v>0</v>
      </c>
      <c r="W1872" t="s">
        <v>43</v>
      </c>
      <c r="X1872" s="3">
        <v>5</v>
      </c>
      <c r="Y1872">
        <v>0</v>
      </c>
      <c r="AF1872">
        <f>Table1[[#This Row],[AB]]+Table1[[#This Row],[BB]]+Table1[[#This Row],[SF]]</f>
        <v>0</v>
      </c>
      <c r="AG1872">
        <f>Table1[[#This Row],[H]]+Table1[[#This Row],[BB]]</f>
        <v>0</v>
      </c>
      <c r="AH1872">
        <f>Table1[[#This Row],[H]]-Table1[[#This Row],[2B]]-Table1[[#This Row],[3B]]-Table1[[#This Row],[HR]]</f>
        <v>0</v>
      </c>
      <c r="AI1872" s="3">
        <f>IF(Table1[[#This Row],[Team_Game_Number]] &gt;_xlfn.MAXIFS(Table1[Team_Game_Number],Table1[Team],Table1[[#This Row],[Team]]) - 5,1,0)</f>
        <v>0</v>
      </c>
      <c r="AJ1872" cm="1">
        <f t="array" ref="AJ1872">MATCH(Table1[[#This Row],[Game_ID]],_xlfn.UNIQUE(_xlfn._xlws.FILTER(Table1[Game_ID],Table1[Team]=Table1[[#This Row],[Team]])),0)</f>
        <v>13</v>
      </c>
      <c r="AK1872">
        <f>IF(Table1[[#This Row],[Last5_Flag]]=1,1,0)</f>
        <v>0</v>
      </c>
      <c r="AL1872">
        <f>COUNTIFS(
    Table1[Player Name], Table1[[#This Row],[Player Name]],
    Table1[Position], Table1[[#This Row],[Position]]
)</f>
        <v>7</v>
      </c>
      <c r="AM1872" t="str" cm="1">
        <f t="array" ref="AM18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73" spans="1:39" x14ac:dyDescent="0.2">
      <c r="A1873" t="str">
        <f>TEXT(Table1[[#This Row],[Date]],"yyyymmdd") &amp; "_" &amp; (LEFT(D1873,3) &amp; "_" &amp; LEFT(E1873,3) &amp; "_" &amp; (Table1[[#This Row],[Game_no.]]))</f>
        <v>20260309_Kin_Fai_1</v>
      </c>
      <c r="B1873" s="1">
        <v>46090</v>
      </c>
      <c r="C1873" s="3">
        <v>1</v>
      </c>
      <c r="D1873" t="s">
        <v>151</v>
      </c>
      <c r="E1873" t="s">
        <v>168</v>
      </c>
      <c r="F1873" t="s">
        <v>168</v>
      </c>
      <c r="G1873" t="s">
        <v>151</v>
      </c>
      <c r="H1873" t="s">
        <v>171</v>
      </c>
      <c r="I1873" t="str">
        <f>TRIM(SUBSTITUTE(Table1[[#This Row],[Player]], " ", ""))</f>
        <v>B.Marietta</v>
      </c>
      <c r="J1873">
        <v>2</v>
      </c>
      <c r="K1873">
        <v>0</v>
      </c>
      <c r="L1873">
        <v>0</v>
      </c>
      <c r="M1873">
        <v>0</v>
      </c>
      <c r="N1873">
        <v>0</v>
      </c>
      <c r="O1873">
        <v>2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f t="shared" si="88"/>
        <v>0</v>
      </c>
      <c r="W1873" t="s">
        <v>50</v>
      </c>
      <c r="X1873" s="3">
        <v>6</v>
      </c>
      <c r="Y1873">
        <v>0</v>
      </c>
      <c r="AF1873">
        <f>Table1[[#This Row],[AB]]+Table1[[#This Row],[BB]]+Table1[[#This Row],[SF]]</f>
        <v>2</v>
      </c>
      <c r="AG1873">
        <f>Table1[[#This Row],[H]]+Table1[[#This Row],[BB]]</f>
        <v>0</v>
      </c>
      <c r="AH1873">
        <f>Table1[[#This Row],[H]]-Table1[[#This Row],[2B]]-Table1[[#This Row],[3B]]-Table1[[#This Row],[HR]]</f>
        <v>0</v>
      </c>
      <c r="AI1873" s="3">
        <f>IF(Table1[[#This Row],[Team_Game_Number]] &gt;_xlfn.MAXIFS(Table1[Team_Game_Number],Table1[Team],Table1[[#This Row],[Team]]) - 5,1,0)</f>
        <v>0</v>
      </c>
      <c r="AJ1873" cm="1">
        <f t="array" ref="AJ1873">MATCH(Table1[[#This Row],[Game_ID]],_xlfn.UNIQUE(_xlfn._xlws.FILTER(Table1[Game_ID],Table1[Team]=Table1[[#This Row],[Team]])),0)</f>
        <v>13</v>
      </c>
      <c r="AK1873">
        <f>IF(Table1[[#This Row],[Last5_Flag]]=1,1,0)</f>
        <v>0</v>
      </c>
      <c r="AL1873">
        <f>COUNTIFS(
    Table1[Player Name], Table1[[#This Row],[Player Name]],
    Table1[Position], Table1[[#This Row],[Position]]
)</f>
        <v>16</v>
      </c>
      <c r="AM1873" t="str" cm="1">
        <f t="array" ref="AM18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874" spans="1:39" x14ac:dyDescent="0.2">
      <c r="A1874" t="str">
        <f>TEXT(Table1[[#This Row],[Date]],"yyyymmdd") &amp; "_" &amp; (LEFT(D1874,3) &amp; "_" &amp; LEFT(E1874,3) &amp; "_" &amp; (Table1[[#This Row],[Game_no.]]))</f>
        <v>20260309_Kin_Fai_1</v>
      </c>
      <c r="B1874" s="1">
        <v>46090</v>
      </c>
      <c r="C1874" s="3">
        <v>1</v>
      </c>
      <c r="D1874" t="s">
        <v>151</v>
      </c>
      <c r="E1874" t="s">
        <v>168</v>
      </c>
      <c r="F1874" t="s">
        <v>168</v>
      </c>
      <c r="G1874" t="s">
        <v>151</v>
      </c>
      <c r="H1874" t="s">
        <v>175</v>
      </c>
      <c r="I1874" t="str">
        <f>TRIM(SUBSTITUTE(Table1[[#This Row],[Player]], " ", ""))</f>
        <v>K.Thomas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f t="shared" si="88"/>
        <v>0</v>
      </c>
      <c r="W1874" t="s">
        <v>50</v>
      </c>
      <c r="X1874" s="3">
        <v>6</v>
      </c>
      <c r="Y1874">
        <v>0</v>
      </c>
      <c r="AF1874">
        <f>Table1[[#This Row],[AB]]+Table1[[#This Row],[BB]]+Table1[[#This Row],[SF]]</f>
        <v>1</v>
      </c>
      <c r="AG1874">
        <f>Table1[[#This Row],[H]]+Table1[[#This Row],[BB]]</f>
        <v>0</v>
      </c>
      <c r="AH1874">
        <f>Table1[[#This Row],[H]]-Table1[[#This Row],[2B]]-Table1[[#This Row],[3B]]-Table1[[#This Row],[HR]]</f>
        <v>0</v>
      </c>
      <c r="AI1874" s="3">
        <f>IF(Table1[[#This Row],[Team_Game_Number]] &gt;_xlfn.MAXIFS(Table1[Team_Game_Number],Table1[Team],Table1[[#This Row],[Team]]) - 5,1,0)</f>
        <v>0</v>
      </c>
      <c r="AJ1874" cm="1">
        <f t="array" ref="AJ1874">MATCH(Table1[[#This Row],[Game_ID]],_xlfn.UNIQUE(_xlfn._xlws.FILTER(Table1[Game_ID],Table1[Team]=Table1[[#This Row],[Team]])),0)</f>
        <v>13</v>
      </c>
      <c r="AK1874">
        <f>IF(Table1[[#This Row],[Last5_Flag]]=1,1,0)</f>
        <v>0</v>
      </c>
      <c r="AL1874">
        <f>COUNTIFS(
    Table1[Player Name], Table1[[#This Row],[Player Name]],
    Table1[Position], Table1[[#This Row],[Position]]
)</f>
        <v>1</v>
      </c>
      <c r="AM1874" t="str" cm="1">
        <f t="array" ref="AM18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875" spans="1:39" x14ac:dyDescent="0.2">
      <c r="A1875" t="str">
        <f>TEXT(Table1[[#This Row],[Date]],"yyyymmdd") &amp; "_" &amp; (LEFT(D1875,3) &amp; "_" &amp; LEFT(E1875,3) &amp; "_" &amp; (Table1[[#This Row],[Game_no.]]))</f>
        <v>20260309_Kin_Fai_1</v>
      </c>
      <c r="B1875" s="1">
        <v>46090</v>
      </c>
      <c r="C1875" s="3">
        <v>1</v>
      </c>
      <c r="D1875" t="s">
        <v>151</v>
      </c>
      <c r="E1875" t="s">
        <v>168</v>
      </c>
      <c r="F1875" t="s">
        <v>168</v>
      </c>
      <c r="G1875" t="s">
        <v>151</v>
      </c>
      <c r="H1875" t="s">
        <v>179</v>
      </c>
      <c r="I1875" t="str">
        <f>TRIM(SUBSTITUTE(Table1[[#This Row],[Player]], " ", ""))</f>
        <v>J.McGill</v>
      </c>
      <c r="J1875">
        <v>1</v>
      </c>
      <c r="K1875">
        <v>0</v>
      </c>
      <c r="L1875">
        <v>0</v>
      </c>
      <c r="M1875">
        <v>1</v>
      </c>
      <c r="N1875">
        <v>1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f t="shared" si="88"/>
        <v>0</v>
      </c>
      <c r="W1875" t="s">
        <v>8</v>
      </c>
      <c r="X1875" s="3">
        <v>7</v>
      </c>
      <c r="Y1875">
        <v>0</v>
      </c>
      <c r="AF1875">
        <f>Table1[[#This Row],[AB]]+Table1[[#This Row],[BB]]+Table1[[#This Row],[SF]]</f>
        <v>3</v>
      </c>
      <c r="AG1875">
        <f>Table1[[#This Row],[H]]+Table1[[#This Row],[BB]]</f>
        <v>1</v>
      </c>
      <c r="AH1875">
        <f>Table1[[#This Row],[H]]-Table1[[#This Row],[2B]]-Table1[[#This Row],[3B]]-Table1[[#This Row],[HR]]</f>
        <v>0</v>
      </c>
      <c r="AI1875" s="3">
        <f>IF(Table1[[#This Row],[Team_Game_Number]] &gt;_xlfn.MAXIFS(Table1[Team_Game_Number],Table1[Team],Table1[[#This Row],[Team]]) - 5,1,0)</f>
        <v>0</v>
      </c>
      <c r="AJ1875" cm="1">
        <f t="array" ref="AJ1875">MATCH(Table1[[#This Row],[Game_ID]],_xlfn.UNIQUE(_xlfn._xlws.FILTER(Table1[Game_ID],Table1[Team]=Table1[[#This Row],[Team]])),0)</f>
        <v>13</v>
      </c>
      <c r="AK1875">
        <f>IF(Table1[[#This Row],[Last5_Flag]]=1,1,0)</f>
        <v>0</v>
      </c>
      <c r="AL1875">
        <f>COUNTIFS(
    Table1[Player Name], Table1[[#This Row],[Player Name]],
    Table1[Position], Table1[[#This Row],[Position]]
)</f>
        <v>22</v>
      </c>
      <c r="AM1875" t="str" cm="1">
        <f t="array" ref="AM18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876" spans="1:39" x14ac:dyDescent="0.2">
      <c r="A1876" t="str">
        <f>TEXT(Table1[[#This Row],[Date]],"yyyymmdd") &amp; "_" &amp; (LEFT(D1876,3) &amp; "_" &amp; LEFT(E1876,3) &amp; "_" &amp; (Table1[[#This Row],[Game_no.]]))</f>
        <v>20260309_Kin_Fai_1</v>
      </c>
      <c r="B1876" s="1">
        <v>46090</v>
      </c>
      <c r="C1876" s="3">
        <v>1</v>
      </c>
      <c r="D1876" t="s">
        <v>151</v>
      </c>
      <c r="E1876" t="s">
        <v>168</v>
      </c>
      <c r="F1876" t="s">
        <v>168</v>
      </c>
      <c r="G1876" t="s">
        <v>151</v>
      </c>
      <c r="H1876" t="s">
        <v>176</v>
      </c>
      <c r="I1876" t="str">
        <f>TRIM(SUBSTITUTE(Table1[[#This Row],[Player]], " ", ""))</f>
        <v>S.Emanuel</v>
      </c>
      <c r="J1876">
        <v>2</v>
      </c>
      <c r="K1876">
        <v>0</v>
      </c>
      <c r="L1876">
        <v>1</v>
      </c>
      <c r="M1876">
        <v>1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f t="shared" si="88"/>
        <v>1</v>
      </c>
      <c r="W1876" t="s">
        <v>57</v>
      </c>
      <c r="X1876" s="3">
        <v>8</v>
      </c>
      <c r="Y1876">
        <v>0</v>
      </c>
      <c r="AF1876">
        <f>Table1[[#This Row],[AB]]+Table1[[#This Row],[BB]]+Table1[[#This Row],[SF]]</f>
        <v>2</v>
      </c>
      <c r="AG1876">
        <f>Table1[[#This Row],[H]]+Table1[[#This Row],[BB]]</f>
        <v>1</v>
      </c>
      <c r="AH1876">
        <f>Table1[[#This Row],[H]]-Table1[[#This Row],[2B]]-Table1[[#This Row],[3B]]-Table1[[#This Row],[HR]]</f>
        <v>1</v>
      </c>
      <c r="AI1876" s="3">
        <f>IF(Table1[[#This Row],[Team_Game_Number]] &gt;_xlfn.MAXIFS(Table1[Team_Game_Number],Table1[Team],Table1[[#This Row],[Team]]) - 5,1,0)</f>
        <v>0</v>
      </c>
      <c r="AJ1876" cm="1">
        <f t="array" ref="AJ1876">MATCH(Table1[[#This Row],[Game_ID]],_xlfn.UNIQUE(_xlfn._xlws.FILTER(Table1[Game_ID],Table1[Team]=Table1[[#This Row],[Team]])),0)</f>
        <v>13</v>
      </c>
      <c r="AK1876">
        <f>IF(Table1[[#This Row],[Last5_Flag]]=1,1,0)</f>
        <v>0</v>
      </c>
      <c r="AL1876">
        <f>COUNTIFS(
    Table1[Player Name], Table1[[#This Row],[Player Name]],
    Table1[Position], Table1[[#This Row],[Position]]
)</f>
        <v>6</v>
      </c>
      <c r="AM1876" t="str" cm="1">
        <f t="array" ref="AM18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877" spans="1:39" x14ac:dyDescent="0.2">
      <c r="A1877" t="str">
        <f>TEXT(Table1[[#This Row],[Date]],"yyyymmdd") &amp; "_" &amp; (LEFT(D1877,3) &amp; "_" &amp; LEFT(E1877,3) &amp; "_" &amp; (Table1[[#This Row],[Game_no.]]))</f>
        <v>20260309_Kin_Fai_1</v>
      </c>
      <c r="B1877" s="1">
        <v>46090</v>
      </c>
      <c r="C1877" s="3">
        <v>1</v>
      </c>
      <c r="D1877" t="s">
        <v>151</v>
      </c>
      <c r="E1877" t="s">
        <v>168</v>
      </c>
      <c r="F1877" t="s">
        <v>168</v>
      </c>
      <c r="G1877" t="s">
        <v>151</v>
      </c>
      <c r="H1877" t="s">
        <v>178</v>
      </c>
      <c r="I1877" t="str">
        <f>TRIM(SUBSTITUTE(Table1[[#This Row],[Player]], " ", ""))</f>
        <v>P.Matteson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f t="shared" si="88"/>
        <v>0</v>
      </c>
      <c r="W1877" t="s">
        <v>7</v>
      </c>
      <c r="X1877" s="3">
        <v>8</v>
      </c>
      <c r="Y1877">
        <v>0</v>
      </c>
      <c r="AF1877">
        <f>Table1[[#This Row],[AB]]+Table1[[#This Row],[BB]]+Table1[[#This Row],[SF]]</f>
        <v>1</v>
      </c>
      <c r="AG1877">
        <f>Table1[[#This Row],[H]]+Table1[[#This Row],[BB]]</f>
        <v>0</v>
      </c>
      <c r="AH1877">
        <f>Table1[[#This Row],[H]]-Table1[[#This Row],[2B]]-Table1[[#This Row],[3B]]-Table1[[#This Row],[HR]]</f>
        <v>0</v>
      </c>
      <c r="AI1877" s="3">
        <f>IF(Table1[[#This Row],[Team_Game_Number]] &gt;_xlfn.MAXIFS(Table1[Team_Game_Number],Table1[Team],Table1[[#This Row],[Team]]) - 5,1,0)</f>
        <v>0</v>
      </c>
      <c r="AJ1877" cm="1">
        <f t="array" ref="AJ1877">MATCH(Table1[[#This Row],[Game_ID]],_xlfn.UNIQUE(_xlfn._xlws.FILTER(Table1[Game_ID],Table1[Team]=Table1[[#This Row],[Team]])),0)</f>
        <v>13</v>
      </c>
      <c r="AK1877">
        <f>IF(Table1[[#This Row],[Last5_Flag]]=1,1,0)</f>
        <v>0</v>
      </c>
      <c r="AL1877">
        <f>COUNTIFS(
    Table1[Player Name], Table1[[#This Row],[Player Name]],
    Table1[Position], Table1[[#This Row],[Position]]
)</f>
        <v>23</v>
      </c>
      <c r="AM1877" t="str" cm="1">
        <f t="array" ref="AM18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878" spans="1:39" x14ac:dyDescent="0.2">
      <c r="A1878" t="str">
        <f>TEXT(Table1[[#This Row],[Date]],"yyyymmdd") &amp; "_" &amp; (LEFT(D1878,3) &amp; "_" &amp; LEFT(E1878,3) &amp; "_" &amp; (Table1[[#This Row],[Game_no.]]))</f>
        <v>20260309_Kin_Fai_1</v>
      </c>
      <c r="B1878" s="1">
        <v>46090</v>
      </c>
      <c r="C1878" s="3">
        <v>1</v>
      </c>
      <c r="D1878" t="s">
        <v>151</v>
      </c>
      <c r="E1878" t="s">
        <v>168</v>
      </c>
      <c r="F1878" t="s">
        <v>168</v>
      </c>
      <c r="G1878" t="s">
        <v>151</v>
      </c>
      <c r="H1878" t="s">
        <v>180</v>
      </c>
      <c r="I1878" t="str">
        <f>TRIM(SUBSTITUTE(Table1[[#This Row],[Player]], " ", ""))</f>
        <v>A.Keilholz</v>
      </c>
      <c r="J1878">
        <v>2</v>
      </c>
      <c r="K1878">
        <v>0</v>
      </c>
      <c r="L1878">
        <v>1</v>
      </c>
      <c r="M1878">
        <v>0</v>
      </c>
      <c r="N1878">
        <v>1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f t="shared" si="88"/>
        <v>3</v>
      </c>
      <c r="W1878" t="s">
        <v>52</v>
      </c>
      <c r="X1878" s="3">
        <v>9</v>
      </c>
      <c r="Y1878">
        <v>0</v>
      </c>
      <c r="AF1878">
        <f>Table1[[#This Row],[AB]]+Table1[[#This Row],[BB]]+Table1[[#This Row],[SF]]</f>
        <v>3</v>
      </c>
      <c r="AG1878">
        <f>Table1[[#This Row],[H]]+Table1[[#This Row],[BB]]</f>
        <v>2</v>
      </c>
      <c r="AH1878">
        <f>Table1[[#This Row],[H]]-Table1[[#This Row],[2B]]-Table1[[#This Row],[3B]]-Table1[[#This Row],[HR]]</f>
        <v>0</v>
      </c>
      <c r="AI1878" s="3">
        <f>IF(Table1[[#This Row],[Team_Game_Number]] &gt;_xlfn.MAXIFS(Table1[Team_Game_Number],Table1[Team],Table1[[#This Row],[Team]]) - 5,1,0)</f>
        <v>0</v>
      </c>
      <c r="AJ1878" cm="1">
        <f t="array" ref="AJ1878">MATCH(Table1[[#This Row],[Game_ID]],_xlfn.UNIQUE(_xlfn._xlws.FILTER(Table1[Game_ID],Table1[Team]=Table1[[#This Row],[Team]])),0)</f>
        <v>13</v>
      </c>
      <c r="AK1878">
        <f>IF(Table1[[#This Row],[Last5_Flag]]=1,1,0)</f>
        <v>0</v>
      </c>
      <c r="AL1878">
        <f>COUNTIFS(
    Table1[Player Name], Table1[[#This Row],[Player Name]],
    Table1[Position], Table1[[#This Row],[Position]]
)</f>
        <v>24</v>
      </c>
      <c r="AM1878" t="str" cm="1">
        <f t="array" ref="AM18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79" spans="1:39" x14ac:dyDescent="0.2">
      <c r="A1879" t="str">
        <f>TEXT(Table1[[#This Row],[Date]],"yyyymmdd") &amp; "_" &amp; (LEFT(D1879,3) &amp; "_" &amp; LEFT(E1879,3) &amp; "_" &amp; (Table1[[#This Row],[Game_no.]]))</f>
        <v>20260309_Kin_Fai_1</v>
      </c>
      <c r="B1879" s="1">
        <v>46090</v>
      </c>
      <c r="C1879" s="3">
        <v>1</v>
      </c>
      <c r="D1879" t="s">
        <v>151</v>
      </c>
      <c r="E1879" t="s">
        <v>168</v>
      </c>
      <c r="F1879" t="s">
        <v>168</v>
      </c>
      <c r="G1879" t="s">
        <v>151</v>
      </c>
      <c r="H1879" t="s">
        <v>218</v>
      </c>
      <c r="I1879" t="str">
        <f>TRIM(SUBSTITUTE(Table1[[#This Row],[Player]], " ", ""))</f>
        <v>M.Wilson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f t="shared" si="88"/>
        <v>0</v>
      </c>
      <c r="W1879" t="s">
        <v>58</v>
      </c>
      <c r="X1879" s="3"/>
      <c r="Y1879">
        <v>0</v>
      </c>
      <c r="Z1879">
        <v>7.3330000000000002</v>
      </c>
      <c r="AA1879">
        <v>7</v>
      </c>
      <c r="AB1879">
        <v>3</v>
      </c>
      <c r="AC1879">
        <v>2</v>
      </c>
      <c r="AD1879">
        <v>2</v>
      </c>
      <c r="AE1879">
        <v>4</v>
      </c>
      <c r="AF1879">
        <f>Table1[[#This Row],[AB]]+Table1[[#This Row],[BB]]+Table1[[#This Row],[SF]]</f>
        <v>0</v>
      </c>
      <c r="AG1879">
        <f>Table1[[#This Row],[H]]+Table1[[#This Row],[BB]]</f>
        <v>0</v>
      </c>
      <c r="AH1879">
        <f>Table1[[#This Row],[H]]-Table1[[#This Row],[2B]]-Table1[[#This Row],[3B]]-Table1[[#This Row],[HR]]</f>
        <v>0</v>
      </c>
      <c r="AI1879" s="3">
        <f>IF(Table1[[#This Row],[Team_Game_Number]] &gt;_xlfn.MAXIFS(Table1[Team_Game_Number],Table1[Team],Table1[[#This Row],[Team]]) - 5,1,0)</f>
        <v>0</v>
      </c>
      <c r="AJ1879" cm="1">
        <f t="array" ref="AJ1879">MATCH(Table1[[#This Row],[Game_ID]],_xlfn.UNIQUE(_xlfn._xlws.FILTER(Table1[Game_ID],Table1[Team]=Table1[[#This Row],[Team]])),0)</f>
        <v>13</v>
      </c>
      <c r="AK1879">
        <f>IF(Table1[[#This Row],[Last5_Flag]]=1,1,0)</f>
        <v>0</v>
      </c>
      <c r="AL1879">
        <f>COUNTIFS(
    Table1[Player Name], Table1[[#This Row],[Player Name]],
    Table1[Position], Table1[[#This Row],[Position]]
)</f>
        <v>11</v>
      </c>
      <c r="AM1879" t="str" cm="1">
        <f t="array" ref="AM18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880" spans="1:39" x14ac:dyDescent="0.2">
      <c r="A1880" t="str">
        <f>TEXT(Table1[[#This Row],[Date]],"yyyymmdd") &amp; "_" &amp; (LEFT(D1880,3) &amp; "_" &amp; LEFT(E1880,3) &amp; "_" &amp; (Table1[[#This Row],[Game_no.]]))</f>
        <v>20260309_Kin_Fai_1</v>
      </c>
      <c r="B1880" s="1">
        <v>46090</v>
      </c>
      <c r="C1880" s="3">
        <v>1</v>
      </c>
      <c r="D1880" t="s">
        <v>151</v>
      </c>
      <c r="E1880" t="s">
        <v>168</v>
      </c>
      <c r="F1880" t="s">
        <v>168</v>
      </c>
      <c r="G1880" t="s">
        <v>151</v>
      </c>
      <c r="H1880" t="s">
        <v>217</v>
      </c>
      <c r="I1880" t="str">
        <f>TRIM(SUBSTITUTE(Table1[[#This Row],[Player]], " ", ""))</f>
        <v>C.Morey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f t="shared" si="88"/>
        <v>0</v>
      </c>
      <c r="W1880" t="s">
        <v>58</v>
      </c>
      <c r="X1880" s="3"/>
      <c r="Y1880">
        <v>0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f>Table1[[#This Row],[AB]]+Table1[[#This Row],[BB]]+Table1[[#This Row],[SF]]</f>
        <v>0</v>
      </c>
      <c r="AG1880">
        <f>Table1[[#This Row],[H]]+Table1[[#This Row],[BB]]</f>
        <v>0</v>
      </c>
      <c r="AH1880">
        <f>Table1[[#This Row],[H]]-Table1[[#This Row],[2B]]-Table1[[#This Row],[3B]]-Table1[[#This Row],[HR]]</f>
        <v>0</v>
      </c>
      <c r="AI1880" s="3">
        <f>IF(Table1[[#This Row],[Team_Game_Number]] &gt;_xlfn.MAXIFS(Table1[Team_Game_Number],Table1[Team],Table1[[#This Row],[Team]]) - 5,1,0)</f>
        <v>0</v>
      </c>
      <c r="AJ1880" cm="1">
        <f t="array" ref="AJ1880">MATCH(Table1[[#This Row],[Game_ID]],_xlfn.UNIQUE(_xlfn._xlws.FILTER(Table1[Game_ID],Table1[Team]=Table1[[#This Row],[Team]])),0)</f>
        <v>13</v>
      </c>
      <c r="AK1880">
        <f>IF(Table1[[#This Row],[Last5_Flag]]=1,1,0)</f>
        <v>0</v>
      </c>
      <c r="AL1880">
        <f>COUNTIFS(
    Table1[Player Name], Table1[[#This Row],[Player Name]],
    Table1[Position], Table1[[#This Row],[Position]]
)</f>
        <v>12</v>
      </c>
      <c r="AM1880" t="str" cm="1">
        <f t="array" ref="AM18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881" spans="1:39" x14ac:dyDescent="0.2">
      <c r="A1881" t="str">
        <f>TEXT(Table1[[#This Row],[Date]],"yyyymmdd") &amp; "_" &amp; (LEFT(D1881,3) &amp; "_" &amp; LEFT(E1881,3) &amp; "_" &amp; (Table1[[#This Row],[Game_no.]]))</f>
        <v>20260309_Lyn_Gle_1</v>
      </c>
      <c r="B1881" s="1">
        <v>46090</v>
      </c>
      <c r="C1881" s="3">
        <v>1</v>
      </c>
      <c r="D1881" t="s">
        <v>411</v>
      </c>
      <c r="E1881" t="s">
        <v>71</v>
      </c>
      <c r="F1881" t="s">
        <v>71</v>
      </c>
      <c r="G1881" t="s">
        <v>411</v>
      </c>
      <c r="H1881" t="s">
        <v>80</v>
      </c>
      <c r="I1881" t="str">
        <f>TRIM(SUBSTITUTE(Table1[[#This Row],[Player]], " ", ""))</f>
        <v>Z.Seda</v>
      </c>
      <c r="J1881">
        <v>3</v>
      </c>
      <c r="K1881">
        <v>0</v>
      </c>
      <c r="L1881">
        <v>2</v>
      </c>
      <c r="M1881">
        <v>0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f t="shared" ref="V1881:V1912" si="89">L1881*1+P1881*2+Q1881*3+R1881*4</f>
        <v>2</v>
      </c>
      <c r="W1881" t="s">
        <v>7</v>
      </c>
      <c r="X1881" s="3">
        <v>1</v>
      </c>
      <c r="Y1881">
        <v>0</v>
      </c>
      <c r="AF1881">
        <f>Table1[[#This Row],[AB]]+Table1[[#This Row],[BB]]+Table1[[#This Row],[SF]]</f>
        <v>4</v>
      </c>
      <c r="AG1881">
        <f>Table1[[#This Row],[H]]+Table1[[#This Row],[BB]]</f>
        <v>3</v>
      </c>
      <c r="AH1881">
        <f>Table1[[#This Row],[H]]-Table1[[#This Row],[2B]]-Table1[[#This Row],[3B]]-Table1[[#This Row],[HR]]</f>
        <v>2</v>
      </c>
      <c r="AI1881" s="3">
        <f>IF(Table1[[#This Row],[Team_Game_Number]] &gt;_xlfn.MAXIFS(Table1[Team_Game_Number],Table1[Team],Table1[[#This Row],[Team]]) - 5,1,0)</f>
        <v>0</v>
      </c>
      <c r="AJ1881" cm="1">
        <f t="array" ref="AJ1881">MATCH(Table1[[#This Row],[Game_ID]],_xlfn.UNIQUE(_xlfn._xlws.FILTER(Table1[Game_ID],Table1[Team]=Table1[[#This Row],[Team]])),0)</f>
        <v>13</v>
      </c>
      <c r="AK1881">
        <f>IF(Table1[[#This Row],[Last5_Flag]]=1,1,0)</f>
        <v>0</v>
      </c>
      <c r="AL1881">
        <f>COUNTIFS(
    Table1[Player Name], Table1[[#This Row],[Player Name]],
    Table1[Position], Table1[[#This Row],[Position]]
)</f>
        <v>30</v>
      </c>
      <c r="AM1881" t="str" cm="1">
        <f t="array" ref="AM18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882" spans="1:39" x14ac:dyDescent="0.2">
      <c r="A1882" t="str">
        <f>TEXT(Table1[[#This Row],[Date]],"yyyymmdd") &amp; "_" &amp; (LEFT(D1882,3) &amp; "_" &amp; LEFT(E1882,3) &amp; "_" &amp; (Table1[[#This Row],[Game_no.]]))</f>
        <v>20260309_Lyn_Gle_1</v>
      </c>
      <c r="B1882" s="1">
        <v>46090</v>
      </c>
      <c r="C1882" s="3">
        <v>1</v>
      </c>
      <c r="D1882" t="s">
        <v>411</v>
      </c>
      <c r="E1882" t="s">
        <v>71</v>
      </c>
      <c r="F1882" t="s">
        <v>71</v>
      </c>
      <c r="G1882" t="s">
        <v>411</v>
      </c>
      <c r="H1882" t="s">
        <v>78</v>
      </c>
      <c r="I1882" t="str">
        <f>TRIM(SUBSTITUTE(Table1[[#This Row],[Player]], " ", ""))</f>
        <v>S.McDaniels</v>
      </c>
      <c r="J1882">
        <v>3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f t="shared" si="89"/>
        <v>0</v>
      </c>
      <c r="W1882" t="s">
        <v>53</v>
      </c>
      <c r="X1882" s="3">
        <v>2</v>
      </c>
      <c r="Y1882">
        <v>0</v>
      </c>
      <c r="AF1882">
        <f>Table1[[#This Row],[AB]]+Table1[[#This Row],[BB]]+Table1[[#This Row],[SF]]</f>
        <v>4</v>
      </c>
      <c r="AG1882">
        <f>Table1[[#This Row],[H]]+Table1[[#This Row],[BB]]</f>
        <v>0</v>
      </c>
      <c r="AH1882">
        <f>Table1[[#This Row],[H]]-Table1[[#This Row],[2B]]-Table1[[#This Row],[3B]]-Table1[[#This Row],[HR]]</f>
        <v>0</v>
      </c>
      <c r="AI1882" s="3">
        <f>IF(Table1[[#This Row],[Team_Game_Number]] &gt;_xlfn.MAXIFS(Table1[Team_Game_Number],Table1[Team],Table1[[#This Row],[Team]]) - 5,1,0)</f>
        <v>0</v>
      </c>
      <c r="AJ1882" cm="1">
        <f t="array" ref="AJ1882">MATCH(Table1[[#This Row],[Game_ID]],_xlfn.UNIQUE(_xlfn._xlws.FILTER(Table1[Game_ID],Table1[Team]=Table1[[#This Row],[Team]])),0)</f>
        <v>13</v>
      </c>
      <c r="AK1882">
        <f>IF(Table1[[#This Row],[Last5_Flag]]=1,1,0)</f>
        <v>0</v>
      </c>
      <c r="AL1882">
        <f>COUNTIFS(
    Table1[Player Name], Table1[[#This Row],[Player Name]],
    Table1[Position], Table1[[#This Row],[Position]]
)</f>
        <v>30</v>
      </c>
      <c r="AM1882" t="str" cm="1">
        <f t="array" ref="AM18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883" spans="1:39" x14ac:dyDescent="0.2">
      <c r="A1883" t="str">
        <f>TEXT(Table1[[#This Row],[Date]],"yyyymmdd") &amp; "_" &amp; (LEFT(D1883,3) &amp; "_" &amp; LEFT(E1883,3) &amp; "_" &amp; (Table1[[#This Row],[Game_no.]]))</f>
        <v>20260309_Lyn_Gle_1</v>
      </c>
      <c r="B1883" s="1">
        <v>46090</v>
      </c>
      <c r="C1883" s="3">
        <v>1</v>
      </c>
      <c r="D1883" t="s">
        <v>411</v>
      </c>
      <c r="E1883" t="s">
        <v>71</v>
      </c>
      <c r="F1883" t="s">
        <v>71</v>
      </c>
      <c r="G1883" t="s">
        <v>411</v>
      </c>
      <c r="H1883" t="s">
        <v>79</v>
      </c>
      <c r="I1883" t="str">
        <f>TRIM(SUBSTITUTE(Table1[[#This Row],[Player]], " ", ""))</f>
        <v>D.Warnick</v>
      </c>
      <c r="J1883">
        <v>3</v>
      </c>
      <c r="K1883">
        <v>1</v>
      </c>
      <c r="L1883">
        <v>1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f t="shared" si="89"/>
        <v>1</v>
      </c>
      <c r="W1883" t="s">
        <v>48</v>
      </c>
      <c r="X1883" s="3">
        <v>3</v>
      </c>
      <c r="Y1883">
        <v>0</v>
      </c>
      <c r="AF1883">
        <f>Table1[[#This Row],[AB]]+Table1[[#This Row],[BB]]+Table1[[#This Row],[SF]]</f>
        <v>4</v>
      </c>
      <c r="AG1883">
        <f>Table1[[#This Row],[H]]+Table1[[#This Row],[BB]]</f>
        <v>2</v>
      </c>
      <c r="AH1883">
        <f>Table1[[#This Row],[H]]-Table1[[#This Row],[2B]]-Table1[[#This Row],[3B]]-Table1[[#This Row],[HR]]</f>
        <v>1</v>
      </c>
      <c r="AI1883" s="3">
        <f>IF(Table1[[#This Row],[Team_Game_Number]] &gt;_xlfn.MAXIFS(Table1[Team_Game_Number],Table1[Team],Table1[[#This Row],[Team]]) - 5,1,0)</f>
        <v>0</v>
      </c>
      <c r="AJ1883" cm="1">
        <f t="array" ref="AJ1883">MATCH(Table1[[#This Row],[Game_ID]],_xlfn.UNIQUE(_xlfn._xlws.FILTER(Table1[Game_ID],Table1[Team]=Table1[[#This Row],[Team]])),0)</f>
        <v>13</v>
      </c>
      <c r="AK1883">
        <f>IF(Table1[[#This Row],[Last5_Flag]]=1,1,0)</f>
        <v>0</v>
      </c>
      <c r="AL1883">
        <f>COUNTIFS(
    Table1[Player Name], Table1[[#This Row],[Player Name]],
    Table1[Position], Table1[[#This Row],[Position]]
)</f>
        <v>30</v>
      </c>
      <c r="AM1883" t="str" cm="1">
        <f t="array" ref="AM18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884" spans="1:39" x14ac:dyDescent="0.2">
      <c r="A1884" t="str">
        <f>TEXT(Table1[[#This Row],[Date]],"yyyymmdd") &amp; "_" &amp; (LEFT(D1884,3) &amp; "_" &amp; LEFT(E1884,3) &amp; "_" &amp; (Table1[[#This Row],[Game_no.]]))</f>
        <v>20260309_Lyn_Gle_1</v>
      </c>
      <c r="B1884" s="1">
        <v>46090</v>
      </c>
      <c r="C1884" s="3">
        <v>1</v>
      </c>
      <c r="D1884" t="s">
        <v>411</v>
      </c>
      <c r="E1884" t="s">
        <v>71</v>
      </c>
      <c r="F1884" t="s">
        <v>71</v>
      </c>
      <c r="G1884" t="s">
        <v>411</v>
      </c>
      <c r="H1884" t="s">
        <v>81</v>
      </c>
      <c r="I1884" t="str">
        <f>TRIM(SUBSTITUTE(Table1[[#This Row],[Player]], " ", ""))</f>
        <v>H.Howe</v>
      </c>
      <c r="J1884">
        <v>4</v>
      </c>
      <c r="K1884">
        <v>1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f t="shared" si="89"/>
        <v>1</v>
      </c>
      <c r="W1884" t="s">
        <v>8</v>
      </c>
      <c r="X1884" s="3">
        <v>4</v>
      </c>
      <c r="Y1884">
        <v>0</v>
      </c>
      <c r="AF1884">
        <f>Table1[[#This Row],[AB]]+Table1[[#This Row],[BB]]+Table1[[#This Row],[SF]]</f>
        <v>4</v>
      </c>
      <c r="AG1884">
        <f>Table1[[#This Row],[H]]+Table1[[#This Row],[BB]]</f>
        <v>1</v>
      </c>
      <c r="AH1884">
        <f>Table1[[#This Row],[H]]-Table1[[#This Row],[2B]]-Table1[[#This Row],[3B]]-Table1[[#This Row],[HR]]</f>
        <v>1</v>
      </c>
      <c r="AI1884" s="3">
        <f>IF(Table1[[#This Row],[Team_Game_Number]] &gt;_xlfn.MAXIFS(Table1[Team_Game_Number],Table1[Team],Table1[[#This Row],[Team]]) - 5,1,0)</f>
        <v>0</v>
      </c>
      <c r="AJ1884" cm="1">
        <f t="array" ref="AJ1884">MATCH(Table1[[#This Row],[Game_ID]],_xlfn.UNIQUE(_xlfn._xlws.FILTER(Table1[Game_ID],Table1[Team]=Table1[[#This Row],[Team]])),0)</f>
        <v>13</v>
      </c>
      <c r="AK1884">
        <f>IF(Table1[[#This Row],[Last5_Flag]]=1,1,0)</f>
        <v>0</v>
      </c>
      <c r="AL1884">
        <f>COUNTIFS(
    Table1[Player Name], Table1[[#This Row],[Player Name]],
    Table1[Position], Table1[[#This Row],[Position]]
)</f>
        <v>9</v>
      </c>
      <c r="AM1884" t="str" cm="1">
        <f t="array" ref="AM18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885" spans="1:39" x14ac:dyDescent="0.2">
      <c r="A1885" t="str">
        <f>TEXT(Table1[[#This Row],[Date]],"yyyymmdd") &amp; "_" &amp; (LEFT(D1885,3) &amp; "_" &amp; LEFT(E1885,3) &amp; "_" &amp; (Table1[[#This Row],[Game_no.]]))</f>
        <v>20260309_Lyn_Gle_1</v>
      </c>
      <c r="B1885" s="1">
        <v>46090</v>
      </c>
      <c r="C1885" s="3">
        <v>1</v>
      </c>
      <c r="D1885" t="s">
        <v>411</v>
      </c>
      <c r="E1885" t="s">
        <v>71</v>
      </c>
      <c r="F1885" t="s">
        <v>71</v>
      </c>
      <c r="G1885" t="s">
        <v>411</v>
      </c>
      <c r="H1885" t="s">
        <v>82</v>
      </c>
      <c r="I1885" t="str">
        <f>TRIM(SUBSTITUTE(Table1[[#This Row],[Player]], " ", ""))</f>
        <v>E.Nolan</v>
      </c>
      <c r="J1885">
        <v>3</v>
      </c>
      <c r="K1885">
        <v>0</v>
      </c>
      <c r="L1885">
        <v>2</v>
      </c>
      <c r="M1885">
        <v>2</v>
      </c>
      <c r="N1885">
        <v>1</v>
      </c>
      <c r="O1885">
        <v>0</v>
      </c>
      <c r="P1885">
        <v>2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f t="shared" si="89"/>
        <v>6</v>
      </c>
      <c r="W1885" t="s">
        <v>50</v>
      </c>
      <c r="X1885" s="3">
        <v>5</v>
      </c>
      <c r="Y1885">
        <v>0</v>
      </c>
      <c r="AF1885">
        <f>Table1[[#This Row],[AB]]+Table1[[#This Row],[BB]]+Table1[[#This Row],[SF]]</f>
        <v>4</v>
      </c>
      <c r="AG1885">
        <f>Table1[[#This Row],[H]]+Table1[[#This Row],[BB]]</f>
        <v>3</v>
      </c>
      <c r="AH1885">
        <f>Table1[[#This Row],[H]]-Table1[[#This Row],[2B]]-Table1[[#This Row],[3B]]-Table1[[#This Row],[HR]]</f>
        <v>0</v>
      </c>
      <c r="AI1885" s="3">
        <f>IF(Table1[[#This Row],[Team_Game_Number]] &gt;_xlfn.MAXIFS(Table1[Team_Game_Number],Table1[Team],Table1[[#This Row],[Team]]) - 5,1,0)</f>
        <v>0</v>
      </c>
      <c r="AJ1885" cm="1">
        <f t="array" ref="AJ1885">MATCH(Table1[[#This Row],[Game_ID]],_xlfn.UNIQUE(_xlfn._xlws.FILTER(Table1[Game_ID],Table1[Team]=Table1[[#This Row],[Team]])),0)</f>
        <v>13</v>
      </c>
      <c r="AK1885">
        <f>IF(Table1[[#This Row],[Last5_Flag]]=1,1,0)</f>
        <v>0</v>
      </c>
      <c r="AL1885">
        <f>COUNTIFS(
    Table1[Player Name], Table1[[#This Row],[Player Name]],
    Table1[Position], Table1[[#This Row],[Position]]
)</f>
        <v>1</v>
      </c>
      <c r="AM1885" t="str" cm="1">
        <f t="array" ref="AM18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86" spans="1:39" x14ac:dyDescent="0.2">
      <c r="A1886" t="str">
        <f>TEXT(Table1[[#This Row],[Date]],"yyyymmdd") &amp; "_" &amp; (LEFT(D1886,3) &amp; "_" &amp; LEFT(E1886,3) &amp; "_" &amp; (Table1[[#This Row],[Game_no.]]))</f>
        <v>20260309_Lyn_Gle_1</v>
      </c>
      <c r="B1886" s="1">
        <v>46090</v>
      </c>
      <c r="C1886" s="3">
        <v>1</v>
      </c>
      <c r="D1886" t="s">
        <v>411</v>
      </c>
      <c r="E1886" t="s">
        <v>71</v>
      </c>
      <c r="F1886" t="s">
        <v>71</v>
      </c>
      <c r="G1886" t="s">
        <v>411</v>
      </c>
      <c r="H1886" t="s">
        <v>88</v>
      </c>
      <c r="I1886" t="str">
        <f>TRIM(SUBSTITUTE(Table1[[#This Row],[Player]], " ", ""))</f>
        <v>M.Duvall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f t="shared" si="89"/>
        <v>0</v>
      </c>
      <c r="W1886" t="s">
        <v>73</v>
      </c>
      <c r="X1886" s="3"/>
      <c r="Y1886">
        <v>0</v>
      </c>
      <c r="AF1886">
        <f>Table1[[#This Row],[AB]]+Table1[[#This Row],[BB]]+Table1[[#This Row],[SF]]</f>
        <v>0</v>
      </c>
      <c r="AG1886">
        <f>Table1[[#This Row],[H]]+Table1[[#This Row],[BB]]</f>
        <v>0</v>
      </c>
      <c r="AH1886">
        <f>Table1[[#This Row],[H]]-Table1[[#This Row],[2B]]-Table1[[#This Row],[3B]]-Table1[[#This Row],[HR]]</f>
        <v>0</v>
      </c>
      <c r="AI1886" s="3">
        <f>IF(Table1[[#This Row],[Team_Game_Number]] &gt;_xlfn.MAXIFS(Table1[Team_Game_Number],Table1[Team],Table1[[#This Row],[Team]]) - 5,1,0)</f>
        <v>0</v>
      </c>
      <c r="AJ1886" cm="1">
        <f t="array" ref="AJ1886">MATCH(Table1[[#This Row],[Game_ID]],_xlfn.UNIQUE(_xlfn._xlws.FILTER(Table1[Game_ID],Table1[Team]=Table1[[#This Row],[Team]])),0)</f>
        <v>13</v>
      </c>
      <c r="AK1886">
        <f>IF(Table1[[#This Row],[Last5_Flag]]=1,1,0)</f>
        <v>0</v>
      </c>
      <c r="AL1886">
        <f>COUNTIFS(
    Table1[Player Name], Table1[[#This Row],[Player Name]],
    Table1[Position], Table1[[#This Row],[Position]]
)</f>
        <v>9</v>
      </c>
      <c r="AM1886" t="str" cm="1">
        <f t="array" ref="AM18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887" spans="1:39" x14ac:dyDescent="0.2">
      <c r="A1887" t="str">
        <f>TEXT(Table1[[#This Row],[Date]],"yyyymmdd") &amp; "_" &amp; (LEFT(D1887,3) &amp; "_" &amp; LEFT(E1887,3) &amp; "_" &amp; (Table1[[#This Row],[Game_no.]]))</f>
        <v>20260309_Lyn_Gle_1</v>
      </c>
      <c r="B1887" s="1">
        <v>46090</v>
      </c>
      <c r="C1887" s="3">
        <v>1</v>
      </c>
      <c r="D1887" t="s">
        <v>411</v>
      </c>
      <c r="E1887" t="s">
        <v>71</v>
      </c>
      <c r="F1887" t="s">
        <v>71</v>
      </c>
      <c r="G1887" t="s">
        <v>411</v>
      </c>
      <c r="H1887" t="s">
        <v>85</v>
      </c>
      <c r="I1887" t="str">
        <f>TRIM(SUBSTITUTE(Table1[[#This Row],[Player]], " ", ""))</f>
        <v>A.Howard</v>
      </c>
      <c r="J1887">
        <v>4</v>
      </c>
      <c r="K1887">
        <v>0</v>
      </c>
      <c r="L1887">
        <v>1</v>
      </c>
      <c r="M1887">
        <v>1</v>
      </c>
      <c r="N1887">
        <v>0</v>
      </c>
      <c r="O1887">
        <v>1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f t="shared" si="89"/>
        <v>3</v>
      </c>
      <c r="W1887" t="s">
        <v>43</v>
      </c>
      <c r="X1887" s="3">
        <v>6</v>
      </c>
      <c r="Y1887">
        <v>0</v>
      </c>
      <c r="AF1887">
        <f>Table1[[#This Row],[AB]]+Table1[[#This Row],[BB]]+Table1[[#This Row],[SF]]</f>
        <v>4</v>
      </c>
      <c r="AG1887">
        <f>Table1[[#This Row],[H]]+Table1[[#This Row],[BB]]</f>
        <v>1</v>
      </c>
      <c r="AH1887">
        <f>Table1[[#This Row],[H]]-Table1[[#This Row],[2B]]-Table1[[#This Row],[3B]]-Table1[[#This Row],[HR]]</f>
        <v>0</v>
      </c>
      <c r="AI1887" s="3">
        <f>IF(Table1[[#This Row],[Team_Game_Number]] &gt;_xlfn.MAXIFS(Table1[Team_Game_Number],Table1[Team],Table1[[#This Row],[Team]]) - 5,1,0)</f>
        <v>0</v>
      </c>
      <c r="AJ1887" cm="1">
        <f t="array" ref="AJ1887">MATCH(Table1[[#This Row],[Game_ID]],_xlfn.UNIQUE(_xlfn._xlws.FILTER(Table1[Game_ID],Table1[Team]=Table1[[#This Row],[Team]])),0)</f>
        <v>13</v>
      </c>
      <c r="AK1887">
        <f>IF(Table1[[#This Row],[Last5_Flag]]=1,1,0)</f>
        <v>0</v>
      </c>
      <c r="AL1887">
        <f>COUNTIFS(
    Table1[Player Name], Table1[[#This Row],[Player Name]],
    Table1[Position], Table1[[#This Row],[Position]]
)</f>
        <v>5</v>
      </c>
      <c r="AM1887" t="str" cm="1">
        <f t="array" ref="AM18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1888" spans="1:39" x14ac:dyDescent="0.2">
      <c r="A1888" t="str">
        <f>TEXT(Table1[[#This Row],[Date]],"yyyymmdd") &amp; "_" &amp; (LEFT(D1888,3) &amp; "_" &amp; LEFT(E1888,3) &amp; "_" &amp; (Table1[[#This Row],[Game_no.]]))</f>
        <v>20260309_Lyn_Gle_1</v>
      </c>
      <c r="B1888" s="1">
        <v>46090</v>
      </c>
      <c r="C1888" s="3">
        <v>1</v>
      </c>
      <c r="D1888" t="s">
        <v>411</v>
      </c>
      <c r="E1888" t="s">
        <v>71</v>
      </c>
      <c r="F1888" t="s">
        <v>71</v>
      </c>
      <c r="G1888" t="s">
        <v>411</v>
      </c>
      <c r="H1888" t="s">
        <v>125</v>
      </c>
      <c r="I1888" t="str">
        <f>TRIM(SUBSTITUTE(Table1[[#This Row],[Player]], " ", ""))</f>
        <v>K.Burdick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f t="shared" si="89"/>
        <v>0</v>
      </c>
      <c r="W1888" t="s">
        <v>73</v>
      </c>
      <c r="X1888" s="3"/>
      <c r="Y1888">
        <v>0</v>
      </c>
      <c r="AF1888">
        <f>Table1[[#This Row],[AB]]+Table1[[#This Row],[BB]]+Table1[[#This Row],[SF]]</f>
        <v>0</v>
      </c>
      <c r="AG1888">
        <f>Table1[[#This Row],[H]]+Table1[[#This Row],[BB]]</f>
        <v>0</v>
      </c>
      <c r="AH1888">
        <f>Table1[[#This Row],[H]]-Table1[[#This Row],[2B]]-Table1[[#This Row],[3B]]-Table1[[#This Row],[HR]]</f>
        <v>0</v>
      </c>
      <c r="AI1888" s="3">
        <f>IF(Table1[[#This Row],[Team_Game_Number]] &gt;_xlfn.MAXIFS(Table1[Team_Game_Number],Table1[Team],Table1[[#This Row],[Team]]) - 5,1,0)</f>
        <v>0</v>
      </c>
      <c r="AJ1888" cm="1">
        <f t="array" ref="AJ1888">MATCH(Table1[[#This Row],[Game_ID]],_xlfn.UNIQUE(_xlfn._xlws.FILTER(Table1[Game_ID],Table1[Team]=Table1[[#This Row],[Team]])),0)</f>
        <v>13</v>
      </c>
      <c r="AK1888">
        <f>IF(Table1[[#This Row],[Last5_Flag]]=1,1,0)</f>
        <v>0</v>
      </c>
      <c r="AL1888">
        <f>COUNTIFS(
    Table1[Player Name], Table1[[#This Row],[Player Name]],
    Table1[Position], Table1[[#This Row],[Position]]
)</f>
        <v>6</v>
      </c>
      <c r="AM1888" t="str" cm="1">
        <f t="array" ref="AM18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889" spans="1:39" x14ac:dyDescent="0.2">
      <c r="A1889" t="str">
        <f>TEXT(Table1[[#This Row],[Date]],"yyyymmdd") &amp; "_" &amp; (LEFT(D1889,3) &amp; "_" &amp; LEFT(E1889,3) &amp; "_" &amp; (Table1[[#This Row],[Game_no.]]))</f>
        <v>20260309_Lyn_Gle_1</v>
      </c>
      <c r="B1889" s="1">
        <v>46090</v>
      </c>
      <c r="C1889" s="3">
        <v>1</v>
      </c>
      <c r="D1889" t="s">
        <v>411</v>
      </c>
      <c r="E1889" t="s">
        <v>71</v>
      </c>
      <c r="F1889" t="s">
        <v>71</v>
      </c>
      <c r="G1889" t="s">
        <v>411</v>
      </c>
      <c r="H1889" t="s">
        <v>84</v>
      </c>
      <c r="I1889" t="str">
        <f>TRIM(SUBSTITUTE(Table1[[#This Row],[Player]], " ", ""))</f>
        <v>E.McLean</v>
      </c>
      <c r="J1889">
        <v>3</v>
      </c>
      <c r="K1889">
        <v>1</v>
      </c>
      <c r="L1889">
        <v>1</v>
      </c>
      <c r="M1889">
        <v>0</v>
      </c>
      <c r="N1889">
        <v>1</v>
      </c>
      <c r="O1889">
        <v>1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f t="shared" si="89"/>
        <v>3</v>
      </c>
      <c r="W1889" t="s">
        <v>57</v>
      </c>
      <c r="X1889" s="3">
        <v>7</v>
      </c>
      <c r="Y1889">
        <v>0</v>
      </c>
      <c r="AF1889">
        <f>Table1[[#This Row],[AB]]+Table1[[#This Row],[BB]]+Table1[[#This Row],[SF]]</f>
        <v>4</v>
      </c>
      <c r="AG1889">
        <f>Table1[[#This Row],[H]]+Table1[[#This Row],[BB]]</f>
        <v>2</v>
      </c>
      <c r="AH1889">
        <f>Table1[[#This Row],[H]]-Table1[[#This Row],[2B]]-Table1[[#This Row],[3B]]-Table1[[#This Row],[HR]]</f>
        <v>0</v>
      </c>
      <c r="AI1889" s="3">
        <f>IF(Table1[[#This Row],[Team_Game_Number]] &gt;_xlfn.MAXIFS(Table1[Team_Game_Number],Table1[Team],Table1[[#This Row],[Team]]) - 5,1,0)</f>
        <v>0</v>
      </c>
      <c r="AJ1889" cm="1">
        <f t="array" ref="AJ1889">MATCH(Table1[[#This Row],[Game_ID]],_xlfn.UNIQUE(_xlfn._xlws.FILTER(Table1[Game_ID],Table1[Team]=Table1[[#This Row],[Team]])),0)</f>
        <v>13</v>
      </c>
      <c r="AK1889">
        <f>IF(Table1[[#This Row],[Last5_Flag]]=1,1,0)</f>
        <v>0</v>
      </c>
      <c r="AL1889">
        <f>COUNTIFS(
    Table1[Player Name], Table1[[#This Row],[Player Name]],
    Table1[Position], Table1[[#This Row],[Position]]
)</f>
        <v>30</v>
      </c>
      <c r="AM1889" t="str" cm="1">
        <f t="array" ref="AM18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890" spans="1:39" x14ac:dyDescent="0.2">
      <c r="A1890" t="str">
        <f>TEXT(Table1[[#This Row],[Date]],"yyyymmdd") &amp; "_" &amp; (LEFT(D1890,3) &amp; "_" &amp; LEFT(E1890,3) &amp; "_" &amp; (Table1[[#This Row],[Game_no.]]))</f>
        <v>20260309_Lyn_Gle_1</v>
      </c>
      <c r="B1890" s="1">
        <v>46090</v>
      </c>
      <c r="C1890" s="3">
        <v>1</v>
      </c>
      <c r="D1890" t="s">
        <v>411</v>
      </c>
      <c r="E1890" t="s">
        <v>71</v>
      </c>
      <c r="F1890" t="s">
        <v>71</v>
      </c>
      <c r="G1890" t="s">
        <v>411</v>
      </c>
      <c r="H1890" t="s">
        <v>93</v>
      </c>
      <c r="I1890" t="str">
        <f>TRIM(SUBSTITUTE(Table1[[#This Row],[Player]], " ", ""))</f>
        <v>H.Smith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f t="shared" si="89"/>
        <v>0</v>
      </c>
      <c r="W1890" t="s">
        <v>52</v>
      </c>
      <c r="X1890" s="3">
        <v>8</v>
      </c>
      <c r="Y1890">
        <v>0</v>
      </c>
      <c r="AF1890">
        <f>Table1[[#This Row],[AB]]+Table1[[#This Row],[BB]]+Table1[[#This Row],[SF]]</f>
        <v>1</v>
      </c>
      <c r="AG1890">
        <f>Table1[[#This Row],[H]]+Table1[[#This Row],[BB]]</f>
        <v>0</v>
      </c>
      <c r="AH1890">
        <f>Table1[[#This Row],[H]]-Table1[[#This Row],[2B]]-Table1[[#This Row],[3B]]-Table1[[#This Row],[HR]]</f>
        <v>0</v>
      </c>
      <c r="AI1890" s="3">
        <f>IF(Table1[[#This Row],[Team_Game_Number]] &gt;_xlfn.MAXIFS(Table1[Team_Game_Number],Table1[Team],Table1[[#This Row],[Team]]) - 5,1,0)</f>
        <v>0</v>
      </c>
      <c r="AJ1890" cm="1">
        <f t="array" ref="AJ1890">MATCH(Table1[[#This Row],[Game_ID]],_xlfn.UNIQUE(_xlfn._xlws.FILTER(Table1[Game_ID],Table1[Team]=Table1[[#This Row],[Team]])),0)</f>
        <v>13</v>
      </c>
      <c r="AK1890">
        <f>IF(Table1[[#This Row],[Last5_Flag]]=1,1,0)</f>
        <v>0</v>
      </c>
      <c r="AL1890">
        <f>COUNTIFS(
    Table1[Player Name], Table1[[#This Row],[Player Name]],
    Table1[Position], Table1[[#This Row],[Position]]
)</f>
        <v>6</v>
      </c>
      <c r="AM1890" t="str" cm="1">
        <f t="array" ref="AM18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91" spans="1:39" x14ac:dyDescent="0.2">
      <c r="A1891" t="str">
        <f>TEXT(Table1[[#This Row],[Date]],"yyyymmdd") &amp; "_" &amp; (LEFT(D1891,3) &amp; "_" &amp; LEFT(E1891,3) &amp; "_" &amp; (Table1[[#This Row],[Game_no.]]))</f>
        <v>20260309_Lyn_Gle_1</v>
      </c>
      <c r="B1891" s="1">
        <v>46090</v>
      </c>
      <c r="C1891" s="3">
        <v>1</v>
      </c>
      <c r="D1891" t="s">
        <v>411</v>
      </c>
      <c r="E1891" t="s">
        <v>71</v>
      </c>
      <c r="F1891" t="s">
        <v>71</v>
      </c>
      <c r="G1891" t="s">
        <v>411</v>
      </c>
      <c r="H1891" t="s">
        <v>76</v>
      </c>
      <c r="I1891" t="str">
        <f>TRIM(SUBSTITUTE(Table1[[#This Row],[Player]], " ", ""))</f>
        <v>K.Goodman</v>
      </c>
      <c r="J1891">
        <v>1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f t="shared" si="89"/>
        <v>1</v>
      </c>
      <c r="W1891" t="s">
        <v>74</v>
      </c>
      <c r="X1891" s="3">
        <v>8</v>
      </c>
      <c r="Y1891">
        <v>0</v>
      </c>
      <c r="AF1891">
        <f>Table1[[#This Row],[AB]]+Table1[[#This Row],[BB]]+Table1[[#This Row],[SF]]</f>
        <v>1</v>
      </c>
      <c r="AG1891">
        <f>Table1[[#This Row],[H]]+Table1[[#This Row],[BB]]</f>
        <v>1</v>
      </c>
      <c r="AH1891">
        <f>Table1[[#This Row],[H]]-Table1[[#This Row],[2B]]-Table1[[#This Row],[3B]]-Table1[[#This Row],[HR]]</f>
        <v>1</v>
      </c>
      <c r="AI1891" s="3">
        <f>IF(Table1[[#This Row],[Team_Game_Number]] &gt;_xlfn.MAXIFS(Table1[Team_Game_Number],Table1[Team],Table1[[#This Row],[Team]]) - 5,1,0)</f>
        <v>0</v>
      </c>
      <c r="AJ1891" cm="1">
        <f t="array" ref="AJ1891">MATCH(Table1[[#This Row],[Game_ID]],_xlfn.UNIQUE(_xlfn._xlws.FILTER(Table1[Game_ID],Table1[Team]=Table1[[#This Row],[Team]])),0)</f>
        <v>13</v>
      </c>
      <c r="AK1891">
        <f>IF(Table1[[#This Row],[Last5_Flag]]=1,1,0)</f>
        <v>0</v>
      </c>
      <c r="AL1891">
        <f>COUNTIFS(
    Table1[Player Name], Table1[[#This Row],[Player Name]],
    Table1[Position], Table1[[#This Row],[Position]]
)</f>
        <v>1</v>
      </c>
      <c r="AM1891" t="str" cm="1">
        <f t="array" ref="AM18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892" spans="1:39" x14ac:dyDescent="0.2">
      <c r="A1892" t="str">
        <f>TEXT(Table1[[#This Row],[Date]],"yyyymmdd") &amp; "_" &amp; (LEFT(D1892,3) &amp; "_" &amp; LEFT(E1892,3) &amp; "_" &amp; (Table1[[#This Row],[Game_no.]]))</f>
        <v>20260309_Lyn_Gle_1</v>
      </c>
      <c r="B1892" s="1">
        <v>46090</v>
      </c>
      <c r="C1892" s="3">
        <v>1</v>
      </c>
      <c r="D1892" t="s">
        <v>411</v>
      </c>
      <c r="E1892" t="s">
        <v>71</v>
      </c>
      <c r="F1892" t="s">
        <v>71</v>
      </c>
      <c r="G1892" t="s">
        <v>411</v>
      </c>
      <c r="H1892" t="s">
        <v>86</v>
      </c>
      <c r="I1892" t="str">
        <f>TRIM(SUBSTITUTE(Table1[[#This Row],[Player]], " ", ""))</f>
        <v>A.Hicks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f t="shared" si="89"/>
        <v>0</v>
      </c>
      <c r="W1892" t="s">
        <v>73</v>
      </c>
      <c r="X1892" s="3"/>
      <c r="Y1892">
        <v>0</v>
      </c>
      <c r="AF1892">
        <f>Table1[[#This Row],[AB]]+Table1[[#This Row],[BB]]+Table1[[#This Row],[SF]]</f>
        <v>0</v>
      </c>
      <c r="AG1892">
        <f>Table1[[#This Row],[H]]+Table1[[#This Row],[BB]]</f>
        <v>0</v>
      </c>
      <c r="AH1892">
        <f>Table1[[#This Row],[H]]-Table1[[#This Row],[2B]]-Table1[[#This Row],[3B]]-Table1[[#This Row],[HR]]</f>
        <v>0</v>
      </c>
      <c r="AI1892" s="3">
        <f>IF(Table1[[#This Row],[Team_Game_Number]] &gt;_xlfn.MAXIFS(Table1[Team_Game_Number],Table1[Team],Table1[[#This Row],[Team]]) - 5,1,0)</f>
        <v>0</v>
      </c>
      <c r="AJ1892" cm="1">
        <f t="array" ref="AJ1892">MATCH(Table1[[#This Row],[Game_ID]],_xlfn.UNIQUE(_xlfn._xlws.FILTER(Table1[Game_ID],Table1[Team]=Table1[[#This Row],[Team]])),0)</f>
        <v>13</v>
      </c>
      <c r="AK1892">
        <f>IF(Table1[[#This Row],[Last5_Flag]]=1,1,0)</f>
        <v>0</v>
      </c>
      <c r="AL1892">
        <f>COUNTIFS(
    Table1[Player Name], Table1[[#This Row],[Player Name]],
    Table1[Position], Table1[[#This Row],[Position]]
)</f>
        <v>20</v>
      </c>
      <c r="AM1892" t="str" cm="1">
        <f t="array" ref="AM18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893" spans="1:39" x14ac:dyDescent="0.2">
      <c r="A1893" t="str">
        <f>TEXT(Table1[[#This Row],[Date]],"yyyymmdd") &amp; "_" &amp; (LEFT(D1893,3) &amp; "_" &amp; LEFT(E1893,3) &amp; "_" &amp; (Table1[[#This Row],[Game_no.]]))</f>
        <v>20260309_Lyn_Gle_1</v>
      </c>
      <c r="B1893" s="1">
        <v>46090</v>
      </c>
      <c r="C1893" s="3">
        <v>1</v>
      </c>
      <c r="D1893" t="s">
        <v>411</v>
      </c>
      <c r="E1893" t="s">
        <v>71</v>
      </c>
      <c r="F1893" t="s">
        <v>71</v>
      </c>
      <c r="G1893" t="s">
        <v>411</v>
      </c>
      <c r="H1893" t="s">
        <v>412</v>
      </c>
      <c r="I1893" t="str">
        <f>TRIM(SUBSTITUTE(Table1[[#This Row],[Player]], " ", ""))</f>
        <v>K.Harp</v>
      </c>
      <c r="J1893">
        <v>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f t="shared" si="89"/>
        <v>0</v>
      </c>
      <c r="W1893" t="s">
        <v>52</v>
      </c>
      <c r="X1893" s="3">
        <v>8</v>
      </c>
      <c r="Y1893">
        <v>0</v>
      </c>
      <c r="AF1893">
        <f>Table1[[#This Row],[AB]]+Table1[[#This Row],[BB]]+Table1[[#This Row],[SF]]</f>
        <v>2</v>
      </c>
      <c r="AG1893">
        <f>Table1[[#This Row],[H]]+Table1[[#This Row],[BB]]</f>
        <v>0</v>
      </c>
      <c r="AH1893">
        <f>Table1[[#This Row],[H]]-Table1[[#This Row],[2B]]-Table1[[#This Row],[3B]]-Table1[[#This Row],[HR]]</f>
        <v>0</v>
      </c>
      <c r="AI1893" s="3">
        <f>IF(Table1[[#This Row],[Team_Game_Number]] &gt;_xlfn.MAXIFS(Table1[Team_Game_Number],Table1[Team],Table1[[#This Row],[Team]]) - 5,1,0)</f>
        <v>0</v>
      </c>
      <c r="AJ1893" cm="1">
        <f t="array" ref="AJ1893">MATCH(Table1[[#This Row],[Game_ID]],_xlfn.UNIQUE(_xlfn._xlws.FILTER(Table1[Game_ID],Table1[Team]=Table1[[#This Row],[Team]])),0)</f>
        <v>13</v>
      </c>
      <c r="AK1893">
        <f>IF(Table1[[#This Row],[Last5_Flag]]=1,1,0)</f>
        <v>0</v>
      </c>
      <c r="AL1893">
        <f>COUNTIFS(
    Table1[Player Name], Table1[[#This Row],[Player Name]],
    Table1[Position], Table1[[#This Row],[Position]]
)</f>
        <v>1</v>
      </c>
      <c r="AM1893" t="str" cm="1">
        <f t="array" ref="AM18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894" spans="1:39" x14ac:dyDescent="0.2">
      <c r="A1894" t="str">
        <f>TEXT(Table1[[#This Row],[Date]],"yyyymmdd") &amp; "_" &amp; (LEFT(D1894,3) &amp; "_" &amp; LEFT(E1894,3) &amp; "_" &amp; (Table1[[#This Row],[Game_no.]]))</f>
        <v>20260309_Lyn_Gle_1</v>
      </c>
      <c r="B1894" s="1">
        <v>46090</v>
      </c>
      <c r="C1894" s="3">
        <v>1</v>
      </c>
      <c r="D1894" t="s">
        <v>411</v>
      </c>
      <c r="E1894" t="s">
        <v>71</v>
      </c>
      <c r="F1894" t="s">
        <v>71</v>
      </c>
      <c r="G1894" t="s">
        <v>411</v>
      </c>
      <c r="H1894" t="s">
        <v>87</v>
      </c>
      <c r="I1894" t="str">
        <f>TRIM(SUBSTITUTE(Table1[[#This Row],[Player]], " ", ""))</f>
        <v>L.Burns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f t="shared" si="89"/>
        <v>1</v>
      </c>
      <c r="W1894" t="s">
        <v>54</v>
      </c>
      <c r="X1894" s="3">
        <v>9</v>
      </c>
      <c r="Y1894">
        <v>0</v>
      </c>
      <c r="AF1894">
        <f>Table1[[#This Row],[AB]]+Table1[[#This Row],[BB]]+Table1[[#This Row],[SF]]</f>
        <v>1</v>
      </c>
      <c r="AG1894">
        <f>Table1[[#This Row],[H]]+Table1[[#This Row],[BB]]</f>
        <v>1</v>
      </c>
      <c r="AH1894">
        <f>Table1[[#This Row],[H]]-Table1[[#This Row],[2B]]-Table1[[#This Row],[3B]]-Table1[[#This Row],[HR]]</f>
        <v>1</v>
      </c>
      <c r="AI1894" s="3">
        <f>IF(Table1[[#This Row],[Team_Game_Number]] &gt;_xlfn.MAXIFS(Table1[Team_Game_Number],Table1[Team],Table1[[#This Row],[Team]]) - 5,1,0)</f>
        <v>0</v>
      </c>
      <c r="AJ1894" cm="1">
        <f t="array" ref="AJ1894">MATCH(Table1[[#This Row],[Game_ID]],_xlfn.UNIQUE(_xlfn._xlws.FILTER(Table1[Game_ID],Table1[Team]=Table1[[#This Row],[Team]])),0)</f>
        <v>13</v>
      </c>
      <c r="AK1894">
        <f>IF(Table1[[#This Row],[Last5_Flag]]=1,1,0)</f>
        <v>0</v>
      </c>
      <c r="AL1894">
        <f>COUNTIFS(
    Table1[Player Name], Table1[[#This Row],[Player Name]],
    Table1[Position], Table1[[#This Row],[Position]]
)</f>
        <v>23</v>
      </c>
      <c r="AM1894" t="str" cm="1">
        <f t="array" ref="AM18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895" spans="1:39" x14ac:dyDescent="0.2">
      <c r="A1895" t="str">
        <f>TEXT(Table1[[#This Row],[Date]],"yyyymmdd") &amp; "_" &amp; (LEFT(D1895,3) &amp; "_" &amp; LEFT(E1895,3) &amp; "_" &amp; (Table1[[#This Row],[Game_no.]]))</f>
        <v>20260309_Lyn_Gle_1</v>
      </c>
      <c r="B1895" s="1">
        <v>46090</v>
      </c>
      <c r="C1895" s="3">
        <v>1</v>
      </c>
      <c r="D1895" t="s">
        <v>411</v>
      </c>
      <c r="E1895" t="s">
        <v>71</v>
      </c>
      <c r="F1895" t="s">
        <v>71</v>
      </c>
      <c r="G1895" t="s">
        <v>411</v>
      </c>
      <c r="H1895" t="s">
        <v>90</v>
      </c>
      <c r="I1895" t="str">
        <f>TRIM(SUBSTITUTE(Table1[[#This Row],[Player]], " ", ""))</f>
        <v>A.Harward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f t="shared" si="89"/>
        <v>3</v>
      </c>
      <c r="W1895" t="s">
        <v>74</v>
      </c>
      <c r="X1895" s="3">
        <v>9</v>
      </c>
      <c r="Y1895">
        <v>0</v>
      </c>
      <c r="AF1895">
        <f>Table1[[#This Row],[AB]]+Table1[[#This Row],[BB]]+Table1[[#This Row],[SF]]</f>
        <v>1</v>
      </c>
      <c r="AG1895">
        <f>Table1[[#This Row],[H]]+Table1[[#This Row],[BB]]</f>
        <v>1</v>
      </c>
      <c r="AH1895">
        <f>Table1[[#This Row],[H]]-Table1[[#This Row],[2B]]-Table1[[#This Row],[3B]]-Table1[[#This Row],[HR]]</f>
        <v>0</v>
      </c>
      <c r="AI1895" s="3">
        <f>IF(Table1[[#This Row],[Team_Game_Number]] &gt;_xlfn.MAXIFS(Table1[Team_Game_Number],Table1[Team],Table1[[#This Row],[Team]]) - 5,1,0)</f>
        <v>0</v>
      </c>
      <c r="AJ1895" cm="1">
        <f t="array" ref="AJ1895">MATCH(Table1[[#This Row],[Game_ID]],_xlfn.UNIQUE(_xlfn._xlws.FILTER(Table1[Game_ID],Table1[Team]=Table1[[#This Row],[Team]])),0)</f>
        <v>13</v>
      </c>
      <c r="AK1895">
        <f>IF(Table1[[#This Row],[Last5_Flag]]=1,1,0)</f>
        <v>0</v>
      </c>
      <c r="AL1895">
        <f>COUNTIFS(
    Table1[Player Name], Table1[[#This Row],[Player Name]],
    Table1[Position], Table1[[#This Row],[Position]]
)</f>
        <v>2</v>
      </c>
      <c r="AM1895" t="str" cm="1">
        <f t="array" ref="AM18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896" spans="1:39" x14ac:dyDescent="0.2">
      <c r="A1896" t="str">
        <f>TEXT(Table1[[#This Row],[Date]],"yyyymmdd") &amp; "_" &amp; (LEFT(D1896,3) &amp; "_" &amp; LEFT(E1896,3) &amp; "_" &amp; (Table1[[#This Row],[Game_no.]]))</f>
        <v>20260309_Lyn_Gle_1</v>
      </c>
      <c r="B1896" s="1">
        <v>46090</v>
      </c>
      <c r="C1896" s="3">
        <v>1</v>
      </c>
      <c r="D1896" t="s">
        <v>411</v>
      </c>
      <c r="E1896" t="s">
        <v>71</v>
      </c>
      <c r="F1896" t="s">
        <v>71</v>
      </c>
      <c r="G1896" t="s">
        <v>411</v>
      </c>
      <c r="H1896" t="s">
        <v>94</v>
      </c>
      <c r="I1896" t="str">
        <f>TRIM(SUBSTITUTE(Table1[[#This Row],[Player]], " ", ""))</f>
        <v>M.Stump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f t="shared" si="89"/>
        <v>0</v>
      </c>
      <c r="W1896" t="s">
        <v>58</v>
      </c>
      <c r="X1896" s="3"/>
      <c r="Y1896">
        <v>0</v>
      </c>
      <c r="Z1896">
        <v>2</v>
      </c>
      <c r="AA1896">
        <v>2</v>
      </c>
      <c r="AB1896">
        <v>1</v>
      </c>
      <c r="AC1896">
        <v>1</v>
      </c>
      <c r="AD1896">
        <v>3</v>
      </c>
      <c r="AE1896">
        <v>0</v>
      </c>
      <c r="AF1896">
        <f>Table1[[#This Row],[AB]]+Table1[[#This Row],[BB]]+Table1[[#This Row],[SF]]</f>
        <v>0</v>
      </c>
      <c r="AG1896">
        <f>Table1[[#This Row],[H]]+Table1[[#This Row],[BB]]</f>
        <v>0</v>
      </c>
      <c r="AH1896">
        <f>Table1[[#This Row],[H]]-Table1[[#This Row],[2B]]-Table1[[#This Row],[3B]]-Table1[[#This Row],[HR]]</f>
        <v>0</v>
      </c>
      <c r="AI1896" s="3">
        <f>IF(Table1[[#This Row],[Team_Game_Number]] &gt;_xlfn.MAXIFS(Table1[Team_Game_Number],Table1[Team],Table1[[#This Row],[Team]]) - 5,1,0)</f>
        <v>0</v>
      </c>
      <c r="AJ1896" cm="1">
        <f t="array" ref="AJ1896">MATCH(Table1[[#This Row],[Game_ID]],_xlfn.UNIQUE(_xlfn._xlws.FILTER(Table1[Game_ID],Table1[Team]=Table1[[#This Row],[Team]])),0)</f>
        <v>13</v>
      </c>
      <c r="AK1896">
        <f>IF(Table1[[#This Row],[Last5_Flag]]=1,1,0)</f>
        <v>0</v>
      </c>
      <c r="AL1896">
        <f>COUNTIFS(
    Table1[Player Name], Table1[[#This Row],[Player Name]],
    Table1[Position], Table1[[#This Row],[Position]]
)</f>
        <v>11</v>
      </c>
      <c r="AM1896" t="str" cm="1">
        <f t="array" ref="AM18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897" spans="1:39" x14ac:dyDescent="0.2">
      <c r="A1897" t="str">
        <f>TEXT(Table1[[#This Row],[Date]],"yyyymmdd") &amp; "_" &amp; (LEFT(D1897,3) &amp; "_" &amp; LEFT(E1897,3) &amp; "_" &amp; (Table1[[#This Row],[Game_no.]]))</f>
        <v>20260309_Lyn_Gle_1</v>
      </c>
      <c r="B1897" s="1">
        <v>46090</v>
      </c>
      <c r="C1897" s="3">
        <v>1</v>
      </c>
      <c r="D1897" t="s">
        <v>411</v>
      </c>
      <c r="E1897" t="s">
        <v>71</v>
      </c>
      <c r="F1897" t="s">
        <v>71</v>
      </c>
      <c r="G1897" t="s">
        <v>411</v>
      </c>
      <c r="H1897" t="s">
        <v>91</v>
      </c>
      <c r="I1897" t="str">
        <f>TRIM(SUBSTITUTE(Table1[[#This Row],[Player]], " ", ""))</f>
        <v>Ky.Burdick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f t="shared" si="89"/>
        <v>0</v>
      </c>
      <c r="W1897" t="s">
        <v>58</v>
      </c>
      <c r="X1897" s="3"/>
      <c r="Y1897">
        <v>1</v>
      </c>
      <c r="Z1897">
        <v>5</v>
      </c>
      <c r="AA1897">
        <v>6</v>
      </c>
      <c r="AB1897">
        <v>1</v>
      </c>
      <c r="AC1897">
        <v>0</v>
      </c>
      <c r="AD1897">
        <v>0</v>
      </c>
      <c r="AE1897">
        <v>4</v>
      </c>
      <c r="AF1897">
        <f>Table1[[#This Row],[AB]]+Table1[[#This Row],[BB]]+Table1[[#This Row],[SF]]</f>
        <v>0</v>
      </c>
      <c r="AG1897">
        <f>Table1[[#This Row],[H]]+Table1[[#This Row],[BB]]</f>
        <v>0</v>
      </c>
      <c r="AH1897">
        <f>Table1[[#This Row],[H]]-Table1[[#This Row],[2B]]-Table1[[#This Row],[3B]]-Table1[[#This Row],[HR]]</f>
        <v>0</v>
      </c>
      <c r="AI1897" s="3">
        <f>IF(Table1[[#This Row],[Team_Game_Number]] &gt;_xlfn.MAXIFS(Table1[Team_Game_Number],Table1[Team],Table1[[#This Row],[Team]]) - 5,1,0)</f>
        <v>0</v>
      </c>
      <c r="AJ1897" cm="1">
        <f t="array" ref="AJ1897">MATCH(Table1[[#This Row],[Game_ID]],_xlfn.UNIQUE(_xlfn._xlws.FILTER(Table1[Game_ID],Table1[Team]=Table1[[#This Row],[Team]])),0)</f>
        <v>13</v>
      </c>
      <c r="AK1897">
        <f>IF(Table1[[#This Row],[Last5_Flag]]=1,1,0)</f>
        <v>0</v>
      </c>
      <c r="AL1897">
        <f>COUNTIFS(
    Table1[Player Name], Table1[[#This Row],[Player Name]],
    Table1[Position], Table1[[#This Row],[Position]]
)</f>
        <v>16</v>
      </c>
      <c r="AM1897" t="str" cm="1">
        <f t="array" ref="AM18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898" spans="1:39" x14ac:dyDescent="0.2">
      <c r="A1898" t="str">
        <f>TEXT(Table1[[#This Row],[Date]],"yyyymmdd") &amp; "_" &amp; (LEFT(D1898,3) &amp; "_" &amp; LEFT(E1898,3) &amp; "_" &amp; (Table1[[#This Row],[Game_no.]]))</f>
        <v>20260309_Cal_Poi_1</v>
      </c>
      <c r="B1898" s="1">
        <v>46090</v>
      </c>
      <c r="C1898" s="3">
        <v>1</v>
      </c>
      <c r="D1898" t="s">
        <v>333</v>
      </c>
      <c r="E1898" t="s">
        <v>245</v>
      </c>
      <c r="F1898" t="s">
        <v>245</v>
      </c>
      <c r="G1898" t="s">
        <v>333</v>
      </c>
      <c r="H1898" t="s">
        <v>246</v>
      </c>
      <c r="I1898" t="str">
        <f>TRIM(SUBSTITUTE(Table1[[#This Row],[Player]], " ", ""))</f>
        <v>M.Arndt</v>
      </c>
      <c r="J1898">
        <v>4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f t="shared" si="89"/>
        <v>0</v>
      </c>
      <c r="W1898" t="s">
        <v>57</v>
      </c>
      <c r="X1898" s="3">
        <v>1</v>
      </c>
      <c r="Y1898">
        <v>0</v>
      </c>
      <c r="AF1898">
        <f>Table1[[#This Row],[AB]]+Table1[[#This Row],[BB]]+Table1[[#This Row],[SF]]</f>
        <v>4</v>
      </c>
      <c r="AG1898">
        <f>Table1[[#This Row],[H]]+Table1[[#This Row],[BB]]</f>
        <v>0</v>
      </c>
      <c r="AH1898">
        <f>Table1[[#This Row],[H]]-Table1[[#This Row],[2B]]-Table1[[#This Row],[3B]]-Table1[[#This Row],[HR]]</f>
        <v>0</v>
      </c>
      <c r="AI1898" s="3">
        <f>IF(Table1[[#This Row],[Team_Game_Number]] &gt;_xlfn.MAXIFS(Table1[Team_Game_Number],Table1[Team],Table1[[#This Row],[Team]]) - 5,1,0)</f>
        <v>0</v>
      </c>
      <c r="AJ1898" cm="1">
        <f t="array" ref="AJ1898">MATCH(Table1[[#This Row],[Game_ID]],_xlfn.UNIQUE(_xlfn._xlws.FILTER(Table1[Game_ID],Table1[Team]=Table1[[#This Row],[Team]])),0)</f>
        <v>5</v>
      </c>
      <c r="AK1898">
        <f>IF(Table1[[#This Row],[Last5_Flag]]=1,1,0)</f>
        <v>0</v>
      </c>
      <c r="AL1898">
        <f>COUNTIFS(
    Table1[Player Name], Table1[[#This Row],[Player Name]],
    Table1[Position], Table1[[#This Row],[Position]]
)</f>
        <v>23</v>
      </c>
      <c r="AM1898" t="str" cm="1">
        <f t="array" ref="AM18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899" spans="1:39" x14ac:dyDescent="0.2">
      <c r="A1899" t="str">
        <f>TEXT(Table1[[#This Row],[Date]],"yyyymmdd") &amp; "_" &amp; (LEFT(D1899,3) &amp; "_" &amp; LEFT(E1899,3) &amp; "_" &amp; (Table1[[#This Row],[Game_no.]]))</f>
        <v>20260309_Cal_Poi_1</v>
      </c>
      <c r="B1899" s="1">
        <v>46090</v>
      </c>
      <c r="C1899" s="3">
        <v>1</v>
      </c>
      <c r="D1899" t="s">
        <v>333</v>
      </c>
      <c r="E1899" t="s">
        <v>245</v>
      </c>
      <c r="F1899" t="s">
        <v>245</v>
      </c>
      <c r="G1899" t="s">
        <v>333</v>
      </c>
      <c r="H1899" t="s">
        <v>349</v>
      </c>
      <c r="I1899" t="str">
        <f>TRIM(SUBSTITUTE(Table1[[#This Row],[Player]], " ", ""))</f>
        <v>G.Labrie</v>
      </c>
      <c r="J1899">
        <v>3</v>
      </c>
      <c r="K1899">
        <v>1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f t="shared" si="89"/>
        <v>0</v>
      </c>
      <c r="W1899" t="s">
        <v>8</v>
      </c>
      <c r="X1899" s="3">
        <v>2</v>
      </c>
      <c r="Y1899">
        <v>1</v>
      </c>
      <c r="AF1899">
        <f>Table1[[#This Row],[AB]]+Table1[[#This Row],[BB]]+Table1[[#This Row],[SF]]</f>
        <v>4</v>
      </c>
      <c r="AG1899">
        <f>Table1[[#This Row],[H]]+Table1[[#This Row],[BB]]</f>
        <v>1</v>
      </c>
      <c r="AH1899">
        <f>Table1[[#This Row],[H]]-Table1[[#This Row],[2B]]-Table1[[#This Row],[3B]]-Table1[[#This Row],[HR]]</f>
        <v>0</v>
      </c>
      <c r="AI1899" s="3">
        <f>IF(Table1[[#This Row],[Team_Game_Number]] &gt;_xlfn.MAXIFS(Table1[Team_Game_Number],Table1[Team],Table1[[#This Row],[Team]]) - 5,1,0)</f>
        <v>0</v>
      </c>
      <c r="AJ1899" cm="1">
        <f t="array" ref="AJ1899">MATCH(Table1[[#This Row],[Game_ID]],_xlfn.UNIQUE(_xlfn._xlws.FILTER(Table1[Game_ID],Table1[Team]=Table1[[#This Row],[Team]])),0)</f>
        <v>5</v>
      </c>
      <c r="AK1899">
        <f>IF(Table1[[#This Row],[Last5_Flag]]=1,1,0)</f>
        <v>0</v>
      </c>
      <c r="AL1899">
        <f>COUNTIFS(
    Table1[Player Name], Table1[[#This Row],[Player Name]],
    Table1[Position], Table1[[#This Row],[Position]]
)</f>
        <v>20</v>
      </c>
      <c r="AM1899" t="str" cm="1">
        <f t="array" ref="AM18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900" spans="1:39" x14ac:dyDescent="0.2">
      <c r="A1900" t="str">
        <f>TEXT(Table1[[#This Row],[Date]],"yyyymmdd") &amp; "_" &amp; (LEFT(D1900,3) &amp; "_" &amp; LEFT(E1900,3) &amp; "_" &amp; (Table1[[#This Row],[Game_no.]]))</f>
        <v>20260309_Cal_Poi_1</v>
      </c>
      <c r="B1900" s="1">
        <v>46090</v>
      </c>
      <c r="C1900" s="3">
        <v>1</v>
      </c>
      <c r="D1900" t="s">
        <v>333</v>
      </c>
      <c r="E1900" t="s">
        <v>245</v>
      </c>
      <c r="F1900" t="s">
        <v>245</v>
      </c>
      <c r="G1900" t="s">
        <v>333</v>
      </c>
      <c r="H1900" t="s">
        <v>247</v>
      </c>
      <c r="I1900" t="str">
        <f>TRIM(SUBSTITUTE(Table1[[#This Row],[Player]], " ", ""))</f>
        <v>C.Mann</v>
      </c>
      <c r="J1900">
        <v>4</v>
      </c>
      <c r="K1900">
        <v>1</v>
      </c>
      <c r="L1900">
        <v>3</v>
      </c>
      <c r="M1900">
        <v>2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f t="shared" si="89"/>
        <v>5</v>
      </c>
      <c r="W1900" t="s">
        <v>50</v>
      </c>
      <c r="X1900" s="3">
        <v>3</v>
      </c>
      <c r="Y1900">
        <v>0</v>
      </c>
      <c r="AF1900">
        <f>Table1[[#This Row],[AB]]+Table1[[#This Row],[BB]]+Table1[[#This Row],[SF]]</f>
        <v>4</v>
      </c>
      <c r="AG1900">
        <f>Table1[[#This Row],[H]]+Table1[[#This Row],[BB]]</f>
        <v>3</v>
      </c>
      <c r="AH1900">
        <f>Table1[[#This Row],[H]]-Table1[[#This Row],[2B]]-Table1[[#This Row],[3B]]-Table1[[#This Row],[HR]]</f>
        <v>2</v>
      </c>
      <c r="AI1900" s="3">
        <f>IF(Table1[[#This Row],[Team_Game_Number]] &gt;_xlfn.MAXIFS(Table1[Team_Game_Number],Table1[Team],Table1[[#This Row],[Team]]) - 5,1,0)</f>
        <v>0</v>
      </c>
      <c r="AJ1900" cm="1">
        <f t="array" ref="AJ1900">MATCH(Table1[[#This Row],[Game_ID]],_xlfn.UNIQUE(_xlfn._xlws.FILTER(Table1[Game_ID],Table1[Team]=Table1[[#This Row],[Team]])),0)</f>
        <v>5</v>
      </c>
      <c r="AK1900">
        <f>IF(Table1[[#This Row],[Last5_Flag]]=1,1,0)</f>
        <v>0</v>
      </c>
      <c r="AL1900">
        <f>COUNTIFS(
    Table1[Player Name], Table1[[#This Row],[Player Name]],
    Table1[Position], Table1[[#This Row],[Position]]
)</f>
        <v>3</v>
      </c>
      <c r="AM1900" t="str" cm="1">
        <f t="array" ref="AM19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901" spans="1:39" x14ac:dyDescent="0.2">
      <c r="A1901" t="str">
        <f>TEXT(Table1[[#This Row],[Date]],"yyyymmdd") &amp; "_" &amp; (LEFT(D1901,3) &amp; "_" &amp; LEFT(E1901,3) &amp; "_" &amp; (Table1[[#This Row],[Game_no.]]))</f>
        <v>20260309_Cal_Poi_1</v>
      </c>
      <c r="B1901" s="1">
        <v>46090</v>
      </c>
      <c r="C1901" s="3">
        <v>1</v>
      </c>
      <c r="D1901" t="s">
        <v>333</v>
      </c>
      <c r="E1901" t="s">
        <v>245</v>
      </c>
      <c r="F1901" t="s">
        <v>245</v>
      </c>
      <c r="G1901" t="s">
        <v>333</v>
      </c>
      <c r="H1901" t="s">
        <v>249</v>
      </c>
      <c r="I1901" t="str">
        <f>TRIM(SUBSTITUTE(Table1[[#This Row],[Player]], " ", ""))</f>
        <v>G.Welsh</v>
      </c>
      <c r="J1901">
        <v>2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f t="shared" si="89"/>
        <v>0</v>
      </c>
      <c r="W1901" t="s">
        <v>52</v>
      </c>
      <c r="X1901" s="3">
        <v>4</v>
      </c>
      <c r="Y1901">
        <v>1</v>
      </c>
      <c r="AF1901">
        <f>Table1[[#This Row],[AB]]+Table1[[#This Row],[BB]]+Table1[[#This Row],[SF]]</f>
        <v>3</v>
      </c>
      <c r="AG1901">
        <f>Table1[[#This Row],[H]]+Table1[[#This Row],[BB]]</f>
        <v>1</v>
      </c>
      <c r="AH1901">
        <f>Table1[[#This Row],[H]]-Table1[[#This Row],[2B]]-Table1[[#This Row],[3B]]-Table1[[#This Row],[HR]]</f>
        <v>0</v>
      </c>
      <c r="AI1901" s="3">
        <f>IF(Table1[[#This Row],[Team_Game_Number]] &gt;_xlfn.MAXIFS(Table1[Team_Game_Number],Table1[Team],Table1[[#This Row],[Team]]) - 5,1,0)</f>
        <v>0</v>
      </c>
      <c r="AJ1901" cm="1">
        <f t="array" ref="AJ1901">MATCH(Table1[[#This Row],[Game_ID]],_xlfn.UNIQUE(_xlfn._xlws.FILTER(Table1[Game_ID],Table1[Team]=Table1[[#This Row],[Team]])),0)</f>
        <v>5</v>
      </c>
      <c r="AK1901">
        <f>IF(Table1[[#This Row],[Last5_Flag]]=1,1,0)</f>
        <v>0</v>
      </c>
      <c r="AL1901">
        <f>COUNTIFS(
    Table1[Player Name], Table1[[#This Row],[Player Name]],
    Table1[Position], Table1[[#This Row],[Position]]
)</f>
        <v>11</v>
      </c>
      <c r="AM1901" t="str" cm="1">
        <f t="array" ref="AM19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902" spans="1:39" x14ac:dyDescent="0.2">
      <c r="A1902" t="str">
        <f>TEXT(Table1[[#This Row],[Date]],"yyyymmdd") &amp; "_" &amp; (LEFT(D1902,3) &amp; "_" &amp; LEFT(E1902,3) &amp; "_" &amp; (Table1[[#This Row],[Game_no.]]))</f>
        <v>20260309_Cal_Poi_1</v>
      </c>
      <c r="B1902" s="1">
        <v>46090</v>
      </c>
      <c r="C1902" s="3">
        <v>1</v>
      </c>
      <c r="D1902" t="s">
        <v>333</v>
      </c>
      <c r="E1902" t="s">
        <v>245</v>
      </c>
      <c r="F1902" t="s">
        <v>245</v>
      </c>
      <c r="G1902" t="s">
        <v>333</v>
      </c>
      <c r="H1902" t="s">
        <v>250</v>
      </c>
      <c r="I1902" t="str">
        <f>TRIM(SUBSTITUTE(Table1[[#This Row],[Player]], " ", ""))</f>
        <v>T.Morris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f t="shared" si="89"/>
        <v>0</v>
      </c>
      <c r="W1902" t="s">
        <v>73</v>
      </c>
      <c r="X1902" s="3"/>
      <c r="Y1902">
        <v>0</v>
      </c>
      <c r="AF1902">
        <f>Table1[[#This Row],[AB]]+Table1[[#This Row],[BB]]+Table1[[#This Row],[SF]]</f>
        <v>0</v>
      </c>
      <c r="AG1902">
        <f>Table1[[#This Row],[H]]+Table1[[#This Row],[BB]]</f>
        <v>0</v>
      </c>
      <c r="AH1902">
        <f>Table1[[#This Row],[H]]-Table1[[#This Row],[2B]]-Table1[[#This Row],[3B]]-Table1[[#This Row],[HR]]</f>
        <v>0</v>
      </c>
      <c r="AI1902" s="3">
        <f>IF(Table1[[#This Row],[Team_Game_Number]] &gt;_xlfn.MAXIFS(Table1[Team_Game_Number],Table1[Team],Table1[[#This Row],[Team]]) - 5,1,0)</f>
        <v>0</v>
      </c>
      <c r="AJ1902" cm="1">
        <f t="array" ref="AJ1902">MATCH(Table1[[#This Row],[Game_ID]],_xlfn.UNIQUE(_xlfn._xlws.FILTER(Table1[Game_ID],Table1[Team]=Table1[[#This Row],[Team]])),0)</f>
        <v>5</v>
      </c>
      <c r="AK1902">
        <f>IF(Table1[[#This Row],[Last5_Flag]]=1,1,0)</f>
        <v>0</v>
      </c>
      <c r="AL1902">
        <f>COUNTIFS(
    Table1[Player Name], Table1[[#This Row],[Player Name]],
    Table1[Position], Table1[[#This Row],[Position]]
)</f>
        <v>4</v>
      </c>
      <c r="AM1902" t="str" cm="1">
        <f t="array" ref="AM19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903" spans="1:39" x14ac:dyDescent="0.2">
      <c r="A1903" t="str">
        <f>TEXT(Table1[[#This Row],[Date]],"yyyymmdd") &amp; "_" &amp; (LEFT(D1903,3) &amp; "_" &amp; LEFT(E1903,3) &amp; "_" &amp; (Table1[[#This Row],[Game_no.]]))</f>
        <v>20260309_Cal_Poi_1</v>
      </c>
      <c r="B1903" s="1">
        <v>46090</v>
      </c>
      <c r="C1903" s="3">
        <v>1</v>
      </c>
      <c r="D1903" t="s">
        <v>333</v>
      </c>
      <c r="E1903" t="s">
        <v>245</v>
      </c>
      <c r="F1903" t="s">
        <v>245</v>
      </c>
      <c r="G1903" t="s">
        <v>333</v>
      </c>
      <c r="H1903" t="s">
        <v>254</v>
      </c>
      <c r="I1903" t="str">
        <f>TRIM(SUBSTITUTE(Table1[[#This Row],[Player]], " ", ""))</f>
        <v>J.Hess</v>
      </c>
      <c r="J1903">
        <v>4</v>
      </c>
      <c r="K1903">
        <v>1</v>
      </c>
      <c r="L1903">
        <v>1</v>
      </c>
      <c r="M1903">
        <v>1</v>
      </c>
      <c r="N1903">
        <v>0</v>
      </c>
      <c r="O1903">
        <v>1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f t="shared" si="89"/>
        <v>3</v>
      </c>
      <c r="W1903" t="s">
        <v>43</v>
      </c>
      <c r="X1903" s="3">
        <v>5</v>
      </c>
      <c r="Y1903">
        <v>0</v>
      </c>
      <c r="AF1903">
        <f>Table1[[#This Row],[AB]]+Table1[[#This Row],[BB]]+Table1[[#This Row],[SF]]</f>
        <v>4</v>
      </c>
      <c r="AG1903">
        <f>Table1[[#This Row],[H]]+Table1[[#This Row],[BB]]</f>
        <v>1</v>
      </c>
      <c r="AH1903">
        <f>Table1[[#This Row],[H]]-Table1[[#This Row],[2B]]-Table1[[#This Row],[3B]]-Table1[[#This Row],[HR]]</f>
        <v>0</v>
      </c>
      <c r="AI1903" s="3">
        <f>IF(Table1[[#This Row],[Team_Game_Number]] &gt;_xlfn.MAXIFS(Table1[Team_Game_Number],Table1[Team],Table1[[#This Row],[Team]]) - 5,1,0)</f>
        <v>0</v>
      </c>
      <c r="AJ1903" cm="1">
        <f t="array" ref="AJ1903">MATCH(Table1[[#This Row],[Game_ID]],_xlfn.UNIQUE(_xlfn._xlws.FILTER(Table1[Game_ID],Table1[Team]=Table1[[#This Row],[Team]])),0)</f>
        <v>5</v>
      </c>
      <c r="AK1903">
        <f>IF(Table1[[#This Row],[Last5_Flag]]=1,1,0)</f>
        <v>0</v>
      </c>
      <c r="AL1903">
        <f>COUNTIFS(
    Table1[Player Name], Table1[[#This Row],[Player Name]],
    Table1[Position], Table1[[#This Row],[Position]]
)</f>
        <v>21</v>
      </c>
      <c r="AM1903" t="str" cm="1">
        <f t="array" ref="AM19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904" spans="1:39" x14ac:dyDescent="0.2">
      <c r="A1904" t="str">
        <f>TEXT(Table1[[#This Row],[Date]],"yyyymmdd") &amp; "_" &amp; (LEFT(D1904,3) &amp; "_" &amp; LEFT(E1904,3) &amp; "_" &amp; (Table1[[#This Row],[Game_no.]]))</f>
        <v>20260309_Cal_Poi_1</v>
      </c>
      <c r="B1904" s="1">
        <v>46090</v>
      </c>
      <c r="C1904" s="3">
        <v>1</v>
      </c>
      <c r="D1904" t="s">
        <v>333</v>
      </c>
      <c r="E1904" t="s">
        <v>245</v>
      </c>
      <c r="F1904" t="s">
        <v>245</v>
      </c>
      <c r="G1904" t="s">
        <v>333</v>
      </c>
      <c r="H1904" t="s">
        <v>248</v>
      </c>
      <c r="I1904" t="str">
        <f>TRIM(SUBSTITUTE(Table1[[#This Row],[Player]], " ", ""))</f>
        <v>E.Henry</v>
      </c>
      <c r="J1904">
        <v>4</v>
      </c>
      <c r="K1904">
        <v>1</v>
      </c>
      <c r="L1904">
        <v>2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f t="shared" si="89"/>
        <v>4</v>
      </c>
      <c r="W1904" t="s">
        <v>53</v>
      </c>
      <c r="X1904" s="3">
        <v>6</v>
      </c>
      <c r="Y1904">
        <v>0</v>
      </c>
      <c r="AF1904">
        <f>Table1[[#This Row],[AB]]+Table1[[#This Row],[BB]]+Table1[[#This Row],[SF]]</f>
        <v>4</v>
      </c>
      <c r="AG1904">
        <f>Table1[[#This Row],[H]]+Table1[[#This Row],[BB]]</f>
        <v>2</v>
      </c>
      <c r="AH1904">
        <f>Table1[[#This Row],[H]]-Table1[[#This Row],[2B]]-Table1[[#This Row],[3B]]-Table1[[#This Row],[HR]]</f>
        <v>1</v>
      </c>
      <c r="AI1904" s="3">
        <f>IF(Table1[[#This Row],[Team_Game_Number]] &gt;_xlfn.MAXIFS(Table1[Team_Game_Number],Table1[Team],Table1[[#This Row],[Team]]) - 5,1,0)</f>
        <v>0</v>
      </c>
      <c r="AJ1904" cm="1">
        <f t="array" ref="AJ1904">MATCH(Table1[[#This Row],[Game_ID]],_xlfn.UNIQUE(_xlfn._xlws.FILTER(Table1[Game_ID],Table1[Team]=Table1[[#This Row],[Team]])),0)</f>
        <v>5</v>
      </c>
      <c r="AK1904">
        <f>IF(Table1[[#This Row],[Last5_Flag]]=1,1,0)</f>
        <v>0</v>
      </c>
      <c r="AL1904">
        <f>COUNTIFS(
    Table1[Player Name], Table1[[#This Row],[Player Name]],
    Table1[Position], Table1[[#This Row],[Position]]
)</f>
        <v>13</v>
      </c>
      <c r="AM1904" t="str" cm="1">
        <f t="array" ref="AM19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905" spans="1:39" x14ac:dyDescent="0.2">
      <c r="A1905" t="str">
        <f>TEXT(Table1[[#This Row],[Date]],"yyyymmdd") &amp; "_" &amp; (LEFT(D1905,3) &amp; "_" &amp; LEFT(E1905,3) &amp; "_" &amp; (Table1[[#This Row],[Game_no.]]))</f>
        <v>20260309_Cal_Poi_1</v>
      </c>
      <c r="B1905" s="1">
        <v>46090</v>
      </c>
      <c r="C1905" s="3">
        <v>1</v>
      </c>
      <c r="D1905" t="s">
        <v>333</v>
      </c>
      <c r="E1905" t="s">
        <v>245</v>
      </c>
      <c r="F1905" t="s">
        <v>245</v>
      </c>
      <c r="G1905" t="s">
        <v>333</v>
      </c>
      <c r="H1905" t="s">
        <v>251</v>
      </c>
      <c r="I1905" t="str">
        <f>TRIM(SUBSTITUTE(Table1[[#This Row],[Player]], " ", ""))</f>
        <v>S.Cope</v>
      </c>
      <c r="J1905">
        <v>4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f t="shared" si="89"/>
        <v>1</v>
      </c>
      <c r="W1905" t="s">
        <v>48</v>
      </c>
      <c r="X1905" s="3">
        <v>7</v>
      </c>
      <c r="Y1905">
        <v>2</v>
      </c>
      <c r="AF1905">
        <f>Table1[[#This Row],[AB]]+Table1[[#This Row],[BB]]+Table1[[#This Row],[SF]]</f>
        <v>4</v>
      </c>
      <c r="AG1905">
        <f>Table1[[#This Row],[H]]+Table1[[#This Row],[BB]]</f>
        <v>1</v>
      </c>
      <c r="AH1905">
        <f>Table1[[#This Row],[H]]-Table1[[#This Row],[2B]]-Table1[[#This Row],[3B]]-Table1[[#This Row],[HR]]</f>
        <v>1</v>
      </c>
      <c r="AI1905" s="3">
        <f>IF(Table1[[#This Row],[Team_Game_Number]] &gt;_xlfn.MAXIFS(Table1[Team_Game_Number],Table1[Team],Table1[[#This Row],[Team]]) - 5,1,0)</f>
        <v>0</v>
      </c>
      <c r="AJ1905" cm="1">
        <f t="array" ref="AJ1905">MATCH(Table1[[#This Row],[Game_ID]],_xlfn.UNIQUE(_xlfn._xlws.FILTER(Table1[Game_ID],Table1[Team]=Table1[[#This Row],[Team]])),0)</f>
        <v>5</v>
      </c>
      <c r="AK1905">
        <f>IF(Table1[[#This Row],[Last5_Flag]]=1,1,0)</f>
        <v>0</v>
      </c>
      <c r="AL1905">
        <f>COUNTIFS(
    Table1[Player Name], Table1[[#This Row],[Player Name]],
    Table1[Position], Table1[[#This Row],[Position]]
)</f>
        <v>12</v>
      </c>
      <c r="AM1905" t="str" cm="1">
        <f t="array" ref="AM19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906" spans="1:39" x14ac:dyDescent="0.2">
      <c r="A1906" t="str">
        <f>TEXT(Table1[[#This Row],[Date]],"yyyymmdd") &amp; "_" &amp; (LEFT(D1906,3) &amp; "_" &amp; LEFT(E1906,3) &amp; "_" &amp; (Table1[[#This Row],[Game_no.]]))</f>
        <v>20260309_Cal_Poi_1</v>
      </c>
      <c r="B1906" s="1">
        <v>46090</v>
      </c>
      <c r="C1906" s="3">
        <v>1</v>
      </c>
      <c r="D1906" t="s">
        <v>333</v>
      </c>
      <c r="E1906" t="s">
        <v>245</v>
      </c>
      <c r="F1906" t="s">
        <v>245</v>
      </c>
      <c r="G1906" t="s">
        <v>333</v>
      </c>
      <c r="H1906" t="s">
        <v>252</v>
      </c>
      <c r="I1906" t="str">
        <f>TRIM(SUBSTITUTE(Table1[[#This Row],[Player]], " ", ""))</f>
        <v>K.Fabiano</v>
      </c>
      <c r="J1906">
        <v>3</v>
      </c>
      <c r="K1906">
        <v>1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f t="shared" si="89"/>
        <v>1</v>
      </c>
      <c r="W1906" t="s">
        <v>54</v>
      </c>
      <c r="X1906" s="3">
        <v>8</v>
      </c>
      <c r="Y1906">
        <v>0</v>
      </c>
      <c r="AF1906">
        <f>Table1[[#This Row],[AB]]+Table1[[#This Row],[BB]]+Table1[[#This Row],[SF]]</f>
        <v>3</v>
      </c>
      <c r="AG1906">
        <f>Table1[[#This Row],[H]]+Table1[[#This Row],[BB]]</f>
        <v>1</v>
      </c>
      <c r="AH1906">
        <f>Table1[[#This Row],[H]]-Table1[[#This Row],[2B]]-Table1[[#This Row],[3B]]-Table1[[#This Row],[HR]]</f>
        <v>1</v>
      </c>
      <c r="AI1906" s="3">
        <f>IF(Table1[[#This Row],[Team_Game_Number]] &gt;_xlfn.MAXIFS(Table1[Team_Game_Number],Table1[Team],Table1[[#This Row],[Team]]) - 5,1,0)</f>
        <v>0</v>
      </c>
      <c r="AJ1906" cm="1">
        <f t="array" ref="AJ1906">MATCH(Table1[[#This Row],[Game_ID]],_xlfn.UNIQUE(_xlfn._xlws.FILTER(Table1[Game_ID],Table1[Team]=Table1[[#This Row],[Team]])),0)</f>
        <v>5</v>
      </c>
      <c r="AK1906">
        <f>IF(Table1[[#This Row],[Last5_Flag]]=1,1,0)</f>
        <v>0</v>
      </c>
      <c r="AL1906">
        <f>COUNTIFS(
    Table1[Player Name], Table1[[#This Row],[Player Name]],
    Table1[Position], Table1[[#This Row],[Position]]
)</f>
        <v>21</v>
      </c>
      <c r="AM1906" t="str" cm="1">
        <f t="array" ref="AM19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907" spans="1:39" x14ac:dyDescent="0.2">
      <c r="A1907" t="str">
        <f>TEXT(Table1[[#This Row],[Date]],"yyyymmdd") &amp; "_" &amp; (LEFT(D1907,3) &amp; "_" &amp; LEFT(E1907,3) &amp; "_" &amp; (Table1[[#This Row],[Game_no.]]))</f>
        <v>20260309_Cal_Poi_1</v>
      </c>
      <c r="B1907" s="1">
        <v>46090</v>
      </c>
      <c r="C1907" s="3">
        <v>1</v>
      </c>
      <c r="D1907" t="s">
        <v>333</v>
      </c>
      <c r="E1907" t="s">
        <v>245</v>
      </c>
      <c r="F1907" t="s">
        <v>245</v>
      </c>
      <c r="G1907" t="s">
        <v>333</v>
      </c>
      <c r="H1907" t="s">
        <v>256</v>
      </c>
      <c r="I1907" t="str">
        <f>TRIM(SUBSTITUTE(Table1[[#This Row],[Player]], " ", ""))</f>
        <v>C.Wright</v>
      </c>
      <c r="J1907">
        <v>3</v>
      </c>
      <c r="K1907">
        <v>1</v>
      </c>
      <c r="L1907">
        <v>3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f t="shared" si="89"/>
        <v>3</v>
      </c>
      <c r="W1907" t="s">
        <v>7</v>
      </c>
      <c r="X1907" s="3">
        <v>9</v>
      </c>
      <c r="Y1907">
        <v>1</v>
      </c>
      <c r="AF1907">
        <f>Table1[[#This Row],[AB]]+Table1[[#This Row],[BB]]+Table1[[#This Row],[SF]]</f>
        <v>3</v>
      </c>
      <c r="AG1907">
        <f>Table1[[#This Row],[H]]+Table1[[#This Row],[BB]]</f>
        <v>3</v>
      </c>
      <c r="AH1907">
        <f>Table1[[#This Row],[H]]-Table1[[#This Row],[2B]]-Table1[[#This Row],[3B]]-Table1[[#This Row],[HR]]</f>
        <v>3</v>
      </c>
      <c r="AI1907" s="3">
        <f>IF(Table1[[#This Row],[Team_Game_Number]] &gt;_xlfn.MAXIFS(Table1[Team_Game_Number],Table1[Team],Table1[[#This Row],[Team]]) - 5,1,0)</f>
        <v>0</v>
      </c>
      <c r="AJ1907" cm="1">
        <f t="array" ref="AJ1907">MATCH(Table1[[#This Row],[Game_ID]],_xlfn.UNIQUE(_xlfn._xlws.FILTER(Table1[Game_ID],Table1[Team]=Table1[[#This Row],[Team]])),0)</f>
        <v>5</v>
      </c>
      <c r="AK1907">
        <f>IF(Table1[[#This Row],[Last5_Flag]]=1,1,0)</f>
        <v>0</v>
      </c>
      <c r="AL1907">
        <f>COUNTIFS(
    Table1[Player Name], Table1[[#This Row],[Player Name]],
    Table1[Position], Table1[[#This Row],[Position]]
)</f>
        <v>13</v>
      </c>
      <c r="AM1907" t="str" cm="1">
        <f t="array" ref="AM19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908" spans="1:39" x14ac:dyDescent="0.2">
      <c r="A1908" t="str">
        <f>TEXT(Table1[[#This Row],[Date]],"yyyymmdd") &amp; "_" &amp; (LEFT(D1908,3) &amp; "_" &amp; LEFT(E1908,3) &amp; "_" &amp; (Table1[[#This Row],[Game_no.]]))</f>
        <v>20260309_Cal_Poi_1</v>
      </c>
      <c r="B1908" s="1">
        <v>46090</v>
      </c>
      <c r="C1908" s="3">
        <v>1</v>
      </c>
      <c r="D1908" t="s">
        <v>333</v>
      </c>
      <c r="E1908" t="s">
        <v>245</v>
      </c>
      <c r="F1908" t="s">
        <v>245</v>
      </c>
      <c r="G1908" t="s">
        <v>333</v>
      </c>
      <c r="H1908" t="s">
        <v>259</v>
      </c>
      <c r="I1908" t="str">
        <f>TRIM(SUBSTITUTE(Table1[[#This Row],[Player]], " ", ""))</f>
        <v>J.Johnson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f t="shared" si="89"/>
        <v>0</v>
      </c>
      <c r="W1908" t="s">
        <v>58</v>
      </c>
      <c r="X1908" s="3"/>
      <c r="Y1908">
        <v>0</v>
      </c>
      <c r="Z1908">
        <v>6.3330000000000002</v>
      </c>
      <c r="AA1908">
        <v>12</v>
      </c>
      <c r="AB1908">
        <v>8</v>
      </c>
      <c r="AC1908">
        <v>4</v>
      </c>
      <c r="AD1908">
        <v>4</v>
      </c>
      <c r="AE1908">
        <v>2</v>
      </c>
      <c r="AF1908">
        <f>Table1[[#This Row],[AB]]+Table1[[#This Row],[BB]]+Table1[[#This Row],[SF]]</f>
        <v>0</v>
      </c>
      <c r="AG1908">
        <f>Table1[[#This Row],[H]]+Table1[[#This Row],[BB]]</f>
        <v>0</v>
      </c>
      <c r="AH1908">
        <f>Table1[[#This Row],[H]]-Table1[[#This Row],[2B]]-Table1[[#This Row],[3B]]-Table1[[#This Row],[HR]]</f>
        <v>0</v>
      </c>
      <c r="AI1908" s="3">
        <f>IF(Table1[[#This Row],[Team_Game_Number]] &gt;_xlfn.MAXIFS(Table1[Team_Game_Number],Table1[Team],Table1[[#This Row],[Team]]) - 5,1,0)</f>
        <v>0</v>
      </c>
      <c r="AJ1908" cm="1">
        <f t="array" ref="AJ1908">MATCH(Table1[[#This Row],[Game_ID]],_xlfn.UNIQUE(_xlfn._xlws.FILTER(Table1[Game_ID],Table1[Team]=Table1[[#This Row],[Team]])),0)</f>
        <v>5</v>
      </c>
      <c r="AK1908">
        <f>IF(Table1[[#This Row],[Last5_Flag]]=1,1,0)</f>
        <v>0</v>
      </c>
      <c r="AL1908">
        <f>COUNTIFS(
    Table1[Player Name], Table1[[#This Row],[Player Name]],
    Table1[Position], Table1[[#This Row],[Position]]
)</f>
        <v>11</v>
      </c>
      <c r="AM1908" t="str" cm="1">
        <f t="array" ref="AM19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09" spans="1:39" x14ac:dyDescent="0.2">
      <c r="A1909" t="str">
        <f>TEXT(Table1[[#This Row],[Date]],"yyyymmdd") &amp; "_" &amp; (LEFT(D1909,3) &amp; "_" &amp; LEFT(E1909,3) &amp; "_" &amp; (Table1[[#This Row],[Game_no.]]))</f>
        <v>20260309_Kin_Fai_2</v>
      </c>
      <c r="B1909" s="1">
        <v>46090</v>
      </c>
      <c r="C1909" s="3">
        <v>2</v>
      </c>
      <c r="D1909" t="s">
        <v>151</v>
      </c>
      <c r="E1909" t="s">
        <v>168</v>
      </c>
      <c r="F1909" t="s">
        <v>168</v>
      </c>
      <c r="G1909" t="s">
        <v>151</v>
      </c>
      <c r="H1909" t="s">
        <v>169</v>
      </c>
      <c r="I1909" t="str">
        <f>TRIM(SUBSTITUTE(Table1[[#This Row],[Player]], " ", ""))</f>
        <v>B.Hess</v>
      </c>
      <c r="J1909">
        <v>2</v>
      </c>
      <c r="K1909">
        <v>1</v>
      </c>
      <c r="L1909">
        <v>0</v>
      </c>
      <c r="M1909">
        <v>0</v>
      </c>
      <c r="N1909">
        <v>2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f t="shared" si="89"/>
        <v>0</v>
      </c>
      <c r="W1909" t="s">
        <v>54</v>
      </c>
      <c r="X1909" s="3">
        <v>1</v>
      </c>
      <c r="Y1909">
        <v>0</v>
      </c>
      <c r="AF1909">
        <f>Table1[[#This Row],[AB]]+Table1[[#This Row],[BB]]+Table1[[#This Row],[SF]]</f>
        <v>4</v>
      </c>
      <c r="AG1909">
        <f>Table1[[#This Row],[H]]+Table1[[#This Row],[BB]]</f>
        <v>2</v>
      </c>
      <c r="AH1909">
        <f>Table1[[#This Row],[H]]-Table1[[#This Row],[2B]]-Table1[[#This Row],[3B]]-Table1[[#This Row],[HR]]</f>
        <v>0</v>
      </c>
      <c r="AI1909" s="3">
        <f>IF(Table1[[#This Row],[Team_Game_Number]] &gt;_xlfn.MAXIFS(Table1[Team_Game_Number],Table1[Team],Table1[[#This Row],[Team]]) - 5,1,0)</f>
        <v>0</v>
      </c>
      <c r="AJ1909" cm="1">
        <f t="array" ref="AJ1909">MATCH(Table1[[#This Row],[Game_ID]],_xlfn.UNIQUE(_xlfn._xlws.FILTER(Table1[Game_ID],Table1[Team]=Table1[[#This Row],[Team]])),0)</f>
        <v>14</v>
      </c>
      <c r="AK1909">
        <f>IF(Table1[[#This Row],[Last5_Flag]]=1,1,0)</f>
        <v>0</v>
      </c>
      <c r="AL1909">
        <f>COUNTIFS(
    Table1[Player Name], Table1[[#This Row],[Player Name]],
    Table1[Position], Table1[[#This Row],[Position]]
)</f>
        <v>24</v>
      </c>
      <c r="AM1909" t="str" cm="1">
        <f t="array" ref="AM19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910" spans="1:39" x14ac:dyDescent="0.2">
      <c r="A1910" t="str">
        <f>TEXT(Table1[[#This Row],[Date]],"yyyymmdd") &amp; "_" &amp; (LEFT(D1910,3) &amp; "_" &amp; LEFT(E1910,3) &amp; "_" &amp; (Table1[[#This Row],[Game_no.]]))</f>
        <v>20260309_Kin_Fai_2</v>
      </c>
      <c r="B1910" s="1">
        <v>46090</v>
      </c>
      <c r="C1910" s="3">
        <v>2</v>
      </c>
      <c r="D1910" t="s">
        <v>151</v>
      </c>
      <c r="E1910" t="s">
        <v>168</v>
      </c>
      <c r="F1910" t="s">
        <v>168</v>
      </c>
      <c r="G1910" t="s">
        <v>151</v>
      </c>
      <c r="H1910" t="s">
        <v>170</v>
      </c>
      <c r="I1910" t="str">
        <f>TRIM(SUBSTITUTE(Table1[[#This Row],[Player]], " ", ""))</f>
        <v>G.Bibb</v>
      </c>
      <c r="J1910">
        <v>2</v>
      </c>
      <c r="K1910">
        <v>2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f t="shared" si="89"/>
        <v>1</v>
      </c>
      <c r="W1910" t="s">
        <v>264</v>
      </c>
      <c r="X1910" s="3">
        <v>2</v>
      </c>
      <c r="Y1910">
        <v>0</v>
      </c>
      <c r="AF1910">
        <f>Table1[[#This Row],[AB]]+Table1[[#This Row],[BB]]+Table1[[#This Row],[SF]]</f>
        <v>2</v>
      </c>
      <c r="AG1910">
        <f>Table1[[#This Row],[H]]+Table1[[#This Row],[BB]]</f>
        <v>1</v>
      </c>
      <c r="AH1910">
        <f>Table1[[#This Row],[H]]-Table1[[#This Row],[2B]]-Table1[[#This Row],[3B]]-Table1[[#This Row],[HR]]</f>
        <v>1</v>
      </c>
      <c r="AI1910" s="3">
        <f>IF(Table1[[#This Row],[Team_Game_Number]] &gt;_xlfn.MAXIFS(Table1[Team_Game_Number],Table1[Team],Table1[[#This Row],[Team]]) - 5,1,0)</f>
        <v>0</v>
      </c>
      <c r="AJ1910" cm="1">
        <f t="array" ref="AJ1910">MATCH(Table1[[#This Row],[Game_ID]],_xlfn.UNIQUE(_xlfn._xlws.FILTER(Table1[Game_ID],Table1[Team]=Table1[[#This Row],[Team]])),0)</f>
        <v>14</v>
      </c>
      <c r="AK1910">
        <f>IF(Table1[[#This Row],[Last5_Flag]]=1,1,0)</f>
        <v>0</v>
      </c>
      <c r="AL1910">
        <f>COUNTIFS(
    Table1[Player Name], Table1[[#This Row],[Player Name]],
    Table1[Position], Table1[[#This Row],[Position]]
)</f>
        <v>1</v>
      </c>
      <c r="AM1910" t="str" cm="1">
        <f t="array" ref="AM19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911" spans="1:39" x14ac:dyDescent="0.2">
      <c r="A1911" t="str">
        <f>TEXT(Table1[[#This Row],[Date]],"yyyymmdd") &amp; "_" &amp; (LEFT(D1911,3) &amp; "_" &amp; LEFT(E1911,3) &amp; "_" &amp; (Table1[[#This Row],[Game_no.]]))</f>
        <v>20260309_Kin_Fai_2</v>
      </c>
      <c r="B1911" s="1">
        <v>46090</v>
      </c>
      <c r="C1911" s="3">
        <v>2</v>
      </c>
      <c r="D1911" t="s">
        <v>151</v>
      </c>
      <c r="E1911" t="s">
        <v>168</v>
      </c>
      <c r="F1911" t="s">
        <v>168</v>
      </c>
      <c r="G1911" t="s">
        <v>151</v>
      </c>
      <c r="H1911" t="s">
        <v>177</v>
      </c>
      <c r="I1911" t="str">
        <f>TRIM(SUBSTITUTE(Table1[[#This Row],[Player]], " ", ""))</f>
        <v>A.Nordling</v>
      </c>
      <c r="J1911">
        <v>1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f t="shared" si="89"/>
        <v>1</v>
      </c>
      <c r="W1911" t="s">
        <v>74</v>
      </c>
      <c r="X1911" s="3">
        <v>2</v>
      </c>
      <c r="Y1911">
        <v>0</v>
      </c>
      <c r="AF1911">
        <f>Table1[[#This Row],[AB]]+Table1[[#This Row],[BB]]+Table1[[#This Row],[SF]]</f>
        <v>1</v>
      </c>
      <c r="AG1911">
        <f>Table1[[#This Row],[H]]+Table1[[#This Row],[BB]]</f>
        <v>1</v>
      </c>
      <c r="AH1911">
        <f>Table1[[#This Row],[H]]-Table1[[#This Row],[2B]]-Table1[[#This Row],[3B]]-Table1[[#This Row],[HR]]</f>
        <v>1</v>
      </c>
      <c r="AI1911" s="3">
        <f>IF(Table1[[#This Row],[Team_Game_Number]] &gt;_xlfn.MAXIFS(Table1[Team_Game_Number],Table1[Team],Table1[[#This Row],[Team]]) - 5,1,0)</f>
        <v>0</v>
      </c>
      <c r="AJ1911" cm="1">
        <f t="array" ref="AJ1911">MATCH(Table1[[#This Row],[Game_ID]],_xlfn.UNIQUE(_xlfn._xlws.FILTER(Table1[Game_ID],Table1[Team]=Table1[[#This Row],[Team]])),0)</f>
        <v>14</v>
      </c>
      <c r="AK1911">
        <f>IF(Table1[[#This Row],[Last5_Flag]]=1,1,0)</f>
        <v>0</v>
      </c>
      <c r="AL1911">
        <f>COUNTIFS(
    Table1[Player Name], Table1[[#This Row],[Player Name]],
    Table1[Position], Table1[[#This Row],[Position]]
)</f>
        <v>16</v>
      </c>
      <c r="AM1911" t="str" cm="1">
        <f t="array" ref="AM19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912" spans="1:39" x14ac:dyDescent="0.2">
      <c r="A1912" t="str">
        <f>TEXT(Table1[[#This Row],[Date]],"yyyymmdd") &amp; "_" &amp; (LEFT(D1912,3) &amp; "_" &amp; LEFT(E1912,3) &amp; "_" &amp; (Table1[[#This Row],[Game_no.]]))</f>
        <v>20260309_Kin_Fai_2</v>
      </c>
      <c r="B1912" s="1">
        <v>46090</v>
      </c>
      <c r="C1912" s="3">
        <v>2</v>
      </c>
      <c r="D1912" t="s">
        <v>151</v>
      </c>
      <c r="E1912" t="s">
        <v>168</v>
      </c>
      <c r="F1912" t="s">
        <v>168</v>
      </c>
      <c r="G1912" t="s">
        <v>151</v>
      </c>
      <c r="H1912" t="s">
        <v>172</v>
      </c>
      <c r="I1912" t="str">
        <f>TRIM(SUBSTITUTE(Table1[[#This Row],[Player]], " ", ""))</f>
        <v>E.Paul</v>
      </c>
      <c r="J1912">
        <v>3</v>
      </c>
      <c r="K1912">
        <v>1</v>
      </c>
      <c r="L1912">
        <v>1</v>
      </c>
      <c r="M1912">
        <v>1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f t="shared" si="89"/>
        <v>1</v>
      </c>
      <c r="W1912" t="s">
        <v>48</v>
      </c>
      <c r="X1912" s="3">
        <v>3</v>
      </c>
      <c r="Y1912">
        <v>0</v>
      </c>
      <c r="AF1912">
        <f>Table1[[#This Row],[AB]]+Table1[[#This Row],[BB]]+Table1[[#This Row],[SF]]</f>
        <v>4</v>
      </c>
      <c r="AG1912">
        <f>Table1[[#This Row],[H]]+Table1[[#This Row],[BB]]</f>
        <v>2</v>
      </c>
      <c r="AH1912">
        <f>Table1[[#This Row],[H]]-Table1[[#This Row],[2B]]-Table1[[#This Row],[3B]]-Table1[[#This Row],[HR]]</f>
        <v>1</v>
      </c>
      <c r="AI1912" s="3">
        <f>IF(Table1[[#This Row],[Team_Game_Number]] &gt;_xlfn.MAXIFS(Table1[Team_Game_Number],Table1[Team],Table1[[#This Row],[Team]]) - 5,1,0)</f>
        <v>0</v>
      </c>
      <c r="AJ1912" cm="1">
        <f t="array" ref="AJ1912">MATCH(Table1[[#This Row],[Game_ID]],_xlfn.UNIQUE(_xlfn._xlws.FILTER(Table1[Game_ID],Table1[Team]=Table1[[#This Row],[Team]])),0)</f>
        <v>14</v>
      </c>
      <c r="AK1912">
        <f>IF(Table1[[#This Row],[Last5_Flag]]=1,1,0)</f>
        <v>0</v>
      </c>
      <c r="AL1912">
        <f>COUNTIFS(
    Table1[Player Name], Table1[[#This Row],[Player Name]],
    Table1[Position], Table1[[#This Row],[Position]]
)</f>
        <v>24</v>
      </c>
      <c r="AM1912" t="str" cm="1">
        <f t="array" ref="AM19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913" spans="1:39" x14ac:dyDescent="0.2">
      <c r="A1913" t="str">
        <f>TEXT(Table1[[#This Row],[Date]],"yyyymmdd") &amp; "_" &amp; (LEFT(D1913,3) &amp; "_" &amp; LEFT(E1913,3) &amp; "_" &amp; (Table1[[#This Row],[Game_no.]]))</f>
        <v>20260309_Kin_Fai_2</v>
      </c>
      <c r="B1913" s="1">
        <v>46090</v>
      </c>
      <c r="C1913" s="3">
        <v>2</v>
      </c>
      <c r="D1913" t="s">
        <v>151</v>
      </c>
      <c r="E1913" t="s">
        <v>168</v>
      </c>
      <c r="F1913" t="s">
        <v>168</v>
      </c>
      <c r="G1913" t="s">
        <v>151</v>
      </c>
      <c r="H1913" t="s">
        <v>173</v>
      </c>
      <c r="I1913" t="str">
        <f>TRIM(SUBSTITUTE(Table1[[#This Row],[Player]], " ", ""))</f>
        <v>A.Townsend</v>
      </c>
      <c r="J1913">
        <v>2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f t="shared" ref="V1913:V1944" si="90">L1913*1+P1913*2+Q1913*3+R1913*4</f>
        <v>1</v>
      </c>
      <c r="W1913" t="s">
        <v>8</v>
      </c>
      <c r="X1913" s="3">
        <v>4</v>
      </c>
      <c r="Y1913">
        <v>1</v>
      </c>
      <c r="AF1913">
        <f>Table1[[#This Row],[AB]]+Table1[[#This Row],[BB]]+Table1[[#This Row],[SF]]</f>
        <v>2</v>
      </c>
      <c r="AG1913">
        <f>Table1[[#This Row],[H]]+Table1[[#This Row],[BB]]</f>
        <v>1</v>
      </c>
      <c r="AH1913">
        <f>Table1[[#This Row],[H]]-Table1[[#This Row],[2B]]-Table1[[#This Row],[3B]]-Table1[[#This Row],[HR]]</f>
        <v>1</v>
      </c>
      <c r="AI1913" s="3">
        <f>IF(Table1[[#This Row],[Team_Game_Number]] &gt;_xlfn.MAXIFS(Table1[Team_Game_Number],Table1[Team],Table1[[#This Row],[Team]]) - 5,1,0)</f>
        <v>0</v>
      </c>
      <c r="AJ1913" cm="1">
        <f t="array" ref="AJ1913">MATCH(Table1[[#This Row],[Game_ID]],_xlfn.UNIQUE(_xlfn._xlws.FILTER(Table1[Game_ID],Table1[Team]=Table1[[#This Row],[Team]])),0)</f>
        <v>14</v>
      </c>
      <c r="AK1913">
        <f>IF(Table1[[#This Row],[Last5_Flag]]=1,1,0)</f>
        <v>0</v>
      </c>
      <c r="AL1913">
        <f>COUNTIFS(
    Table1[Player Name], Table1[[#This Row],[Player Name]],
    Table1[Position], Table1[[#This Row],[Position]]
)</f>
        <v>2</v>
      </c>
      <c r="AM1913" t="str" cm="1">
        <f t="array" ref="AM19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914" spans="1:39" x14ac:dyDescent="0.2">
      <c r="A1914" t="str">
        <f>TEXT(Table1[[#This Row],[Date]],"yyyymmdd") &amp; "_" &amp; (LEFT(D1914,3) &amp; "_" &amp; LEFT(E1914,3) &amp; "_" &amp; (Table1[[#This Row],[Game_no.]]))</f>
        <v>20260309_Kin_Fai_2</v>
      </c>
      <c r="B1914" s="1">
        <v>46090</v>
      </c>
      <c r="C1914" s="3">
        <v>2</v>
      </c>
      <c r="D1914" t="s">
        <v>151</v>
      </c>
      <c r="E1914" t="s">
        <v>168</v>
      </c>
      <c r="F1914" t="s">
        <v>168</v>
      </c>
      <c r="G1914" t="s">
        <v>151</v>
      </c>
      <c r="H1914" t="s">
        <v>216</v>
      </c>
      <c r="I1914" t="str">
        <f>TRIM(SUBSTITUTE(Table1[[#This Row],[Player]], " ", ""))</f>
        <v>C.Crowder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f t="shared" si="90"/>
        <v>0</v>
      </c>
      <c r="W1914" t="s">
        <v>8</v>
      </c>
      <c r="X1914" s="3">
        <v>4</v>
      </c>
      <c r="Y1914">
        <v>1</v>
      </c>
      <c r="AF1914">
        <f>Table1[[#This Row],[AB]]+Table1[[#This Row],[BB]]+Table1[[#This Row],[SF]]</f>
        <v>1</v>
      </c>
      <c r="AG1914">
        <f>Table1[[#This Row],[H]]+Table1[[#This Row],[BB]]</f>
        <v>0</v>
      </c>
      <c r="AH1914">
        <f>Table1[[#This Row],[H]]-Table1[[#This Row],[2B]]-Table1[[#This Row],[3B]]-Table1[[#This Row],[HR]]</f>
        <v>0</v>
      </c>
      <c r="AI1914" s="3">
        <f>IF(Table1[[#This Row],[Team_Game_Number]] &gt;_xlfn.MAXIFS(Table1[Team_Game_Number],Table1[Team],Table1[[#This Row],[Team]]) - 5,1,0)</f>
        <v>0</v>
      </c>
      <c r="AJ1914" cm="1">
        <f t="array" ref="AJ1914">MATCH(Table1[[#This Row],[Game_ID]],_xlfn.UNIQUE(_xlfn._xlws.FILTER(Table1[Game_ID],Table1[Team]=Table1[[#This Row],[Team]])),0)</f>
        <v>14</v>
      </c>
      <c r="AK1914">
        <f>IF(Table1[[#This Row],[Last5_Flag]]=1,1,0)</f>
        <v>0</v>
      </c>
      <c r="AL1914">
        <f>COUNTIFS(
    Table1[Player Name], Table1[[#This Row],[Player Name]],
    Table1[Position], Table1[[#This Row],[Position]]
)</f>
        <v>1</v>
      </c>
      <c r="AM1914" t="str" cm="1">
        <f t="array" ref="AM19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915" spans="1:39" x14ac:dyDescent="0.2">
      <c r="A1915" t="str">
        <f>TEXT(Table1[[#This Row],[Date]],"yyyymmdd") &amp; "_" &amp; (LEFT(D1915,3) &amp; "_" &amp; LEFT(E1915,3) &amp; "_" &amp; (Table1[[#This Row],[Game_no.]]))</f>
        <v>20260309_Kin_Fai_2</v>
      </c>
      <c r="B1915" s="1">
        <v>46090</v>
      </c>
      <c r="C1915" s="3">
        <v>2</v>
      </c>
      <c r="D1915" t="s">
        <v>151</v>
      </c>
      <c r="E1915" t="s">
        <v>168</v>
      </c>
      <c r="F1915" t="s">
        <v>168</v>
      </c>
      <c r="G1915" t="s">
        <v>151</v>
      </c>
      <c r="H1915" t="s">
        <v>215</v>
      </c>
      <c r="I1915" t="str">
        <f>TRIM(SUBSTITUTE(Table1[[#This Row],[Player]], " ", ""))</f>
        <v>T.Bernard</v>
      </c>
      <c r="J1915">
        <v>1</v>
      </c>
      <c r="K1915">
        <v>0</v>
      </c>
      <c r="L1915">
        <v>0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f t="shared" si="90"/>
        <v>0</v>
      </c>
      <c r="W1915" t="s">
        <v>8</v>
      </c>
      <c r="X1915" s="3">
        <v>4</v>
      </c>
      <c r="Y1915">
        <v>0</v>
      </c>
      <c r="AF1915">
        <f>Table1[[#This Row],[AB]]+Table1[[#This Row],[BB]]+Table1[[#This Row],[SF]]</f>
        <v>1</v>
      </c>
      <c r="AG1915">
        <f>Table1[[#This Row],[H]]+Table1[[#This Row],[BB]]</f>
        <v>0</v>
      </c>
      <c r="AH1915">
        <f>Table1[[#This Row],[H]]-Table1[[#This Row],[2B]]-Table1[[#This Row],[3B]]-Table1[[#This Row],[HR]]</f>
        <v>0</v>
      </c>
      <c r="AI1915" s="3">
        <f>IF(Table1[[#This Row],[Team_Game_Number]] &gt;_xlfn.MAXIFS(Table1[Team_Game_Number],Table1[Team],Table1[[#This Row],[Team]]) - 5,1,0)</f>
        <v>0</v>
      </c>
      <c r="AJ1915" cm="1">
        <f t="array" ref="AJ1915">MATCH(Table1[[#This Row],[Game_ID]],_xlfn.UNIQUE(_xlfn._xlws.FILTER(Table1[Game_ID],Table1[Team]=Table1[[#This Row],[Team]])),0)</f>
        <v>14</v>
      </c>
      <c r="AK1915">
        <f>IF(Table1[[#This Row],[Last5_Flag]]=1,1,0)</f>
        <v>0</v>
      </c>
      <c r="AL1915">
        <f>COUNTIFS(
    Table1[Player Name], Table1[[#This Row],[Player Name]],
    Table1[Position], Table1[[#This Row],[Position]]
)</f>
        <v>2</v>
      </c>
      <c r="AM1915" t="str" cm="1">
        <f t="array" ref="AM19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916" spans="1:39" x14ac:dyDescent="0.2">
      <c r="A1916" t="str">
        <f>TEXT(Table1[[#This Row],[Date]],"yyyymmdd") &amp; "_" &amp; (LEFT(D1916,3) &amp; "_" &amp; LEFT(E1916,3) &amp; "_" &amp; (Table1[[#This Row],[Game_no.]]))</f>
        <v>20260309_Kin_Fai_2</v>
      </c>
      <c r="B1916" s="1">
        <v>46090</v>
      </c>
      <c r="C1916" s="3">
        <v>2</v>
      </c>
      <c r="D1916" t="s">
        <v>151</v>
      </c>
      <c r="E1916" t="s">
        <v>168</v>
      </c>
      <c r="F1916" t="s">
        <v>168</v>
      </c>
      <c r="G1916" t="s">
        <v>151</v>
      </c>
      <c r="H1916" t="s">
        <v>174</v>
      </c>
      <c r="I1916" t="str">
        <f>TRIM(SUBSTITUTE(Table1[[#This Row],[Player]], " ", ""))</f>
        <v>A.Foresha</v>
      </c>
      <c r="J1916">
        <v>3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f t="shared" si="90"/>
        <v>3</v>
      </c>
      <c r="W1916" t="s">
        <v>7</v>
      </c>
      <c r="X1916" s="3">
        <v>5</v>
      </c>
      <c r="Y1916">
        <v>0</v>
      </c>
      <c r="AF1916">
        <f>Table1[[#This Row],[AB]]+Table1[[#This Row],[BB]]+Table1[[#This Row],[SF]]</f>
        <v>3</v>
      </c>
      <c r="AG1916">
        <f>Table1[[#This Row],[H]]+Table1[[#This Row],[BB]]</f>
        <v>1</v>
      </c>
      <c r="AH1916">
        <f>Table1[[#This Row],[H]]-Table1[[#This Row],[2B]]-Table1[[#This Row],[3B]]-Table1[[#This Row],[HR]]</f>
        <v>0</v>
      </c>
      <c r="AI1916" s="3">
        <f>IF(Table1[[#This Row],[Team_Game_Number]] &gt;_xlfn.MAXIFS(Table1[Team_Game_Number],Table1[Team],Table1[[#This Row],[Team]]) - 5,1,0)</f>
        <v>0</v>
      </c>
      <c r="AJ1916" cm="1">
        <f t="array" ref="AJ1916">MATCH(Table1[[#This Row],[Game_ID]],_xlfn.UNIQUE(_xlfn._xlws.FILTER(Table1[Game_ID],Table1[Team]=Table1[[#This Row],[Team]])),0)</f>
        <v>14</v>
      </c>
      <c r="AK1916">
        <f>IF(Table1[[#This Row],[Last5_Flag]]=1,1,0)</f>
        <v>0</v>
      </c>
      <c r="AL1916">
        <f>COUNTIFS(
    Table1[Player Name], Table1[[#This Row],[Player Name]],
    Table1[Position], Table1[[#This Row],[Position]]
)</f>
        <v>1</v>
      </c>
      <c r="AM1916" t="str" cm="1">
        <f t="array" ref="AM19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917" spans="1:39" x14ac:dyDescent="0.2">
      <c r="A1917" t="str">
        <f>TEXT(Table1[[#This Row],[Date]],"yyyymmdd") &amp; "_" &amp; (LEFT(D1917,3) &amp; "_" &amp; LEFT(E1917,3) &amp; "_" &amp; (Table1[[#This Row],[Game_no.]]))</f>
        <v>20260309_Kin_Fai_2</v>
      </c>
      <c r="B1917" s="1">
        <v>46090</v>
      </c>
      <c r="C1917" s="3">
        <v>2</v>
      </c>
      <c r="D1917" t="s">
        <v>151</v>
      </c>
      <c r="E1917" t="s">
        <v>168</v>
      </c>
      <c r="F1917" t="s">
        <v>168</v>
      </c>
      <c r="G1917" t="s">
        <v>151</v>
      </c>
      <c r="H1917" t="s">
        <v>178</v>
      </c>
      <c r="I1917" t="str">
        <f>TRIM(SUBSTITUTE(Table1[[#This Row],[Player]], " ", ""))</f>
        <v>P.Matteson</v>
      </c>
      <c r="J1917">
        <v>1</v>
      </c>
      <c r="K1917">
        <v>1</v>
      </c>
      <c r="L1917">
        <v>1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f t="shared" si="90"/>
        <v>1</v>
      </c>
      <c r="W1917" t="s">
        <v>7</v>
      </c>
      <c r="X1917" s="3">
        <v>5</v>
      </c>
      <c r="Y1917">
        <v>0</v>
      </c>
      <c r="AF1917">
        <f>Table1[[#This Row],[AB]]+Table1[[#This Row],[BB]]+Table1[[#This Row],[SF]]</f>
        <v>1</v>
      </c>
      <c r="AG1917">
        <f>Table1[[#This Row],[H]]+Table1[[#This Row],[BB]]</f>
        <v>1</v>
      </c>
      <c r="AH1917">
        <f>Table1[[#This Row],[H]]-Table1[[#This Row],[2B]]-Table1[[#This Row],[3B]]-Table1[[#This Row],[HR]]</f>
        <v>1</v>
      </c>
      <c r="AI1917" s="3">
        <f>IF(Table1[[#This Row],[Team_Game_Number]] &gt;_xlfn.MAXIFS(Table1[Team_Game_Number],Table1[Team],Table1[[#This Row],[Team]]) - 5,1,0)</f>
        <v>0</v>
      </c>
      <c r="AJ1917" cm="1">
        <f t="array" ref="AJ1917">MATCH(Table1[[#This Row],[Game_ID]],_xlfn.UNIQUE(_xlfn._xlws.FILTER(Table1[Game_ID],Table1[Team]=Table1[[#This Row],[Team]])),0)</f>
        <v>14</v>
      </c>
      <c r="AK1917">
        <f>IF(Table1[[#This Row],[Last5_Flag]]=1,1,0)</f>
        <v>0</v>
      </c>
      <c r="AL1917">
        <f>COUNTIFS(
    Table1[Player Name], Table1[[#This Row],[Player Name]],
    Table1[Position], Table1[[#This Row],[Position]]
)</f>
        <v>23</v>
      </c>
      <c r="AM1917" t="str" cm="1">
        <f t="array" ref="AM19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918" spans="1:39" x14ac:dyDescent="0.2">
      <c r="A1918" t="str">
        <f>TEXT(Table1[[#This Row],[Date]],"yyyymmdd") &amp; "_" &amp; (LEFT(D1918,3) &amp; "_" &amp; LEFT(E1918,3) &amp; "_" &amp; (Table1[[#This Row],[Game_no.]]))</f>
        <v>20260309_Kin_Fai_2</v>
      </c>
      <c r="B1918" s="1">
        <v>46090</v>
      </c>
      <c r="C1918" s="3">
        <v>2</v>
      </c>
      <c r="D1918" t="s">
        <v>151</v>
      </c>
      <c r="E1918" t="s">
        <v>168</v>
      </c>
      <c r="F1918" t="s">
        <v>168</v>
      </c>
      <c r="G1918" t="s">
        <v>151</v>
      </c>
      <c r="H1918" t="s">
        <v>171</v>
      </c>
      <c r="I1918" t="str">
        <f>TRIM(SUBSTITUTE(Table1[[#This Row],[Player]], " ", ""))</f>
        <v>B.Marietta</v>
      </c>
      <c r="J1918">
        <v>2</v>
      </c>
      <c r="K1918">
        <v>0</v>
      </c>
      <c r="L1918">
        <v>0</v>
      </c>
      <c r="M1918">
        <v>2</v>
      </c>
      <c r="N1918">
        <v>1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f t="shared" si="90"/>
        <v>0</v>
      </c>
      <c r="W1918" t="s">
        <v>43</v>
      </c>
      <c r="X1918" s="3">
        <v>6</v>
      </c>
      <c r="Y1918">
        <v>0</v>
      </c>
      <c r="AF1918">
        <f>Table1[[#This Row],[AB]]+Table1[[#This Row],[BB]]+Table1[[#This Row],[SF]]</f>
        <v>4</v>
      </c>
      <c r="AG1918">
        <f>Table1[[#This Row],[H]]+Table1[[#This Row],[BB]]</f>
        <v>1</v>
      </c>
      <c r="AH1918">
        <f>Table1[[#This Row],[H]]-Table1[[#This Row],[2B]]-Table1[[#This Row],[3B]]-Table1[[#This Row],[HR]]</f>
        <v>0</v>
      </c>
      <c r="AI1918" s="3">
        <f>IF(Table1[[#This Row],[Team_Game_Number]] &gt;_xlfn.MAXIFS(Table1[Team_Game_Number],Table1[Team],Table1[[#This Row],[Team]]) - 5,1,0)</f>
        <v>0</v>
      </c>
      <c r="AJ1918" cm="1">
        <f t="array" ref="AJ1918">MATCH(Table1[[#This Row],[Game_ID]],_xlfn.UNIQUE(_xlfn._xlws.FILTER(Table1[Game_ID],Table1[Team]=Table1[[#This Row],[Team]])),0)</f>
        <v>14</v>
      </c>
      <c r="AK1918">
        <f>IF(Table1[[#This Row],[Last5_Flag]]=1,1,0)</f>
        <v>0</v>
      </c>
      <c r="AL1918">
        <f>COUNTIFS(
    Table1[Player Name], Table1[[#This Row],[Player Name]],
    Table1[Position], Table1[[#This Row],[Position]]
)</f>
        <v>1</v>
      </c>
      <c r="AM1918" t="str" cm="1">
        <f t="array" ref="AM19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919" spans="1:39" x14ac:dyDescent="0.2">
      <c r="A1919" t="str">
        <f>TEXT(Table1[[#This Row],[Date]],"yyyymmdd") &amp; "_" &amp; (LEFT(D1919,3) &amp; "_" &amp; LEFT(E1919,3) &amp; "_" &amp; (Table1[[#This Row],[Game_no.]]))</f>
        <v>20260309_Kin_Fai_2</v>
      </c>
      <c r="B1919" s="1">
        <v>46090</v>
      </c>
      <c r="C1919" s="3">
        <v>2</v>
      </c>
      <c r="D1919" t="s">
        <v>151</v>
      </c>
      <c r="E1919" t="s">
        <v>168</v>
      </c>
      <c r="F1919" t="s">
        <v>168</v>
      </c>
      <c r="G1919" t="s">
        <v>151</v>
      </c>
      <c r="H1919" t="s">
        <v>179</v>
      </c>
      <c r="I1919" t="str">
        <f>TRIM(SUBSTITUTE(Table1[[#This Row],[Player]], " ", ""))</f>
        <v>J.McGill</v>
      </c>
      <c r="J1919">
        <v>3</v>
      </c>
      <c r="K1919">
        <v>0</v>
      </c>
      <c r="L1919">
        <v>1</v>
      </c>
      <c r="M1919">
        <v>1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f t="shared" si="90"/>
        <v>3</v>
      </c>
      <c r="W1919" t="s">
        <v>50</v>
      </c>
      <c r="X1919" s="3">
        <v>7</v>
      </c>
      <c r="Y1919">
        <v>0</v>
      </c>
      <c r="AF1919">
        <f>Table1[[#This Row],[AB]]+Table1[[#This Row],[BB]]+Table1[[#This Row],[SF]]</f>
        <v>3</v>
      </c>
      <c r="AG1919">
        <f>Table1[[#This Row],[H]]+Table1[[#This Row],[BB]]</f>
        <v>1</v>
      </c>
      <c r="AH1919">
        <f>Table1[[#This Row],[H]]-Table1[[#This Row],[2B]]-Table1[[#This Row],[3B]]-Table1[[#This Row],[HR]]</f>
        <v>0</v>
      </c>
      <c r="AI1919" s="3">
        <f>IF(Table1[[#This Row],[Team_Game_Number]] &gt;_xlfn.MAXIFS(Table1[Team_Game_Number],Table1[Team],Table1[[#This Row],[Team]]) - 5,1,0)</f>
        <v>0</v>
      </c>
      <c r="AJ1919" cm="1">
        <f t="array" ref="AJ1919">MATCH(Table1[[#This Row],[Game_ID]],_xlfn.UNIQUE(_xlfn._xlws.FILTER(Table1[Game_ID],Table1[Team]=Table1[[#This Row],[Team]])),0)</f>
        <v>14</v>
      </c>
      <c r="AK1919">
        <f>IF(Table1[[#This Row],[Last5_Flag]]=1,1,0)</f>
        <v>0</v>
      </c>
      <c r="AL1919">
        <f>COUNTIFS(
    Table1[Player Name], Table1[[#This Row],[Player Name]],
    Table1[Position], Table1[[#This Row],[Position]]
)</f>
        <v>1</v>
      </c>
      <c r="AM1919" t="str" cm="1">
        <f t="array" ref="AM19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920" spans="1:39" x14ac:dyDescent="0.2">
      <c r="A1920" t="str">
        <f>TEXT(Table1[[#This Row],[Date]],"yyyymmdd") &amp; "_" &amp; (LEFT(D1920,3) &amp; "_" &amp; LEFT(E1920,3) &amp; "_" &amp; (Table1[[#This Row],[Game_no.]]))</f>
        <v>20260309_Kin_Fai_2</v>
      </c>
      <c r="B1920" s="1">
        <v>46090</v>
      </c>
      <c r="C1920" s="3">
        <v>2</v>
      </c>
      <c r="D1920" t="s">
        <v>151</v>
      </c>
      <c r="E1920" t="s">
        <v>168</v>
      </c>
      <c r="F1920" t="s">
        <v>168</v>
      </c>
      <c r="G1920" t="s">
        <v>151</v>
      </c>
      <c r="H1920" t="s">
        <v>334</v>
      </c>
      <c r="I1920" t="str">
        <f>TRIM(SUBSTITUTE(Table1[[#This Row],[Player]], " ", ""))</f>
        <v>G.Ramm</v>
      </c>
      <c r="J1920">
        <v>3</v>
      </c>
      <c r="K1920">
        <v>0</v>
      </c>
      <c r="L1920">
        <v>0</v>
      </c>
      <c r="M1920">
        <v>0</v>
      </c>
      <c r="N1920">
        <v>0</v>
      </c>
      <c r="O1920">
        <v>2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f t="shared" si="90"/>
        <v>0</v>
      </c>
      <c r="W1920" t="s">
        <v>57</v>
      </c>
      <c r="X1920" s="3">
        <v>8</v>
      </c>
      <c r="Y1920">
        <v>0</v>
      </c>
      <c r="AF1920">
        <f>Table1[[#This Row],[AB]]+Table1[[#This Row],[BB]]+Table1[[#This Row],[SF]]</f>
        <v>3</v>
      </c>
      <c r="AG1920">
        <f>Table1[[#This Row],[H]]+Table1[[#This Row],[BB]]</f>
        <v>0</v>
      </c>
      <c r="AH1920">
        <f>Table1[[#This Row],[H]]-Table1[[#This Row],[2B]]-Table1[[#This Row],[3B]]-Table1[[#This Row],[HR]]</f>
        <v>0</v>
      </c>
      <c r="AI1920" s="3">
        <f>IF(Table1[[#This Row],[Team_Game_Number]] &gt;_xlfn.MAXIFS(Table1[Team_Game_Number],Table1[Team],Table1[[#This Row],[Team]]) - 5,1,0)</f>
        <v>0</v>
      </c>
      <c r="AJ1920" cm="1">
        <f t="array" ref="AJ1920">MATCH(Table1[[#This Row],[Game_ID]],_xlfn.UNIQUE(_xlfn._xlws.FILTER(Table1[Game_ID],Table1[Team]=Table1[[#This Row],[Team]])),0)</f>
        <v>14</v>
      </c>
      <c r="AK1920">
        <f>IF(Table1[[#This Row],[Last5_Flag]]=1,1,0)</f>
        <v>0</v>
      </c>
      <c r="AL1920">
        <f>COUNTIFS(
    Table1[Player Name], Table1[[#This Row],[Player Name]],
    Table1[Position], Table1[[#This Row],[Position]]
)</f>
        <v>4</v>
      </c>
      <c r="AM1920" t="str" cm="1">
        <f t="array" ref="AM19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921" spans="1:39" x14ac:dyDescent="0.2">
      <c r="A1921" t="str">
        <f>TEXT(Table1[[#This Row],[Date]],"yyyymmdd") &amp; "_" &amp; (LEFT(D1921,3) &amp; "_" &amp; LEFT(E1921,3) &amp; "_" &amp; (Table1[[#This Row],[Game_no.]]))</f>
        <v>20260309_Kin_Fai_2</v>
      </c>
      <c r="B1921" s="1">
        <v>46090</v>
      </c>
      <c r="C1921" s="3">
        <v>2</v>
      </c>
      <c r="D1921" t="s">
        <v>151</v>
      </c>
      <c r="E1921" t="s">
        <v>168</v>
      </c>
      <c r="F1921" t="s">
        <v>168</v>
      </c>
      <c r="G1921" t="s">
        <v>151</v>
      </c>
      <c r="H1921" t="s">
        <v>228</v>
      </c>
      <c r="I1921" t="str">
        <f>TRIM(SUBSTITUTE(Table1[[#This Row],[Player]], " ", ""))</f>
        <v>A.Nogay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f t="shared" si="90"/>
        <v>0</v>
      </c>
      <c r="W1921" t="s">
        <v>57</v>
      </c>
      <c r="X1921" s="3"/>
      <c r="Y1921">
        <v>0</v>
      </c>
      <c r="AF1921">
        <f>Table1[[#This Row],[AB]]+Table1[[#This Row],[BB]]+Table1[[#This Row],[SF]]</f>
        <v>0</v>
      </c>
      <c r="AG1921">
        <f>Table1[[#This Row],[H]]+Table1[[#This Row],[BB]]</f>
        <v>0</v>
      </c>
      <c r="AH1921">
        <f>Table1[[#This Row],[H]]-Table1[[#This Row],[2B]]-Table1[[#This Row],[3B]]-Table1[[#This Row],[HR]]</f>
        <v>0</v>
      </c>
      <c r="AI1921" s="3">
        <f>IF(Table1[[#This Row],[Team_Game_Number]] &gt;_xlfn.MAXIFS(Table1[Team_Game_Number],Table1[Team],Table1[[#This Row],[Team]]) - 5,1,0)</f>
        <v>0</v>
      </c>
      <c r="AJ1921" cm="1">
        <f t="array" ref="AJ1921">MATCH(Table1[[#This Row],[Game_ID]],_xlfn.UNIQUE(_xlfn._xlws.FILTER(Table1[Game_ID],Table1[Team]=Table1[[#This Row],[Team]])),0)</f>
        <v>14</v>
      </c>
      <c r="AK1921">
        <f>IF(Table1[[#This Row],[Last5_Flag]]=1,1,0)</f>
        <v>0</v>
      </c>
      <c r="AL1921">
        <f>COUNTIFS(
    Table1[Player Name], Table1[[#This Row],[Player Name]],
    Table1[Position], Table1[[#This Row],[Position]]
)</f>
        <v>2</v>
      </c>
      <c r="AM1921" t="str" cm="1">
        <f t="array" ref="AM19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922" spans="1:39" x14ac:dyDescent="0.2">
      <c r="A1922" t="str">
        <f>TEXT(Table1[[#This Row],[Date]],"yyyymmdd") &amp; "_" &amp; (LEFT(D1922,3) &amp; "_" &amp; LEFT(E1922,3) &amp; "_" &amp; (Table1[[#This Row],[Game_no.]]))</f>
        <v>20260309_Kin_Fai_2</v>
      </c>
      <c r="B1922" s="1">
        <v>46090</v>
      </c>
      <c r="C1922" s="3">
        <v>2</v>
      </c>
      <c r="D1922" t="s">
        <v>151</v>
      </c>
      <c r="E1922" t="s">
        <v>168</v>
      </c>
      <c r="F1922" t="s">
        <v>168</v>
      </c>
      <c r="G1922" t="s">
        <v>151</v>
      </c>
      <c r="H1922" t="s">
        <v>180</v>
      </c>
      <c r="I1922" t="str">
        <f>TRIM(SUBSTITUTE(Table1[[#This Row],[Player]], " ", ""))</f>
        <v>A.Keilholz</v>
      </c>
      <c r="J1922">
        <v>2</v>
      </c>
      <c r="K1922">
        <v>0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f t="shared" si="90"/>
        <v>0</v>
      </c>
      <c r="W1922" t="s">
        <v>52</v>
      </c>
      <c r="X1922" s="3">
        <v>9</v>
      </c>
      <c r="Y1922">
        <v>1</v>
      </c>
      <c r="AF1922">
        <f>Table1[[#This Row],[AB]]+Table1[[#This Row],[BB]]+Table1[[#This Row],[SF]]</f>
        <v>3</v>
      </c>
      <c r="AG1922">
        <f>Table1[[#This Row],[H]]+Table1[[#This Row],[BB]]</f>
        <v>1</v>
      </c>
      <c r="AH1922">
        <f>Table1[[#This Row],[H]]-Table1[[#This Row],[2B]]-Table1[[#This Row],[3B]]-Table1[[#This Row],[HR]]</f>
        <v>0</v>
      </c>
      <c r="AI1922" s="3">
        <f>IF(Table1[[#This Row],[Team_Game_Number]] &gt;_xlfn.MAXIFS(Table1[Team_Game_Number],Table1[Team],Table1[[#This Row],[Team]]) - 5,1,0)</f>
        <v>0</v>
      </c>
      <c r="AJ1922" cm="1">
        <f t="array" ref="AJ1922">MATCH(Table1[[#This Row],[Game_ID]],_xlfn.UNIQUE(_xlfn._xlws.FILTER(Table1[Game_ID],Table1[Team]=Table1[[#This Row],[Team]])),0)</f>
        <v>14</v>
      </c>
      <c r="AK1922">
        <f>IF(Table1[[#This Row],[Last5_Flag]]=1,1,0)</f>
        <v>0</v>
      </c>
      <c r="AL1922">
        <f>COUNTIFS(
    Table1[Player Name], Table1[[#This Row],[Player Name]],
    Table1[Position], Table1[[#This Row],[Position]]
)</f>
        <v>24</v>
      </c>
      <c r="AM1922" t="str" cm="1">
        <f t="array" ref="AM19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923" spans="1:39" x14ac:dyDescent="0.2">
      <c r="A1923" t="str">
        <f>TEXT(Table1[[#This Row],[Date]],"yyyymmdd") &amp; "_" &amp; (LEFT(D1923,3) &amp; "_" &amp; LEFT(E1923,3) &amp; "_" &amp; (Table1[[#This Row],[Game_no.]]))</f>
        <v>20260309_Kin_Fai_2</v>
      </c>
      <c r="B1923" s="1">
        <v>46090</v>
      </c>
      <c r="C1923" s="3">
        <v>2</v>
      </c>
      <c r="D1923" t="s">
        <v>151</v>
      </c>
      <c r="E1923" t="s">
        <v>168</v>
      </c>
      <c r="F1923" t="s">
        <v>168</v>
      </c>
      <c r="G1923" t="s">
        <v>151</v>
      </c>
      <c r="H1923" t="s">
        <v>175</v>
      </c>
      <c r="I1923" t="str">
        <f>TRIM(SUBSTITUTE(Table1[[#This Row],[Player]], " ", ""))</f>
        <v>K.Thomas</v>
      </c>
      <c r="J1923">
        <v>0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f t="shared" si="90"/>
        <v>0</v>
      </c>
      <c r="W1923" t="s">
        <v>73</v>
      </c>
      <c r="X1923" s="3"/>
      <c r="Y1923">
        <v>0</v>
      </c>
      <c r="AF1923">
        <f>Table1[[#This Row],[AB]]+Table1[[#This Row],[BB]]+Table1[[#This Row],[SF]]</f>
        <v>0</v>
      </c>
      <c r="AG1923">
        <f>Table1[[#This Row],[H]]+Table1[[#This Row],[BB]]</f>
        <v>0</v>
      </c>
      <c r="AH1923">
        <f>Table1[[#This Row],[H]]-Table1[[#This Row],[2B]]-Table1[[#This Row],[3B]]-Table1[[#This Row],[HR]]</f>
        <v>0</v>
      </c>
      <c r="AI1923" s="3">
        <f>IF(Table1[[#This Row],[Team_Game_Number]] &gt;_xlfn.MAXIFS(Table1[Team_Game_Number],Table1[Team],Table1[[#This Row],[Team]]) - 5,1,0)</f>
        <v>0</v>
      </c>
      <c r="AJ1923" cm="1">
        <f t="array" ref="AJ1923">MATCH(Table1[[#This Row],[Game_ID]],_xlfn.UNIQUE(_xlfn._xlws.FILTER(Table1[Game_ID],Table1[Team]=Table1[[#This Row],[Team]])),0)</f>
        <v>14</v>
      </c>
      <c r="AK1923">
        <f>IF(Table1[[#This Row],[Last5_Flag]]=1,1,0)</f>
        <v>0</v>
      </c>
      <c r="AL1923">
        <f>COUNTIFS(
    Table1[Player Name], Table1[[#This Row],[Player Name]],
    Table1[Position], Table1[[#This Row],[Position]]
)</f>
        <v>10</v>
      </c>
      <c r="AM1923" t="str" cm="1">
        <f t="array" ref="AM19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924" spans="1:39" x14ac:dyDescent="0.2">
      <c r="A1924" t="str">
        <f>TEXT(Table1[[#This Row],[Date]],"yyyymmdd") &amp; "_" &amp; (LEFT(D1924,3) &amp; "_" &amp; LEFT(E1924,3) &amp; "_" &amp; (Table1[[#This Row],[Game_no.]]))</f>
        <v>20260309_Kin_Fai_2</v>
      </c>
      <c r="B1924" s="1">
        <v>46090</v>
      </c>
      <c r="C1924" s="3">
        <v>2</v>
      </c>
      <c r="D1924" t="s">
        <v>151</v>
      </c>
      <c r="E1924" t="s">
        <v>168</v>
      </c>
      <c r="F1924" t="s">
        <v>168</v>
      </c>
      <c r="G1924" t="s">
        <v>151</v>
      </c>
      <c r="H1924" t="s">
        <v>182</v>
      </c>
      <c r="I1924" t="str">
        <f>TRIM(SUBSTITUTE(Table1[[#This Row],[Player]], " ", ""))</f>
        <v>D.Haller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f t="shared" si="90"/>
        <v>0</v>
      </c>
      <c r="W1924" t="s">
        <v>58</v>
      </c>
      <c r="X1924" s="3"/>
      <c r="Y1924">
        <v>0</v>
      </c>
      <c r="Z1924">
        <v>3.6669999999999998</v>
      </c>
      <c r="AA1924">
        <v>6</v>
      </c>
      <c r="AB1924">
        <v>5</v>
      </c>
      <c r="AC1924">
        <v>4</v>
      </c>
      <c r="AD1924">
        <v>0</v>
      </c>
      <c r="AE1924">
        <v>1</v>
      </c>
      <c r="AF1924">
        <f>Table1[[#This Row],[AB]]+Table1[[#This Row],[BB]]+Table1[[#This Row],[SF]]</f>
        <v>0</v>
      </c>
      <c r="AG1924">
        <f>Table1[[#This Row],[H]]+Table1[[#This Row],[BB]]</f>
        <v>0</v>
      </c>
      <c r="AH1924">
        <f>Table1[[#This Row],[H]]-Table1[[#This Row],[2B]]-Table1[[#This Row],[3B]]-Table1[[#This Row],[HR]]</f>
        <v>0</v>
      </c>
      <c r="AI1924" s="3">
        <f>IF(Table1[[#This Row],[Team_Game_Number]] &gt;_xlfn.MAXIFS(Table1[Team_Game_Number],Table1[Team],Table1[[#This Row],[Team]]) - 5,1,0)</f>
        <v>0</v>
      </c>
      <c r="AJ1924" cm="1">
        <f t="array" ref="AJ1924">MATCH(Table1[[#This Row],[Game_ID]],_xlfn.UNIQUE(_xlfn._xlws.FILTER(Table1[Game_ID],Table1[Team]=Table1[[#This Row],[Team]])),0)</f>
        <v>14</v>
      </c>
      <c r="AK1924">
        <f>IF(Table1[[#This Row],[Last5_Flag]]=1,1,0)</f>
        <v>0</v>
      </c>
      <c r="AL1924">
        <f>COUNTIFS(
    Table1[Player Name], Table1[[#This Row],[Player Name]],
    Table1[Position], Table1[[#This Row],[Position]]
)</f>
        <v>11</v>
      </c>
      <c r="AM1924" t="str" cm="1">
        <f t="array" ref="AM19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25" spans="1:39" x14ac:dyDescent="0.2">
      <c r="A1925" t="str">
        <f>TEXT(Table1[[#This Row],[Date]],"yyyymmdd") &amp; "_" &amp; (LEFT(D1925,3) &amp; "_" &amp; LEFT(E1925,3) &amp; "_" &amp; (Table1[[#This Row],[Game_no.]]))</f>
        <v>20260309_Kin_Fai_2</v>
      </c>
      <c r="B1925" s="1">
        <v>46090</v>
      </c>
      <c r="C1925" s="3">
        <v>2</v>
      </c>
      <c r="D1925" t="s">
        <v>151</v>
      </c>
      <c r="E1925" t="s">
        <v>168</v>
      </c>
      <c r="F1925" t="s">
        <v>168</v>
      </c>
      <c r="G1925" t="s">
        <v>151</v>
      </c>
      <c r="H1925" t="s">
        <v>219</v>
      </c>
      <c r="I1925" t="str">
        <f>TRIM(SUBSTITUTE(Table1[[#This Row],[Player]], " ", ""))</f>
        <v>P.Rusnak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f t="shared" si="90"/>
        <v>0</v>
      </c>
      <c r="W1925" t="s">
        <v>58</v>
      </c>
      <c r="X1925" s="3"/>
      <c r="Y1925">
        <v>0</v>
      </c>
      <c r="Z1925">
        <v>0</v>
      </c>
      <c r="AA1925">
        <v>0</v>
      </c>
      <c r="AB1925">
        <v>0</v>
      </c>
      <c r="AC1925">
        <v>0</v>
      </c>
      <c r="AD1925">
        <v>3</v>
      </c>
      <c r="AE1925">
        <v>0</v>
      </c>
      <c r="AF1925">
        <f>Table1[[#This Row],[AB]]+Table1[[#This Row],[BB]]+Table1[[#This Row],[SF]]</f>
        <v>0</v>
      </c>
      <c r="AG1925">
        <f>Table1[[#This Row],[H]]+Table1[[#This Row],[BB]]</f>
        <v>0</v>
      </c>
      <c r="AH1925">
        <f>Table1[[#This Row],[H]]-Table1[[#This Row],[2B]]-Table1[[#This Row],[3B]]-Table1[[#This Row],[HR]]</f>
        <v>0</v>
      </c>
      <c r="AI1925" s="3">
        <f>IF(Table1[[#This Row],[Team_Game_Number]] &gt;_xlfn.MAXIFS(Table1[Team_Game_Number],Table1[Team],Table1[[#This Row],[Team]]) - 5,1,0)</f>
        <v>0</v>
      </c>
      <c r="AJ1925" cm="1">
        <f t="array" ref="AJ1925">MATCH(Table1[[#This Row],[Game_ID]],_xlfn.UNIQUE(_xlfn._xlws.FILTER(Table1[Game_ID],Table1[Team]=Table1[[#This Row],[Team]])),0)</f>
        <v>14</v>
      </c>
      <c r="AK1925">
        <f>IF(Table1[[#This Row],[Last5_Flag]]=1,1,0)</f>
        <v>0</v>
      </c>
      <c r="AL1925">
        <f>COUNTIFS(
    Table1[Player Name], Table1[[#This Row],[Player Name]],
    Table1[Position], Table1[[#This Row],[Position]]
)</f>
        <v>11</v>
      </c>
      <c r="AM1925" t="str" cm="1">
        <f t="array" ref="AM19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26" spans="1:39" x14ac:dyDescent="0.2">
      <c r="A1926" t="str">
        <f>TEXT(Table1[[#This Row],[Date]],"yyyymmdd") &amp; "_" &amp; (LEFT(D1926,3) &amp; "_" &amp; LEFT(E1926,3) &amp; "_" &amp; (Table1[[#This Row],[Game_no.]]))</f>
        <v>20260309_Kin_Fai_2</v>
      </c>
      <c r="B1926" s="1">
        <v>46090</v>
      </c>
      <c r="C1926" s="3">
        <v>2</v>
      </c>
      <c r="D1926" t="s">
        <v>151</v>
      </c>
      <c r="E1926" t="s">
        <v>168</v>
      </c>
      <c r="F1926" t="s">
        <v>168</v>
      </c>
      <c r="G1926" t="s">
        <v>151</v>
      </c>
      <c r="H1926" t="s">
        <v>229</v>
      </c>
      <c r="I1926" t="str">
        <f>TRIM(SUBSTITUTE(Table1[[#This Row],[Player]], " ", ""))</f>
        <v>L.Alsop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f t="shared" si="90"/>
        <v>0</v>
      </c>
      <c r="W1926" t="s">
        <v>58</v>
      </c>
      <c r="X1926" s="3"/>
      <c r="Y1926">
        <v>0</v>
      </c>
      <c r="Z1926">
        <v>1.667</v>
      </c>
      <c r="AA1926">
        <v>1</v>
      </c>
      <c r="AB1926">
        <v>1</v>
      </c>
      <c r="AC1926">
        <v>0</v>
      </c>
      <c r="AD1926">
        <v>2</v>
      </c>
      <c r="AE1926">
        <v>0</v>
      </c>
      <c r="AF1926">
        <f>Table1[[#This Row],[AB]]+Table1[[#This Row],[BB]]+Table1[[#This Row],[SF]]</f>
        <v>0</v>
      </c>
      <c r="AG1926">
        <f>Table1[[#This Row],[H]]+Table1[[#This Row],[BB]]</f>
        <v>0</v>
      </c>
      <c r="AH1926">
        <f>Table1[[#This Row],[H]]-Table1[[#This Row],[2B]]-Table1[[#This Row],[3B]]-Table1[[#This Row],[HR]]</f>
        <v>0</v>
      </c>
      <c r="AI1926" s="3">
        <f>IF(Table1[[#This Row],[Team_Game_Number]] &gt;_xlfn.MAXIFS(Table1[Team_Game_Number],Table1[Team],Table1[[#This Row],[Team]]) - 5,1,0)</f>
        <v>0</v>
      </c>
      <c r="AJ1926" cm="1">
        <f t="array" ref="AJ1926">MATCH(Table1[[#This Row],[Game_ID]],_xlfn.UNIQUE(_xlfn._xlws.FILTER(Table1[Game_ID],Table1[Team]=Table1[[#This Row],[Team]])),0)</f>
        <v>14</v>
      </c>
      <c r="AK1926">
        <f>IF(Table1[[#This Row],[Last5_Flag]]=1,1,0)</f>
        <v>0</v>
      </c>
      <c r="AL1926">
        <f>COUNTIFS(
    Table1[Player Name], Table1[[#This Row],[Player Name]],
    Table1[Position], Table1[[#This Row],[Position]]
)</f>
        <v>5</v>
      </c>
      <c r="AM1926" t="str" cm="1">
        <f t="array" ref="AM19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27" spans="1:39" x14ac:dyDescent="0.2">
      <c r="A1927" t="str">
        <f>TEXT(Table1[[#This Row],[Date]],"yyyymmdd") &amp; "_" &amp; (LEFT(D1927,3) &amp; "_" &amp; LEFT(E1927,3) &amp; "_" &amp; (Table1[[#This Row],[Game_no.]]))</f>
        <v>20260309_Kin_Fai_2</v>
      </c>
      <c r="B1927" s="1">
        <v>46090</v>
      </c>
      <c r="C1927" s="3">
        <v>2</v>
      </c>
      <c r="D1927" t="s">
        <v>151</v>
      </c>
      <c r="E1927" t="s">
        <v>168</v>
      </c>
      <c r="F1927" t="s">
        <v>168</v>
      </c>
      <c r="G1927" t="s">
        <v>151</v>
      </c>
      <c r="H1927" t="s">
        <v>217</v>
      </c>
      <c r="I1927" t="str">
        <f>TRIM(SUBSTITUTE(Table1[[#This Row],[Player]], " ", ""))</f>
        <v>C.Morey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f t="shared" si="90"/>
        <v>0</v>
      </c>
      <c r="W1927" t="s">
        <v>58</v>
      </c>
      <c r="X1927" s="3"/>
      <c r="Y1927">
        <v>0</v>
      </c>
      <c r="Z1927">
        <v>0.66700000000000004</v>
      </c>
      <c r="AA1927">
        <v>1</v>
      </c>
      <c r="AB1927">
        <v>1</v>
      </c>
      <c r="AC1927">
        <v>1</v>
      </c>
      <c r="AD1927">
        <v>1</v>
      </c>
      <c r="AE1927">
        <v>0</v>
      </c>
      <c r="AF1927">
        <f>Table1[[#This Row],[AB]]+Table1[[#This Row],[BB]]+Table1[[#This Row],[SF]]</f>
        <v>0</v>
      </c>
      <c r="AG1927">
        <f>Table1[[#This Row],[H]]+Table1[[#This Row],[BB]]</f>
        <v>0</v>
      </c>
      <c r="AH1927">
        <f>Table1[[#This Row],[H]]-Table1[[#This Row],[2B]]-Table1[[#This Row],[3B]]-Table1[[#This Row],[HR]]</f>
        <v>0</v>
      </c>
      <c r="AI1927" s="3">
        <f>IF(Table1[[#This Row],[Team_Game_Number]] &gt;_xlfn.MAXIFS(Table1[Team_Game_Number],Table1[Team],Table1[[#This Row],[Team]]) - 5,1,0)</f>
        <v>0</v>
      </c>
      <c r="AJ1927" cm="1">
        <f t="array" ref="AJ1927">MATCH(Table1[[#This Row],[Game_ID]],_xlfn.UNIQUE(_xlfn._xlws.FILTER(Table1[Game_ID],Table1[Team]=Table1[[#This Row],[Team]])),0)</f>
        <v>14</v>
      </c>
      <c r="AK1927">
        <f>IF(Table1[[#This Row],[Last5_Flag]]=1,1,0)</f>
        <v>0</v>
      </c>
      <c r="AL1927">
        <f>COUNTIFS(
    Table1[Player Name], Table1[[#This Row],[Player Name]],
    Table1[Position], Table1[[#This Row],[Position]]
)</f>
        <v>12</v>
      </c>
      <c r="AM1927" t="str" cm="1">
        <f t="array" ref="AM19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28" spans="1:39" x14ac:dyDescent="0.2">
      <c r="A1928" t="str">
        <f>TEXT(Table1[[#This Row],[Date]],"yyyymmdd") &amp; "_" &amp; (LEFT(D1928,3) &amp; "_" &amp; LEFT(E1928,3) &amp; "_" &amp; (Table1[[#This Row],[Game_no.]]))</f>
        <v>20260309_Cal_Gle_1</v>
      </c>
      <c r="B1928" s="1">
        <v>46090</v>
      </c>
      <c r="C1928" s="3">
        <v>1</v>
      </c>
      <c r="D1928" t="s">
        <v>333</v>
      </c>
      <c r="E1928" t="s">
        <v>71</v>
      </c>
      <c r="F1928" t="s">
        <v>71</v>
      </c>
      <c r="G1928" t="s">
        <v>333</v>
      </c>
      <c r="H1928" t="s">
        <v>80</v>
      </c>
      <c r="I1928" t="str">
        <f>TRIM(SUBSTITUTE(Table1[[#This Row],[Player]], " ", ""))</f>
        <v>Z.Seda</v>
      </c>
      <c r="J1928">
        <v>4</v>
      </c>
      <c r="K1928">
        <v>1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f t="shared" si="90"/>
        <v>1</v>
      </c>
      <c r="W1928" t="s">
        <v>7</v>
      </c>
      <c r="X1928" s="3">
        <v>1</v>
      </c>
      <c r="Y1928">
        <v>0</v>
      </c>
      <c r="AF1928">
        <f>Table1[[#This Row],[AB]]+Table1[[#This Row],[BB]]+Table1[[#This Row],[SF]]</f>
        <v>4</v>
      </c>
      <c r="AG1928">
        <f>Table1[[#This Row],[H]]+Table1[[#This Row],[BB]]</f>
        <v>1</v>
      </c>
      <c r="AH1928">
        <f>Table1[[#This Row],[H]]-Table1[[#This Row],[2B]]-Table1[[#This Row],[3B]]-Table1[[#This Row],[HR]]</f>
        <v>1</v>
      </c>
      <c r="AI1928" s="3">
        <f>IF(Table1[[#This Row],[Team_Game_Number]] &gt;_xlfn.MAXIFS(Table1[Team_Game_Number],Table1[Team],Table1[[#This Row],[Team]]) - 5,1,0)</f>
        <v>0</v>
      </c>
      <c r="AJ1928" cm="1">
        <f t="array" ref="AJ1928">MATCH(Table1[[#This Row],[Game_ID]],_xlfn.UNIQUE(_xlfn._xlws.FILTER(Table1[Game_ID],Table1[Team]=Table1[[#This Row],[Team]])),0)</f>
        <v>14</v>
      </c>
      <c r="AK1928">
        <f>IF(Table1[[#This Row],[Last5_Flag]]=1,1,0)</f>
        <v>0</v>
      </c>
      <c r="AL1928">
        <f>COUNTIFS(
    Table1[Player Name], Table1[[#This Row],[Player Name]],
    Table1[Position], Table1[[#This Row],[Position]]
)</f>
        <v>30</v>
      </c>
      <c r="AM1928" t="str" cm="1">
        <f t="array" ref="AM19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929" spans="1:39" x14ac:dyDescent="0.2">
      <c r="A1929" t="str">
        <f>TEXT(Table1[[#This Row],[Date]],"yyyymmdd") &amp; "_" &amp; (LEFT(D1929,3) &amp; "_" &amp; LEFT(E1929,3) &amp; "_" &amp; (Table1[[#This Row],[Game_no.]]))</f>
        <v>20260309_Cal_Gle_1</v>
      </c>
      <c r="B1929" s="1">
        <v>46090</v>
      </c>
      <c r="C1929" s="3">
        <v>1</v>
      </c>
      <c r="D1929" t="s">
        <v>333</v>
      </c>
      <c r="E1929" t="s">
        <v>71</v>
      </c>
      <c r="F1929" t="s">
        <v>71</v>
      </c>
      <c r="G1929" t="s">
        <v>333</v>
      </c>
      <c r="H1929" t="s">
        <v>78</v>
      </c>
      <c r="I1929" t="str">
        <f>TRIM(SUBSTITUTE(Table1[[#This Row],[Player]], " ", ""))</f>
        <v>S.McDaniels</v>
      </c>
      <c r="J1929">
        <v>3</v>
      </c>
      <c r="K1929">
        <v>1</v>
      </c>
      <c r="L1929">
        <v>1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f t="shared" si="90"/>
        <v>1</v>
      </c>
      <c r="W1929" t="s">
        <v>53</v>
      </c>
      <c r="X1929" s="3">
        <v>2</v>
      </c>
      <c r="Y1929">
        <v>0</v>
      </c>
      <c r="AF1929">
        <f>Table1[[#This Row],[AB]]+Table1[[#This Row],[BB]]+Table1[[#This Row],[SF]]</f>
        <v>4</v>
      </c>
      <c r="AG1929">
        <f>Table1[[#This Row],[H]]+Table1[[#This Row],[BB]]</f>
        <v>2</v>
      </c>
      <c r="AH1929">
        <f>Table1[[#This Row],[H]]-Table1[[#This Row],[2B]]-Table1[[#This Row],[3B]]-Table1[[#This Row],[HR]]</f>
        <v>1</v>
      </c>
      <c r="AI1929" s="3">
        <f>IF(Table1[[#This Row],[Team_Game_Number]] &gt;_xlfn.MAXIFS(Table1[Team_Game_Number],Table1[Team],Table1[[#This Row],[Team]]) - 5,1,0)</f>
        <v>0</v>
      </c>
      <c r="AJ1929" cm="1">
        <f t="array" ref="AJ1929">MATCH(Table1[[#This Row],[Game_ID]],_xlfn.UNIQUE(_xlfn._xlws.FILTER(Table1[Game_ID],Table1[Team]=Table1[[#This Row],[Team]])),0)</f>
        <v>14</v>
      </c>
      <c r="AK1929">
        <f>IF(Table1[[#This Row],[Last5_Flag]]=1,1,0)</f>
        <v>0</v>
      </c>
      <c r="AL1929">
        <f>COUNTIFS(
    Table1[Player Name], Table1[[#This Row],[Player Name]],
    Table1[Position], Table1[[#This Row],[Position]]
)</f>
        <v>30</v>
      </c>
      <c r="AM1929" t="str" cm="1">
        <f t="array" ref="AM19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930" spans="1:39" x14ac:dyDescent="0.2">
      <c r="A1930" t="str">
        <f>TEXT(Table1[[#This Row],[Date]],"yyyymmdd") &amp; "_" &amp; (LEFT(D1930,3) &amp; "_" &amp; LEFT(E1930,3) &amp; "_" &amp; (Table1[[#This Row],[Game_no.]]))</f>
        <v>20260309_Cal_Gle_1</v>
      </c>
      <c r="B1930" s="1">
        <v>46090</v>
      </c>
      <c r="C1930" s="3">
        <v>1</v>
      </c>
      <c r="D1930" t="s">
        <v>333</v>
      </c>
      <c r="E1930" t="s">
        <v>71</v>
      </c>
      <c r="F1930" t="s">
        <v>71</v>
      </c>
      <c r="G1930" t="s">
        <v>333</v>
      </c>
      <c r="H1930" t="s">
        <v>76</v>
      </c>
      <c r="I1930" t="str">
        <f>TRIM(SUBSTITUTE(Table1[[#This Row],[Player]], " ", ""))</f>
        <v>K.Goodman</v>
      </c>
      <c r="J1930">
        <v>1</v>
      </c>
      <c r="K1930">
        <v>1</v>
      </c>
      <c r="L1930">
        <v>0</v>
      </c>
      <c r="M1930">
        <v>0</v>
      </c>
      <c r="N1930">
        <v>2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f t="shared" si="90"/>
        <v>0</v>
      </c>
      <c r="W1930" t="s">
        <v>50</v>
      </c>
      <c r="X1930" s="3">
        <v>3</v>
      </c>
      <c r="Y1930">
        <v>0</v>
      </c>
      <c r="AF1930">
        <f>Table1[[#This Row],[AB]]+Table1[[#This Row],[BB]]+Table1[[#This Row],[SF]]</f>
        <v>3</v>
      </c>
      <c r="AG1930">
        <f>Table1[[#This Row],[H]]+Table1[[#This Row],[BB]]</f>
        <v>2</v>
      </c>
      <c r="AH1930">
        <f>Table1[[#This Row],[H]]-Table1[[#This Row],[2B]]-Table1[[#This Row],[3B]]-Table1[[#This Row],[HR]]</f>
        <v>0</v>
      </c>
      <c r="AI1930" s="3">
        <f>IF(Table1[[#This Row],[Team_Game_Number]] &gt;_xlfn.MAXIFS(Table1[Team_Game_Number],Table1[Team],Table1[[#This Row],[Team]]) - 5,1,0)</f>
        <v>0</v>
      </c>
      <c r="AJ1930" cm="1">
        <f t="array" ref="AJ1930">MATCH(Table1[[#This Row],[Game_ID]],_xlfn.UNIQUE(_xlfn._xlws.FILTER(Table1[Game_ID],Table1[Team]=Table1[[#This Row],[Team]])),0)</f>
        <v>14</v>
      </c>
      <c r="AK1930">
        <f>IF(Table1[[#This Row],[Last5_Flag]]=1,1,0)</f>
        <v>0</v>
      </c>
      <c r="AL1930">
        <f>COUNTIFS(
    Table1[Player Name], Table1[[#This Row],[Player Name]],
    Table1[Position], Table1[[#This Row],[Position]]
)</f>
        <v>5</v>
      </c>
      <c r="AM1930" t="str" cm="1">
        <f t="array" ref="AM19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931" spans="1:39" x14ac:dyDescent="0.2">
      <c r="A1931" t="str">
        <f>TEXT(Table1[[#This Row],[Date]],"yyyymmdd") &amp; "_" &amp; (LEFT(D1931,3) &amp; "_" &amp; LEFT(E1931,3) &amp; "_" &amp; (Table1[[#This Row],[Game_no.]]))</f>
        <v>20260309_Cal_Gle_1</v>
      </c>
      <c r="B1931" s="1">
        <v>46090</v>
      </c>
      <c r="C1931" s="3">
        <v>1</v>
      </c>
      <c r="D1931" t="s">
        <v>333</v>
      </c>
      <c r="E1931" t="s">
        <v>71</v>
      </c>
      <c r="F1931" t="s">
        <v>71</v>
      </c>
      <c r="G1931" t="s">
        <v>333</v>
      </c>
      <c r="H1931" t="s">
        <v>83</v>
      </c>
      <c r="I1931" t="str">
        <f>TRIM(SUBSTITUTE(Table1[[#This Row],[Player]], " ", ""))</f>
        <v>K.Bradbury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f t="shared" si="90"/>
        <v>0</v>
      </c>
      <c r="W1931" t="s">
        <v>73</v>
      </c>
      <c r="X1931" s="3"/>
      <c r="Y1931">
        <v>0</v>
      </c>
      <c r="AF1931">
        <f>Table1[[#This Row],[AB]]+Table1[[#This Row],[BB]]+Table1[[#This Row],[SF]]</f>
        <v>0</v>
      </c>
      <c r="AG1931">
        <f>Table1[[#This Row],[H]]+Table1[[#This Row],[BB]]</f>
        <v>0</v>
      </c>
      <c r="AH1931">
        <f>Table1[[#This Row],[H]]-Table1[[#This Row],[2B]]-Table1[[#This Row],[3B]]-Table1[[#This Row],[HR]]</f>
        <v>0</v>
      </c>
      <c r="AI1931" s="3">
        <f>IF(Table1[[#This Row],[Team_Game_Number]] &gt;_xlfn.MAXIFS(Table1[Team_Game_Number],Table1[Team],Table1[[#This Row],[Team]]) - 5,1,0)</f>
        <v>0</v>
      </c>
      <c r="AJ1931" cm="1">
        <f t="array" ref="AJ1931">MATCH(Table1[[#This Row],[Game_ID]],_xlfn.UNIQUE(_xlfn._xlws.FILTER(Table1[Game_ID],Table1[Team]=Table1[[#This Row],[Team]])),0)</f>
        <v>14</v>
      </c>
      <c r="AK1931">
        <f>IF(Table1[[#This Row],[Last5_Flag]]=1,1,0)</f>
        <v>0</v>
      </c>
      <c r="AL1931">
        <f>COUNTIFS(
    Table1[Player Name], Table1[[#This Row],[Player Name]],
    Table1[Position], Table1[[#This Row],[Position]]
)</f>
        <v>11</v>
      </c>
      <c r="AM1931" t="str" cm="1">
        <f t="array" ref="AM19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932" spans="1:39" x14ac:dyDescent="0.2">
      <c r="A1932" t="str">
        <f>TEXT(Table1[[#This Row],[Date]],"yyyymmdd") &amp; "_" &amp; (LEFT(D1932,3) &amp; "_" &amp; LEFT(E1932,3) &amp; "_" &amp; (Table1[[#This Row],[Game_no.]]))</f>
        <v>20260309_Cal_Gle_1</v>
      </c>
      <c r="B1932" s="1">
        <v>46090</v>
      </c>
      <c r="C1932" s="3">
        <v>1</v>
      </c>
      <c r="D1932" t="s">
        <v>333</v>
      </c>
      <c r="E1932" t="s">
        <v>71</v>
      </c>
      <c r="F1932" t="s">
        <v>71</v>
      </c>
      <c r="G1932" t="s">
        <v>333</v>
      </c>
      <c r="H1932" t="s">
        <v>79</v>
      </c>
      <c r="I1932" t="str">
        <f>TRIM(SUBSTITUTE(Table1[[#This Row],[Player]], " ", ""))</f>
        <v>D.Warnick</v>
      </c>
      <c r="J1932">
        <v>4</v>
      </c>
      <c r="K1932">
        <v>1</v>
      </c>
      <c r="L1932">
        <v>2</v>
      </c>
      <c r="M1932">
        <v>5</v>
      </c>
      <c r="N1932">
        <v>0</v>
      </c>
      <c r="O1932">
        <v>1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f t="shared" si="90"/>
        <v>6</v>
      </c>
      <c r="W1932" t="s">
        <v>48</v>
      </c>
      <c r="X1932" s="3">
        <v>4</v>
      </c>
      <c r="Y1932">
        <v>0</v>
      </c>
      <c r="AF1932">
        <f>Table1[[#This Row],[AB]]+Table1[[#This Row],[BB]]+Table1[[#This Row],[SF]]</f>
        <v>4</v>
      </c>
      <c r="AG1932">
        <f>Table1[[#This Row],[H]]+Table1[[#This Row],[BB]]</f>
        <v>2</v>
      </c>
      <c r="AH1932">
        <f>Table1[[#This Row],[H]]-Table1[[#This Row],[2B]]-Table1[[#This Row],[3B]]-Table1[[#This Row],[HR]]</f>
        <v>1</v>
      </c>
      <c r="AI1932" s="3">
        <f>IF(Table1[[#This Row],[Team_Game_Number]] &gt;_xlfn.MAXIFS(Table1[Team_Game_Number],Table1[Team],Table1[[#This Row],[Team]]) - 5,1,0)</f>
        <v>0</v>
      </c>
      <c r="AJ1932" cm="1">
        <f t="array" ref="AJ1932">MATCH(Table1[[#This Row],[Game_ID]],_xlfn.UNIQUE(_xlfn._xlws.FILTER(Table1[Game_ID],Table1[Team]=Table1[[#This Row],[Team]])),0)</f>
        <v>14</v>
      </c>
      <c r="AK1932">
        <f>IF(Table1[[#This Row],[Last5_Flag]]=1,1,0)</f>
        <v>0</v>
      </c>
      <c r="AL1932">
        <f>COUNTIFS(
    Table1[Player Name], Table1[[#This Row],[Player Name]],
    Table1[Position], Table1[[#This Row],[Position]]
)</f>
        <v>30</v>
      </c>
      <c r="AM1932" t="str" cm="1">
        <f t="array" ref="AM19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933" spans="1:39" x14ac:dyDescent="0.2">
      <c r="A1933" t="str">
        <f>TEXT(Table1[[#This Row],[Date]],"yyyymmdd") &amp; "_" &amp; (LEFT(D1933,3) &amp; "_" &amp; LEFT(E1933,3) &amp; "_" &amp; (Table1[[#This Row],[Game_no.]]))</f>
        <v>20260309_Cal_Gle_1</v>
      </c>
      <c r="B1933" s="1">
        <v>46090</v>
      </c>
      <c r="C1933" s="3">
        <v>1</v>
      </c>
      <c r="D1933" t="s">
        <v>333</v>
      </c>
      <c r="E1933" t="s">
        <v>71</v>
      </c>
      <c r="F1933" t="s">
        <v>71</v>
      </c>
      <c r="G1933" t="s">
        <v>333</v>
      </c>
      <c r="H1933" t="s">
        <v>81</v>
      </c>
      <c r="I1933" t="str">
        <f>TRIM(SUBSTITUTE(Table1[[#This Row],[Player]], " ", ""))</f>
        <v>H.Howe</v>
      </c>
      <c r="J1933">
        <v>2</v>
      </c>
      <c r="K1933">
        <v>0</v>
      </c>
      <c r="L1933">
        <v>1</v>
      </c>
      <c r="M1933">
        <v>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f t="shared" si="90"/>
        <v>1</v>
      </c>
      <c r="W1933" t="s">
        <v>8</v>
      </c>
      <c r="X1933" s="3">
        <v>5</v>
      </c>
      <c r="Y1933">
        <v>0</v>
      </c>
      <c r="AF1933">
        <f>Table1[[#This Row],[AB]]+Table1[[#This Row],[BB]]+Table1[[#This Row],[SF]]</f>
        <v>4</v>
      </c>
      <c r="AG1933">
        <f>Table1[[#This Row],[H]]+Table1[[#This Row],[BB]]</f>
        <v>2</v>
      </c>
      <c r="AH1933">
        <f>Table1[[#This Row],[H]]-Table1[[#This Row],[2B]]-Table1[[#This Row],[3B]]-Table1[[#This Row],[HR]]</f>
        <v>1</v>
      </c>
      <c r="AI1933" s="3">
        <f>IF(Table1[[#This Row],[Team_Game_Number]] &gt;_xlfn.MAXIFS(Table1[Team_Game_Number],Table1[Team],Table1[[#This Row],[Team]]) - 5,1,0)</f>
        <v>0</v>
      </c>
      <c r="AJ1933" cm="1">
        <f t="array" ref="AJ1933">MATCH(Table1[[#This Row],[Game_ID]],_xlfn.UNIQUE(_xlfn._xlws.FILTER(Table1[Game_ID],Table1[Team]=Table1[[#This Row],[Team]])),0)</f>
        <v>14</v>
      </c>
      <c r="AK1933">
        <f>IF(Table1[[#This Row],[Last5_Flag]]=1,1,0)</f>
        <v>0</v>
      </c>
      <c r="AL1933">
        <f>COUNTIFS(
    Table1[Player Name], Table1[[#This Row],[Player Name]],
    Table1[Position], Table1[[#This Row],[Position]]
)</f>
        <v>9</v>
      </c>
      <c r="AM1933" t="str" cm="1">
        <f t="array" ref="AM19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934" spans="1:39" x14ac:dyDescent="0.2">
      <c r="A1934" t="str">
        <f>TEXT(Table1[[#This Row],[Date]],"yyyymmdd") &amp; "_" &amp; (LEFT(D1934,3) &amp; "_" &amp; LEFT(E1934,3) &amp; "_" &amp; (Table1[[#This Row],[Game_no.]]))</f>
        <v>20260309_Cal_Gle_1</v>
      </c>
      <c r="B1934" s="1">
        <v>46090</v>
      </c>
      <c r="C1934" s="3">
        <v>1</v>
      </c>
      <c r="D1934" t="s">
        <v>333</v>
      </c>
      <c r="E1934" t="s">
        <v>71</v>
      </c>
      <c r="F1934" t="s">
        <v>71</v>
      </c>
      <c r="G1934" t="s">
        <v>333</v>
      </c>
      <c r="H1934" t="s">
        <v>82</v>
      </c>
      <c r="I1934" t="str">
        <f>TRIM(SUBSTITUTE(Table1[[#This Row],[Player]], " ", ""))</f>
        <v>E.Nolan</v>
      </c>
      <c r="J1934">
        <v>3</v>
      </c>
      <c r="K1934">
        <v>1</v>
      </c>
      <c r="L1934">
        <v>1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f t="shared" si="90"/>
        <v>5</v>
      </c>
      <c r="W1934" t="s">
        <v>52</v>
      </c>
      <c r="X1934" s="3">
        <v>6</v>
      </c>
      <c r="Y1934">
        <v>0</v>
      </c>
      <c r="AF1934">
        <f>Table1[[#This Row],[AB]]+Table1[[#This Row],[BB]]+Table1[[#This Row],[SF]]</f>
        <v>3</v>
      </c>
      <c r="AG1934">
        <f>Table1[[#This Row],[H]]+Table1[[#This Row],[BB]]</f>
        <v>1</v>
      </c>
      <c r="AH1934">
        <f>Table1[[#This Row],[H]]-Table1[[#This Row],[2B]]-Table1[[#This Row],[3B]]-Table1[[#This Row],[HR]]</f>
        <v>0</v>
      </c>
      <c r="AI1934" s="3">
        <f>IF(Table1[[#This Row],[Team_Game_Number]] &gt;_xlfn.MAXIFS(Table1[Team_Game_Number],Table1[Team],Table1[[#This Row],[Team]]) - 5,1,0)</f>
        <v>0</v>
      </c>
      <c r="AJ1934" cm="1">
        <f t="array" ref="AJ1934">MATCH(Table1[[#This Row],[Game_ID]],_xlfn.UNIQUE(_xlfn._xlws.FILTER(Table1[Game_ID],Table1[Team]=Table1[[#This Row],[Team]])),0)</f>
        <v>14</v>
      </c>
      <c r="AK1934">
        <f>IF(Table1[[#This Row],[Last5_Flag]]=1,1,0)</f>
        <v>0</v>
      </c>
      <c r="AL1934">
        <f>COUNTIFS(
    Table1[Player Name], Table1[[#This Row],[Player Name]],
    Table1[Position], Table1[[#This Row],[Position]]
)</f>
        <v>25</v>
      </c>
      <c r="AM1934" t="str" cm="1">
        <f t="array" ref="AM19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935" spans="1:39" x14ac:dyDescent="0.2">
      <c r="A1935" t="str">
        <f>TEXT(Table1[[#This Row],[Date]],"yyyymmdd") &amp; "_" &amp; (LEFT(D1935,3) &amp; "_" &amp; LEFT(E1935,3) &amp; "_" &amp; (Table1[[#This Row],[Game_no.]]))</f>
        <v>20260309_Cal_Gle_1</v>
      </c>
      <c r="B1935" s="1">
        <v>46090</v>
      </c>
      <c r="C1935" s="3">
        <v>1</v>
      </c>
      <c r="D1935" t="s">
        <v>333</v>
      </c>
      <c r="E1935" t="s">
        <v>71</v>
      </c>
      <c r="F1935" t="s">
        <v>71</v>
      </c>
      <c r="G1935" t="s">
        <v>333</v>
      </c>
      <c r="H1935" t="s">
        <v>85</v>
      </c>
      <c r="I1935" t="str">
        <f>TRIM(SUBSTITUTE(Table1[[#This Row],[Player]], " ", ""))</f>
        <v>A.Howard</v>
      </c>
      <c r="J1935">
        <v>3</v>
      </c>
      <c r="K1935">
        <v>1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f t="shared" si="90"/>
        <v>0</v>
      </c>
      <c r="W1935" t="s">
        <v>43</v>
      </c>
      <c r="X1935" s="3">
        <v>7</v>
      </c>
      <c r="Y1935">
        <v>1</v>
      </c>
      <c r="AF1935">
        <f>Table1[[#This Row],[AB]]+Table1[[#This Row],[BB]]+Table1[[#This Row],[SF]]</f>
        <v>4</v>
      </c>
      <c r="AG1935">
        <f>Table1[[#This Row],[H]]+Table1[[#This Row],[BB]]</f>
        <v>1</v>
      </c>
      <c r="AH1935">
        <f>Table1[[#This Row],[H]]-Table1[[#This Row],[2B]]-Table1[[#This Row],[3B]]-Table1[[#This Row],[HR]]</f>
        <v>0</v>
      </c>
      <c r="AI1935" s="3">
        <f>IF(Table1[[#This Row],[Team_Game_Number]] &gt;_xlfn.MAXIFS(Table1[Team_Game_Number],Table1[Team],Table1[[#This Row],[Team]]) - 5,1,0)</f>
        <v>0</v>
      </c>
      <c r="AJ1935" cm="1">
        <f t="array" ref="AJ1935">MATCH(Table1[[#This Row],[Game_ID]],_xlfn.UNIQUE(_xlfn._xlws.FILTER(Table1[Game_ID],Table1[Team]=Table1[[#This Row],[Team]])),0)</f>
        <v>14</v>
      </c>
      <c r="AK1935">
        <f>IF(Table1[[#This Row],[Last5_Flag]]=1,1,0)</f>
        <v>0</v>
      </c>
      <c r="AL1935">
        <f>COUNTIFS(
    Table1[Player Name], Table1[[#This Row],[Player Name]],
    Table1[Position], Table1[[#This Row],[Position]]
)</f>
        <v>5</v>
      </c>
      <c r="AM1935" t="str" cm="1">
        <f t="array" ref="AM19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1936" spans="1:39" x14ac:dyDescent="0.2">
      <c r="A1936" t="str">
        <f>TEXT(Table1[[#This Row],[Date]],"yyyymmdd") &amp; "_" &amp; (LEFT(D1936,3) &amp; "_" &amp; LEFT(E1936,3) &amp; "_" &amp; (Table1[[#This Row],[Game_no.]]))</f>
        <v>20260309_Cal_Gle_1</v>
      </c>
      <c r="B1936" s="1">
        <v>46090</v>
      </c>
      <c r="C1936" s="3">
        <v>1</v>
      </c>
      <c r="D1936" t="s">
        <v>333</v>
      </c>
      <c r="E1936" t="s">
        <v>71</v>
      </c>
      <c r="F1936" t="s">
        <v>71</v>
      </c>
      <c r="G1936" t="s">
        <v>333</v>
      </c>
      <c r="H1936" t="s">
        <v>84</v>
      </c>
      <c r="I1936" t="str">
        <f>TRIM(SUBSTITUTE(Table1[[#This Row],[Player]], " ", ""))</f>
        <v>E.McLean</v>
      </c>
      <c r="J1936">
        <v>2</v>
      </c>
      <c r="K1936">
        <v>1</v>
      </c>
      <c r="L1936">
        <v>1</v>
      </c>
      <c r="M1936">
        <v>0</v>
      </c>
      <c r="N1936">
        <v>2</v>
      </c>
      <c r="O1936">
        <v>0</v>
      </c>
      <c r="P1936">
        <v>0</v>
      </c>
      <c r="Q1936">
        <v>0</v>
      </c>
      <c r="R1936">
        <v>0</v>
      </c>
      <c r="S1936">
        <v>2</v>
      </c>
      <c r="T1936">
        <v>0</v>
      </c>
      <c r="U1936">
        <v>0</v>
      </c>
      <c r="V1936">
        <f t="shared" si="90"/>
        <v>1</v>
      </c>
      <c r="W1936" t="s">
        <v>57</v>
      </c>
      <c r="X1936" s="3">
        <v>8</v>
      </c>
      <c r="Y1936">
        <v>0</v>
      </c>
      <c r="AF1936">
        <f>Table1[[#This Row],[AB]]+Table1[[#This Row],[BB]]+Table1[[#This Row],[SF]]</f>
        <v>4</v>
      </c>
      <c r="AG1936">
        <f>Table1[[#This Row],[H]]+Table1[[#This Row],[BB]]</f>
        <v>3</v>
      </c>
      <c r="AH1936">
        <f>Table1[[#This Row],[H]]-Table1[[#This Row],[2B]]-Table1[[#This Row],[3B]]-Table1[[#This Row],[HR]]</f>
        <v>1</v>
      </c>
      <c r="AI1936" s="3">
        <f>IF(Table1[[#This Row],[Team_Game_Number]] &gt;_xlfn.MAXIFS(Table1[Team_Game_Number],Table1[Team],Table1[[#This Row],[Team]]) - 5,1,0)</f>
        <v>0</v>
      </c>
      <c r="AJ1936" cm="1">
        <f t="array" ref="AJ1936">MATCH(Table1[[#This Row],[Game_ID]],_xlfn.UNIQUE(_xlfn._xlws.FILTER(Table1[Game_ID],Table1[Team]=Table1[[#This Row],[Team]])),0)</f>
        <v>14</v>
      </c>
      <c r="AK1936">
        <f>IF(Table1[[#This Row],[Last5_Flag]]=1,1,0)</f>
        <v>0</v>
      </c>
      <c r="AL1936">
        <f>COUNTIFS(
    Table1[Player Name], Table1[[#This Row],[Player Name]],
    Table1[Position], Table1[[#This Row],[Position]]
)</f>
        <v>30</v>
      </c>
      <c r="AM1936" t="str" cm="1">
        <f t="array" ref="AM19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937" spans="1:39" x14ac:dyDescent="0.2">
      <c r="A1937" t="str">
        <f>TEXT(Table1[[#This Row],[Date]],"yyyymmdd") &amp; "_" &amp; (LEFT(D1937,3) &amp; "_" &amp; LEFT(E1937,3) &amp; "_" &amp; (Table1[[#This Row],[Game_no.]]))</f>
        <v>20260309_Cal_Gle_1</v>
      </c>
      <c r="B1937" s="1">
        <v>46090</v>
      </c>
      <c r="C1937" s="3">
        <v>1</v>
      </c>
      <c r="D1937" t="s">
        <v>333</v>
      </c>
      <c r="E1937" t="s">
        <v>71</v>
      </c>
      <c r="F1937" t="s">
        <v>71</v>
      </c>
      <c r="G1937" t="s">
        <v>333</v>
      </c>
      <c r="H1937" t="s">
        <v>90</v>
      </c>
      <c r="I1937" t="str">
        <f>TRIM(SUBSTITUTE(Table1[[#This Row],[Player]], " ", ""))</f>
        <v>A.Harward</v>
      </c>
      <c r="J1937">
        <v>2</v>
      </c>
      <c r="K1937">
        <v>1</v>
      </c>
      <c r="L1937">
        <v>0</v>
      </c>
      <c r="M1937">
        <v>0</v>
      </c>
      <c r="N1937">
        <v>2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f t="shared" si="90"/>
        <v>0</v>
      </c>
      <c r="W1937" t="s">
        <v>54</v>
      </c>
      <c r="X1937" s="3">
        <v>9</v>
      </c>
      <c r="Y1937">
        <v>0</v>
      </c>
      <c r="AF1937">
        <f>Table1[[#This Row],[AB]]+Table1[[#This Row],[BB]]+Table1[[#This Row],[SF]]</f>
        <v>4</v>
      </c>
      <c r="AG1937">
        <f>Table1[[#This Row],[H]]+Table1[[#This Row],[BB]]</f>
        <v>2</v>
      </c>
      <c r="AH1937">
        <f>Table1[[#This Row],[H]]-Table1[[#This Row],[2B]]-Table1[[#This Row],[3B]]-Table1[[#This Row],[HR]]</f>
        <v>0</v>
      </c>
      <c r="AI1937" s="3">
        <f>IF(Table1[[#This Row],[Team_Game_Number]] &gt;_xlfn.MAXIFS(Table1[Team_Game_Number],Table1[Team],Table1[[#This Row],[Team]]) - 5,1,0)</f>
        <v>0</v>
      </c>
      <c r="AJ1937" cm="1">
        <f t="array" ref="AJ1937">MATCH(Table1[[#This Row],[Game_ID]],_xlfn.UNIQUE(_xlfn._xlws.FILTER(Table1[Game_ID],Table1[Team]=Table1[[#This Row],[Team]])),0)</f>
        <v>14</v>
      </c>
      <c r="AK1937">
        <f>IF(Table1[[#This Row],[Last5_Flag]]=1,1,0)</f>
        <v>0</v>
      </c>
      <c r="AL1937">
        <f>COUNTIFS(
    Table1[Player Name], Table1[[#This Row],[Player Name]],
    Table1[Position], Table1[[#This Row],[Position]]
)</f>
        <v>11</v>
      </c>
      <c r="AM1937" t="str" cm="1">
        <f t="array" ref="AM19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938" spans="1:39" x14ac:dyDescent="0.2">
      <c r="A1938" t="str">
        <f>TEXT(Table1[[#This Row],[Date]],"yyyymmdd") &amp; "_" &amp; (LEFT(D1938,3) &amp; "_" &amp; LEFT(E1938,3) &amp; "_" &amp; (Table1[[#This Row],[Game_no.]]))</f>
        <v>20260309_Cal_Gle_1</v>
      </c>
      <c r="B1938" s="1">
        <v>46090</v>
      </c>
      <c r="C1938" s="3">
        <v>1</v>
      </c>
      <c r="D1938" t="s">
        <v>333</v>
      </c>
      <c r="E1938" t="s">
        <v>71</v>
      </c>
      <c r="F1938" t="s">
        <v>71</v>
      </c>
      <c r="G1938" t="s">
        <v>333</v>
      </c>
      <c r="H1938" t="s">
        <v>127</v>
      </c>
      <c r="I1938" t="str">
        <f>TRIM(SUBSTITUTE(Table1[[#This Row],[Player]], " ", ""))</f>
        <v>M.Boggess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f t="shared" si="90"/>
        <v>0</v>
      </c>
      <c r="W1938" t="s">
        <v>58</v>
      </c>
      <c r="X1938" s="3"/>
      <c r="Y1938">
        <v>0</v>
      </c>
      <c r="Z1938">
        <v>7</v>
      </c>
      <c r="AA1938">
        <v>8</v>
      </c>
      <c r="AB1938">
        <v>2</v>
      </c>
      <c r="AC1938">
        <v>2</v>
      </c>
      <c r="AD1938">
        <v>2</v>
      </c>
      <c r="AE1938">
        <v>5</v>
      </c>
      <c r="AF1938">
        <f>Table1[[#This Row],[AB]]+Table1[[#This Row],[BB]]+Table1[[#This Row],[SF]]</f>
        <v>0</v>
      </c>
      <c r="AG1938">
        <f>Table1[[#This Row],[H]]+Table1[[#This Row],[BB]]</f>
        <v>0</v>
      </c>
      <c r="AH1938">
        <f>Table1[[#This Row],[H]]-Table1[[#This Row],[2B]]-Table1[[#This Row],[3B]]-Table1[[#This Row],[HR]]</f>
        <v>0</v>
      </c>
      <c r="AI1938" s="3">
        <f>IF(Table1[[#This Row],[Team_Game_Number]] &gt;_xlfn.MAXIFS(Table1[Team_Game_Number],Table1[Team],Table1[[#This Row],[Team]]) - 5,1,0)</f>
        <v>0</v>
      </c>
      <c r="AJ1938" cm="1">
        <f t="array" ref="AJ1938">MATCH(Table1[[#This Row],[Game_ID]],_xlfn.UNIQUE(_xlfn._xlws.FILTER(Table1[Game_ID],Table1[Team]=Table1[[#This Row],[Team]])),0)</f>
        <v>14</v>
      </c>
      <c r="AK1938">
        <f>IF(Table1[[#This Row],[Last5_Flag]]=1,1,0)</f>
        <v>0</v>
      </c>
      <c r="AL1938">
        <f>COUNTIFS(
    Table1[Player Name], Table1[[#This Row],[Player Name]],
    Table1[Position], Table1[[#This Row],[Position]]
)</f>
        <v>13</v>
      </c>
      <c r="AM1938" t="str" cm="1">
        <f t="array" ref="AM19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39" spans="1:39" x14ac:dyDescent="0.2">
      <c r="A1939" t="str">
        <f>TEXT(Table1[[#This Row],[Date]],"yyyymmdd") &amp; "_" &amp; (LEFT(D1939,3) &amp; "_" &amp; LEFT(E1939,3) &amp; "_" &amp; (Table1[[#This Row],[Game_no.]]))</f>
        <v>20260309_SW _Poi_1</v>
      </c>
      <c r="B1939" s="1">
        <v>46090</v>
      </c>
      <c r="C1939" s="3">
        <v>1</v>
      </c>
      <c r="D1939" t="s">
        <v>396</v>
      </c>
      <c r="E1939" t="s">
        <v>245</v>
      </c>
      <c r="F1939" t="s">
        <v>245</v>
      </c>
      <c r="G1939" t="s">
        <v>396</v>
      </c>
      <c r="H1939" t="s">
        <v>246</v>
      </c>
      <c r="I1939" t="str">
        <f>TRIM(SUBSTITUTE(Table1[[#This Row],[Player]], " ", ""))</f>
        <v>M.Arndt</v>
      </c>
      <c r="J1939">
        <v>2</v>
      </c>
      <c r="K1939">
        <v>0</v>
      </c>
      <c r="L1939">
        <v>2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f t="shared" si="90"/>
        <v>2</v>
      </c>
      <c r="W1939" t="s">
        <v>57</v>
      </c>
      <c r="X1939" s="3">
        <v>1</v>
      </c>
      <c r="Y1939">
        <v>0</v>
      </c>
      <c r="AF1939">
        <f>Table1[[#This Row],[AB]]+Table1[[#This Row],[BB]]+Table1[[#This Row],[SF]]</f>
        <v>3</v>
      </c>
      <c r="AG1939">
        <f>Table1[[#This Row],[H]]+Table1[[#This Row],[BB]]</f>
        <v>2</v>
      </c>
      <c r="AH1939">
        <f>Table1[[#This Row],[H]]-Table1[[#This Row],[2B]]-Table1[[#This Row],[3B]]-Table1[[#This Row],[HR]]</f>
        <v>2</v>
      </c>
      <c r="AI1939" s="3">
        <f>IF(Table1[[#This Row],[Team_Game_Number]] &gt;_xlfn.MAXIFS(Table1[Team_Game_Number],Table1[Team],Table1[[#This Row],[Team]]) - 5,1,0)</f>
        <v>0</v>
      </c>
      <c r="AJ1939" cm="1">
        <f t="array" ref="AJ1939">MATCH(Table1[[#This Row],[Game_ID]],_xlfn.UNIQUE(_xlfn._xlws.FILTER(Table1[Game_ID],Table1[Team]=Table1[[#This Row],[Team]])),0)</f>
        <v>6</v>
      </c>
      <c r="AK1939">
        <f>IF(Table1[[#This Row],[Last5_Flag]]=1,1,0)</f>
        <v>0</v>
      </c>
      <c r="AL1939">
        <f>COUNTIFS(
    Table1[Player Name], Table1[[#This Row],[Player Name]],
    Table1[Position], Table1[[#This Row],[Position]]
)</f>
        <v>23</v>
      </c>
      <c r="AM1939" t="str" cm="1">
        <f t="array" ref="AM19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940" spans="1:39" x14ac:dyDescent="0.2">
      <c r="A1940" t="str">
        <f>TEXT(Table1[[#This Row],[Date]],"yyyymmdd") &amp; "_" &amp; (LEFT(D1940,3) &amp; "_" &amp; LEFT(E1940,3) &amp; "_" &amp; (Table1[[#This Row],[Game_no.]]))</f>
        <v>20260309_SW _Poi_1</v>
      </c>
      <c r="B1940" s="1">
        <v>46090</v>
      </c>
      <c r="C1940" s="3">
        <v>1</v>
      </c>
      <c r="D1940" t="s">
        <v>396</v>
      </c>
      <c r="E1940" t="s">
        <v>245</v>
      </c>
      <c r="F1940" t="s">
        <v>245</v>
      </c>
      <c r="G1940" t="s">
        <v>396</v>
      </c>
      <c r="H1940" t="s">
        <v>349</v>
      </c>
      <c r="I1940" t="str">
        <f>TRIM(SUBSTITUTE(Table1[[#This Row],[Player]], " ", ""))</f>
        <v>G.Labrie</v>
      </c>
      <c r="J1940">
        <v>3</v>
      </c>
      <c r="K1940">
        <v>0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f t="shared" si="90"/>
        <v>0</v>
      </c>
      <c r="W1940" t="s">
        <v>8</v>
      </c>
      <c r="X1940" s="3">
        <v>2</v>
      </c>
      <c r="Y1940">
        <v>0</v>
      </c>
      <c r="AF1940">
        <f>Table1[[#This Row],[AB]]+Table1[[#This Row],[BB]]+Table1[[#This Row],[SF]]</f>
        <v>3</v>
      </c>
      <c r="AG1940">
        <f>Table1[[#This Row],[H]]+Table1[[#This Row],[BB]]</f>
        <v>0</v>
      </c>
      <c r="AH1940">
        <f>Table1[[#This Row],[H]]-Table1[[#This Row],[2B]]-Table1[[#This Row],[3B]]-Table1[[#This Row],[HR]]</f>
        <v>0</v>
      </c>
      <c r="AI1940" s="3">
        <f>IF(Table1[[#This Row],[Team_Game_Number]] &gt;_xlfn.MAXIFS(Table1[Team_Game_Number],Table1[Team],Table1[[#This Row],[Team]]) - 5,1,0)</f>
        <v>0</v>
      </c>
      <c r="AJ1940" cm="1">
        <f t="array" ref="AJ1940">MATCH(Table1[[#This Row],[Game_ID]],_xlfn.UNIQUE(_xlfn._xlws.FILTER(Table1[Game_ID],Table1[Team]=Table1[[#This Row],[Team]])),0)</f>
        <v>6</v>
      </c>
      <c r="AK1940">
        <f>IF(Table1[[#This Row],[Last5_Flag]]=1,1,0)</f>
        <v>0</v>
      </c>
      <c r="AL1940">
        <f>COUNTIFS(
    Table1[Player Name], Table1[[#This Row],[Player Name]],
    Table1[Position], Table1[[#This Row],[Position]]
)</f>
        <v>20</v>
      </c>
      <c r="AM1940" t="str" cm="1">
        <f t="array" ref="AM19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941" spans="1:39" x14ac:dyDescent="0.2">
      <c r="A1941" t="str">
        <f>TEXT(Table1[[#This Row],[Date]],"yyyymmdd") &amp; "_" &amp; (LEFT(D1941,3) &amp; "_" &amp; LEFT(E1941,3) &amp; "_" &amp; (Table1[[#This Row],[Game_no.]]))</f>
        <v>20260309_SW _Poi_1</v>
      </c>
      <c r="B1941" s="1">
        <v>46090</v>
      </c>
      <c r="C1941" s="3">
        <v>1</v>
      </c>
      <c r="D1941" t="s">
        <v>396</v>
      </c>
      <c r="E1941" t="s">
        <v>245</v>
      </c>
      <c r="F1941" t="s">
        <v>245</v>
      </c>
      <c r="G1941" t="s">
        <v>396</v>
      </c>
      <c r="H1941" t="s">
        <v>247</v>
      </c>
      <c r="I1941" t="str">
        <f>TRIM(SUBSTITUTE(Table1[[#This Row],[Player]], " ", ""))</f>
        <v>C.Mann</v>
      </c>
      <c r="J1941">
        <v>2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f t="shared" si="90"/>
        <v>0</v>
      </c>
      <c r="W1941" t="s">
        <v>50</v>
      </c>
      <c r="X1941" s="3">
        <v>3</v>
      </c>
      <c r="Y1941">
        <v>0</v>
      </c>
      <c r="AF1941">
        <f>Table1[[#This Row],[AB]]+Table1[[#This Row],[BB]]+Table1[[#This Row],[SF]]</f>
        <v>2</v>
      </c>
      <c r="AG1941">
        <f>Table1[[#This Row],[H]]+Table1[[#This Row],[BB]]</f>
        <v>0</v>
      </c>
      <c r="AH1941">
        <f>Table1[[#This Row],[H]]-Table1[[#This Row],[2B]]-Table1[[#This Row],[3B]]-Table1[[#This Row],[HR]]</f>
        <v>0</v>
      </c>
      <c r="AI1941" s="3">
        <f>IF(Table1[[#This Row],[Team_Game_Number]] &gt;_xlfn.MAXIFS(Table1[Team_Game_Number],Table1[Team],Table1[[#This Row],[Team]]) - 5,1,0)</f>
        <v>0</v>
      </c>
      <c r="AJ1941" cm="1">
        <f t="array" ref="AJ1941">MATCH(Table1[[#This Row],[Game_ID]],_xlfn.UNIQUE(_xlfn._xlws.FILTER(Table1[Game_ID],Table1[Team]=Table1[[#This Row],[Team]])),0)</f>
        <v>6</v>
      </c>
      <c r="AK1941">
        <f>IF(Table1[[#This Row],[Last5_Flag]]=1,1,0)</f>
        <v>0</v>
      </c>
      <c r="AL1941">
        <f>COUNTIFS(
    Table1[Player Name], Table1[[#This Row],[Player Name]],
    Table1[Position], Table1[[#This Row],[Position]]
)</f>
        <v>3</v>
      </c>
      <c r="AM1941" t="str" cm="1">
        <f t="array" ref="AM19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942" spans="1:39" x14ac:dyDescent="0.2">
      <c r="A1942" t="str">
        <f>TEXT(Table1[[#This Row],[Date]],"yyyymmdd") &amp; "_" &amp; (LEFT(D1942,3) &amp; "_" &amp; LEFT(E1942,3) &amp; "_" &amp; (Table1[[#This Row],[Game_no.]]))</f>
        <v>20260309_SW _Poi_1</v>
      </c>
      <c r="B1942" s="1">
        <v>46090</v>
      </c>
      <c r="C1942" s="3">
        <v>1</v>
      </c>
      <c r="D1942" t="s">
        <v>396</v>
      </c>
      <c r="E1942" t="s">
        <v>245</v>
      </c>
      <c r="F1942" t="s">
        <v>245</v>
      </c>
      <c r="G1942" t="s">
        <v>396</v>
      </c>
      <c r="H1942" t="s">
        <v>248</v>
      </c>
      <c r="I1942" t="str">
        <f>TRIM(SUBSTITUTE(Table1[[#This Row],[Player]], " ", ""))</f>
        <v>E.Henry</v>
      </c>
      <c r="J1942">
        <v>3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f t="shared" si="90"/>
        <v>0</v>
      </c>
      <c r="W1942" t="s">
        <v>414</v>
      </c>
      <c r="X1942" s="3">
        <v>4</v>
      </c>
      <c r="Y1942">
        <v>0</v>
      </c>
      <c r="Z1942">
        <v>5</v>
      </c>
      <c r="AA1942">
        <v>10</v>
      </c>
      <c r="AB1942">
        <v>8</v>
      </c>
      <c r="AC1942">
        <v>6</v>
      </c>
      <c r="AD1942">
        <v>5</v>
      </c>
      <c r="AE1942">
        <v>1</v>
      </c>
      <c r="AF1942">
        <f>Table1[[#This Row],[AB]]+Table1[[#This Row],[BB]]+Table1[[#This Row],[SF]]</f>
        <v>3</v>
      </c>
      <c r="AG1942">
        <f>Table1[[#This Row],[H]]+Table1[[#This Row],[BB]]</f>
        <v>0</v>
      </c>
      <c r="AH1942">
        <f>Table1[[#This Row],[H]]-Table1[[#This Row],[2B]]-Table1[[#This Row],[3B]]-Table1[[#This Row],[HR]]</f>
        <v>0</v>
      </c>
      <c r="AI1942" s="3">
        <f>IF(Table1[[#This Row],[Team_Game_Number]] &gt;_xlfn.MAXIFS(Table1[Team_Game_Number],Table1[Team],Table1[[#This Row],[Team]]) - 5,1,0)</f>
        <v>0</v>
      </c>
      <c r="AJ1942" cm="1">
        <f t="array" ref="AJ1942">MATCH(Table1[[#This Row],[Game_ID]],_xlfn.UNIQUE(_xlfn._xlws.FILTER(Table1[Game_ID],Table1[Team]=Table1[[#This Row],[Team]])),0)</f>
        <v>6</v>
      </c>
      <c r="AK1942">
        <f>IF(Table1[[#This Row],[Last5_Flag]]=1,1,0)</f>
        <v>0</v>
      </c>
      <c r="AL1942">
        <f>COUNTIFS(
    Table1[Player Name], Table1[[#This Row],[Player Name]],
    Table1[Position], Table1[[#This Row],[Position]]
)</f>
        <v>2</v>
      </c>
      <c r="AM1942" t="str" cm="1">
        <f t="array" ref="AM19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943" spans="1:39" x14ac:dyDescent="0.2">
      <c r="A1943" t="str">
        <f>TEXT(Table1[[#This Row],[Date]],"yyyymmdd") &amp; "_" &amp; (LEFT(D1943,3) &amp; "_" &amp; LEFT(E1943,3) &amp; "_" &amp; (Table1[[#This Row],[Game_no.]]))</f>
        <v>20260309_SW _Poi_1</v>
      </c>
      <c r="B1943" s="1">
        <v>46090</v>
      </c>
      <c r="C1943" s="3">
        <v>1</v>
      </c>
      <c r="D1943" t="s">
        <v>396</v>
      </c>
      <c r="E1943" t="s">
        <v>245</v>
      </c>
      <c r="F1943" t="s">
        <v>245</v>
      </c>
      <c r="G1943" t="s">
        <v>396</v>
      </c>
      <c r="H1943" t="s">
        <v>257</v>
      </c>
      <c r="I1943" t="str">
        <f>TRIM(SUBSTITUTE(Table1[[#This Row],[Player]], " ", ""))</f>
        <v>A.Hubble</v>
      </c>
      <c r="J1943">
        <v>3</v>
      </c>
      <c r="K1943">
        <v>0</v>
      </c>
      <c r="L1943">
        <v>1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f t="shared" si="90"/>
        <v>1</v>
      </c>
      <c r="W1943" t="s">
        <v>356</v>
      </c>
      <c r="X1943" s="3">
        <v>5</v>
      </c>
      <c r="Y1943">
        <v>0</v>
      </c>
      <c r="Z1943">
        <v>0.66700000000000004</v>
      </c>
      <c r="AA1943">
        <v>1</v>
      </c>
      <c r="AB1943">
        <v>3</v>
      </c>
      <c r="AC1943">
        <v>3</v>
      </c>
      <c r="AD1943">
        <v>6</v>
      </c>
      <c r="AE1943">
        <v>0</v>
      </c>
      <c r="AF1943">
        <f>Table1[[#This Row],[AB]]+Table1[[#This Row],[BB]]+Table1[[#This Row],[SF]]</f>
        <v>3</v>
      </c>
      <c r="AG1943">
        <f>Table1[[#This Row],[H]]+Table1[[#This Row],[BB]]</f>
        <v>1</v>
      </c>
      <c r="AH1943">
        <f>Table1[[#This Row],[H]]-Table1[[#This Row],[2B]]-Table1[[#This Row],[3B]]-Table1[[#This Row],[HR]]</f>
        <v>1</v>
      </c>
      <c r="AI1943" s="3">
        <f>IF(Table1[[#This Row],[Team_Game_Number]] &gt;_xlfn.MAXIFS(Table1[Team_Game_Number],Table1[Team],Table1[[#This Row],[Team]]) - 5,1,0)</f>
        <v>0</v>
      </c>
      <c r="AJ1943" cm="1">
        <f t="array" ref="AJ1943">MATCH(Table1[[#This Row],[Game_ID]],_xlfn.UNIQUE(_xlfn._xlws.FILTER(Table1[Game_ID],Table1[Team]=Table1[[#This Row],[Team]])),0)</f>
        <v>6</v>
      </c>
      <c r="AK1943">
        <f>IF(Table1[[#This Row],[Last5_Flag]]=1,1,0)</f>
        <v>0</v>
      </c>
      <c r="AL1943">
        <f>COUNTIFS(
    Table1[Player Name], Table1[[#This Row],[Player Name]],
    Table1[Position], Table1[[#This Row],[Position]]
)</f>
        <v>2</v>
      </c>
      <c r="AM1943" t="str" cm="1">
        <f t="array" ref="AM19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944" spans="1:39" x14ac:dyDescent="0.2">
      <c r="A1944" t="str">
        <f>TEXT(Table1[[#This Row],[Date]],"yyyymmdd") &amp; "_" &amp; (LEFT(D1944,3) &amp; "_" &amp; LEFT(E1944,3) &amp; "_" &amp; (Table1[[#This Row],[Game_no.]]))</f>
        <v>20260309_SW _Poi_1</v>
      </c>
      <c r="B1944" s="1">
        <v>46090</v>
      </c>
      <c r="C1944" s="3">
        <v>1</v>
      </c>
      <c r="D1944" t="s">
        <v>396</v>
      </c>
      <c r="E1944" t="s">
        <v>245</v>
      </c>
      <c r="F1944" t="s">
        <v>245</v>
      </c>
      <c r="G1944" t="s">
        <v>396</v>
      </c>
      <c r="H1944" t="s">
        <v>413</v>
      </c>
      <c r="I1944" t="str">
        <f>TRIM(SUBSTITUTE(Table1[[#This Row],[Player]], " ", ""))</f>
        <v>M.Cohen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f t="shared" si="90"/>
        <v>0</v>
      </c>
      <c r="W1944" t="s">
        <v>58</v>
      </c>
      <c r="X1944" s="3"/>
      <c r="Y1944">
        <v>0</v>
      </c>
      <c r="Z1944">
        <v>0.33300000000000002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f>Table1[[#This Row],[AB]]+Table1[[#This Row],[BB]]+Table1[[#This Row],[SF]]</f>
        <v>0</v>
      </c>
      <c r="AG1944">
        <f>Table1[[#This Row],[H]]+Table1[[#This Row],[BB]]</f>
        <v>0</v>
      </c>
      <c r="AH1944">
        <f>Table1[[#This Row],[H]]-Table1[[#This Row],[2B]]-Table1[[#This Row],[3B]]-Table1[[#This Row],[HR]]</f>
        <v>0</v>
      </c>
      <c r="AI1944" s="3">
        <f>IF(Table1[[#This Row],[Team_Game_Number]] &gt;_xlfn.MAXIFS(Table1[Team_Game_Number],Table1[Team],Table1[[#This Row],[Team]]) - 5,1,0)</f>
        <v>0</v>
      </c>
      <c r="AJ1944" cm="1">
        <f t="array" ref="AJ1944">MATCH(Table1[[#This Row],[Game_ID]],_xlfn.UNIQUE(_xlfn._xlws.FILTER(Table1[Game_ID],Table1[Team]=Table1[[#This Row],[Team]])),0)</f>
        <v>6</v>
      </c>
      <c r="AK1944">
        <f>IF(Table1[[#This Row],[Last5_Flag]]=1,1,0)</f>
        <v>0</v>
      </c>
      <c r="AL1944">
        <f>COUNTIFS(
    Table1[Player Name], Table1[[#This Row],[Player Name]],
    Table1[Position], Table1[[#This Row],[Position]]
)</f>
        <v>2</v>
      </c>
      <c r="AM1944" t="str" cm="1">
        <f t="array" ref="AM19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45" spans="1:39" x14ac:dyDescent="0.2">
      <c r="A1945" t="str">
        <f>TEXT(Table1[[#This Row],[Date]],"yyyymmdd") &amp; "_" &amp; (LEFT(D1945,3) &amp; "_" &amp; LEFT(E1945,3) &amp; "_" &amp; (Table1[[#This Row],[Game_no.]]))</f>
        <v>20260309_SW _Poi_1</v>
      </c>
      <c r="B1945" s="1">
        <v>46090</v>
      </c>
      <c r="C1945" s="3">
        <v>1</v>
      </c>
      <c r="D1945" t="s">
        <v>396</v>
      </c>
      <c r="E1945" t="s">
        <v>245</v>
      </c>
      <c r="F1945" t="s">
        <v>245</v>
      </c>
      <c r="G1945" t="s">
        <v>396</v>
      </c>
      <c r="H1945" t="s">
        <v>254</v>
      </c>
      <c r="I1945" t="str">
        <f>TRIM(SUBSTITUTE(Table1[[#This Row],[Player]], " ", ""))</f>
        <v>J.Hess</v>
      </c>
      <c r="J1945">
        <v>2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f t="shared" ref="V1945:V1959" si="91">L1945*1+P1945*2+Q1945*3+R1945*4</f>
        <v>0</v>
      </c>
      <c r="W1945" t="s">
        <v>43</v>
      </c>
      <c r="X1945" s="3">
        <v>6</v>
      </c>
      <c r="Y1945">
        <v>0</v>
      </c>
      <c r="AF1945">
        <f>Table1[[#This Row],[AB]]+Table1[[#This Row],[BB]]+Table1[[#This Row],[SF]]</f>
        <v>2</v>
      </c>
      <c r="AG1945">
        <f>Table1[[#This Row],[H]]+Table1[[#This Row],[BB]]</f>
        <v>0</v>
      </c>
      <c r="AH1945">
        <f>Table1[[#This Row],[H]]-Table1[[#This Row],[2B]]-Table1[[#This Row],[3B]]-Table1[[#This Row],[HR]]</f>
        <v>0</v>
      </c>
      <c r="AI1945" s="3">
        <f>IF(Table1[[#This Row],[Team_Game_Number]] &gt;_xlfn.MAXIFS(Table1[Team_Game_Number],Table1[Team],Table1[[#This Row],[Team]]) - 5,1,0)</f>
        <v>0</v>
      </c>
      <c r="AJ1945" cm="1">
        <f t="array" ref="AJ1945">MATCH(Table1[[#This Row],[Game_ID]],_xlfn.UNIQUE(_xlfn._xlws.FILTER(Table1[Game_ID],Table1[Team]=Table1[[#This Row],[Team]])),0)</f>
        <v>6</v>
      </c>
      <c r="AK1945">
        <f>IF(Table1[[#This Row],[Last5_Flag]]=1,1,0)</f>
        <v>0</v>
      </c>
      <c r="AL1945">
        <f>COUNTIFS(
    Table1[Player Name], Table1[[#This Row],[Player Name]],
    Table1[Position], Table1[[#This Row],[Position]]
)</f>
        <v>21</v>
      </c>
      <c r="AM1945" t="str" cm="1">
        <f t="array" ref="AM19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946" spans="1:39" x14ac:dyDescent="0.2">
      <c r="A1946" t="str">
        <f>TEXT(Table1[[#This Row],[Date]],"yyyymmdd") &amp; "_" &amp; (LEFT(D1946,3) &amp; "_" &amp; LEFT(E1946,3) &amp; "_" &amp; (Table1[[#This Row],[Game_no.]]))</f>
        <v>20260309_SW _Poi_1</v>
      </c>
      <c r="B1946" s="1">
        <v>46090</v>
      </c>
      <c r="C1946" s="3">
        <v>1</v>
      </c>
      <c r="D1946" t="s">
        <v>396</v>
      </c>
      <c r="E1946" t="s">
        <v>245</v>
      </c>
      <c r="F1946" t="s">
        <v>245</v>
      </c>
      <c r="G1946" t="s">
        <v>396</v>
      </c>
      <c r="H1946" t="s">
        <v>251</v>
      </c>
      <c r="I1946" t="str">
        <f>TRIM(SUBSTITUTE(Table1[[#This Row],[Player]], " ", ""))</f>
        <v>S.Cope</v>
      </c>
      <c r="J1946">
        <v>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f t="shared" si="91"/>
        <v>0</v>
      </c>
      <c r="W1946" t="s">
        <v>48</v>
      </c>
      <c r="X1946" s="3">
        <v>7</v>
      </c>
      <c r="Y1946">
        <v>0</v>
      </c>
      <c r="AF1946">
        <f>Table1[[#This Row],[AB]]+Table1[[#This Row],[BB]]+Table1[[#This Row],[SF]]</f>
        <v>2</v>
      </c>
      <c r="AG1946">
        <f>Table1[[#This Row],[H]]+Table1[[#This Row],[BB]]</f>
        <v>0</v>
      </c>
      <c r="AH1946">
        <f>Table1[[#This Row],[H]]-Table1[[#This Row],[2B]]-Table1[[#This Row],[3B]]-Table1[[#This Row],[HR]]</f>
        <v>0</v>
      </c>
      <c r="AI1946" s="3">
        <f>IF(Table1[[#This Row],[Team_Game_Number]] &gt;_xlfn.MAXIFS(Table1[Team_Game_Number],Table1[Team],Table1[[#This Row],[Team]]) - 5,1,0)</f>
        <v>0</v>
      </c>
      <c r="AJ1946" cm="1">
        <f t="array" ref="AJ1946">MATCH(Table1[[#This Row],[Game_ID]],_xlfn.UNIQUE(_xlfn._xlws.FILTER(Table1[Game_ID],Table1[Team]=Table1[[#This Row],[Team]])),0)</f>
        <v>6</v>
      </c>
      <c r="AK1946">
        <f>IF(Table1[[#This Row],[Last5_Flag]]=1,1,0)</f>
        <v>0</v>
      </c>
      <c r="AL1946">
        <f>COUNTIFS(
    Table1[Player Name], Table1[[#This Row],[Player Name]],
    Table1[Position], Table1[[#This Row],[Position]]
)</f>
        <v>12</v>
      </c>
      <c r="AM1946" t="str" cm="1">
        <f t="array" ref="AM19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947" spans="1:39" x14ac:dyDescent="0.2">
      <c r="A1947" t="str">
        <f>TEXT(Table1[[#This Row],[Date]],"yyyymmdd") &amp; "_" &amp; (LEFT(D1947,3) &amp; "_" &amp; LEFT(E1947,3) &amp; "_" &amp; (Table1[[#This Row],[Game_no.]]))</f>
        <v>20260309_SW _Poi_1</v>
      </c>
      <c r="B1947" s="1">
        <v>46090</v>
      </c>
      <c r="C1947" s="3">
        <v>1</v>
      </c>
      <c r="D1947" t="s">
        <v>396</v>
      </c>
      <c r="E1947" t="s">
        <v>245</v>
      </c>
      <c r="F1947" t="s">
        <v>245</v>
      </c>
      <c r="G1947" t="s">
        <v>396</v>
      </c>
      <c r="H1947" t="s">
        <v>260</v>
      </c>
      <c r="I1947" t="str">
        <f>TRIM(SUBSTITUTE(Table1[[#This Row],[Player]], " ", ""))</f>
        <v>P.Haller</v>
      </c>
      <c r="J1947">
        <v>1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f t="shared" si="91"/>
        <v>0</v>
      </c>
      <c r="W1947" t="s">
        <v>52</v>
      </c>
      <c r="X1947" s="3">
        <v>8</v>
      </c>
      <c r="Y1947">
        <v>0</v>
      </c>
      <c r="AF1947">
        <f>Table1[[#This Row],[AB]]+Table1[[#This Row],[BB]]+Table1[[#This Row],[SF]]</f>
        <v>2</v>
      </c>
      <c r="AG1947">
        <f>Table1[[#This Row],[H]]+Table1[[#This Row],[BB]]</f>
        <v>1</v>
      </c>
      <c r="AH1947">
        <f>Table1[[#This Row],[H]]-Table1[[#This Row],[2B]]-Table1[[#This Row],[3B]]-Table1[[#This Row],[HR]]</f>
        <v>0</v>
      </c>
      <c r="AI1947" s="3">
        <f>IF(Table1[[#This Row],[Team_Game_Number]] &gt;_xlfn.MAXIFS(Table1[Team_Game_Number],Table1[Team],Table1[[#This Row],[Team]]) - 5,1,0)</f>
        <v>0</v>
      </c>
      <c r="AJ1947" cm="1">
        <f t="array" ref="AJ1947">MATCH(Table1[[#This Row],[Game_ID]],_xlfn.UNIQUE(_xlfn._xlws.FILTER(Table1[Game_ID],Table1[Team]=Table1[[#This Row],[Team]])),0)</f>
        <v>6</v>
      </c>
      <c r="AK1947">
        <f>IF(Table1[[#This Row],[Last5_Flag]]=1,1,0)</f>
        <v>0</v>
      </c>
      <c r="AL1947">
        <f>COUNTIFS(
    Table1[Player Name], Table1[[#This Row],[Player Name]],
    Table1[Position], Table1[[#This Row],[Position]]
)</f>
        <v>11</v>
      </c>
      <c r="AM1947" t="str" cm="1">
        <f t="array" ref="AM19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948" spans="1:39" x14ac:dyDescent="0.2">
      <c r="A1948" t="str">
        <f>TEXT(Table1[[#This Row],[Date]],"yyyymmdd") &amp; "_" &amp; (LEFT(D1948,3) &amp; "_" &amp; LEFT(E1948,3) &amp; "_" &amp; (Table1[[#This Row],[Game_no.]]))</f>
        <v>20260309_SW _Poi_1</v>
      </c>
      <c r="B1948" s="1">
        <v>46090</v>
      </c>
      <c r="C1948" s="3">
        <v>1</v>
      </c>
      <c r="D1948" t="s">
        <v>396</v>
      </c>
      <c r="E1948" t="s">
        <v>245</v>
      </c>
      <c r="F1948" t="s">
        <v>245</v>
      </c>
      <c r="G1948" t="s">
        <v>396</v>
      </c>
      <c r="H1948" t="s">
        <v>258</v>
      </c>
      <c r="I1948" t="str">
        <f>TRIM(SUBSTITUTE(Table1[[#This Row],[Player]], " ", ""))</f>
        <v>B.Moudy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f t="shared" si="91"/>
        <v>0</v>
      </c>
      <c r="W1948" t="s">
        <v>73</v>
      </c>
      <c r="X1948" s="3"/>
      <c r="Y1948">
        <v>0</v>
      </c>
      <c r="AF1948">
        <f>Table1[[#This Row],[AB]]+Table1[[#This Row],[BB]]+Table1[[#This Row],[SF]]</f>
        <v>0</v>
      </c>
      <c r="AG1948">
        <f>Table1[[#This Row],[H]]+Table1[[#This Row],[BB]]</f>
        <v>0</v>
      </c>
      <c r="AH1948">
        <f>Table1[[#This Row],[H]]-Table1[[#This Row],[2B]]-Table1[[#This Row],[3B]]-Table1[[#This Row],[HR]]</f>
        <v>0</v>
      </c>
      <c r="AI1948" s="3">
        <f>IF(Table1[[#This Row],[Team_Game_Number]] &gt;_xlfn.MAXIFS(Table1[Team_Game_Number],Table1[Team],Table1[[#This Row],[Team]]) - 5,1,0)</f>
        <v>0</v>
      </c>
      <c r="AJ1948" cm="1">
        <f t="array" ref="AJ1948">MATCH(Table1[[#This Row],[Game_ID]],_xlfn.UNIQUE(_xlfn._xlws.FILTER(Table1[Game_ID],Table1[Team]=Table1[[#This Row],[Team]])),0)</f>
        <v>6</v>
      </c>
      <c r="AK1948">
        <f>IF(Table1[[#This Row],[Last5_Flag]]=1,1,0)</f>
        <v>0</v>
      </c>
      <c r="AL1948">
        <f>COUNTIFS(
    Table1[Player Name], Table1[[#This Row],[Player Name]],
    Table1[Position], Table1[[#This Row],[Position]]
)</f>
        <v>11</v>
      </c>
      <c r="AM1948" t="str" cm="1">
        <f t="array" ref="AM19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949" spans="1:39" x14ac:dyDescent="0.2">
      <c r="A1949" t="str">
        <f>TEXT(Table1[[#This Row],[Date]],"yyyymmdd") &amp; "_" &amp; (LEFT(D1949,3) &amp; "_" &amp; LEFT(E1949,3) &amp; "_" &amp; (Table1[[#This Row],[Game_no.]]))</f>
        <v>20260309_SW _Poi_1</v>
      </c>
      <c r="B1949" s="1">
        <v>46090</v>
      </c>
      <c r="C1949" s="3">
        <v>1</v>
      </c>
      <c r="D1949" t="s">
        <v>396</v>
      </c>
      <c r="E1949" t="s">
        <v>245</v>
      </c>
      <c r="F1949" t="s">
        <v>245</v>
      </c>
      <c r="G1949" t="s">
        <v>396</v>
      </c>
      <c r="H1949" t="s">
        <v>253</v>
      </c>
      <c r="I1949" t="str">
        <f>TRIM(SUBSTITUTE(Table1[[#This Row],[Player]], " ", ""))</f>
        <v>B.Pies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f t="shared" si="91"/>
        <v>0</v>
      </c>
      <c r="W1949" t="s">
        <v>7</v>
      </c>
      <c r="X1949" s="3">
        <v>9</v>
      </c>
      <c r="Y1949">
        <v>1</v>
      </c>
      <c r="AF1949">
        <f>Table1[[#This Row],[AB]]+Table1[[#This Row],[BB]]+Table1[[#This Row],[SF]]</f>
        <v>1</v>
      </c>
      <c r="AG1949">
        <f>Table1[[#This Row],[H]]+Table1[[#This Row],[BB]]</f>
        <v>0</v>
      </c>
      <c r="AH1949">
        <f>Table1[[#This Row],[H]]-Table1[[#This Row],[2B]]-Table1[[#This Row],[3B]]-Table1[[#This Row],[HR]]</f>
        <v>0</v>
      </c>
      <c r="AI1949" s="3">
        <f>IF(Table1[[#This Row],[Team_Game_Number]] &gt;_xlfn.MAXIFS(Table1[Team_Game_Number],Table1[Team],Table1[[#This Row],[Team]]) - 5,1,0)</f>
        <v>0</v>
      </c>
      <c r="AJ1949" cm="1">
        <f t="array" ref="AJ1949">MATCH(Table1[[#This Row],[Game_ID]],_xlfn.UNIQUE(_xlfn._xlws.FILTER(Table1[Game_ID],Table1[Team]=Table1[[#This Row],[Team]])),0)</f>
        <v>6</v>
      </c>
      <c r="AK1949">
        <f>IF(Table1[[#This Row],[Last5_Flag]]=1,1,0)</f>
        <v>0</v>
      </c>
      <c r="AL1949">
        <f>COUNTIFS(
    Table1[Player Name], Table1[[#This Row],[Player Name]],
    Table1[Position], Table1[[#This Row],[Position]]
)</f>
        <v>3</v>
      </c>
      <c r="AM1949" t="str" cm="1">
        <f t="array" ref="AM19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950" spans="1:39" x14ac:dyDescent="0.2">
      <c r="A1950" t="str">
        <f>TEXT(Table1[[#This Row],[Date]],"yyyymmdd") &amp; "_" &amp; (LEFT(D1950,3) &amp; "_" &amp; LEFT(E1950,3) &amp; "_" &amp; (Table1[[#This Row],[Game_no.]]))</f>
        <v>20260309_SW _Poi_1</v>
      </c>
      <c r="B1950" s="1">
        <v>46090</v>
      </c>
      <c r="C1950" s="3">
        <v>1</v>
      </c>
      <c r="D1950" t="s">
        <v>396</v>
      </c>
      <c r="E1950" t="s">
        <v>245</v>
      </c>
      <c r="F1950" t="s">
        <v>245</v>
      </c>
      <c r="G1950" t="s">
        <v>396</v>
      </c>
      <c r="H1950" t="s">
        <v>252</v>
      </c>
      <c r="I1950" t="str">
        <f>TRIM(SUBSTITUTE(Table1[[#This Row],[Player]], " ", ""))</f>
        <v>K.Fabiano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f t="shared" si="91"/>
        <v>0</v>
      </c>
      <c r="W1950" t="s">
        <v>54</v>
      </c>
      <c r="X1950" s="3"/>
      <c r="Y1950">
        <v>0</v>
      </c>
      <c r="AF1950">
        <f>Table1[[#This Row],[AB]]+Table1[[#This Row],[BB]]+Table1[[#This Row],[SF]]</f>
        <v>0</v>
      </c>
      <c r="AG1950">
        <f>Table1[[#This Row],[H]]+Table1[[#This Row],[BB]]</f>
        <v>0</v>
      </c>
      <c r="AH1950">
        <f>Table1[[#This Row],[H]]-Table1[[#This Row],[2B]]-Table1[[#This Row],[3B]]-Table1[[#This Row],[HR]]</f>
        <v>0</v>
      </c>
      <c r="AI1950" s="3">
        <f>IF(Table1[[#This Row],[Team_Game_Number]] &gt;_xlfn.MAXIFS(Table1[Team_Game_Number],Table1[Team],Table1[[#This Row],[Team]]) - 5,1,0)</f>
        <v>0</v>
      </c>
      <c r="AJ1950" cm="1">
        <f t="array" ref="AJ1950">MATCH(Table1[[#This Row],[Game_ID]],_xlfn.UNIQUE(_xlfn._xlws.FILTER(Table1[Game_ID],Table1[Team]=Table1[[#This Row],[Team]])),0)</f>
        <v>6</v>
      </c>
      <c r="AK1950">
        <f>IF(Table1[[#This Row],[Last5_Flag]]=1,1,0)</f>
        <v>0</v>
      </c>
      <c r="AL1950">
        <f>COUNTIFS(
    Table1[Player Name], Table1[[#This Row],[Player Name]],
    Table1[Position], Table1[[#This Row],[Position]]
)</f>
        <v>21</v>
      </c>
      <c r="AM1950" t="str" cm="1">
        <f t="array" ref="AM19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951" spans="1:39" x14ac:dyDescent="0.2">
      <c r="A1951" t="str">
        <f>TEXT(Table1[[#This Row],[Date]],"yyyymmdd") &amp; "_" &amp; (LEFT(D1951,3) &amp; "_" &amp; LEFT(E1951,3) &amp; "_" &amp; (Table1[[#This Row],[Game_no.]]))</f>
        <v>20260310_Gra_Gle_1</v>
      </c>
      <c r="B1951" s="1">
        <v>46091</v>
      </c>
      <c r="C1951" s="3">
        <v>1</v>
      </c>
      <c r="D1951" t="s">
        <v>409</v>
      </c>
      <c r="E1951" t="s">
        <v>71</v>
      </c>
      <c r="F1951" t="s">
        <v>71</v>
      </c>
      <c r="G1951" t="s">
        <v>409</v>
      </c>
      <c r="H1951" t="s">
        <v>80</v>
      </c>
      <c r="I1951" t="str">
        <f>TRIM(SUBSTITUTE(Table1[[#This Row],[Player]], " ", ""))</f>
        <v>Z.Seda</v>
      </c>
      <c r="J1951">
        <v>3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f t="shared" si="91"/>
        <v>1</v>
      </c>
      <c r="W1951" t="s">
        <v>7</v>
      </c>
      <c r="X1951" s="3">
        <v>1</v>
      </c>
      <c r="Y1951">
        <v>0</v>
      </c>
      <c r="AF1951">
        <f>Table1[[#This Row],[AB]]+Table1[[#This Row],[BB]]+Table1[[#This Row],[SF]]</f>
        <v>3</v>
      </c>
      <c r="AG1951">
        <f>Table1[[#This Row],[H]]+Table1[[#This Row],[BB]]</f>
        <v>1</v>
      </c>
      <c r="AH1951">
        <f>Table1[[#This Row],[H]]-Table1[[#This Row],[2B]]-Table1[[#This Row],[3B]]-Table1[[#This Row],[HR]]</f>
        <v>1</v>
      </c>
      <c r="AI1951" s="3">
        <f>IF(Table1[[#This Row],[Team_Game_Number]] &gt;_xlfn.MAXIFS(Table1[Team_Game_Number],Table1[Team],Table1[[#This Row],[Team]]) - 5,1,0)</f>
        <v>0</v>
      </c>
      <c r="AJ1951" cm="1">
        <f t="array" ref="AJ1951">MATCH(Table1[[#This Row],[Game_ID]],_xlfn.UNIQUE(_xlfn._xlws.FILTER(Table1[Game_ID],Table1[Team]=Table1[[#This Row],[Team]])),0)</f>
        <v>15</v>
      </c>
      <c r="AK1951">
        <f>IF(Table1[[#This Row],[Last5_Flag]]=1,1,0)</f>
        <v>0</v>
      </c>
      <c r="AL1951">
        <f>COUNTIFS(
    Table1[Player Name], Table1[[#This Row],[Player Name]],
    Table1[Position], Table1[[#This Row],[Position]]
)</f>
        <v>30</v>
      </c>
      <c r="AM1951" t="str" cm="1">
        <f t="array" ref="AM19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952" spans="1:39" x14ac:dyDescent="0.2">
      <c r="A1952" t="str">
        <f>TEXT(Table1[[#This Row],[Date]],"yyyymmdd") &amp; "_" &amp; (LEFT(D1952,3) &amp; "_" &amp; LEFT(E1952,3) &amp; "_" &amp; (Table1[[#This Row],[Game_no.]]))</f>
        <v>20260310_Gra_Gle_1</v>
      </c>
      <c r="B1952" s="1">
        <v>46091</v>
      </c>
      <c r="C1952" s="3">
        <v>1</v>
      </c>
      <c r="D1952" t="s">
        <v>409</v>
      </c>
      <c r="E1952" t="s">
        <v>71</v>
      </c>
      <c r="F1952" t="s">
        <v>71</v>
      </c>
      <c r="G1952" t="s">
        <v>409</v>
      </c>
      <c r="H1952" t="s">
        <v>78</v>
      </c>
      <c r="I1952" t="str">
        <f>TRIM(SUBSTITUTE(Table1[[#This Row],[Player]], " ", ""))</f>
        <v>S.McDaniels</v>
      </c>
      <c r="J1952">
        <v>2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f t="shared" si="91"/>
        <v>0</v>
      </c>
      <c r="W1952" t="s">
        <v>53</v>
      </c>
      <c r="X1952" s="3">
        <v>2</v>
      </c>
      <c r="Y1952">
        <v>0</v>
      </c>
      <c r="AF1952">
        <f>Table1[[#This Row],[AB]]+Table1[[#This Row],[BB]]+Table1[[#This Row],[SF]]</f>
        <v>2</v>
      </c>
      <c r="AG1952">
        <f>Table1[[#This Row],[H]]+Table1[[#This Row],[BB]]</f>
        <v>0</v>
      </c>
      <c r="AH1952">
        <f>Table1[[#This Row],[H]]-Table1[[#This Row],[2B]]-Table1[[#This Row],[3B]]-Table1[[#This Row],[HR]]</f>
        <v>0</v>
      </c>
      <c r="AI1952" s="3">
        <f>IF(Table1[[#This Row],[Team_Game_Number]] &gt;_xlfn.MAXIFS(Table1[Team_Game_Number],Table1[Team],Table1[[#This Row],[Team]]) - 5,1,0)</f>
        <v>0</v>
      </c>
      <c r="AJ1952" cm="1">
        <f t="array" ref="AJ1952">MATCH(Table1[[#This Row],[Game_ID]],_xlfn.UNIQUE(_xlfn._xlws.FILTER(Table1[Game_ID],Table1[Team]=Table1[[#This Row],[Team]])),0)</f>
        <v>15</v>
      </c>
      <c r="AK1952">
        <f>IF(Table1[[#This Row],[Last5_Flag]]=1,1,0)</f>
        <v>0</v>
      </c>
      <c r="AL1952">
        <f>COUNTIFS(
    Table1[Player Name], Table1[[#This Row],[Player Name]],
    Table1[Position], Table1[[#This Row],[Position]]
)</f>
        <v>30</v>
      </c>
      <c r="AM1952" t="str" cm="1">
        <f t="array" ref="AM19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953" spans="1:39" x14ac:dyDescent="0.2">
      <c r="A1953" t="str">
        <f>TEXT(Table1[[#This Row],[Date]],"yyyymmdd") &amp; "_" &amp; (LEFT(D1953,3) &amp; "_" &amp; LEFT(E1953,3) &amp; "_" &amp; (Table1[[#This Row],[Game_no.]]))</f>
        <v>20260310_Gra_Gle_1</v>
      </c>
      <c r="B1953" s="1">
        <v>46091</v>
      </c>
      <c r="C1953" s="3">
        <v>1</v>
      </c>
      <c r="D1953" t="s">
        <v>409</v>
      </c>
      <c r="E1953" t="s">
        <v>71</v>
      </c>
      <c r="F1953" t="s">
        <v>71</v>
      </c>
      <c r="G1953" t="s">
        <v>409</v>
      </c>
      <c r="H1953" t="s">
        <v>76</v>
      </c>
      <c r="I1953" t="str">
        <f>TRIM(SUBSTITUTE(Table1[[#This Row],[Player]], " ", ""))</f>
        <v>K.Goodman</v>
      </c>
      <c r="J1953">
        <v>4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f t="shared" si="91"/>
        <v>0</v>
      </c>
      <c r="W1953" t="s">
        <v>50</v>
      </c>
      <c r="X1953" s="3">
        <v>3</v>
      </c>
      <c r="Y1953">
        <v>0</v>
      </c>
      <c r="AF1953">
        <f>Table1[[#This Row],[AB]]+Table1[[#This Row],[BB]]+Table1[[#This Row],[SF]]</f>
        <v>4</v>
      </c>
      <c r="AG1953">
        <f>Table1[[#This Row],[H]]+Table1[[#This Row],[BB]]</f>
        <v>0</v>
      </c>
      <c r="AH1953">
        <f>Table1[[#This Row],[H]]-Table1[[#This Row],[2B]]-Table1[[#This Row],[3B]]-Table1[[#This Row],[HR]]</f>
        <v>0</v>
      </c>
      <c r="AI1953" s="3">
        <f>IF(Table1[[#This Row],[Team_Game_Number]] &gt;_xlfn.MAXIFS(Table1[Team_Game_Number],Table1[Team],Table1[[#This Row],[Team]]) - 5,1,0)</f>
        <v>0</v>
      </c>
      <c r="AJ1953" cm="1">
        <f t="array" ref="AJ1953">MATCH(Table1[[#This Row],[Game_ID]],_xlfn.UNIQUE(_xlfn._xlws.FILTER(Table1[Game_ID],Table1[Team]=Table1[[#This Row],[Team]])),0)</f>
        <v>15</v>
      </c>
      <c r="AK1953">
        <f>IF(Table1[[#This Row],[Last5_Flag]]=1,1,0)</f>
        <v>0</v>
      </c>
      <c r="AL1953">
        <f>COUNTIFS(
    Table1[Player Name], Table1[[#This Row],[Player Name]],
    Table1[Position], Table1[[#This Row],[Position]]
)</f>
        <v>5</v>
      </c>
      <c r="AM1953" t="str" cm="1">
        <f t="array" ref="AM19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954" spans="1:39" x14ac:dyDescent="0.2">
      <c r="A1954" t="str">
        <f>TEXT(Table1[[#This Row],[Date]],"yyyymmdd") &amp; "_" &amp; (LEFT(D1954,3) &amp; "_" &amp; LEFT(E1954,3) &amp; "_" &amp; (Table1[[#This Row],[Game_no.]]))</f>
        <v>20260310_Gra_Gle_1</v>
      </c>
      <c r="B1954" s="1">
        <v>46091</v>
      </c>
      <c r="C1954" s="3">
        <v>1</v>
      </c>
      <c r="D1954" t="s">
        <v>409</v>
      </c>
      <c r="E1954" t="s">
        <v>71</v>
      </c>
      <c r="F1954" t="s">
        <v>71</v>
      </c>
      <c r="G1954" t="s">
        <v>409</v>
      </c>
      <c r="H1954" t="s">
        <v>83</v>
      </c>
      <c r="I1954" t="str">
        <f>TRIM(SUBSTITUTE(Table1[[#This Row],[Player]], " ", ""))</f>
        <v>K.Bradbury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f t="shared" si="91"/>
        <v>0</v>
      </c>
      <c r="W1954" t="s">
        <v>73</v>
      </c>
      <c r="X1954" s="3"/>
      <c r="Y1954">
        <v>0</v>
      </c>
      <c r="AF1954">
        <f>Table1[[#This Row],[AB]]+Table1[[#This Row],[BB]]+Table1[[#This Row],[SF]]</f>
        <v>0</v>
      </c>
      <c r="AG1954">
        <f>Table1[[#This Row],[H]]+Table1[[#This Row],[BB]]</f>
        <v>0</v>
      </c>
      <c r="AH1954">
        <f>Table1[[#This Row],[H]]-Table1[[#This Row],[2B]]-Table1[[#This Row],[3B]]-Table1[[#This Row],[HR]]</f>
        <v>0</v>
      </c>
      <c r="AI1954" s="3">
        <f>IF(Table1[[#This Row],[Team_Game_Number]] &gt;_xlfn.MAXIFS(Table1[Team_Game_Number],Table1[Team],Table1[[#This Row],[Team]]) - 5,1,0)</f>
        <v>0</v>
      </c>
      <c r="AJ1954" cm="1">
        <f t="array" ref="AJ1954">MATCH(Table1[[#This Row],[Game_ID]],_xlfn.UNIQUE(_xlfn._xlws.FILTER(Table1[Game_ID],Table1[Team]=Table1[[#This Row],[Team]])),0)</f>
        <v>15</v>
      </c>
      <c r="AK1954">
        <f>IF(Table1[[#This Row],[Last5_Flag]]=1,1,0)</f>
        <v>0</v>
      </c>
      <c r="AL1954">
        <f>COUNTIFS(
    Table1[Player Name], Table1[[#This Row],[Player Name]],
    Table1[Position], Table1[[#This Row],[Position]]
)</f>
        <v>11</v>
      </c>
      <c r="AM1954" t="str" cm="1">
        <f t="array" ref="AM19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955" spans="1:39" x14ac:dyDescent="0.2">
      <c r="A1955" t="str">
        <f>TEXT(Table1[[#This Row],[Date]],"yyyymmdd") &amp; "_" &amp; (LEFT(D1955,3) &amp; "_" &amp; LEFT(E1955,3) &amp; "_" &amp; (Table1[[#This Row],[Game_no.]]))</f>
        <v>20260310_Gra_Gle_1</v>
      </c>
      <c r="B1955" s="1">
        <v>46091</v>
      </c>
      <c r="C1955" s="3">
        <v>1</v>
      </c>
      <c r="D1955" t="s">
        <v>409</v>
      </c>
      <c r="E1955" t="s">
        <v>71</v>
      </c>
      <c r="F1955" t="s">
        <v>71</v>
      </c>
      <c r="G1955" t="s">
        <v>409</v>
      </c>
      <c r="H1955" t="s">
        <v>79</v>
      </c>
      <c r="I1955" t="str">
        <f>TRIM(SUBSTITUTE(Table1[[#This Row],[Player]], " ", ""))</f>
        <v>D.Warnick</v>
      </c>
      <c r="J1955">
        <v>3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f t="shared" si="91"/>
        <v>0</v>
      </c>
      <c r="W1955" t="s">
        <v>48</v>
      </c>
      <c r="X1955" s="3">
        <v>4</v>
      </c>
      <c r="Y1955">
        <v>1</v>
      </c>
      <c r="AF1955">
        <f>Table1[[#This Row],[AB]]+Table1[[#This Row],[BB]]+Table1[[#This Row],[SF]]</f>
        <v>4</v>
      </c>
      <c r="AG1955">
        <f>Table1[[#This Row],[H]]+Table1[[#This Row],[BB]]</f>
        <v>1</v>
      </c>
      <c r="AH1955">
        <f>Table1[[#This Row],[H]]-Table1[[#This Row],[2B]]-Table1[[#This Row],[3B]]-Table1[[#This Row],[HR]]</f>
        <v>0</v>
      </c>
      <c r="AI1955" s="3">
        <f>IF(Table1[[#This Row],[Team_Game_Number]] &gt;_xlfn.MAXIFS(Table1[Team_Game_Number],Table1[Team],Table1[[#This Row],[Team]]) - 5,1,0)</f>
        <v>0</v>
      </c>
      <c r="AJ1955" cm="1">
        <f t="array" ref="AJ1955">MATCH(Table1[[#This Row],[Game_ID]],_xlfn.UNIQUE(_xlfn._xlws.FILTER(Table1[Game_ID],Table1[Team]=Table1[[#This Row],[Team]])),0)</f>
        <v>15</v>
      </c>
      <c r="AK1955">
        <f>IF(Table1[[#This Row],[Last5_Flag]]=1,1,0)</f>
        <v>0</v>
      </c>
      <c r="AL1955">
        <f>COUNTIFS(
    Table1[Player Name], Table1[[#This Row],[Player Name]],
    Table1[Position], Table1[[#This Row],[Position]]
)</f>
        <v>30</v>
      </c>
      <c r="AM1955" t="str" cm="1">
        <f t="array" ref="AM19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956" spans="1:39" x14ac:dyDescent="0.2">
      <c r="A1956" t="str">
        <f>TEXT(Table1[[#This Row],[Date]],"yyyymmdd") &amp; "_" &amp; (LEFT(D1956,3) &amp; "_" &amp; LEFT(E1956,3) &amp; "_" &amp; (Table1[[#This Row],[Game_no.]]))</f>
        <v>20260310_Gra_Gle_1</v>
      </c>
      <c r="B1956" s="1">
        <v>46091</v>
      </c>
      <c r="C1956" s="3">
        <v>1</v>
      </c>
      <c r="D1956" t="s">
        <v>409</v>
      </c>
      <c r="E1956" t="s">
        <v>71</v>
      </c>
      <c r="F1956" t="s">
        <v>71</v>
      </c>
      <c r="G1956" t="s">
        <v>409</v>
      </c>
      <c r="H1956" t="s">
        <v>81</v>
      </c>
      <c r="I1956" t="str">
        <f>TRIM(SUBSTITUTE(Table1[[#This Row],[Player]], " ", ""))</f>
        <v>H.Howe</v>
      </c>
      <c r="J1956">
        <v>4</v>
      </c>
      <c r="K1956">
        <v>1</v>
      </c>
      <c r="L1956">
        <v>2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f t="shared" si="91"/>
        <v>2</v>
      </c>
      <c r="W1956" t="s">
        <v>8</v>
      </c>
      <c r="X1956" s="3">
        <v>5</v>
      </c>
      <c r="Y1956">
        <v>1</v>
      </c>
      <c r="AF1956">
        <f>Table1[[#This Row],[AB]]+Table1[[#This Row],[BB]]+Table1[[#This Row],[SF]]</f>
        <v>4</v>
      </c>
      <c r="AG1956">
        <f>Table1[[#This Row],[H]]+Table1[[#This Row],[BB]]</f>
        <v>2</v>
      </c>
      <c r="AH1956">
        <f>Table1[[#This Row],[H]]-Table1[[#This Row],[2B]]-Table1[[#This Row],[3B]]-Table1[[#This Row],[HR]]</f>
        <v>2</v>
      </c>
      <c r="AI1956" s="3">
        <f>IF(Table1[[#This Row],[Team_Game_Number]] &gt;_xlfn.MAXIFS(Table1[Team_Game_Number],Table1[Team],Table1[[#This Row],[Team]]) - 5,1,0)</f>
        <v>0</v>
      </c>
      <c r="AJ1956" cm="1">
        <f t="array" ref="AJ1956">MATCH(Table1[[#This Row],[Game_ID]],_xlfn.UNIQUE(_xlfn._xlws.FILTER(Table1[Game_ID],Table1[Team]=Table1[[#This Row],[Team]])),0)</f>
        <v>15</v>
      </c>
      <c r="AK1956">
        <f>IF(Table1[[#This Row],[Last5_Flag]]=1,1,0)</f>
        <v>0</v>
      </c>
      <c r="AL1956">
        <f>COUNTIFS(
    Table1[Player Name], Table1[[#This Row],[Player Name]],
    Table1[Position], Table1[[#This Row],[Position]]
)</f>
        <v>9</v>
      </c>
      <c r="AM1956" t="str" cm="1">
        <f t="array" ref="AM19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957" spans="1:39" x14ac:dyDescent="0.2">
      <c r="A1957" t="str">
        <f>TEXT(Table1[[#This Row],[Date]],"yyyymmdd") &amp; "_" &amp; (LEFT(D1957,3) &amp; "_" &amp; LEFT(E1957,3) &amp; "_" &amp; (Table1[[#This Row],[Game_no.]]))</f>
        <v>20260310_Gra_Gle_1</v>
      </c>
      <c r="B1957" s="1">
        <v>46091</v>
      </c>
      <c r="C1957" s="3">
        <v>1</v>
      </c>
      <c r="D1957" t="s">
        <v>409</v>
      </c>
      <c r="E1957" t="s">
        <v>71</v>
      </c>
      <c r="F1957" t="s">
        <v>71</v>
      </c>
      <c r="G1957" t="s">
        <v>409</v>
      </c>
      <c r="H1957" t="s">
        <v>82</v>
      </c>
      <c r="I1957" t="str">
        <f>TRIM(SUBSTITUTE(Table1[[#This Row],[Player]], " ", ""))</f>
        <v>E.Nolan</v>
      </c>
      <c r="J1957">
        <v>4</v>
      </c>
      <c r="K1957">
        <v>0</v>
      </c>
      <c r="L1957">
        <v>1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f t="shared" si="91"/>
        <v>1</v>
      </c>
      <c r="W1957" t="s">
        <v>52</v>
      </c>
      <c r="X1957" s="3">
        <v>6</v>
      </c>
      <c r="Y1957">
        <v>0</v>
      </c>
      <c r="AF1957">
        <f>Table1[[#This Row],[AB]]+Table1[[#This Row],[BB]]+Table1[[#This Row],[SF]]</f>
        <v>4</v>
      </c>
      <c r="AG1957">
        <f>Table1[[#This Row],[H]]+Table1[[#This Row],[BB]]</f>
        <v>1</v>
      </c>
      <c r="AH1957">
        <f>Table1[[#This Row],[H]]-Table1[[#This Row],[2B]]-Table1[[#This Row],[3B]]-Table1[[#This Row],[HR]]</f>
        <v>1</v>
      </c>
      <c r="AI1957" s="3">
        <f>IF(Table1[[#This Row],[Team_Game_Number]] &gt;_xlfn.MAXIFS(Table1[Team_Game_Number],Table1[Team],Table1[[#This Row],[Team]]) - 5,1,0)</f>
        <v>0</v>
      </c>
      <c r="AJ1957" cm="1">
        <f t="array" ref="AJ1957">MATCH(Table1[[#This Row],[Game_ID]],_xlfn.UNIQUE(_xlfn._xlws.FILTER(Table1[Game_ID],Table1[Team]=Table1[[#This Row],[Team]])),0)</f>
        <v>15</v>
      </c>
      <c r="AK1957">
        <f>IF(Table1[[#This Row],[Last5_Flag]]=1,1,0)</f>
        <v>0</v>
      </c>
      <c r="AL1957">
        <f>COUNTIFS(
    Table1[Player Name], Table1[[#This Row],[Player Name]],
    Table1[Position], Table1[[#This Row],[Position]]
)</f>
        <v>25</v>
      </c>
      <c r="AM1957" t="str" cm="1">
        <f t="array" ref="AM19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958" spans="1:39" x14ac:dyDescent="0.2">
      <c r="A1958" t="str">
        <f>TEXT(Table1[[#This Row],[Date]],"yyyymmdd") &amp; "_" &amp; (LEFT(D1958,3) &amp; "_" &amp; LEFT(E1958,3) &amp; "_" &amp; (Table1[[#This Row],[Game_no.]]))</f>
        <v>20260310_Gra_Gle_1</v>
      </c>
      <c r="B1958" s="1">
        <v>46091</v>
      </c>
      <c r="C1958" s="3">
        <v>1</v>
      </c>
      <c r="D1958" t="s">
        <v>409</v>
      </c>
      <c r="E1958" t="s">
        <v>71</v>
      </c>
      <c r="F1958" t="s">
        <v>71</v>
      </c>
      <c r="G1958" t="s">
        <v>409</v>
      </c>
      <c r="H1958" t="s">
        <v>85</v>
      </c>
      <c r="I1958" t="str">
        <f>TRIM(SUBSTITUTE(Table1[[#This Row],[Player]], " ", ""))</f>
        <v>A.Howard</v>
      </c>
      <c r="J1958">
        <v>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f t="shared" si="91"/>
        <v>0</v>
      </c>
      <c r="W1958" t="s">
        <v>43</v>
      </c>
      <c r="X1958" s="3">
        <v>7</v>
      </c>
      <c r="Y1958">
        <v>0</v>
      </c>
      <c r="AF1958">
        <f>Table1[[#This Row],[AB]]+Table1[[#This Row],[BB]]+Table1[[#This Row],[SF]]</f>
        <v>3</v>
      </c>
      <c r="AG1958">
        <f>Table1[[#This Row],[H]]+Table1[[#This Row],[BB]]</f>
        <v>0</v>
      </c>
      <c r="AH1958">
        <f>Table1[[#This Row],[H]]-Table1[[#This Row],[2B]]-Table1[[#This Row],[3B]]-Table1[[#This Row],[HR]]</f>
        <v>0</v>
      </c>
      <c r="AI1958" s="3">
        <f>IF(Table1[[#This Row],[Team_Game_Number]] &gt;_xlfn.MAXIFS(Table1[Team_Game_Number],Table1[Team],Table1[[#This Row],[Team]]) - 5,1,0)</f>
        <v>0</v>
      </c>
      <c r="AJ1958" cm="1">
        <f t="array" ref="AJ1958">MATCH(Table1[[#This Row],[Game_ID]],_xlfn.UNIQUE(_xlfn._xlws.FILTER(Table1[Game_ID],Table1[Team]=Table1[[#This Row],[Team]])),0)</f>
        <v>15</v>
      </c>
      <c r="AK1958">
        <f>IF(Table1[[#This Row],[Last5_Flag]]=1,1,0)</f>
        <v>0</v>
      </c>
      <c r="AL1958">
        <f>COUNTIFS(
    Table1[Player Name], Table1[[#This Row],[Player Name]],
    Table1[Position], Table1[[#This Row],[Position]]
)</f>
        <v>5</v>
      </c>
      <c r="AM1958" t="str" cm="1">
        <f t="array" ref="AM19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1959" spans="1:39" x14ac:dyDescent="0.2">
      <c r="A1959" t="str">
        <f>TEXT(Table1[[#This Row],[Date]],"yyyymmdd") &amp; "_" &amp; (LEFT(D1959,3) &amp; "_" &amp; LEFT(E1959,3) &amp; "_" &amp; (Table1[[#This Row],[Game_no.]]))</f>
        <v>20260310_Gra_Gle_1</v>
      </c>
      <c r="B1959" s="1">
        <v>46091</v>
      </c>
      <c r="C1959" s="3">
        <v>1</v>
      </c>
      <c r="D1959" t="s">
        <v>409</v>
      </c>
      <c r="E1959" t="s">
        <v>71</v>
      </c>
      <c r="F1959" t="s">
        <v>71</v>
      </c>
      <c r="G1959" t="s">
        <v>409</v>
      </c>
      <c r="H1959" t="s">
        <v>86</v>
      </c>
      <c r="I1959" t="str">
        <f>TRIM(SUBSTITUTE(Table1[[#This Row],[Player]], " ", ""))</f>
        <v>A.Hicks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f t="shared" si="91"/>
        <v>0</v>
      </c>
      <c r="W1959" t="s">
        <v>73</v>
      </c>
      <c r="X1959" s="3"/>
      <c r="Y1959">
        <v>0</v>
      </c>
      <c r="AF1959">
        <f>Table1[[#This Row],[AB]]+Table1[[#This Row],[BB]]+Table1[[#This Row],[SF]]</f>
        <v>0</v>
      </c>
      <c r="AG1959">
        <f>Table1[[#This Row],[H]]+Table1[[#This Row],[BB]]</f>
        <v>0</v>
      </c>
      <c r="AH1959">
        <f>Table1[[#This Row],[H]]-Table1[[#This Row],[2B]]-Table1[[#This Row],[3B]]-Table1[[#This Row],[HR]]</f>
        <v>0</v>
      </c>
      <c r="AI1959" s="3">
        <f>IF(Table1[[#This Row],[Team_Game_Number]] &gt;_xlfn.MAXIFS(Table1[Team_Game_Number],Table1[Team],Table1[[#This Row],[Team]]) - 5,1,0)</f>
        <v>0</v>
      </c>
      <c r="AJ1959" cm="1">
        <f t="array" ref="AJ1959">MATCH(Table1[[#This Row],[Game_ID]],_xlfn.UNIQUE(_xlfn._xlws.FILTER(Table1[Game_ID],Table1[Team]=Table1[[#This Row],[Team]])),0)</f>
        <v>15</v>
      </c>
      <c r="AK1959">
        <f>IF(Table1[[#This Row],[Last5_Flag]]=1,1,0)</f>
        <v>0</v>
      </c>
      <c r="AL1959">
        <f>COUNTIFS(
    Table1[Player Name], Table1[[#This Row],[Player Name]],
    Table1[Position], Table1[[#This Row],[Position]]
)</f>
        <v>20</v>
      </c>
      <c r="AM1959" t="str" cm="1">
        <f t="array" ref="AM19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960" spans="1:39" x14ac:dyDescent="0.2">
      <c r="A1960" t="str">
        <f>TEXT(Table1[[#This Row],[Date]],"yyyymmdd") &amp; "_" &amp; (LEFT(D1960,3) &amp; "_" &amp; LEFT(E1960,3) &amp; "_" &amp; (Table1[[#This Row],[Game_no.]]))</f>
        <v>20260310_Gra_Gle_1</v>
      </c>
      <c r="B1960" s="1">
        <v>46091</v>
      </c>
      <c r="C1960" s="3">
        <v>1</v>
      </c>
      <c r="D1960" t="s">
        <v>409</v>
      </c>
      <c r="E1960" t="s">
        <v>71</v>
      </c>
      <c r="F1960" t="s">
        <v>71</v>
      </c>
      <c r="G1960" t="s">
        <v>409</v>
      </c>
      <c r="H1960" t="s">
        <v>84</v>
      </c>
      <c r="I1960" t="str">
        <f>TRIM(SUBSTITUTE(Table1[[#This Row],[Player]], " ", ""))</f>
        <v>E.McLean</v>
      </c>
      <c r="J1960">
        <v>3</v>
      </c>
      <c r="K1960">
        <v>0</v>
      </c>
      <c r="L1960">
        <v>1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f t="shared" ref="V1960:V1976" si="92">L1960*1+P1960*2+Q1960*3+R1960*4</f>
        <v>1</v>
      </c>
      <c r="W1960" t="s">
        <v>57</v>
      </c>
      <c r="X1960" s="3">
        <v>8</v>
      </c>
      <c r="Y1960">
        <v>0</v>
      </c>
      <c r="AF1960">
        <f>Table1[[#This Row],[AB]]+Table1[[#This Row],[BB]]+Table1[[#This Row],[SF]]</f>
        <v>3</v>
      </c>
      <c r="AG1960">
        <f>Table1[[#This Row],[H]]+Table1[[#This Row],[BB]]</f>
        <v>1</v>
      </c>
      <c r="AH1960">
        <f>Table1[[#This Row],[H]]-Table1[[#This Row],[2B]]-Table1[[#This Row],[3B]]-Table1[[#This Row],[HR]]</f>
        <v>1</v>
      </c>
      <c r="AI1960" s="3">
        <f>IF(Table1[[#This Row],[Team_Game_Number]] &gt;_xlfn.MAXIFS(Table1[Team_Game_Number],Table1[Team],Table1[[#This Row],[Team]]) - 5,1,0)</f>
        <v>0</v>
      </c>
      <c r="AJ1960" cm="1">
        <f t="array" ref="AJ1960">MATCH(Table1[[#This Row],[Game_ID]],_xlfn.UNIQUE(_xlfn._xlws.FILTER(Table1[Game_ID],Table1[Team]=Table1[[#This Row],[Team]])),0)</f>
        <v>15</v>
      </c>
      <c r="AK1960">
        <f>IF(Table1[[#This Row],[Last5_Flag]]=1,1,0)</f>
        <v>0</v>
      </c>
      <c r="AL1960">
        <f>COUNTIFS(
    Table1[Player Name], Table1[[#This Row],[Player Name]],
    Table1[Position], Table1[[#This Row],[Position]]
)</f>
        <v>30</v>
      </c>
      <c r="AM1960" t="str" cm="1">
        <f t="array" ref="AM19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961" spans="1:39" x14ac:dyDescent="0.2">
      <c r="A1961" t="str">
        <f>TEXT(Table1[[#This Row],[Date]],"yyyymmdd") &amp; "_" &amp; (LEFT(D1961,3) &amp; "_" &amp; LEFT(E1961,3) &amp; "_" &amp; (Table1[[#This Row],[Game_no.]]))</f>
        <v>20260310_Gra_Gle_1</v>
      </c>
      <c r="B1961" s="1">
        <v>46091</v>
      </c>
      <c r="C1961" s="3">
        <v>1</v>
      </c>
      <c r="D1961" t="s">
        <v>409</v>
      </c>
      <c r="E1961" t="s">
        <v>71</v>
      </c>
      <c r="F1961" t="s">
        <v>71</v>
      </c>
      <c r="G1961" t="s">
        <v>409</v>
      </c>
      <c r="H1961" t="s">
        <v>87</v>
      </c>
      <c r="I1961" t="str">
        <f>TRIM(SUBSTITUTE(Table1[[#This Row],[Player]], " ", ""))</f>
        <v>L.Burns</v>
      </c>
      <c r="J1961">
        <v>3</v>
      </c>
      <c r="K1961">
        <v>0</v>
      </c>
      <c r="L1961">
        <v>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f t="shared" si="92"/>
        <v>2</v>
      </c>
      <c r="W1961" t="s">
        <v>54</v>
      </c>
      <c r="X1961" s="3">
        <v>9</v>
      </c>
      <c r="Y1961">
        <v>0</v>
      </c>
      <c r="AF1961">
        <f>Table1[[#This Row],[AB]]+Table1[[#This Row],[BB]]+Table1[[#This Row],[SF]]</f>
        <v>3</v>
      </c>
      <c r="AG1961">
        <f>Table1[[#This Row],[H]]+Table1[[#This Row],[BB]]</f>
        <v>2</v>
      </c>
      <c r="AH1961">
        <f>Table1[[#This Row],[H]]-Table1[[#This Row],[2B]]-Table1[[#This Row],[3B]]-Table1[[#This Row],[HR]]</f>
        <v>2</v>
      </c>
      <c r="AI1961" s="3">
        <f>IF(Table1[[#This Row],[Team_Game_Number]] &gt;_xlfn.MAXIFS(Table1[Team_Game_Number],Table1[Team],Table1[[#This Row],[Team]]) - 5,1,0)</f>
        <v>0</v>
      </c>
      <c r="AJ1961" cm="1">
        <f t="array" ref="AJ1961">MATCH(Table1[[#This Row],[Game_ID]],_xlfn.UNIQUE(_xlfn._xlws.FILTER(Table1[Game_ID],Table1[Team]=Table1[[#This Row],[Team]])),0)</f>
        <v>15</v>
      </c>
      <c r="AK1961">
        <f>IF(Table1[[#This Row],[Last5_Flag]]=1,1,0)</f>
        <v>0</v>
      </c>
      <c r="AL1961">
        <f>COUNTIFS(
    Table1[Player Name], Table1[[#This Row],[Player Name]],
    Table1[Position], Table1[[#This Row],[Position]]
)</f>
        <v>23</v>
      </c>
      <c r="AM1961" t="str" cm="1">
        <f t="array" ref="AM19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962" spans="1:39" x14ac:dyDescent="0.2">
      <c r="A1962" t="str">
        <f>TEXT(Table1[[#This Row],[Date]],"yyyymmdd") &amp; "_" &amp; (LEFT(D1962,3) &amp; "_" &amp; LEFT(E1962,3) &amp; "_" &amp; (Table1[[#This Row],[Game_no.]]))</f>
        <v>20260310_Gra_Gle_1</v>
      </c>
      <c r="B1962" s="1">
        <v>46091</v>
      </c>
      <c r="C1962" s="3">
        <v>1</v>
      </c>
      <c r="D1962" t="s">
        <v>409</v>
      </c>
      <c r="E1962" t="s">
        <v>71</v>
      </c>
      <c r="F1962" t="s">
        <v>71</v>
      </c>
      <c r="G1962" t="s">
        <v>409</v>
      </c>
      <c r="H1962" t="s">
        <v>90</v>
      </c>
      <c r="I1962" t="str">
        <f>TRIM(SUBSTITUTE(Table1[[#This Row],[Player]], " ", ""))</f>
        <v>A.Harward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f t="shared" si="92"/>
        <v>0</v>
      </c>
      <c r="W1962" t="s">
        <v>54</v>
      </c>
      <c r="X1962" s="3"/>
      <c r="Y1962">
        <v>0</v>
      </c>
      <c r="AF1962">
        <f>Table1[[#This Row],[AB]]+Table1[[#This Row],[BB]]+Table1[[#This Row],[SF]]</f>
        <v>0</v>
      </c>
      <c r="AG1962">
        <f>Table1[[#This Row],[H]]+Table1[[#This Row],[BB]]</f>
        <v>0</v>
      </c>
      <c r="AH1962">
        <f>Table1[[#This Row],[H]]-Table1[[#This Row],[2B]]-Table1[[#This Row],[3B]]-Table1[[#This Row],[HR]]</f>
        <v>0</v>
      </c>
      <c r="AI1962" s="3">
        <f>IF(Table1[[#This Row],[Team_Game_Number]] &gt;_xlfn.MAXIFS(Table1[Team_Game_Number],Table1[Team],Table1[[#This Row],[Team]]) - 5,1,0)</f>
        <v>0</v>
      </c>
      <c r="AJ1962" cm="1">
        <f t="array" ref="AJ1962">MATCH(Table1[[#This Row],[Game_ID]],_xlfn.UNIQUE(_xlfn._xlws.FILTER(Table1[Game_ID],Table1[Team]=Table1[[#This Row],[Team]])),0)</f>
        <v>15</v>
      </c>
      <c r="AK1962">
        <f>IF(Table1[[#This Row],[Last5_Flag]]=1,1,0)</f>
        <v>0</v>
      </c>
      <c r="AL1962">
        <f>COUNTIFS(
    Table1[Player Name], Table1[[#This Row],[Player Name]],
    Table1[Position], Table1[[#This Row],[Position]]
)</f>
        <v>11</v>
      </c>
      <c r="AM1962" t="str" cm="1">
        <f t="array" ref="AM19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963" spans="1:39" x14ac:dyDescent="0.2">
      <c r="A1963" t="str">
        <f>TEXT(Table1[[#This Row],[Date]],"yyyymmdd") &amp; "_" &amp; (LEFT(D1963,3) &amp; "_" &amp; LEFT(E1963,3) &amp; "_" &amp; (Table1[[#This Row],[Game_no.]]))</f>
        <v>20260310_Gra_Gle_1</v>
      </c>
      <c r="B1963" s="1">
        <v>46091</v>
      </c>
      <c r="C1963" s="3">
        <v>1</v>
      </c>
      <c r="D1963" t="s">
        <v>409</v>
      </c>
      <c r="E1963" t="s">
        <v>71</v>
      </c>
      <c r="F1963" t="s">
        <v>71</v>
      </c>
      <c r="G1963" t="s">
        <v>409</v>
      </c>
      <c r="H1963" t="s">
        <v>91</v>
      </c>
      <c r="I1963" t="str">
        <f>TRIM(SUBSTITUTE(Table1[[#This Row],[Player]], " ", ""))</f>
        <v>Ky.Burdick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f t="shared" si="92"/>
        <v>0</v>
      </c>
      <c r="W1963" t="s">
        <v>58</v>
      </c>
      <c r="X1963" s="3"/>
      <c r="Y1963">
        <v>0</v>
      </c>
      <c r="Z1963">
        <v>7</v>
      </c>
      <c r="AA1963">
        <v>5</v>
      </c>
      <c r="AB1963">
        <v>0</v>
      </c>
      <c r="AC1963">
        <v>0</v>
      </c>
      <c r="AD1963">
        <v>0</v>
      </c>
      <c r="AE1963">
        <v>2</v>
      </c>
      <c r="AF1963">
        <f>Table1[[#This Row],[AB]]+Table1[[#This Row],[BB]]+Table1[[#This Row],[SF]]</f>
        <v>0</v>
      </c>
      <c r="AG1963">
        <f>Table1[[#This Row],[H]]+Table1[[#This Row],[BB]]</f>
        <v>0</v>
      </c>
      <c r="AH1963">
        <f>Table1[[#This Row],[H]]-Table1[[#This Row],[2B]]-Table1[[#This Row],[3B]]-Table1[[#This Row],[HR]]</f>
        <v>0</v>
      </c>
      <c r="AI1963" s="3">
        <f>IF(Table1[[#This Row],[Team_Game_Number]] &gt;_xlfn.MAXIFS(Table1[Team_Game_Number],Table1[Team],Table1[[#This Row],[Team]]) - 5,1,0)</f>
        <v>0</v>
      </c>
      <c r="AJ1963" cm="1">
        <f t="array" ref="AJ1963">MATCH(Table1[[#This Row],[Game_ID]],_xlfn.UNIQUE(_xlfn._xlws.FILTER(Table1[Game_ID],Table1[Team]=Table1[[#This Row],[Team]])),0)</f>
        <v>15</v>
      </c>
      <c r="AK1963">
        <f>IF(Table1[[#This Row],[Last5_Flag]]=1,1,0)</f>
        <v>0</v>
      </c>
      <c r="AL1963">
        <f>COUNTIFS(
    Table1[Player Name], Table1[[#This Row],[Player Name]],
    Table1[Position], Table1[[#This Row],[Position]]
)</f>
        <v>16</v>
      </c>
      <c r="AM1963" t="str" cm="1">
        <f t="array" ref="AM19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64" spans="1:39" x14ac:dyDescent="0.2">
      <c r="A1964" t="str">
        <f>TEXT(Table1[[#This Row],[Date]],"yyyymmdd") &amp; "_" &amp; (LEFT(D1964,3) &amp; "_" &amp; LEFT(E1964,3) &amp; "_" &amp; (Table1[[#This Row],[Game_no.]]))</f>
        <v>20260310_Ash_Gle_1</v>
      </c>
      <c r="B1964" s="1">
        <v>46091</v>
      </c>
      <c r="C1964" s="3">
        <v>1</v>
      </c>
      <c r="D1964" t="s">
        <v>331</v>
      </c>
      <c r="E1964" t="s">
        <v>71</v>
      </c>
      <c r="F1964" t="s">
        <v>71</v>
      </c>
      <c r="G1964" t="s">
        <v>331</v>
      </c>
      <c r="H1964" t="s">
        <v>80</v>
      </c>
      <c r="I1964" t="str">
        <f>TRIM(SUBSTITUTE(Table1[[#This Row],[Player]], " ", ""))</f>
        <v>Z.Seda</v>
      </c>
      <c r="J1964">
        <v>3</v>
      </c>
      <c r="K1964">
        <v>1</v>
      </c>
      <c r="L1964">
        <v>1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f t="shared" si="92"/>
        <v>1</v>
      </c>
      <c r="W1964" t="s">
        <v>7</v>
      </c>
      <c r="X1964" s="3">
        <v>1</v>
      </c>
      <c r="Y1964">
        <v>2</v>
      </c>
      <c r="AF1964">
        <f>Table1[[#This Row],[AB]]+Table1[[#This Row],[BB]]+Table1[[#This Row],[SF]]</f>
        <v>4</v>
      </c>
      <c r="AG1964">
        <f>Table1[[#This Row],[H]]+Table1[[#This Row],[BB]]</f>
        <v>2</v>
      </c>
      <c r="AH1964">
        <f>Table1[[#This Row],[H]]-Table1[[#This Row],[2B]]-Table1[[#This Row],[3B]]-Table1[[#This Row],[HR]]</f>
        <v>1</v>
      </c>
      <c r="AI1964" s="3">
        <f>IF(Table1[[#This Row],[Team_Game_Number]] &gt;_xlfn.MAXIFS(Table1[Team_Game_Number],Table1[Team],Table1[[#This Row],[Team]]) - 5,1,0)</f>
        <v>0</v>
      </c>
      <c r="AJ1964" cm="1">
        <f t="array" ref="AJ1964">MATCH(Table1[[#This Row],[Game_ID]],_xlfn.UNIQUE(_xlfn._xlws.FILTER(Table1[Game_ID],Table1[Team]=Table1[[#This Row],[Team]])),0)</f>
        <v>16</v>
      </c>
      <c r="AK1964">
        <f>IF(Table1[[#This Row],[Last5_Flag]]=1,1,0)</f>
        <v>0</v>
      </c>
      <c r="AL1964">
        <f>COUNTIFS(
    Table1[Player Name], Table1[[#This Row],[Player Name]],
    Table1[Position], Table1[[#This Row],[Position]]
)</f>
        <v>30</v>
      </c>
      <c r="AM1964" t="str" cm="1">
        <f t="array" ref="AM19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965" spans="1:39" x14ac:dyDescent="0.2">
      <c r="A1965" t="str">
        <f>TEXT(Table1[[#This Row],[Date]],"yyyymmdd") &amp; "_" &amp; (LEFT(D1965,3) &amp; "_" &amp; LEFT(E1965,3) &amp; "_" &amp; (Table1[[#This Row],[Game_no.]]))</f>
        <v>20260310_Ash_Gle_1</v>
      </c>
      <c r="B1965" s="1">
        <v>46091</v>
      </c>
      <c r="C1965" s="3">
        <v>1</v>
      </c>
      <c r="D1965" t="s">
        <v>331</v>
      </c>
      <c r="E1965" t="s">
        <v>71</v>
      </c>
      <c r="F1965" t="s">
        <v>71</v>
      </c>
      <c r="G1965" t="s">
        <v>331</v>
      </c>
      <c r="H1965" t="s">
        <v>78</v>
      </c>
      <c r="I1965" t="str">
        <f>TRIM(SUBSTITUTE(Table1[[#This Row],[Player]], " ", ""))</f>
        <v>S.McDaniels</v>
      </c>
      <c r="J1965">
        <v>4</v>
      </c>
      <c r="K1965">
        <v>1</v>
      </c>
      <c r="L1965">
        <v>2</v>
      </c>
      <c r="M1965">
        <v>1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f t="shared" si="92"/>
        <v>4</v>
      </c>
      <c r="W1965" t="s">
        <v>53</v>
      </c>
      <c r="X1965" s="3">
        <v>2</v>
      </c>
      <c r="Y1965">
        <v>0</v>
      </c>
      <c r="AF1965">
        <f>Table1[[#This Row],[AB]]+Table1[[#This Row],[BB]]+Table1[[#This Row],[SF]]</f>
        <v>4</v>
      </c>
      <c r="AG1965">
        <f>Table1[[#This Row],[H]]+Table1[[#This Row],[BB]]</f>
        <v>2</v>
      </c>
      <c r="AH1965">
        <f>Table1[[#This Row],[H]]-Table1[[#This Row],[2B]]-Table1[[#This Row],[3B]]-Table1[[#This Row],[HR]]</f>
        <v>1</v>
      </c>
      <c r="AI1965" s="3">
        <f>IF(Table1[[#This Row],[Team_Game_Number]] &gt;_xlfn.MAXIFS(Table1[Team_Game_Number],Table1[Team],Table1[[#This Row],[Team]]) - 5,1,0)</f>
        <v>0</v>
      </c>
      <c r="AJ1965" cm="1">
        <f t="array" ref="AJ1965">MATCH(Table1[[#This Row],[Game_ID]],_xlfn.UNIQUE(_xlfn._xlws.FILTER(Table1[Game_ID],Table1[Team]=Table1[[#This Row],[Team]])),0)</f>
        <v>16</v>
      </c>
      <c r="AK1965">
        <f>IF(Table1[[#This Row],[Last5_Flag]]=1,1,0)</f>
        <v>0</v>
      </c>
      <c r="AL1965">
        <f>COUNTIFS(
    Table1[Player Name], Table1[[#This Row],[Player Name]],
    Table1[Position], Table1[[#This Row],[Position]]
)</f>
        <v>30</v>
      </c>
      <c r="AM1965" t="str" cm="1">
        <f t="array" ref="AM19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966" spans="1:39" x14ac:dyDescent="0.2">
      <c r="A1966" t="str">
        <f>TEXT(Table1[[#This Row],[Date]],"yyyymmdd") &amp; "_" &amp; (LEFT(D1966,3) &amp; "_" &amp; LEFT(E1966,3) &amp; "_" &amp; (Table1[[#This Row],[Game_no.]]))</f>
        <v>20260310_Ash_Gle_1</v>
      </c>
      <c r="B1966" s="1">
        <v>46091</v>
      </c>
      <c r="C1966" s="3">
        <v>1</v>
      </c>
      <c r="D1966" t="s">
        <v>331</v>
      </c>
      <c r="E1966" t="s">
        <v>71</v>
      </c>
      <c r="F1966" t="s">
        <v>71</v>
      </c>
      <c r="G1966" t="s">
        <v>331</v>
      </c>
      <c r="H1966" t="s">
        <v>76</v>
      </c>
      <c r="I1966" t="str">
        <f>TRIM(SUBSTITUTE(Table1[[#This Row],[Player]], " ", ""))</f>
        <v>K.Goodman</v>
      </c>
      <c r="J1966">
        <v>1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f t="shared" si="92"/>
        <v>0</v>
      </c>
      <c r="W1966" t="s">
        <v>50</v>
      </c>
      <c r="X1966" s="3">
        <v>3</v>
      </c>
      <c r="Y1966">
        <v>0</v>
      </c>
      <c r="AF1966">
        <f>Table1[[#This Row],[AB]]+Table1[[#This Row],[BB]]+Table1[[#This Row],[SF]]</f>
        <v>2</v>
      </c>
      <c r="AG1966">
        <f>Table1[[#This Row],[H]]+Table1[[#This Row],[BB]]</f>
        <v>1</v>
      </c>
      <c r="AH1966">
        <f>Table1[[#This Row],[H]]-Table1[[#This Row],[2B]]-Table1[[#This Row],[3B]]-Table1[[#This Row],[HR]]</f>
        <v>0</v>
      </c>
      <c r="AI1966" s="3">
        <f>IF(Table1[[#This Row],[Team_Game_Number]] &gt;_xlfn.MAXIFS(Table1[Team_Game_Number],Table1[Team],Table1[[#This Row],[Team]]) - 5,1,0)</f>
        <v>0</v>
      </c>
      <c r="AJ1966" cm="1">
        <f t="array" ref="AJ1966">MATCH(Table1[[#This Row],[Game_ID]],_xlfn.UNIQUE(_xlfn._xlws.FILTER(Table1[Game_ID],Table1[Team]=Table1[[#This Row],[Team]])),0)</f>
        <v>16</v>
      </c>
      <c r="AK1966">
        <f>IF(Table1[[#This Row],[Last5_Flag]]=1,1,0)</f>
        <v>0</v>
      </c>
      <c r="AL1966">
        <f>COUNTIFS(
    Table1[Player Name], Table1[[#This Row],[Player Name]],
    Table1[Position], Table1[[#This Row],[Position]]
)</f>
        <v>5</v>
      </c>
      <c r="AM1966" t="str" cm="1">
        <f t="array" ref="AM19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967" spans="1:39" x14ac:dyDescent="0.2">
      <c r="A1967" t="str">
        <f>TEXT(Table1[[#This Row],[Date]],"yyyymmdd") &amp; "_" &amp; (LEFT(D1967,3) &amp; "_" &amp; LEFT(E1967,3) &amp; "_" &amp; (Table1[[#This Row],[Game_no.]]))</f>
        <v>20260310_Ash_Gle_1</v>
      </c>
      <c r="B1967" s="1">
        <v>46091</v>
      </c>
      <c r="C1967" s="3">
        <v>1</v>
      </c>
      <c r="D1967" t="s">
        <v>331</v>
      </c>
      <c r="E1967" t="s">
        <v>71</v>
      </c>
      <c r="F1967" t="s">
        <v>71</v>
      </c>
      <c r="G1967" t="s">
        <v>331</v>
      </c>
      <c r="H1967" t="s">
        <v>88</v>
      </c>
      <c r="I1967" t="str">
        <f>TRIM(SUBSTITUTE(Table1[[#This Row],[Player]], " ", ""))</f>
        <v>M.Duvall</v>
      </c>
      <c r="J1967">
        <v>1</v>
      </c>
      <c r="K1967">
        <v>0</v>
      </c>
      <c r="L1967">
        <v>1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f t="shared" si="92"/>
        <v>1</v>
      </c>
      <c r="W1967" t="s">
        <v>73</v>
      </c>
      <c r="X1967" s="3"/>
      <c r="Y1967">
        <v>0</v>
      </c>
      <c r="AF1967">
        <f>Table1[[#This Row],[AB]]+Table1[[#This Row],[BB]]+Table1[[#This Row],[SF]]</f>
        <v>1</v>
      </c>
      <c r="AG1967">
        <f>Table1[[#This Row],[H]]+Table1[[#This Row],[BB]]</f>
        <v>1</v>
      </c>
      <c r="AH1967">
        <f>Table1[[#This Row],[H]]-Table1[[#This Row],[2B]]-Table1[[#This Row],[3B]]-Table1[[#This Row],[HR]]</f>
        <v>1</v>
      </c>
      <c r="AI1967" s="3">
        <f>IF(Table1[[#This Row],[Team_Game_Number]] &gt;_xlfn.MAXIFS(Table1[Team_Game_Number],Table1[Team],Table1[[#This Row],[Team]]) - 5,1,0)</f>
        <v>0</v>
      </c>
      <c r="AJ1967" cm="1">
        <f t="array" ref="AJ1967">MATCH(Table1[[#This Row],[Game_ID]],_xlfn.UNIQUE(_xlfn._xlws.FILTER(Table1[Game_ID],Table1[Team]=Table1[[#This Row],[Team]])),0)</f>
        <v>16</v>
      </c>
      <c r="AK1967">
        <f>IF(Table1[[#This Row],[Last5_Flag]]=1,1,0)</f>
        <v>0</v>
      </c>
      <c r="AL1967">
        <f>COUNTIFS(
    Table1[Player Name], Table1[[#This Row],[Player Name]],
    Table1[Position], Table1[[#This Row],[Position]]
)</f>
        <v>9</v>
      </c>
      <c r="AM1967" t="str" cm="1">
        <f t="array" ref="AM19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968" spans="1:39" x14ac:dyDescent="0.2">
      <c r="A1968" t="str">
        <f>TEXT(Table1[[#This Row],[Date]],"yyyymmdd") &amp; "_" &amp; (LEFT(D1968,3) &amp; "_" &amp; LEFT(E1968,3) &amp; "_" &amp; (Table1[[#This Row],[Game_no.]]))</f>
        <v>20260310_Ash_Gle_1</v>
      </c>
      <c r="B1968" s="1">
        <v>46091</v>
      </c>
      <c r="C1968" s="3">
        <v>1</v>
      </c>
      <c r="D1968" t="s">
        <v>331</v>
      </c>
      <c r="E1968" t="s">
        <v>71</v>
      </c>
      <c r="F1968" t="s">
        <v>71</v>
      </c>
      <c r="G1968" t="s">
        <v>331</v>
      </c>
      <c r="H1968" t="s">
        <v>79</v>
      </c>
      <c r="I1968" t="str">
        <f>TRIM(SUBSTITUTE(Table1[[#This Row],[Player]], " ", ""))</f>
        <v>D.Warnick</v>
      </c>
      <c r="J1968">
        <v>4</v>
      </c>
      <c r="K1968">
        <v>0</v>
      </c>
      <c r="L1968">
        <v>0</v>
      </c>
      <c r="M1968">
        <v>1</v>
      </c>
      <c r="N1968">
        <v>0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f t="shared" si="92"/>
        <v>0</v>
      </c>
      <c r="W1968" t="s">
        <v>48</v>
      </c>
      <c r="X1968" s="3">
        <v>4</v>
      </c>
      <c r="Y1968">
        <v>2</v>
      </c>
      <c r="AF1968">
        <f>Table1[[#This Row],[AB]]+Table1[[#This Row],[BB]]+Table1[[#This Row],[SF]]</f>
        <v>4</v>
      </c>
      <c r="AG1968">
        <f>Table1[[#This Row],[H]]+Table1[[#This Row],[BB]]</f>
        <v>0</v>
      </c>
      <c r="AH1968">
        <f>Table1[[#This Row],[H]]-Table1[[#This Row],[2B]]-Table1[[#This Row],[3B]]-Table1[[#This Row],[HR]]</f>
        <v>0</v>
      </c>
      <c r="AI1968" s="3">
        <f>IF(Table1[[#This Row],[Team_Game_Number]] &gt;_xlfn.MAXIFS(Table1[Team_Game_Number],Table1[Team],Table1[[#This Row],[Team]]) - 5,1,0)</f>
        <v>0</v>
      </c>
      <c r="AJ1968" cm="1">
        <f t="array" ref="AJ1968">MATCH(Table1[[#This Row],[Game_ID]],_xlfn.UNIQUE(_xlfn._xlws.FILTER(Table1[Game_ID],Table1[Team]=Table1[[#This Row],[Team]])),0)</f>
        <v>16</v>
      </c>
      <c r="AK1968">
        <f>IF(Table1[[#This Row],[Last5_Flag]]=1,1,0)</f>
        <v>0</v>
      </c>
      <c r="AL1968">
        <f>COUNTIFS(
    Table1[Player Name], Table1[[#This Row],[Player Name]],
    Table1[Position], Table1[[#This Row],[Position]]
)</f>
        <v>30</v>
      </c>
      <c r="AM1968" t="str" cm="1">
        <f t="array" ref="AM19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969" spans="1:39" x14ac:dyDescent="0.2">
      <c r="A1969" t="str">
        <f>TEXT(Table1[[#This Row],[Date]],"yyyymmdd") &amp; "_" &amp; (LEFT(D1969,3) &amp; "_" &amp; LEFT(E1969,3) &amp; "_" &amp; (Table1[[#This Row],[Game_no.]]))</f>
        <v>20260310_Ash_Gle_1</v>
      </c>
      <c r="B1969" s="1">
        <v>46091</v>
      </c>
      <c r="C1969" s="3">
        <v>1</v>
      </c>
      <c r="D1969" t="s">
        <v>331</v>
      </c>
      <c r="E1969" t="s">
        <v>71</v>
      </c>
      <c r="F1969" t="s">
        <v>71</v>
      </c>
      <c r="G1969" t="s">
        <v>331</v>
      </c>
      <c r="H1969" t="s">
        <v>81</v>
      </c>
      <c r="I1969" t="str">
        <f>TRIM(SUBSTITUTE(Table1[[#This Row],[Player]], " ", ""))</f>
        <v>H.Howe</v>
      </c>
      <c r="J1969">
        <v>3</v>
      </c>
      <c r="K1969">
        <v>0</v>
      </c>
      <c r="L1969">
        <v>0</v>
      </c>
      <c r="M1969">
        <v>0</v>
      </c>
      <c r="N1969">
        <v>0</v>
      </c>
      <c r="O1969">
        <v>2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f t="shared" si="92"/>
        <v>0</v>
      </c>
      <c r="W1969" t="s">
        <v>8</v>
      </c>
      <c r="X1969" s="3">
        <v>5</v>
      </c>
      <c r="Y1969">
        <v>2</v>
      </c>
      <c r="AF1969">
        <f>Table1[[#This Row],[AB]]+Table1[[#This Row],[BB]]+Table1[[#This Row],[SF]]</f>
        <v>3</v>
      </c>
      <c r="AG1969">
        <f>Table1[[#This Row],[H]]+Table1[[#This Row],[BB]]</f>
        <v>0</v>
      </c>
      <c r="AH1969">
        <f>Table1[[#This Row],[H]]-Table1[[#This Row],[2B]]-Table1[[#This Row],[3B]]-Table1[[#This Row],[HR]]</f>
        <v>0</v>
      </c>
      <c r="AI1969" s="3">
        <f>IF(Table1[[#This Row],[Team_Game_Number]] &gt;_xlfn.MAXIFS(Table1[Team_Game_Number],Table1[Team],Table1[[#This Row],[Team]]) - 5,1,0)</f>
        <v>0</v>
      </c>
      <c r="AJ1969" cm="1">
        <f t="array" ref="AJ1969">MATCH(Table1[[#This Row],[Game_ID]],_xlfn.UNIQUE(_xlfn._xlws.FILTER(Table1[Game_ID],Table1[Team]=Table1[[#This Row],[Team]])),0)</f>
        <v>16</v>
      </c>
      <c r="AK1969">
        <f>IF(Table1[[#This Row],[Last5_Flag]]=1,1,0)</f>
        <v>0</v>
      </c>
      <c r="AL1969">
        <f>COUNTIFS(
    Table1[Player Name], Table1[[#This Row],[Player Name]],
    Table1[Position], Table1[[#This Row],[Position]]
)</f>
        <v>9</v>
      </c>
      <c r="AM1969" t="str" cm="1">
        <f t="array" ref="AM19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970" spans="1:39" x14ac:dyDescent="0.2">
      <c r="A1970" t="str">
        <f>TEXT(Table1[[#This Row],[Date]],"yyyymmdd") &amp; "_" &amp; (LEFT(D1970,3) &amp; "_" &amp; LEFT(E1970,3) &amp; "_" &amp; (Table1[[#This Row],[Game_no.]]))</f>
        <v>20260310_Ash_Gle_1</v>
      </c>
      <c r="B1970" s="1">
        <v>46091</v>
      </c>
      <c r="C1970" s="3">
        <v>1</v>
      </c>
      <c r="D1970" t="s">
        <v>331</v>
      </c>
      <c r="E1970" t="s">
        <v>71</v>
      </c>
      <c r="F1970" t="s">
        <v>71</v>
      </c>
      <c r="G1970" t="s">
        <v>331</v>
      </c>
      <c r="H1970" t="s">
        <v>82</v>
      </c>
      <c r="I1970" t="str">
        <f>TRIM(SUBSTITUTE(Table1[[#This Row],[Player]], " ", ""))</f>
        <v>E.Nolan</v>
      </c>
      <c r="J1970">
        <v>2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f t="shared" si="92"/>
        <v>0</v>
      </c>
      <c r="W1970" t="s">
        <v>52</v>
      </c>
      <c r="X1970" s="3">
        <v>6</v>
      </c>
      <c r="Y1970">
        <v>0</v>
      </c>
      <c r="AF1970">
        <f>Table1[[#This Row],[AB]]+Table1[[#This Row],[BB]]+Table1[[#This Row],[SF]]</f>
        <v>3</v>
      </c>
      <c r="AG1970">
        <f>Table1[[#This Row],[H]]+Table1[[#This Row],[BB]]</f>
        <v>1</v>
      </c>
      <c r="AH1970">
        <f>Table1[[#This Row],[H]]-Table1[[#This Row],[2B]]-Table1[[#This Row],[3B]]-Table1[[#This Row],[HR]]</f>
        <v>0</v>
      </c>
      <c r="AI1970" s="3">
        <f>IF(Table1[[#This Row],[Team_Game_Number]] &gt;_xlfn.MAXIFS(Table1[Team_Game_Number],Table1[Team],Table1[[#This Row],[Team]]) - 5,1,0)</f>
        <v>0</v>
      </c>
      <c r="AJ1970" cm="1">
        <f t="array" ref="AJ1970">MATCH(Table1[[#This Row],[Game_ID]],_xlfn.UNIQUE(_xlfn._xlws.FILTER(Table1[Game_ID],Table1[Team]=Table1[[#This Row],[Team]])),0)</f>
        <v>16</v>
      </c>
      <c r="AK1970">
        <f>IF(Table1[[#This Row],[Last5_Flag]]=1,1,0)</f>
        <v>0</v>
      </c>
      <c r="AL1970">
        <f>COUNTIFS(
    Table1[Player Name], Table1[[#This Row],[Player Name]],
    Table1[Position], Table1[[#This Row],[Position]]
)</f>
        <v>25</v>
      </c>
      <c r="AM1970" t="str" cm="1">
        <f t="array" ref="AM19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971" spans="1:39" x14ac:dyDescent="0.2">
      <c r="A1971" t="str">
        <f>TEXT(Table1[[#This Row],[Date]],"yyyymmdd") &amp; "_" &amp; (LEFT(D1971,3) &amp; "_" &amp; LEFT(E1971,3) &amp; "_" &amp; (Table1[[#This Row],[Game_no.]]))</f>
        <v>20260310_Ash_Gle_1</v>
      </c>
      <c r="B1971" s="1">
        <v>46091</v>
      </c>
      <c r="C1971" s="3">
        <v>1</v>
      </c>
      <c r="D1971" t="s">
        <v>331</v>
      </c>
      <c r="E1971" t="s">
        <v>71</v>
      </c>
      <c r="F1971" t="s">
        <v>71</v>
      </c>
      <c r="G1971" t="s">
        <v>331</v>
      </c>
      <c r="H1971" t="s">
        <v>86</v>
      </c>
      <c r="I1971" t="str">
        <f>TRIM(SUBSTITUTE(Table1[[#This Row],[Player]], " ", ""))</f>
        <v>A.Hicks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f t="shared" si="92"/>
        <v>0</v>
      </c>
      <c r="W1971" t="s">
        <v>73</v>
      </c>
      <c r="X1971" s="3"/>
      <c r="Y1971">
        <v>0</v>
      </c>
      <c r="AF1971">
        <f>Table1[[#This Row],[AB]]+Table1[[#This Row],[BB]]+Table1[[#This Row],[SF]]</f>
        <v>0</v>
      </c>
      <c r="AG1971">
        <f>Table1[[#This Row],[H]]+Table1[[#This Row],[BB]]</f>
        <v>0</v>
      </c>
      <c r="AH1971">
        <f>Table1[[#This Row],[H]]-Table1[[#This Row],[2B]]-Table1[[#This Row],[3B]]-Table1[[#This Row],[HR]]</f>
        <v>0</v>
      </c>
      <c r="AI1971" s="3">
        <f>IF(Table1[[#This Row],[Team_Game_Number]] &gt;_xlfn.MAXIFS(Table1[Team_Game_Number],Table1[Team],Table1[[#This Row],[Team]]) - 5,1,0)</f>
        <v>0</v>
      </c>
      <c r="AJ1971" cm="1">
        <f t="array" ref="AJ1971">MATCH(Table1[[#This Row],[Game_ID]],_xlfn.UNIQUE(_xlfn._xlws.FILTER(Table1[Game_ID],Table1[Team]=Table1[[#This Row],[Team]])),0)</f>
        <v>16</v>
      </c>
      <c r="AK1971">
        <f>IF(Table1[[#This Row],[Last5_Flag]]=1,1,0)</f>
        <v>0</v>
      </c>
      <c r="AL1971">
        <f>COUNTIFS(
    Table1[Player Name], Table1[[#This Row],[Player Name]],
    Table1[Position], Table1[[#This Row],[Position]]
)</f>
        <v>20</v>
      </c>
      <c r="AM1971" t="str" cm="1">
        <f t="array" ref="AM19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972" spans="1:39" x14ac:dyDescent="0.2">
      <c r="A1972" t="str">
        <f>TEXT(Table1[[#This Row],[Date]],"yyyymmdd") &amp; "_" &amp; (LEFT(D1972,3) &amp; "_" &amp; LEFT(E1972,3) &amp; "_" &amp; (Table1[[#This Row],[Game_no.]]))</f>
        <v>20260310_Ash_Gle_1</v>
      </c>
      <c r="B1972" s="1">
        <v>46091</v>
      </c>
      <c r="C1972" s="3">
        <v>1</v>
      </c>
      <c r="D1972" t="s">
        <v>331</v>
      </c>
      <c r="E1972" t="s">
        <v>71</v>
      </c>
      <c r="F1972" t="s">
        <v>71</v>
      </c>
      <c r="G1972" t="s">
        <v>331</v>
      </c>
      <c r="H1972" t="s">
        <v>85</v>
      </c>
      <c r="I1972" t="str">
        <f>TRIM(SUBSTITUTE(Table1[[#This Row],[Player]], " ", ""))</f>
        <v>A.Howard</v>
      </c>
      <c r="J1972">
        <v>2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f t="shared" si="92"/>
        <v>0</v>
      </c>
      <c r="W1972" t="s">
        <v>43</v>
      </c>
      <c r="X1972" s="3">
        <v>7</v>
      </c>
      <c r="Y1972">
        <v>0</v>
      </c>
      <c r="AF1972">
        <f>Table1[[#This Row],[AB]]+Table1[[#This Row],[BB]]+Table1[[#This Row],[SF]]</f>
        <v>2</v>
      </c>
      <c r="AG1972">
        <f>Table1[[#This Row],[H]]+Table1[[#This Row],[BB]]</f>
        <v>0</v>
      </c>
      <c r="AH1972">
        <f>Table1[[#This Row],[H]]-Table1[[#This Row],[2B]]-Table1[[#This Row],[3B]]-Table1[[#This Row],[HR]]</f>
        <v>0</v>
      </c>
      <c r="AI1972" s="3">
        <f>IF(Table1[[#This Row],[Team_Game_Number]] &gt;_xlfn.MAXIFS(Table1[Team_Game_Number],Table1[Team],Table1[[#This Row],[Team]]) - 5,1,0)</f>
        <v>0</v>
      </c>
      <c r="AJ1972" cm="1">
        <f t="array" ref="AJ1972">MATCH(Table1[[#This Row],[Game_ID]],_xlfn.UNIQUE(_xlfn._xlws.FILTER(Table1[Game_ID],Table1[Team]=Table1[[#This Row],[Team]])),0)</f>
        <v>16</v>
      </c>
      <c r="AK1972">
        <f>IF(Table1[[#This Row],[Last5_Flag]]=1,1,0)</f>
        <v>0</v>
      </c>
      <c r="AL1972">
        <f>COUNTIFS(
    Table1[Player Name], Table1[[#This Row],[Player Name]],
    Table1[Position], Table1[[#This Row],[Position]]
)</f>
        <v>5</v>
      </c>
      <c r="AM1972" t="str" cm="1">
        <f t="array" ref="AM19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1973" spans="1:39" x14ac:dyDescent="0.2">
      <c r="A1973" t="str">
        <f>TEXT(Table1[[#This Row],[Date]],"yyyymmdd") &amp; "_" &amp; (LEFT(D1973,3) &amp; "_" &amp; LEFT(E1973,3) &amp; "_" &amp; (Table1[[#This Row],[Game_no.]]))</f>
        <v>20260310_Ash_Gle_1</v>
      </c>
      <c r="B1973" s="1">
        <v>46091</v>
      </c>
      <c r="C1973" s="3">
        <v>1</v>
      </c>
      <c r="D1973" t="s">
        <v>331</v>
      </c>
      <c r="E1973" t="s">
        <v>71</v>
      </c>
      <c r="F1973" t="s">
        <v>71</v>
      </c>
      <c r="G1973" t="s">
        <v>331</v>
      </c>
      <c r="H1973" t="s">
        <v>89</v>
      </c>
      <c r="I1973" t="str">
        <f>TRIM(SUBSTITUTE(Table1[[#This Row],[Player]], " ", ""))</f>
        <v>F.Yoho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f t="shared" si="92"/>
        <v>0</v>
      </c>
      <c r="W1973" t="s">
        <v>74</v>
      </c>
      <c r="X1973" s="3">
        <v>7</v>
      </c>
      <c r="Y1973">
        <v>0</v>
      </c>
      <c r="AF1973">
        <f>Table1[[#This Row],[AB]]+Table1[[#This Row],[BB]]+Table1[[#This Row],[SF]]</f>
        <v>1</v>
      </c>
      <c r="AG1973">
        <f>Table1[[#This Row],[H]]+Table1[[#This Row],[BB]]</f>
        <v>0</v>
      </c>
      <c r="AH1973">
        <f>Table1[[#This Row],[H]]-Table1[[#This Row],[2B]]-Table1[[#This Row],[3B]]-Table1[[#This Row],[HR]]</f>
        <v>0</v>
      </c>
      <c r="AI1973" s="3">
        <f>IF(Table1[[#This Row],[Team_Game_Number]] &gt;_xlfn.MAXIFS(Table1[Team_Game_Number],Table1[Team],Table1[[#This Row],[Team]]) - 5,1,0)</f>
        <v>0</v>
      </c>
      <c r="AJ1973" cm="1">
        <f t="array" ref="AJ1973">MATCH(Table1[[#This Row],[Game_ID]],_xlfn.UNIQUE(_xlfn._xlws.FILTER(Table1[Game_ID],Table1[Team]=Table1[[#This Row],[Team]])),0)</f>
        <v>16</v>
      </c>
      <c r="AK1973">
        <f>IF(Table1[[#This Row],[Last5_Flag]]=1,1,0)</f>
        <v>0</v>
      </c>
      <c r="AL1973">
        <f>COUNTIFS(
    Table1[Player Name], Table1[[#This Row],[Player Name]],
    Table1[Position], Table1[[#This Row],[Position]]
)</f>
        <v>4</v>
      </c>
      <c r="AM1973" t="str" cm="1">
        <f t="array" ref="AM19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974" spans="1:39" x14ac:dyDescent="0.2">
      <c r="A1974" t="str">
        <f>TEXT(Table1[[#This Row],[Date]],"yyyymmdd") &amp; "_" &amp; (LEFT(D1974,3) &amp; "_" &amp; LEFT(E1974,3) &amp; "_" &amp; (Table1[[#This Row],[Game_no.]]))</f>
        <v>20260310_Ash_Gle_1</v>
      </c>
      <c r="B1974" s="1">
        <v>46091</v>
      </c>
      <c r="C1974" s="3">
        <v>1</v>
      </c>
      <c r="D1974" t="s">
        <v>331</v>
      </c>
      <c r="E1974" t="s">
        <v>71</v>
      </c>
      <c r="F1974" t="s">
        <v>71</v>
      </c>
      <c r="G1974" t="s">
        <v>331</v>
      </c>
      <c r="H1974" t="s">
        <v>125</v>
      </c>
      <c r="I1974" t="str">
        <f>TRIM(SUBSTITUTE(Table1[[#This Row],[Player]], " ", ""))</f>
        <v>K.Burdick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f t="shared" si="92"/>
        <v>0</v>
      </c>
      <c r="W1974" t="s">
        <v>73</v>
      </c>
      <c r="X1974" s="3"/>
      <c r="Y1974">
        <v>0</v>
      </c>
      <c r="AF1974">
        <f>Table1[[#This Row],[AB]]+Table1[[#This Row],[BB]]+Table1[[#This Row],[SF]]</f>
        <v>0</v>
      </c>
      <c r="AG1974">
        <f>Table1[[#This Row],[H]]+Table1[[#This Row],[BB]]</f>
        <v>0</v>
      </c>
      <c r="AH1974">
        <f>Table1[[#This Row],[H]]-Table1[[#This Row],[2B]]-Table1[[#This Row],[3B]]-Table1[[#This Row],[HR]]</f>
        <v>0</v>
      </c>
      <c r="AI1974" s="3">
        <f>IF(Table1[[#This Row],[Team_Game_Number]] &gt;_xlfn.MAXIFS(Table1[Team_Game_Number],Table1[Team],Table1[[#This Row],[Team]]) - 5,1,0)</f>
        <v>0</v>
      </c>
      <c r="AJ1974" cm="1">
        <f t="array" ref="AJ1974">MATCH(Table1[[#This Row],[Game_ID]],_xlfn.UNIQUE(_xlfn._xlws.FILTER(Table1[Game_ID],Table1[Team]=Table1[[#This Row],[Team]])),0)</f>
        <v>16</v>
      </c>
      <c r="AK1974">
        <f>IF(Table1[[#This Row],[Last5_Flag]]=1,1,0)</f>
        <v>0</v>
      </c>
      <c r="AL1974">
        <f>COUNTIFS(
    Table1[Player Name], Table1[[#This Row],[Player Name]],
    Table1[Position], Table1[[#This Row],[Position]]
)</f>
        <v>6</v>
      </c>
      <c r="AM1974" t="str" cm="1">
        <f t="array" ref="AM19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975" spans="1:39" x14ac:dyDescent="0.2">
      <c r="A1975" t="str">
        <f>TEXT(Table1[[#This Row],[Date]],"yyyymmdd") &amp; "_" &amp; (LEFT(D1975,3) &amp; "_" &amp; LEFT(E1975,3) &amp; "_" &amp; (Table1[[#This Row],[Game_no.]]))</f>
        <v>20260310_Ash_Gle_1</v>
      </c>
      <c r="B1975" s="1">
        <v>46091</v>
      </c>
      <c r="C1975" s="3">
        <v>1</v>
      </c>
      <c r="D1975" t="s">
        <v>331</v>
      </c>
      <c r="E1975" t="s">
        <v>71</v>
      </c>
      <c r="F1975" t="s">
        <v>71</v>
      </c>
      <c r="G1975" t="s">
        <v>331</v>
      </c>
      <c r="H1975" t="s">
        <v>84</v>
      </c>
      <c r="I1975" t="str">
        <f>TRIM(SUBSTITUTE(Table1[[#This Row],[Player]], " ", ""))</f>
        <v>E.McLean</v>
      </c>
      <c r="J1975">
        <v>3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f t="shared" si="92"/>
        <v>0</v>
      </c>
      <c r="W1975" t="s">
        <v>57</v>
      </c>
      <c r="X1975" s="3">
        <v>8</v>
      </c>
      <c r="Y1975">
        <v>0</v>
      </c>
      <c r="AF1975">
        <f>Table1[[#This Row],[AB]]+Table1[[#This Row],[BB]]+Table1[[#This Row],[SF]]</f>
        <v>3</v>
      </c>
      <c r="AG1975">
        <f>Table1[[#This Row],[H]]+Table1[[#This Row],[BB]]</f>
        <v>0</v>
      </c>
      <c r="AH1975">
        <f>Table1[[#This Row],[H]]-Table1[[#This Row],[2B]]-Table1[[#This Row],[3B]]-Table1[[#This Row],[HR]]</f>
        <v>0</v>
      </c>
      <c r="AI1975" s="3">
        <f>IF(Table1[[#This Row],[Team_Game_Number]] &gt;_xlfn.MAXIFS(Table1[Team_Game_Number],Table1[Team],Table1[[#This Row],[Team]]) - 5,1,0)</f>
        <v>0</v>
      </c>
      <c r="AJ1975" cm="1">
        <f t="array" ref="AJ1975">MATCH(Table1[[#This Row],[Game_ID]],_xlfn.UNIQUE(_xlfn._xlws.FILTER(Table1[Game_ID],Table1[Team]=Table1[[#This Row],[Team]])),0)</f>
        <v>16</v>
      </c>
      <c r="AK1975">
        <f>IF(Table1[[#This Row],[Last5_Flag]]=1,1,0)</f>
        <v>0</v>
      </c>
      <c r="AL1975">
        <f>COUNTIFS(
    Table1[Player Name], Table1[[#This Row],[Player Name]],
    Table1[Position], Table1[[#This Row],[Position]]
)</f>
        <v>30</v>
      </c>
      <c r="AM1975" t="str" cm="1">
        <f t="array" ref="AM19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976" spans="1:39" x14ac:dyDescent="0.2">
      <c r="A1976" t="str">
        <f>TEXT(Table1[[#This Row],[Date]],"yyyymmdd") &amp; "_" &amp; (LEFT(D1976,3) &amp; "_" &amp; LEFT(E1976,3) &amp; "_" &amp; (Table1[[#This Row],[Game_no.]]))</f>
        <v>20260310_Ash_Gle_1</v>
      </c>
      <c r="B1976" s="1">
        <v>46091</v>
      </c>
      <c r="C1976" s="3">
        <v>1</v>
      </c>
      <c r="D1976" t="s">
        <v>331</v>
      </c>
      <c r="E1976" t="s">
        <v>71</v>
      </c>
      <c r="F1976" t="s">
        <v>71</v>
      </c>
      <c r="G1976" t="s">
        <v>331</v>
      </c>
      <c r="H1976" t="s">
        <v>87</v>
      </c>
      <c r="I1976" t="str">
        <f>TRIM(SUBSTITUTE(Table1[[#This Row],[Player]], " ", ""))</f>
        <v>L.Burns</v>
      </c>
      <c r="J1976">
        <v>1</v>
      </c>
      <c r="K1976">
        <v>1</v>
      </c>
      <c r="L1976">
        <v>1</v>
      </c>
      <c r="M1976">
        <v>1</v>
      </c>
      <c r="N1976">
        <v>2</v>
      </c>
      <c r="O1976">
        <v>1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f t="shared" si="92"/>
        <v>3</v>
      </c>
      <c r="W1976" t="s">
        <v>54</v>
      </c>
      <c r="X1976" s="3">
        <v>9</v>
      </c>
      <c r="Y1976">
        <v>0</v>
      </c>
      <c r="AF1976">
        <f>Table1[[#This Row],[AB]]+Table1[[#This Row],[BB]]+Table1[[#This Row],[SF]]</f>
        <v>3</v>
      </c>
      <c r="AG1976">
        <f>Table1[[#This Row],[H]]+Table1[[#This Row],[BB]]</f>
        <v>3</v>
      </c>
      <c r="AH1976">
        <f>Table1[[#This Row],[H]]-Table1[[#This Row],[2B]]-Table1[[#This Row],[3B]]-Table1[[#This Row],[HR]]</f>
        <v>0</v>
      </c>
      <c r="AI1976" s="3">
        <f>IF(Table1[[#This Row],[Team_Game_Number]] &gt;_xlfn.MAXIFS(Table1[Team_Game_Number],Table1[Team],Table1[[#This Row],[Team]]) - 5,1,0)</f>
        <v>0</v>
      </c>
      <c r="AJ1976" cm="1">
        <f t="array" ref="AJ1976">MATCH(Table1[[#This Row],[Game_ID]],_xlfn.UNIQUE(_xlfn._xlws.FILTER(Table1[Game_ID],Table1[Team]=Table1[[#This Row],[Team]])),0)</f>
        <v>16</v>
      </c>
      <c r="AK1976">
        <f>IF(Table1[[#This Row],[Last5_Flag]]=1,1,0)</f>
        <v>0</v>
      </c>
      <c r="AL1976">
        <f>COUNTIFS(
    Table1[Player Name], Table1[[#This Row],[Player Name]],
    Table1[Position], Table1[[#This Row],[Position]]
)</f>
        <v>23</v>
      </c>
      <c r="AM1976" t="str" cm="1">
        <f t="array" ref="AM19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977" spans="1:39" x14ac:dyDescent="0.2">
      <c r="A1977" t="str">
        <f>TEXT(Table1[[#This Row],[Date]],"yyyymmdd") &amp; "_" &amp; (LEFT(D1977,3) &amp; "_" &amp; LEFT(E1977,3) &amp; "_" &amp; (Table1[[#This Row],[Game_no.]]))</f>
        <v>20260310_Ash_Gle_1</v>
      </c>
      <c r="B1977" s="1">
        <v>46091</v>
      </c>
      <c r="C1977" s="3">
        <v>1</v>
      </c>
      <c r="D1977" t="s">
        <v>331</v>
      </c>
      <c r="E1977" t="s">
        <v>71</v>
      </c>
      <c r="F1977" t="s">
        <v>71</v>
      </c>
      <c r="G1977" t="s">
        <v>331</v>
      </c>
      <c r="H1977" t="s">
        <v>90</v>
      </c>
      <c r="I1977" t="str">
        <f>TRIM(SUBSTITUTE(Table1[[#This Row],[Player]], " ", ""))</f>
        <v>A.Harward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f>L1977*1+P1977*2+Q1977*3+R1977*4</f>
        <v>0</v>
      </c>
      <c r="W1977" t="s">
        <v>54</v>
      </c>
      <c r="X1977" s="3"/>
      <c r="Y1977">
        <v>0</v>
      </c>
      <c r="AF1977">
        <f>Table1[[#This Row],[AB]]+Table1[[#This Row],[BB]]+Table1[[#This Row],[SF]]</f>
        <v>0</v>
      </c>
      <c r="AG1977">
        <f>Table1[[#This Row],[H]]+Table1[[#This Row],[BB]]</f>
        <v>0</v>
      </c>
      <c r="AH1977">
        <f>Table1[[#This Row],[H]]-Table1[[#This Row],[2B]]-Table1[[#This Row],[3B]]-Table1[[#This Row],[HR]]</f>
        <v>0</v>
      </c>
      <c r="AI1977" s="3">
        <f>IF(Table1[[#This Row],[Team_Game_Number]] &gt;_xlfn.MAXIFS(Table1[Team_Game_Number],Table1[Team],Table1[[#This Row],[Team]]) - 5,1,0)</f>
        <v>0</v>
      </c>
      <c r="AJ1977" cm="1">
        <f t="array" ref="AJ1977">MATCH(Table1[[#This Row],[Game_ID]],_xlfn.UNIQUE(_xlfn._xlws.FILTER(Table1[Game_ID],Table1[Team]=Table1[[#This Row],[Team]])),0)</f>
        <v>16</v>
      </c>
      <c r="AK1977">
        <f>IF(Table1[[#This Row],[Last5_Flag]]=1,1,0)</f>
        <v>0</v>
      </c>
      <c r="AL1977">
        <f>COUNTIFS(
    Table1[Player Name], Table1[[#This Row],[Player Name]],
    Table1[Position], Table1[[#This Row],[Position]]
)</f>
        <v>11</v>
      </c>
      <c r="AM1977" t="str" cm="1">
        <f t="array" ref="AM19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978" spans="1:39" x14ac:dyDescent="0.2">
      <c r="A1978" t="str">
        <f>TEXT(Table1[[#This Row],[Date]],"yyyymmdd") &amp; "_" &amp; (LEFT(D1978,3) &amp; "_" &amp; LEFT(E1978,3) &amp; "_" &amp; (Table1[[#This Row],[Game_no.]]))</f>
        <v>20260310_Ash_Gle_1</v>
      </c>
      <c r="B1978" s="1">
        <v>46091</v>
      </c>
      <c r="C1978" s="3">
        <v>1</v>
      </c>
      <c r="D1978" t="s">
        <v>331</v>
      </c>
      <c r="E1978" t="s">
        <v>71</v>
      </c>
      <c r="F1978" t="s">
        <v>71</v>
      </c>
      <c r="G1978" t="s">
        <v>331</v>
      </c>
      <c r="H1978" t="s">
        <v>127</v>
      </c>
      <c r="I1978" t="str">
        <f>TRIM(SUBSTITUTE(Table1[[#This Row],[Player]], " ", ""))</f>
        <v>M.Boggess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f>L1978*1+P1978*2+Q1978*3+R1978*4</f>
        <v>0</v>
      </c>
      <c r="W1978" t="s">
        <v>58</v>
      </c>
      <c r="X1978" s="3"/>
      <c r="Y1978">
        <v>0</v>
      </c>
      <c r="Z1978">
        <v>6.3330000000000002</v>
      </c>
      <c r="AA1978">
        <v>4</v>
      </c>
      <c r="AB1978">
        <v>7</v>
      </c>
      <c r="AC1978">
        <v>2</v>
      </c>
      <c r="AD1978">
        <v>1</v>
      </c>
      <c r="AE1978">
        <v>6</v>
      </c>
      <c r="AF1978">
        <f>Table1[[#This Row],[AB]]+Table1[[#This Row],[BB]]+Table1[[#This Row],[SF]]</f>
        <v>0</v>
      </c>
      <c r="AG1978">
        <f>Table1[[#This Row],[H]]+Table1[[#This Row],[BB]]</f>
        <v>0</v>
      </c>
      <c r="AH1978">
        <f>Table1[[#This Row],[H]]-Table1[[#This Row],[2B]]-Table1[[#This Row],[3B]]-Table1[[#This Row],[HR]]</f>
        <v>0</v>
      </c>
      <c r="AI1978" s="3">
        <f>IF(Table1[[#This Row],[Team_Game_Number]] &gt;_xlfn.MAXIFS(Table1[Team_Game_Number],Table1[Team],Table1[[#This Row],[Team]]) - 5,1,0)</f>
        <v>0</v>
      </c>
      <c r="AJ1978" cm="1">
        <f t="array" ref="AJ1978">MATCH(Table1[[#This Row],[Game_ID]],_xlfn.UNIQUE(_xlfn._xlws.FILTER(Table1[Game_ID],Table1[Team]=Table1[[#This Row],[Team]])),0)</f>
        <v>16</v>
      </c>
      <c r="AK1978">
        <f>IF(Table1[[#This Row],[Last5_Flag]]=1,1,0)</f>
        <v>0</v>
      </c>
      <c r="AL1978">
        <f>COUNTIFS(
    Table1[Player Name], Table1[[#This Row],[Player Name]],
    Table1[Position], Table1[[#This Row],[Position]]
)</f>
        <v>13</v>
      </c>
      <c r="AM1978" t="str" cm="1">
        <f t="array" ref="AM19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79" spans="1:39" x14ac:dyDescent="0.2">
      <c r="A1979" t="str">
        <f>TEXT(Table1[[#This Row],[Date]],"yyyymmdd") &amp; "_" &amp; (LEFT(D1979,3) &amp; "_" &amp; LEFT(E1979,3) &amp; "_" &amp; (Table1[[#This Row],[Game_no.]]))</f>
        <v>20260310_Ash_Gle_1</v>
      </c>
      <c r="B1979" s="1">
        <v>46091</v>
      </c>
      <c r="C1979" s="3">
        <v>1</v>
      </c>
      <c r="D1979" t="s">
        <v>331</v>
      </c>
      <c r="E1979" t="s">
        <v>71</v>
      </c>
      <c r="F1979" t="s">
        <v>71</v>
      </c>
      <c r="G1979" t="s">
        <v>331</v>
      </c>
      <c r="H1979" t="s">
        <v>94</v>
      </c>
      <c r="I1979" t="str">
        <f>TRIM(SUBSTITUTE(Table1[[#This Row],[Player]], " ", ""))</f>
        <v>M.Stump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f>L1979*1+P1979*2+Q1979*3+R1979*4</f>
        <v>0</v>
      </c>
      <c r="W1979" t="s">
        <v>58</v>
      </c>
      <c r="X1979" s="3"/>
      <c r="Y1979">
        <v>0</v>
      </c>
      <c r="Z1979">
        <v>0.66700000000000004</v>
      </c>
      <c r="AA1979">
        <v>3</v>
      </c>
      <c r="AB1979">
        <v>1</v>
      </c>
      <c r="AC1979">
        <v>0</v>
      </c>
      <c r="AD1979">
        <v>0</v>
      </c>
      <c r="AE1979">
        <v>0</v>
      </c>
      <c r="AF1979">
        <f>Table1[[#This Row],[AB]]+Table1[[#This Row],[BB]]+Table1[[#This Row],[SF]]</f>
        <v>0</v>
      </c>
      <c r="AG1979">
        <f>Table1[[#This Row],[H]]+Table1[[#This Row],[BB]]</f>
        <v>0</v>
      </c>
      <c r="AH1979">
        <f>Table1[[#This Row],[H]]-Table1[[#This Row],[2B]]-Table1[[#This Row],[3B]]-Table1[[#This Row],[HR]]</f>
        <v>0</v>
      </c>
      <c r="AI1979" s="3">
        <f>IF(Table1[[#This Row],[Team_Game_Number]] &gt;_xlfn.MAXIFS(Table1[Team_Game_Number],Table1[Team],Table1[[#This Row],[Team]]) - 5,1,0)</f>
        <v>0</v>
      </c>
      <c r="AJ1979" cm="1">
        <f t="array" ref="AJ1979">MATCH(Table1[[#This Row],[Game_ID]],_xlfn.UNIQUE(_xlfn._xlws.FILTER(Table1[Game_ID],Table1[Team]=Table1[[#This Row],[Team]])),0)</f>
        <v>16</v>
      </c>
      <c r="AK1979">
        <f>IF(Table1[[#This Row],[Last5_Flag]]=1,1,0)</f>
        <v>0</v>
      </c>
      <c r="AL1979">
        <f>COUNTIFS(
    Table1[Player Name], Table1[[#This Row],[Player Name]],
    Table1[Position], Table1[[#This Row],[Position]]
)</f>
        <v>11</v>
      </c>
      <c r="AM1979" t="str" cm="1">
        <f t="array" ref="AM19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80" spans="1:39" x14ac:dyDescent="0.2">
      <c r="A1980" t="str">
        <f>TEXT(Table1[[#This Row],[Date]],"yyyymmdd") &amp; "_" &amp; (LEFT(D1980,3) &amp; "_" &amp; LEFT(E1980,3) &amp; "_" &amp; (Table1[[#This Row],[Game_no.]]))</f>
        <v>20260311_Whe_Wal_1</v>
      </c>
      <c r="B1980" s="1">
        <v>46092</v>
      </c>
      <c r="C1980" s="3">
        <v>1</v>
      </c>
      <c r="D1980" t="s">
        <v>270</v>
      </c>
      <c r="E1980" t="s">
        <v>374</v>
      </c>
      <c r="F1980" t="s">
        <v>270</v>
      </c>
      <c r="G1980" t="s">
        <v>374</v>
      </c>
      <c r="H1980" t="s">
        <v>271</v>
      </c>
      <c r="I1980" t="str">
        <f>TRIM(SUBSTITUTE(Table1[[#This Row],[Player]], " ", ""))</f>
        <v>G.Mummery</v>
      </c>
      <c r="J1980">
        <v>3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f>L1980*1+P1980*2+Q1980*3+R1980*4</f>
        <v>0</v>
      </c>
      <c r="W1980" t="s">
        <v>7</v>
      </c>
      <c r="X1980" s="3">
        <v>1</v>
      </c>
      <c r="Y1980">
        <v>0</v>
      </c>
      <c r="AF1980">
        <f>Table1[[#This Row],[AB]]+Table1[[#This Row],[BB]]+Table1[[#This Row],[SF]]</f>
        <v>3</v>
      </c>
      <c r="AG1980">
        <f>Table1[[#This Row],[H]]+Table1[[#This Row],[BB]]</f>
        <v>0</v>
      </c>
      <c r="AH1980">
        <f>Table1[[#This Row],[H]]-Table1[[#This Row],[2B]]-Table1[[#This Row],[3B]]-Table1[[#This Row],[HR]]</f>
        <v>0</v>
      </c>
      <c r="AI1980" s="3">
        <f>IF(Table1[[#This Row],[Team_Game_Number]] &gt;_xlfn.MAXIFS(Table1[Team_Game_Number],Table1[Team],Table1[[#This Row],[Team]]) - 5,1,0)</f>
        <v>0</v>
      </c>
      <c r="AJ1980" cm="1">
        <f t="array" ref="AJ1980">MATCH(Table1[[#This Row],[Game_ID]],_xlfn.UNIQUE(_xlfn._xlws.FILTER(Table1[Game_ID],Table1[Team]=Table1[[#This Row],[Team]])),0)</f>
        <v>13</v>
      </c>
      <c r="AK1980">
        <f>IF(Table1[[#This Row],[Last5_Flag]]=1,1,0)</f>
        <v>0</v>
      </c>
      <c r="AL1980">
        <f>COUNTIFS(
    Table1[Player Name], Table1[[#This Row],[Player Name]],
    Table1[Position], Table1[[#This Row],[Position]]
)</f>
        <v>23</v>
      </c>
      <c r="AM1980" t="str" cm="1">
        <f t="array" ref="AM19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981" spans="1:39" x14ac:dyDescent="0.2">
      <c r="A1981" t="str">
        <f>TEXT(Table1[[#This Row],[Date]],"yyyymmdd") &amp; "_" &amp; (LEFT(D1981,3) &amp; "_" &amp; LEFT(E1981,3) &amp; "_" &amp; (Table1[[#This Row],[Game_no.]]))</f>
        <v>20260311_Whe_Wal_1</v>
      </c>
      <c r="B1981" s="1">
        <v>46092</v>
      </c>
      <c r="C1981" s="3">
        <v>1</v>
      </c>
      <c r="D1981" t="s">
        <v>270</v>
      </c>
      <c r="E1981" t="s">
        <v>374</v>
      </c>
      <c r="F1981" t="s">
        <v>270</v>
      </c>
      <c r="G1981" t="s">
        <v>374</v>
      </c>
      <c r="H1981" t="s">
        <v>273</v>
      </c>
      <c r="I1981" t="str">
        <f>TRIM(SUBSTITUTE(Table1[[#This Row],[Player]], " ", ""))</f>
        <v>K.Warrix</v>
      </c>
      <c r="J1981">
        <v>4</v>
      </c>
      <c r="K1981">
        <v>0</v>
      </c>
      <c r="L1981">
        <v>1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f>L1981*1+P1981*2+Q1981*3+R1981*4</f>
        <v>1</v>
      </c>
      <c r="W1981" t="s">
        <v>48</v>
      </c>
      <c r="X1981" s="3">
        <v>2</v>
      </c>
      <c r="Y1981">
        <v>0</v>
      </c>
      <c r="AF1981">
        <f>Table1[[#This Row],[AB]]+Table1[[#This Row],[BB]]+Table1[[#This Row],[SF]]</f>
        <v>4</v>
      </c>
      <c r="AG1981">
        <f>Table1[[#This Row],[H]]+Table1[[#This Row],[BB]]</f>
        <v>1</v>
      </c>
      <c r="AH1981">
        <f>Table1[[#This Row],[H]]-Table1[[#This Row],[2B]]-Table1[[#This Row],[3B]]-Table1[[#This Row],[HR]]</f>
        <v>1</v>
      </c>
      <c r="AI1981" s="3">
        <f>IF(Table1[[#This Row],[Team_Game_Number]] &gt;_xlfn.MAXIFS(Table1[Team_Game_Number],Table1[Team],Table1[[#This Row],[Team]]) - 5,1,0)</f>
        <v>0</v>
      </c>
      <c r="AJ1981" cm="1">
        <f t="array" ref="AJ1981">MATCH(Table1[[#This Row],[Game_ID]],_xlfn.UNIQUE(_xlfn._xlws.FILTER(Table1[Game_ID],Table1[Team]=Table1[[#This Row],[Team]])),0)</f>
        <v>13</v>
      </c>
      <c r="AK1981">
        <f>IF(Table1[[#This Row],[Last5_Flag]]=1,1,0)</f>
        <v>0</v>
      </c>
      <c r="AL1981">
        <f>COUNTIFS(
    Table1[Player Name], Table1[[#This Row],[Player Name]],
    Table1[Position], Table1[[#This Row],[Position]]
)</f>
        <v>24</v>
      </c>
      <c r="AM1981" t="str" cm="1">
        <f t="array" ref="AM19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982" spans="1:39" x14ac:dyDescent="0.2">
      <c r="A1982" t="str">
        <f>TEXT(Table1[[#This Row],[Date]],"yyyymmdd") &amp; "_" &amp; (LEFT(D1982,3) &amp; "_" &amp; LEFT(E1982,3) &amp; "_" &amp; (Table1[[#This Row],[Game_no.]]))</f>
        <v>20260311_Whe_Wal_1</v>
      </c>
      <c r="B1982" s="1">
        <v>46092</v>
      </c>
      <c r="C1982" s="3">
        <v>1</v>
      </c>
      <c r="D1982" t="s">
        <v>270</v>
      </c>
      <c r="E1982" t="s">
        <v>374</v>
      </c>
      <c r="F1982" t="s">
        <v>270</v>
      </c>
      <c r="G1982" t="s">
        <v>374</v>
      </c>
      <c r="H1982" t="s">
        <v>274</v>
      </c>
      <c r="I1982" t="str">
        <f>TRIM(SUBSTITUTE(Table1[[#This Row],[Player]], " ", ""))</f>
        <v>M.Burns</v>
      </c>
      <c r="J1982">
        <v>3</v>
      </c>
      <c r="K1982">
        <v>1</v>
      </c>
      <c r="L1982">
        <v>3</v>
      </c>
      <c r="M1982">
        <v>2</v>
      </c>
      <c r="N1982">
        <v>1</v>
      </c>
      <c r="O1982">
        <v>0</v>
      </c>
      <c r="P1982">
        <v>1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f t="shared" ref="V1982:V2013" si="93">L1982*1+P1982*2+Q1982*3+R1982*4</f>
        <v>9</v>
      </c>
      <c r="W1982" t="s">
        <v>8</v>
      </c>
      <c r="X1982" s="3">
        <v>3</v>
      </c>
      <c r="Y1982">
        <v>0</v>
      </c>
      <c r="AF1982">
        <f>Table1[[#This Row],[AB]]+Table1[[#This Row],[BB]]+Table1[[#This Row],[SF]]</f>
        <v>4</v>
      </c>
      <c r="AG1982">
        <f>Table1[[#This Row],[H]]+Table1[[#This Row],[BB]]</f>
        <v>4</v>
      </c>
      <c r="AH1982">
        <f>Table1[[#This Row],[H]]-Table1[[#This Row],[2B]]-Table1[[#This Row],[3B]]-Table1[[#This Row],[HR]]</f>
        <v>1</v>
      </c>
      <c r="AI1982" s="3">
        <f>IF(Table1[[#This Row],[Team_Game_Number]] &gt;_xlfn.MAXIFS(Table1[Team_Game_Number],Table1[Team],Table1[[#This Row],[Team]]) - 5,1,0)</f>
        <v>0</v>
      </c>
      <c r="AJ1982" cm="1">
        <f t="array" ref="AJ1982">MATCH(Table1[[#This Row],[Game_ID]],_xlfn.UNIQUE(_xlfn._xlws.FILTER(Table1[Game_ID],Table1[Team]=Table1[[#This Row],[Team]])),0)</f>
        <v>13</v>
      </c>
      <c r="AK1982">
        <f>IF(Table1[[#This Row],[Last5_Flag]]=1,1,0)</f>
        <v>0</v>
      </c>
      <c r="AL1982">
        <f>COUNTIFS(
    Table1[Player Name], Table1[[#This Row],[Player Name]],
    Table1[Position], Table1[[#This Row],[Position]]
)</f>
        <v>15</v>
      </c>
      <c r="AM1982" t="str" cm="1">
        <f t="array" ref="AM19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983" spans="1:39" x14ac:dyDescent="0.2">
      <c r="A1983" t="str">
        <f>TEXT(Table1[[#This Row],[Date]],"yyyymmdd") &amp; "_" &amp; (LEFT(D1983,3) &amp; "_" &amp; LEFT(E1983,3) &amp; "_" &amp; (Table1[[#This Row],[Game_no.]]))</f>
        <v>20260311_Whe_Wal_1</v>
      </c>
      <c r="B1983" s="1">
        <v>46092</v>
      </c>
      <c r="C1983" s="3">
        <v>1</v>
      </c>
      <c r="D1983" t="s">
        <v>270</v>
      </c>
      <c r="E1983" t="s">
        <v>374</v>
      </c>
      <c r="F1983" t="s">
        <v>270</v>
      </c>
      <c r="G1983" t="s">
        <v>374</v>
      </c>
      <c r="H1983" t="s">
        <v>278</v>
      </c>
      <c r="I1983" t="str">
        <f>TRIM(SUBSTITUTE(Table1[[#This Row],[Player]], " ", ""))</f>
        <v>E.Troxel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f t="shared" si="93"/>
        <v>0</v>
      </c>
      <c r="W1983" t="s">
        <v>73</v>
      </c>
      <c r="X1983" s="3"/>
      <c r="Y1983">
        <v>0</v>
      </c>
      <c r="AF1983">
        <f>Table1[[#This Row],[AB]]+Table1[[#This Row],[BB]]+Table1[[#This Row],[SF]]</f>
        <v>0</v>
      </c>
      <c r="AG1983">
        <f>Table1[[#This Row],[H]]+Table1[[#This Row],[BB]]</f>
        <v>0</v>
      </c>
      <c r="AH1983">
        <f>Table1[[#This Row],[H]]-Table1[[#This Row],[2B]]-Table1[[#This Row],[3B]]-Table1[[#This Row],[HR]]</f>
        <v>0</v>
      </c>
      <c r="AI1983" s="3">
        <f>IF(Table1[[#This Row],[Team_Game_Number]] &gt;_xlfn.MAXIFS(Table1[Team_Game_Number],Table1[Team],Table1[[#This Row],[Team]]) - 5,1,0)</f>
        <v>0</v>
      </c>
      <c r="AJ1983" cm="1">
        <f t="array" ref="AJ1983">MATCH(Table1[[#This Row],[Game_ID]],_xlfn.UNIQUE(_xlfn._xlws.FILTER(Table1[Game_ID],Table1[Team]=Table1[[#This Row],[Team]])),0)</f>
        <v>13</v>
      </c>
      <c r="AK1983">
        <f>IF(Table1[[#This Row],[Last5_Flag]]=1,1,0)</f>
        <v>0</v>
      </c>
      <c r="AL1983">
        <f>COUNTIFS(
    Table1[Player Name], Table1[[#This Row],[Player Name]],
    Table1[Position], Table1[[#This Row],[Position]]
)</f>
        <v>3</v>
      </c>
      <c r="AM1983" t="str" cm="1">
        <f t="array" ref="AM19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984" spans="1:39" x14ac:dyDescent="0.2">
      <c r="A1984" t="str">
        <f>TEXT(Table1[[#This Row],[Date]],"yyyymmdd") &amp; "_" &amp; (LEFT(D1984,3) &amp; "_" &amp; LEFT(E1984,3) &amp; "_" &amp; (Table1[[#This Row],[Game_no.]]))</f>
        <v>20260311_Whe_Wal_1</v>
      </c>
      <c r="B1984" s="1">
        <v>46092</v>
      </c>
      <c r="C1984" s="3">
        <v>1</v>
      </c>
      <c r="D1984" t="s">
        <v>270</v>
      </c>
      <c r="E1984" t="s">
        <v>374</v>
      </c>
      <c r="F1984" t="s">
        <v>270</v>
      </c>
      <c r="G1984" t="s">
        <v>374</v>
      </c>
      <c r="H1984" t="s">
        <v>277</v>
      </c>
      <c r="I1984" t="str">
        <f>TRIM(SUBSTITUTE(Table1[[#This Row],[Player]], " ", ""))</f>
        <v>M.Clark</v>
      </c>
      <c r="J1984">
        <v>3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f t="shared" si="93"/>
        <v>0</v>
      </c>
      <c r="W1984" t="s">
        <v>164</v>
      </c>
      <c r="X1984" s="3">
        <v>4</v>
      </c>
      <c r="Y1984">
        <v>0</v>
      </c>
      <c r="Z1984">
        <v>5.3330000000000002</v>
      </c>
      <c r="AA1984">
        <v>9</v>
      </c>
      <c r="AB1984">
        <v>4</v>
      </c>
      <c r="AC1984">
        <v>4</v>
      </c>
      <c r="AD1984">
        <v>5</v>
      </c>
      <c r="AE1984">
        <v>2</v>
      </c>
      <c r="AF1984">
        <f>Table1[[#This Row],[AB]]+Table1[[#This Row],[BB]]+Table1[[#This Row],[SF]]</f>
        <v>3</v>
      </c>
      <c r="AG1984">
        <f>Table1[[#This Row],[H]]+Table1[[#This Row],[BB]]</f>
        <v>0</v>
      </c>
      <c r="AH1984">
        <f>Table1[[#This Row],[H]]-Table1[[#This Row],[2B]]-Table1[[#This Row],[3B]]-Table1[[#This Row],[HR]]</f>
        <v>0</v>
      </c>
      <c r="AI1984" s="3">
        <f>IF(Table1[[#This Row],[Team_Game_Number]] &gt;_xlfn.MAXIFS(Table1[Team_Game_Number],Table1[Team],Table1[[#This Row],[Team]]) - 5,1,0)</f>
        <v>0</v>
      </c>
      <c r="AJ1984" cm="1">
        <f t="array" ref="AJ1984">MATCH(Table1[[#This Row],[Game_ID]],_xlfn.UNIQUE(_xlfn._xlws.FILTER(Table1[Game_ID],Table1[Team]=Table1[[#This Row],[Team]])),0)</f>
        <v>13</v>
      </c>
      <c r="AK1984">
        <f>IF(Table1[[#This Row],[Last5_Flag]]=1,1,0)</f>
        <v>0</v>
      </c>
      <c r="AL1984">
        <f>COUNTIFS(
    Table1[Player Name], Table1[[#This Row],[Player Name]],
    Table1[Position], Table1[[#This Row],[Position]]
)</f>
        <v>1</v>
      </c>
      <c r="AM1984" t="str" cm="1">
        <f t="array" ref="AM19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985" spans="1:39" x14ac:dyDescent="0.2">
      <c r="A1985" t="str">
        <f>TEXT(Table1[[#This Row],[Date]],"yyyymmdd") &amp; "_" &amp; (LEFT(D1985,3) &amp; "_" &amp; LEFT(E1985,3) &amp; "_" &amp; (Table1[[#This Row],[Game_no.]]))</f>
        <v>20260311_Whe_Wal_1</v>
      </c>
      <c r="B1985" s="1">
        <v>46092</v>
      </c>
      <c r="C1985" s="3">
        <v>1</v>
      </c>
      <c r="D1985" t="s">
        <v>270</v>
      </c>
      <c r="E1985" t="s">
        <v>374</v>
      </c>
      <c r="F1985" t="s">
        <v>270</v>
      </c>
      <c r="G1985" t="s">
        <v>374</v>
      </c>
      <c r="H1985" t="s">
        <v>321</v>
      </c>
      <c r="I1985" t="str">
        <f>TRIM(SUBSTITUTE(Table1[[#This Row],[Player]], " ", ""))</f>
        <v>D.Carrillo</v>
      </c>
      <c r="J1985">
        <v>2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f t="shared" si="93"/>
        <v>0</v>
      </c>
      <c r="W1985" t="s">
        <v>52</v>
      </c>
      <c r="X1985" s="3">
        <v>5</v>
      </c>
      <c r="Y1985">
        <v>0</v>
      </c>
      <c r="AF1985">
        <f>Table1[[#This Row],[AB]]+Table1[[#This Row],[BB]]+Table1[[#This Row],[SF]]</f>
        <v>2</v>
      </c>
      <c r="AG1985">
        <f>Table1[[#This Row],[H]]+Table1[[#This Row],[BB]]</f>
        <v>0</v>
      </c>
      <c r="AH1985">
        <f>Table1[[#This Row],[H]]-Table1[[#This Row],[2B]]-Table1[[#This Row],[3B]]-Table1[[#This Row],[HR]]</f>
        <v>0</v>
      </c>
      <c r="AI1985" s="3">
        <f>IF(Table1[[#This Row],[Team_Game_Number]] &gt;_xlfn.MAXIFS(Table1[Team_Game_Number],Table1[Team],Table1[[#This Row],[Team]]) - 5,1,0)</f>
        <v>0</v>
      </c>
      <c r="AJ1985" cm="1">
        <f t="array" ref="AJ1985">MATCH(Table1[[#This Row],[Game_ID]],_xlfn.UNIQUE(_xlfn._xlws.FILTER(Table1[Game_ID],Table1[Team]=Table1[[#This Row],[Team]])),0)</f>
        <v>13</v>
      </c>
      <c r="AK1985">
        <f>IF(Table1[[#This Row],[Last5_Flag]]=1,1,0)</f>
        <v>0</v>
      </c>
      <c r="AL1985">
        <f>COUNTIFS(
    Table1[Player Name], Table1[[#This Row],[Player Name]],
    Table1[Position], Table1[[#This Row],[Position]]
)</f>
        <v>12</v>
      </c>
      <c r="AM1985" t="str" cm="1">
        <f t="array" ref="AM19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1986" spans="1:39" x14ac:dyDescent="0.2">
      <c r="A1986" t="str">
        <f>TEXT(Table1[[#This Row],[Date]],"yyyymmdd") &amp; "_" &amp; (LEFT(D1986,3) &amp; "_" &amp; LEFT(E1986,3) &amp; "_" &amp; (Table1[[#This Row],[Game_no.]]))</f>
        <v>20260311_Whe_Wal_1</v>
      </c>
      <c r="B1986" s="1">
        <v>46092</v>
      </c>
      <c r="C1986" s="3">
        <v>1</v>
      </c>
      <c r="D1986" t="s">
        <v>270</v>
      </c>
      <c r="E1986" t="s">
        <v>374</v>
      </c>
      <c r="F1986" t="s">
        <v>270</v>
      </c>
      <c r="G1986" t="s">
        <v>374</v>
      </c>
      <c r="H1986" t="s">
        <v>276</v>
      </c>
      <c r="I1986" t="str">
        <f>TRIM(SUBSTITUTE(Table1[[#This Row],[Player]], " ", ""))</f>
        <v>E.Blackie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f t="shared" si="93"/>
        <v>0</v>
      </c>
      <c r="W1986" t="s">
        <v>74</v>
      </c>
      <c r="X1986" s="3">
        <v>5</v>
      </c>
      <c r="Y1986">
        <v>0</v>
      </c>
      <c r="AF1986">
        <f>Table1[[#This Row],[AB]]+Table1[[#This Row],[BB]]+Table1[[#This Row],[SF]]</f>
        <v>1</v>
      </c>
      <c r="AG1986">
        <f>Table1[[#This Row],[H]]+Table1[[#This Row],[BB]]</f>
        <v>0</v>
      </c>
      <c r="AH1986">
        <f>Table1[[#This Row],[H]]-Table1[[#This Row],[2B]]-Table1[[#This Row],[3B]]-Table1[[#This Row],[HR]]</f>
        <v>0</v>
      </c>
      <c r="AI1986" s="3">
        <f>IF(Table1[[#This Row],[Team_Game_Number]] &gt;_xlfn.MAXIFS(Table1[Team_Game_Number],Table1[Team],Table1[[#This Row],[Team]]) - 5,1,0)</f>
        <v>0</v>
      </c>
      <c r="AJ1986" cm="1">
        <f t="array" ref="AJ1986">MATCH(Table1[[#This Row],[Game_ID]],_xlfn.UNIQUE(_xlfn._xlws.FILTER(Table1[Game_ID],Table1[Team]=Table1[[#This Row],[Team]])),0)</f>
        <v>13</v>
      </c>
      <c r="AK1986">
        <f>IF(Table1[[#This Row],[Last5_Flag]]=1,1,0)</f>
        <v>0</v>
      </c>
      <c r="AL1986">
        <f>COUNTIFS(
    Table1[Player Name], Table1[[#This Row],[Player Name]],
    Table1[Position], Table1[[#This Row],[Position]]
)</f>
        <v>3</v>
      </c>
      <c r="AM1986" t="str" cm="1">
        <f t="array" ref="AM19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1987" spans="1:39" x14ac:dyDescent="0.2">
      <c r="A1987" t="str">
        <f>TEXT(Table1[[#This Row],[Date]],"yyyymmdd") &amp; "_" &amp; (LEFT(D1987,3) &amp; "_" &amp; LEFT(E1987,3) &amp; "_" &amp; (Table1[[#This Row],[Game_no.]]))</f>
        <v>20260311_Whe_Wal_1</v>
      </c>
      <c r="B1987" s="1">
        <v>46092</v>
      </c>
      <c r="C1987" s="3">
        <v>1</v>
      </c>
      <c r="D1987" t="s">
        <v>270</v>
      </c>
      <c r="E1987" t="s">
        <v>374</v>
      </c>
      <c r="F1987" t="s">
        <v>270</v>
      </c>
      <c r="G1987" t="s">
        <v>374</v>
      </c>
      <c r="H1987" t="s">
        <v>283</v>
      </c>
      <c r="I1987" t="str">
        <f>TRIM(SUBSTITUTE(Table1[[#This Row],[Player]], " ", ""))</f>
        <v>T.Taufahema</v>
      </c>
      <c r="J1987">
        <v>2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f t="shared" si="93"/>
        <v>0</v>
      </c>
      <c r="W1987" t="s">
        <v>43</v>
      </c>
      <c r="X1987" s="3">
        <v>6</v>
      </c>
      <c r="Y1987">
        <v>0</v>
      </c>
      <c r="AF1987">
        <f>Table1[[#This Row],[AB]]+Table1[[#This Row],[BB]]+Table1[[#This Row],[SF]]</f>
        <v>2</v>
      </c>
      <c r="AG1987">
        <f>Table1[[#This Row],[H]]+Table1[[#This Row],[BB]]</f>
        <v>0</v>
      </c>
      <c r="AH1987">
        <f>Table1[[#This Row],[H]]-Table1[[#This Row],[2B]]-Table1[[#This Row],[3B]]-Table1[[#This Row],[HR]]</f>
        <v>0</v>
      </c>
      <c r="AI1987" s="3">
        <f>IF(Table1[[#This Row],[Team_Game_Number]] &gt;_xlfn.MAXIFS(Table1[Team_Game_Number],Table1[Team],Table1[[#This Row],[Team]]) - 5,1,0)</f>
        <v>0</v>
      </c>
      <c r="AJ1987" cm="1">
        <f t="array" ref="AJ1987">MATCH(Table1[[#This Row],[Game_ID]],_xlfn.UNIQUE(_xlfn._xlws.FILTER(Table1[Game_ID],Table1[Team]=Table1[[#This Row],[Team]])),0)</f>
        <v>13</v>
      </c>
      <c r="AK1987">
        <f>IF(Table1[[#This Row],[Last5_Flag]]=1,1,0)</f>
        <v>0</v>
      </c>
      <c r="AL1987">
        <f>COUNTIFS(
    Table1[Player Name], Table1[[#This Row],[Player Name]],
    Table1[Position], Table1[[#This Row],[Position]]
)</f>
        <v>4</v>
      </c>
      <c r="AM1987" t="str" cm="1">
        <f t="array" ref="AM19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988" spans="1:39" x14ac:dyDescent="0.2">
      <c r="A1988" t="str">
        <f>TEXT(Table1[[#This Row],[Date]],"yyyymmdd") &amp; "_" &amp; (LEFT(D1988,3) &amp; "_" &amp; LEFT(E1988,3) &amp; "_" &amp; (Table1[[#This Row],[Game_no.]]))</f>
        <v>20260311_Whe_Wal_1</v>
      </c>
      <c r="B1988" s="1">
        <v>46092</v>
      </c>
      <c r="C1988" s="3">
        <v>1</v>
      </c>
      <c r="D1988" t="s">
        <v>270</v>
      </c>
      <c r="E1988" t="s">
        <v>374</v>
      </c>
      <c r="F1988" t="s">
        <v>270</v>
      </c>
      <c r="G1988" t="s">
        <v>374</v>
      </c>
      <c r="H1988" t="s">
        <v>281</v>
      </c>
      <c r="I1988" t="str">
        <f>TRIM(SUBSTITUTE(Table1[[#This Row],[Player]], " ", ""))</f>
        <v>B.Sanders</v>
      </c>
      <c r="J1988">
        <v>1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f t="shared" si="93"/>
        <v>1</v>
      </c>
      <c r="W1988" t="s">
        <v>74</v>
      </c>
      <c r="X1988" s="3">
        <v>6</v>
      </c>
      <c r="Y1988">
        <v>0</v>
      </c>
      <c r="AF1988">
        <f>Table1[[#This Row],[AB]]+Table1[[#This Row],[BB]]+Table1[[#This Row],[SF]]</f>
        <v>1</v>
      </c>
      <c r="AG1988">
        <f>Table1[[#This Row],[H]]+Table1[[#This Row],[BB]]</f>
        <v>1</v>
      </c>
      <c r="AH1988">
        <f>Table1[[#This Row],[H]]-Table1[[#This Row],[2B]]-Table1[[#This Row],[3B]]-Table1[[#This Row],[HR]]</f>
        <v>1</v>
      </c>
      <c r="AI1988" s="3">
        <f>IF(Table1[[#This Row],[Team_Game_Number]] &gt;_xlfn.MAXIFS(Table1[Team_Game_Number],Table1[Team],Table1[[#This Row],[Team]]) - 5,1,0)</f>
        <v>0</v>
      </c>
      <c r="AJ1988" cm="1">
        <f t="array" ref="AJ1988">MATCH(Table1[[#This Row],[Game_ID]],_xlfn.UNIQUE(_xlfn._xlws.FILTER(Table1[Game_ID],Table1[Team]=Table1[[#This Row],[Team]])),0)</f>
        <v>13</v>
      </c>
      <c r="AK1988">
        <f>IF(Table1[[#This Row],[Last5_Flag]]=1,1,0)</f>
        <v>0</v>
      </c>
      <c r="AL1988">
        <f>COUNTIFS(
    Table1[Player Name], Table1[[#This Row],[Player Name]],
    Table1[Position], Table1[[#This Row],[Position]]
)</f>
        <v>5</v>
      </c>
      <c r="AM1988" t="str" cm="1">
        <f t="array" ref="AM19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989" spans="1:39" x14ac:dyDescent="0.2">
      <c r="A1989" t="str">
        <f>TEXT(Table1[[#This Row],[Date]],"yyyymmdd") &amp; "_" &amp; (LEFT(D1989,3) &amp; "_" &amp; LEFT(E1989,3) &amp; "_" &amp; (Table1[[#This Row],[Game_no.]]))</f>
        <v>20260311_Whe_Wal_1</v>
      </c>
      <c r="B1989" s="1">
        <v>46092</v>
      </c>
      <c r="C1989" s="3">
        <v>1</v>
      </c>
      <c r="D1989" t="s">
        <v>270</v>
      </c>
      <c r="E1989" t="s">
        <v>374</v>
      </c>
      <c r="F1989" t="s">
        <v>270</v>
      </c>
      <c r="G1989" t="s">
        <v>374</v>
      </c>
      <c r="H1989" t="s">
        <v>322</v>
      </c>
      <c r="I1989" t="str">
        <f>TRIM(SUBSTITUTE(Table1[[#This Row],[Player]], " ", ""))</f>
        <v>K.Chapple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f t="shared" si="93"/>
        <v>0</v>
      </c>
      <c r="W1989" t="s">
        <v>73</v>
      </c>
      <c r="X1989" s="3"/>
      <c r="Y1989">
        <v>0</v>
      </c>
      <c r="AF1989">
        <f>Table1[[#This Row],[AB]]+Table1[[#This Row],[BB]]+Table1[[#This Row],[SF]]</f>
        <v>0</v>
      </c>
      <c r="AG1989">
        <f>Table1[[#This Row],[H]]+Table1[[#This Row],[BB]]</f>
        <v>0</v>
      </c>
      <c r="AH1989">
        <f>Table1[[#This Row],[H]]-Table1[[#This Row],[2B]]-Table1[[#This Row],[3B]]-Table1[[#This Row],[HR]]</f>
        <v>0</v>
      </c>
      <c r="AI1989" s="3">
        <f>IF(Table1[[#This Row],[Team_Game_Number]] &gt;_xlfn.MAXIFS(Table1[Team_Game_Number],Table1[Team],Table1[[#This Row],[Team]]) - 5,1,0)</f>
        <v>0</v>
      </c>
      <c r="AJ1989" cm="1">
        <f t="array" ref="AJ1989">MATCH(Table1[[#This Row],[Game_ID]],_xlfn.UNIQUE(_xlfn._xlws.FILTER(Table1[Game_ID],Table1[Team]=Table1[[#This Row],[Team]])),0)</f>
        <v>13</v>
      </c>
      <c r="AK1989">
        <f>IF(Table1[[#This Row],[Last5_Flag]]=1,1,0)</f>
        <v>0</v>
      </c>
      <c r="AL1989">
        <f>COUNTIFS(
    Table1[Player Name], Table1[[#This Row],[Player Name]],
    Table1[Position], Table1[[#This Row],[Position]]
)</f>
        <v>5</v>
      </c>
      <c r="AM1989" t="str" cm="1">
        <f t="array" ref="AM19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1990" spans="1:39" x14ac:dyDescent="0.2">
      <c r="A1990" t="str">
        <f>TEXT(Table1[[#This Row],[Date]],"yyyymmdd") &amp; "_" &amp; (LEFT(D1990,3) &amp; "_" &amp; LEFT(E1990,3) &amp; "_" &amp; (Table1[[#This Row],[Game_no.]]))</f>
        <v>20260311_Whe_Wal_1</v>
      </c>
      <c r="B1990" s="1">
        <v>46092</v>
      </c>
      <c r="C1990" s="3">
        <v>1</v>
      </c>
      <c r="D1990" t="s">
        <v>270</v>
      </c>
      <c r="E1990" t="s">
        <v>374</v>
      </c>
      <c r="F1990" t="s">
        <v>270</v>
      </c>
      <c r="G1990" t="s">
        <v>374</v>
      </c>
      <c r="H1990" t="s">
        <v>377</v>
      </c>
      <c r="I1990" t="str">
        <f>TRIM(SUBSTITUTE(Table1[[#This Row],[Player]], " ", ""))</f>
        <v>P.Villarreal</v>
      </c>
      <c r="J1990">
        <v>1</v>
      </c>
      <c r="K1990">
        <v>0</v>
      </c>
      <c r="L1990">
        <v>0</v>
      </c>
      <c r="M1990">
        <v>0</v>
      </c>
      <c r="N1990">
        <v>1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f t="shared" si="93"/>
        <v>0</v>
      </c>
      <c r="W1990" t="s">
        <v>54</v>
      </c>
      <c r="X1990" s="3">
        <v>7</v>
      </c>
      <c r="Y1990">
        <v>0</v>
      </c>
      <c r="AF1990">
        <f>Table1[[#This Row],[AB]]+Table1[[#This Row],[BB]]+Table1[[#This Row],[SF]]</f>
        <v>2</v>
      </c>
      <c r="AG1990">
        <f>Table1[[#This Row],[H]]+Table1[[#This Row],[BB]]</f>
        <v>1</v>
      </c>
      <c r="AH1990">
        <f>Table1[[#This Row],[H]]-Table1[[#This Row],[2B]]-Table1[[#This Row],[3B]]-Table1[[#This Row],[HR]]</f>
        <v>0</v>
      </c>
      <c r="AI1990" s="3">
        <f>IF(Table1[[#This Row],[Team_Game_Number]] &gt;_xlfn.MAXIFS(Table1[Team_Game_Number],Table1[Team],Table1[[#This Row],[Team]]) - 5,1,0)</f>
        <v>0</v>
      </c>
      <c r="AJ1990" cm="1">
        <f t="array" ref="AJ1990">MATCH(Table1[[#This Row],[Game_ID]],_xlfn.UNIQUE(_xlfn._xlws.FILTER(Table1[Game_ID],Table1[Team]=Table1[[#This Row],[Team]])),0)</f>
        <v>13</v>
      </c>
      <c r="AK1990">
        <f>IF(Table1[[#This Row],[Last5_Flag]]=1,1,0)</f>
        <v>0</v>
      </c>
      <c r="AL1990">
        <f>COUNTIFS(
    Table1[Player Name], Table1[[#This Row],[Player Name]],
    Table1[Position], Table1[[#This Row],[Position]]
)</f>
        <v>13</v>
      </c>
      <c r="AM1990" t="str" cm="1">
        <f t="array" ref="AM19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1991" spans="1:39" x14ac:dyDescent="0.2">
      <c r="A1991" t="str">
        <f>TEXT(Table1[[#This Row],[Date]],"yyyymmdd") &amp; "_" &amp; (LEFT(D1991,3) &amp; "_" &amp; LEFT(E1991,3) &amp; "_" &amp; (Table1[[#This Row],[Game_no.]]))</f>
        <v>20260311_Whe_Wal_1</v>
      </c>
      <c r="B1991" s="1">
        <v>46092</v>
      </c>
      <c r="C1991" s="3">
        <v>1</v>
      </c>
      <c r="D1991" t="s">
        <v>270</v>
      </c>
      <c r="E1991" t="s">
        <v>374</v>
      </c>
      <c r="F1991" t="s">
        <v>270</v>
      </c>
      <c r="G1991" t="s">
        <v>374</v>
      </c>
      <c r="H1991" t="s">
        <v>282</v>
      </c>
      <c r="I1991" t="str">
        <f>TRIM(SUBSTITUTE(Table1[[#This Row],[Player]], " ", ""))</f>
        <v>A.Kresak</v>
      </c>
      <c r="J1991">
        <v>3</v>
      </c>
      <c r="K1991">
        <v>1</v>
      </c>
      <c r="L1991">
        <v>1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f t="shared" si="93"/>
        <v>1</v>
      </c>
      <c r="W1991" t="s">
        <v>53</v>
      </c>
      <c r="X1991" s="3">
        <v>8</v>
      </c>
      <c r="Y1991">
        <v>0</v>
      </c>
      <c r="AF1991">
        <f>Table1[[#This Row],[AB]]+Table1[[#This Row],[BB]]+Table1[[#This Row],[SF]]</f>
        <v>3</v>
      </c>
      <c r="AG1991">
        <f>Table1[[#This Row],[H]]+Table1[[#This Row],[BB]]</f>
        <v>1</v>
      </c>
      <c r="AH1991">
        <f>Table1[[#This Row],[H]]-Table1[[#This Row],[2B]]-Table1[[#This Row],[3B]]-Table1[[#This Row],[HR]]</f>
        <v>1</v>
      </c>
      <c r="AI1991" s="3">
        <f>IF(Table1[[#This Row],[Team_Game_Number]] &gt;_xlfn.MAXIFS(Table1[Team_Game_Number],Table1[Team],Table1[[#This Row],[Team]]) - 5,1,0)</f>
        <v>0</v>
      </c>
      <c r="AJ1991" cm="1">
        <f t="array" ref="AJ1991">MATCH(Table1[[#This Row],[Game_ID]],_xlfn.UNIQUE(_xlfn._xlws.FILTER(Table1[Game_ID],Table1[Team]=Table1[[#This Row],[Team]])),0)</f>
        <v>13</v>
      </c>
      <c r="AK1991">
        <f>IF(Table1[[#This Row],[Last5_Flag]]=1,1,0)</f>
        <v>0</v>
      </c>
      <c r="AL1991">
        <f>COUNTIFS(
    Table1[Player Name], Table1[[#This Row],[Player Name]],
    Table1[Position], Table1[[#This Row],[Position]]
)</f>
        <v>19</v>
      </c>
      <c r="AM1991" t="str" cm="1">
        <f t="array" ref="AM19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1992" spans="1:39" x14ac:dyDescent="0.2">
      <c r="A1992" t="str">
        <f>TEXT(Table1[[#This Row],[Date]],"yyyymmdd") &amp; "_" &amp; (LEFT(D1992,3) &amp; "_" &amp; LEFT(E1992,3) &amp; "_" &amp; (Table1[[#This Row],[Game_no.]]))</f>
        <v>20260311_Whe_Wal_1</v>
      </c>
      <c r="B1992" s="1">
        <v>46092</v>
      </c>
      <c r="C1992" s="3">
        <v>1</v>
      </c>
      <c r="D1992" t="s">
        <v>270</v>
      </c>
      <c r="E1992" t="s">
        <v>374</v>
      </c>
      <c r="F1992" t="s">
        <v>270</v>
      </c>
      <c r="G1992" t="s">
        <v>374</v>
      </c>
      <c r="H1992" t="s">
        <v>275</v>
      </c>
      <c r="I1992" t="str">
        <f>TRIM(SUBSTITUTE(Table1[[#This Row],[Player]], " ", ""))</f>
        <v>M.Holp</v>
      </c>
      <c r="J1992">
        <v>2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f t="shared" si="93"/>
        <v>0</v>
      </c>
      <c r="W1992" t="s">
        <v>57</v>
      </c>
      <c r="X1992" s="3">
        <v>9</v>
      </c>
      <c r="Y1992">
        <v>0</v>
      </c>
      <c r="AF1992">
        <f>Table1[[#This Row],[AB]]+Table1[[#This Row],[BB]]+Table1[[#This Row],[SF]]</f>
        <v>2</v>
      </c>
      <c r="AG1992">
        <f>Table1[[#This Row],[H]]+Table1[[#This Row],[BB]]</f>
        <v>0</v>
      </c>
      <c r="AH1992">
        <f>Table1[[#This Row],[H]]-Table1[[#This Row],[2B]]-Table1[[#This Row],[3B]]-Table1[[#This Row],[HR]]</f>
        <v>0</v>
      </c>
      <c r="AI1992" s="3">
        <f>IF(Table1[[#This Row],[Team_Game_Number]] &gt;_xlfn.MAXIFS(Table1[Team_Game_Number],Table1[Team],Table1[[#This Row],[Team]]) - 5,1,0)</f>
        <v>0</v>
      </c>
      <c r="AJ1992" cm="1">
        <f t="array" ref="AJ1992">MATCH(Table1[[#This Row],[Game_ID]],_xlfn.UNIQUE(_xlfn._xlws.FILTER(Table1[Game_ID],Table1[Team]=Table1[[#This Row],[Team]])),0)</f>
        <v>13</v>
      </c>
      <c r="AK1992">
        <f>IF(Table1[[#This Row],[Last5_Flag]]=1,1,0)</f>
        <v>0</v>
      </c>
      <c r="AL1992">
        <f>COUNTIFS(
    Table1[Player Name], Table1[[#This Row],[Player Name]],
    Table1[Position], Table1[[#This Row],[Position]]
)</f>
        <v>22</v>
      </c>
      <c r="AM1992" t="str" cm="1">
        <f t="array" ref="AM19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1993" spans="1:39" x14ac:dyDescent="0.2">
      <c r="A1993" t="str">
        <f>TEXT(Table1[[#This Row],[Date]],"yyyymmdd") &amp; "_" &amp; (LEFT(D1993,3) &amp; "_" &amp; LEFT(E1993,3) &amp; "_" &amp; (Table1[[#This Row],[Game_no.]]))</f>
        <v>20260311_Whe_Wal_1</v>
      </c>
      <c r="B1993" s="1">
        <v>46092</v>
      </c>
      <c r="C1993" s="3">
        <v>1</v>
      </c>
      <c r="D1993" t="s">
        <v>270</v>
      </c>
      <c r="E1993" t="s">
        <v>374</v>
      </c>
      <c r="F1993" t="s">
        <v>270</v>
      </c>
      <c r="G1993" t="s">
        <v>374</v>
      </c>
      <c r="H1993" t="s">
        <v>272</v>
      </c>
      <c r="I1993" t="str">
        <f>TRIM(SUBSTITUTE(Table1[[#This Row],[Player]], " ", ""))</f>
        <v>M.Kay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f t="shared" si="93"/>
        <v>0</v>
      </c>
      <c r="W1993" t="s">
        <v>74</v>
      </c>
      <c r="X1993" s="3">
        <v>9</v>
      </c>
      <c r="Y1993">
        <v>0</v>
      </c>
      <c r="AF1993">
        <f>Table1[[#This Row],[AB]]+Table1[[#This Row],[BB]]+Table1[[#This Row],[SF]]</f>
        <v>1</v>
      </c>
      <c r="AG1993">
        <f>Table1[[#This Row],[H]]+Table1[[#This Row],[BB]]</f>
        <v>1</v>
      </c>
      <c r="AH1993">
        <f>Table1[[#This Row],[H]]-Table1[[#This Row],[2B]]-Table1[[#This Row],[3B]]-Table1[[#This Row],[HR]]</f>
        <v>0</v>
      </c>
      <c r="AI1993" s="3">
        <f>IF(Table1[[#This Row],[Team_Game_Number]] &gt;_xlfn.MAXIFS(Table1[Team_Game_Number],Table1[Team],Table1[[#This Row],[Team]]) - 5,1,0)</f>
        <v>0</v>
      </c>
      <c r="AJ1993" cm="1">
        <f t="array" ref="AJ1993">MATCH(Table1[[#This Row],[Game_ID]],_xlfn.UNIQUE(_xlfn._xlws.FILTER(Table1[Game_ID],Table1[Team]=Table1[[#This Row],[Team]])),0)</f>
        <v>13</v>
      </c>
      <c r="AK1993">
        <f>IF(Table1[[#This Row],[Last5_Flag]]=1,1,0)</f>
        <v>0</v>
      </c>
      <c r="AL1993">
        <f>COUNTIFS(
    Table1[Player Name], Table1[[#This Row],[Player Name]],
    Table1[Position], Table1[[#This Row],[Position]]
)</f>
        <v>5</v>
      </c>
      <c r="AM1993" t="str" cm="1">
        <f t="array" ref="AM19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1994" spans="1:39" x14ac:dyDescent="0.2">
      <c r="A1994" t="str">
        <f>TEXT(Table1[[#This Row],[Date]],"yyyymmdd") &amp; "_" &amp; (LEFT(D1994,3) &amp; "_" &amp; LEFT(E1994,3) &amp; "_" &amp; (Table1[[#This Row],[Game_no.]]))</f>
        <v>20260311_Whe_Wal_1</v>
      </c>
      <c r="B1994" s="1">
        <v>46092</v>
      </c>
      <c r="C1994" s="3">
        <v>1</v>
      </c>
      <c r="D1994" t="s">
        <v>270</v>
      </c>
      <c r="E1994" t="s">
        <v>374</v>
      </c>
      <c r="F1994" t="s">
        <v>270</v>
      </c>
      <c r="G1994" t="s">
        <v>374</v>
      </c>
      <c r="H1994" t="s">
        <v>285</v>
      </c>
      <c r="I1994" t="str">
        <f>TRIM(SUBSTITUTE(Table1[[#This Row],[Player]], " ", ""))</f>
        <v>K.Shields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f t="shared" si="93"/>
        <v>0</v>
      </c>
      <c r="W1994" t="s">
        <v>58</v>
      </c>
      <c r="X1994" s="3"/>
      <c r="Y1994">
        <v>0</v>
      </c>
      <c r="Z1994">
        <v>1.667</v>
      </c>
      <c r="AA1994">
        <v>2</v>
      </c>
      <c r="AB1994">
        <v>1</v>
      </c>
      <c r="AC1994">
        <v>1</v>
      </c>
      <c r="AD1994">
        <v>1</v>
      </c>
      <c r="AE1994">
        <v>2</v>
      </c>
      <c r="AF1994">
        <f>Table1[[#This Row],[AB]]+Table1[[#This Row],[BB]]+Table1[[#This Row],[SF]]</f>
        <v>0</v>
      </c>
      <c r="AG1994">
        <f>Table1[[#This Row],[H]]+Table1[[#This Row],[BB]]</f>
        <v>0</v>
      </c>
      <c r="AH1994">
        <f>Table1[[#This Row],[H]]-Table1[[#This Row],[2B]]-Table1[[#This Row],[3B]]-Table1[[#This Row],[HR]]</f>
        <v>0</v>
      </c>
      <c r="AI1994" s="3">
        <f>IF(Table1[[#This Row],[Team_Game_Number]] &gt;_xlfn.MAXIFS(Table1[Team_Game_Number],Table1[Team],Table1[[#This Row],[Team]]) - 5,1,0)</f>
        <v>0</v>
      </c>
      <c r="AJ1994" cm="1">
        <f t="array" ref="AJ1994">MATCH(Table1[[#This Row],[Game_ID]],_xlfn.UNIQUE(_xlfn._xlws.FILTER(Table1[Game_ID],Table1[Team]=Table1[[#This Row],[Team]])),0)</f>
        <v>13</v>
      </c>
      <c r="AK1994">
        <f>IF(Table1[[#This Row],[Last5_Flag]]=1,1,0)</f>
        <v>0</v>
      </c>
      <c r="AL1994">
        <f>COUNTIFS(
    Table1[Player Name], Table1[[#This Row],[Player Name]],
    Table1[Position], Table1[[#This Row],[Position]]
)</f>
        <v>17</v>
      </c>
      <c r="AM1994" t="str" cm="1">
        <f t="array" ref="AM19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1995" spans="1:39" x14ac:dyDescent="0.2">
      <c r="A1995" t="str">
        <f>TEXT(Table1[[#This Row],[Date]],"yyyymmdd") &amp; "_" &amp; (LEFT(D1995,3) &amp; "_" &amp; LEFT(E1995,3) &amp; "_" &amp; (Table1[[#This Row],[Game_no.]]))</f>
        <v>20260311_Whe_Wal_2</v>
      </c>
      <c r="B1995" s="1">
        <v>46092</v>
      </c>
      <c r="C1995" s="3">
        <v>2</v>
      </c>
      <c r="D1995" t="s">
        <v>270</v>
      </c>
      <c r="E1995" t="s">
        <v>374</v>
      </c>
      <c r="F1995" t="s">
        <v>270</v>
      </c>
      <c r="G1995" t="s">
        <v>374</v>
      </c>
      <c r="H1995" t="s">
        <v>271</v>
      </c>
      <c r="I1995" t="str">
        <f>TRIM(SUBSTITUTE(Table1[[#This Row],[Player]], " ", ""))</f>
        <v>G.Mummery</v>
      </c>
      <c r="J1995">
        <v>4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f t="shared" si="93"/>
        <v>0</v>
      </c>
      <c r="W1995" t="s">
        <v>7</v>
      </c>
      <c r="X1995" s="3">
        <v>1</v>
      </c>
      <c r="Y1995">
        <v>0</v>
      </c>
      <c r="AF1995">
        <f>Table1[[#This Row],[AB]]+Table1[[#This Row],[BB]]+Table1[[#This Row],[SF]]</f>
        <v>4</v>
      </c>
      <c r="AG1995">
        <f>Table1[[#This Row],[H]]+Table1[[#This Row],[BB]]</f>
        <v>0</v>
      </c>
      <c r="AH1995">
        <f>Table1[[#This Row],[H]]-Table1[[#This Row],[2B]]-Table1[[#This Row],[3B]]-Table1[[#This Row],[HR]]</f>
        <v>0</v>
      </c>
      <c r="AI1995" s="3">
        <f>IF(Table1[[#This Row],[Team_Game_Number]] &gt;_xlfn.MAXIFS(Table1[Team_Game_Number],Table1[Team],Table1[[#This Row],[Team]]) - 5,1,0)</f>
        <v>0</v>
      </c>
      <c r="AJ1995" cm="1">
        <f t="array" ref="AJ1995">MATCH(Table1[[#This Row],[Game_ID]],_xlfn.UNIQUE(_xlfn._xlws.FILTER(Table1[Game_ID],Table1[Team]=Table1[[#This Row],[Team]])),0)</f>
        <v>14</v>
      </c>
      <c r="AK1995">
        <f>IF(Table1[[#This Row],[Last5_Flag]]=1,1,0)</f>
        <v>0</v>
      </c>
      <c r="AL1995">
        <f>COUNTIFS(
    Table1[Player Name], Table1[[#This Row],[Player Name]],
    Table1[Position], Table1[[#This Row],[Position]]
)</f>
        <v>23</v>
      </c>
      <c r="AM1995" t="str" cm="1">
        <f t="array" ref="AM19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1996" spans="1:39" x14ac:dyDescent="0.2">
      <c r="A1996" t="str">
        <f>TEXT(Table1[[#This Row],[Date]],"yyyymmdd") &amp; "_" &amp; (LEFT(D1996,3) &amp; "_" &amp; LEFT(E1996,3) &amp; "_" &amp; (Table1[[#This Row],[Game_no.]]))</f>
        <v>20260311_Whe_Wal_2</v>
      </c>
      <c r="B1996" s="1">
        <v>46092</v>
      </c>
      <c r="C1996" s="3">
        <v>2</v>
      </c>
      <c r="D1996" t="s">
        <v>270</v>
      </c>
      <c r="E1996" t="s">
        <v>374</v>
      </c>
      <c r="F1996" t="s">
        <v>270</v>
      </c>
      <c r="G1996" t="s">
        <v>374</v>
      </c>
      <c r="H1996" t="s">
        <v>273</v>
      </c>
      <c r="I1996" t="str">
        <f>TRIM(SUBSTITUTE(Table1[[#This Row],[Player]], " ", ""))</f>
        <v>K.Warrix</v>
      </c>
      <c r="J1996">
        <v>3</v>
      </c>
      <c r="K1996">
        <v>1</v>
      </c>
      <c r="L1996">
        <v>1</v>
      </c>
      <c r="M1996">
        <v>0</v>
      </c>
      <c r="N1996">
        <v>1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f t="shared" si="93"/>
        <v>3</v>
      </c>
      <c r="W1996" t="s">
        <v>48</v>
      </c>
      <c r="X1996" s="3">
        <v>2</v>
      </c>
      <c r="Y1996">
        <v>0</v>
      </c>
      <c r="AF1996">
        <f>Table1[[#This Row],[AB]]+Table1[[#This Row],[BB]]+Table1[[#This Row],[SF]]</f>
        <v>4</v>
      </c>
      <c r="AG1996">
        <f>Table1[[#This Row],[H]]+Table1[[#This Row],[BB]]</f>
        <v>2</v>
      </c>
      <c r="AH1996">
        <f>Table1[[#This Row],[H]]-Table1[[#This Row],[2B]]-Table1[[#This Row],[3B]]-Table1[[#This Row],[HR]]</f>
        <v>0</v>
      </c>
      <c r="AI1996" s="3">
        <f>IF(Table1[[#This Row],[Team_Game_Number]] &gt;_xlfn.MAXIFS(Table1[Team_Game_Number],Table1[Team],Table1[[#This Row],[Team]]) - 5,1,0)</f>
        <v>0</v>
      </c>
      <c r="AJ1996" cm="1">
        <f t="array" ref="AJ1996">MATCH(Table1[[#This Row],[Game_ID]],_xlfn.UNIQUE(_xlfn._xlws.FILTER(Table1[Game_ID],Table1[Team]=Table1[[#This Row],[Team]])),0)</f>
        <v>14</v>
      </c>
      <c r="AK1996">
        <f>IF(Table1[[#This Row],[Last5_Flag]]=1,1,0)</f>
        <v>0</v>
      </c>
      <c r="AL1996">
        <f>COUNTIFS(
    Table1[Player Name], Table1[[#This Row],[Player Name]],
    Table1[Position], Table1[[#This Row],[Position]]
)</f>
        <v>24</v>
      </c>
      <c r="AM1996" t="str" cm="1">
        <f t="array" ref="AM19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1997" spans="1:39" x14ac:dyDescent="0.2">
      <c r="A1997" t="str">
        <f>TEXT(Table1[[#This Row],[Date]],"yyyymmdd") &amp; "_" &amp; (LEFT(D1997,3) &amp; "_" &amp; LEFT(E1997,3) &amp; "_" &amp; (Table1[[#This Row],[Game_no.]]))</f>
        <v>20260311_Whe_Wal_2</v>
      </c>
      <c r="B1997" s="1">
        <v>46092</v>
      </c>
      <c r="C1997" s="3">
        <v>2</v>
      </c>
      <c r="D1997" t="s">
        <v>270</v>
      </c>
      <c r="E1997" t="s">
        <v>374</v>
      </c>
      <c r="F1997" t="s">
        <v>270</v>
      </c>
      <c r="G1997" t="s">
        <v>374</v>
      </c>
      <c r="H1997" t="s">
        <v>274</v>
      </c>
      <c r="I1997" t="str">
        <f>TRIM(SUBSTITUTE(Table1[[#This Row],[Player]], " ", ""))</f>
        <v>M.Burns</v>
      </c>
      <c r="J1997">
        <v>4</v>
      </c>
      <c r="K1997">
        <v>2</v>
      </c>
      <c r="L1997">
        <v>2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f t="shared" si="93"/>
        <v>2</v>
      </c>
      <c r="W1997" t="s">
        <v>8</v>
      </c>
      <c r="X1997" s="3">
        <v>3</v>
      </c>
      <c r="Y1997">
        <v>1</v>
      </c>
      <c r="AF1997">
        <f>Table1[[#This Row],[AB]]+Table1[[#This Row],[BB]]+Table1[[#This Row],[SF]]</f>
        <v>4</v>
      </c>
      <c r="AG1997">
        <f>Table1[[#This Row],[H]]+Table1[[#This Row],[BB]]</f>
        <v>2</v>
      </c>
      <c r="AH1997">
        <f>Table1[[#This Row],[H]]-Table1[[#This Row],[2B]]-Table1[[#This Row],[3B]]-Table1[[#This Row],[HR]]</f>
        <v>2</v>
      </c>
      <c r="AI1997" s="3">
        <f>IF(Table1[[#This Row],[Team_Game_Number]] &gt;_xlfn.MAXIFS(Table1[Team_Game_Number],Table1[Team],Table1[[#This Row],[Team]]) - 5,1,0)</f>
        <v>0</v>
      </c>
      <c r="AJ1997" cm="1">
        <f t="array" ref="AJ1997">MATCH(Table1[[#This Row],[Game_ID]],_xlfn.UNIQUE(_xlfn._xlws.FILTER(Table1[Game_ID],Table1[Team]=Table1[[#This Row],[Team]])),0)</f>
        <v>14</v>
      </c>
      <c r="AK1997">
        <f>IF(Table1[[#This Row],[Last5_Flag]]=1,1,0)</f>
        <v>0</v>
      </c>
      <c r="AL1997">
        <f>COUNTIFS(
    Table1[Player Name], Table1[[#This Row],[Player Name]],
    Table1[Position], Table1[[#This Row],[Position]]
)</f>
        <v>15</v>
      </c>
      <c r="AM1997" t="str" cm="1">
        <f t="array" ref="AM19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1998" spans="1:39" x14ac:dyDescent="0.2">
      <c r="A1998" t="str">
        <f>TEXT(Table1[[#This Row],[Date]],"yyyymmdd") &amp; "_" &amp; (LEFT(D1998,3) &amp; "_" &amp; LEFT(E1998,3) &amp; "_" &amp; (Table1[[#This Row],[Game_no.]]))</f>
        <v>20260311_Whe_Wal_2</v>
      </c>
      <c r="B1998" s="1">
        <v>46092</v>
      </c>
      <c r="C1998" s="3">
        <v>2</v>
      </c>
      <c r="D1998" t="s">
        <v>270</v>
      </c>
      <c r="E1998" t="s">
        <v>374</v>
      </c>
      <c r="F1998" t="s">
        <v>270</v>
      </c>
      <c r="G1998" t="s">
        <v>374</v>
      </c>
      <c r="H1998" t="s">
        <v>281</v>
      </c>
      <c r="I1998" t="str">
        <f>TRIM(SUBSTITUTE(Table1[[#This Row],[Player]], " ", ""))</f>
        <v>B.Sanders</v>
      </c>
      <c r="J1998">
        <v>4</v>
      </c>
      <c r="K1998">
        <v>0</v>
      </c>
      <c r="L1998">
        <v>2</v>
      </c>
      <c r="M1998">
        <v>2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f t="shared" si="93"/>
        <v>4</v>
      </c>
      <c r="W1998" t="s">
        <v>43</v>
      </c>
      <c r="X1998" s="3">
        <v>4</v>
      </c>
      <c r="Y1998">
        <v>0</v>
      </c>
      <c r="AF1998">
        <f>Table1[[#This Row],[AB]]+Table1[[#This Row],[BB]]+Table1[[#This Row],[SF]]</f>
        <v>4</v>
      </c>
      <c r="AG1998">
        <f>Table1[[#This Row],[H]]+Table1[[#This Row],[BB]]</f>
        <v>2</v>
      </c>
      <c r="AH1998">
        <f>Table1[[#This Row],[H]]-Table1[[#This Row],[2B]]-Table1[[#This Row],[3B]]-Table1[[#This Row],[HR]]</f>
        <v>1</v>
      </c>
      <c r="AI1998" s="3">
        <f>IF(Table1[[#This Row],[Team_Game_Number]] &gt;_xlfn.MAXIFS(Table1[Team_Game_Number],Table1[Team],Table1[[#This Row],[Team]]) - 5,1,0)</f>
        <v>0</v>
      </c>
      <c r="AJ1998" cm="1">
        <f t="array" ref="AJ1998">MATCH(Table1[[#This Row],[Game_ID]],_xlfn.UNIQUE(_xlfn._xlws.FILTER(Table1[Game_ID],Table1[Team]=Table1[[#This Row],[Team]])),0)</f>
        <v>14</v>
      </c>
      <c r="AK1998">
        <f>IF(Table1[[#This Row],[Last5_Flag]]=1,1,0)</f>
        <v>0</v>
      </c>
      <c r="AL1998">
        <f>COUNTIFS(
    Table1[Player Name], Table1[[#This Row],[Player Name]],
    Table1[Position], Table1[[#This Row],[Position]]
)</f>
        <v>4</v>
      </c>
      <c r="AM1998" t="str" cm="1">
        <f t="array" ref="AM19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1999" spans="1:39" x14ac:dyDescent="0.2">
      <c r="A1999" t="str">
        <f>TEXT(Table1[[#This Row],[Date]],"yyyymmdd") &amp; "_" &amp; (LEFT(D1999,3) &amp; "_" &amp; LEFT(E1999,3) &amp; "_" &amp; (Table1[[#This Row],[Game_no.]]))</f>
        <v>20260311_Whe_Wal_2</v>
      </c>
      <c r="B1999" s="1">
        <v>46092</v>
      </c>
      <c r="C1999" s="3">
        <v>2</v>
      </c>
      <c r="D1999" t="s">
        <v>270</v>
      </c>
      <c r="E1999" t="s">
        <v>374</v>
      </c>
      <c r="F1999" t="s">
        <v>270</v>
      </c>
      <c r="G1999" t="s">
        <v>374</v>
      </c>
      <c r="H1999" t="s">
        <v>322</v>
      </c>
      <c r="I1999" t="str">
        <f>TRIM(SUBSTITUTE(Table1[[#This Row],[Player]], " ", ""))</f>
        <v>K.Chapple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f t="shared" si="93"/>
        <v>0</v>
      </c>
      <c r="W1999" t="s">
        <v>73</v>
      </c>
      <c r="X1999" s="3"/>
      <c r="Y1999">
        <v>0</v>
      </c>
      <c r="AF1999">
        <f>Table1[[#This Row],[AB]]+Table1[[#This Row],[BB]]+Table1[[#This Row],[SF]]</f>
        <v>0</v>
      </c>
      <c r="AG1999">
        <f>Table1[[#This Row],[H]]+Table1[[#This Row],[BB]]</f>
        <v>0</v>
      </c>
      <c r="AH1999">
        <f>Table1[[#This Row],[H]]-Table1[[#This Row],[2B]]-Table1[[#This Row],[3B]]-Table1[[#This Row],[HR]]</f>
        <v>0</v>
      </c>
      <c r="AI1999" s="3">
        <f>IF(Table1[[#This Row],[Team_Game_Number]] &gt;_xlfn.MAXIFS(Table1[Team_Game_Number],Table1[Team],Table1[[#This Row],[Team]]) - 5,1,0)</f>
        <v>0</v>
      </c>
      <c r="AJ1999" cm="1">
        <f t="array" ref="AJ1999">MATCH(Table1[[#This Row],[Game_ID]],_xlfn.UNIQUE(_xlfn._xlws.FILTER(Table1[Game_ID],Table1[Team]=Table1[[#This Row],[Team]])),0)</f>
        <v>14</v>
      </c>
      <c r="AK1999">
        <f>IF(Table1[[#This Row],[Last5_Flag]]=1,1,0)</f>
        <v>0</v>
      </c>
      <c r="AL1999">
        <f>COUNTIFS(
    Table1[Player Name], Table1[[#This Row],[Player Name]],
    Table1[Position], Table1[[#This Row],[Position]]
)</f>
        <v>5</v>
      </c>
      <c r="AM1999" t="str" cm="1">
        <f t="array" ref="AM19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000" spans="1:39" x14ac:dyDescent="0.2">
      <c r="A2000" t="str">
        <f>TEXT(Table1[[#This Row],[Date]],"yyyymmdd") &amp; "_" &amp; (LEFT(D2000,3) &amp; "_" &amp; LEFT(E2000,3) &amp; "_" &amp; (Table1[[#This Row],[Game_no.]]))</f>
        <v>20260311_Whe_Wal_2</v>
      </c>
      <c r="B2000" s="1">
        <v>46092</v>
      </c>
      <c r="C2000" s="3">
        <v>2</v>
      </c>
      <c r="D2000" t="s">
        <v>270</v>
      </c>
      <c r="E2000" t="s">
        <v>374</v>
      </c>
      <c r="F2000" t="s">
        <v>270</v>
      </c>
      <c r="G2000" t="s">
        <v>374</v>
      </c>
      <c r="H2000" t="s">
        <v>321</v>
      </c>
      <c r="I2000" t="str">
        <f>TRIM(SUBSTITUTE(Table1[[#This Row],[Player]], " ", ""))</f>
        <v>D.Carrillo</v>
      </c>
      <c r="J2000">
        <v>3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f t="shared" si="93"/>
        <v>0</v>
      </c>
      <c r="W2000" t="s">
        <v>52</v>
      </c>
      <c r="X2000" s="3">
        <v>5</v>
      </c>
      <c r="Y2000">
        <v>0</v>
      </c>
      <c r="AF2000">
        <f>Table1[[#This Row],[AB]]+Table1[[#This Row],[BB]]+Table1[[#This Row],[SF]]</f>
        <v>3</v>
      </c>
      <c r="AG2000">
        <f>Table1[[#This Row],[H]]+Table1[[#This Row],[BB]]</f>
        <v>0</v>
      </c>
      <c r="AH2000">
        <f>Table1[[#This Row],[H]]-Table1[[#This Row],[2B]]-Table1[[#This Row],[3B]]-Table1[[#This Row],[HR]]</f>
        <v>0</v>
      </c>
      <c r="AI2000" s="3">
        <f>IF(Table1[[#This Row],[Team_Game_Number]] &gt;_xlfn.MAXIFS(Table1[Team_Game_Number],Table1[Team],Table1[[#This Row],[Team]]) - 5,1,0)</f>
        <v>0</v>
      </c>
      <c r="AJ2000" cm="1">
        <f t="array" ref="AJ2000">MATCH(Table1[[#This Row],[Game_ID]],_xlfn.UNIQUE(_xlfn._xlws.FILTER(Table1[Game_ID],Table1[Team]=Table1[[#This Row],[Team]])),0)</f>
        <v>14</v>
      </c>
      <c r="AK2000">
        <f>IF(Table1[[#This Row],[Last5_Flag]]=1,1,0)</f>
        <v>0</v>
      </c>
      <c r="AL2000">
        <f>COUNTIFS(
    Table1[Player Name], Table1[[#This Row],[Player Name]],
    Table1[Position], Table1[[#This Row],[Position]]
)</f>
        <v>12</v>
      </c>
      <c r="AM2000" t="str" cm="1">
        <f t="array" ref="AM20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01" spans="1:39" x14ac:dyDescent="0.2">
      <c r="A2001" t="str">
        <f>TEXT(Table1[[#This Row],[Date]],"yyyymmdd") &amp; "_" &amp; (LEFT(D2001,3) &amp; "_" &amp; LEFT(E2001,3) &amp; "_" &amp; (Table1[[#This Row],[Game_no.]]))</f>
        <v>20260311_Whe_Wal_2</v>
      </c>
      <c r="B2001" s="1">
        <v>46092</v>
      </c>
      <c r="C2001" s="3">
        <v>2</v>
      </c>
      <c r="D2001" t="s">
        <v>270</v>
      </c>
      <c r="E2001" t="s">
        <v>374</v>
      </c>
      <c r="F2001" t="s">
        <v>270</v>
      </c>
      <c r="G2001" t="s">
        <v>374</v>
      </c>
      <c r="H2001" t="s">
        <v>285</v>
      </c>
      <c r="I2001" t="str">
        <f>TRIM(SUBSTITUTE(Table1[[#This Row],[Player]], " ", ""))</f>
        <v>K.Shields</v>
      </c>
      <c r="J2001">
        <v>4</v>
      </c>
      <c r="K2001">
        <v>0</v>
      </c>
      <c r="L2001">
        <v>1</v>
      </c>
      <c r="M2001">
        <v>1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f t="shared" si="93"/>
        <v>3</v>
      </c>
      <c r="W2001" t="s">
        <v>164</v>
      </c>
      <c r="X2001" s="3">
        <v>6</v>
      </c>
      <c r="Y2001">
        <v>0</v>
      </c>
      <c r="Z2001">
        <v>4.3330000000000002</v>
      </c>
      <c r="AA2001">
        <v>4</v>
      </c>
      <c r="AB2001">
        <v>6</v>
      </c>
      <c r="AC2001">
        <v>4</v>
      </c>
      <c r="AD2001">
        <v>4</v>
      </c>
      <c r="AE2001">
        <v>4</v>
      </c>
      <c r="AF2001">
        <f>Table1[[#This Row],[AB]]+Table1[[#This Row],[BB]]+Table1[[#This Row],[SF]]</f>
        <v>4</v>
      </c>
      <c r="AG2001">
        <f>Table1[[#This Row],[H]]+Table1[[#This Row],[BB]]</f>
        <v>1</v>
      </c>
      <c r="AH2001">
        <f>Table1[[#This Row],[H]]-Table1[[#This Row],[2B]]-Table1[[#This Row],[3B]]-Table1[[#This Row],[HR]]</f>
        <v>0</v>
      </c>
      <c r="AI2001" s="3">
        <f>IF(Table1[[#This Row],[Team_Game_Number]] &gt;_xlfn.MAXIFS(Table1[Team_Game_Number],Table1[Team],Table1[[#This Row],[Team]]) - 5,1,0)</f>
        <v>0</v>
      </c>
      <c r="AJ2001" cm="1">
        <f t="array" ref="AJ2001">MATCH(Table1[[#This Row],[Game_ID]],_xlfn.UNIQUE(_xlfn._xlws.FILTER(Table1[Game_ID],Table1[Team]=Table1[[#This Row],[Team]])),0)</f>
        <v>14</v>
      </c>
      <c r="AK2001">
        <f>IF(Table1[[#This Row],[Last5_Flag]]=1,1,0)</f>
        <v>0</v>
      </c>
      <c r="AL2001">
        <f>COUNTIFS(
    Table1[Player Name], Table1[[#This Row],[Player Name]],
    Table1[Position], Table1[[#This Row],[Position]]
)</f>
        <v>1</v>
      </c>
      <c r="AM2001" t="str" cm="1">
        <f t="array" ref="AM20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002" spans="1:39" x14ac:dyDescent="0.2">
      <c r="A2002" t="str">
        <f>TEXT(Table1[[#This Row],[Date]],"yyyymmdd") &amp; "_" &amp; (LEFT(D2002,3) &amp; "_" &amp; LEFT(E2002,3) &amp; "_" &amp; (Table1[[#This Row],[Game_no.]]))</f>
        <v>20260311_Whe_Wal_2</v>
      </c>
      <c r="B2002" s="1">
        <v>46092</v>
      </c>
      <c r="C2002" s="3">
        <v>2</v>
      </c>
      <c r="D2002" t="s">
        <v>270</v>
      </c>
      <c r="E2002" t="s">
        <v>374</v>
      </c>
      <c r="F2002" t="s">
        <v>270</v>
      </c>
      <c r="G2002" t="s">
        <v>374</v>
      </c>
      <c r="H2002" t="s">
        <v>279</v>
      </c>
      <c r="I2002" t="str">
        <f>TRIM(SUBSTITUTE(Table1[[#This Row],[Player]], " ", ""))</f>
        <v>T.Walsh</v>
      </c>
      <c r="J2002">
        <v>4</v>
      </c>
      <c r="K2002">
        <v>0</v>
      </c>
      <c r="L2002">
        <v>1</v>
      </c>
      <c r="M2002">
        <v>0</v>
      </c>
      <c r="N2002">
        <v>0</v>
      </c>
      <c r="O2002">
        <v>2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f t="shared" si="93"/>
        <v>1</v>
      </c>
      <c r="W2002" t="s">
        <v>54</v>
      </c>
      <c r="X2002" s="3">
        <v>7</v>
      </c>
      <c r="Y2002">
        <v>0</v>
      </c>
      <c r="AF2002">
        <f>Table1[[#This Row],[AB]]+Table1[[#This Row],[BB]]+Table1[[#This Row],[SF]]</f>
        <v>4</v>
      </c>
      <c r="AG2002">
        <f>Table1[[#This Row],[H]]+Table1[[#This Row],[BB]]</f>
        <v>1</v>
      </c>
      <c r="AH2002">
        <f>Table1[[#This Row],[H]]-Table1[[#This Row],[2B]]-Table1[[#This Row],[3B]]-Table1[[#This Row],[HR]]</f>
        <v>1</v>
      </c>
      <c r="AI2002" s="3">
        <f>IF(Table1[[#This Row],[Team_Game_Number]] &gt;_xlfn.MAXIFS(Table1[Team_Game_Number],Table1[Team],Table1[[#This Row],[Team]]) - 5,1,0)</f>
        <v>0</v>
      </c>
      <c r="AJ2002" cm="1">
        <f t="array" ref="AJ2002">MATCH(Table1[[#This Row],[Game_ID]],_xlfn.UNIQUE(_xlfn._xlws.FILTER(Table1[Game_ID],Table1[Team]=Table1[[#This Row],[Team]])),0)</f>
        <v>14</v>
      </c>
      <c r="AK2002">
        <f>IF(Table1[[#This Row],[Last5_Flag]]=1,1,0)</f>
        <v>0</v>
      </c>
      <c r="AL2002">
        <f>COUNTIFS(
    Table1[Player Name], Table1[[#This Row],[Player Name]],
    Table1[Position], Table1[[#This Row],[Position]]
)</f>
        <v>2</v>
      </c>
      <c r="AM2002" t="str" cm="1">
        <f t="array" ref="AM20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003" spans="1:39" x14ac:dyDescent="0.2">
      <c r="A2003" t="str">
        <f>TEXT(Table1[[#This Row],[Date]],"yyyymmdd") &amp; "_" &amp; (LEFT(D2003,3) &amp; "_" &amp; LEFT(E2003,3) &amp; "_" &amp; (Table1[[#This Row],[Game_no.]]))</f>
        <v>20260311_Whe_Wal_2</v>
      </c>
      <c r="B2003" s="1">
        <v>46092</v>
      </c>
      <c r="C2003" s="3">
        <v>2</v>
      </c>
      <c r="D2003" t="s">
        <v>270</v>
      </c>
      <c r="E2003" t="s">
        <v>374</v>
      </c>
      <c r="F2003" t="s">
        <v>270</v>
      </c>
      <c r="G2003" t="s">
        <v>374</v>
      </c>
      <c r="H2003" t="s">
        <v>282</v>
      </c>
      <c r="I2003" t="str">
        <f>TRIM(SUBSTITUTE(Table1[[#This Row],[Player]], " ", ""))</f>
        <v>A.Kresak</v>
      </c>
      <c r="J2003">
        <v>2</v>
      </c>
      <c r="K2003">
        <v>1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f t="shared" si="93"/>
        <v>0</v>
      </c>
      <c r="W2003" t="s">
        <v>53</v>
      </c>
      <c r="X2003" s="3">
        <v>8</v>
      </c>
      <c r="Y2003">
        <v>0</v>
      </c>
      <c r="AF2003">
        <f>Table1[[#This Row],[AB]]+Table1[[#This Row],[BB]]+Table1[[#This Row],[SF]]</f>
        <v>3</v>
      </c>
      <c r="AG2003">
        <f>Table1[[#This Row],[H]]+Table1[[#This Row],[BB]]</f>
        <v>1</v>
      </c>
      <c r="AH2003">
        <f>Table1[[#This Row],[H]]-Table1[[#This Row],[2B]]-Table1[[#This Row],[3B]]-Table1[[#This Row],[HR]]</f>
        <v>0</v>
      </c>
      <c r="AI2003" s="3">
        <f>IF(Table1[[#This Row],[Team_Game_Number]] &gt;_xlfn.MAXIFS(Table1[Team_Game_Number],Table1[Team],Table1[[#This Row],[Team]]) - 5,1,0)</f>
        <v>0</v>
      </c>
      <c r="AJ2003" cm="1">
        <f t="array" ref="AJ2003">MATCH(Table1[[#This Row],[Game_ID]],_xlfn.UNIQUE(_xlfn._xlws.FILTER(Table1[Game_ID],Table1[Team]=Table1[[#This Row],[Team]])),0)</f>
        <v>14</v>
      </c>
      <c r="AK2003">
        <f>IF(Table1[[#This Row],[Last5_Flag]]=1,1,0)</f>
        <v>0</v>
      </c>
      <c r="AL2003">
        <f>COUNTIFS(
    Table1[Player Name], Table1[[#This Row],[Player Name]],
    Table1[Position], Table1[[#This Row],[Position]]
)</f>
        <v>19</v>
      </c>
      <c r="AM2003" t="str" cm="1">
        <f t="array" ref="AM20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04" spans="1:39" x14ac:dyDescent="0.2">
      <c r="A2004" t="str">
        <f>TEXT(Table1[[#This Row],[Date]],"yyyymmdd") &amp; "_" &amp; (LEFT(D2004,3) &amp; "_" &amp; LEFT(E2004,3) &amp; "_" &amp; (Table1[[#This Row],[Game_no.]]))</f>
        <v>20260311_Whe_Wal_2</v>
      </c>
      <c r="B2004" s="1">
        <v>46092</v>
      </c>
      <c r="C2004" s="3">
        <v>2</v>
      </c>
      <c r="D2004" t="s">
        <v>270</v>
      </c>
      <c r="E2004" t="s">
        <v>374</v>
      </c>
      <c r="F2004" t="s">
        <v>270</v>
      </c>
      <c r="G2004" t="s">
        <v>374</v>
      </c>
      <c r="H2004" t="s">
        <v>275</v>
      </c>
      <c r="I2004" t="str">
        <f>TRIM(SUBSTITUTE(Table1[[#This Row],[Player]], " ", ""))</f>
        <v>M.Holp</v>
      </c>
      <c r="J2004">
        <v>3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f t="shared" si="93"/>
        <v>0</v>
      </c>
      <c r="W2004" t="s">
        <v>57</v>
      </c>
      <c r="X2004" s="3">
        <v>9</v>
      </c>
      <c r="Y2004">
        <v>0</v>
      </c>
      <c r="AF2004">
        <f>Table1[[#This Row],[AB]]+Table1[[#This Row],[BB]]+Table1[[#This Row],[SF]]</f>
        <v>3</v>
      </c>
      <c r="AG2004">
        <f>Table1[[#This Row],[H]]+Table1[[#This Row],[BB]]</f>
        <v>0</v>
      </c>
      <c r="AH2004">
        <f>Table1[[#This Row],[H]]-Table1[[#This Row],[2B]]-Table1[[#This Row],[3B]]-Table1[[#This Row],[HR]]</f>
        <v>0</v>
      </c>
      <c r="AI2004" s="3">
        <f>IF(Table1[[#This Row],[Team_Game_Number]] &gt;_xlfn.MAXIFS(Table1[Team_Game_Number],Table1[Team],Table1[[#This Row],[Team]]) - 5,1,0)</f>
        <v>0</v>
      </c>
      <c r="AJ2004" cm="1">
        <f t="array" ref="AJ2004">MATCH(Table1[[#This Row],[Game_ID]],_xlfn.UNIQUE(_xlfn._xlws.FILTER(Table1[Game_ID],Table1[Team]=Table1[[#This Row],[Team]])),0)</f>
        <v>14</v>
      </c>
      <c r="AK2004">
        <f>IF(Table1[[#This Row],[Last5_Flag]]=1,1,0)</f>
        <v>0</v>
      </c>
      <c r="AL2004">
        <f>COUNTIFS(
    Table1[Player Name], Table1[[#This Row],[Player Name]],
    Table1[Position], Table1[[#This Row],[Position]]
)</f>
        <v>22</v>
      </c>
      <c r="AM2004" t="str" cm="1">
        <f t="array" ref="AM20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005" spans="1:39" x14ac:dyDescent="0.2">
      <c r="A2005" t="str">
        <f>TEXT(Table1[[#This Row],[Date]],"yyyymmdd") &amp; "_" &amp; (LEFT(D2005,3) &amp; "_" &amp; LEFT(E2005,3) &amp; "_" &amp; (Table1[[#This Row],[Game_no.]]))</f>
        <v>20260311_Whe_Wal_2</v>
      </c>
      <c r="B2005" s="1">
        <v>46092</v>
      </c>
      <c r="C2005" s="3">
        <v>2</v>
      </c>
      <c r="D2005" t="s">
        <v>270</v>
      </c>
      <c r="E2005" t="s">
        <v>374</v>
      </c>
      <c r="F2005" t="s">
        <v>270</v>
      </c>
      <c r="G2005" t="s">
        <v>374</v>
      </c>
      <c r="H2005" t="s">
        <v>284</v>
      </c>
      <c r="I2005" t="str">
        <f>TRIM(SUBSTITUTE(Table1[[#This Row],[Player]], " ", ""))</f>
        <v>R.Peters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f t="shared" si="93"/>
        <v>0</v>
      </c>
      <c r="W2005" t="s">
        <v>58</v>
      </c>
      <c r="X2005" s="3"/>
      <c r="Y2005">
        <v>0</v>
      </c>
      <c r="Z2005">
        <v>2.6669999999999998</v>
      </c>
      <c r="AA2005">
        <v>3</v>
      </c>
      <c r="AB2005">
        <v>2</v>
      </c>
      <c r="AC2005">
        <v>0</v>
      </c>
      <c r="AD2005">
        <v>2</v>
      </c>
      <c r="AE2005">
        <v>2</v>
      </c>
      <c r="AF2005">
        <f>Table1[[#This Row],[AB]]+Table1[[#This Row],[BB]]+Table1[[#This Row],[SF]]</f>
        <v>0</v>
      </c>
      <c r="AG2005">
        <f>Table1[[#This Row],[H]]+Table1[[#This Row],[BB]]</f>
        <v>0</v>
      </c>
      <c r="AH2005">
        <f>Table1[[#This Row],[H]]-Table1[[#This Row],[2B]]-Table1[[#This Row],[3B]]-Table1[[#This Row],[HR]]</f>
        <v>0</v>
      </c>
      <c r="AI2005" s="3">
        <f>IF(Table1[[#This Row],[Team_Game_Number]] &gt;_xlfn.MAXIFS(Table1[Team_Game_Number],Table1[Team],Table1[[#This Row],[Team]]) - 5,1,0)</f>
        <v>0</v>
      </c>
      <c r="AJ2005" cm="1">
        <f t="array" ref="AJ2005">MATCH(Table1[[#This Row],[Game_ID]],_xlfn.UNIQUE(_xlfn._xlws.FILTER(Table1[Game_ID],Table1[Team]=Table1[[#This Row],[Team]])),0)</f>
        <v>14</v>
      </c>
      <c r="AK2005">
        <f>IF(Table1[[#This Row],[Last5_Flag]]=1,1,0)</f>
        <v>0</v>
      </c>
      <c r="AL2005">
        <f>COUNTIFS(
    Table1[Player Name], Table1[[#This Row],[Player Name]],
    Table1[Position], Table1[[#This Row],[Position]]
)</f>
        <v>14</v>
      </c>
      <c r="AM2005" t="str" cm="1">
        <f t="array" ref="AM20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006" spans="1:39" x14ac:dyDescent="0.2">
      <c r="A2006" t="str">
        <f>TEXT(Table1[[#This Row],[Date]],"yyyymmdd") &amp; "_" &amp; (LEFT(D2006,3) &amp; "_" &amp; LEFT(E2006,3) &amp; "_" &amp; (Table1[[#This Row],[Game_no.]]))</f>
        <v>20260311_Ame_Poi_1</v>
      </c>
      <c r="B2006" s="1">
        <v>46092</v>
      </c>
      <c r="C2006" s="3">
        <v>1</v>
      </c>
      <c r="D2006" t="s">
        <v>415</v>
      </c>
      <c r="E2006" t="s">
        <v>245</v>
      </c>
      <c r="F2006" t="s">
        <v>245</v>
      </c>
      <c r="G2006" t="s">
        <v>415</v>
      </c>
      <c r="H2006" t="s">
        <v>246</v>
      </c>
      <c r="I2006" t="str">
        <f>TRIM(SUBSTITUTE(Table1[[#This Row],[Player]], " ", ""))</f>
        <v>M.Arndt</v>
      </c>
      <c r="J2006">
        <v>4</v>
      </c>
      <c r="K2006">
        <v>1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2</v>
      </c>
      <c r="T2006">
        <v>0</v>
      </c>
      <c r="U2006">
        <v>0</v>
      </c>
      <c r="V2006">
        <f t="shared" si="93"/>
        <v>1</v>
      </c>
      <c r="W2006" t="s">
        <v>57</v>
      </c>
      <c r="X2006" s="3">
        <v>1</v>
      </c>
      <c r="Y2006">
        <v>0</v>
      </c>
      <c r="AF2006">
        <f>Table1[[#This Row],[AB]]+Table1[[#This Row],[BB]]+Table1[[#This Row],[SF]]</f>
        <v>4</v>
      </c>
      <c r="AG2006">
        <f>Table1[[#This Row],[H]]+Table1[[#This Row],[BB]]</f>
        <v>1</v>
      </c>
      <c r="AH2006">
        <f>Table1[[#This Row],[H]]-Table1[[#This Row],[2B]]-Table1[[#This Row],[3B]]-Table1[[#This Row],[HR]]</f>
        <v>1</v>
      </c>
      <c r="AI2006" s="3">
        <f>IF(Table1[[#This Row],[Team_Game_Number]] &gt;_xlfn.MAXIFS(Table1[Team_Game_Number],Table1[Team],Table1[[#This Row],[Team]]) - 5,1,0)</f>
        <v>0</v>
      </c>
      <c r="AJ2006" cm="1">
        <f t="array" ref="AJ2006">MATCH(Table1[[#This Row],[Game_ID]],_xlfn.UNIQUE(_xlfn._xlws.FILTER(Table1[Game_ID],Table1[Team]=Table1[[#This Row],[Team]])),0)</f>
        <v>7</v>
      </c>
      <c r="AK2006">
        <f>IF(Table1[[#This Row],[Last5_Flag]]=1,1,0)</f>
        <v>0</v>
      </c>
      <c r="AL2006">
        <f>COUNTIFS(
    Table1[Player Name], Table1[[#This Row],[Player Name]],
    Table1[Position], Table1[[#This Row],[Position]]
)</f>
        <v>23</v>
      </c>
      <c r="AM2006" t="str" cm="1">
        <f t="array" ref="AM20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007" spans="1:39" x14ac:dyDescent="0.2">
      <c r="A2007" t="str">
        <f>TEXT(Table1[[#This Row],[Date]],"yyyymmdd") &amp; "_" &amp; (LEFT(D2007,3) &amp; "_" &amp; LEFT(E2007,3) &amp; "_" &amp; (Table1[[#This Row],[Game_no.]]))</f>
        <v>20260311_Ame_Poi_1</v>
      </c>
      <c r="B2007" s="1">
        <v>46092</v>
      </c>
      <c r="C2007" s="3">
        <v>1</v>
      </c>
      <c r="D2007" t="s">
        <v>415</v>
      </c>
      <c r="E2007" t="s">
        <v>245</v>
      </c>
      <c r="F2007" t="s">
        <v>245</v>
      </c>
      <c r="G2007" t="s">
        <v>415</v>
      </c>
      <c r="H2007" t="s">
        <v>256</v>
      </c>
      <c r="I2007" t="str">
        <f>TRIM(SUBSTITUTE(Table1[[#This Row],[Player]], " ", ""))</f>
        <v>C.Wright</v>
      </c>
      <c r="J2007">
        <v>4</v>
      </c>
      <c r="K2007">
        <v>1</v>
      </c>
      <c r="L2007">
        <v>1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f t="shared" si="93"/>
        <v>3</v>
      </c>
      <c r="W2007" t="s">
        <v>7</v>
      </c>
      <c r="X2007" s="3">
        <v>2</v>
      </c>
      <c r="Y2007">
        <v>0</v>
      </c>
      <c r="AF2007">
        <f>Table1[[#This Row],[AB]]+Table1[[#This Row],[BB]]+Table1[[#This Row],[SF]]</f>
        <v>4</v>
      </c>
      <c r="AG2007">
        <f>Table1[[#This Row],[H]]+Table1[[#This Row],[BB]]</f>
        <v>1</v>
      </c>
      <c r="AH2007">
        <f>Table1[[#This Row],[H]]-Table1[[#This Row],[2B]]-Table1[[#This Row],[3B]]-Table1[[#This Row],[HR]]</f>
        <v>0</v>
      </c>
      <c r="AI2007" s="3">
        <f>IF(Table1[[#This Row],[Team_Game_Number]] &gt;_xlfn.MAXIFS(Table1[Team_Game_Number],Table1[Team],Table1[[#This Row],[Team]]) - 5,1,0)</f>
        <v>0</v>
      </c>
      <c r="AJ2007" cm="1">
        <f t="array" ref="AJ2007">MATCH(Table1[[#This Row],[Game_ID]],_xlfn.UNIQUE(_xlfn._xlws.FILTER(Table1[Game_ID],Table1[Team]=Table1[[#This Row],[Team]])),0)</f>
        <v>7</v>
      </c>
      <c r="AK2007">
        <f>IF(Table1[[#This Row],[Last5_Flag]]=1,1,0)</f>
        <v>0</v>
      </c>
      <c r="AL2007">
        <f>COUNTIFS(
    Table1[Player Name], Table1[[#This Row],[Player Name]],
    Table1[Position], Table1[[#This Row],[Position]]
)</f>
        <v>13</v>
      </c>
      <c r="AM2007" t="str" cm="1">
        <f t="array" ref="AM20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008" spans="1:39" x14ac:dyDescent="0.2">
      <c r="A2008" t="str">
        <f>TEXT(Table1[[#This Row],[Date]],"yyyymmdd") &amp; "_" &amp; (LEFT(D2008,3) &amp; "_" &amp; LEFT(E2008,3) &amp; "_" &amp; (Table1[[#This Row],[Game_no.]]))</f>
        <v>20260311_Ame_Poi_1</v>
      </c>
      <c r="B2008" s="1">
        <v>46092</v>
      </c>
      <c r="C2008" s="3">
        <v>1</v>
      </c>
      <c r="D2008" t="s">
        <v>415</v>
      </c>
      <c r="E2008" t="s">
        <v>245</v>
      </c>
      <c r="F2008" t="s">
        <v>245</v>
      </c>
      <c r="G2008" t="s">
        <v>415</v>
      </c>
      <c r="H2008" t="s">
        <v>247</v>
      </c>
      <c r="I2008" t="str">
        <f>TRIM(SUBSTITUTE(Table1[[#This Row],[Player]], " ", ""))</f>
        <v>C.Mann</v>
      </c>
      <c r="J2008">
        <v>4</v>
      </c>
      <c r="K2008">
        <v>1</v>
      </c>
      <c r="L2008">
        <v>2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f t="shared" si="93"/>
        <v>2</v>
      </c>
      <c r="W2008" t="s">
        <v>48</v>
      </c>
      <c r="X2008" s="3">
        <v>3</v>
      </c>
      <c r="Y2008">
        <v>0</v>
      </c>
      <c r="AF2008">
        <f>Table1[[#This Row],[AB]]+Table1[[#This Row],[BB]]+Table1[[#This Row],[SF]]</f>
        <v>4</v>
      </c>
      <c r="AG2008">
        <f>Table1[[#This Row],[H]]+Table1[[#This Row],[BB]]</f>
        <v>2</v>
      </c>
      <c r="AH2008">
        <f>Table1[[#This Row],[H]]-Table1[[#This Row],[2B]]-Table1[[#This Row],[3B]]-Table1[[#This Row],[HR]]</f>
        <v>2</v>
      </c>
      <c r="AI2008" s="3">
        <f>IF(Table1[[#This Row],[Team_Game_Number]] &gt;_xlfn.MAXIFS(Table1[Team_Game_Number],Table1[Team],Table1[[#This Row],[Team]]) - 5,1,0)</f>
        <v>0</v>
      </c>
      <c r="AJ2008" cm="1">
        <f t="array" ref="AJ2008">MATCH(Table1[[#This Row],[Game_ID]],_xlfn.UNIQUE(_xlfn._xlws.FILTER(Table1[Game_ID],Table1[Team]=Table1[[#This Row],[Team]])),0)</f>
        <v>7</v>
      </c>
      <c r="AK2008">
        <f>IF(Table1[[#This Row],[Last5_Flag]]=1,1,0)</f>
        <v>0</v>
      </c>
      <c r="AL2008">
        <f>COUNTIFS(
    Table1[Player Name], Table1[[#This Row],[Player Name]],
    Table1[Position], Table1[[#This Row],[Position]]
)</f>
        <v>11</v>
      </c>
      <c r="AM2008" t="str" cm="1">
        <f t="array" ref="AM20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009" spans="1:39" x14ac:dyDescent="0.2">
      <c r="A2009" t="str">
        <f>TEXT(Table1[[#This Row],[Date]],"yyyymmdd") &amp; "_" &amp; (LEFT(D2009,3) &amp; "_" &amp; LEFT(E2009,3) &amp; "_" &amp; (Table1[[#This Row],[Game_no.]]))</f>
        <v>20260311_Ame_Poi_1</v>
      </c>
      <c r="B2009" s="1">
        <v>46092</v>
      </c>
      <c r="C2009" s="3">
        <v>1</v>
      </c>
      <c r="D2009" t="s">
        <v>415</v>
      </c>
      <c r="E2009" t="s">
        <v>245</v>
      </c>
      <c r="F2009" t="s">
        <v>245</v>
      </c>
      <c r="G2009" t="s">
        <v>415</v>
      </c>
      <c r="H2009" t="s">
        <v>249</v>
      </c>
      <c r="I2009" t="str">
        <f>TRIM(SUBSTITUTE(Table1[[#This Row],[Player]], " ", ""))</f>
        <v>G.Welsh</v>
      </c>
      <c r="J2009">
        <v>4</v>
      </c>
      <c r="K2009">
        <v>1</v>
      </c>
      <c r="L2009">
        <v>2</v>
      </c>
      <c r="M2009">
        <v>2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f t="shared" si="93"/>
        <v>4</v>
      </c>
      <c r="W2009" t="s">
        <v>52</v>
      </c>
      <c r="X2009" s="3">
        <v>4</v>
      </c>
      <c r="Y2009">
        <v>0</v>
      </c>
      <c r="AF2009">
        <f>Table1[[#This Row],[AB]]+Table1[[#This Row],[BB]]+Table1[[#This Row],[SF]]</f>
        <v>4</v>
      </c>
      <c r="AG2009">
        <f>Table1[[#This Row],[H]]+Table1[[#This Row],[BB]]</f>
        <v>2</v>
      </c>
      <c r="AH2009">
        <f>Table1[[#This Row],[H]]-Table1[[#This Row],[2B]]-Table1[[#This Row],[3B]]-Table1[[#This Row],[HR]]</f>
        <v>1</v>
      </c>
      <c r="AI2009" s="3">
        <f>IF(Table1[[#This Row],[Team_Game_Number]] &gt;_xlfn.MAXIFS(Table1[Team_Game_Number],Table1[Team],Table1[[#This Row],[Team]]) - 5,1,0)</f>
        <v>0</v>
      </c>
      <c r="AJ2009" cm="1">
        <f t="array" ref="AJ2009">MATCH(Table1[[#This Row],[Game_ID]],_xlfn.UNIQUE(_xlfn._xlws.FILTER(Table1[Game_ID],Table1[Team]=Table1[[#This Row],[Team]])),0)</f>
        <v>7</v>
      </c>
      <c r="AK2009">
        <f>IF(Table1[[#This Row],[Last5_Flag]]=1,1,0)</f>
        <v>0</v>
      </c>
      <c r="AL2009">
        <f>COUNTIFS(
    Table1[Player Name], Table1[[#This Row],[Player Name]],
    Table1[Position], Table1[[#This Row],[Position]]
)</f>
        <v>11</v>
      </c>
      <c r="AM2009" t="str" cm="1">
        <f t="array" ref="AM20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10" spans="1:39" x14ac:dyDescent="0.2">
      <c r="A2010" t="str">
        <f>TEXT(Table1[[#This Row],[Date]],"yyyymmdd") &amp; "_" &amp; (LEFT(D2010,3) &amp; "_" &amp; LEFT(E2010,3) &amp; "_" &amp; (Table1[[#This Row],[Game_no.]]))</f>
        <v>20260311_Ame_Poi_1</v>
      </c>
      <c r="B2010" s="1">
        <v>46092</v>
      </c>
      <c r="C2010" s="3">
        <v>1</v>
      </c>
      <c r="D2010" t="s">
        <v>415</v>
      </c>
      <c r="E2010" t="s">
        <v>245</v>
      </c>
      <c r="F2010" t="s">
        <v>245</v>
      </c>
      <c r="G2010" t="s">
        <v>415</v>
      </c>
      <c r="H2010" t="s">
        <v>258</v>
      </c>
      <c r="I2010" t="str">
        <f>TRIM(SUBSTITUTE(Table1[[#This Row],[Player]], " ", ""))</f>
        <v>B.Moudy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f t="shared" si="93"/>
        <v>0</v>
      </c>
      <c r="W2010" t="s">
        <v>73</v>
      </c>
      <c r="X2010" s="3"/>
      <c r="Y2010">
        <v>0</v>
      </c>
      <c r="AF2010">
        <f>Table1[[#This Row],[AB]]+Table1[[#This Row],[BB]]+Table1[[#This Row],[SF]]</f>
        <v>0</v>
      </c>
      <c r="AG2010">
        <f>Table1[[#This Row],[H]]+Table1[[#This Row],[BB]]</f>
        <v>0</v>
      </c>
      <c r="AH2010">
        <f>Table1[[#This Row],[H]]-Table1[[#This Row],[2B]]-Table1[[#This Row],[3B]]-Table1[[#This Row],[HR]]</f>
        <v>0</v>
      </c>
      <c r="AI2010" s="3">
        <f>IF(Table1[[#This Row],[Team_Game_Number]] &gt;_xlfn.MAXIFS(Table1[Team_Game_Number],Table1[Team],Table1[[#This Row],[Team]]) - 5,1,0)</f>
        <v>0</v>
      </c>
      <c r="AJ2010" cm="1">
        <f t="array" ref="AJ2010">MATCH(Table1[[#This Row],[Game_ID]],_xlfn.UNIQUE(_xlfn._xlws.FILTER(Table1[Game_ID],Table1[Team]=Table1[[#This Row],[Team]])),0)</f>
        <v>7</v>
      </c>
      <c r="AK2010">
        <f>IF(Table1[[#This Row],[Last5_Flag]]=1,1,0)</f>
        <v>0</v>
      </c>
      <c r="AL2010">
        <f>COUNTIFS(
    Table1[Player Name], Table1[[#This Row],[Player Name]],
    Table1[Position], Table1[[#This Row],[Position]]
)</f>
        <v>11</v>
      </c>
      <c r="AM2010" t="str" cm="1">
        <f t="array" ref="AM20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011" spans="1:39" x14ac:dyDescent="0.2">
      <c r="A2011" t="str">
        <f>TEXT(Table1[[#This Row],[Date]],"yyyymmdd") &amp; "_" &amp; (LEFT(D2011,3) &amp; "_" &amp; LEFT(E2011,3) &amp; "_" &amp; (Table1[[#This Row],[Game_no.]]))</f>
        <v>20260311_Ame_Poi_1</v>
      </c>
      <c r="B2011" s="1">
        <v>46092</v>
      </c>
      <c r="C2011" s="3">
        <v>1</v>
      </c>
      <c r="D2011" t="s">
        <v>415</v>
      </c>
      <c r="E2011" t="s">
        <v>245</v>
      </c>
      <c r="F2011" t="s">
        <v>245</v>
      </c>
      <c r="G2011" t="s">
        <v>415</v>
      </c>
      <c r="H2011" t="s">
        <v>254</v>
      </c>
      <c r="I2011" t="str">
        <f>TRIM(SUBSTITUTE(Table1[[#This Row],[Player]], " ", ""))</f>
        <v>J.Hess</v>
      </c>
      <c r="J2011">
        <v>2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f t="shared" si="93"/>
        <v>0</v>
      </c>
      <c r="W2011" t="s">
        <v>43</v>
      </c>
      <c r="X2011" s="3">
        <v>5</v>
      </c>
      <c r="Y2011">
        <v>0</v>
      </c>
      <c r="AF2011">
        <f>Table1[[#This Row],[AB]]+Table1[[#This Row],[BB]]+Table1[[#This Row],[SF]]</f>
        <v>3</v>
      </c>
      <c r="AG2011">
        <f>Table1[[#This Row],[H]]+Table1[[#This Row],[BB]]</f>
        <v>1</v>
      </c>
      <c r="AH2011">
        <f>Table1[[#This Row],[H]]-Table1[[#This Row],[2B]]-Table1[[#This Row],[3B]]-Table1[[#This Row],[HR]]</f>
        <v>0</v>
      </c>
      <c r="AI2011" s="3">
        <f>IF(Table1[[#This Row],[Team_Game_Number]] &gt;_xlfn.MAXIFS(Table1[Team_Game_Number],Table1[Team],Table1[[#This Row],[Team]]) - 5,1,0)</f>
        <v>0</v>
      </c>
      <c r="AJ2011" cm="1">
        <f t="array" ref="AJ2011">MATCH(Table1[[#This Row],[Game_ID]],_xlfn.UNIQUE(_xlfn._xlws.FILTER(Table1[Game_ID],Table1[Team]=Table1[[#This Row],[Team]])),0)</f>
        <v>7</v>
      </c>
      <c r="AK2011">
        <f>IF(Table1[[#This Row],[Last5_Flag]]=1,1,0)</f>
        <v>0</v>
      </c>
      <c r="AL2011">
        <f>COUNTIFS(
    Table1[Player Name], Table1[[#This Row],[Player Name]],
    Table1[Position], Table1[[#This Row],[Position]]
)</f>
        <v>21</v>
      </c>
      <c r="AM2011" t="str" cm="1">
        <f t="array" ref="AM20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012" spans="1:39" x14ac:dyDescent="0.2">
      <c r="A2012" t="str">
        <f>TEXT(Table1[[#This Row],[Date]],"yyyymmdd") &amp; "_" &amp; (LEFT(D2012,3) &amp; "_" &amp; LEFT(E2012,3) &amp; "_" &amp; (Table1[[#This Row],[Game_no.]]))</f>
        <v>20260311_Ame_Poi_1</v>
      </c>
      <c r="B2012" s="1">
        <v>46092</v>
      </c>
      <c r="C2012" s="3">
        <v>1</v>
      </c>
      <c r="D2012" t="s">
        <v>415</v>
      </c>
      <c r="E2012" t="s">
        <v>245</v>
      </c>
      <c r="F2012" t="s">
        <v>245</v>
      </c>
      <c r="G2012" t="s">
        <v>415</v>
      </c>
      <c r="H2012" t="s">
        <v>248</v>
      </c>
      <c r="I2012" t="str">
        <f>TRIM(SUBSTITUTE(Table1[[#This Row],[Player]], " ", ""))</f>
        <v>E.Henry</v>
      </c>
      <c r="J2012">
        <v>3</v>
      </c>
      <c r="K2012">
        <v>0</v>
      </c>
      <c r="L2012">
        <v>3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f t="shared" si="93"/>
        <v>3</v>
      </c>
      <c r="W2012" t="s">
        <v>53</v>
      </c>
      <c r="X2012" s="3">
        <v>6</v>
      </c>
      <c r="Y2012">
        <v>0</v>
      </c>
      <c r="AF2012">
        <f>Table1[[#This Row],[AB]]+Table1[[#This Row],[BB]]+Table1[[#This Row],[SF]]</f>
        <v>3</v>
      </c>
      <c r="AG2012">
        <f>Table1[[#This Row],[H]]+Table1[[#This Row],[BB]]</f>
        <v>3</v>
      </c>
      <c r="AH2012">
        <f>Table1[[#This Row],[H]]-Table1[[#This Row],[2B]]-Table1[[#This Row],[3B]]-Table1[[#This Row],[HR]]</f>
        <v>3</v>
      </c>
      <c r="AI2012" s="3">
        <f>IF(Table1[[#This Row],[Team_Game_Number]] &gt;_xlfn.MAXIFS(Table1[Team_Game_Number],Table1[Team],Table1[[#This Row],[Team]]) - 5,1,0)</f>
        <v>0</v>
      </c>
      <c r="AJ2012" cm="1">
        <f t="array" ref="AJ2012">MATCH(Table1[[#This Row],[Game_ID]],_xlfn.UNIQUE(_xlfn._xlws.FILTER(Table1[Game_ID],Table1[Team]=Table1[[#This Row],[Team]])),0)</f>
        <v>7</v>
      </c>
      <c r="AK2012">
        <f>IF(Table1[[#This Row],[Last5_Flag]]=1,1,0)</f>
        <v>0</v>
      </c>
      <c r="AL2012">
        <f>COUNTIFS(
    Table1[Player Name], Table1[[#This Row],[Player Name]],
    Table1[Position], Table1[[#This Row],[Position]]
)</f>
        <v>13</v>
      </c>
      <c r="AM2012" t="str" cm="1">
        <f t="array" ref="AM20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13" spans="1:39" x14ac:dyDescent="0.2">
      <c r="A2013" t="str">
        <f>TEXT(Table1[[#This Row],[Date]],"yyyymmdd") &amp; "_" &amp; (LEFT(D2013,3) &amp; "_" &amp; LEFT(E2013,3) &amp; "_" &amp; (Table1[[#This Row],[Game_no.]]))</f>
        <v>20260311_Ame_Poi_1</v>
      </c>
      <c r="B2013" s="1">
        <v>46092</v>
      </c>
      <c r="C2013" s="3">
        <v>1</v>
      </c>
      <c r="D2013" t="s">
        <v>415</v>
      </c>
      <c r="E2013" t="s">
        <v>245</v>
      </c>
      <c r="F2013" t="s">
        <v>245</v>
      </c>
      <c r="G2013" t="s">
        <v>415</v>
      </c>
      <c r="H2013" t="s">
        <v>257</v>
      </c>
      <c r="I2013" t="str">
        <f>TRIM(SUBSTITUTE(Table1[[#This Row],[Player]], " ", ""))</f>
        <v>A.Hubble</v>
      </c>
      <c r="J2013">
        <v>2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f t="shared" si="93"/>
        <v>0</v>
      </c>
      <c r="W2013" t="s">
        <v>50</v>
      </c>
      <c r="X2013" s="3">
        <v>7</v>
      </c>
      <c r="Y2013">
        <v>0</v>
      </c>
      <c r="AF2013">
        <f>Table1[[#This Row],[AB]]+Table1[[#This Row],[BB]]+Table1[[#This Row],[SF]]</f>
        <v>2</v>
      </c>
      <c r="AG2013">
        <f>Table1[[#This Row],[H]]+Table1[[#This Row],[BB]]</f>
        <v>0</v>
      </c>
      <c r="AH2013">
        <f>Table1[[#This Row],[H]]-Table1[[#This Row],[2B]]-Table1[[#This Row],[3B]]-Table1[[#This Row],[HR]]</f>
        <v>0</v>
      </c>
      <c r="AI2013" s="3">
        <f>IF(Table1[[#This Row],[Team_Game_Number]] &gt;_xlfn.MAXIFS(Table1[Team_Game_Number],Table1[Team],Table1[[#This Row],[Team]]) - 5,1,0)</f>
        <v>0</v>
      </c>
      <c r="AJ2013" cm="1">
        <f t="array" ref="AJ2013">MATCH(Table1[[#This Row],[Game_ID]],_xlfn.UNIQUE(_xlfn._xlws.FILTER(Table1[Game_ID],Table1[Team]=Table1[[#This Row],[Team]])),0)</f>
        <v>7</v>
      </c>
      <c r="AK2013">
        <f>IF(Table1[[#This Row],[Last5_Flag]]=1,1,0)</f>
        <v>0</v>
      </c>
      <c r="AL2013">
        <f>COUNTIFS(
    Table1[Player Name], Table1[[#This Row],[Player Name]],
    Table1[Position], Table1[[#This Row],[Position]]
)</f>
        <v>5</v>
      </c>
      <c r="AM2013" t="str" cm="1">
        <f t="array" ref="AM20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14" spans="1:39" x14ac:dyDescent="0.2">
      <c r="A2014" t="str">
        <f>TEXT(Table1[[#This Row],[Date]],"yyyymmdd") &amp; "_" &amp; (LEFT(D2014,3) &amp; "_" &amp; LEFT(E2014,3) &amp; "_" &amp; (Table1[[#This Row],[Game_no.]]))</f>
        <v>20260311_Ame_Poi_1</v>
      </c>
      <c r="B2014" s="1">
        <v>46092</v>
      </c>
      <c r="C2014" s="3">
        <v>1</v>
      </c>
      <c r="D2014" t="s">
        <v>415</v>
      </c>
      <c r="E2014" t="s">
        <v>245</v>
      </c>
      <c r="F2014" t="s">
        <v>245</v>
      </c>
      <c r="G2014" t="s">
        <v>415</v>
      </c>
      <c r="H2014" t="s">
        <v>349</v>
      </c>
      <c r="I2014" t="str">
        <f>TRIM(SUBSTITUTE(Table1[[#This Row],[Player]], " ", ""))</f>
        <v>G.Labrie</v>
      </c>
      <c r="J2014">
        <v>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f t="shared" ref="V2014:V2045" si="94">L2014*1+P2014*2+Q2014*3+R2014*4</f>
        <v>0</v>
      </c>
      <c r="W2014" t="s">
        <v>8</v>
      </c>
      <c r="X2014" s="3">
        <v>8</v>
      </c>
      <c r="Y2014">
        <v>2</v>
      </c>
      <c r="AF2014">
        <f>Table1[[#This Row],[AB]]+Table1[[#This Row],[BB]]+Table1[[#This Row],[SF]]</f>
        <v>3</v>
      </c>
      <c r="AG2014">
        <f>Table1[[#This Row],[H]]+Table1[[#This Row],[BB]]</f>
        <v>0</v>
      </c>
      <c r="AH2014">
        <f>Table1[[#This Row],[H]]-Table1[[#This Row],[2B]]-Table1[[#This Row],[3B]]-Table1[[#This Row],[HR]]</f>
        <v>0</v>
      </c>
      <c r="AI2014" s="3">
        <f>IF(Table1[[#This Row],[Team_Game_Number]] &gt;_xlfn.MAXIFS(Table1[Team_Game_Number],Table1[Team],Table1[[#This Row],[Team]]) - 5,1,0)</f>
        <v>0</v>
      </c>
      <c r="AJ2014" cm="1">
        <f t="array" ref="AJ2014">MATCH(Table1[[#This Row],[Game_ID]],_xlfn.UNIQUE(_xlfn._xlws.FILTER(Table1[Game_ID],Table1[Team]=Table1[[#This Row],[Team]])),0)</f>
        <v>7</v>
      </c>
      <c r="AK2014">
        <f>IF(Table1[[#This Row],[Last5_Flag]]=1,1,0)</f>
        <v>0</v>
      </c>
      <c r="AL2014">
        <f>COUNTIFS(
    Table1[Player Name], Table1[[#This Row],[Player Name]],
    Table1[Position], Table1[[#This Row],[Position]]
)</f>
        <v>20</v>
      </c>
      <c r="AM2014" t="str" cm="1">
        <f t="array" ref="AM20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015" spans="1:39" x14ac:dyDescent="0.2">
      <c r="A2015" t="str">
        <f>TEXT(Table1[[#This Row],[Date]],"yyyymmdd") &amp; "_" &amp; (LEFT(D2015,3) &amp; "_" &amp; LEFT(E2015,3) &amp; "_" &amp; (Table1[[#This Row],[Game_no.]]))</f>
        <v>20260311_Ame_Poi_1</v>
      </c>
      <c r="B2015" s="1">
        <v>46092</v>
      </c>
      <c r="C2015" s="3">
        <v>1</v>
      </c>
      <c r="D2015" t="s">
        <v>415</v>
      </c>
      <c r="E2015" t="s">
        <v>245</v>
      </c>
      <c r="F2015" t="s">
        <v>245</v>
      </c>
      <c r="G2015" t="s">
        <v>415</v>
      </c>
      <c r="H2015" t="s">
        <v>252</v>
      </c>
      <c r="I2015" t="str">
        <f>TRIM(SUBSTITUTE(Table1[[#This Row],[Player]], " ", ""))</f>
        <v>K.Fabiano</v>
      </c>
      <c r="J2015">
        <v>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f t="shared" si="94"/>
        <v>0</v>
      </c>
      <c r="W2015" t="s">
        <v>54</v>
      </c>
      <c r="X2015" s="3">
        <v>9</v>
      </c>
      <c r="Y2015">
        <v>0</v>
      </c>
      <c r="AF2015">
        <f>Table1[[#This Row],[AB]]+Table1[[#This Row],[BB]]+Table1[[#This Row],[SF]]</f>
        <v>3</v>
      </c>
      <c r="AG2015">
        <f>Table1[[#This Row],[H]]+Table1[[#This Row],[BB]]</f>
        <v>0</v>
      </c>
      <c r="AH2015">
        <f>Table1[[#This Row],[H]]-Table1[[#This Row],[2B]]-Table1[[#This Row],[3B]]-Table1[[#This Row],[HR]]</f>
        <v>0</v>
      </c>
      <c r="AI2015" s="3">
        <f>IF(Table1[[#This Row],[Team_Game_Number]] &gt;_xlfn.MAXIFS(Table1[Team_Game_Number],Table1[Team],Table1[[#This Row],[Team]]) - 5,1,0)</f>
        <v>0</v>
      </c>
      <c r="AJ2015" cm="1">
        <f t="array" ref="AJ2015">MATCH(Table1[[#This Row],[Game_ID]],_xlfn.UNIQUE(_xlfn._xlws.FILTER(Table1[Game_ID],Table1[Team]=Table1[[#This Row],[Team]])),0)</f>
        <v>7</v>
      </c>
      <c r="AK2015">
        <f>IF(Table1[[#This Row],[Last5_Flag]]=1,1,0)</f>
        <v>0</v>
      </c>
      <c r="AL2015">
        <f>COUNTIFS(
    Table1[Player Name], Table1[[#This Row],[Player Name]],
    Table1[Position], Table1[[#This Row],[Position]]
)</f>
        <v>21</v>
      </c>
      <c r="AM2015" t="str" cm="1">
        <f t="array" ref="AM20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016" spans="1:39" x14ac:dyDescent="0.2">
      <c r="A2016" t="str">
        <f>TEXT(Table1[[#This Row],[Date]],"yyyymmdd") &amp; "_" &amp; (LEFT(D2016,3) &amp; "_" &amp; LEFT(E2016,3) &amp; "_" &amp; (Table1[[#This Row],[Game_no.]]))</f>
        <v>20260311_Ame_Poi_1</v>
      </c>
      <c r="B2016" s="1">
        <v>46092</v>
      </c>
      <c r="C2016" s="3">
        <v>1</v>
      </c>
      <c r="D2016" t="s">
        <v>415</v>
      </c>
      <c r="E2016" t="s">
        <v>245</v>
      </c>
      <c r="F2016" t="s">
        <v>245</v>
      </c>
      <c r="G2016" t="s">
        <v>415</v>
      </c>
      <c r="H2016" t="s">
        <v>259</v>
      </c>
      <c r="I2016" t="str">
        <f>TRIM(SUBSTITUTE(Table1[[#This Row],[Player]], " ", ""))</f>
        <v>J.Johnson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f t="shared" si="94"/>
        <v>0</v>
      </c>
      <c r="W2016" t="s">
        <v>58</v>
      </c>
      <c r="X2016" s="3"/>
      <c r="Y2016">
        <v>0</v>
      </c>
      <c r="Z2016">
        <v>7</v>
      </c>
      <c r="AA2016">
        <v>7</v>
      </c>
      <c r="AB2016">
        <v>2</v>
      </c>
      <c r="AC2016">
        <v>2</v>
      </c>
      <c r="AD2016">
        <v>2</v>
      </c>
      <c r="AE2016">
        <v>1</v>
      </c>
      <c r="AF2016">
        <f>Table1[[#This Row],[AB]]+Table1[[#This Row],[BB]]+Table1[[#This Row],[SF]]</f>
        <v>0</v>
      </c>
      <c r="AG2016">
        <f>Table1[[#This Row],[H]]+Table1[[#This Row],[BB]]</f>
        <v>0</v>
      </c>
      <c r="AH2016">
        <f>Table1[[#This Row],[H]]-Table1[[#This Row],[2B]]-Table1[[#This Row],[3B]]-Table1[[#This Row],[HR]]</f>
        <v>0</v>
      </c>
      <c r="AI2016" s="3">
        <f>IF(Table1[[#This Row],[Team_Game_Number]] &gt;_xlfn.MAXIFS(Table1[Team_Game_Number],Table1[Team],Table1[[#This Row],[Team]]) - 5,1,0)</f>
        <v>0</v>
      </c>
      <c r="AJ2016" cm="1">
        <f t="array" ref="AJ2016">MATCH(Table1[[#This Row],[Game_ID]],_xlfn.UNIQUE(_xlfn._xlws.FILTER(Table1[Game_ID],Table1[Team]=Table1[[#This Row],[Team]])),0)</f>
        <v>7</v>
      </c>
      <c r="AK2016">
        <f>IF(Table1[[#This Row],[Last5_Flag]]=1,1,0)</f>
        <v>0</v>
      </c>
      <c r="AL2016">
        <f>COUNTIFS(
    Table1[Player Name], Table1[[#This Row],[Player Name]],
    Table1[Position], Table1[[#This Row],[Position]]
)</f>
        <v>11</v>
      </c>
      <c r="AM2016" t="str" cm="1">
        <f t="array" ref="AM20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017" spans="1:39" x14ac:dyDescent="0.2">
      <c r="A2017" t="str">
        <f>TEXT(Table1[[#This Row],[Date]],"yyyymmdd") &amp; "_" &amp; (LEFT(D2017,3) &amp; "_" &amp; LEFT(E2017,3) &amp; "_" &amp; (Table1[[#This Row],[Game_no.]]))</f>
        <v>20260311_Way_Poi_1</v>
      </c>
      <c r="B2017" s="1">
        <v>46092</v>
      </c>
      <c r="C2017" s="3">
        <v>1</v>
      </c>
      <c r="D2017" t="s">
        <v>416</v>
      </c>
      <c r="E2017" t="s">
        <v>245</v>
      </c>
      <c r="F2017" t="s">
        <v>245</v>
      </c>
      <c r="G2017" t="s">
        <v>416</v>
      </c>
      <c r="H2017" t="s">
        <v>246</v>
      </c>
      <c r="I2017" t="str">
        <f>TRIM(SUBSTITUTE(Table1[[#This Row],[Player]], " ", ""))</f>
        <v>M.Arndt</v>
      </c>
      <c r="J2017">
        <v>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f t="shared" si="94"/>
        <v>0</v>
      </c>
      <c r="W2017" t="s">
        <v>57</v>
      </c>
      <c r="X2017" s="3">
        <v>1</v>
      </c>
      <c r="Y2017">
        <v>0</v>
      </c>
      <c r="AF2017">
        <f>Table1[[#This Row],[AB]]+Table1[[#This Row],[BB]]+Table1[[#This Row],[SF]]</f>
        <v>2</v>
      </c>
      <c r="AG2017">
        <f>Table1[[#This Row],[H]]+Table1[[#This Row],[BB]]</f>
        <v>0</v>
      </c>
      <c r="AH2017">
        <f>Table1[[#This Row],[H]]-Table1[[#This Row],[2B]]-Table1[[#This Row],[3B]]-Table1[[#This Row],[HR]]</f>
        <v>0</v>
      </c>
      <c r="AI2017" s="3">
        <f>IF(Table1[[#This Row],[Team_Game_Number]] &gt;_xlfn.MAXIFS(Table1[Team_Game_Number],Table1[Team],Table1[[#This Row],[Team]]) - 5,1,0)</f>
        <v>0</v>
      </c>
      <c r="AJ2017" cm="1">
        <f t="array" ref="AJ2017">MATCH(Table1[[#This Row],[Game_ID]],_xlfn.UNIQUE(_xlfn._xlws.FILTER(Table1[Game_ID],Table1[Team]=Table1[[#This Row],[Team]])),0)</f>
        <v>8</v>
      </c>
      <c r="AK2017">
        <f>IF(Table1[[#This Row],[Last5_Flag]]=1,1,0)</f>
        <v>0</v>
      </c>
      <c r="AL2017">
        <f>COUNTIFS(
    Table1[Player Name], Table1[[#This Row],[Player Name]],
    Table1[Position], Table1[[#This Row],[Position]]
)</f>
        <v>23</v>
      </c>
      <c r="AM2017" t="str" cm="1">
        <f t="array" ref="AM20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018" spans="1:39" x14ac:dyDescent="0.2">
      <c r="A2018" t="str">
        <f>TEXT(Table1[[#This Row],[Date]],"yyyymmdd") &amp; "_" &amp; (LEFT(D2018,3) &amp; "_" &amp; LEFT(E2018,3) &amp; "_" &amp; (Table1[[#This Row],[Game_no.]]))</f>
        <v>20260311_Way_Poi_1</v>
      </c>
      <c r="B2018" s="1">
        <v>46092</v>
      </c>
      <c r="C2018" s="3">
        <v>1</v>
      </c>
      <c r="D2018" t="s">
        <v>416</v>
      </c>
      <c r="E2018" t="s">
        <v>245</v>
      </c>
      <c r="F2018" t="s">
        <v>245</v>
      </c>
      <c r="G2018" t="s">
        <v>416</v>
      </c>
      <c r="H2018" t="s">
        <v>256</v>
      </c>
      <c r="I2018" t="str">
        <f>TRIM(SUBSTITUTE(Table1[[#This Row],[Player]], " ", ""))</f>
        <v>C.Wright</v>
      </c>
      <c r="J2018">
        <v>3</v>
      </c>
      <c r="K2018">
        <v>0</v>
      </c>
      <c r="L2018">
        <v>0</v>
      </c>
      <c r="M2018">
        <v>0</v>
      </c>
      <c r="N2018">
        <v>0</v>
      </c>
      <c r="O2018">
        <v>2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f t="shared" si="94"/>
        <v>0</v>
      </c>
      <c r="W2018" t="s">
        <v>7</v>
      </c>
      <c r="X2018" s="3">
        <v>2</v>
      </c>
      <c r="Y2018">
        <v>0</v>
      </c>
      <c r="AF2018">
        <f>Table1[[#This Row],[AB]]+Table1[[#This Row],[BB]]+Table1[[#This Row],[SF]]</f>
        <v>3</v>
      </c>
      <c r="AG2018">
        <f>Table1[[#This Row],[H]]+Table1[[#This Row],[BB]]</f>
        <v>0</v>
      </c>
      <c r="AH2018">
        <f>Table1[[#This Row],[H]]-Table1[[#This Row],[2B]]-Table1[[#This Row],[3B]]-Table1[[#This Row],[HR]]</f>
        <v>0</v>
      </c>
      <c r="AI2018" s="3">
        <f>IF(Table1[[#This Row],[Team_Game_Number]] &gt;_xlfn.MAXIFS(Table1[Team_Game_Number],Table1[Team],Table1[[#This Row],[Team]]) - 5,1,0)</f>
        <v>0</v>
      </c>
      <c r="AJ2018" cm="1">
        <f t="array" ref="AJ2018">MATCH(Table1[[#This Row],[Game_ID]],_xlfn.UNIQUE(_xlfn._xlws.FILTER(Table1[Game_ID],Table1[Team]=Table1[[#This Row],[Team]])),0)</f>
        <v>8</v>
      </c>
      <c r="AK2018">
        <f>IF(Table1[[#This Row],[Last5_Flag]]=1,1,0)</f>
        <v>0</v>
      </c>
      <c r="AL2018">
        <f>COUNTIFS(
    Table1[Player Name], Table1[[#This Row],[Player Name]],
    Table1[Position], Table1[[#This Row],[Position]]
)</f>
        <v>13</v>
      </c>
      <c r="AM2018" t="str" cm="1">
        <f t="array" ref="AM20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019" spans="1:39" x14ac:dyDescent="0.2">
      <c r="A2019" t="str">
        <f>TEXT(Table1[[#This Row],[Date]],"yyyymmdd") &amp; "_" &amp; (LEFT(D2019,3) &amp; "_" &amp; LEFT(E2019,3) &amp; "_" &amp; (Table1[[#This Row],[Game_no.]]))</f>
        <v>20260311_Way_Poi_1</v>
      </c>
      <c r="B2019" s="1">
        <v>46092</v>
      </c>
      <c r="C2019" s="3">
        <v>1</v>
      </c>
      <c r="D2019" t="s">
        <v>416</v>
      </c>
      <c r="E2019" t="s">
        <v>245</v>
      </c>
      <c r="F2019" t="s">
        <v>245</v>
      </c>
      <c r="G2019" t="s">
        <v>416</v>
      </c>
      <c r="H2019" t="s">
        <v>247</v>
      </c>
      <c r="I2019" t="str">
        <f>TRIM(SUBSTITUTE(Table1[[#This Row],[Player]], " ", ""))</f>
        <v>C.Mann</v>
      </c>
      <c r="J2019">
        <v>2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f t="shared" si="94"/>
        <v>0</v>
      </c>
      <c r="W2019" t="s">
        <v>48</v>
      </c>
      <c r="X2019" s="3">
        <v>3</v>
      </c>
      <c r="Y2019">
        <v>0</v>
      </c>
      <c r="AF2019">
        <f>Table1[[#This Row],[AB]]+Table1[[#This Row],[BB]]+Table1[[#This Row],[SF]]</f>
        <v>2</v>
      </c>
      <c r="AG2019">
        <f>Table1[[#This Row],[H]]+Table1[[#This Row],[BB]]</f>
        <v>0</v>
      </c>
      <c r="AH2019">
        <f>Table1[[#This Row],[H]]-Table1[[#This Row],[2B]]-Table1[[#This Row],[3B]]-Table1[[#This Row],[HR]]</f>
        <v>0</v>
      </c>
      <c r="AI2019" s="3">
        <f>IF(Table1[[#This Row],[Team_Game_Number]] &gt;_xlfn.MAXIFS(Table1[Team_Game_Number],Table1[Team],Table1[[#This Row],[Team]]) - 5,1,0)</f>
        <v>0</v>
      </c>
      <c r="AJ2019" cm="1">
        <f t="array" ref="AJ2019">MATCH(Table1[[#This Row],[Game_ID]],_xlfn.UNIQUE(_xlfn._xlws.FILTER(Table1[Game_ID],Table1[Team]=Table1[[#This Row],[Team]])),0)</f>
        <v>8</v>
      </c>
      <c r="AK2019">
        <f>IF(Table1[[#This Row],[Last5_Flag]]=1,1,0)</f>
        <v>0</v>
      </c>
      <c r="AL2019">
        <f>COUNTIFS(
    Table1[Player Name], Table1[[#This Row],[Player Name]],
    Table1[Position], Table1[[#This Row],[Position]]
)</f>
        <v>11</v>
      </c>
      <c r="AM2019" t="str" cm="1">
        <f t="array" ref="AM20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020" spans="1:39" x14ac:dyDescent="0.2">
      <c r="A2020" t="str">
        <f>TEXT(Table1[[#This Row],[Date]],"yyyymmdd") &amp; "_" &amp; (LEFT(D2020,3) &amp; "_" &amp; LEFT(E2020,3) &amp; "_" &amp; (Table1[[#This Row],[Game_no.]]))</f>
        <v>20260311_Way_Poi_1</v>
      </c>
      <c r="B2020" s="1">
        <v>46092</v>
      </c>
      <c r="C2020" s="3">
        <v>1</v>
      </c>
      <c r="D2020" t="s">
        <v>416</v>
      </c>
      <c r="E2020" t="s">
        <v>245</v>
      </c>
      <c r="F2020" t="s">
        <v>245</v>
      </c>
      <c r="G2020" t="s">
        <v>416</v>
      </c>
      <c r="H2020" t="s">
        <v>249</v>
      </c>
      <c r="I2020" t="str">
        <f>TRIM(SUBSTITUTE(Table1[[#This Row],[Player]], " ", ""))</f>
        <v>G.Welsh</v>
      </c>
      <c r="J2020">
        <v>0</v>
      </c>
      <c r="K2020">
        <v>1</v>
      </c>
      <c r="L2020">
        <v>0</v>
      </c>
      <c r="M2020">
        <v>0</v>
      </c>
      <c r="N2020">
        <v>2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f t="shared" si="94"/>
        <v>0</v>
      </c>
      <c r="W2020" t="s">
        <v>128</v>
      </c>
      <c r="X2020" s="3">
        <v>4</v>
      </c>
      <c r="Y2020">
        <v>0</v>
      </c>
      <c r="AF2020">
        <f>Table1[[#This Row],[AB]]+Table1[[#This Row],[BB]]+Table1[[#This Row],[SF]]</f>
        <v>2</v>
      </c>
      <c r="AG2020">
        <f>Table1[[#This Row],[H]]+Table1[[#This Row],[BB]]</f>
        <v>2</v>
      </c>
      <c r="AH2020">
        <f>Table1[[#This Row],[H]]-Table1[[#This Row],[2B]]-Table1[[#This Row],[3B]]-Table1[[#This Row],[HR]]</f>
        <v>0</v>
      </c>
      <c r="AI2020" s="3">
        <f>IF(Table1[[#This Row],[Team_Game_Number]] &gt;_xlfn.MAXIFS(Table1[Team_Game_Number],Table1[Team],Table1[[#This Row],[Team]]) - 5,1,0)</f>
        <v>0</v>
      </c>
      <c r="AJ2020" cm="1">
        <f t="array" ref="AJ2020">MATCH(Table1[[#This Row],[Game_ID]],_xlfn.UNIQUE(_xlfn._xlws.FILTER(Table1[Game_ID],Table1[Team]=Table1[[#This Row],[Team]])),0)</f>
        <v>8</v>
      </c>
      <c r="AK2020">
        <f>IF(Table1[[#This Row],[Last5_Flag]]=1,1,0)</f>
        <v>0</v>
      </c>
      <c r="AL2020">
        <f>COUNTIFS(
    Table1[Player Name], Table1[[#This Row],[Player Name]],
    Table1[Position], Table1[[#This Row],[Position]]
)</f>
        <v>2</v>
      </c>
      <c r="AM2020" t="str" cm="1">
        <f t="array" ref="AM20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21" spans="1:39" x14ac:dyDescent="0.2">
      <c r="A2021" t="str">
        <f>TEXT(Table1[[#This Row],[Date]],"yyyymmdd") &amp; "_" &amp; (LEFT(D2021,3) &amp; "_" &amp; LEFT(E2021,3) &amp; "_" &amp; (Table1[[#This Row],[Game_no.]]))</f>
        <v>20260311_Way_Poi_1</v>
      </c>
      <c r="B2021" s="1">
        <v>46092</v>
      </c>
      <c r="C2021" s="3">
        <v>1</v>
      </c>
      <c r="D2021" t="s">
        <v>416</v>
      </c>
      <c r="E2021" t="s">
        <v>245</v>
      </c>
      <c r="F2021" t="s">
        <v>245</v>
      </c>
      <c r="G2021" t="s">
        <v>416</v>
      </c>
      <c r="H2021" t="s">
        <v>248</v>
      </c>
      <c r="I2021" t="str">
        <f>TRIM(SUBSTITUTE(Table1[[#This Row],[Player]], " ", ""))</f>
        <v>E.Henry</v>
      </c>
      <c r="J2021">
        <v>1</v>
      </c>
      <c r="K2021">
        <v>1</v>
      </c>
      <c r="L2021">
        <v>0</v>
      </c>
      <c r="M2021">
        <v>0</v>
      </c>
      <c r="N2021">
        <v>1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f t="shared" si="94"/>
        <v>0</v>
      </c>
      <c r="W2021" t="s">
        <v>414</v>
      </c>
      <c r="X2021" s="3">
        <v>5</v>
      </c>
      <c r="Y2021">
        <v>1</v>
      </c>
      <c r="Z2021">
        <v>3</v>
      </c>
      <c r="AA2021">
        <v>8</v>
      </c>
      <c r="AB2021">
        <v>7</v>
      </c>
      <c r="AC2021">
        <v>6</v>
      </c>
      <c r="AD2021">
        <v>4</v>
      </c>
      <c r="AE2021">
        <v>3</v>
      </c>
      <c r="AF2021">
        <f>Table1[[#This Row],[AB]]+Table1[[#This Row],[BB]]+Table1[[#This Row],[SF]]</f>
        <v>2</v>
      </c>
      <c r="AG2021">
        <f>Table1[[#This Row],[H]]+Table1[[#This Row],[BB]]</f>
        <v>1</v>
      </c>
      <c r="AH2021">
        <f>Table1[[#This Row],[H]]-Table1[[#This Row],[2B]]-Table1[[#This Row],[3B]]-Table1[[#This Row],[HR]]</f>
        <v>0</v>
      </c>
      <c r="AI2021" s="3">
        <f>IF(Table1[[#This Row],[Team_Game_Number]] &gt;_xlfn.MAXIFS(Table1[Team_Game_Number],Table1[Team],Table1[[#This Row],[Team]]) - 5,1,0)</f>
        <v>0</v>
      </c>
      <c r="AJ2021" cm="1">
        <f t="array" ref="AJ2021">MATCH(Table1[[#This Row],[Game_ID]],_xlfn.UNIQUE(_xlfn._xlws.FILTER(Table1[Game_ID],Table1[Team]=Table1[[#This Row],[Team]])),0)</f>
        <v>8</v>
      </c>
      <c r="AK2021">
        <f>IF(Table1[[#This Row],[Last5_Flag]]=1,1,0)</f>
        <v>0</v>
      </c>
      <c r="AL2021">
        <f>COUNTIFS(
    Table1[Player Name], Table1[[#This Row],[Player Name]],
    Table1[Position], Table1[[#This Row],[Position]]
)</f>
        <v>2</v>
      </c>
      <c r="AM2021" t="str" cm="1">
        <f t="array" ref="AM20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22" spans="1:39" x14ac:dyDescent="0.2">
      <c r="A2022" t="str">
        <f>TEXT(Table1[[#This Row],[Date]],"yyyymmdd") &amp; "_" &amp; (LEFT(D2022,3) &amp; "_" &amp; LEFT(E2022,3) &amp; "_" &amp; (Table1[[#This Row],[Game_no.]]))</f>
        <v>20260311_Way_Poi_1</v>
      </c>
      <c r="B2022" s="1">
        <v>46092</v>
      </c>
      <c r="C2022" s="3">
        <v>1</v>
      </c>
      <c r="D2022" t="s">
        <v>416</v>
      </c>
      <c r="E2022" t="s">
        <v>245</v>
      </c>
      <c r="F2022" t="s">
        <v>245</v>
      </c>
      <c r="G2022" t="s">
        <v>416</v>
      </c>
      <c r="H2022" t="s">
        <v>254</v>
      </c>
      <c r="I2022" t="str">
        <f>TRIM(SUBSTITUTE(Table1[[#This Row],[Player]], " ", ""))</f>
        <v>J.Hess</v>
      </c>
      <c r="J2022">
        <v>2</v>
      </c>
      <c r="K2022">
        <v>0</v>
      </c>
      <c r="L2022">
        <v>1</v>
      </c>
      <c r="M2022">
        <v>2</v>
      </c>
      <c r="N2022">
        <v>0</v>
      </c>
      <c r="O2022">
        <v>1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f t="shared" si="94"/>
        <v>3</v>
      </c>
      <c r="W2022" t="s">
        <v>43</v>
      </c>
      <c r="X2022" s="3">
        <v>6</v>
      </c>
      <c r="Y2022">
        <v>0</v>
      </c>
      <c r="AF2022">
        <f>Table1[[#This Row],[AB]]+Table1[[#This Row],[BB]]+Table1[[#This Row],[SF]]</f>
        <v>2</v>
      </c>
      <c r="AG2022">
        <f>Table1[[#This Row],[H]]+Table1[[#This Row],[BB]]</f>
        <v>1</v>
      </c>
      <c r="AH2022">
        <f>Table1[[#This Row],[H]]-Table1[[#This Row],[2B]]-Table1[[#This Row],[3B]]-Table1[[#This Row],[HR]]</f>
        <v>0</v>
      </c>
      <c r="AI2022" s="3">
        <f>IF(Table1[[#This Row],[Team_Game_Number]] &gt;_xlfn.MAXIFS(Table1[Team_Game_Number],Table1[Team],Table1[[#This Row],[Team]]) - 5,1,0)</f>
        <v>0</v>
      </c>
      <c r="AJ2022" cm="1">
        <f t="array" ref="AJ2022">MATCH(Table1[[#This Row],[Game_ID]],_xlfn.UNIQUE(_xlfn._xlws.FILTER(Table1[Game_ID],Table1[Team]=Table1[[#This Row],[Team]])),0)</f>
        <v>8</v>
      </c>
      <c r="AK2022">
        <f>IF(Table1[[#This Row],[Last5_Flag]]=1,1,0)</f>
        <v>0</v>
      </c>
      <c r="AL2022">
        <f>COUNTIFS(
    Table1[Player Name], Table1[[#This Row],[Player Name]],
    Table1[Position], Table1[[#This Row],[Position]]
)</f>
        <v>21</v>
      </c>
      <c r="AM2022" t="str" cm="1">
        <f t="array" ref="AM20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023" spans="1:39" x14ac:dyDescent="0.2">
      <c r="A2023" t="str">
        <f>TEXT(Table1[[#This Row],[Date]],"yyyymmdd") &amp; "_" &amp; (LEFT(D2023,3) &amp; "_" &amp; LEFT(E2023,3) &amp; "_" &amp; (Table1[[#This Row],[Game_no.]]))</f>
        <v>20260311_Way_Poi_1</v>
      </c>
      <c r="B2023" s="1">
        <v>46092</v>
      </c>
      <c r="C2023" s="3">
        <v>1</v>
      </c>
      <c r="D2023" t="s">
        <v>416</v>
      </c>
      <c r="E2023" t="s">
        <v>245</v>
      </c>
      <c r="F2023" t="s">
        <v>245</v>
      </c>
      <c r="G2023" t="s">
        <v>416</v>
      </c>
      <c r="H2023" t="s">
        <v>257</v>
      </c>
      <c r="I2023" t="str">
        <f>TRIM(SUBSTITUTE(Table1[[#This Row],[Player]], " ", ""))</f>
        <v>A.Hubble</v>
      </c>
      <c r="J2023">
        <v>2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f t="shared" si="94"/>
        <v>0</v>
      </c>
      <c r="W2023" t="s">
        <v>356</v>
      </c>
      <c r="X2023" s="3">
        <v>7</v>
      </c>
      <c r="Y2023">
        <v>0</v>
      </c>
      <c r="Z2023">
        <v>2</v>
      </c>
      <c r="AA2023">
        <v>6</v>
      </c>
      <c r="AB2023">
        <v>5</v>
      </c>
      <c r="AC2023">
        <v>5</v>
      </c>
      <c r="AD2023">
        <v>3</v>
      </c>
      <c r="AE2023">
        <v>0</v>
      </c>
      <c r="AF2023">
        <f>Table1[[#This Row],[AB]]+Table1[[#This Row],[BB]]+Table1[[#This Row],[SF]]</f>
        <v>2</v>
      </c>
      <c r="AG2023">
        <f>Table1[[#This Row],[H]]+Table1[[#This Row],[BB]]</f>
        <v>0</v>
      </c>
      <c r="AH2023">
        <f>Table1[[#This Row],[H]]-Table1[[#This Row],[2B]]-Table1[[#This Row],[3B]]-Table1[[#This Row],[HR]]</f>
        <v>0</v>
      </c>
      <c r="AI2023" s="3">
        <f>IF(Table1[[#This Row],[Team_Game_Number]] &gt;_xlfn.MAXIFS(Table1[Team_Game_Number],Table1[Team],Table1[[#This Row],[Team]]) - 5,1,0)</f>
        <v>0</v>
      </c>
      <c r="AJ2023" cm="1">
        <f t="array" ref="AJ2023">MATCH(Table1[[#This Row],[Game_ID]],_xlfn.UNIQUE(_xlfn._xlws.FILTER(Table1[Game_ID],Table1[Team]=Table1[[#This Row],[Team]])),0)</f>
        <v>8</v>
      </c>
      <c r="AK2023">
        <f>IF(Table1[[#This Row],[Last5_Flag]]=1,1,0)</f>
        <v>0</v>
      </c>
      <c r="AL2023">
        <f>COUNTIFS(
    Table1[Player Name], Table1[[#This Row],[Player Name]],
    Table1[Position], Table1[[#This Row],[Position]]
)</f>
        <v>2</v>
      </c>
      <c r="AM2023" t="str" cm="1">
        <f t="array" ref="AM20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24" spans="1:39" x14ac:dyDescent="0.2">
      <c r="A2024" t="str">
        <f>TEXT(Table1[[#This Row],[Date]],"yyyymmdd") &amp; "_" &amp; (LEFT(D2024,3) &amp; "_" &amp; LEFT(E2024,3) &amp; "_" &amp; (Table1[[#This Row],[Game_no.]]))</f>
        <v>20260311_Way_Poi_1</v>
      </c>
      <c r="B2024" s="1">
        <v>46092</v>
      </c>
      <c r="C2024" s="3">
        <v>1</v>
      </c>
      <c r="D2024" t="s">
        <v>416</v>
      </c>
      <c r="E2024" t="s">
        <v>245</v>
      </c>
      <c r="F2024" t="s">
        <v>245</v>
      </c>
      <c r="G2024" t="s">
        <v>416</v>
      </c>
      <c r="H2024" t="s">
        <v>260</v>
      </c>
      <c r="I2024" t="str">
        <f>TRIM(SUBSTITUTE(Table1[[#This Row],[Player]], " ", ""))</f>
        <v>P.Haller</v>
      </c>
      <c r="J2024">
        <v>2</v>
      </c>
      <c r="K2024">
        <v>0</v>
      </c>
      <c r="L2024">
        <v>0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f t="shared" si="94"/>
        <v>0</v>
      </c>
      <c r="W2024" t="s">
        <v>52</v>
      </c>
      <c r="X2024" s="3">
        <v>8</v>
      </c>
      <c r="Y2024">
        <v>0</v>
      </c>
      <c r="AF2024">
        <f>Table1[[#This Row],[AB]]+Table1[[#This Row],[BB]]+Table1[[#This Row],[SF]]</f>
        <v>2</v>
      </c>
      <c r="AG2024">
        <f>Table1[[#This Row],[H]]+Table1[[#This Row],[BB]]</f>
        <v>0</v>
      </c>
      <c r="AH2024">
        <f>Table1[[#This Row],[H]]-Table1[[#This Row],[2B]]-Table1[[#This Row],[3B]]-Table1[[#This Row],[HR]]</f>
        <v>0</v>
      </c>
      <c r="AI2024" s="3">
        <f>IF(Table1[[#This Row],[Team_Game_Number]] &gt;_xlfn.MAXIFS(Table1[Team_Game_Number],Table1[Team],Table1[[#This Row],[Team]]) - 5,1,0)</f>
        <v>0</v>
      </c>
      <c r="AJ2024" cm="1">
        <f t="array" ref="AJ2024">MATCH(Table1[[#This Row],[Game_ID]],_xlfn.UNIQUE(_xlfn._xlws.FILTER(Table1[Game_ID],Table1[Team]=Table1[[#This Row],[Team]])),0)</f>
        <v>8</v>
      </c>
      <c r="AK2024">
        <f>IF(Table1[[#This Row],[Last5_Flag]]=1,1,0)</f>
        <v>0</v>
      </c>
      <c r="AL2024">
        <f>COUNTIFS(
    Table1[Player Name], Table1[[#This Row],[Player Name]],
    Table1[Position], Table1[[#This Row],[Position]]
)</f>
        <v>11</v>
      </c>
      <c r="AM2024" t="str" cm="1">
        <f t="array" ref="AM20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25" spans="1:39" x14ac:dyDescent="0.2">
      <c r="A2025" t="str">
        <f>TEXT(Table1[[#This Row],[Date]],"yyyymmdd") &amp; "_" &amp; (LEFT(D2025,3) &amp; "_" &amp; LEFT(E2025,3) &amp; "_" &amp; (Table1[[#This Row],[Game_no.]]))</f>
        <v>20260311_Way_Poi_1</v>
      </c>
      <c r="B2025" s="1">
        <v>46092</v>
      </c>
      <c r="C2025" s="3">
        <v>1</v>
      </c>
      <c r="D2025" t="s">
        <v>416</v>
      </c>
      <c r="E2025" t="s">
        <v>245</v>
      </c>
      <c r="F2025" t="s">
        <v>245</v>
      </c>
      <c r="G2025" t="s">
        <v>416</v>
      </c>
      <c r="H2025" t="s">
        <v>250</v>
      </c>
      <c r="I2025" t="str">
        <f>TRIM(SUBSTITUTE(Table1[[#This Row],[Player]], " ", ""))</f>
        <v>T.Morris</v>
      </c>
      <c r="J2025">
        <v>2</v>
      </c>
      <c r="K2025">
        <v>0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f t="shared" si="94"/>
        <v>0</v>
      </c>
      <c r="W2025" t="s">
        <v>8</v>
      </c>
      <c r="X2025" s="3">
        <v>9</v>
      </c>
      <c r="Y2025">
        <v>0</v>
      </c>
      <c r="AF2025">
        <f>Table1[[#This Row],[AB]]+Table1[[#This Row],[BB]]+Table1[[#This Row],[SF]]</f>
        <v>2</v>
      </c>
      <c r="AG2025">
        <f>Table1[[#This Row],[H]]+Table1[[#This Row],[BB]]</f>
        <v>0</v>
      </c>
      <c r="AH2025">
        <f>Table1[[#This Row],[H]]-Table1[[#This Row],[2B]]-Table1[[#This Row],[3B]]-Table1[[#This Row],[HR]]</f>
        <v>0</v>
      </c>
      <c r="AI2025" s="3">
        <f>IF(Table1[[#This Row],[Team_Game_Number]] &gt;_xlfn.MAXIFS(Table1[Team_Game_Number],Table1[Team],Table1[[#This Row],[Team]]) - 5,1,0)</f>
        <v>0</v>
      </c>
      <c r="AJ2025" cm="1">
        <f t="array" ref="AJ2025">MATCH(Table1[[#This Row],[Game_ID]],_xlfn.UNIQUE(_xlfn._xlws.FILTER(Table1[Game_ID],Table1[Team]=Table1[[#This Row],[Team]])),0)</f>
        <v>8</v>
      </c>
      <c r="AK2025">
        <f>IF(Table1[[#This Row],[Last5_Flag]]=1,1,0)</f>
        <v>0</v>
      </c>
      <c r="AL2025">
        <f>COUNTIFS(
    Table1[Player Name], Table1[[#This Row],[Player Name]],
    Table1[Position], Table1[[#This Row],[Position]]
)</f>
        <v>3</v>
      </c>
      <c r="AM2025" t="str" cm="1">
        <f t="array" ref="AM20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026" spans="1:39" x14ac:dyDescent="0.2">
      <c r="A2026" t="str">
        <f>TEXT(Table1[[#This Row],[Date]],"yyyymmdd") &amp; "_" &amp; (LEFT(D2026,3) &amp; "_" &amp; LEFT(E2026,3) &amp; "_" &amp; (Table1[[#This Row],[Game_no.]]))</f>
        <v>20260311_Way_Poi_1</v>
      </c>
      <c r="B2026" s="1">
        <v>46092</v>
      </c>
      <c r="C2026" s="3">
        <v>1</v>
      </c>
      <c r="D2026" t="s">
        <v>416</v>
      </c>
      <c r="E2026" t="s">
        <v>245</v>
      </c>
      <c r="F2026" t="s">
        <v>245</v>
      </c>
      <c r="G2026" t="s">
        <v>416</v>
      </c>
      <c r="H2026" t="s">
        <v>252</v>
      </c>
      <c r="I2026" t="str">
        <f>TRIM(SUBSTITUTE(Table1[[#This Row],[Player]], " ", ""))</f>
        <v>K.Fabiano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f t="shared" si="94"/>
        <v>0</v>
      </c>
      <c r="W2026" t="s">
        <v>54</v>
      </c>
      <c r="X2026" s="3"/>
      <c r="Y2026">
        <v>0</v>
      </c>
      <c r="AF2026">
        <f>Table1[[#This Row],[AB]]+Table1[[#This Row],[BB]]+Table1[[#This Row],[SF]]</f>
        <v>0</v>
      </c>
      <c r="AG2026">
        <f>Table1[[#This Row],[H]]+Table1[[#This Row],[BB]]</f>
        <v>0</v>
      </c>
      <c r="AH2026">
        <f>Table1[[#This Row],[H]]-Table1[[#This Row],[2B]]-Table1[[#This Row],[3B]]-Table1[[#This Row],[HR]]</f>
        <v>0</v>
      </c>
      <c r="AI2026" s="3">
        <f>IF(Table1[[#This Row],[Team_Game_Number]] &gt;_xlfn.MAXIFS(Table1[Team_Game_Number],Table1[Team],Table1[[#This Row],[Team]]) - 5,1,0)</f>
        <v>0</v>
      </c>
      <c r="AJ2026" cm="1">
        <f t="array" ref="AJ2026">MATCH(Table1[[#This Row],[Game_ID]],_xlfn.UNIQUE(_xlfn._xlws.FILTER(Table1[Game_ID],Table1[Team]=Table1[[#This Row],[Team]])),0)</f>
        <v>8</v>
      </c>
      <c r="AK2026">
        <f>IF(Table1[[#This Row],[Last5_Flag]]=1,1,0)</f>
        <v>0</v>
      </c>
      <c r="AL2026">
        <f>COUNTIFS(
    Table1[Player Name], Table1[[#This Row],[Player Name]],
    Table1[Position], Table1[[#This Row],[Position]]
)</f>
        <v>21</v>
      </c>
      <c r="AM2026" t="str" cm="1">
        <f t="array" ref="AM20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027" spans="1:39" x14ac:dyDescent="0.2">
      <c r="A2027" t="str">
        <f>TEXT(Table1[[#This Row],[Date]],"yyyymmdd") &amp; "_" &amp; (LEFT(D2027,3) &amp; "_" &amp; LEFT(E2027,3) &amp; "_" &amp; (Table1[[#This Row],[Game_no.]]))</f>
        <v>20260312_Cla_Poi_1</v>
      </c>
      <c r="B2027" s="1">
        <v>46093</v>
      </c>
      <c r="C2027" s="3">
        <v>1</v>
      </c>
      <c r="D2027" t="s">
        <v>404</v>
      </c>
      <c r="E2027" t="s">
        <v>245</v>
      </c>
      <c r="F2027" t="s">
        <v>245</v>
      </c>
      <c r="G2027" t="s">
        <v>404</v>
      </c>
      <c r="H2027" t="s">
        <v>246</v>
      </c>
      <c r="I2027" t="str">
        <f>TRIM(SUBSTITUTE(Table1[[#This Row],[Player]], " ", ""))</f>
        <v>M.Arndt</v>
      </c>
      <c r="J2027">
        <v>4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f t="shared" si="94"/>
        <v>0</v>
      </c>
      <c r="W2027" t="s">
        <v>57</v>
      </c>
      <c r="X2027" s="3">
        <v>1</v>
      </c>
      <c r="Y2027">
        <v>0</v>
      </c>
      <c r="AF2027">
        <f>Table1[[#This Row],[AB]]+Table1[[#This Row],[BB]]+Table1[[#This Row],[SF]]</f>
        <v>4</v>
      </c>
      <c r="AG2027">
        <f>Table1[[#This Row],[H]]+Table1[[#This Row],[BB]]</f>
        <v>0</v>
      </c>
      <c r="AH2027">
        <f>Table1[[#This Row],[H]]-Table1[[#This Row],[2B]]-Table1[[#This Row],[3B]]-Table1[[#This Row],[HR]]</f>
        <v>0</v>
      </c>
      <c r="AI2027" s="3">
        <f>IF(Table1[[#This Row],[Team_Game_Number]] &gt;_xlfn.MAXIFS(Table1[Team_Game_Number],Table1[Team],Table1[[#This Row],[Team]]) - 5,1,0)</f>
        <v>0</v>
      </c>
      <c r="AJ2027" cm="1">
        <f t="array" ref="AJ2027">MATCH(Table1[[#This Row],[Game_ID]],_xlfn.UNIQUE(_xlfn._xlws.FILTER(Table1[Game_ID],Table1[Team]=Table1[[#This Row],[Team]])),0)</f>
        <v>9</v>
      </c>
      <c r="AK2027">
        <f>IF(Table1[[#This Row],[Last5_Flag]]=1,1,0)</f>
        <v>0</v>
      </c>
      <c r="AL2027">
        <f>COUNTIFS(
    Table1[Player Name], Table1[[#This Row],[Player Name]],
    Table1[Position], Table1[[#This Row],[Position]]
)</f>
        <v>23</v>
      </c>
      <c r="AM2027" t="str" cm="1">
        <f t="array" ref="AM20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028" spans="1:39" x14ac:dyDescent="0.2">
      <c r="A2028" t="str">
        <f>TEXT(Table1[[#This Row],[Date]],"yyyymmdd") &amp; "_" &amp; (LEFT(D2028,3) &amp; "_" &amp; LEFT(E2028,3) &amp; "_" &amp; (Table1[[#This Row],[Game_no.]]))</f>
        <v>20260312_Cla_Poi_1</v>
      </c>
      <c r="B2028" s="1">
        <v>46093</v>
      </c>
      <c r="C2028" s="3">
        <v>1</v>
      </c>
      <c r="D2028" t="s">
        <v>404</v>
      </c>
      <c r="E2028" t="s">
        <v>245</v>
      </c>
      <c r="F2028" t="s">
        <v>245</v>
      </c>
      <c r="G2028" t="s">
        <v>404</v>
      </c>
      <c r="H2028" t="s">
        <v>256</v>
      </c>
      <c r="I2028" t="str">
        <f>TRIM(SUBSTITUTE(Table1[[#This Row],[Player]], " ", ""))</f>
        <v>C.Wright</v>
      </c>
      <c r="J2028">
        <v>3</v>
      </c>
      <c r="K2028">
        <v>0</v>
      </c>
      <c r="L2028">
        <v>0</v>
      </c>
      <c r="M2028">
        <v>0</v>
      </c>
      <c r="N2028">
        <v>0</v>
      </c>
      <c r="O2028">
        <v>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f t="shared" si="94"/>
        <v>0</v>
      </c>
      <c r="W2028" t="s">
        <v>7</v>
      </c>
      <c r="X2028" s="3">
        <v>2</v>
      </c>
      <c r="Y2028">
        <v>0</v>
      </c>
      <c r="AF2028">
        <f>Table1[[#This Row],[AB]]+Table1[[#This Row],[BB]]+Table1[[#This Row],[SF]]</f>
        <v>3</v>
      </c>
      <c r="AG2028">
        <f>Table1[[#This Row],[H]]+Table1[[#This Row],[BB]]</f>
        <v>0</v>
      </c>
      <c r="AH2028">
        <f>Table1[[#This Row],[H]]-Table1[[#This Row],[2B]]-Table1[[#This Row],[3B]]-Table1[[#This Row],[HR]]</f>
        <v>0</v>
      </c>
      <c r="AI2028" s="3">
        <f>IF(Table1[[#This Row],[Team_Game_Number]] &gt;_xlfn.MAXIFS(Table1[Team_Game_Number],Table1[Team],Table1[[#This Row],[Team]]) - 5,1,0)</f>
        <v>0</v>
      </c>
      <c r="AJ2028" cm="1">
        <f t="array" ref="AJ2028">MATCH(Table1[[#This Row],[Game_ID]],_xlfn.UNIQUE(_xlfn._xlws.FILTER(Table1[Game_ID],Table1[Team]=Table1[[#This Row],[Team]])),0)</f>
        <v>9</v>
      </c>
      <c r="AK2028">
        <f>IF(Table1[[#This Row],[Last5_Flag]]=1,1,0)</f>
        <v>0</v>
      </c>
      <c r="AL2028">
        <f>COUNTIFS(
    Table1[Player Name], Table1[[#This Row],[Player Name]],
    Table1[Position], Table1[[#This Row],[Position]]
)</f>
        <v>13</v>
      </c>
      <c r="AM2028" t="str" cm="1">
        <f t="array" ref="AM20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029" spans="1:39" x14ac:dyDescent="0.2">
      <c r="A2029" t="str">
        <f>TEXT(Table1[[#This Row],[Date]],"yyyymmdd") &amp; "_" &amp; (LEFT(D2029,3) &amp; "_" &amp; LEFT(E2029,3) &amp; "_" &amp; (Table1[[#This Row],[Game_no.]]))</f>
        <v>20260312_Cla_Poi_1</v>
      </c>
      <c r="B2029" s="1">
        <v>46093</v>
      </c>
      <c r="C2029" s="3">
        <v>1</v>
      </c>
      <c r="D2029" t="s">
        <v>404</v>
      </c>
      <c r="E2029" t="s">
        <v>245</v>
      </c>
      <c r="F2029" t="s">
        <v>245</v>
      </c>
      <c r="G2029" t="s">
        <v>404</v>
      </c>
      <c r="H2029" t="s">
        <v>247</v>
      </c>
      <c r="I2029" t="str">
        <f>TRIM(SUBSTITUTE(Table1[[#This Row],[Player]], " ", ""))</f>
        <v>C.Mann</v>
      </c>
      <c r="J2029">
        <v>4</v>
      </c>
      <c r="K2029">
        <v>1</v>
      </c>
      <c r="L2029">
        <v>2</v>
      </c>
      <c r="M2029">
        <v>1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f t="shared" si="94"/>
        <v>4</v>
      </c>
      <c r="W2029" t="s">
        <v>48</v>
      </c>
      <c r="X2029" s="3">
        <v>3</v>
      </c>
      <c r="Y2029">
        <v>0</v>
      </c>
      <c r="AF2029">
        <f>Table1[[#This Row],[AB]]+Table1[[#This Row],[BB]]+Table1[[#This Row],[SF]]</f>
        <v>4</v>
      </c>
      <c r="AG2029">
        <f>Table1[[#This Row],[H]]+Table1[[#This Row],[BB]]</f>
        <v>2</v>
      </c>
      <c r="AH2029">
        <f>Table1[[#This Row],[H]]-Table1[[#This Row],[2B]]-Table1[[#This Row],[3B]]-Table1[[#This Row],[HR]]</f>
        <v>1</v>
      </c>
      <c r="AI2029" s="3">
        <f>IF(Table1[[#This Row],[Team_Game_Number]] &gt;_xlfn.MAXIFS(Table1[Team_Game_Number],Table1[Team],Table1[[#This Row],[Team]]) - 5,1,0)</f>
        <v>0</v>
      </c>
      <c r="AJ2029" cm="1">
        <f t="array" ref="AJ2029">MATCH(Table1[[#This Row],[Game_ID]],_xlfn.UNIQUE(_xlfn._xlws.FILTER(Table1[Game_ID],Table1[Team]=Table1[[#This Row],[Team]])),0)</f>
        <v>9</v>
      </c>
      <c r="AK2029">
        <f>IF(Table1[[#This Row],[Last5_Flag]]=1,1,0)</f>
        <v>0</v>
      </c>
      <c r="AL2029">
        <f>COUNTIFS(
    Table1[Player Name], Table1[[#This Row],[Player Name]],
    Table1[Position], Table1[[#This Row],[Position]]
)</f>
        <v>11</v>
      </c>
      <c r="AM2029" t="str" cm="1">
        <f t="array" ref="AM20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030" spans="1:39" x14ac:dyDescent="0.2">
      <c r="A2030" t="str">
        <f>TEXT(Table1[[#This Row],[Date]],"yyyymmdd") &amp; "_" &amp; (LEFT(D2030,3) &amp; "_" &amp; LEFT(E2030,3) &amp; "_" &amp; (Table1[[#This Row],[Game_no.]]))</f>
        <v>20260312_Cla_Poi_1</v>
      </c>
      <c r="B2030" s="1">
        <v>46093</v>
      </c>
      <c r="C2030" s="3">
        <v>1</v>
      </c>
      <c r="D2030" t="s">
        <v>404</v>
      </c>
      <c r="E2030" t="s">
        <v>245</v>
      </c>
      <c r="F2030" t="s">
        <v>245</v>
      </c>
      <c r="G2030" t="s">
        <v>404</v>
      </c>
      <c r="H2030" t="s">
        <v>249</v>
      </c>
      <c r="I2030" t="str">
        <f>TRIM(SUBSTITUTE(Table1[[#This Row],[Player]], " ", ""))</f>
        <v>G.Welsh</v>
      </c>
      <c r="J2030">
        <v>1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f t="shared" si="94"/>
        <v>3</v>
      </c>
      <c r="W2030" t="s">
        <v>128</v>
      </c>
      <c r="X2030" s="3">
        <v>4</v>
      </c>
      <c r="Y2030">
        <v>0</v>
      </c>
      <c r="AF2030">
        <f>Table1[[#This Row],[AB]]+Table1[[#This Row],[BB]]+Table1[[#This Row],[SF]]</f>
        <v>1</v>
      </c>
      <c r="AG2030">
        <f>Table1[[#This Row],[H]]+Table1[[#This Row],[BB]]</f>
        <v>1</v>
      </c>
      <c r="AH2030">
        <f>Table1[[#This Row],[H]]-Table1[[#This Row],[2B]]-Table1[[#This Row],[3B]]-Table1[[#This Row],[HR]]</f>
        <v>0</v>
      </c>
      <c r="AI2030" s="3">
        <f>IF(Table1[[#This Row],[Team_Game_Number]] &gt;_xlfn.MAXIFS(Table1[Team_Game_Number],Table1[Team],Table1[[#This Row],[Team]]) - 5,1,0)</f>
        <v>0</v>
      </c>
      <c r="AJ2030" cm="1">
        <f t="array" ref="AJ2030">MATCH(Table1[[#This Row],[Game_ID]],_xlfn.UNIQUE(_xlfn._xlws.FILTER(Table1[Game_ID],Table1[Team]=Table1[[#This Row],[Team]])),0)</f>
        <v>9</v>
      </c>
      <c r="AK2030">
        <f>IF(Table1[[#This Row],[Last5_Flag]]=1,1,0)</f>
        <v>0</v>
      </c>
      <c r="AL2030">
        <f>COUNTIFS(
    Table1[Player Name], Table1[[#This Row],[Player Name]],
    Table1[Position], Table1[[#This Row],[Position]]
)</f>
        <v>2</v>
      </c>
      <c r="AM2030" t="str" cm="1">
        <f t="array" ref="AM20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31" spans="1:39" x14ac:dyDescent="0.2">
      <c r="A2031" t="str">
        <f>TEXT(Table1[[#This Row],[Date]],"yyyymmdd") &amp; "_" &amp; (LEFT(D2031,3) &amp; "_" &amp; LEFT(E2031,3) &amp; "_" &amp; (Table1[[#This Row],[Game_no.]]))</f>
        <v>20260312_Cla_Poi_1</v>
      </c>
      <c r="B2031" s="1">
        <v>46093</v>
      </c>
      <c r="C2031" s="3">
        <v>1</v>
      </c>
      <c r="D2031" t="s">
        <v>404</v>
      </c>
      <c r="E2031" t="s">
        <v>245</v>
      </c>
      <c r="F2031" t="s">
        <v>245</v>
      </c>
      <c r="G2031" t="s">
        <v>404</v>
      </c>
      <c r="H2031" t="s">
        <v>258</v>
      </c>
      <c r="I2031" t="str">
        <f>TRIM(SUBSTITUTE(Table1[[#This Row],[Player]], " ", ""))</f>
        <v>B.Moudy</v>
      </c>
      <c r="J2031">
        <v>3</v>
      </c>
      <c r="K2031">
        <v>2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f t="shared" si="94"/>
        <v>1</v>
      </c>
      <c r="W2031" t="s">
        <v>73</v>
      </c>
      <c r="X2031" s="3"/>
      <c r="Y2031">
        <v>0</v>
      </c>
      <c r="AF2031">
        <f>Table1[[#This Row],[AB]]+Table1[[#This Row],[BB]]+Table1[[#This Row],[SF]]</f>
        <v>3</v>
      </c>
      <c r="AG2031">
        <f>Table1[[#This Row],[H]]+Table1[[#This Row],[BB]]</f>
        <v>1</v>
      </c>
      <c r="AH2031">
        <f>Table1[[#This Row],[H]]-Table1[[#This Row],[2B]]-Table1[[#This Row],[3B]]-Table1[[#This Row],[HR]]</f>
        <v>1</v>
      </c>
      <c r="AI2031" s="3">
        <f>IF(Table1[[#This Row],[Team_Game_Number]] &gt;_xlfn.MAXIFS(Table1[Team_Game_Number],Table1[Team],Table1[[#This Row],[Team]]) - 5,1,0)</f>
        <v>0</v>
      </c>
      <c r="AJ2031" cm="1">
        <f t="array" ref="AJ2031">MATCH(Table1[[#This Row],[Game_ID]],_xlfn.UNIQUE(_xlfn._xlws.FILTER(Table1[Game_ID],Table1[Team]=Table1[[#This Row],[Team]])),0)</f>
        <v>9</v>
      </c>
      <c r="AK2031">
        <f>IF(Table1[[#This Row],[Last5_Flag]]=1,1,0)</f>
        <v>0</v>
      </c>
      <c r="AL2031">
        <f>COUNTIFS(
    Table1[Player Name], Table1[[#This Row],[Player Name]],
    Table1[Position], Table1[[#This Row],[Position]]
)</f>
        <v>11</v>
      </c>
      <c r="AM2031" t="str" cm="1">
        <f t="array" ref="AM20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032" spans="1:39" x14ac:dyDescent="0.2">
      <c r="A2032" t="str">
        <f>TEXT(Table1[[#This Row],[Date]],"yyyymmdd") &amp; "_" &amp; (LEFT(D2032,3) &amp; "_" &amp; LEFT(E2032,3) &amp; "_" &amp; (Table1[[#This Row],[Game_no.]]))</f>
        <v>20260312_Cla_Poi_1</v>
      </c>
      <c r="B2032" s="1">
        <v>46093</v>
      </c>
      <c r="C2032" s="3">
        <v>1</v>
      </c>
      <c r="D2032" t="s">
        <v>404</v>
      </c>
      <c r="E2032" t="s">
        <v>245</v>
      </c>
      <c r="F2032" t="s">
        <v>245</v>
      </c>
      <c r="G2032" t="s">
        <v>404</v>
      </c>
      <c r="H2032" t="s">
        <v>254</v>
      </c>
      <c r="I2032" t="str">
        <f>TRIM(SUBSTITUTE(Table1[[#This Row],[Player]], " ", ""))</f>
        <v>J.Hess</v>
      </c>
      <c r="J2032">
        <v>4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f t="shared" si="94"/>
        <v>0</v>
      </c>
      <c r="W2032" t="s">
        <v>43</v>
      </c>
      <c r="X2032" s="3">
        <v>5</v>
      </c>
      <c r="Y2032">
        <v>0</v>
      </c>
      <c r="AF2032">
        <f>Table1[[#This Row],[AB]]+Table1[[#This Row],[BB]]+Table1[[#This Row],[SF]]</f>
        <v>4</v>
      </c>
      <c r="AG2032">
        <f>Table1[[#This Row],[H]]+Table1[[#This Row],[BB]]</f>
        <v>0</v>
      </c>
      <c r="AH2032">
        <f>Table1[[#This Row],[H]]-Table1[[#This Row],[2B]]-Table1[[#This Row],[3B]]-Table1[[#This Row],[HR]]</f>
        <v>0</v>
      </c>
      <c r="AI2032" s="3">
        <f>IF(Table1[[#This Row],[Team_Game_Number]] &gt;_xlfn.MAXIFS(Table1[Team_Game_Number],Table1[Team],Table1[[#This Row],[Team]]) - 5,1,0)</f>
        <v>0</v>
      </c>
      <c r="AJ2032" cm="1">
        <f t="array" ref="AJ2032">MATCH(Table1[[#This Row],[Game_ID]],_xlfn.UNIQUE(_xlfn._xlws.FILTER(Table1[Game_ID],Table1[Team]=Table1[[#This Row],[Team]])),0)</f>
        <v>9</v>
      </c>
      <c r="AK2032">
        <f>IF(Table1[[#This Row],[Last5_Flag]]=1,1,0)</f>
        <v>0</v>
      </c>
      <c r="AL2032">
        <f>COUNTIFS(
    Table1[Player Name], Table1[[#This Row],[Player Name]],
    Table1[Position], Table1[[#This Row],[Position]]
)</f>
        <v>21</v>
      </c>
      <c r="AM2032" t="str" cm="1">
        <f t="array" ref="AM20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033" spans="1:39" x14ac:dyDescent="0.2">
      <c r="A2033" t="str">
        <f>TEXT(Table1[[#This Row],[Date]],"yyyymmdd") &amp; "_" &amp; (LEFT(D2033,3) &amp; "_" &amp; LEFT(E2033,3) &amp; "_" &amp; (Table1[[#This Row],[Game_no.]]))</f>
        <v>20260312_Cla_Poi_1</v>
      </c>
      <c r="B2033" s="1">
        <v>46093</v>
      </c>
      <c r="C2033" s="3">
        <v>1</v>
      </c>
      <c r="D2033" t="s">
        <v>404</v>
      </c>
      <c r="E2033" t="s">
        <v>245</v>
      </c>
      <c r="F2033" t="s">
        <v>245</v>
      </c>
      <c r="G2033" t="s">
        <v>404</v>
      </c>
      <c r="H2033" t="s">
        <v>248</v>
      </c>
      <c r="I2033" t="str">
        <f>TRIM(SUBSTITUTE(Table1[[#This Row],[Player]], " ", ""))</f>
        <v>E.Henry</v>
      </c>
      <c r="J2033">
        <v>4</v>
      </c>
      <c r="K2033">
        <v>2</v>
      </c>
      <c r="L2033">
        <v>2</v>
      </c>
      <c r="M2033">
        <v>1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f t="shared" si="94"/>
        <v>4</v>
      </c>
      <c r="W2033" t="s">
        <v>58</v>
      </c>
      <c r="X2033" s="3">
        <v>6</v>
      </c>
      <c r="Y2033">
        <v>0</v>
      </c>
      <c r="Z2033">
        <v>6</v>
      </c>
      <c r="AA2033">
        <v>8</v>
      </c>
      <c r="AB2033">
        <v>9</v>
      </c>
      <c r="AC2033">
        <v>6</v>
      </c>
      <c r="AD2033">
        <v>8</v>
      </c>
      <c r="AE2033">
        <v>2</v>
      </c>
      <c r="AF2033">
        <f>Table1[[#This Row],[AB]]+Table1[[#This Row],[BB]]+Table1[[#This Row],[SF]]</f>
        <v>4</v>
      </c>
      <c r="AG2033">
        <f>Table1[[#This Row],[H]]+Table1[[#This Row],[BB]]</f>
        <v>2</v>
      </c>
      <c r="AH2033">
        <f>Table1[[#This Row],[H]]-Table1[[#This Row],[2B]]-Table1[[#This Row],[3B]]-Table1[[#This Row],[HR]]</f>
        <v>1</v>
      </c>
      <c r="AI2033" s="3">
        <f>IF(Table1[[#This Row],[Team_Game_Number]] &gt;_xlfn.MAXIFS(Table1[Team_Game_Number],Table1[Team],Table1[[#This Row],[Team]]) - 5,1,0)</f>
        <v>0</v>
      </c>
      <c r="AJ2033" cm="1">
        <f t="array" ref="AJ2033">MATCH(Table1[[#This Row],[Game_ID]],_xlfn.UNIQUE(_xlfn._xlws.FILTER(Table1[Game_ID],Table1[Team]=Table1[[#This Row],[Team]])),0)</f>
        <v>9</v>
      </c>
      <c r="AK2033">
        <f>IF(Table1[[#This Row],[Last5_Flag]]=1,1,0)</f>
        <v>0</v>
      </c>
      <c r="AL2033">
        <f>COUNTIFS(
    Table1[Player Name], Table1[[#This Row],[Player Name]],
    Table1[Position], Table1[[#This Row],[Position]]
)</f>
        <v>5</v>
      </c>
      <c r="AM2033" t="str" cm="1">
        <f t="array" ref="AM20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34" spans="1:39" x14ac:dyDescent="0.2">
      <c r="A2034" t="str">
        <f>TEXT(Table1[[#This Row],[Date]],"yyyymmdd") &amp; "_" &amp; (LEFT(D2034,3) &amp; "_" &amp; LEFT(E2034,3) &amp; "_" &amp; (Table1[[#This Row],[Game_no.]]))</f>
        <v>20260312_Cla_Poi_1</v>
      </c>
      <c r="B2034" s="1">
        <v>46093</v>
      </c>
      <c r="C2034" s="3">
        <v>1</v>
      </c>
      <c r="D2034" t="s">
        <v>404</v>
      </c>
      <c r="E2034" t="s">
        <v>245</v>
      </c>
      <c r="F2034" t="s">
        <v>245</v>
      </c>
      <c r="G2034" t="s">
        <v>404</v>
      </c>
      <c r="H2034" t="s">
        <v>349</v>
      </c>
      <c r="I2034" t="str">
        <f>TRIM(SUBSTITUTE(Table1[[#This Row],[Player]], " ", ""))</f>
        <v>G.Labrie</v>
      </c>
      <c r="J2034">
        <v>3</v>
      </c>
      <c r="K2034">
        <v>1</v>
      </c>
      <c r="L2034">
        <v>2</v>
      </c>
      <c r="M2034">
        <v>0</v>
      </c>
      <c r="N2034">
        <v>1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f t="shared" si="94"/>
        <v>4</v>
      </c>
      <c r="W2034" t="s">
        <v>8</v>
      </c>
      <c r="X2034" s="3">
        <v>7</v>
      </c>
      <c r="Y2034">
        <v>0</v>
      </c>
      <c r="AF2034">
        <f>Table1[[#This Row],[AB]]+Table1[[#This Row],[BB]]+Table1[[#This Row],[SF]]</f>
        <v>4</v>
      </c>
      <c r="AG2034">
        <f>Table1[[#This Row],[H]]+Table1[[#This Row],[BB]]</f>
        <v>3</v>
      </c>
      <c r="AH2034">
        <f>Table1[[#This Row],[H]]-Table1[[#This Row],[2B]]-Table1[[#This Row],[3B]]-Table1[[#This Row],[HR]]</f>
        <v>1</v>
      </c>
      <c r="AI2034" s="3">
        <f>IF(Table1[[#This Row],[Team_Game_Number]] &gt;_xlfn.MAXIFS(Table1[Team_Game_Number],Table1[Team],Table1[[#This Row],[Team]]) - 5,1,0)</f>
        <v>0</v>
      </c>
      <c r="AJ2034" cm="1">
        <f t="array" ref="AJ2034">MATCH(Table1[[#This Row],[Game_ID]],_xlfn.UNIQUE(_xlfn._xlws.FILTER(Table1[Game_ID],Table1[Team]=Table1[[#This Row],[Team]])),0)</f>
        <v>9</v>
      </c>
      <c r="AK2034">
        <f>IF(Table1[[#This Row],[Last5_Flag]]=1,1,0)</f>
        <v>0</v>
      </c>
      <c r="AL2034">
        <f>COUNTIFS(
    Table1[Player Name], Table1[[#This Row],[Player Name]],
    Table1[Position], Table1[[#This Row],[Position]]
)</f>
        <v>20</v>
      </c>
      <c r="AM2034" t="str" cm="1">
        <f t="array" ref="AM20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035" spans="1:39" x14ac:dyDescent="0.2">
      <c r="A2035" t="str">
        <f>TEXT(Table1[[#This Row],[Date]],"yyyymmdd") &amp; "_" &amp; (LEFT(D2035,3) &amp; "_" &amp; LEFT(E2035,3) &amp; "_" &amp; (Table1[[#This Row],[Game_no.]]))</f>
        <v>20260312_Cla_Poi_1</v>
      </c>
      <c r="B2035" s="1">
        <v>46093</v>
      </c>
      <c r="C2035" s="3">
        <v>1</v>
      </c>
      <c r="D2035" t="s">
        <v>404</v>
      </c>
      <c r="E2035" t="s">
        <v>245</v>
      </c>
      <c r="F2035" t="s">
        <v>245</v>
      </c>
      <c r="G2035" t="s">
        <v>404</v>
      </c>
      <c r="H2035" t="s">
        <v>260</v>
      </c>
      <c r="I2035" t="str">
        <f>TRIM(SUBSTITUTE(Table1[[#This Row],[Player]], " ", ""))</f>
        <v>P.Haller</v>
      </c>
      <c r="J2035">
        <v>4</v>
      </c>
      <c r="K2035">
        <v>1</v>
      </c>
      <c r="L2035">
        <v>2</v>
      </c>
      <c r="M2035">
        <v>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f t="shared" si="94"/>
        <v>2</v>
      </c>
      <c r="W2035" t="s">
        <v>52</v>
      </c>
      <c r="X2035" s="3">
        <v>8</v>
      </c>
      <c r="Y2035">
        <v>1</v>
      </c>
      <c r="AF2035">
        <f>Table1[[#This Row],[AB]]+Table1[[#This Row],[BB]]+Table1[[#This Row],[SF]]</f>
        <v>4</v>
      </c>
      <c r="AG2035">
        <f>Table1[[#This Row],[H]]+Table1[[#This Row],[BB]]</f>
        <v>2</v>
      </c>
      <c r="AH2035">
        <f>Table1[[#This Row],[H]]-Table1[[#This Row],[2B]]-Table1[[#This Row],[3B]]-Table1[[#This Row],[HR]]</f>
        <v>2</v>
      </c>
      <c r="AI2035" s="3">
        <f>IF(Table1[[#This Row],[Team_Game_Number]] &gt;_xlfn.MAXIFS(Table1[Team_Game_Number],Table1[Team],Table1[[#This Row],[Team]]) - 5,1,0)</f>
        <v>0</v>
      </c>
      <c r="AJ2035" cm="1">
        <f t="array" ref="AJ2035">MATCH(Table1[[#This Row],[Game_ID]],_xlfn.UNIQUE(_xlfn._xlws.FILTER(Table1[Game_ID],Table1[Team]=Table1[[#This Row],[Team]])),0)</f>
        <v>9</v>
      </c>
      <c r="AK2035">
        <f>IF(Table1[[#This Row],[Last5_Flag]]=1,1,0)</f>
        <v>0</v>
      </c>
      <c r="AL2035">
        <f>COUNTIFS(
    Table1[Player Name], Table1[[#This Row],[Player Name]],
    Table1[Position], Table1[[#This Row],[Position]]
)</f>
        <v>11</v>
      </c>
      <c r="AM2035" t="str" cm="1">
        <f t="array" ref="AM20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36" spans="1:39" x14ac:dyDescent="0.2">
      <c r="A2036" t="str">
        <f>TEXT(Table1[[#This Row],[Date]],"yyyymmdd") &amp; "_" &amp; (LEFT(D2036,3) &amp; "_" &amp; LEFT(E2036,3) &amp; "_" &amp; (Table1[[#This Row],[Game_no.]]))</f>
        <v>20260312_Cla_Poi_1</v>
      </c>
      <c r="B2036" s="1">
        <v>46093</v>
      </c>
      <c r="C2036" s="3">
        <v>1</v>
      </c>
      <c r="D2036" t="s">
        <v>404</v>
      </c>
      <c r="E2036" t="s">
        <v>245</v>
      </c>
      <c r="F2036" t="s">
        <v>245</v>
      </c>
      <c r="G2036" t="s">
        <v>404</v>
      </c>
      <c r="H2036" t="s">
        <v>257</v>
      </c>
      <c r="I2036" t="str">
        <f>TRIM(SUBSTITUTE(Table1[[#This Row],[Player]], " ", ""))</f>
        <v>A.Hubble</v>
      </c>
      <c r="J2036">
        <v>3</v>
      </c>
      <c r="K2036">
        <v>0</v>
      </c>
      <c r="L2036">
        <v>2</v>
      </c>
      <c r="M2036">
        <v>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f t="shared" si="94"/>
        <v>2</v>
      </c>
      <c r="W2036" t="s">
        <v>53</v>
      </c>
      <c r="X2036" s="3">
        <v>9</v>
      </c>
      <c r="Y2036">
        <v>1</v>
      </c>
      <c r="AF2036">
        <f>Table1[[#This Row],[AB]]+Table1[[#This Row],[BB]]+Table1[[#This Row],[SF]]</f>
        <v>3</v>
      </c>
      <c r="AG2036">
        <f>Table1[[#This Row],[H]]+Table1[[#This Row],[BB]]</f>
        <v>2</v>
      </c>
      <c r="AH2036">
        <f>Table1[[#This Row],[H]]-Table1[[#This Row],[2B]]-Table1[[#This Row],[3B]]-Table1[[#This Row],[HR]]</f>
        <v>2</v>
      </c>
      <c r="AI2036" s="3">
        <f>IF(Table1[[#This Row],[Team_Game_Number]] &gt;_xlfn.MAXIFS(Table1[Team_Game_Number],Table1[Team],Table1[[#This Row],[Team]]) - 5,1,0)</f>
        <v>0</v>
      </c>
      <c r="AJ2036" cm="1">
        <f t="array" ref="AJ2036">MATCH(Table1[[#This Row],[Game_ID]],_xlfn.UNIQUE(_xlfn._xlws.FILTER(Table1[Game_ID],Table1[Team]=Table1[[#This Row],[Team]])),0)</f>
        <v>9</v>
      </c>
      <c r="AK2036">
        <f>IF(Table1[[#This Row],[Last5_Flag]]=1,1,0)</f>
        <v>0</v>
      </c>
      <c r="AL2036">
        <f>COUNTIFS(
    Table1[Player Name], Table1[[#This Row],[Player Name]],
    Table1[Position], Table1[[#This Row],[Position]]
)</f>
        <v>6</v>
      </c>
      <c r="AM2036" t="str" cm="1">
        <f t="array" ref="AM20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37" spans="1:39" x14ac:dyDescent="0.2">
      <c r="A2037" t="str">
        <f>TEXT(Table1[[#This Row],[Date]],"yyyymmdd") &amp; "_" &amp; (LEFT(D2037,3) &amp; "_" &amp; LEFT(E2037,3) &amp; "_" &amp; (Table1[[#This Row],[Game_no.]]))</f>
        <v>20260312_Cla_Poi_1</v>
      </c>
      <c r="B2037" s="1">
        <v>46093</v>
      </c>
      <c r="C2037" s="3">
        <v>1</v>
      </c>
      <c r="D2037" t="s">
        <v>404</v>
      </c>
      <c r="E2037" t="s">
        <v>245</v>
      </c>
      <c r="F2037" t="s">
        <v>245</v>
      </c>
      <c r="G2037" t="s">
        <v>404</v>
      </c>
      <c r="H2037" t="s">
        <v>252</v>
      </c>
      <c r="I2037" t="str">
        <f>TRIM(SUBSTITUTE(Table1[[#This Row],[Player]], " ", ""))</f>
        <v>K.Fabiano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f t="shared" si="94"/>
        <v>0</v>
      </c>
      <c r="W2037" t="s">
        <v>54</v>
      </c>
      <c r="X2037" s="3"/>
      <c r="Y2037">
        <v>0</v>
      </c>
      <c r="AF2037">
        <f>Table1[[#This Row],[AB]]+Table1[[#This Row],[BB]]+Table1[[#This Row],[SF]]</f>
        <v>0</v>
      </c>
      <c r="AG2037">
        <f>Table1[[#This Row],[H]]+Table1[[#This Row],[BB]]</f>
        <v>0</v>
      </c>
      <c r="AH2037">
        <f>Table1[[#This Row],[H]]-Table1[[#This Row],[2B]]-Table1[[#This Row],[3B]]-Table1[[#This Row],[HR]]</f>
        <v>0</v>
      </c>
      <c r="AI2037" s="3">
        <f>IF(Table1[[#This Row],[Team_Game_Number]] &gt;_xlfn.MAXIFS(Table1[Team_Game_Number],Table1[Team],Table1[[#This Row],[Team]]) - 5,1,0)</f>
        <v>0</v>
      </c>
      <c r="AJ2037" cm="1">
        <f t="array" ref="AJ2037">MATCH(Table1[[#This Row],[Game_ID]],_xlfn.UNIQUE(_xlfn._xlws.FILTER(Table1[Game_ID],Table1[Team]=Table1[[#This Row],[Team]])),0)</f>
        <v>9</v>
      </c>
      <c r="AK2037">
        <f>IF(Table1[[#This Row],[Last5_Flag]]=1,1,0)</f>
        <v>0</v>
      </c>
      <c r="AL2037">
        <f>COUNTIFS(
    Table1[Player Name], Table1[[#This Row],[Player Name]],
    Table1[Position], Table1[[#This Row],[Position]]
)</f>
        <v>21</v>
      </c>
      <c r="AM2037" t="str" cm="1">
        <f t="array" ref="AM20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038" spans="1:39" x14ac:dyDescent="0.2">
      <c r="A2038" t="str">
        <f>TEXT(Table1[[#This Row],[Date]],"yyyymmdd") &amp; "_" &amp; (LEFT(D2038,3) &amp; "_" &amp; LEFT(E2038,3) &amp; "_" &amp; (Table1[[#This Row],[Game_no.]]))</f>
        <v>20260312_Edi_Poi_1</v>
      </c>
      <c r="B2038" s="1">
        <v>46093</v>
      </c>
      <c r="C2038" s="3">
        <v>1</v>
      </c>
      <c r="D2038" t="s">
        <v>265</v>
      </c>
      <c r="E2038" t="s">
        <v>245</v>
      </c>
      <c r="F2038" t="s">
        <v>245</v>
      </c>
      <c r="G2038" t="s">
        <v>265</v>
      </c>
      <c r="H2038" t="s">
        <v>246</v>
      </c>
      <c r="I2038" t="str">
        <f>TRIM(SUBSTITUTE(Table1[[#This Row],[Player]], " ", ""))</f>
        <v>M.Arndt</v>
      </c>
      <c r="J2038">
        <v>3</v>
      </c>
      <c r="K2038">
        <v>3</v>
      </c>
      <c r="L2038">
        <v>1</v>
      </c>
      <c r="M2038">
        <v>1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2</v>
      </c>
      <c r="T2038">
        <v>0</v>
      </c>
      <c r="U2038">
        <v>0</v>
      </c>
      <c r="V2038">
        <f t="shared" si="94"/>
        <v>1</v>
      </c>
      <c r="W2038" t="s">
        <v>57</v>
      </c>
      <c r="X2038" s="3">
        <v>1</v>
      </c>
      <c r="Y2038">
        <v>0</v>
      </c>
      <c r="AF2038">
        <f>Table1[[#This Row],[AB]]+Table1[[#This Row],[BB]]+Table1[[#This Row],[SF]]</f>
        <v>4</v>
      </c>
      <c r="AG2038">
        <f>Table1[[#This Row],[H]]+Table1[[#This Row],[BB]]</f>
        <v>2</v>
      </c>
      <c r="AH2038">
        <f>Table1[[#This Row],[H]]-Table1[[#This Row],[2B]]-Table1[[#This Row],[3B]]-Table1[[#This Row],[HR]]</f>
        <v>1</v>
      </c>
      <c r="AI2038" s="3">
        <f>IF(Table1[[#This Row],[Team_Game_Number]] &gt;_xlfn.MAXIFS(Table1[Team_Game_Number],Table1[Team],Table1[[#This Row],[Team]]) - 5,1,0)</f>
        <v>0</v>
      </c>
      <c r="AJ2038" cm="1">
        <f t="array" ref="AJ2038">MATCH(Table1[[#This Row],[Game_ID]],_xlfn.UNIQUE(_xlfn._xlws.FILTER(Table1[Game_ID],Table1[Team]=Table1[[#This Row],[Team]])),0)</f>
        <v>10</v>
      </c>
      <c r="AK2038">
        <f>IF(Table1[[#This Row],[Last5_Flag]]=1,1,0)</f>
        <v>0</v>
      </c>
      <c r="AL2038">
        <f>COUNTIFS(
    Table1[Player Name], Table1[[#This Row],[Player Name]],
    Table1[Position], Table1[[#This Row],[Position]]
)</f>
        <v>23</v>
      </c>
      <c r="AM2038" t="str" cm="1">
        <f t="array" ref="AM20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039" spans="1:39" x14ac:dyDescent="0.2">
      <c r="A2039" t="str">
        <f>TEXT(Table1[[#This Row],[Date]],"yyyymmdd") &amp; "_" &amp; (LEFT(D2039,3) &amp; "_" &amp; LEFT(E2039,3) &amp; "_" &amp; (Table1[[#This Row],[Game_no.]]))</f>
        <v>20260312_Edi_Poi_1</v>
      </c>
      <c r="B2039" s="1">
        <v>46093</v>
      </c>
      <c r="C2039" s="3">
        <v>1</v>
      </c>
      <c r="D2039" t="s">
        <v>265</v>
      </c>
      <c r="E2039" t="s">
        <v>245</v>
      </c>
      <c r="F2039" t="s">
        <v>245</v>
      </c>
      <c r="G2039" t="s">
        <v>265</v>
      </c>
      <c r="H2039" t="s">
        <v>256</v>
      </c>
      <c r="I2039" t="str">
        <f>TRIM(SUBSTITUTE(Table1[[#This Row],[Player]], " ", ""))</f>
        <v>C.Wright</v>
      </c>
      <c r="J2039">
        <v>3</v>
      </c>
      <c r="K2039">
        <v>1</v>
      </c>
      <c r="L2039">
        <v>3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f t="shared" si="94"/>
        <v>3</v>
      </c>
      <c r="W2039" t="s">
        <v>7</v>
      </c>
      <c r="X2039" s="3">
        <v>2</v>
      </c>
      <c r="Y2039">
        <v>0</v>
      </c>
      <c r="AF2039">
        <f>Table1[[#This Row],[AB]]+Table1[[#This Row],[BB]]+Table1[[#This Row],[SF]]</f>
        <v>3</v>
      </c>
      <c r="AG2039">
        <f>Table1[[#This Row],[H]]+Table1[[#This Row],[BB]]</f>
        <v>3</v>
      </c>
      <c r="AH2039">
        <f>Table1[[#This Row],[H]]-Table1[[#This Row],[2B]]-Table1[[#This Row],[3B]]-Table1[[#This Row],[HR]]</f>
        <v>3</v>
      </c>
      <c r="AI2039" s="3">
        <f>IF(Table1[[#This Row],[Team_Game_Number]] &gt;_xlfn.MAXIFS(Table1[Team_Game_Number],Table1[Team],Table1[[#This Row],[Team]]) - 5,1,0)</f>
        <v>0</v>
      </c>
      <c r="AJ2039" cm="1">
        <f t="array" ref="AJ2039">MATCH(Table1[[#This Row],[Game_ID]],_xlfn.UNIQUE(_xlfn._xlws.FILTER(Table1[Game_ID],Table1[Team]=Table1[[#This Row],[Team]])),0)</f>
        <v>10</v>
      </c>
      <c r="AK2039">
        <f>IF(Table1[[#This Row],[Last5_Flag]]=1,1,0)</f>
        <v>0</v>
      </c>
      <c r="AL2039">
        <f>COUNTIFS(
    Table1[Player Name], Table1[[#This Row],[Player Name]],
    Table1[Position], Table1[[#This Row],[Position]]
)</f>
        <v>13</v>
      </c>
      <c r="AM2039" t="str" cm="1">
        <f t="array" ref="AM20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040" spans="1:39" x14ac:dyDescent="0.2">
      <c r="A2040" t="str">
        <f>TEXT(Table1[[#This Row],[Date]],"yyyymmdd") &amp; "_" &amp; (LEFT(D2040,3) &amp; "_" &amp; LEFT(E2040,3) &amp; "_" &amp; (Table1[[#This Row],[Game_no.]]))</f>
        <v>20260312_Edi_Poi_1</v>
      </c>
      <c r="B2040" s="1">
        <v>46093</v>
      </c>
      <c r="C2040" s="3">
        <v>1</v>
      </c>
      <c r="D2040" t="s">
        <v>265</v>
      </c>
      <c r="E2040" t="s">
        <v>245</v>
      </c>
      <c r="F2040" t="s">
        <v>245</v>
      </c>
      <c r="G2040" t="s">
        <v>265</v>
      </c>
      <c r="H2040" t="s">
        <v>247</v>
      </c>
      <c r="I2040" t="str">
        <f>TRIM(SUBSTITUTE(Table1[[#This Row],[Player]], " ", ""))</f>
        <v>C.Mann</v>
      </c>
      <c r="J2040">
        <v>4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f t="shared" si="94"/>
        <v>0</v>
      </c>
      <c r="W2040" t="s">
        <v>48</v>
      </c>
      <c r="X2040" s="3">
        <v>3</v>
      </c>
      <c r="Y2040">
        <v>0</v>
      </c>
      <c r="AF2040">
        <f>Table1[[#This Row],[AB]]+Table1[[#This Row],[BB]]+Table1[[#This Row],[SF]]</f>
        <v>4</v>
      </c>
      <c r="AG2040">
        <f>Table1[[#This Row],[H]]+Table1[[#This Row],[BB]]</f>
        <v>0</v>
      </c>
      <c r="AH2040">
        <f>Table1[[#This Row],[H]]-Table1[[#This Row],[2B]]-Table1[[#This Row],[3B]]-Table1[[#This Row],[HR]]</f>
        <v>0</v>
      </c>
      <c r="AI2040" s="3">
        <f>IF(Table1[[#This Row],[Team_Game_Number]] &gt;_xlfn.MAXIFS(Table1[Team_Game_Number],Table1[Team],Table1[[#This Row],[Team]]) - 5,1,0)</f>
        <v>0</v>
      </c>
      <c r="AJ2040" cm="1">
        <f t="array" ref="AJ2040">MATCH(Table1[[#This Row],[Game_ID]],_xlfn.UNIQUE(_xlfn._xlws.FILTER(Table1[Game_ID],Table1[Team]=Table1[[#This Row],[Team]])),0)</f>
        <v>10</v>
      </c>
      <c r="AK2040">
        <f>IF(Table1[[#This Row],[Last5_Flag]]=1,1,0)</f>
        <v>0</v>
      </c>
      <c r="AL2040">
        <f>COUNTIFS(
    Table1[Player Name], Table1[[#This Row],[Player Name]],
    Table1[Position], Table1[[#This Row],[Position]]
)</f>
        <v>11</v>
      </c>
      <c r="AM2040" t="str" cm="1">
        <f t="array" ref="AM20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041" spans="1:39" x14ac:dyDescent="0.2">
      <c r="A2041" t="str">
        <f>TEXT(Table1[[#This Row],[Date]],"yyyymmdd") &amp; "_" &amp; (LEFT(D2041,3) &amp; "_" &amp; LEFT(E2041,3) &amp; "_" &amp; (Table1[[#This Row],[Game_no.]]))</f>
        <v>20260312_Edi_Poi_1</v>
      </c>
      <c r="B2041" s="1">
        <v>46093</v>
      </c>
      <c r="C2041" s="3">
        <v>1</v>
      </c>
      <c r="D2041" t="s">
        <v>265</v>
      </c>
      <c r="E2041" t="s">
        <v>245</v>
      </c>
      <c r="F2041" t="s">
        <v>245</v>
      </c>
      <c r="G2041" t="s">
        <v>265</v>
      </c>
      <c r="H2041" t="s">
        <v>249</v>
      </c>
      <c r="I2041" t="str">
        <f>TRIM(SUBSTITUTE(Table1[[#This Row],[Player]], " ", ""))</f>
        <v>G.Welsh</v>
      </c>
      <c r="J2041">
        <v>3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f t="shared" si="94"/>
        <v>3</v>
      </c>
      <c r="W2041" t="s">
        <v>52</v>
      </c>
      <c r="X2041" s="3">
        <v>4</v>
      </c>
      <c r="Y2041">
        <v>0</v>
      </c>
      <c r="AF2041">
        <f>Table1[[#This Row],[AB]]+Table1[[#This Row],[BB]]+Table1[[#This Row],[SF]]</f>
        <v>3</v>
      </c>
      <c r="AG2041">
        <f>Table1[[#This Row],[H]]+Table1[[#This Row],[BB]]</f>
        <v>1</v>
      </c>
      <c r="AH2041">
        <f>Table1[[#This Row],[H]]-Table1[[#This Row],[2B]]-Table1[[#This Row],[3B]]-Table1[[#This Row],[HR]]</f>
        <v>0</v>
      </c>
      <c r="AI2041" s="3">
        <f>IF(Table1[[#This Row],[Team_Game_Number]] &gt;_xlfn.MAXIFS(Table1[Team_Game_Number],Table1[Team],Table1[[#This Row],[Team]]) - 5,1,0)</f>
        <v>0</v>
      </c>
      <c r="AJ2041" cm="1">
        <f t="array" ref="AJ2041">MATCH(Table1[[#This Row],[Game_ID]],_xlfn.UNIQUE(_xlfn._xlws.FILTER(Table1[Game_ID],Table1[Team]=Table1[[#This Row],[Team]])),0)</f>
        <v>10</v>
      </c>
      <c r="AK2041">
        <f>IF(Table1[[#This Row],[Last5_Flag]]=1,1,0)</f>
        <v>0</v>
      </c>
      <c r="AL2041">
        <f>COUNTIFS(
    Table1[Player Name], Table1[[#This Row],[Player Name]],
    Table1[Position], Table1[[#This Row],[Position]]
)</f>
        <v>11</v>
      </c>
      <c r="AM2041" t="str" cm="1">
        <f t="array" ref="AM20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42" spans="1:39" x14ac:dyDescent="0.2">
      <c r="A2042" t="str">
        <f>TEXT(Table1[[#This Row],[Date]],"yyyymmdd") &amp; "_" &amp; (LEFT(D2042,3) &amp; "_" &amp; LEFT(E2042,3) &amp; "_" &amp; (Table1[[#This Row],[Game_no.]]))</f>
        <v>20260312_Edi_Poi_1</v>
      </c>
      <c r="B2042" s="1">
        <v>46093</v>
      </c>
      <c r="C2042" s="3">
        <v>1</v>
      </c>
      <c r="D2042" t="s">
        <v>265</v>
      </c>
      <c r="E2042" t="s">
        <v>245</v>
      </c>
      <c r="F2042" t="s">
        <v>245</v>
      </c>
      <c r="G2042" t="s">
        <v>265</v>
      </c>
      <c r="H2042" t="s">
        <v>250</v>
      </c>
      <c r="I2042" t="str">
        <f>TRIM(SUBSTITUTE(Table1[[#This Row],[Player]], " ", ""))</f>
        <v>T.Morris</v>
      </c>
      <c r="J2042">
        <v>0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f t="shared" si="94"/>
        <v>0</v>
      </c>
      <c r="W2042" t="s">
        <v>73</v>
      </c>
      <c r="X2042" s="3"/>
      <c r="Y2042">
        <v>0</v>
      </c>
      <c r="AF2042">
        <f>Table1[[#This Row],[AB]]+Table1[[#This Row],[BB]]+Table1[[#This Row],[SF]]</f>
        <v>0</v>
      </c>
      <c r="AG2042">
        <f>Table1[[#This Row],[H]]+Table1[[#This Row],[BB]]</f>
        <v>0</v>
      </c>
      <c r="AH2042">
        <f>Table1[[#This Row],[H]]-Table1[[#This Row],[2B]]-Table1[[#This Row],[3B]]-Table1[[#This Row],[HR]]</f>
        <v>0</v>
      </c>
      <c r="AI2042" s="3">
        <f>IF(Table1[[#This Row],[Team_Game_Number]] &gt;_xlfn.MAXIFS(Table1[Team_Game_Number],Table1[Team],Table1[[#This Row],[Team]]) - 5,1,0)</f>
        <v>0</v>
      </c>
      <c r="AJ2042" cm="1">
        <f t="array" ref="AJ2042">MATCH(Table1[[#This Row],[Game_ID]],_xlfn.UNIQUE(_xlfn._xlws.FILTER(Table1[Game_ID],Table1[Team]=Table1[[#This Row],[Team]])),0)</f>
        <v>10</v>
      </c>
      <c r="AK2042">
        <f>IF(Table1[[#This Row],[Last5_Flag]]=1,1,0)</f>
        <v>0</v>
      </c>
      <c r="AL2042">
        <f>COUNTIFS(
    Table1[Player Name], Table1[[#This Row],[Player Name]],
    Table1[Position], Table1[[#This Row],[Position]]
)</f>
        <v>4</v>
      </c>
      <c r="AM2042" t="str" cm="1">
        <f t="array" ref="AM20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043" spans="1:39" x14ac:dyDescent="0.2">
      <c r="A2043" t="str">
        <f>TEXT(Table1[[#This Row],[Date]],"yyyymmdd") &amp; "_" &amp; (LEFT(D2043,3) &amp; "_" &amp; LEFT(E2043,3) &amp; "_" &amp; (Table1[[#This Row],[Game_no.]]))</f>
        <v>20260312_Edi_Poi_1</v>
      </c>
      <c r="B2043" s="1">
        <v>46093</v>
      </c>
      <c r="C2043" s="3">
        <v>1</v>
      </c>
      <c r="D2043" t="s">
        <v>265</v>
      </c>
      <c r="E2043" t="s">
        <v>245</v>
      </c>
      <c r="F2043" t="s">
        <v>245</v>
      </c>
      <c r="G2043" t="s">
        <v>265</v>
      </c>
      <c r="H2043" t="s">
        <v>254</v>
      </c>
      <c r="I2043" t="str">
        <f>TRIM(SUBSTITUTE(Table1[[#This Row],[Player]], " ", ""))</f>
        <v>J.Hess</v>
      </c>
      <c r="J2043">
        <v>3</v>
      </c>
      <c r="K2043">
        <v>0</v>
      </c>
      <c r="L2043">
        <v>2</v>
      </c>
      <c r="M2043">
        <v>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f t="shared" si="94"/>
        <v>2</v>
      </c>
      <c r="W2043" t="s">
        <v>43</v>
      </c>
      <c r="X2043" s="3">
        <v>5</v>
      </c>
      <c r="Y2043">
        <v>0</v>
      </c>
      <c r="AF2043">
        <f>Table1[[#This Row],[AB]]+Table1[[#This Row],[BB]]+Table1[[#This Row],[SF]]</f>
        <v>3</v>
      </c>
      <c r="AG2043">
        <f>Table1[[#This Row],[H]]+Table1[[#This Row],[BB]]</f>
        <v>2</v>
      </c>
      <c r="AH2043">
        <f>Table1[[#This Row],[H]]-Table1[[#This Row],[2B]]-Table1[[#This Row],[3B]]-Table1[[#This Row],[HR]]</f>
        <v>2</v>
      </c>
      <c r="AI2043" s="3">
        <f>IF(Table1[[#This Row],[Team_Game_Number]] &gt;_xlfn.MAXIFS(Table1[Team_Game_Number],Table1[Team],Table1[[#This Row],[Team]]) - 5,1,0)</f>
        <v>0</v>
      </c>
      <c r="AJ2043" cm="1">
        <f t="array" ref="AJ2043">MATCH(Table1[[#This Row],[Game_ID]],_xlfn.UNIQUE(_xlfn._xlws.FILTER(Table1[Game_ID],Table1[Team]=Table1[[#This Row],[Team]])),0)</f>
        <v>10</v>
      </c>
      <c r="AK2043">
        <f>IF(Table1[[#This Row],[Last5_Flag]]=1,1,0)</f>
        <v>0</v>
      </c>
      <c r="AL2043">
        <f>COUNTIFS(
    Table1[Player Name], Table1[[#This Row],[Player Name]],
    Table1[Position], Table1[[#This Row],[Position]]
)</f>
        <v>21</v>
      </c>
      <c r="AM2043" t="str" cm="1">
        <f t="array" ref="AM20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044" spans="1:39" x14ac:dyDescent="0.2">
      <c r="A2044" t="str">
        <f>TEXT(Table1[[#This Row],[Date]],"yyyymmdd") &amp; "_" &amp; (LEFT(D2044,3) &amp; "_" &amp; LEFT(E2044,3) &amp; "_" &amp; (Table1[[#This Row],[Game_no.]]))</f>
        <v>20260312_Edi_Poi_1</v>
      </c>
      <c r="B2044" s="1">
        <v>46093</v>
      </c>
      <c r="C2044" s="3">
        <v>1</v>
      </c>
      <c r="D2044" t="s">
        <v>265</v>
      </c>
      <c r="E2044" t="s">
        <v>245</v>
      </c>
      <c r="F2044" t="s">
        <v>245</v>
      </c>
      <c r="G2044" t="s">
        <v>265</v>
      </c>
      <c r="H2044" t="s">
        <v>248</v>
      </c>
      <c r="I2044" t="str">
        <f>TRIM(SUBSTITUTE(Table1[[#This Row],[Player]], " ", ""))</f>
        <v>E.Henry</v>
      </c>
      <c r="J2044">
        <v>2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f t="shared" si="94"/>
        <v>1</v>
      </c>
      <c r="W2044" t="s">
        <v>53</v>
      </c>
      <c r="X2044" s="3">
        <v>6</v>
      </c>
      <c r="Y2044">
        <v>0</v>
      </c>
      <c r="AF2044">
        <f>Table1[[#This Row],[AB]]+Table1[[#This Row],[BB]]+Table1[[#This Row],[SF]]</f>
        <v>2</v>
      </c>
      <c r="AG2044">
        <f>Table1[[#This Row],[H]]+Table1[[#This Row],[BB]]</f>
        <v>1</v>
      </c>
      <c r="AH2044">
        <f>Table1[[#This Row],[H]]-Table1[[#This Row],[2B]]-Table1[[#This Row],[3B]]-Table1[[#This Row],[HR]]</f>
        <v>1</v>
      </c>
      <c r="AI2044" s="3">
        <f>IF(Table1[[#This Row],[Team_Game_Number]] &gt;_xlfn.MAXIFS(Table1[Team_Game_Number],Table1[Team],Table1[[#This Row],[Team]]) - 5,1,0)</f>
        <v>0</v>
      </c>
      <c r="AJ2044" cm="1">
        <f t="array" ref="AJ2044">MATCH(Table1[[#This Row],[Game_ID]],_xlfn.UNIQUE(_xlfn._xlws.FILTER(Table1[Game_ID],Table1[Team]=Table1[[#This Row],[Team]])),0)</f>
        <v>10</v>
      </c>
      <c r="AK2044">
        <f>IF(Table1[[#This Row],[Last5_Flag]]=1,1,0)</f>
        <v>0</v>
      </c>
      <c r="AL2044">
        <f>COUNTIFS(
    Table1[Player Name], Table1[[#This Row],[Player Name]],
    Table1[Position], Table1[[#This Row],[Position]]
)</f>
        <v>13</v>
      </c>
      <c r="AM2044" t="str" cm="1">
        <f t="array" ref="AM20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45" spans="1:39" x14ac:dyDescent="0.2">
      <c r="A2045" t="str">
        <f>TEXT(Table1[[#This Row],[Date]],"yyyymmdd") &amp; "_" &amp; (LEFT(D2045,3) &amp; "_" &amp; LEFT(E2045,3) &amp; "_" &amp; (Table1[[#This Row],[Game_no.]]))</f>
        <v>20260312_Edi_Poi_1</v>
      </c>
      <c r="B2045" s="1">
        <v>46093</v>
      </c>
      <c r="C2045" s="3">
        <v>1</v>
      </c>
      <c r="D2045" t="s">
        <v>265</v>
      </c>
      <c r="E2045" t="s">
        <v>245</v>
      </c>
      <c r="F2045" t="s">
        <v>245</v>
      </c>
      <c r="G2045" t="s">
        <v>265</v>
      </c>
      <c r="H2045" t="s">
        <v>251</v>
      </c>
      <c r="I2045" t="str">
        <f>TRIM(SUBSTITUTE(Table1[[#This Row],[Player]], " ", ""))</f>
        <v>S.Cope</v>
      </c>
      <c r="J2045">
        <v>3</v>
      </c>
      <c r="K2045">
        <v>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f t="shared" si="94"/>
        <v>0</v>
      </c>
      <c r="W2045" t="s">
        <v>50</v>
      </c>
      <c r="X2045" s="3">
        <v>7</v>
      </c>
      <c r="Y2045">
        <v>0</v>
      </c>
      <c r="AF2045">
        <f>Table1[[#This Row],[AB]]+Table1[[#This Row],[BB]]+Table1[[#This Row],[SF]]</f>
        <v>3</v>
      </c>
      <c r="AG2045">
        <f>Table1[[#This Row],[H]]+Table1[[#This Row],[BB]]</f>
        <v>0</v>
      </c>
      <c r="AH2045">
        <f>Table1[[#This Row],[H]]-Table1[[#This Row],[2B]]-Table1[[#This Row],[3B]]-Table1[[#This Row],[HR]]</f>
        <v>0</v>
      </c>
      <c r="AI2045" s="3">
        <f>IF(Table1[[#This Row],[Team_Game_Number]] &gt;_xlfn.MAXIFS(Table1[Team_Game_Number],Table1[Team],Table1[[#This Row],[Team]]) - 5,1,0)</f>
        <v>0</v>
      </c>
      <c r="AJ2045" cm="1">
        <f t="array" ref="AJ2045">MATCH(Table1[[#This Row],[Game_ID]],_xlfn.UNIQUE(_xlfn._xlws.FILTER(Table1[Game_ID],Table1[Team]=Table1[[#This Row],[Team]])),0)</f>
        <v>10</v>
      </c>
      <c r="AK2045">
        <f>IF(Table1[[#This Row],[Last5_Flag]]=1,1,0)</f>
        <v>0</v>
      </c>
      <c r="AL2045">
        <f>COUNTIFS(
    Table1[Player Name], Table1[[#This Row],[Player Name]],
    Table1[Position], Table1[[#This Row],[Position]]
)</f>
        <v>3</v>
      </c>
      <c r="AM2045" t="str" cm="1">
        <f t="array" ref="AM20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046" spans="1:39" x14ac:dyDescent="0.2">
      <c r="A2046" t="str">
        <f>TEXT(Table1[[#This Row],[Date]],"yyyymmdd") &amp; "_" &amp; (LEFT(D2046,3) &amp; "_" &amp; LEFT(E2046,3) &amp; "_" &amp; (Table1[[#This Row],[Game_no.]]))</f>
        <v>20260312_Edi_Poi_1</v>
      </c>
      <c r="B2046" s="1">
        <v>46093</v>
      </c>
      <c r="C2046" s="3">
        <v>1</v>
      </c>
      <c r="D2046" t="s">
        <v>265</v>
      </c>
      <c r="E2046" t="s">
        <v>245</v>
      </c>
      <c r="F2046" t="s">
        <v>245</v>
      </c>
      <c r="G2046" t="s">
        <v>265</v>
      </c>
      <c r="H2046" t="s">
        <v>349</v>
      </c>
      <c r="I2046" t="str">
        <f>TRIM(SUBSTITUTE(Table1[[#This Row],[Player]], " ", ""))</f>
        <v>G.Labrie</v>
      </c>
      <c r="J2046">
        <v>3</v>
      </c>
      <c r="K2046">
        <v>1</v>
      </c>
      <c r="L2046">
        <v>2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f t="shared" ref="V2046:V2077" si="95">L2046*1+P2046*2+Q2046*3+R2046*4</f>
        <v>2</v>
      </c>
      <c r="W2046" t="s">
        <v>8</v>
      </c>
      <c r="X2046" s="3">
        <v>8</v>
      </c>
      <c r="Y2046">
        <v>1</v>
      </c>
      <c r="AF2046">
        <f>Table1[[#This Row],[AB]]+Table1[[#This Row],[BB]]+Table1[[#This Row],[SF]]</f>
        <v>3</v>
      </c>
      <c r="AG2046">
        <f>Table1[[#This Row],[H]]+Table1[[#This Row],[BB]]</f>
        <v>2</v>
      </c>
      <c r="AH2046">
        <f>Table1[[#This Row],[H]]-Table1[[#This Row],[2B]]-Table1[[#This Row],[3B]]-Table1[[#This Row],[HR]]</f>
        <v>2</v>
      </c>
      <c r="AI2046" s="3">
        <f>IF(Table1[[#This Row],[Team_Game_Number]] &gt;_xlfn.MAXIFS(Table1[Team_Game_Number],Table1[Team],Table1[[#This Row],[Team]]) - 5,1,0)</f>
        <v>0</v>
      </c>
      <c r="AJ2046" cm="1">
        <f t="array" ref="AJ2046">MATCH(Table1[[#This Row],[Game_ID]],_xlfn.UNIQUE(_xlfn._xlws.FILTER(Table1[Game_ID],Table1[Team]=Table1[[#This Row],[Team]])),0)</f>
        <v>10</v>
      </c>
      <c r="AK2046">
        <f>IF(Table1[[#This Row],[Last5_Flag]]=1,1,0)</f>
        <v>0</v>
      </c>
      <c r="AL2046">
        <f>COUNTIFS(
    Table1[Player Name], Table1[[#This Row],[Player Name]],
    Table1[Position], Table1[[#This Row],[Position]]
)</f>
        <v>20</v>
      </c>
      <c r="AM2046" t="str" cm="1">
        <f t="array" ref="AM20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047" spans="1:39" x14ac:dyDescent="0.2">
      <c r="A2047" t="str">
        <f>TEXT(Table1[[#This Row],[Date]],"yyyymmdd") &amp; "_" &amp; (LEFT(D2047,3) &amp; "_" &amp; LEFT(E2047,3) &amp; "_" &amp; (Table1[[#This Row],[Game_no.]]))</f>
        <v>20260312_Edi_Poi_1</v>
      </c>
      <c r="B2047" s="1">
        <v>46093</v>
      </c>
      <c r="C2047" s="3">
        <v>1</v>
      </c>
      <c r="D2047" t="s">
        <v>265</v>
      </c>
      <c r="E2047" t="s">
        <v>245</v>
      </c>
      <c r="F2047" t="s">
        <v>245</v>
      </c>
      <c r="G2047" t="s">
        <v>265</v>
      </c>
      <c r="H2047" t="s">
        <v>252</v>
      </c>
      <c r="I2047" t="str">
        <f>TRIM(SUBSTITUTE(Table1[[#This Row],[Player]], " ", ""))</f>
        <v>K.Fabiano</v>
      </c>
      <c r="J2047">
        <v>2</v>
      </c>
      <c r="K2047">
        <v>0</v>
      </c>
      <c r="L2047">
        <v>0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f t="shared" si="95"/>
        <v>0</v>
      </c>
      <c r="W2047" t="s">
        <v>54</v>
      </c>
      <c r="X2047" s="3">
        <v>9</v>
      </c>
      <c r="Y2047">
        <v>0</v>
      </c>
      <c r="AF2047">
        <f>Table1[[#This Row],[AB]]+Table1[[#This Row],[BB]]+Table1[[#This Row],[SF]]</f>
        <v>2</v>
      </c>
      <c r="AG2047">
        <f>Table1[[#This Row],[H]]+Table1[[#This Row],[BB]]</f>
        <v>0</v>
      </c>
      <c r="AH2047">
        <f>Table1[[#This Row],[H]]-Table1[[#This Row],[2B]]-Table1[[#This Row],[3B]]-Table1[[#This Row],[HR]]</f>
        <v>0</v>
      </c>
      <c r="AI2047" s="3">
        <f>IF(Table1[[#This Row],[Team_Game_Number]] &gt;_xlfn.MAXIFS(Table1[Team_Game_Number],Table1[Team],Table1[[#This Row],[Team]]) - 5,1,0)</f>
        <v>0</v>
      </c>
      <c r="AJ2047" cm="1">
        <f t="array" ref="AJ2047">MATCH(Table1[[#This Row],[Game_ID]],_xlfn.UNIQUE(_xlfn._xlws.FILTER(Table1[Game_ID],Table1[Team]=Table1[[#This Row],[Team]])),0)</f>
        <v>10</v>
      </c>
      <c r="AK2047">
        <f>IF(Table1[[#This Row],[Last5_Flag]]=1,1,0)</f>
        <v>0</v>
      </c>
      <c r="AL2047">
        <f>COUNTIFS(
    Table1[Player Name], Table1[[#This Row],[Player Name]],
    Table1[Position], Table1[[#This Row],[Position]]
)</f>
        <v>21</v>
      </c>
      <c r="AM2047" t="str" cm="1">
        <f t="array" ref="AM20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048" spans="1:39" x14ac:dyDescent="0.2">
      <c r="A2048" t="str">
        <f>TEXT(Table1[[#This Row],[Date]],"yyyymmdd") &amp; "_" &amp; (LEFT(D2048,3) &amp; "_" &amp; LEFT(E2048,3) &amp; "_" &amp; (Table1[[#This Row],[Game_no.]]))</f>
        <v>20260312_Edi_Poi_1</v>
      </c>
      <c r="B2048" s="1">
        <v>46093</v>
      </c>
      <c r="C2048" s="3">
        <v>1</v>
      </c>
      <c r="D2048" t="s">
        <v>265</v>
      </c>
      <c r="E2048" t="s">
        <v>245</v>
      </c>
      <c r="F2048" t="s">
        <v>245</v>
      </c>
      <c r="G2048" t="s">
        <v>265</v>
      </c>
      <c r="H2048" t="s">
        <v>259</v>
      </c>
      <c r="I2048" t="str">
        <f>TRIM(SUBSTITUTE(Table1[[#This Row],[Player]], " ", ""))</f>
        <v>J.Johnson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f t="shared" si="95"/>
        <v>0</v>
      </c>
      <c r="W2048" t="s">
        <v>58</v>
      </c>
      <c r="X2048" s="3"/>
      <c r="Y2048">
        <v>1</v>
      </c>
      <c r="Z2048">
        <v>7</v>
      </c>
      <c r="AA2048">
        <v>13</v>
      </c>
      <c r="AB2048">
        <v>6</v>
      </c>
      <c r="AC2048">
        <v>5</v>
      </c>
      <c r="AD2048">
        <v>2</v>
      </c>
      <c r="AE2048">
        <v>1</v>
      </c>
      <c r="AF2048">
        <f>Table1[[#This Row],[AB]]+Table1[[#This Row],[BB]]+Table1[[#This Row],[SF]]</f>
        <v>0</v>
      </c>
      <c r="AG2048">
        <f>Table1[[#This Row],[H]]+Table1[[#This Row],[BB]]</f>
        <v>0</v>
      </c>
      <c r="AH2048">
        <f>Table1[[#This Row],[H]]-Table1[[#This Row],[2B]]-Table1[[#This Row],[3B]]-Table1[[#This Row],[HR]]</f>
        <v>0</v>
      </c>
      <c r="AI2048" s="3">
        <f>IF(Table1[[#This Row],[Team_Game_Number]] &gt;_xlfn.MAXIFS(Table1[Team_Game_Number],Table1[Team],Table1[[#This Row],[Team]]) - 5,1,0)</f>
        <v>0</v>
      </c>
      <c r="AJ2048" cm="1">
        <f t="array" ref="AJ2048">MATCH(Table1[[#This Row],[Game_ID]],_xlfn.UNIQUE(_xlfn._xlws.FILTER(Table1[Game_ID],Table1[Team]=Table1[[#This Row],[Team]])),0)</f>
        <v>10</v>
      </c>
      <c r="AK2048">
        <f>IF(Table1[[#This Row],[Last5_Flag]]=1,1,0)</f>
        <v>0</v>
      </c>
      <c r="AL2048">
        <f>COUNTIFS(
    Table1[Player Name], Table1[[#This Row],[Player Name]],
    Table1[Position], Table1[[#This Row],[Position]]
)</f>
        <v>11</v>
      </c>
      <c r="AM2048" t="str" cm="1">
        <f t="array" ref="AM20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049" spans="1:39" x14ac:dyDescent="0.2">
      <c r="A2049" t="str">
        <f>TEXT(Table1[[#This Row],[Date]],"yyyymmdd") &amp; "_" &amp; (LEFT(D2049,3) &amp; "_" &amp; LEFT(E2049,3) &amp; "_" &amp; (Table1[[#This Row],[Game_no.]]))</f>
        <v>20260314_Cal_Whe_1</v>
      </c>
      <c r="B2049" s="1">
        <v>46095</v>
      </c>
      <c r="C2049" s="3">
        <v>1</v>
      </c>
      <c r="D2049" t="s">
        <v>333</v>
      </c>
      <c r="E2049" t="s">
        <v>270</v>
      </c>
      <c r="F2049" t="s">
        <v>270</v>
      </c>
      <c r="G2049" t="s">
        <v>333</v>
      </c>
      <c r="H2049" t="s">
        <v>282</v>
      </c>
      <c r="I2049" t="str">
        <f>TRIM(SUBSTITUTE(Table1[[#This Row],[Player]], " ", ""))</f>
        <v>A.Kresak</v>
      </c>
      <c r="J2049">
        <v>2</v>
      </c>
      <c r="K2049">
        <v>1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f t="shared" si="95"/>
        <v>0</v>
      </c>
      <c r="W2049" t="s">
        <v>57</v>
      </c>
      <c r="X2049" s="3">
        <v>1</v>
      </c>
      <c r="Y2049">
        <v>0</v>
      </c>
      <c r="AF2049">
        <f>Table1[[#This Row],[AB]]+Table1[[#This Row],[BB]]+Table1[[#This Row],[SF]]</f>
        <v>3</v>
      </c>
      <c r="AG2049">
        <f>Table1[[#This Row],[H]]+Table1[[#This Row],[BB]]</f>
        <v>1</v>
      </c>
      <c r="AH2049">
        <f>Table1[[#This Row],[H]]-Table1[[#This Row],[2B]]-Table1[[#This Row],[3B]]-Table1[[#This Row],[HR]]</f>
        <v>0</v>
      </c>
      <c r="AI2049" s="3">
        <f>IF(Table1[[#This Row],[Team_Game_Number]] &gt;_xlfn.MAXIFS(Table1[Team_Game_Number],Table1[Team],Table1[[#This Row],[Team]]) - 5,1,0)</f>
        <v>0</v>
      </c>
      <c r="AJ2049" cm="1">
        <f t="array" ref="AJ2049">MATCH(Table1[[#This Row],[Game_ID]],_xlfn.UNIQUE(_xlfn._xlws.FILTER(Table1[Game_ID],Table1[Team]=Table1[[#This Row],[Team]])),0)</f>
        <v>15</v>
      </c>
      <c r="AK2049">
        <f>IF(Table1[[#This Row],[Last5_Flag]]=1,1,0)</f>
        <v>0</v>
      </c>
      <c r="AL2049">
        <f>COUNTIFS(
    Table1[Player Name], Table1[[#This Row],[Player Name]],
    Table1[Position], Table1[[#This Row],[Position]]
)</f>
        <v>2</v>
      </c>
      <c r="AM2049" t="str" cm="1">
        <f t="array" ref="AM20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50" spans="1:39" x14ac:dyDescent="0.2">
      <c r="A2050" t="str">
        <f>TEXT(Table1[[#This Row],[Date]],"yyyymmdd") &amp; "_" &amp; (LEFT(D2050,3) &amp; "_" &amp; LEFT(E2050,3) &amp; "_" &amp; (Table1[[#This Row],[Game_no.]]))</f>
        <v>20260314_Cal_Whe_1</v>
      </c>
      <c r="B2050" s="1">
        <v>46095</v>
      </c>
      <c r="C2050" s="3">
        <v>1</v>
      </c>
      <c r="D2050" t="s">
        <v>333</v>
      </c>
      <c r="E2050" t="s">
        <v>270</v>
      </c>
      <c r="F2050" t="s">
        <v>270</v>
      </c>
      <c r="G2050" t="s">
        <v>333</v>
      </c>
      <c r="H2050" t="s">
        <v>273</v>
      </c>
      <c r="I2050" t="str">
        <f>TRIM(SUBSTITUTE(Table1[[#This Row],[Player]], " ", ""))</f>
        <v>K.Warrix</v>
      </c>
      <c r="J2050">
        <v>2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f t="shared" si="95"/>
        <v>0</v>
      </c>
      <c r="W2050" t="s">
        <v>48</v>
      </c>
      <c r="X2050" s="3">
        <v>2</v>
      </c>
      <c r="Y2050">
        <v>1</v>
      </c>
      <c r="AF2050">
        <f>Table1[[#This Row],[AB]]+Table1[[#This Row],[BB]]+Table1[[#This Row],[SF]]</f>
        <v>2</v>
      </c>
      <c r="AG2050">
        <f>Table1[[#This Row],[H]]+Table1[[#This Row],[BB]]</f>
        <v>0</v>
      </c>
      <c r="AH2050">
        <f>Table1[[#This Row],[H]]-Table1[[#This Row],[2B]]-Table1[[#This Row],[3B]]-Table1[[#This Row],[HR]]</f>
        <v>0</v>
      </c>
      <c r="AI2050" s="3">
        <f>IF(Table1[[#This Row],[Team_Game_Number]] &gt;_xlfn.MAXIFS(Table1[Team_Game_Number],Table1[Team],Table1[[#This Row],[Team]]) - 5,1,0)</f>
        <v>0</v>
      </c>
      <c r="AJ2050" cm="1">
        <f t="array" ref="AJ2050">MATCH(Table1[[#This Row],[Game_ID]],_xlfn.UNIQUE(_xlfn._xlws.FILTER(Table1[Game_ID],Table1[Team]=Table1[[#This Row],[Team]])),0)</f>
        <v>15</v>
      </c>
      <c r="AK2050">
        <f>IF(Table1[[#This Row],[Last5_Flag]]=1,1,0)</f>
        <v>0</v>
      </c>
      <c r="AL2050">
        <f>COUNTIFS(
    Table1[Player Name], Table1[[#This Row],[Player Name]],
    Table1[Position], Table1[[#This Row],[Position]]
)</f>
        <v>24</v>
      </c>
      <c r="AM2050" t="str" cm="1">
        <f t="array" ref="AM20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051" spans="1:39" x14ac:dyDescent="0.2">
      <c r="A2051" t="str">
        <f>TEXT(Table1[[#This Row],[Date]],"yyyymmdd") &amp; "_" &amp; (LEFT(D2051,3) &amp; "_" &amp; LEFT(E2051,3) &amp; "_" &amp; (Table1[[#This Row],[Game_no.]]))</f>
        <v>20260314_Cal_Whe_1</v>
      </c>
      <c r="B2051" s="1">
        <v>46095</v>
      </c>
      <c r="C2051" s="3">
        <v>1</v>
      </c>
      <c r="D2051" t="s">
        <v>333</v>
      </c>
      <c r="E2051" t="s">
        <v>270</v>
      </c>
      <c r="F2051" t="s">
        <v>270</v>
      </c>
      <c r="G2051" t="s">
        <v>333</v>
      </c>
      <c r="H2051" t="s">
        <v>274</v>
      </c>
      <c r="I2051" t="str">
        <f>TRIM(SUBSTITUTE(Table1[[#This Row],[Player]], " ", ""))</f>
        <v>M.Burns</v>
      </c>
      <c r="J2051">
        <v>3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f t="shared" si="95"/>
        <v>0</v>
      </c>
      <c r="W2051" t="s">
        <v>43</v>
      </c>
      <c r="X2051" s="3">
        <v>3</v>
      </c>
      <c r="Y2051">
        <v>0</v>
      </c>
      <c r="AF2051">
        <f>Table1[[#This Row],[AB]]+Table1[[#This Row],[BB]]+Table1[[#This Row],[SF]]</f>
        <v>3</v>
      </c>
      <c r="AG2051">
        <f>Table1[[#This Row],[H]]+Table1[[#This Row],[BB]]</f>
        <v>0</v>
      </c>
      <c r="AH2051">
        <f>Table1[[#This Row],[H]]-Table1[[#This Row],[2B]]-Table1[[#This Row],[3B]]-Table1[[#This Row],[HR]]</f>
        <v>0</v>
      </c>
      <c r="AI2051" s="3">
        <f>IF(Table1[[#This Row],[Team_Game_Number]] &gt;_xlfn.MAXIFS(Table1[Team_Game_Number],Table1[Team],Table1[[#This Row],[Team]]) - 5,1,0)</f>
        <v>0</v>
      </c>
      <c r="AJ2051" cm="1">
        <f t="array" ref="AJ2051">MATCH(Table1[[#This Row],[Game_ID]],_xlfn.UNIQUE(_xlfn._xlws.FILTER(Table1[Game_ID],Table1[Team]=Table1[[#This Row],[Team]])),0)</f>
        <v>15</v>
      </c>
      <c r="AK2051">
        <f>IF(Table1[[#This Row],[Last5_Flag]]=1,1,0)</f>
        <v>0</v>
      </c>
      <c r="AL2051">
        <f>COUNTIFS(
    Table1[Player Name], Table1[[#This Row],[Player Name]],
    Table1[Position], Table1[[#This Row],[Position]]
)</f>
        <v>12</v>
      </c>
      <c r="AM2051" t="str" cm="1">
        <f t="array" ref="AM20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052" spans="1:39" x14ac:dyDescent="0.2">
      <c r="A2052" t="str">
        <f>TEXT(Table1[[#This Row],[Date]],"yyyymmdd") &amp; "_" &amp; (LEFT(D2052,3) &amp; "_" &amp; LEFT(E2052,3) &amp; "_" &amp; (Table1[[#This Row],[Game_no.]]))</f>
        <v>20260314_Cal_Whe_1</v>
      </c>
      <c r="B2052" s="1">
        <v>46095</v>
      </c>
      <c r="C2052" s="3">
        <v>1</v>
      </c>
      <c r="D2052" t="s">
        <v>333</v>
      </c>
      <c r="E2052" t="s">
        <v>270</v>
      </c>
      <c r="F2052" t="s">
        <v>270</v>
      </c>
      <c r="G2052" t="s">
        <v>333</v>
      </c>
      <c r="H2052" t="s">
        <v>277</v>
      </c>
      <c r="I2052" t="str">
        <f>TRIM(SUBSTITUTE(Table1[[#This Row],[Player]], " ", ""))</f>
        <v>M.Clark</v>
      </c>
      <c r="J2052">
        <v>3</v>
      </c>
      <c r="K2052">
        <v>0</v>
      </c>
      <c r="L2052">
        <v>2</v>
      </c>
      <c r="M2052">
        <v>1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f t="shared" si="95"/>
        <v>2</v>
      </c>
      <c r="W2052" t="s">
        <v>58</v>
      </c>
      <c r="X2052" s="3">
        <v>4</v>
      </c>
      <c r="Y2052">
        <v>0</v>
      </c>
      <c r="Z2052">
        <v>7</v>
      </c>
      <c r="AA2052">
        <v>6</v>
      </c>
      <c r="AB2052">
        <v>2</v>
      </c>
      <c r="AC2052">
        <v>2</v>
      </c>
      <c r="AD2052">
        <v>3</v>
      </c>
      <c r="AE2052">
        <v>4</v>
      </c>
      <c r="AF2052">
        <f>Table1[[#This Row],[AB]]+Table1[[#This Row],[BB]]+Table1[[#This Row],[SF]]</f>
        <v>3</v>
      </c>
      <c r="AG2052">
        <f>Table1[[#This Row],[H]]+Table1[[#This Row],[BB]]</f>
        <v>2</v>
      </c>
      <c r="AH2052">
        <f>Table1[[#This Row],[H]]-Table1[[#This Row],[2B]]-Table1[[#This Row],[3B]]-Table1[[#This Row],[HR]]</f>
        <v>2</v>
      </c>
      <c r="AI2052" s="3">
        <f>IF(Table1[[#This Row],[Team_Game_Number]] &gt;_xlfn.MAXIFS(Table1[Team_Game_Number],Table1[Team],Table1[[#This Row],[Team]]) - 5,1,0)</f>
        <v>0</v>
      </c>
      <c r="AJ2052" cm="1">
        <f t="array" ref="AJ2052">MATCH(Table1[[#This Row],[Game_ID]],_xlfn.UNIQUE(_xlfn._xlws.FILTER(Table1[Game_ID],Table1[Team]=Table1[[#This Row],[Team]])),0)</f>
        <v>15</v>
      </c>
      <c r="AK2052">
        <f>IF(Table1[[#This Row],[Last5_Flag]]=1,1,0)</f>
        <v>0</v>
      </c>
      <c r="AL2052">
        <f>COUNTIFS(
    Table1[Player Name], Table1[[#This Row],[Player Name]],
    Table1[Position], Table1[[#This Row],[Position]]
)</f>
        <v>8</v>
      </c>
      <c r="AM2052" t="str" cm="1">
        <f t="array" ref="AM20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053" spans="1:39" x14ac:dyDescent="0.2">
      <c r="A2053" t="str">
        <f>TEXT(Table1[[#This Row],[Date]],"yyyymmdd") &amp; "_" &amp; (LEFT(D2053,3) &amp; "_" &amp; LEFT(E2053,3) &amp; "_" &amp; (Table1[[#This Row],[Game_no.]]))</f>
        <v>20260314_Cal_Whe_1</v>
      </c>
      <c r="B2053" s="1">
        <v>46095</v>
      </c>
      <c r="C2053" s="3">
        <v>1</v>
      </c>
      <c r="D2053" t="s">
        <v>333</v>
      </c>
      <c r="E2053" t="s">
        <v>270</v>
      </c>
      <c r="F2053" t="s">
        <v>270</v>
      </c>
      <c r="G2053" t="s">
        <v>333</v>
      </c>
      <c r="H2053" t="s">
        <v>275</v>
      </c>
      <c r="I2053" t="str">
        <f>TRIM(SUBSTITUTE(Table1[[#This Row],[Player]], " ", ""))</f>
        <v>M.Holp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f t="shared" si="95"/>
        <v>0</v>
      </c>
      <c r="W2053" t="s">
        <v>73</v>
      </c>
      <c r="X2053" s="3"/>
      <c r="Y2053">
        <v>0</v>
      </c>
      <c r="AF2053">
        <f>Table1[[#This Row],[AB]]+Table1[[#This Row],[BB]]+Table1[[#This Row],[SF]]</f>
        <v>0</v>
      </c>
      <c r="AG2053">
        <f>Table1[[#This Row],[H]]+Table1[[#This Row],[BB]]</f>
        <v>0</v>
      </c>
      <c r="AH2053">
        <f>Table1[[#This Row],[H]]-Table1[[#This Row],[2B]]-Table1[[#This Row],[3B]]-Table1[[#This Row],[HR]]</f>
        <v>0</v>
      </c>
      <c r="AI2053" s="3">
        <f>IF(Table1[[#This Row],[Team_Game_Number]] &gt;_xlfn.MAXIFS(Table1[Team_Game_Number],Table1[Team],Table1[[#This Row],[Team]]) - 5,1,0)</f>
        <v>0</v>
      </c>
      <c r="AJ2053" cm="1">
        <f t="array" ref="AJ2053">MATCH(Table1[[#This Row],[Game_ID]],_xlfn.UNIQUE(_xlfn._xlws.FILTER(Table1[Game_ID],Table1[Team]=Table1[[#This Row],[Team]])),0)</f>
        <v>15</v>
      </c>
      <c r="AK2053">
        <f>IF(Table1[[#This Row],[Last5_Flag]]=1,1,0)</f>
        <v>0</v>
      </c>
      <c r="AL2053">
        <f>COUNTIFS(
    Table1[Player Name], Table1[[#This Row],[Player Name]],
    Table1[Position], Table1[[#This Row],[Position]]
)</f>
        <v>4</v>
      </c>
      <c r="AM2053" t="str" cm="1">
        <f t="array" ref="AM20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054" spans="1:39" x14ac:dyDescent="0.2">
      <c r="A2054" t="str">
        <f>TEXT(Table1[[#This Row],[Date]],"yyyymmdd") &amp; "_" &amp; (LEFT(D2054,3) &amp; "_" &amp; LEFT(E2054,3) &amp; "_" &amp; (Table1[[#This Row],[Game_no.]]))</f>
        <v>20260314_Cal_Whe_1</v>
      </c>
      <c r="B2054" s="1">
        <v>46095</v>
      </c>
      <c r="C2054" s="3">
        <v>1</v>
      </c>
      <c r="D2054" t="s">
        <v>333</v>
      </c>
      <c r="E2054" t="s">
        <v>270</v>
      </c>
      <c r="F2054" t="s">
        <v>270</v>
      </c>
      <c r="G2054" t="s">
        <v>333</v>
      </c>
      <c r="H2054" t="s">
        <v>321</v>
      </c>
      <c r="I2054" t="str">
        <f>TRIM(SUBSTITUTE(Table1[[#This Row],[Player]], " ", ""))</f>
        <v>D.Carrillo</v>
      </c>
      <c r="J2054">
        <v>3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f t="shared" si="95"/>
        <v>0</v>
      </c>
      <c r="W2054" t="s">
        <v>52</v>
      </c>
      <c r="X2054" s="3">
        <v>5</v>
      </c>
      <c r="Y2054">
        <v>0</v>
      </c>
      <c r="AF2054">
        <f>Table1[[#This Row],[AB]]+Table1[[#This Row],[BB]]+Table1[[#This Row],[SF]]</f>
        <v>3</v>
      </c>
      <c r="AG2054">
        <f>Table1[[#This Row],[H]]+Table1[[#This Row],[BB]]</f>
        <v>0</v>
      </c>
      <c r="AH2054">
        <f>Table1[[#This Row],[H]]-Table1[[#This Row],[2B]]-Table1[[#This Row],[3B]]-Table1[[#This Row],[HR]]</f>
        <v>0</v>
      </c>
      <c r="AI2054" s="3">
        <f>IF(Table1[[#This Row],[Team_Game_Number]] &gt;_xlfn.MAXIFS(Table1[Team_Game_Number],Table1[Team],Table1[[#This Row],[Team]]) - 5,1,0)</f>
        <v>0</v>
      </c>
      <c r="AJ2054" cm="1">
        <f t="array" ref="AJ2054">MATCH(Table1[[#This Row],[Game_ID]],_xlfn.UNIQUE(_xlfn._xlws.FILTER(Table1[Game_ID],Table1[Team]=Table1[[#This Row],[Team]])),0)</f>
        <v>15</v>
      </c>
      <c r="AK2054">
        <f>IF(Table1[[#This Row],[Last5_Flag]]=1,1,0)</f>
        <v>0</v>
      </c>
      <c r="AL2054">
        <f>COUNTIFS(
    Table1[Player Name], Table1[[#This Row],[Player Name]],
    Table1[Position], Table1[[#This Row],[Position]]
)</f>
        <v>12</v>
      </c>
      <c r="AM2054" t="str" cm="1">
        <f t="array" ref="AM20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55" spans="1:39" x14ac:dyDescent="0.2">
      <c r="A2055" t="str">
        <f>TEXT(Table1[[#This Row],[Date]],"yyyymmdd") &amp; "_" &amp; (LEFT(D2055,3) &amp; "_" &amp; LEFT(E2055,3) &amp; "_" &amp; (Table1[[#This Row],[Game_no.]]))</f>
        <v>20260314_Cal_Whe_1</v>
      </c>
      <c r="B2055" s="1">
        <v>46095</v>
      </c>
      <c r="C2055" s="3">
        <v>1</v>
      </c>
      <c r="D2055" t="s">
        <v>333</v>
      </c>
      <c r="E2055" t="s">
        <v>270</v>
      </c>
      <c r="F2055" t="s">
        <v>270</v>
      </c>
      <c r="G2055" t="s">
        <v>333</v>
      </c>
      <c r="H2055" t="s">
        <v>283</v>
      </c>
      <c r="I2055" t="str">
        <f>TRIM(SUBSTITUTE(Table1[[#This Row],[Player]], " ", ""))</f>
        <v>T.Taufahema</v>
      </c>
      <c r="J2055">
        <v>2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f t="shared" si="95"/>
        <v>0</v>
      </c>
      <c r="W2055" t="s">
        <v>8</v>
      </c>
      <c r="X2055" s="3">
        <v>6</v>
      </c>
      <c r="Y2055">
        <v>0</v>
      </c>
      <c r="AF2055">
        <f>Table1[[#This Row],[AB]]+Table1[[#This Row],[BB]]+Table1[[#This Row],[SF]]</f>
        <v>2</v>
      </c>
      <c r="AG2055">
        <f>Table1[[#This Row],[H]]+Table1[[#This Row],[BB]]</f>
        <v>0</v>
      </c>
      <c r="AH2055">
        <f>Table1[[#This Row],[H]]-Table1[[#This Row],[2B]]-Table1[[#This Row],[3B]]-Table1[[#This Row],[HR]]</f>
        <v>0</v>
      </c>
      <c r="AI2055" s="3">
        <f>IF(Table1[[#This Row],[Team_Game_Number]] &gt;_xlfn.MAXIFS(Table1[Team_Game_Number],Table1[Team],Table1[[#This Row],[Team]]) - 5,1,0)</f>
        <v>0</v>
      </c>
      <c r="AJ2055" cm="1">
        <f t="array" ref="AJ2055">MATCH(Table1[[#This Row],[Game_ID]],_xlfn.UNIQUE(_xlfn._xlws.FILTER(Table1[Game_ID],Table1[Team]=Table1[[#This Row],[Team]])),0)</f>
        <v>15</v>
      </c>
      <c r="AK2055">
        <f>IF(Table1[[#This Row],[Last5_Flag]]=1,1,0)</f>
        <v>0</v>
      </c>
      <c r="AL2055">
        <f>COUNTIFS(
    Table1[Player Name], Table1[[#This Row],[Player Name]],
    Table1[Position], Table1[[#This Row],[Position]]
)</f>
        <v>9</v>
      </c>
      <c r="AM2055" t="str" cm="1">
        <f t="array" ref="AM20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056" spans="1:39" x14ac:dyDescent="0.2">
      <c r="A2056" t="str">
        <f>TEXT(Table1[[#This Row],[Date]],"yyyymmdd") &amp; "_" &amp; (LEFT(D2056,3) &amp; "_" &amp; LEFT(E2056,3) &amp; "_" &amp; (Table1[[#This Row],[Game_no.]]))</f>
        <v>20260314_Cal_Whe_1</v>
      </c>
      <c r="B2056" s="1">
        <v>46095</v>
      </c>
      <c r="C2056" s="3">
        <v>1</v>
      </c>
      <c r="D2056" t="s">
        <v>333</v>
      </c>
      <c r="E2056" t="s">
        <v>270</v>
      </c>
      <c r="F2056" t="s">
        <v>270</v>
      </c>
      <c r="G2056" t="s">
        <v>333</v>
      </c>
      <c r="H2056" t="s">
        <v>271</v>
      </c>
      <c r="I2056" t="str">
        <f>TRIM(SUBSTITUTE(Table1[[#This Row],[Player]], " ", ""))</f>
        <v>G.Mummery</v>
      </c>
      <c r="J2056">
        <v>2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f t="shared" si="95"/>
        <v>0</v>
      </c>
      <c r="W2056" t="s">
        <v>7</v>
      </c>
      <c r="X2056" s="3">
        <v>7</v>
      </c>
      <c r="Y2056">
        <v>0</v>
      </c>
      <c r="AF2056">
        <f>Table1[[#This Row],[AB]]+Table1[[#This Row],[BB]]+Table1[[#This Row],[SF]]</f>
        <v>2</v>
      </c>
      <c r="AG2056">
        <f>Table1[[#This Row],[H]]+Table1[[#This Row],[BB]]</f>
        <v>0</v>
      </c>
      <c r="AH2056">
        <f>Table1[[#This Row],[H]]-Table1[[#This Row],[2B]]-Table1[[#This Row],[3B]]-Table1[[#This Row],[HR]]</f>
        <v>0</v>
      </c>
      <c r="AI2056" s="3">
        <f>IF(Table1[[#This Row],[Team_Game_Number]] &gt;_xlfn.MAXIFS(Table1[Team_Game_Number],Table1[Team],Table1[[#This Row],[Team]]) - 5,1,0)</f>
        <v>0</v>
      </c>
      <c r="AJ2056" cm="1">
        <f t="array" ref="AJ2056">MATCH(Table1[[#This Row],[Game_ID]],_xlfn.UNIQUE(_xlfn._xlws.FILTER(Table1[Game_ID],Table1[Team]=Table1[[#This Row],[Team]])),0)</f>
        <v>15</v>
      </c>
      <c r="AK2056">
        <f>IF(Table1[[#This Row],[Last5_Flag]]=1,1,0)</f>
        <v>0</v>
      </c>
      <c r="AL2056">
        <f>COUNTIFS(
    Table1[Player Name], Table1[[#This Row],[Player Name]],
    Table1[Position], Table1[[#This Row],[Position]]
)</f>
        <v>23</v>
      </c>
      <c r="AM2056" t="str" cm="1">
        <f t="array" ref="AM20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057" spans="1:39" x14ac:dyDescent="0.2">
      <c r="A2057" t="str">
        <f>TEXT(Table1[[#This Row],[Date]],"yyyymmdd") &amp; "_" &amp; (LEFT(D2057,3) &amp; "_" &amp; LEFT(E2057,3) &amp; "_" &amp; (Table1[[#This Row],[Game_no.]]))</f>
        <v>20260314_Cal_Whe_1</v>
      </c>
      <c r="B2057" s="1">
        <v>46095</v>
      </c>
      <c r="C2057" s="3">
        <v>1</v>
      </c>
      <c r="D2057" t="s">
        <v>333</v>
      </c>
      <c r="E2057" t="s">
        <v>270</v>
      </c>
      <c r="F2057" t="s">
        <v>270</v>
      </c>
      <c r="G2057" t="s">
        <v>333</v>
      </c>
      <c r="H2057" t="s">
        <v>278</v>
      </c>
      <c r="I2057" t="str">
        <f>TRIM(SUBSTITUTE(Table1[[#This Row],[Player]], " ", ""))</f>
        <v>E.Troxel</v>
      </c>
      <c r="J2057">
        <v>2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f t="shared" si="95"/>
        <v>0</v>
      </c>
      <c r="W2057" t="s">
        <v>53</v>
      </c>
      <c r="X2057" s="3">
        <v>8</v>
      </c>
      <c r="Y2057">
        <v>0</v>
      </c>
      <c r="AF2057">
        <f>Table1[[#This Row],[AB]]+Table1[[#This Row],[BB]]+Table1[[#This Row],[SF]]</f>
        <v>2</v>
      </c>
      <c r="AG2057">
        <f>Table1[[#This Row],[H]]+Table1[[#This Row],[BB]]</f>
        <v>0</v>
      </c>
      <c r="AH2057">
        <f>Table1[[#This Row],[H]]-Table1[[#This Row],[2B]]-Table1[[#This Row],[3B]]-Table1[[#This Row],[HR]]</f>
        <v>0</v>
      </c>
      <c r="AI2057" s="3">
        <f>IF(Table1[[#This Row],[Team_Game_Number]] &gt;_xlfn.MAXIFS(Table1[Team_Game_Number],Table1[Team],Table1[[#This Row],[Team]]) - 5,1,0)</f>
        <v>0</v>
      </c>
      <c r="AJ2057" cm="1">
        <f t="array" ref="AJ2057">MATCH(Table1[[#This Row],[Game_ID]],_xlfn.UNIQUE(_xlfn._xlws.FILTER(Table1[Game_ID],Table1[Team]=Table1[[#This Row],[Team]])),0)</f>
        <v>15</v>
      </c>
      <c r="AK2057">
        <f>IF(Table1[[#This Row],[Last5_Flag]]=1,1,0)</f>
        <v>0</v>
      </c>
      <c r="AL2057">
        <f>COUNTIFS(
    Table1[Player Name], Table1[[#This Row],[Player Name]],
    Table1[Position], Table1[[#This Row],[Position]]
)</f>
        <v>1</v>
      </c>
      <c r="AM2057" t="str" cm="1">
        <f t="array" ref="AM20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58" spans="1:39" x14ac:dyDescent="0.2">
      <c r="A2058" t="str">
        <f>TEXT(Table1[[#This Row],[Date]],"yyyymmdd") &amp; "_" &amp; (LEFT(D2058,3) &amp; "_" &amp; LEFT(E2058,3) &amp; "_" &amp; (Table1[[#This Row],[Game_no.]]))</f>
        <v>20260314_Cal_Whe_1</v>
      </c>
      <c r="B2058" s="1">
        <v>46095</v>
      </c>
      <c r="C2058" s="3">
        <v>1</v>
      </c>
      <c r="D2058" t="s">
        <v>333</v>
      </c>
      <c r="E2058" t="s">
        <v>270</v>
      </c>
      <c r="F2058" t="s">
        <v>270</v>
      </c>
      <c r="G2058" t="s">
        <v>333</v>
      </c>
      <c r="H2058" t="s">
        <v>330</v>
      </c>
      <c r="I2058" t="str">
        <f>TRIM(SUBSTITUTE(Table1[[#This Row],[Player]], " ", ""))</f>
        <v>M.Harrison</v>
      </c>
      <c r="J2058">
        <v>2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f t="shared" si="95"/>
        <v>0</v>
      </c>
      <c r="W2058" t="s">
        <v>54</v>
      </c>
      <c r="X2058" s="3">
        <v>9</v>
      </c>
      <c r="Y2058">
        <v>0</v>
      </c>
      <c r="AF2058">
        <f>Table1[[#This Row],[AB]]+Table1[[#This Row],[BB]]+Table1[[#This Row],[SF]]</f>
        <v>2</v>
      </c>
      <c r="AG2058">
        <f>Table1[[#This Row],[H]]+Table1[[#This Row],[BB]]</f>
        <v>0</v>
      </c>
      <c r="AH2058">
        <f>Table1[[#This Row],[H]]-Table1[[#This Row],[2B]]-Table1[[#This Row],[3B]]-Table1[[#This Row],[HR]]</f>
        <v>0</v>
      </c>
      <c r="AI2058" s="3">
        <f>IF(Table1[[#This Row],[Team_Game_Number]] &gt;_xlfn.MAXIFS(Table1[Team_Game_Number],Table1[Team],Table1[[#This Row],[Team]]) - 5,1,0)</f>
        <v>0</v>
      </c>
      <c r="AJ2058" cm="1">
        <f t="array" ref="AJ2058">MATCH(Table1[[#This Row],[Game_ID]],_xlfn.UNIQUE(_xlfn._xlws.FILTER(Table1[Game_ID],Table1[Team]=Table1[[#This Row],[Team]])),0)</f>
        <v>15</v>
      </c>
      <c r="AK2058">
        <f>IF(Table1[[#This Row],[Last5_Flag]]=1,1,0)</f>
        <v>0</v>
      </c>
      <c r="AL2058">
        <f>COUNTIFS(
    Table1[Player Name], Table1[[#This Row],[Player Name]],
    Table1[Position], Table1[[#This Row],[Position]]
)</f>
        <v>11</v>
      </c>
      <c r="AM2058" t="str" cm="1">
        <f t="array" ref="AM20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059" spans="1:39" x14ac:dyDescent="0.2">
      <c r="A2059" t="str">
        <f>TEXT(Table1[[#This Row],[Date]],"yyyymmdd") &amp; "_" &amp; (LEFT(D2059,3) &amp; "_" &amp; LEFT(E2059,3) &amp; "_" &amp; (Table1[[#This Row],[Game_no.]]))</f>
        <v>20260314_IUP_Whe_1</v>
      </c>
      <c r="B2059" s="1">
        <v>46095</v>
      </c>
      <c r="C2059" s="3">
        <v>1</v>
      </c>
      <c r="D2059" t="s">
        <v>301</v>
      </c>
      <c r="E2059" t="s">
        <v>270</v>
      </c>
      <c r="F2059" t="s">
        <v>270</v>
      </c>
      <c r="G2059" t="s">
        <v>301</v>
      </c>
      <c r="H2059" t="s">
        <v>282</v>
      </c>
      <c r="I2059" t="str">
        <f>TRIM(SUBSTITUTE(Table1[[#This Row],[Player]], " ", ""))</f>
        <v>A.Kresak</v>
      </c>
      <c r="J2059">
        <v>2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f t="shared" si="95"/>
        <v>0</v>
      </c>
      <c r="W2059" t="s">
        <v>53</v>
      </c>
      <c r="X2059" s="3">
        <v>1</v>
      </c>
      <c r="Y2059">
        <v>0</v>
      </c>
      <c r="AF2059">
        <f>Table1[[#This Row],[AB]]+Table1[[#This Row],[BB]]+Table1[[#This Row],[SF]]</f>
        <v>2</v>
      </c>
      <c r="AG2059">
        <f>Table1[[#This Row],[H]]+Table1[[#This Row],[BB]]</f>
        <v>0</v>
      </c>
      <c r="AH2059">
        <f>Table1[[#This Row],[H]]-Table1[[#This Row],[2B]]-Table1[[#This Row],[3B]]-Table1[[#This Row],[HR]]</f>
        <v>0</v>
      </c>
      <c r="AI2059" s="3">
        <f>IF(Table1[[#This Row],[Team_Game_Number]] &gt;_xlfn.MAXIFS(Table1[Team_Game_Number],Table1[Team],Table1[[#This Row],[Team]]) - 5,1,0)</f>
        <v>0</v>
      </c>
      <c r="AJ2059" cm="1">
        <f t="array" ref="AJ2059">MATCH(Table1[[#This Row],[Game_ID]],_xlfn.UNIQUE(_xlfn._xlws.FILTER(Table1[Game_ID],Table1[Team]=Table1[[#This Row],[Team]])),0)</f>
        <v>16</v>
      </c>
      <c r="AK2059">
        <f>IF(Table1[[#This Row],[Last5_Flag]]=1,1,0)</f>
        <v>0</v>
      </c>
      <c r="AL2059">
        <f>COUNTIFS(
    Table1[Player Name], Table1[[#This Row],[Player Name]],
    Table1[Position], Table1[[#This Row],[Position]]
)</f>
        <v>19</v>
      </c>
      <c r="AM2059" t="str" cm="1">
        <f t="array" ref="AM20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60" spans="1:39" x14ac:dyDescent="0.2">
      <c r="A2060" t="str">
        <f>TEXT(Table1[[#This Row],[Date]],"yyyymmdd") &amp; "_" &amp; (LEFT(D2060,3) &amp; "_" &amp; LEFT(E2060,3) &amp; "_" &amp; (Table1[[#This Row],[Game_no.]]))</f>
        <v>20260314_IUP_Whe_1</v>
      </c>
      <c r="B2060" s="1">
        <v>46095</v>
      </c>
      <c r="C2060" s="3">
        <v>1</v>
      </c>
      <c r="D2060" t="s">
        <v>301</v>
      </c>
      <c r="E2060" t="s">
        <v>270</v>
      </c>
      <c r="F2060" t="s">
        <v>270</v>
      </c>
      <c r="G2060" t="s">
        <v>301</v>
      </c>
      <c r="H2060" t="s">
        <v>273</v>
      </c>
      <c r="I2060" t="str">
        <f>TRIM(SUBSTITUTE(Table1[[#This Row],[Player]], " ", ""))</f>
        <v>K.Warrix</v>
      </c>
      <c r="J2060">
        <v>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f t="shared" si="95"/>
        <v>0</v>
      </c>
      <c r="W2060" t="s">
        <v>48</v>
      </c>
      <c r="X2060" s="3">
        <v>2</v>
      </c>
      <c r="Y2060">
        <v>1</v>
      </c>
      <c r="AF2060">
        <f>Table1[[#This Row],[AB]]+Table1[[#This Row],[BB]]+Table1[[#This Row],[SF]]</f>
        <v>2</v>
      </c>
      <c r="AG2060">
        <f>Table1[[#This Row],[H]]+Table1[[#This Row],[BB]]</f>
        <v>0</v>
      </c>
      <c r="AH2060">
        <f>Table1[[#This Row],[H]]-Table1[[#This Row],[2B]]-Table1[[#This Row],[3B]]-Table1[[#This Row],[HR]]</f>
        <v>0</v>
      </c>
      <c r="AI2060" s="3">
        <f>IF(Table1[[#This Row],[Team_Game_Number]] &gt;_xlfn.MAXIFS(Table1[Team_Game_Number],Table1[Team],Table1[[#This Row],[Team]]) - 5,1,0)</f>
        <v>0</v>
      </c>
      <c r="AJ2060" cm="1">
        <f t="array" ref="AJ2060">MATCH(Table1[[#This Row],[Game_ID]],_xlfn.UNIQUE(_xlfn._xlws.FILTER(Table1[Game_ID],Table1[Team]=Table1[[#This Row],[Team]])),0)</f>
        <v>16</v>
      </c>
      <c r="AK2060">
        <f>IF(Table1[[#This Row],[Last5_Flag]]=1,1,0)</f>
        <v>0</v>
      </c>
      <c r="AL2060">
        <f>COUNTIFS(
    Table1[Player Name], Table1[[#This Row],[Player Name]],
    Table1[Position], Table1[[#This Row],[Position]]
)</f>
        <v>24</v>
      </c>
      <c r="AM2060" t="str" cm="1">
        <f t="array" ref="AM20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061" spans="1:39" x14ac:dyDescent="0.2">
      <c r="A2061" t="str">
        <f>TEXT(Table1[[#This Row],[Date]],"yyyymmdd") &amp; "_" &amp; (LEFT(D2061,3) &amp; "_" &amp; LEFT(E2061,3) &amp; "_" &amp; (Table1[[#This Row],[Game_no.]]))</f>
        <v>20260314_IUP_Whe_1</v>
      </c>
      <c r="B2061" s="1">
        <v>46095</v>
      </c>
      <c r="C2061" s="3">
        <v>1</v>
      </c>
      <c r="D2061" t="s">
        <v>301</v>
      </c>
      <c r="E2061" t="s">
        <v>270</v>
      </c>
      <c r="F2061" t="s">
        <v>270</v>
      </c>
      <c r="G2061" t="s">
        <v>301</v>
      </c>
      <c r="H2061" t="s">
        <v>274</v>
      </c>
      <c r="I2061" t="str">
        <f>TRIM(SUBSTITUTE(Table1[[#This Row],[Player]], " ", ""))</f>
        <v>M.Burns</v>
      </c>
      <c r="J2061">
        <v>2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f t="shared" si="95"/>
        <v>1</v>
      </c>
      <c r="W2061" t="s">
        <v>8</v>
      </c>
      <c r="X2061" s="3">
        <v>3</v>
      </c>
      <c r="Y2061">
        <v>2</v>
      </c>
      <c r="AF2061">
        <f>Table1[[#This Row],[AB]]+Table1[[#This Row],[BB]]+Table1[[#This Row],[SF]]</f>
        <v>2</v>
      </c>
      <c r="AG2061">
        <f>Table1[[#This Row],[H]]+Table1[[#This Row],[BB]]</f>
        <v>1</v>
      </c>
      <c r="AH2061">
        <f>Table1[[#This Row],[H]]-Table1[[#This Row],[2B]]-Table1[[#This Row],[3B]]-Table1[[#This Row],[HR]]</f>
        <v>1</v>
      </c>
      <c r="AI2061" s="3">
        <f>IF(Table1[[#This Row],[Team_Game_Number]] &gt;_xlfn.MAXIFS(Table1[Team_Game_Number],Table1[Team],Table1[[#This Row],[Team]]) - 5,1,0)</f>
        <v>0</v>
      </c>
      <c r="AJ2061" cm="1">
        <f t="array" ref="AJ2061">MATCH(Table1[[#This Row],[Game_ID]],_xlfn.UNIQUE(_xlfn._xlws.FILTER(Table1[Game_ID],Table1[Team]=Table1[[#This Row],[Team]])),0)</f>
        <v>16</v>
      </c>
      <c r="AK2061">
        <f>IF(Table1[[#This Row],[Last5_Flag]]=1,1,0)</f>
        <v>0</v>
      </c>
      <c r="AL2061">
        <f>COUNTIFS(
    Table1[Player Name], Table1[[#This Row],[Player Name]],
    Table1[Position], Table1[[#This Row],[Position]]
)</f>
        <v>15</v>
      </c>
      <c r="AM2061" t="str" cm="1">
        <f t="array" ref="AM20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062" spans="1:39" x14ac:dyDescent="0.2">
      <c r="A2062" t="str">
        <f>TEXT(Table1[[#This Row],[Date]],"yyyymmdd") &amp; "_" &amp; (LEFT(D2062,3) &amp; "_" &amp; LEFT(E2062,3) &amp; "_" &amp; (Table1[[#This Row],[Game_no.]]))</f>
        <v>20260314_IUP_Whe_1</v>
      </c>
      <c r="B2062" s="1">
        <v>46095</v>
      </c>
      <c r="C2062" s="3">
        <v>1</v>
      </c>
      <c r="D2062" t="s">
        <v>301</v>
      </c>
      <c r="E2062" t="s">
        <v>270</v>
      </c>
      <c r="F2062" t="s">
        <v>270</v>
      </c>
      <c r="G2062" t="s">
        <v>301</v>
      </c>
      <c r="H2062" t="s">
        <v>281</v>
      </c>
      <c r="I2062" t="str">
        <f>TRIM(SUBSTITUTE(Table1[[#This Row],[Player]], " ", ""))</f>
        <v>B.Sanders</v>
      </c>
      <c r="J2062">
        <v>2</v>
      </c>
      <c r="K2062">
        <v>0</v>
      </c>
      <c r="L2062">
        <v>1</v>
      </c>
      <c r="M2062">
        <v>0</v>
      </c>
      <c r="N2062">
        <v>0</v>
      </c>
      <c r="O2062">
        <v>1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f t="shared" si="95"/>
        <v>3</v>
      </c>
      <c r="W2062" t="s">
        <v>50</v>
      </c>
      <c r="X2062" s="3">
        <v>4</v>
      </c>
      <c r="Y2062">
        <v>0</v>
      </c>
      <c r="AF2062">
        <f>Table1[[#This Row],[AB]]+Table1[[#This Row],[BB]]+Table1[[#This Row],[SF]]</f>
        <v>2</v>
      </c>
      <c r="AG2062">
        <f>Table1[[#This Row],[H]]+Table1[[#This Row],[BB]]</f>
        <v>1</v>
      </c>
      <c r="AH2062">
        <f>Table1[[#This Row],[H]]-Table1[[#This Row],[2B]]-Table1[[#This Row],[3B]]-Table1[[#This Row],[HR]]</f>
        <v>0</v>
      </c>
      <c r="AI2062" s="3">
        <f>IF(Table1[[#This Row],[Team_Game_Number]] &gt;_xlfn.MAXIFS(Table1[Team_Game_Number],Table1[Team],Table1[[#This Row],[Team]]) - 5,1,0)</f>
        <v>0</v>
      </c>
      <c r="AJ2062" cm="1">
        <f t="array" ref="AJ2062">MATCH(Table1[[#This Row],[Game_ID]],_xlfn.UNIQUE(_xlfn._xlws.FILTER(Table1[Game_ID],Table1[Team]=Table1[[#This Row],[Team]])),0)</f>
        <v>16</v>
      </c>
      <c r="AK2062">
        <f>IF(Table1[[#This Row],[Last5_Flag]]=1,1,0)</f>
        <v>0</v>
      </c>
      <c r="AL2062">
        <f>COUNTIFS(
    Table1[Player Name], Table1[[#This Row],[Player Name]],
    Table1[Position], Table1[[#This Row],[Position]]
)</f>
        <v>7</v>
      </c>
      <c r="AM2062" t="str" cm="1">
        <f t="array" ref="AM20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063" spans="1:39" x14ac:dyDescent="0.2">
      <c r="A2063" t="str">
        <f>TEXT(Table1[[#This Row],[Date]],"yyyymmdd") &amp; "_" &amp; (LEFT(D2063,3) &amp; "_" &amp; LEFT(E2063,3) &amp; "_" &amp; (Table1[[#This Row],[Game_no.]]))</f>
        <v>20260314_IUP_Whe_1</v>
      </c>
      <c r="B2063" s="1">
        <v>46095</v>
      </c>
      <c r="C2063" s="3">
        <v>1</v>
      </c>
      <c r="D2063" t="s">
        <v>301</v>
      </c>
      <c r="E2063" t="s">
        <v>270</v>
      </c>
      <c r="F2063" t="s">
        <v>270</v>
      </c>
      <c r="G2063" t="s">
        <v>301</v>
      </c>
      <c r="H2063" t="s">
        <v>271</v>
      </c>
      <c r="I2063" t="str">
        <f>TRIM(SUBSTITUTE(Table1[[#This Row],[Player]], " ", ""))</f>
        <v>G.Mummery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f t="shared" si="95"/>
        <v>0</v>
      </c>
      <c r="W2063" t="s">
        <v>7</v>
      </c>
      <c r="X2063" s="3">
        <v>5</v>
      </c>
      <c r="Y2063">
        <v>2</v>
      </c>
      <c r="AF2063">
        <f>Table1[[#This Row],[AB]]+Table1[[#This Row],[BB]]+Table1[[#This Row],[SF]]</f>
        <v>1</v>
      </c>
      <c r="AG2063">
        <f>Table1[[#This Row],[H]]+Table1[[#This Row],[BB]]</f>
        <v>0</v>
      </c>
      <c r="AH2063">
        <f>Table1[[#This Row],[H]]-Table1[[#This Row],[2B]]-Table1[[#This Row],[3B]]-Table1[[#This Row],[HR]]</f>
        <v>0</v>
      </c>
      <c r="AI2063" s="3">
        <f>IF(Table1[[#This Row],[Team_Game_Number]] &gt;_xlfn.MAXIFS(Table1[Team_Game_Number],Table1[Team],Table1[[#This Row],[Team]]) - 5,1,0)</f>
        <v>0</v>
      </c>
      <c r="AJ2063" cm="1">
        <f t="array" ref="AJ2063">MATCH(Table1[[#This Row],[Game_ID]],_xlfn.UNIQUE(_xlfn._xlws.FILTER(Table1[Game_ID],Table1[Team]=Table1[[#This Row],[Team]])),0)</f>
        <v>16</v>
      </c>
      <c r="AK2063">
        <f>IF(Table1[[#This Row],[Last5_Flag]]=1,1,0)</f>
        <v>0</v>
      </c>
      <c r="AL2063">
        <f>COUNTIFS(
    Table1[Player Name], Table1[[#This Row],[Player Name]],
    Table1[Position], Table1[[#This Row],[Position]]
)</f>
        <v>23</v>
      </c>
      <c r="AM2063" t="str" cm="1">
        <f t="array" ref="AM20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064" spans="1:39" x14ac:dyDescent="0.2">
      <c r="A2064" t="str">
        <f>TEXT(Table1[[#This Row],[Date]],"yyyymmdd") &amp; "_" &amp; (LEFT(D2064,3) &amp; "_" &amp; LEFT(E2064,3) &amp; "_" &amp; (Table1[[#This Row],[Game_no.]]))</f>
        <v>20260314_IUP_Whe_1</v>
      </c>
      <c r="B2064" s="1">
        <v>46095</v>
      </c>
      <c r="C2064" s="3">
        <v>1</v>
      </c>
      <c r="D2064" t="s">
        <v>301</v>
      </c>
      <c r="E2064" t="s">
        <v>270</v>
      </c>
      <c r="F2064" t="s">
        <v>270</v>
      </c>
      <c r="G2064" t="s">
        <v>301</v>
      </c>
      <c r="H2064" t="s">
        <v>321</v>
      </c>
      <c r="I2064" t="str">
        <f>TRIM(SUBSTITUTE(Table1[[#This Row],[Player]], " ", ""))</f>
        <v>D.Carrillo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f t="shared" si="95"/>
        <v>0</v>
      </c>
      <c r="W2064" t="s">
        <v>74</v>
      </c>
      <c r="X2064" s="3">
        <v>5</v>
      </c>
      <c r="Y2064">
        <v>0</v>
      </c>
      <c r="AF2064">
        <f>Table1[[#This Row],[AB]]+Table1[[#This Row],[BB]]+Table1[[#This Row],[SF]]</f>
        <v>1</v>
      </c>
      <c r="AG2064">
        <f>Table1[[#This Row],[H]]+Table1[[#This Row],[BB]]</f>
        <v>0</v>
      </c>
      <c r="AH2064">
        <f>Table1[[#This Row],[H]]-Table1[[#This Row],[2B]]-Table1[[#This Row],[3B]]-Table1[[#This Row],[HR]]</f>
        <v>0</v>
      </c>
      <c r="AI2064" s="3">
        <f>IF(Table1[[#This Row],[Team_Game_Number]] &gt;_xlfn.MAXIFS(Table1[Team_Game_Number],Table1[Team],Table1[[#This Row],[Team]]) - 5,1,0)</f>
        <v>0</v>
      </c>
      <c r="AJ2064" cm="1">
        <f t="array" ref="AJ2064">MATCH(Table1[[#This Row],[Game_ID]],_xlfn.UNIQUE(_xlfn._xlws.FILTER(Table1[Game_ID],Table1[Team]=Table1[[#This Row],[Team]])),0)</f>
        <v>16</v>
      </c>
      <c r="AK2064">
        <f>IF(Table1[[#This Row],[Last5_Flag]]=1,1,0)</f>
        <v>0</v>
      </c>
      <c r="AL2064">
        <f>COUNTIFS(
    Table1[Player Name], Table1[[#This Row],[Player Name]],
    Table1[Position], Table1[[#This Row],[Position]]
)</f>
        <v>3</v>
      </c>
      <c r="AM2064" t="str" cm="1">
        <f t="array" ref="AM20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65" spans="1:39" x14ac:dyDescent="0.2">
      <c r="A2065" t="str">
        <f>TEXT(Table1[[#This Row],[Date]],"yyyymmdd") &amp; "_" &amp; (LEFT(D2065,3) &amp; "_" &amp; LEFT(E2065,3) &amp; "_" &amp; (Table1[[#This Row],[Game_no.]]))</f>
        <v>20260314_IUP_Whe_1</v>
      </c>
      <c r="B2065" s="1">
        <v>46095</v>
      </c>
      <c r="C2065" s="3">
        <v>1</v>
      </c>
      <c r="D2065" t="s">
        <v>301</v>
      </c>
      <c r="E2065" t="s">
        <v>270</v>
      </c>
      <c r="F2065" t="s">
        <v>270</v>
      </c>
      <c r="G2065" t="s">
        <v>301</v>
      </c>
      <c r="H2065" t="s">
        <v>377</v>
      </c>
      <c r="I2065" t="str">
        <f>TRIM(SUBSTITUTE(Table1[[#This Row],[Player]], " ", ""))</f>
        <v>P.Villarreal</v>
      </c>
      <c r="J2065">
        <v>1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f t="shared" si="95"/>
        <v>1</v>
      </c>
      <c r="W2065" t="s">
        <v>54</v>
      </c>
      <c r="X2065" s="3">
        <v>6</v>
      </c>
      <c r="Y2065">
        <v>0</v>
      </c>
      <c r="AF2065">
        <f>Table1[[#This Row],[AB]]+Table1[[#This Row],[BB]]+Table1[[#This Row],[SF]]</f>
        <v>1</v>
      </c>
      <c r="AG2065">
        <f>Table1[[#This Row],[H]]+Table1[[#This Row],[BB]]</f>
        <v>1</v>
      </c>
      <c r="AH2065">
        <f>Table1[[#This Row],[H]]-Table1[[#This Row],[2B]]-Table1[[#This Row],[3B]]-Table1[[#This Row],[HR]]</f>
        <v>1</v>
      </c>
      <c r="AI2065" s="3">
        <f>IF(Table1[[#This Row],[Team_Game_Number]] &gt;_xlfn.MAXIFS(Table1[Team_Game_Number],Table1[Team],Table1[[#This Row],[Team]]) - 5,1,0)</f>
        <v>0</v>
      </c>
      <c r="AJ2065" cm="1">
        <f t="array" ref="AJ2065">MATCH(Table1[[#This Row],[Game_ID]],_xlfn.UNIQUE(_xlfn._xlws.FILTER(Table1[Game_ID],Table1[Team]=Table1[[#This Row],[Team]])),0)</f>
        <v>16</v>
      </c>
      <c r="AK2065">
        <f>IF(Table1[[#This Row],[Last5_Flag]]=1,1,0)</f>
        <v>0</v>
      </c>
      <c r="AL2065">
        <f>COUNTIFS(
    Table1[Player Name], Table1[[#This Row],[Player Name]],
    Table1[Position], Table1[[#This Row],[Position]]
)</f>
        <v>13</v>
      </c>
      <c r="AM2065" t="str" cm="1">
        <f t="array" ref="AM20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066" spans="1:39" x14ac:dyDescent="0.2">
      <c r="A2066" t="str">
        <f>TEXT(Table1[[#This Row],[Date]],"yyyymmdd") &amp; "_" &amp; (LEFT(D2066,3) &amp; "_" &amp; LEFT(E2066,3) &amp; "_" &amp; (Table1[[#This Row],[Game_no.]]))</f>
        <v>20260314_IUP_Whe_1</v>
      </c>
      <c r="B2066" s="1">
        <v>46095</v>
      </c>
      <c r="C2066" s="3">
        <v>1</v>
      </c>
      <c r="D2066" t="s">
        <v>301</v>
      </c>
      <c r="E2066" t="s">
        <v>270</v>
      </c>
      <c r="F2066" t="s">
        <v>270</v>
      </c>
      <c r="G2066" t="s">
        <v>301</v>
      </c>
      <c r="H2066" t="s">
        <v>330</v>
      </c>
      <c r="I2066" t="str">
        <f>TRIM(SUBSTITUTE(Table1[[#This Row],[Player]], " ", ""))</f>
        <v>M.Harrison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f t="shared" si="95"/>
        <v>0</v>
      </c>
      <c r="W2066" t="s">
        <v>54</v>
      </c>
      <c r="X2066" s="3">
        <v>6</v>
      </c>
      <c r="Y2066">
        <v>0</v>
      </c>
      <c r="AF2066">
        <f>Table1[[#This Row],[AB]]+Table1[[#This Row],[BB]]+Table1[[#This Row],[SF]]</f>
        <v>1</v>
      </c>
      <c r="AG2066">
        <f>Table1[[#This Row],[H]]+Table1[[#This Row],[BB]]</f>
        <v>0</v>
      </c>
      <c r="AH2066">
        <f>Table1[[#This Row],[H]]-Table1[[#This Row],[2B]]-Table1[[#This Row],[3B]]-Table1[[#This Row],[HR]]</f>
        <v>0</v>
      </c>
      <c r="AI2066" s="3">
        <f>IF(Table1[[#This Row],[Team_Game_Number]] &gt;_xlfn.MAXIFS(Table1[Team_Game_Number],Table1[Team],Table1[[#This Row],[Team]]) - 5,1,0)</f>
        <v>0</v>
      </c>
      <c r="AJ2066" cm="1">
        <f t="array" ref="AJ2066">MATCH(Table1[[#This Row],[Game_ID]],_xlfn.UNIQUE(_xlfn._xlws.FILTER(Table1[Game_ID],Table1[Team]=Table1[[#This Row],[Team]])),0)</f>
        <v>16</v>
      </c>
      <c r="AK2066">
        <f>IF(Table1[[#This Row],[Last5_Flag]]=1,1,0)</f>
        <v>0</v>
      </c>
      <c r="AL2066">
        <f>COUNTIFS(
    Table1[Player Name], Table1[[#This Row],[Player Name]],
    Table1[Position], Table1[[#This Row],[Position]]
)</f>
        <v>11</v>
      </c>
      <c r="AM2066" t="str" cm="1">
        <f t="array" ref="AM20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067" spans="1:39" x14ac:dyDescent="0.2">
      <c r="A2067" t="str">
        <f>TEXT(Table1[[#This Row],[Date]],"yyyymmdd") &amp; "_" &amp; (LEFT(D2067,3) &amp; "_" &amp; LEFT(E2067,3) &amp; "_" &amp; (Table1[[#This Row],[Game_no.]]))</f>
        <v>20260314_IUP_Whe_1</v>
      </c>
      <c r="B2067" s="1">
        <v>46095</v>
      </c>
      <c r="C2067" s="3">
        <v>1</v>
      </c>
      <c r="D2067" t="s">
        <v>301</v>
      </c>
      <c r="E2067" t="s">
        <v>270</v>
      </c>
      <c r="F2067" t="s">
        <v>270</v>
      </c>
      <c r="G2067" t="s">
        <v>301</v>
      </c>
      <c r="H2067" t="s">
        <v>276</v>
      </c>
      <c r="I2067" t="str">
        <f>TRIM(SUBSTITUTE(Table1[[#This Row],[Player]], " ", ""))</f>
        <v>E.Blackie</v>
      </c>
      <c r="J2067">
        <v>2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f t="shared" si="95"/>
        <v>0</v>
      </c>
      <c r="W2067" t="s">
        <v>43</v>
      </c>
      <c r="X2067" s="3">
        <v>7</v>
      </c>
      <c r="Y2067">
        <v>0</v>
      </c>
      <c r="AF2067">
        <f>Table1[[#This Row],[AB]]+Table1[[#This Row],[BB]]+Table1[[#This Row],[SF]]</f>
        <v>2</v>
      </c>
      <c r="AG2067">
        <f>Table1[[#This Row],[H]]+Table1[[#This Row],[BB]]</f>
        <v>0</v>
      </c>
      <c r="AH2067">
        <f>Table1[[#This Row],[H]]-Table1[[#This Row],[2B]]-Table1[[#This Row],[3B]]-Table1[[#This Row],[HR]]</f>
        <v>0</v>
      </c>
      <c r="AI2067" s="3">
        <f>IF(Table1[[#This Row],[Team_Game_Number]] &gt;_xlfn.MAXIFS(Table1[Team_Game_Number],Table1[Team],Table1[[#This Row],[Team]]) - 5,1,0)</f>
        <v>0</v>
      </c>
      <c r="AJ2067" cm="1">
        <f t="array" ref="AJ2067">MATCH(Table1[[#This Row],[Game_ID]],_xlfn.UNIQUE(_xlfn._xlws.FILTER(Table1[Game_ID],Table1[Team]=Table1[[#This Row],[Team]])),0)</f>
        <v>16</v>
      </c>
      <c r="AK2067">
        <f>IF(Table1[[#This Row],[Last5_Flag]]=1,1,0)</f>
        <v>0</v>
      </c>
      <c r="AL2067">
        <f>COUNTIFS(
    Table1[Player Name], Table1[[#This Row],[Player Name]],
    Table1[Position], Table1[[#This Row],[Position]]
)</f>
        <v>6</v>
      </c>
      <c r="AM2067" t="str" cm="1">
        <f t="array" ref="AM20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068" spans="1:39" x14ac:dyDescent="0.2">
      <c r="A2068" t="str">
        <f>TEXT(Table1[[#This Row],[Date]],"yyyymmdd") &amp; "_" &amp; (LEFT(D2068,3) &amp; "_" &amp; LEFT(E2068,3) &amp; "_" &amp; (Table1[[#This Row],[Game_no.]]))</f>
        <v>20260314_IUP_Whe_1</v>
      </c>
      <c r="B2068" s="1">
        <v>46095</v>
      </c>
      <c r="C2068" s="3">
        <v>1</v>
      </c>
      <c r="D2068" t="s">
        <v>301</v>
      </c>
      <c r="E2068" t="s">
        <v>270</v>
      </c>
      <c r="F2068" t="s">
        <v>270</v>
      </c>
      <c r="G2068" t="s">
        <v>301</v>
      </c>
      <c r="H2068" t="s">
        <v>278</v>
      </c>
      <c r="I2068" t="str">
        <f>TRIM(SUBSTITUTE(Table1[[#This Row],[Player]], " ", ""))</f>
        <v>E.Troxel</v>
      </c>
      <c r="J2068">
        <v>2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f t="shared" si="95"/>
        <v>0</v>
      </c>
      <c r="W2068" t="s">
        <v>52</v>
      </c>
      <c r="X2068" s="3">
        <v>8</v>
      </c>
      <c r="Y2068">
        <v>1</v>
      </c>
      <c r="AF2068">
        <f>Table1[[#This Row],[AB]]+Table1[[#This Row],[BB]]+Table1[[#This Row],[SF]]</f>
        <v>2</v>
      </c>
      <c r="AG2068">
        <f>Table1[[#This Row],[H]]+Table1[[#This Row],[BB]]</f>
        <v>0</v>
      </c>
      <c r="AH2068">
        <f>Table1[[#This Row],[H]]-Table1[[#This Row],[2B]]-Table1[[#This Row],[3B]]-Table1[[#This Row],[HR]]</f>
        <v>0</v>
      </c>
      <c r="AI2068" s="3">
        <f>IF(Table1[[#This Row],[Team_Game_Number]] &gt;_xlfn.MAXIFS(Table1[Team_Game_Number],Table1[Team],Table1[[#This Row],[Team]]) - 5,1,0)</f>
        <v>0</v>
      </c>
      <c r="AJ2068" cm="1">
        <f t="array" ref="AJ2068">MATCH(Table1[[#This Row],[Game_ID]],_xlfn.UNIQUE(_xlfn._xlws.FILTER(Table1[Game_ID],Table1[Team]=Table1[[#This Row],[Team]])),0)</f>
        <v>16</v>
      </c>
      <c r="AK2068">
        <f>IF(Table1[[#This Row],[Last5_Flag]]=1,1,0)</f>
        <v>0</v>
      </c>
      <c r="AL2068">
        <f>COUNTIFS(
    Table1[Player Name], Table1[[#This Row],[Player Name]],
    Table1[Position], Table1[[#This Row],[Position]]
)</f>
        <v>15</v>
      </c>
      <c r="AM2068" t="str" cm="1">
        <f t="array" ref="AM20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69" spans="1:39" x14ac:dyDescent="0.2">
      <c r="A2069" t="str">
        <f>TEXT(Table1[[#This Row],[Date]],"yyyymmdd") &amp; "_" &amp; (LEFT(D2069,3) &amp; "_" &amp; LEFT(E2069,3) &amp; "_" &amp; (Table1[[#This Row],[Game_no.]]))</f>
        <v>20260314_IUP_Whe_1</v>
      </c>
      <c r="B2069" s="1">
        <v>46095</v>
      </c>
      <c r="C2069" s="3">
        <v>1</v>
      </c>
      <c r="D2069" t="s">
        <v>301</v>
      </c>
      <c r="E2069" t="s">
        <v>270</v>
      </c>
      <c r="F2069" t="s">
        <v>270</v>
      </c>
      <c r="G2069" t="s">
        <v>301</v>
      </c>
      <c r="H2069" t="s">
        <v>275</v>
      </c>
      <c r="I2069" t="str">
        <f>TRIM(SUBSTITUTE(Table1[[#This Row],[Player]], " ", ""))</f>
        <v>M.Holp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f t="shared" si="95"/>
        <v>0</v>
      </c>
      <c r="W2069" t="s">
        <v>57</v>
      </c>
      <c r="X2069" s="3">
        <v>9</v>
      </c>
      <c r="Y2069">
        <v>0</v>
      </c>
      <c r="AF2069">
        <f>Table1[[#This Row],[AB]]+Table1[[#This Row],[BB]]+Table1[[#This Row],[SF]]</f>
        <v>1</v>
      </c>
      <c r="AG2069">
        <f>Table1[[#This Row],[H]]+Table1[[#This Row],[BB]]</f>
        <v>0</v>
      </c>
      <c r="AH2069">
        <f>Table1[[#This Row],[H]]-Table1[[#This Row],[2B]]-Table1[[#This Row],[3B]]-Table1[[#This Row],[HR]]</f>
        <v>0</v>
      </c>
      <c r="AI2069" s="3">
        <f>IF(Table1[[#This Row],[Team_Game_Number]] &gt;_xlfn.MAXIFS(Table1[Team_Game_Number],Table1[Team],Table1[[#This Row],[Team]]) - 5,1,0)</f>
        <v>0</v>
      </c>
      <c r="AJ2069" cm="1">
        <f t="array" ref="AJ2069">MATCH(Table1[[#This Row],[Game_ID]],_xlfn.UNIQUE(_xlfn._xlws.FILTER(Table1[Game_ID],Table1[Team]=Table1[[#This Row],[Team]])),0)</f>
        <v>16</v>
      </c>
      <c r="AK2069">
        <f>IF(Table1[[#This Row],[Last5_Flag]]=1,1,0)</f>
        <v>0</v>
      </c>
      <c r="AL2069">
        <f>COUNTIFS(
    Table1[Player Name], Table1[[#This Row],[Player Name]],
    Table1[Position], Table1[[#This Row],[Position]]
)</f>
        <v>22</v>
      </c>
      <c r="AM2069" t="str" cm="1">
        <f t="array" ref="AM20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070" spans="1:39" x14ac:dyDescent="0.2">
      <c r="A2070" t="str">
        <f>TEXT(Table1[[#This Row],[Date]],"yyyymmdd") &amp; "_" &amp; (LEFT(D2070,3) &amp; "_" &amp; LEFT(E2070,3) &amp; "_" &amp; (Table1[[#This Row],[Game_no.]]))</f>
        <v>20260314_IUP_Whe_1</v>
      </c>
      <c r="B2070" s="1">
        <v>46095</v>
      </c>
      <c r="C2070" s="3">
        <v>1</v>
      </c>
      <c r="D2070" t="s">
        <v>301</v>
      </c>
      <c r="E2070" t="s">
        <v>270</v>
      </c>
      <c r="F2070" t="s">
        <v>270</v>
      </c>
      <c r="G2070" t="s">
        <v>301</v>
      </c>
      <c r="H2070" t="s">
        <v>284</v>
      </c>
      <c r="I2070" t="str">
        <f>TRIM(SUBSTITUTE(Table1[[#This Row],[Player]], " ", ""))</f>
        <v>R.Peters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f t="shared" si="95"/>
        <v>0</v>
      </c>
      <c r="W2070" t="s">
        <v>58</v>
      </c>
      <c r="X2070" s="3"/>
      <c r="Y2070">
        <v>0</v>
      </c>
      <c r="Z2070">
        <v>2</v>
      </c>
      <c r="AA2070">
        <v>3</v>
      </c>
      <c r="AB2070">
        <v>2</v>
      </c>
      <c r="AC2070">
        <v>2</v>
      </c>
      <c r="AD2070">
        <v>3</v>
      </c>
      <c r="AE2070">
        <v>1</v>
      </c>
      <c r="AF2070">
        <f>Table1[[#This Row],[AB]]+Table1[[#This Row],[BB]]+Table1[[#This Row],[SF]]</f>
        <v>0</v>
      </c>
      <c r="AG2070">
        <f>Table1[[#This Row],[H]]+Table1[[#This Row],[BB]]</f>
        <v>0</v>
      </c>
      <c r="AH2070">
        <f>Table1[[#This Row],[H]]-Table1[[#This Row],[2B]]-Table1[[#This Row],[3B]]-Table1[[#This Row],[HR]]</f>
        <v>0</v>
      </c>
      <c r="AI2070" s="3">
        <f>IF(Table1[[#This Row],[Team_Game_Number]] &gt;_xlfn.MAXIFS(Table1[Team_Game_Number],Table1[Team],Table1[[#This Row],[Team]]) - 5,1,0)</f>
        <v>0</v>
      </c>
      <c r="AJ2070" cm="1">
        <f t="array" ref="AJ2070">MATCH(Table1[[#This Row],[Game_ID]],_xlfn.UNIQUE(_xlfn._xlws.FILTER(Table1[Game_ID],Table1[Team]=Table1[[#This Row],[Team]])),0)</f>
        <v>16</v>
      </c>
      <c r="AK2070">
        <f>IF(Table1[[#This Row],[Last5_Flag]]=1,1,0)</f>
        <v>0</v>
      </c>
      <c r="AL2070">
        <f>COUNTIFS(
    Table1[Player Name], Table1[[#This Row],[Player Name]],
    Table1[Position], Table1[[#This Row],[Position]]
)</f>
        <v>14</v>
      </c>
      <c r="AM2070" t="str" cm="1">
        <f t="array" ref="AM20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071" spans="1:39" x14ac:dyDescent="0.2">
      <c r="A2071" t="str">
        <f>TEXT(Table1[[#This Row],[Date]],"yyyymmdd") &amp; "_" &amp; (LEFT(D2071,3) &amp; "_" &amp; LEFT(E2071,3) &amp; "_" &amp; (Table1[[#This Row],[Game_no.]]))</f>
        <v>20260314_IUP_Whe_1</v>
      </c>
      <c r="B2071" s="1">
        <v>46095</v>
      </c>
      <c r="C2071" s="3">
        <v>1</v>
      </c>
      <c r="D2071" t="s">
        <v>301</v>
      </c>
      <c r="E2071" t="s">
        <v>270</v>
      </c>
      <c r="F2071" t="s">
        <v>270</v>
      </c>
      <c r="G2071" t="s">
        <v>301</v>
      </c>
      <c r="H2071" t="s">
        <v>279</v>
      </c>
      <c r="I2071" t="str">
        <f>TRIM(SUBSTITUTE(Table1[[#This Row],[Player]], " ", ""))</f>
        <v>T.Walsh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f t="shared" si="95"/>
        <v>0</v>
      </c>
      <c r="W2071" t="s">
        <v>58</v>
      </c>
      <c r="X2071" s="3"/>
      <c r="Y2071">
        <v>0</v>
      </c>
      <c r="Z2071">
        <v>1</v>
      </c>
      <c r="AA2071">
        <v>2</v>
      </c>
      <c r="AB2071">
        <v>4</v>
      </c>
      <c r="AC2071">
        <v>1</v>
      </c>
      <c r="AD2071">
        <v>2</v>
      </c>
      <c r="AE2071">
        <v>1</v>
      </c>
      <c r="AF2071">
        <f>Table1[[#This Row],[AB]]+Table1[[#This Row],[BB]]+Table1[[#This Row],[SF]]</f>
        <v>0</v>
      </c>
      <c r="AG2071">
        <f>Table1[[#This Row],[H]]+Table1[[#This Row],[BB]]</f>
        <v>0</v>
      </c>
      <c r="AH2071">
        <f>Table1[[#This Row],[H]]-Table1[[#This Row],[2B]]-Table1[[#This Row],[3B]]-Table1[[#This Row],[HR]]</f>
        <v>0</v>
      </c>
      <c r="AI2071" s="3">
        <f>IF(Table1[[#This Row],[Team_Game_Number]] &gt;_xlfn.MAXIFS(Table1[Team_Game_Number],Table1[Team],Table1[[#This Row],[Team]]) - 5,1,0)</f>
        <v>0</v>
      </c>
      <c r="AJ2071" cm="1">
        <f t="array" ref="AJ2071">MATCH(Table1[[#This Row],[Game_ID]],_xlfn.UNIQUE(_xlfn._xlws.FILTER(Table1[Game_ID],Table1[Team]=Table1[[#This Row],[Team]])),0)</f>
        <v>16</v>
      </c>
      <c r="AK2071">
        <f>IF(Table1[[#This Row],[Last5_Flag]]=1,1,0)</f>
        <v>0</v>
      </c>
      <c r="AL2071">
        <f>COUNTIFS(
    Table1[Player Name], Table1[[#This Row],[Player Name]],
    Table1[Position], Table1[[#This Row],[Position]]
)</f>
        <v>2</v>
      </c>
      <c r="AM2071" t="str" cm="1">
        <f t="array" ref="AM20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072" spans="1:39" x14ac:dyDescent="0.2">
      <c r="A2072" t="str">
        <f>TEXT(Table1[[#This Row],[Date]],"yyyymmdd") &amp; "_" &amp; (LEFT(D2072,3) &amp; "_" &amp; LEFT(E2072,3) &amp; "_" &amp; (Table1[[#This Row],[Game_no.]]))</f>
        <v>20260314_IUP_Whe_1</v>
      </c>
      <c r="B2072" s="1">
        <v>46095</v>
      </c>
      <c r="C2072" s="3">
        <v>1</v>
      </c>
      <c r="D2072" t="s">
        <v>301</v>
      </c>
      <c r="E2072" t="s">
        <v>270</v>
      </c>
      <c r="F2072" t="s">
        <v>270</v>
      </c>
      <c r="G2072" t="s">
        <v>301</v>
      </c>
      <c r="H2072" t="s">
        <v>285</v>
      </c>
      <c r="I2072" t="str">
        <f>TRIM(SUBSTITUTE(Table1[[#This Row],[Player]], " ", ""))</f>
        <v>K.Shields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f t="shared" si="95"/>
        <v>0</v>
      </c>
      <c r="W2072" t="s">
        <v>58</v>
      </c>
      <c r="X2072" s="3"/>
      <c r="Y2072">
        <v>0</v>
      </c>
      <c r="Z2072">
        <v>1.333</v>
      </c>
      <c r="AA2072">
        <v>1</v>
      </c>
      <c r="AB2072">
        <v>3</v>
      </c>
      <c r="AC2072">
        <v>3</v>
      </c>
      <c r="AD2072">
        <v>4</v>
      </c>
      <c r="AE2072">
        <v>1</v>
      </c>
      <c r="AF2072">
        <f>Table1[[#This Row],[AB]]+Table1[[#This Row],[BB]]+Table1[[#This Row],[SF]]</f>
        <v>0</v>
      </c>
      <c r="AG2072">
        <f>Table1[[#This Row],[H]]+Table1[[#This Row],[BB]]</f>
        <v>0</v>
      </c>
      <c r="AH2072">
        <f>Table1[[#This Row],[H]]-Table1[[#This Row],[2B]]-Table1[[#This Row],[3B]]-Table1[[#This Row],[HR]]</f>
        <v>0</v>
      </c>
      <c r="AI2072" s="3">
        <f>IF(Table1[[#This Row],[Team_Game_Number]] &gt;_xlfn.MAXIFS(Table1[Team_Game_Number],Table1[Team],Table1[[#This Row],[Team]]) - 5,1,0)</f>
        <v>0</v>
      </c>
      <c r="AJ2072" cm="1">
        <f t="array" ref="AJ2072">MATCH(Table1[[#This Row],[Game_ID]],_xlfn.UNIQUE(_xlfn._xlws.FILTER(Table1[Game_ID],Table1[Team]=Table1[[#This Row],[Team]])),0)</f>
        <v>16</v>
      </c>
      <c r="AK2072">
        <f>IF(Table1[[#This Row],[Last5_Flag]]=1,1,0)</f>
        <v>0</v>
      </c>
      <c r="AL2072">
        <f>COUNTIFS(
    Table1[Player Name], Table1[[#This Row],[Player Name]],
    Table1[Position], Table1[[#This Row],[Position]]
)</f>
        <v>17</v>
      </c>
      <c r="AM2072" t="str" cm="1">
        <f t="array" ref="AM20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073" spans="1:39" x14ac:dyDescent="0.2">
      <c r="A2073" t="str">
        <f>TEXT(Table1[[#This Row],[Date]],"yyyymmdd") &amp; "_" &amp; (LEFT(D2073,3) &amp; "_" &amp; LEFT(E2073,3) &amp; "_" &amp; (Table1[[#This Row],[Game_no.]]))</f>
        <v>20260314_She_D&amp;E_1</v>
      </c>
      <c r="B2073" s="1">
        <v>46095</v>
      </c>
      <c r="C2073" s="3">
        <v>1</v>
      </c>
      <c r="D2073" t="s">
        <v>268</v>
      </c>
      <c r="E2073" t="s">
        <v>42</v>
      </c>
      <c r="F2073" t="s">
        <v>42</v>
      </c>
      <c r="G2073" t="s">
        <v>268</v>
      </c>
      <c r="H2073" t="s">
        <v>67</v>
      </c>
      <c r="I2073" t="str">
        <f>TRIM(SUBSTITUTE(Table1[[#This Row],[Player]], " ", ""))</f>
        <v>A.Haynes</v>
      </c>
      <c r="J2073">
        <v>3</v>
      </c>
      <c r="K2073">
        <v>1</v>
      </c>
      <c r="L2073">
        <v>0</v>
      </c>
      <c r="M2073">
        <v>0</v>
      </c>
      <c r="N2073">
        <v>1</v>
      </c>
      <c r="O2073">
        <v>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f t="shared" si="95"/>
        <v>0</v>
      </c>
      <c r="W2073" t="s">
        <v>53</v>
      </c>
      <c r="X2073" s="3">
        <v>1</v>
      </c>
      <c r="Y2073">
        <v>0</v>
      </c>
      <c r="AF2073">
        <f>Table1[[#This Row],[AB]]+Table1[[#This Row],[BB]]+Table1[[#This Row],[SF]]</f>
        <v>4</v>
      </c>
      <c r="AG2073">
        <f>Table1[[#This Row],[H]]+Table1[[#This Row],[BB]]</f>
        <v>1</v>
      </c>
      <c r="AH2073">
        <f>Table1[[#This Row],[H]]-Table1[[#This Row],[2B]]-Table1[[#This Row],[3B]]-Table1[[#This Row],[HR]]</f>
        <v>0</v>
      </c>
      <c r="AI2073" s="3">
        <f>IF(Table1[[#This Row],[Team_Game_Number]] &gt;_xlfn.MAXIFS(Table1[Team_Game_Number],Table1[Team],Table1[[#This Row],[Team]]) - 5,1,0)</f>
        <v>0</v>
      </c>
      <c r="AJ2073" cm="1">
        <f t="array" ref="AJ2073">MATCH(Table1[[#This Row],[Game_ID]],_xlfn.UNIQUE(_xlfn._xlws.FILTER(Table1[Game_ID],Table1[Team]=Table1[[#This Row],[Team]])),0)</f>
        <v>18</v>
      </c>
      <c r="AK2073">
        <f>IF(Table1[[#This Row],[Last5_Flag]]=1,1,0)</f>
        <v>0</v>
      </c>
      <c r="AL2073">
        <f>COUNTIFS(
    Table1[Player Name], Table1[[#This Row],[Player Name]],
    Table1[Position], Table1[[#This Row],[Position]]
)</f>
        <v>17</v>
      </c>
      <c r="AM2073" t="str" cm="1">
        <f t="array" ref="AM20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74" spans="1:39" x14ac:dyDescent="0.2">
      <c r="A2074" t="str">
        <f>TEXT(Table1[[#This Row],[Date]],"yyyymmdd") &amp; "_" &amp; (LEFT(D2074,3) &amp; "_" &amp; LEFT(E2074,3) &amp; "_" &amp; (Table1[[#This Row],[Game_no.]]))</f>
        <v>20260314_She_D&amp;E_1</v>
      </c>
      <c r="B2074" s="1">
        <v>46095</v>
      </c>
      <c r="C2074" s="3">
        <v>1</v>
      </c>
      <c r="D2074" t="s">
        <v>268</v>
      </c>
      <c r="E2074" t="s">
        <v>42</v>
      </c>
      <c r="F2074" t="s">
        <v>42</v>
      </c>
      <c r="G2074" t="s">
        <v>268</v>
      </c>
      <c r="H2074" t="s">
        <v>51</v>
      </c>
      <c r="I2074" t="str">
        <f>TRIM(SUBSTITUTE(Table1[[#This Row],[Player]], " ", ""))</f>
        <v>G.Wessling</v>
      </c>
      <c r="J2074">
        <v>4</v>
      </c>
      <c r="K2074">
        <v>1</v>
      </c>
      <c r="L2074">
        <v>2</v>
      </c>
      <c r="M2074">
        <v>1</v>
      </c>
      <c r="N2074">
        <v>0</v>
      </c>
      <c r="O2074">
        <v>1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f t="shared" si="95"/>
        <v>5</v>
      </c>
      <c r="W2074" t="s">
        <v>52</v>
      </c>
      <c r="X2074" s="3">
        <v>2</v>
      </c>
      <c r="Y2074">
        <v>0</v>
      </c>
      <c r="AF2074">
        <f>Table1[[#This Row],[AB]]+Table1[[#This Row],[BB]]+Table1[[#This Row],[SF]]</f>
        <v>4</v>
      </c>
      <c r="AG2074">
        <f>Table1[[#This Row],[H]]+Table1[[#This Row],[BB]]</f>
        <v>2</v>
      </c>
      <c r="AH2074">
        <f>Table1[[#This Row],[H]]-Table1[[#This Row],[2B]]-Table1[[#This Row],[3B]]-Table1[[#This Row],[HR]]</f>
        <v>1</v>
      </c>
      <c r="AI2074" s="3">
        <f>IF(Table1[[#This Row],[Team_Game_Number]] &gt;_xlfn.MAXIFS(Table1[Team_Game_Number],Table1[Team],Table1[[#This Row],[Team]]) - 5,1,0)</f>
        <v>0</v>
      </c>
      <c r="AJ2074" cm="1">
        <f t="array" ref="AJ2074">MATCH(Table1[[#This Row],[Game_ID]],_xlfn.UNIQUE(_xlfn._xlws.FILTER(Table1[Game_ID],Table1[Team]=Table1[[#This Row],[Team]])),0)</f>
        <v>18</v>
      </c>
      <c r="AK2074">
        <f>IF(Table1[[#This Row],[Last5_Flag]]=1,1,0)</f>
        <v>0</v>
      </c>
      <c r="AL2074">
        <f>COUNTIFS(
    Table1[Player Name], Table1[[#This Row],[Player Name]],
    Table1[Position], Table1[[#This Row],[Position]]
)</f>
        <v>26</v>
      </c>
      <c r="AM2074" t="str" cm="1">
        <f t="array" ref="AM20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75" spans="1:39" x14ac:dyDescent="0.2">
      <c r="A2075" t="str">
        <f>TEXT(Table1[[#This Row],[Date]],"yyyymmdd") &amp; "_" &amp; (LEFT(D2075,3) &amp; "_" &amp; LEFT(E2075,3) &amp; "_" &amp; (Table1[[#This Row],[Game_no.]]))</f>
        <v>20260314_She_D&amp;E_1</v>
      </c>
      <c r="B2075" s="1">
        <v>46095</v>
      </c>
      <c r="C2075" s="3">
        <v>1</v>
      </c>
      <c r="D2075" t="s">
        <v>268</v>
      </c>
      <c r="E2075" t="s">
        <v>42</v>
      </c>
      <c r="F2075" t="s">
        <v>42</v>
      </c>
      <c r="G2075" t="s">
        <v>268</v>
      </c>
      <c r="H2075" t="s">
        <v>44</v>
      </c>
      <c r="I2075" t="str">
        <f>TRIM(SUBSTITUTE(Table1[[#This Row],[Player]], " ", ""))</f>
        <v>A.Higgins</v>
      </c>
      <c r="J2075">
        <v>2</v>
      </c>
      <c r="K2075">
        <v>0</v>
      </c>
      <c r="L2075">
        <v>0</v>
      </c>
      <c r="M2075">
        <v>0</v>
      </c>
      <c r="N2075">
        <v>1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f t="shared" si="95"/>
        <v>0</v>
      </c>
      <c r="W2075" t="s">
        <v>48</v>
      </c>
      <c r="X2075" s="3">
        <v>3</v>
      </c>
      <c r="Y2075">
        <v>1</v>
      </c>
      <c r="AF2075">
        <f>Table1[[#This Row],[AB]]+Table1[[#This Row],[BB]]+Table1[[#This Row],[SF]]</f>
        <v>3</v>
      </c>
      <c r="AG2075">
        <f>Table1[[#This Row],[H]]+Table1[[#This Row],[BB]]</f>
        <v>1</v>
      </c>
      <c r="AH2075">
        <f>Table1[[#This Row],[H]]-Table1[[#This Row],[2B]]-Table1[[#This Row],[3B]]-Table1[[#This Row],[HR]]</f>
        <v>0</v>
      </c>
      <c r="AI2075" s="3">
        <f>IF(Table1[[#This Row],[Team_Game_Number]] &gt;_xlfn.MAXIFS(Table1[Team_Game_Number],Table1[Team],Table1[[#This Row],[Team]]) - 5,1,0)</f>
        <v>0</v>
      </c>
      <c r="AJ2075" cm="1">
        <f t="array" ref="AJ2075">MATCH(Table1[[#This Row],[Game_ID]],_xlfn.UNIQUE(_xlfn._xlws.FILTER(Table1[Game_ID],Table1[Team]=Table1[[#This Row],[Team]])),0)</f>
        <v>18</v>
      </c>
      <c r="AK2075">
        <f>IF(Table1[[#This Row],[Last5_Flag]]=1,1,0)</f>
        <v>0</v>
      </c>
      <c r="AL2075">
        <f>COUNTIFS(
    Table1[Player Name], Table1[[#This Row],[Player Name]],
    Table1[Position], Table1[[#This Row],[Position]]
)</f>
        <v>22</v>
      </c>
      <c r="AM2075" t="str" cm="1">
        <f t="array" ref="AM20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076" spans="1:39" x14ac:dyDescent="0.2">
      <c r="A2076" t="str">
        <f>TEXT(Table1[[#This Row],[Date]],"yyyymmdd") &amp; "_" &amp; (LEFT(D2076,3) &amp; "_" &amp; LEFT(E2076,3) &amp; "_" &amp; (Table1[[#This Row],[Game_no.]]))</f>
        <v>20260314_She_D&amp;E_1</v>
      </c>
      <c r="B2076" s="1">
        <v>46095</v>
      </c>
      <c r="C2076" s="3">
        <v>1</v>
      </c>
      <c r="D2076" t="s">
        <v>268</v>
      </c>
      <c r="E2076" t="s">
        <v>42</v>
      </c>
      <c r="F2076" t="s">
        <v>42</v>
      </c>
      <c r="G2076" t="s">
        <v>268</v>
      </c>
      <c r="H2076" t="s">
        <v>47</v>
      </c>
      <c r="I2076" t="str">
        <f>TRIM(SUBSTITUTE(Table1[[#This Row],[Player]], " ", ""))</f>
        <v>A.Zapach</v>
      </c>
      <c r="J2076">
        <v>3</v>
      </c>
      <c r="K2076">
        <v>1</v>
      </c>
      <c r="L2076">
        <v>1</v>
      </c>
      <c r="M2076">
        <v>1</v>
      </c>
      <c r="N2076">
        <v>0</v>
      </c>
      <c r="O2076">
        <v>1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0</v>
      </c>
      <c r="V2076">
        <f t="shared" si="95"/>
        <v>5</v>
      </c>
      <c r="W2076" t="s">
        <v>43</v>
      </c>
      <c r="X2076" s="3">
        <v>4</v>
      </c>
      <c r="Y2076">
        <v>0</v>
      </c>
      <c r="AF2076">
        <f>Table1[[#This Row],[AB]]+Table1[[#This Row],[BB]]+Table1[[#This Row],[SF]]</f>
        <v>3</v>
      </c>
      <c r="AG2076">
        <f>Table1[[#This Row],[H]]+Table1[[#This Row],[BB]]</f>
        <v>1</v>
      </c>
      <c r="AH2076">
        <f>Table1[[#This Row],[H]]-Table1[[#This Row],[2B]]-Table1[[#This Row],[3B]]-Table1[[#This Row],[HR]]</f>
        <v>0</v>
      </c>
      <c r="AI2076" s="3">
        <f>IF(Table1[[#This Row],[Team_Game_Number]] &gt;_xlfn.MAXIFS(Table1[Team_Game_Number],Table1[Team],Table1[[#This Row],[Team]]) - 5,1,0)</f>
        <v>0</v>
      </c>
      <c r="AJ2076" cm="1">
        <f t="array" ref="AJ2076">MATCH(Table1[[#This Row],[Game_ID]],_xlfn.UNIQUE(_xlfn._xlws.FILTER(Table1[Game_ID],Table1[Team]=Table1[[#This Row],[Team]])),0)</f>
        <v>18</v>
      </c>
      <c r="AK2076">
        <f>IF(Table1[[#This Row],[Last5_Flag]]=1,1,0)</f>
        <v>0</v>
      </c>
      <c r="AL2076">
        <f>COUNTIFS(
    Table1[Player Name], Table1[[#This Row],[Player Name]],
    Table1[Position], Table1[[#This Row],[Position]]
)</f>
        <v>27</v>
      </c>
      <c r="AM2076" t="str" cm="1">
        <f t="array" ref="AM20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077" spans="1:39" x14ac:dyDescent="0.2">
      <c r="A2077" t="str">
        <f>TEXT(Table1[[#This Row],[Date]],"yyyymmdd") &amp; "_" &amp; (LEFT(D2077,3) &amp; "_" &amp; LEFT(E2077,3) &amp; "_" &amp; (Table1[[#This Row],[Game_no.]]))</f>
        <v>20260314_She_D&amp;E_1</v>
      </c>
      <c r="B2077" s="1">
        <v>46095</v>
      </c>
      <c r="C2077" s="3">
        <v>1</v>
      </c>
      <c r="D2077" t="s">
        <v>268</v>
      </c>
      <c r="E2077" t="s">
        <v>42</v>
      </c>
      <c r="F2077" t="s">
        <v>42</v>
      </c>
      <c r="G2077" t="s">
        <v>268</v>
      </c>
      <c r="H2077" t="s">
        <v>49</v>
      </c>
      <c r="I2077" t="str">
        <f>TRIM(SUBSTITUTE(Table1[[#This Row],[Player]], " ", ""))</f>
        <v>T.Fleming</v>
      </c>
      <c r="J2077">
        <v>3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f t="shared" si="95"/>
        <v>0</v>
      </c>
      <c r="W2077" t="s">
        <v>50</v>
      </c>
      <c r="X2077" s="3">
        <v>5</v>
      </c>
      <c r="Y2077">
        <v>0</v>
      </c>
      <c r="AF2077">
        <f>Table1[[#This Row],[AB]]+Table1[[#This Row],[BB]]+Table1[[#This Row],[SF]]</f>
        <v>3</v>
      </c>
      <c r="AG2077">
        <f>Table1[[#This Row],[H]]+Table1[[#This Row],[BB]]</f>
        <v>0</v>
      </c>
      <c r="AH2077">
        <f>Table1[[#This Row],[H]]-Table1[[#This Row],[2B]]-Table1[[#This Row],[3B]]-Table1[[#This Row],[HR]]</f>
        <v>0</v>
      </c>
      <c r="AI2077" s="3">
        <f>IF(Table1[[#This Row],[Team_Game_Number]] &gt;_xlfn.MAXIFS(Table1[Team_Game_Number],Table1[Team],Table1[[#This Row],[Team]]) - 5,1,0)</f>
        <v>0</v>
      </c>
      <c r="AJ2077" cm="1">
        <f t="array" ref="AJ2077">MATCH(Table1[[#This Row],[Game_ID]],_xlfn.UNIQUE(_xlfn._xlws.FILTER(Table1[Game_ID],Table1[Team]=Table1[[#This Row],[Team]])),0)</f>
        <v>18</v>
      </c>
      <c r="AK2077">
        <f>IF(Table1[[#This Row],[Last5_Flag]]=1,1,0)</f>
        <v>0</v>
      </c>
      <c r="AL2077">
        <f>COUNTIFS(
    Table1[Player Name], Table1[[#This Row],[Player Name]],
    Table1[Position], Table1[[#This Row],[Position]]
)</f>
        <v>11</v>
      </c>
      <c r="AM2077" t="str" cm="1">
        <f t="array" ref="AM20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078" spans="1:39" x14ac:dyDescent="0.2">
      <c r="A2078" t="str">
        <f>TEXT(Table1[[#This Row],[Date]],"yyyymmdd") &amp; "_" &amp; (LEFT(D2078,3) &amp; "_" &amp; LEFT(E2078,3) &amp; "_" &amp; (Table1[[#This Row],[Game_no.]]))</f>
        <v>20260314_She_D&amp;E_1</v>
      </c>
      <c r="B2078" s="1">
        <v>46095</v>
      </c>
      <c r="C2078" s="3">
        <v>1</v>
      </c>
      <c r="D2078" t="s">
        <v>268</v>
      </c>
      <c r="E2078" t="s">
        <v>42</v>
      </c>
      <c r="F2078" t="s">
        <v>42</v>
      </c>
      <c r="G2078" t="s">
        <v>268</v>
      </c>
      <c r="H2078" t="s">
        <v>46</v>
      </c>
      <c r="I2078" t="str">
        <f>TRIM(SUBSTITUTE(Table1[[#This Row],[Player]], " ", ""))</f>
        <v>M.Henkle</v>
      </c>
      <c r="J2078">
        <v>2</v>
      </c>
      <c r="K2078">
        <v>0</v>
      </c>
      <c r="L2078">
        <v>0</v>
      </c>
      <c r="M2078">
        <v>0</v>
      </c>
      <c r="N2078">
        <v>1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f t="shared" ref="V2078:V2092" si="96">L2078*1+P2078*2+Q2078*3+R2078*4</f>
        <v>0</v>
      </c>
      <c r="W2078" t="s">
        <v>8</v>
      </c>
      <c r="X2078" s="3">
        <v>6</v>
      </c>
      <c r="Y2078">
        <v>0</v>
      </c>
      <c r="AF2078">
        <f>Table1[[#This Row],[AB]]+Table1[[#This Row],[BB]]+Table1[[#This Row],[SF]]</f>
        <v>3</v>
      </c>
      <c r="AG2078">
        <f>Table1[[#This Row],[H]]+Table1[[#This Row],[BB]]</f>
        <v>1</v>
      </c>
      <c r="AH2078">
        <f>Table1[[#This Row],[H]]-Table1[[#This Row],[2B]]-Table1[[#This Row],[3B]]-Table1[[#This Row],[HR]]</f>
        <v>0</v>
      </c>
      <c r="AI2078" s="3">
        <f>IF(Table1[[#This Row],[Team_Game_Number]] &gt;_xlfn.MAXIFS(Table1[Team_Game_Number],Table1[Team],Table1[[#This Row],[Team]]) - 5,1,0)</f>
        <v>0</v>
      </c>
      <c r="AJ2078" cm="1">
        <f t="array" ref="AJ2078">MATCH(Table1[[#This Row],[Game_ID]],_xlfn.UNIQUE(_xlfn._xlws.FILTER(Table1[Game_ID],Table1[Team]=Table1[[#This Row],[Team]])),0)</f>
        <v>18</v>
      </c>
      <c r="AK2078">
        <f>IF(Table1[[#This Row],[Last5_Flag]]=1,1,0)</f>
        <v>0</v>
      </c>
      <c r="AL2078">
        <f>COUNTIFS(
    Table1[Player Name], Table1[[#This Row],[Player Name]],
    Table1[Position], Table1[[#This Row],[Position]]
)</f>
        <v>13</v>
      </c>
      <c r="AM2078" t="str" cm="1">
        <f t="array" ref="AM20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079" spans="1:39" x14ac:dyDescent="0.2">
      <c r="A2079" t="str">
        <f>TEXT(Table1[[#This Row],[Date]],"yyyymmdd") &amp; "_" &amp; (LEFT(D2079,3) &amp; "_" &amp; LEFT(E2079,3) &amp; "_" &amp; (Table1[[#This Row],[Game_no.]]))</f>
        <v>20260314_She_D&amp;E_1</v>
      </c>
      <c r="B2079" s="1">
        <v>46095</v>
      </c>
      <c r="C2079" s="3">
        <v>1</v>
      </c>
      <c r="D2079" t="s">
        <v>268</v>
      </c>
      <c r="E2079" t="s">
        <v>42</v>
      </c>
      <c r="F2079" t="s">
        <v>42</v>
      </c>
      <c r="G2079" t="s">
        <v>268</v>
      </c>
      <c r="H2079" t="s">
        <v>110</v>
      </c>
      <c r="I2079" t="str">
        <f>TRIM(SUBSTITUTE(Table1[[#This Row],[Player]], " ", ""))</f>
        <v>M.Ledesma</v>
      </c>
      <c r="J2079">
        <v>0</v>
      </c>
      <c r="K2079">
        <v>0</v>
      </c>
      <c r="L2079">
        <v>0</v>
      </c>
      <c r="M2079">
        <v>1</v>
      </c>
      <c r="N2079">
        <v>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f t="shared" si="96"/>
        <v>0</v>
      </c>
      <c r="W2079" t="s">
        <v>7</v>
      </c>
      <c r="X2079" s="3">
        <v>7</v>
      </c>
      <c r="Y2079">
        <v>1</v>
      </c>
      <c r="AF2079">
        <f>Table1[[#This Row],[AB]]+Table1[[#This Row],[BB]]+Table1[[#This Row],[SF]]</f>
        <v>2</v>
      </c>
      <c r="AG2079">
        <f>Table1[[#This Row],[H]]+Table1[[#This Row],[BB]]</f>
        <v>2</v>
      </c>
      <c r="AH2079">
        <f>Table1[[#This Row],[H]]-Table1[[#This Row],[2B]]-Table1[[#This Row],[3B]]-Table1[[#This Row],[HR]]</f>
        <v>0</v>
      </c>
      <c r="AI2079" s="3">
        <f>IF(Table1[[#This Row],[Team_Game_Number]] &gt;_xlfn.MAXIFS(Table1[Team_Game_Number],Table1[Team],Table1[[#This Row],[Team]]) - 5,1,0)</f>
        <v>0</v>
      </c>
      <c r="AJ2079" cm="1">
        <f t="array" ref="AJ2079">MATCH(Table1[[#This Row],[Game_ID]],_xlfn.UNIQUE(_xlfn._xlws.FILTER(Table1[Game_ID],Table1[Team]=Table1[[#This Row],[Team]])),0)</f>
        <v>18</v>
      </c>
      <c r="AK2079">
        <f>IF(Table1[[#This Row],[Last5_Flag]]=1,1,0)</f>
        <v>0</v>
      </c>
      <c r="AL2079">
        <f>COUNTIFS(
    Table1[Player Name], Table1[[#This Row],[Player Name]],
    Table1[Position], Table1[[#This Row],[Position]]
)</f>
        <v>9</v>
      </c>
      <c r="AM2079" t="str" cm="1">
        <f t="array" ref="AM20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080" spans="1:39" x14ac:dyDescent="0.2">
      <c r="A2080" t="str">
        <f>TEXT(Table1[[#This Row],[Date]],"yyyymmdd") &amp; "_" &amp; (LEFT(D2080,3) &amp; "_" &amp; LEFT(E2080,3) &amp; "_" &amp; (Table1[[#This Row],[Game_no.]]))</f>
        <v>20260314_She_D&amp;E_1</v>
      </c>
      <c r="B2080" s="1">
        <v>46095</v>
      </c>
      <c r="C2080" s="3">
        <v>1</v>
      </c>
      <c r="D2080" t="s">
        <v>268</v>
      </c>
      <c r="E2080" t="s">
        <v>42</v>
      </c>
      <c r="F2080" t="s">
        <v>42</v>
      </c>
      <c r="G2080" t="s">
        <v>268</v>
      </c>
      <c r="H2080" t="s">
        <v>96</v>
      </c>
      <c r="I2080" t="str">
        <f>TRIM(SUBSTITUTE(Table1[[#This Row],[Player]], " ", ""))</f>
        <v>A.Belcher</v>
      </c>
      <c r="J2080">
        <v>3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f t="shared" si="96"/>
        <v>1</v>
      </c>
      <c r="W2080" t="s">
        <v>57</v>
      </c>
      <c r="X2080" s="3">
        <v>8</v>
      </c>
      <c r="Y2080">
        <v>1</v>
      </c>
      <c r="AF2080">
        <f>Table1[[#This Row],[AB]]+Table1[[#This Row],[BB]]+Table1[[#This Row],[SF]]</f>
        <v>3</v>
      </c>
      <c r="AG2080">
        <f>Table1[[#This Row],[H]]+Table1[[#This Row],[BB]]</f>
        <v>1</v>
      </c>
      <c r="AH2080">
        <f>Table1[[#This Row],[H]]-Table1[[#This Row],[2B]]-Table1[[#This Row],[3B]]-Table1[[#This Row],[HR]]</f>
        <v>1</v>
      </c>
      <c r="AI2080" s="3">
        <f>IF(Table1[[#This Row],[Team_Game_Number]] &gt;_xlfn.MAXIFS(Table1[Team_Game_Number],Table1[Team],Table1[[#This Row],[Team]]) - 5,1,0)</f>
        <v>0</v>
      </c>
      <c r="AJ2080" cm="1">
        <f t="array" ref="AJ2080">MATCH(Table1[[#This Row],[Game_ID]],_xlfn.UNIQUE(_xlfn._xlws.FILTER(Table1[Game_ID],Table1[Team]=Table1[[#This Row],[Team]])),0)</f>
        <v>18</v>
      </c>
      <c r="AK2080">
        <f>IF(Table1[[#This Row],[Last5_Flag]]=1,1,0)</f>
        <v>0</v>
      </c>
      <c r="AL2080">
        <f>COUNTIFS(
    Table1[Player Name], Table1[[#This Row],[Player Name]],
    Table1[Position], Table1[[#This Row],[Position]]
)</f>
        <v>19</v>
      </c>
      <c r="AM2080" t="str" cm="1">
        <f t="array" ref="AM20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081" spans="1:39" x14ac:dyDescent="0.2">
      <c r="A2081" t="str">
        <f>TEXT(Table1[[#This Row],[Date]],"yyyymmdd") &amp; "_" &amp; (LEFT(D2081,3) &amp; "_" &amp; LEFT(E2081,3) &amp; "_" &amp; (Table1[[#This Row],[Game_no.]]))</f>
        <v>20260314_She_D&amp;E_1</v>
      </c>
      <c r="B2081" s="1">
        <v>46095</v>
      </c>
      <c r="C2081" s="3">
        <v>1</v>
      </c>
      <c r="D2081" t="s">
        <v>268</v>
      </c>
      <c r="E2081" t="s">
        <v>42</v>
      </c>
      <c r="F2081" t="s">
        <v>42</v>
      </c>
      <c r="G2081" t="s">
        <v>268</v>
      </c>
      <c r="H2081" t="s">
        <v>55</v>
      </c>
      <c r="I2081" t="str">
        <f>TRIM(SUBSTITUTE(Table1[[#This Row],[Player]], " ", ""))</f>
        <v>M.Smith</v>
      </c>
      <c r="J2081">
        <v>2</v>
      </c>
      <c r="K2081">
        <v>0</v>
      </c>
      <c r="L2081">
        <v>0</v>
      </c>
      <c r="M2081">
        <v>0</v>
      </c>
      <c r="N2081">
        <v>1</v>
      </c>
      <c r="O2081">
        <v>2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f t="shared" si="96"/>
        <v>0</v>
      </c>
      <c r="W2081" t="s">
        <v>54</v>
      </c>
      <c r="X2081" s="3">
        <v>9</v>
      </c>
      <c r="Y2081">
        <v>1</v>
      </c>
      <c r="AF2081">
        <f>Table1[[#This Row],[AB]]+Table1[[#This Row],[BB]]+Table1[[#This Row],[SF]]</f>
        <v>3</v>
      </c>
      <c r="AG2081">
        <f>Table1[[#This Row],[H]]+Table1[[#This Row],[BB]]</f>
        <v>1</v>
      </c>
      <c r="AH2081">
        <f>Table1[[#This Row],[H]]-Table1[[#This Row],[2B]]-Table1[[#This Row],[3B]]-Table1[[#This Row],[HR]]</f>
        <v>0</v>
      </c>
      <c r="AI2081" s="3">
        <f>IF(Table1[[#This Row],[Team_Game_Number]] &gt;_xlfn.MAXIFS(Table1[Team_Game_Number],Table1[Team],Table1[[#This Row],[Team]]) - 5,1,0)</f>
        <v>0</v>
      </c>
      <c r="AJ2081" cm="1">
        <f t="array" ref="AJ2081">MATCH(Table1[[#This Row],[Game_ID]],_xlfn.UNIQUE(_xlfn._xlws.FILTER(Table1[Game_ID],Table1[Team]=Table1[[#This Row],[Team]])),0)</f>
        <v>18</v>
      </c>
      <c r="AK2081">
        <f>IF(Table1[[#This Row],[Last5_Flag]]=1,1,0)</f>
        <v>0</v>
      </c>
      <c r="AL2081">
        <f>COUNTIFS(
    Table1[Player Name], Table1[[#This Row],[Player Name]],
    Table1[Position], Table1[[#This Row],[Position]]
)</f>
        <v>21</v>
      </c>
      <c r="AM2081" t="str" cm="1">
        <f t="array" ref="AM20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082" spans="1:39" x14ac:dyDescent="0.2">
      <c r="A2082" t="str">
        <f>TEXT(Table1[[#This Row],[Date]],"yyyymmdd") &amp; "_" &amp; (LEFT(D2082,3) &amp; "_" &amp; LEFT(E2082,3) &amp; "_" &amp; (Table1[[#This Row],[Game_no.]]))</f>
        <v>20260314_She_D&amp;E_1</v>
      </c>
      <c r="B2082" s="1">
        <v>46095</v>
      </c>
      <c r="C2082" s="3">
        <v>1</v>
      </c>
      <c r="D2082" t="s">
        <v>268</v>
      </c>
      <c r="E2082" t="s">
        <v>42</v>
      </c>
      <c r="F2082" t="s">
        <v>42</v>
      </c>
      <c r="G2082" t="s">
        <v>268</v>
      </c>
      <c r="H2082" t="s">
        <v>59</v>
      </c>
      <c r="I2082" t="str">
        <f>TRIM(SUBSTITUTE(Table1[[#This Row],[Player]], " ", ""))</f>
        <v>S.Kneeland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f t="shared" si="96"/>
        <v>0</v>
      </c>
      <c r="W2082" t="s">
        <v>58</v>
      </c>
      <c r="X2082" s="3"/>
      <c r="Y2082">
        <v>0</v>
      </c>
      <c r="Z2082">
        <v>6</v>
      </c>
      <c r="AA2082">
        <v>12</v>
      </c>
      <c r="AB2082">
        <v>11</v>
      </c>
      <c r="AC2082">
        <v>8</v>
      </c>
      <c r="AD2082">
        <v>3</v>
      </c>
      <c r="AE2082">
        <v>3</v>
      </c>
      <c r="AF2082">
        <f>Table1[[#This Row],[AB]]+Table1[[#This Row],[BB]]+Table1[[#This Row],[SF]]</f>
        <v>0</v>
      </c>
      <c r="AG2082">
        <f>Table1[[#This Row],[H]]+Table1[[#This Row],[BB]]</f>
        <v>0</v>
      </c>
      <c r="AH2082">
        <f>Table1[[#This Row],[H]]-Table1[[#This Row],[2B]]-Table1[[#This Row],[3B]]-Table1[[#This Row],[HR]]</f>
        <v>0</v>
      </c>
      <c r="AI2082" s="3">
        <f>IF(Table1[[#This Row],[Team_Game_Number]] &gt;_xlfn.MAXIFS(Table1[Team_Game_Number],Table1[Team],Table1[[#This Row],[Team]]) - 5,1,0)</f>
        <v>0</v>
      </c>
      <c r="AJ2082" cm="1">
        <f t="array" ref="AJ2082">MATCH(Table1[[#This Row],[Game_ID]],_xlfn.UNIQUE(_xlfn._xlws.FILTER(Table1[Game_ID],Table1[Team]=Table1[[#This Row],[Team]])),0)</f>
        <v>18</v>
      </c>
      <c r="AK2082">
        <f>IF(Table1[[#This Row],[Last5_Flag]]=1,1,0)</f>
        <v>0</v>
      </c>
      <c r="AL2082">
        <f>COUNTIFS(
    Table1[Player Name], Table1[[#This Row],[Player Name]],
    Table1[Position], Table1[[#This Row],[Position]]
)</f>
        <v>17</v>
      </c>
      <c r="AM2082" t="str" cm="1">
        <f t="array" ref="AM20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083" spans="1:39" x14ac:dyDescent="0.2">
      <c r="A2083" t="str">
        <f>TEXT(Table1[[#This Row],[Date]],"yyyymmdd") &amp; "_" &amp; (LEFT(D2083,3) &amp; "_" &amp; LEFT(E2083,3) &amp; "_" &amp; (Table1[[#This Row],[Game_no.]]))</f>
        <v>20260314_Blo_Gle_1</v>
      </c>
      <c r="B2083" s="1">
        <v>46095</v>
      </c>
      <c r="C2083" s="3">
        <v>1</v>
      </c>
      <c r="D2083" t="s">
        <v>417</v>
      </c>
      <c r="E2083" t="s">
        <v>71</v>
      </c>
      <c r="F2083" t="s">
        <v>71</v>
      </c>
      <c r="G2083" t="s">
        <v>417</v>
      </c>
      <c r="H2083" t="s">
        <v>80</v>
      </c>
      <c r="I2083" t="str">
        <f>TRIM(SUBSTITUTE(Table1[[#This Row],[Player]], " ", ""))</f>
        <v>Z.Seda</v>
      </c>
      <c r="J2083">
        <v>3</v>
      </c>
      <c r="K2083">
        <v>1</v>
      </c>
      <c r="L2083">
        <v>0</v>
      </c>
      <c r="M2083">
        <v>0</v>
      </c>
      <c r="N2083">
        <v>1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f t="shared" si="96"/>
        <v>0</v>
      </c>
      <c r="W2083" t="s">
        <v>7</v>
      </c>
      <c r="X2083" s="3">
        <v>1</v>
      </c>
      <c r="Y2083">
        <v>0</v>
      </c>
      <c r="AF2083">
        <f>Table1[[#This Row],[AB]]+Table1[[#This Row],[BB]]+Table1[[#This Row],[SF]]</f>
        <v>4</v>
      </c>
      <c r="AG2083">
        <f>Table1[[#This Row],[H]]+Table1[[#This Row],[BB]]</f>
        <v>1</v>
      </c>
      <c r="AH2083">
        <f>Table1[[#This Row],[H]]-Table1[[#This Row],[2B]]-Table1[[#This Row],[3B]]-Table1[[#This Row],[HR]]</f>
        <v>0</v>
      </c>
      <c r="AI2083" s="3">
        <f>IF(Table1[[#This Row],[Team_Game_Number]] &gt;_xlfn.MAXIFS(Table1[Team_Game_Number],Table1[Team],Table1[[#This Row],[Team]]) - 5,1,0)</f>
        <v>0</v>
      </c>
      <c r="AJ2083" cm="1">
        <f t="array" ref="AJ2083">MATCH(Table1[[#This Row],[Game_ID]],_xlfn.UNIQUE(_xlfn._xlws.FILTER(Table1[Game_ID],Table1[Team]=Table1[[#This Row],[Team]])),0)</f>
        <v>17</v>
      </c>
      <c r="AK2083">
        <f>IF(Table1[[#This Row],[Last5_Flag]]=1,1,0)</f>
        <v>0</v>
      </c>
      <c r="AL2083">
        <f>COUNTIFS(
    Table1[Player Name], Table1[[#This Row],[Player Name]],
    Table1[Position], Table1[[#This Row],[Position]]
)</f>
        <v>30</v>
      </c>
      <c r="AM2083" t="str" cm="1">
        <f t="array" ref="AM20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084" spans="1:39" x14ac:dyDescent="0.2">
      <c r="A2084" t="str">
        <f>TEXT(Table1[[#This Row],[Date]],"yyyymmdd") &amp; "_" &amp; (LEFT(D2084,3) &amp; "_" &amp; LEFT(E2084,3) &amp; "_" &amp; (Table1[[#This Row],[Game_no.]]))</f>
        <v>20260314_Blo_Gle_1</v>
      </c>
      <c r="B2084" s="1">
        <v>46095</v>
      </c>
      <c r="C2084" s="3">
        <v>1</v>
      </c>
      <c r="D2084" t="s">
        <v>417</v>
      </c>
      <c r="E2084" t="s">
        <v>71</v>
      </c>
      <c r="F2084" t="s">
        <v>71</v>
      </c>
      <c r="G2084" t="s">
        <v>417</v>
      </c>
      <c r="H2084" t="s">
        <v>86</v>
      </c>
      <c r="I2084" t="str">
        <f>TRIM(SUBSTITUTE(Table1[[#This Row],[Player]], " ", ""))</f>
        <v>A.Hicks</v>
      </c>
      <c r="J2084">
        <v>1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f t="shared" si="96"/>
        <v>1</v>
      </c>
      <c r="W2084" t="s">
        <v>74</v>
      </c>
      <c r="X2084" s="3">
        <v>1</v>
      </c>
      <c r="Y2084">
        <v>0</v>
      </c>
      <c r="AF2084">
        <f>Table1[[#This Row],[AB]]+Table1[[#This Row],[BB]]+Table1[[#This Row],[SF]]</f>
        <v>1</v>
      </c>
      <c r="AG2084">
        <f>Table1[[#This Row],[H]]+Table1[[#This Row],[BB]]</f>
        <v>1</v>
      </c>
      <c r="AH2084">
        <f>Table1[[#This Row],[H]]-Table1[[#This Row],[2B]]-Table1[[#This Row],[3B]]-Table1[[#This Row],[HR]]</f>
        <v>1</v>
      </c>
      <c r="AI2084" s="3">
        <f>IF(Table1[[#This Row],[Team_Game_Number]] &gt;_xlfn.MAXIFS(Table1[Team_Game_Number],Table1[Team],Table1[[#This Row],[Team]]) - 5,1,0)</f>
        <v>0</v>
      </c>
      <c r="AJ2084" cm="1">
        <f t="array" ref="AJ2084">MATCH(Table1[[#This Row],[Game_ID]],_xlfn.UNIQUE(_xlfn._xlws.FILTER(Table1[Game_ID],Table1[Team]=Table1[[#This Row],[Team]])),0)</f>
        <v>17</v>
      </c>
      <c r="AK2084">
        <f>IF(Table1[[#This Row],[Last5_Flag]]=1,1,0)</f>
        <v>0</v>
      </c>
      <c r="AL2084">
        <f>COUNTIFS(
    Table1[Player Name], Table1[[#This Row],[Player Name]],
    Table1[Position], Table1[[#This Row],[Position]]
)</f>
        <v>1</v>
      </c>
      <c r="AM2084" t="str" cm="1">
        <f t="array" ref="AM20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085" spans="1:39" x14ac:dyDescent="0.2">
      <c r="A2085" t="str">
        <f>TEXT(Table1[[#This Row],[Date]],"yyyymmdd") &amp; "_" &amp; (LEFT(D2085,3) &amp; "_" &amp; LEFT(E2085,3) &amp; "_" &amp; (Table1[[#This Row],[Game_no.]]))</f>
        <v>20260314_Blo_Gle_1</v>
      </c>
      <c r="B2085" s="1">
        <v>46095</v>
      </c>
      <c r="C2085" s="3">
        <v>1</v>
      </c>
      <c r="D2085" t="s">
        <v>417</v>
      </c>
      <c r="E2085" t="s">
        <v>71</v>
      </c>
      <c r="F2085" t="s">
        <v>71</v>
      </c>
      <c r="G2085" t="s">
        <v>417</v>
      </c>
      <c r="H2085" t="s">
        <v>78</v>
      </c>
      <c r="I2085" t="str">
        <f>TRIM(SUBSTITUTE(Table1[[#This Row],[Player]], " ", ""))</f>
        <v>S.McDaniels</v>
      </c>
      <c r="J2085">
        <v>3</v>
      </c>
      <c r="K2085">
        <v>2</v>
      </c>
      <c r="L2085">
        <v>2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f t="shared" si="96"/>
        <v>4</v>
      </c>
      <c r="W2085" t="s">
        <v>53</v>
      </c>
      <c r="X2085" s="3">
        <v>2</v>
      </c>
      <c r="Y2085">
        <v>0</v>
      </c>
      <c r="AF2085">
        <f>Table1[[#This Row],[AB]]+Table1[[#This Row],[BB]]+Table1[[#This Row],[SF]]</f>
        <v>3</v>
      </c>
      <c r="AG2085">
        <f>Table1[[#This Row],[H]]+Table1[[#This Row],[BB]]</f>
        <v>2</v>
      </c>
      <c r="AH2085">
        <f>Table1[[#This Row],[H]]-Table1[[#This Row],[2B]]-Table1[[#This Row],[3B]]-Table1[[#This Row],[HR]]</f>
        <v>1</v>
      </c>
      <c r="AI2085" s="3">
        <f>IF(Table1[[#This Row],[Team_Game_Number]] &gt;_xlfn.MAXIFS(Table1[Team_Game_Number],Table1[Team],Table1[[#This Row],[Team]]) - 5,1,0)</f>
        <v>0</v>
      </c>
      <c r="AJ2085" cm="1">
        <f t="array" ref="AJ2085">MATCH(Table1[[#This Row],[Game_ID]],_xlfn.UNIQUE(_xlfn._xlws.FILTER(Table1[Game_ID],Table1[Team]=Table1[[#This Row],[Team]])),0)</f>
        <v>17</v>
      </c>
      <c r="AK2085">
        <f>IF(Table1[[#This Row],[Last5_Flag]]=1,1,0)</f>
        <v>0</v>
      </c>
      <c r="AL2085">
        <f>COUNTIFS(
    Table1[Player Name], Table1[[#This Row],[Player Name]],
    Table1[Position], Table1[[#This Row],[Position]]
)</f>
        <v>30</v>
      </c>
      <c r="AM2085" t="str" cm="1">
        <f t="array" ref="AM20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086" spans="1:39" x14ac:dyDescent="0.2">
      <c r="A2086" t="str">
        <f>TEXT(Table1[[#This Row],[Date]],"yyyymmdd") &amp; "_" &amp; (LEFT(D2086,3) &amp; "_" &amp; LEFT(E2086,3) &amp; "_" &amp; (Table1[[#This Row],[Game_no.]]))</f>
        <v>20260314_Blo_Gle_1</v>
      </c>
      <c r="B2086" s="1">
        <v>46095</v>
      </c>
      <c r="C2086" s="3">
        <v>1</v>
      </c>
      <c r="D2086" t="s">
        <v>417</v>
      </c>
      <c r="E2086" t="s">
        <v>71</v>
      </c>
      <c r="F2086" t="s">
        <v>71</v>
      </c>
      <c r="G2086" t="s">
        <v>417</v>
      </c>
      <c r="H2086" t="s">
        <v>79</v>
      </c>
      <c r="I2086" t="str">
        <f>TRIM(SUBSTITUTE(Table1[[#This Row],[Player]], " ", ""))</f>
        <v>D.Warnick</v>
      </c>
      <c r="J2086">
        <v>4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f t="shared" si="96"/>
        <v>1</v>
      </c>
      <c r="W2086" t="s">
        <v>48</v>
      </c>
      <c r="X2086" s="3">
        <v>3</v>
      </c>
      <c r="Y2086">
        <v>0</v>
      </c>
      <c r="AF2086">
        <f>Table1[[#This Row],[AB]]+Table1[[#This Row],[BB]]+Table1[[#This Row],[SF]]</f>
        <v>4</v>
      </c>
      <c r="AG2086">
        <f>Table1[[#This Row],[H]]+Table1[[#This Row],[BB]]</f>
        <v>1</v>
      </c>
      <c r="AH2086">
        <f>Table1[[#This Row],[H]]-Table1[[#This Row],[2B]]-Table1[[#This Row],[3B]]-Table1[[#This Row],[HR]]</f>
        <v>1</v>
      </c>
      <c r="AI2086" s="3">
        <f>IF(Table1[[#This Row],[Team_Game_Number]] &gt;_xlfn.MAXIFS(Table1[Team_Game_Number],Table1[Team],Table1[[#This Row],[Team]]) - 5,1,0)</f>
        <v>0</v>
      </c>
      <c r="AJ2086" cm="1">
        <f t="array" ref="AJ2086">MATCH(Table1[[#This Row],[Game_ID]],_xlfn.UNIQUE(_xlfn._xlws.FILTER(Table1[Game_ID],Table1[Team]=Table1[[#This Row],[Team]])),0)</f>
        <v>17</v>
      </c>
      <c r="AK2086">
        <f>IF(Table1[[#This Row],[Last5_Flag]]=1,1,0)</f>
        <v>0</v>
      </c>
      <c r="AL2086">
        <f>COUNTIFS(
    Table1[Player Name], Table1[[#This Row],[Player Name]],
    Table1[Position], Table1[[#This Row],[Position]]
)</f>
        <v>30</v>
      </c>
      <c r="AM2086" t="str" cm="1">
        <f t="array" ref="AM20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087" spans="1:39" x14ac:dyDescent="0.2">
      <c r="A2087" t="str">
        <f>TEXT(Table1[[#This Row],[Date]],"yyyymmdd") &amp; "_" &amp; (LEFT(D2087,3) &amp; "_" &amp; LEFT(E2087,3) &amp; "_" &amp; (Table1[[#This Row],[Game_no.]]))</f>
        <v>20260314_Blo_Gle_1</v>
      </c>
      <c r="B2087" s="1">
        <v>46095</v>
      </c>
      <c r="C2087" s="3">
        <v>1</v>
      </c>
      <c r="D2087" t="s">
        <v>417</v>
      </c>
      <c r="E2087" t="s">
        <v>71</v>
      </c>
      <c r="F2087" t="s">
        <v>71</v>
      </c>
      <c r="G2087" t="s">
        <v>417</v>
      </c>
      <c r="H2087" t="s">
        <v>76</v>
      </c>
      <c r="I2087" t="str">
        <f>TRIM(SUBSTITUTE(Table1[[#This Row],[Player]], " ", ""))</f>
        <v>K.Goodman</v>
      </c>
      <c r="J2087">
        <v>1</v>
      </c>
      <c r="K2087">
        <v>1</v>
      </c>
      <c r="L2087">
        <v>0</v>
      </c>
      <c r="M2087">
        <v>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f t="shared" si="96"/>
        <v>0</v>
      </c>
      <c r="W2087" t="s">
        <v>128</v>
      </c>
      <c r="X2087" s="3">
        <v>4</v>
      </c>
      <c r="Y2087">
        <v>0</v>
      </c>
      <c r="AF2087">
        <f>Table1[[#This Row],[AB]]+Table1[[#This Row],[BB]]+Table1[[#This Row],[SF]]</f>
        <v>3</v>
      </c>
      <c r="AG2087">
        <f>Table1[[#This Row],[H]]+Table1[[#This Row],[BB]]</f>
        <v>1</v>
      </c>
      <c r="AH2087">
        <f>Table1[[#This Row],[H]]-Table1[[#This Row],[2B]]-Table1[[#This Row],[3B]]-Table1[[#This Row],[HR]]</f>
        <v>0</v>
      </c>
      <c r="AI2087" s="3">
        <f>IF(Table1[[#This Row],[Team_Game_Number]] &gt;_xlfn.MAXIFS(Table1[Team_Game_Number],Table1[Team],Table1[[#This Row],[Team]]) - 5,1,0)</f>
        <v>0</v>
      </c>
      <c r="AJ2087" cm="1">
        <f t="array" ref="AJ2087">MATCH(Table1[[#This Row],[Game_ID]],_xlfn.UNIQUE(_xlfn._xlws.FILTER(Table1[Game_ID],Table1[Team]=Table1[[#This Row],[Team]])),0)</f>
        <v>17</v>
      </c>
      <c r="AK2087">
        <f>IF(Table1[[#This Row],[Last5_Flag]]=1,1,0)</f>
        <v>0</v>
      </c>
      <c r="AL2087">
        <f>COUNTIFS(
    Table1[Player Name], Table1[[#This Row],[Player Name]],
    Table1[Position], Table1[[#This Row],[Position]]
)</f>
        <v>2</v>
      </c>
      <c r="AM2087" t="str" cm="1">
        <f t="array" ref="AM20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088" spans="1:39" x14ac:dyDescent="0.2">
      <c r="A2088" t="str">
        <f>TEXT(Table1[[#This Row],[Date]],"yyyymmdd") &amp; "_" &amp; (LEFT(D2088,3) &amp; "_" &amp; LEFT(E2088,3) &amp; "_" &amp; (Table1[[#This Row],[Game_no.]]))</f>
        <v>20260314_Blo_Gle_1</v>
      </c>
      <c r="B2088" s="1">
        <v>46095</v>
      </c>
      <c r="C2088" s="3">
        <v>1</v>
      </c>
      <c r="D2088" t="s">
        <v>417</v>
      </c>
      <c r="E2088" t="s">
        <v>71</v>
      </c>
      <c r="F2088" t="s">
        <v>71</v>
      </c>
      <c r="G2088" t="s">
        <v>417</v>
      </c>
      <c r="H2088" t="s">
        <v>81</v>
      </c>
      <c r="I2088" t="str">
        <f>TRIM(SUBSTITUTE(Table1[[#This Row],[Player]], " ", ""))</f>
        <v>H.Howe</v>
      </c>
      <c r="J2088">
        <v>3</v>
      </c>
      <c r="K2088">
        <v>1</v>
      </c>
      <c r="L2088">
        <v>2</v>
      </c>
      <c r="M2088">
        <v>3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f t="shared" si="96"/>
        <v>4</v>
      </c>
      <c r="W2088" t="s">
        <v>8</v>
      </c>
      <c r="X2088" s="3">
        <v>5</v>
      </c>
      <c r="Y2088">
        <v>0</v>
      </c>
      <c r="AF2088">
        <f>Table1[[#This Row],[AB]]+Table1[[#This Row],[BB]]+Table1[[#This Row],[SF]]</f>
        <v>4</v>
      </c>
      <c r="AG2088">
        <f>Table1[[#This Row],[H]]+Table1[[#This Row],[BB]]</f>
        <v>2</v>
      </c>
      <c r="AH2088">
        <f>Table1[[#This Row],[H]]-Table1[[#This Row],[2B]]-Table1[[#This Row],[3B]]-Table1[[#This Row],[HR]]</f>
        <v>1</v>
      </c>
      <c r="AI2088" s="3">
        <f>IF(Table1[[#This Row],[Team_Game_Number]] &gt;_xlfn.MAXIFS(Table1[Team_Game_Number],Table1[Team],Table1[[#This Row],[Team]]) - 5,1,0)</f>
        <v>0</v>
      </c>
      <c r="AJ2088" cm="1">
        <f t="array" ref="AJ2088">MATCH(Table1[[#This Row],[Game_ID]],_xlfn.UNIQUE(_xlfn._xlws.FILTER(Table1[Game_ID],Table1[Team]=Table1[[#This Row],[Team]])),0)</f>
        <v>17</v>
      </c>
      <c r="AK2088">
        <f>IF(Table1[[#This Row],[Last5_Flag]]=1,1,0)</f>
        <v>0</v>
      </c>
      <c r="AL2088">
        <f>COUNTIFS(
    Table1[Player Name], Table1[[#This Row],[Player Name]],
    Table1[Position], Table1[[#This Row],[Position]]
)</f>
        <v>9</v>
      </c>
      <c r="AM2088" t="str" cm="1">
        <f t="array" ref="AM20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089" spans="1:39" x14ac:dyDescent="0.2">
      <c r="A2089" t="str">
        <f>TEXT(Table1[[#This Row],[Date]],"yyyymmdd") &amp; "_" &amp; (LEFT(D2089,3) &amp; "_" &amp; LEFT(E2089,3) &amp; "_" &amp; (Table1[[#This Row],[Game_no.]]))</f>
        <v>20260314_Blo_Gle_1</v>
      </c>
      <c r="B2089" s="1">
        <v>46095</v>
      </c>
      <c r="C2089" s="3">
        <v>1</v>
      </c>
      <c r="D2089" t="s">
        <v>417</v>
      </c>
      <c r="E2089" t="s">
        <v>71</v>
      </c>
      <c r="F2089" t="s">
        <v>71</v>
      </c>
      <c r="G2089" t="s">
        <v>417</v>
      </c>
      <c r="H2089" t="s">
        <v>82</v>
      </c>
      <c r="I2089" t="str">
        <f>TRIM(SUBSTITUTE(Table1[[#This Row],[Player]], " ", ""))</f>
        <v>E.Nolan</v>
      </c>
      <c r="J2089">
        <v>3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f t="shared" si="96"/>
        <v>0</v>
      </c>
      <c r="W2089" t="s">
        <v>52</v>
      </c>
      <c r="X2089" s="3">
        <v>6</v>
      </c>
      <c r="Y2089">
        <v>0</v>
      </c>
      <c r="AF2089">
        <f>Table1[[#This Row],[AB]]+Table1[[#This Row],[BB]]+Table1[[#This Row],[SF]]</f>
        <v>3</v>
      </c>
      <c r="AG2089">
        <f>Table1[[#This Row],[H]]+Table1[[#This Row],[BB]]</f>
        <v>0</v>
      </c>
      <c r="AH2089">
        <f>Table1[[#This Row],[H]]-Table1[[#This Row],[2B]]-Table1[[#This Row],[3B]]-Table1[[#This Row],[HR]]</f>
        <v>0</v>
      </c>
      <c r="AI2089" s="3">
        <f>IF(Table1[[#This Row],[Team_Game_Number]] &gt;_xlfn.MAXIFS(Table1[Team_Game_Number],Table1[Team],Table1[[#This Row],[Team]]) - 5,1,0)</f>
        <v>0</v>
      </c>
      <c r="AJ2089" cm="1">
        <f t="array" ref="AJ2089">MATCH(Table1[[#This Row],[Game_ID]],_xlfn.UNIQUE(_xlfn._xlws.FILTER(Table1[Game_ID],Table1[Team]=Table1[[#This Row],[Team]])),0)</f>
        <v>17</v>
      </c>
      <c r="AK2089">
        <f>IF(Table1[[#This Row],[Last5_Flag]]=1,1,0)</f>
        <v>0</v>
      </c>
      <c r="AL2089">
        <f>COUNTIFS(
    Table1[Player Name], Table1[[#This Row],[Player Name]],
    Table1[Position], Table1[[#This Row],[Position]]
)</f>
        <v>25</v>
      </c>
      <c r="AM2089" t="str" cm="1">
        <f t="array" ref="AM20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090" spans="1:39" x14ac:dyDescent="0.2">
      <c r="A2090" t="str">
        <f>TEXT(Table1[[#This Row],[Date]],"yyyymmdd") &amp; "_" &amp; (LEFT(D2090,3) &amp; "_" &amp; LEFT(E2090,3) &amp; "_" &amp; (Table1[[#This Row],[Game_no.]]))</f>
        <v>20260314_Blo_Gle_1</v>
      </c>
      <c r="B2090" s="1">
        <v>46095</v>
      </c>
      <c r="C2090" s="3">
        <v>1</v>
      </c>
      <c r="D2090" t="s">
        <v>417</v>
      </c>
      <c r="E2090" t="s">
        <v>71</v>
      </c>
      <c r="F2090" t="s">
        <v>71</v>
      </c>
      <c r="G2090" t="s">
        <v>417</v>
      </c>
      <c r="H2090" t="s">
        <v>77</v>
      </c>
      <c r="I2090" t="str">
        <f>TRIM(SUBSTITUTE(Table1[[#This Row],[Player]], " ", ""))</f>
        <v>E.Lilly</v>
      </c>
      <c r="J2090">
        <v>1</v>
      </c>
      <c r="K2090">
        <v>1</v>
      </c>
      <c r="L2090">
        <v>1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f t="shared" si="96"/>
        <v>1</v>
      </c>
      <c r="W2090" t="s">
        <v>74</v>
      </c>
      <c r="X2090" s="3">
        <v>6</v>
      </c>
      <c r="Y2090">
        <v>0</v>
      </c>
      <c r="AF2090">
        <f>Table1[[#This Row],[AB]]+Table1[[#This Row],[BB]]+Table1[[#This Row],[SF]]</f>
        <v>1</v>
      </c>
      <c r="AG2090">
        <f>Table1[[#This Row],[H]]+Table1[[#This Row],[BB]]</f>
        <v>1</v>
      </c>
      <c r="AH2090">
        <f>Table1[[#This Row],[H]]-Table1[[#This Row],[2B]]-Table1[[#This Row],[3B]]-Table1[[#This Row],[HR]]</f>
        <v>1</v>
      </c>
      <c r="AI2090" s="3">
        <f>IF(Table1[[#This Row],[Team_Game_Number]] &gt;_xlfn.MAXIFS(Table1[Team_Game_Number],Table1[Team],Table1[[#This Row],[Team]]) - 5,1,0)</f>
        <v>0</v>
      </c>
      <c r="AJ2090" cm="1">
        <f t="array" ref="AJ2090">MATCH(Table1[[#This Row],[Game_ID]],_xlfn.UNIQUE(_xlfn._xlws.FILTER(Table1[Game_ID],Table1[Team]=Table1[[#This Row],[Team]])),0)</f>
        <v>17</v>
      </c>
      <c r="AK2090">
        <f>IF(Table1[[#This Row],[Last5_Flag]]=1,1,0)</f>
        <v>0</v>
      </c>
      <c r="AL2090">
        <f>COUNTIFS(
    Table1[Player Name], Table1[[#This Row],[Player Name]],
    Table1[Position], Table1[[#This Row],[Position]]
)</f>
        <v>1</v>
      </c>
      <c r="AM2090" t="str" cm="1">
        <f t="array" ref="AM20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091" spans="1:39" x14ac:dyDescent="0.2">
      <c r="A2091" t="str">
        <f>TEXT(Table1[[#This Row],[Date]],"yyyymmdd") &amp; "_" &amp; (LEFT(D2091,3) &amp; "_" &amp; LEFT(E2091,3) &amp; "_" &amp; (Table1[[#This Row],[Game_no.]]))</f>
        <v>20260314_Blo_Gle_1</v>
      </c>
      <c r="B2091" s="1">
        <v>46095</v>
      </c>
      <c r="C2091" s="3">
        <v>1</v>
      </c>
      <c r="D2091" t="s">
        <v>417</v>
      </c>
      <c r="E2091" t="s">
        <v>71</v>
      </c>
      <c r="F2091" t="s">
        <v>71</v>
      </c>
      <c r="G2091" t="s">
        <v>417</v>
      </c>
      <c r="H2091" t="s">
        <v>85</v>
      </c>
      <c r="I2091" t="str">
        <f>TRIM(SUBSTITUTE(Table1[[#This Row],[Player]], " ", ""))</f>
        <v>A.Howard</v>
      </c>
      <c r="J2091">
        <v>2</v>
      </c>
      <c r="K2091">
        <v>0</v>
      </c>
      <c r="L2091">
        <v>0</v>
      </c>
      <c r="M2091">
        <v>0</v>
      </c>
      <c r="N2091">
        <v>1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f t="shared" si="96"/>
        <v>0</v>
      </c>
      <c r="W2091" t="s">
        <v>43</v>
      </c>
      <c r="X2091" s="3">
        <v>7</v>
      </c>
      <c r="Y2091">
        <v>0</v>
      </c>
      <c r="AF2091">
        <f>Table1[[#This Row],[AB]]+Table1[[#This Row],[BB]]+Table1[[#This Row],[SF]]</f>
        <v>3</v>
      </c>
      <c r="AG2091">
        <f>Table1[[#This Row],[H]]+Table1[[#This Row],[BB]]</f>
        <v>1</v>
      </c>
      <c r="AH2091">
        <f>Table1[[#This Row],[H]]-Table1[[#This Row],[2B]]-Table1[[#This Row],[3B]]-Table1[[#This Row],[HR]]</f>
        <v>0</v>
      </c>
      <c r="AI2091" s="3">
        <f>IF(Table1[[#This Row],[Team_Game_Number]] &gt;_xlfn.MAXIFS(Table1[Team_Game_Number],Table1[Team],Table1[[#This Row],[Team]]) - 5,1,0)</f>
        <v>0</v>
      </c>
      <c r="AJ2091" cm="1">
        <f t="array" ref="AJ2091">MATCH(Table1[[#This Row],[Game_ID]],_xlfn.UNIQUE(_xlfn._xlws.FILTER(Table1[Game_ID],Table1[Team]=Table1[[#This Row],[Team]])),0)</f>
        <v>17</v>
      </c>
      <c r="AK2091">
        <f>IF(Table1[[#This Row],[Last5_Flag]]=1,1,0)</f>
        <v>0</v>
      </c>
      <c r="AL2091">
        <f>COUNTIFS(
    Table1[Player Name], Table1[[#This Row],[Player Name]],
    Table1[Position], Table1[[#This Row],[Position]]
)</f>
        <v>5</v>
      </c>
      <c r="AM2091" t="str" cm="1">
        <f t="array" ref="AM20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2092" spans="1:39" x14ac:dyDescent="0.2">
      <c r="A2092" t="str">
        <f>TEXT(Table1[[#This Row],[Date]],"yyyymmdd") &amp; "_" &amp; (LEFT(D2092,3) &amp; "_" &amp; LEFT(E2092,3) &amp; "_" &amp; (Table1[[#This Row],[Game_no.]]))</f>
        <v>20260314_Blo_Gle_1</v>
      </c>
      <c r="B2092" s="1">
        <v>46095</v>
      </c>
      <c r="C2092" s="3">
        <v>1</v>
      </c>
      <c r="D2092" t="s">
        <v>417</v>
      </c>
      <c r="E2092" t="s">
        <v>71</v>
      </c>
      <c r="F2092" t="s">
        <v>71</v>
      </c>
      <c r="G2092" t="s">
        <v>417</v>
      </c>
      <c r="H2092" t="s">
        <v>123</v>
      </c>
      <c r="I2092" t="str">
        <f>TRIM(SUBSTITUTE(Table1[[#This Row],[Player]], " ", ""))</f>
        <v>R.Hensel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f t="shared" si="96"/>
        <v>0</v>
      </c>
      <c r="W2092" t="s">
        <v>74</v>
      </c>
      <c r="X2092" s="3">
        <v>7</v>
      </c>
      <c r="Y2092">
        <v>0</v>
      </c>
      <c r="AF2092">
        <f>Table1[[#This Row],[AB]]+Table1[[#This Row],[BB]]+Table1[[#This Row],[SF]]</f>
        <v>1</v>
      </c>
      <c r="AG2092">
        <f>Table1[[#This Row],[H]]+Table1[[#This Row],[BB]]</f>
        <v>1</v>
      </c>
      <c r="AH2092">
        <f>Table1[[#This Row],[H]]-Table1[[#This Row],[2B]]-Table1[[#This Row],[3B]]-Table1[[#This Row],[HR]]</f>
        <v>0</v>
      </c>
      <c r="AI2092" s="3">
        <f>IF(Table1[[#This Row],[Team_Game_Number]] &gt;_xlfn.MAXIFS(Table1[Team_Game_Number],Table1[Team],Table1[[#This Row],[Team]]) - 5,1,0)</f>
        <v>0</v>
      </c>
      <c r="AJ2092" cm="1">
        <f t="array" ref="AJ2092">MATCH(Table1[[#This Row],[Game_ID]],_xlfn.UNIQUE(_xlfn._xlws.FILTER(Table1[Game_ID],Table1[Team]=Table1[[#This Row],[Team]])),0)</f>
        <v>17</v>
      </c>
      <c r="AK2092">
        <f>IF(Table1[[#This Row],[Last5_Flag]]=1,1,0)</f>
        <v>0</v>
      </c>
      <c r="AL2092">
        <f>COUNTIFS(
    Table1[Player Name], Table1[[#This Row],[Player Name]],
    Table1[Position], Table1[[#This Row],[Position]]
)</f>
        <v>5</v>
      </c>
      <c r="AM2092" t="str" cm="1">
        <f t="array" ref="AM20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093" spans="1:39" x14ac:dyDescent="0.2">
      <c r="A2093" t="str">
        <f>TEXT(Table1[[#This Row],[Date]],"yyyymmdd") &amp; "_" &amp; (LEFT(D2093,3) &amp; "_" &amp; LEFT(E2093,3) &amp; "_" &amp; (Table1[[#This Row],[Game_no.]]))</f>
        <v>20260314_Blo_Gle_1</v>
      </c>
      <c r="B2093" s="1">
        <v>46095</v>
      </c>
      <c r="C2093" s="3">
        <v>1</v>
      </c>
      <c r="D2093" t="s">
        <v>417</v>
      </c>
      <c r="E2093" t="s">
        <v>71</v>
      </c>
      <c r="F2093" t="s">
        <v>71</v>
      </c>
      <c r="G2093" t="s">
        <v>417</v>
      </c>
      <c r="H2093" t="s">
        <v>84</v>
      </c>
      <c r="I2093" t="str">
        <f>TRIM(SUBSTITUTE(Table1[[#This Row],[Player]], " ", ""))</f>
        <v>E.McLean</v>
      </c>
      <c r="J2093">
        <v>3</v>
      </c>
      <c r="K2093">
        <v>0</v>
      </c>
      <c r="L2093">
        <v>2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3</v>
      </c>
      <c r="T2093">
        <v>0</v>
      </c>
      <c r="U2093">
        <v>0</v>
      </c>
      <c r="V2093">
        <f t="shared" ref="V2093:V2124" si="97">L2093*1+P2093*2+Q2093*3+R2093*4</f>
        <v>2</v>
      </c>
      <c r="W2093" t="s">
        <v>57</v>
      </c>
      <c r="X2093" s="3">
        <v>8</v>
      </c>
      <c r="Y2093">
        <v>0</v>
      </c>
      <c r="AF2093">
        <f>Table1[[#This Row],[AB]]+Table1[[#This Row],[BB]]+Table1[[#This Row],[SF]]</f>
        <v>4</v>
      </c>
      <c r="AG2093">
        <f>Table1[[#This Row],[H]]+Table1[[#This Row],[BB]]</f>
        <v>3</v>
      </c>
      <c r="AH2093">
        <f>Table1[[#This Row],[H]]-Table1[[#This Row],[2B]]-Table1[[#This Row],[3B]]-Table1[[#This Row],[HR]]</f>
        <v>2</v>
      </c>
      <c r="AI2093" s="3">
        <f>IF(Table1[[#This Row],[Team_Game_Number]] &gt;_xlfn.MAXIFS(Table1[Team_Game_Number],Table1[Team],Table1[[#This Row],[Team]]) - 5,1,0)</f>
        <v>0</v>
      </c>
      <c r="AJ2093" cm="1">
        <f t="array" ref="AJ2093">MATCH(Table1[[#This Row],[Game_ID]],_xlfn.UNIQUE(_xlfn._xlws.FILTER(Table1[Game_ID],Table1[Team]=Table1[[#This Row],[Team]])),0)</f>
        <v>17</v>
      </c>
      <c r="AK2093">
        <f>IF(Table1[[#This Row],[Last5_Flag]]=1,1,0)</f>
        <v>0</v>
      </c>
      <c r="AL2093">
        <f>COUNTIFS(
    Table1[Player Name], Table1[[#This Row],[Player Name]],
    Table1[Position], Table1[[#This Row],[Position]]
)</f>
        <v>30</v>
      </c>
      <c r="AM2093" t="str" cm="1">
        <f t="array" ref="AM20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094" spans="1:39" x14ac:dyDescent="0.2">
      <c r="A2094" t="str">
        <f>TEXT(Table1[[#This Row],[Date]],"yyyymmdd") &amp; "_" &amp; (LEFT(D2094,3) &amp; "_" &amp; LEFT(E2094,3) &amp; "_" &amp; (Table1[[#This Row],[Game_no.]]))</f>
        <v>20260314_Blo_Gle_1</v>
      </c>
      <c r="B2094" s="1">
        <v>46095</v>
      </c>
      <c r="C2094" s="3">
        <v>1</v>
      </c>
      <c r="D2094" t="s">
        <v>417</v>
      </c>
      <c r="E2094" t="s">
        <v>71</v>
      </c>
      <c r="F2094" t="s">
        <v>71</v>
      </c>
      <c r="G2094" t="s">
        <v>417</v>
      </c>
      <c r="H2094" t="s">
        <v>87</v>
      </c>
      <c r="I2094" t="str">
        <f>TRIM(SUBSTITUTE(Table1[[#This Row],[Player]], " ", ""))</f>
        <v>L.Burns</v>
      </c>
      <c r="J2094">
        <v>2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f t="shared" si="97"/>
        <v>0</v>
      </c>
      <c r="W2094" t="s">
        <v>54</v>
      </c>
      <c r="X2094" s="3">
        <v>9</v>
      </c>
      <c r="Y2094">
        <v>0</v>
      </c>
      <c r="AF2094">
        <f>Table1[[#This Row],[AB]]+Table1[[#This Row],[BB]]+Table1[[#This Row],[SF]]</f>
        <v>2</v>
      </c>
      <c r="AG2094">
        <f>Table1[[#This Row],[H]]+Table1[[#This Row],[BB]]</f>
        <v>0</v>
      </c>
      <c r="AH2094">
        <f>Table1[[#This Row],[H]]-Table1[[#This Row],[2B]]-Table1[[#This Row],[3B]]-Table1[[#This Row],[HR]]</f>
        <v>0</v>
      </c>
      <c r="AI2094" s="3">
        <f>IF(Table1[[#This Row],[Team_Game_Number]] &gt;_xlfn.MAXIFS(Table1[Team_Game_Number],Table1[Team],Table1[[#This Row],[Team]]) - 5,1,0)</f>
        <v>0</v>
      </c>
      <c r="AJ2094" cm="1">
        <f t="array" ref="AJ2094">MATCH(Table1[[#This Row],[Game_ID]],_xlfn.UNIQUE(_xlfn._xlws.FILTER(Table1[Game_ID],Table1[Team]=Table1[[#This Row],[Team]])),0)</f>
        <v>17</v>
      </c>
      <c r="AK2094">
        <f>IF(Table1[[#This Row],[Last5_Flag]]=1,1,0)</f>
        <v>0</v>
      </c>
      <c r="AL2094">
        <f>COUNTIFS(
    Table1[Player Name], Table1[[#This Row],[Player Name]],
    Table1[Position], Table1[[#This Row],[Position]]
)</f>
        <v>23</v>
      </c>
      <c r="AM2094" t="str" cm="1">
        <f t="array" ref="AM20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095" spans="1:39" x14ac:dyDescent="0.2">
      <c r="A2095" t="str">
        <f>TEXT(Table1[[#This Row],[Date]],"yyyymmdd") &amp; "_" &amp; (LEFT(D2095,3) &amp; "_" &amp; LEFT(E2095,3) &amp; "_" &amp; (Table1[[#This Row],[Game_no.]]))</f>
        <v>20260314_Blo_Gle_1</v>
      </c>
      <c r="B2095" s="1">
        <v>46095</v>
      </c>
      <c r="C2095" s="3">
        <v>1</v>
      </c>
      <c r="D2095" t="s">
        <v>417</v>
      </c>
      <c r="E2095" t="s">
        <v>71</v>
      </c>
      <c r="F2095" t="s">
        <v>71</v>
      </c>
      <c r="G2095" t="s">
        <v>417</v>
      </c>
      <c r="H2095" t="s">
        <v>126</v>
      </c>
      <c r="I2095" t="str">
        <f>TRIM(SUBSTITUTE(Table1[[#This Row],[Player]], " ", ""))</f>
        <v>A.Hypes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f t="shared" si="97"/>
        <v>0</v>
      </c>
      <c r="W2095" t="s">
        <v>74</v>
      </c>
      <c r="X2095" s="3">
        <v>9</v>
      </c>
      <c r="Y2095">
        <v>0</v>
      </c>
      <c r="AF2095">
        <f>Table1[[#This Row],[AB]]+Table1[[#This Row],[BB]]+Table1[[#This Row],[SF]]</f>
        <v>1</v>
      </c>
      <c r="AG2095">
        <f>Table1[[#This Row],[H]]+Table1[[#This Row],[BB]]</f>
        <v>0</v>
      </c>
      <c r="AH2095">
        <f>Table1[[#This Row],[H]]-Table1[[#This Row],[2B]]-Table1[[#This Row],[3B]]-Table1[[#This Row],[HR]]</f>
        <v>0</v>
      </c>
      <c r="AI2095" s="3">
        <f>IF(Table1[[#This Row],[Team_Game_Number]] &gt;_xlfn.MAXIFS(Table1[Team_Game_Number],Table1[Team],Table1[[#This Row],[Team]]) - 5,1,0)</f>
        <v>0</v>
      </c>
      <c r="AJ2095" cm="1">
        <f t="array" ref="AJ2095">MATCH(Table1[[#This Row],[Game_ID]],_xlfn.UNIQUE(_xlfn._xlws.FILTER(Table1[Game_ID],Table1[Team]=Table1[[#This Row],[Team]])),0)</f>
        <v>17</v>
      </c>
      <c r="AK2095">
        <f>IF(Table1[[#This Row],[Last5_Flag]]=1,1,0)</f>
        <v>0</v>
      </c>
      <c r="AL2095">
        <f>COUNTIFS(
    Table1[Player Name], Table1[[#This Row],[Player Name]],
    Table1[Position], Table1[[#This Row],[Position]]
)</f>
        <v>4</v>
      </c>
      <c r="AM2095" t="str" cm="1">
        <f t="array" ref="AM20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096" spans="1:39" x14ac:dyDescent="0.2">
      <c r="A2096" t="str">
        <f>TEXT(Table1[[#This Row],[Date]],"yyyymmdd") &amp; "_" &amp; (LEFT(D2096,3) &amp; "_" &amp; LEFT(E2096,3) &amp; "_" &amp; (Table1[[#This Row],[Game_no.]]))</f>
        <v>20260314_Blo_Gle_1</v>
      </c>
      <c r="B2096" s="1">
        <v>46095</v>
      </c>
      <c r="C2096" s="3">
        <v>1</v>
      </c>
      <c r="D2096" t="s">
        <v>417</v>
      </c>
      <c r="E2096" t="s">
        <v>71</v>
      </c>
      <c r="F2096" t="s">
        <v>71</v>
      </c>
      <c r="G2096" t="s">
        <v>417</v>
      </c>
      <c r="H2096" t="s">
        <v>91</v>
      </c>
      <c r="I2096" t="str">
        <f>TRIM(SUBSTITUTE(Table1[[#This Row],[Player]], " ", ""))</f>
        <v>Ky.Burdick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f t="shared" si="97"/>
        <v>0</v>
      </c>
      <c r="W2096" t="s">
        <v>58</v>
      </c>
      <c r="X2096" s="3"/>
      <c r="Y2096">
        <v>0</v>
      </c>
      <c r="Z2096">
        <v>6</v>
      </c>
      <c r="AA2096">
        <v>6</v>
      </c>
      <c r="AB2096">
        <v>4</v>
      </c>
      <c r="AC2096">
        <v>4</v>
      </c>
      <c r="AD2096">
        <v>2</v>
      </c>
      <c r="AE2096">
        <v>6</v>
      </c>
      <c r="AF2096">
        <f>Table1[[#This Row],[AB]]+Table1[[#This Row],[BB]]+Table1[[#This Row],[SF]]</f>
        <v>0</v>
      </c>
      <c r="AG2096">
        <f>Table1[[#This Row],[H]]+Table1[[#This Row],[BB]]</f>
        <v>0</v>
      </c>
      <c r="AH2096">
        <f>Table1[[#This Row],[H]]-Table1[[#This Row],[2B]]-Table1[[#This Row],[3B]]-Table1[[#This Row],[HR]]</f>
        <v>0</v>
      </c>
      <c r="AI2096" s="3">
        <f>IF(Table1[[#This Row],[Team_Game_Number]] &gt;_xlfn.MAXIFS(Table1[Team_Game_Number],Table1[Team],Table1[[#This Row],[Team]]) - 5,1,0)</f>
        <v>0</v>
      </c>
      <c r="AJ2096" cm="1">
        <f t="array" ref="AJ2096">MATCH(Table1[[#This Row],[Game_ID]],_xlfn.UNIQUE(_xlfn._xlws.FILTER(Table1[Game_ID],Table1[Team]=Table1[[#This Row],[Team]])),0)</f>
        <v>17</v>
      </c>
      <c r="AK2096">
        <f>IF(Table1[[#This Row],[Last5_Flag]]=1,1,0)</f>
        <v>0</v>
      </c>
      <c r="AL2096">
        <f>COUNTIFS(
    Table1[Player Name], Table1[[#This Row],[Player Name]],
    Table1[Position], Table1[[#This Row],[Position]]
)</f>
        <v>16</v>
      </c>
      <c r="AM2096" t="str" cm="1">
        <f t="array" ref="AM20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097" spans="1:39" x14ac:dyDescent="0.2">
      <c r="A2097" t="str">
        <f>TEXT(Table1[[#This Row],[Date]],"yyyymmdd") &amp; "_" &amp; (LEFT(D2097,3) &amp; "_" &amp; LEFT(E2097,3) &amp; "_" &amp; (Table1[[#This Row],[Game_no.]]))</f>
        <v>20260314_Blo_Gle_1</v>
      </c>
      <c r="B2097" s="1">
        <v>46095</v>
      </c>
      <c r="C2097" s="3">
        <v>1</v>
      </c>
      <c r="D2097" t="s">
        <v>417</v>
      </c>
      <c r="E2097" t="s">
        <v>71</v>
      </c>
      <c r="F2097" t="s">
        <v>71</v>
      </c>
      <c r="G2097" t="s">
        <v>417</v>
      </c>
      <c r="H2097" t="s">
        <v>94</v>
      </c>
      <c r="I2097" t="str">
        <f>TRIM(SUBSTITUTE(Table1[[#This Row],[Player]], " ", ""))</f>
        <v>M.Stump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f t="shared" si="97"/>
        <v>0</v>
      </c>
      <c r="W2097" t="s">
        <v>58</v>
      </c>
      <c r="X2097" s="3"/>
      <c r="Y2097">
        <v>0</v>
      </c>
      <c r="Z2097">
        <v>1</v>
      </c>
      <c r="AA2097">
        <v>3</v>
      </c>
      <c r="AB2097">
        <v>3</v>
      </c>
      <c r="AC2097">
        <v>3</v>
      </c>
      <c r="AD2097">
        <v>0</v>
      </c>
      <c r="AE2097">
        <v>0</v>
      </c>
      <c r="AF2097">
        <f>Table1[[#This Row],[AB]]+Table1[[#This Row],[BB]]+Table1[[#This Row],[SF]]</f>
        <v>0</v>
      </c>
      <c r="AG2097">
        <f>Table1[[#This Row],[H]]+Table1[[#This Row],[BB]]</f>
        <v>0</v>
      </c>
      <c r="AH2097">
        <f>Table1[[#This Row],[H]]-Table1[[#This Row],[2B]]-Table1[[#This Row],[3B]]-Table1[[#This Row],[HR]]</f>
        <v>0</v>
      </c>
      <c r="AI2097" s="3">
        <f>IF(Table1[[#This Row],[Team_Game_Number]] &gt;_xlfn.MAXIFS(Table1[Team_Game_Number],Table1[Team],Table1[[#This Row],[Team]]) - 5,1,0)</f>
        <v>0</v>
      </c>
      <c r="AJ2097" cm="1">
        <f t="array" ref="AJ2097">MATCH(Table1[[#This Row],[Game_ID]],_xlfn.UNIQUE(_xlfn._xlws.FILTER(Table1[Game_ID],Table1[Team]=Table1[[#This Row],[Team]])),0)</f>
        <v>17</v>
      </c>
      <c r="AK2097">
        <f>IF(Table1[[#This Row],[Last5_Flag]]=1,1,0)</f>
        <v>0</v>
      </c>
      <c r="AL2097">
        <f>COUNTIFS(
    Table1[Player Name], Table1[[#This Row],[Player Name]],
    Table1[Position], Table1[[#This Row],[Position]]
)</f>
        <v>11</v>
      </c>
      <c r="AM2097" t="str" cm="1">
        <f t="array" ref="AM20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098" spans="1:39" x14ac:dyDescent="0.2">
      <c r="A2098" t="str">
        <f>TEXT(Table1[[#This Row],[Date]],"yyyymmdd") &amp; "_" &amp; (LEFT(D2098,3) &amp; "_" &amp; LEFT(E2098,3) &amp; "_" &amp; (Table1[[#This Row],[Game_no.]]))</f>
        <v>20260314_Shi_UC_1</v>
      </c>
      <c r="B2098" s="1">
        <v>46095</v>
      </c>
      <c r="C2098" s="3">
        <v>1</v>
      </c>
      <c r="D2098" t="s">
        <v>418</v>
      </c>
      <c r="E2098" t="s">
        <v>201</v>
      </c>
      <c r="F2098" t="s">
        <v>201</v>
      </c>
      <c r="G2098" t="s">
        <v>418</v>
      </c>
      <c r="H2098" t="s">
        <v>202</v>
      </c>
      <c r="I2098" t="str">
        <f>TRIM(SUBSTITUTE(Table1[[#This Row],[Player]], " ", ""))</f>
        <v>E.Zucchero</v>
      </c>
      <c r="J2098">
        <v>3</v>
      </c>
      <c r="K2098">
        <v>2</v>
      </c>
      <c r="L2098">
        <v>2</v>
      </c>
      <c r="M2098">
        <v>2</v>
      </c>
      <c r="N2098">
        <v>1</v>
      </c>
      <c r="O2098">
        <v>0</v>
      </c>
      <c r="P2098">
        <v>1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f t="shared" si="97"/>
        <v>7</v>
      </c>
      <c r="W2098" t="s">
        <v>48</v>
      </c>
      <c r="X2098" s="3">
        <v>1</v>
      </c>
      <c r="Y2098">
        <v>0</v>
      </c>
      <c r="AF2098">
        <f>Table1[[#This Row],[AB]]+Table1[[#This Row],[BB]]+Table1[[#This Row],[SF]]</f>
        <v>4</v>
      </c>
      <c r="AG2098">
        <f>Table1[[#This Row],[H]]+Table1[[#This Row],[BB]]</f>
        <v>3</v>
      </c>
      <c r="AH2098">
        <f>Table1[[#This Row],[H]]-Table1[[#This Row],[2B]]-Table1[[#This Row],[3B]]-Table1[[#This Row],[HR]]</f>
        <v>0</v>
      </c>
      <c r="AI2098" s="3">
        <f>IF(Table1[[#This Row],[Team_Game_Number]] &gt;_xlfn.MAXIFS(Table1[Team_Game_Number],Table1[Team],Table1[[#This Row],[Team]]) - 5,1,0)</f>
        <v>0</v>
      </c>
      <c r="AJ2098" cm="1">
        <f t="array" ref="AJ2098">MATCH(Table1[[#This Row],[Game_ID]],_xlfn.UNIQUE(_xlfn._xlws.FILTER(Table1[Game_ID],Table1[Team]=Table1[[#This Row],[Team]])),0)</f>
        <v>21</v>
      </c>
      <c r="AK2098">
        <f>IF(Table1[[#This Row],[Last5_Flag]]=1,1,0)</f>
        <v>0</v>
      </c>
      <c r="AL2098">
        <f>COUNTIFS(
    Table1[Player Name], Table1[[#This Row],[Player Name]],
    Table1[Position], Table1[[#This Row],[Position]]
)</f>
        <v>33</v>
      </c>
      <c r="AM2098" t="str" cm="1">
        <f t="array" ref="AM20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099" spans="1:39" x14ac:dyDescent="0.2">
      <c r="A2099" t="str">
        <f>TEXT(Table1[[#This Row],[Date]],"yyyymmdd") &amp; "_" &amp; (LEFT(D2099,3) &amp; "_" &amp; LEFT(E2099,3) &amp; "_" &amp; (Table1[[#This Row],[Game_no.]]))</f>
        <v>20260314_Shi_UC_1</v>
      </c>
      <c r="B2099" s="1">
        <v>46095</v>
      </c>
      <c r="C2099" s="3">
        <v>1</v>
      </c>
      <c r="D2099" t="s">
        <v>418</v>
      </c>
      <c r="E2099" t="s">
        <v>201</v>
      </c>
      <c r="F2099" t="s">
        <v>201</v>
      </c>
      <c r="G2099" t="s">
        <v>418</v>
      </c>
      <c r="H2099" t="s">
        <v>205</v>
      </c>
      <c r="I2099" t="str">
        <f>TRIM(SUBSTITUTE(Table1[[#This Row],[Player]], " ", ""))</f>
        <v>T.Hodson</v>
      </c>
      <c r="J2099">
        <v>4</v>
      </c>
      <c r="K2099">
        <v>1</v>
      </c>
      <c r="L2099">
        <v>3</v>
      </c>
      <c r="M2099">
        <v>1</v>
      </c>
      <c r="N2099">
        <v>0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f t="shared" si="97"/>
        <v>3</v>
      </c>
      <c r="W2099" t="s">
        <v>8</v>
      </c>
      <c r="X2099" s="3">
        <v>2</v>
      </c>
      <c r="Y2099">
        <v>0</v>
      </c>
      <c r="AF2099">
        <f>Table1[[#This Row],[AB]]+Table1[[#This Row],[BB]]+Table1[[#This Row],[SF]]</f>
        <v>4</v>
      </c>
      <c r="AG2099">
        <f>Table1[[#This Row],[H]]+Table1[[#This Row],[BB]]</f>
        <v>3</v>
      </c>
      <c r="AH2099">
        <f>Table1[[#This Row],[H]]-Table1[[#This Row],[2B]]-Table1[[#This Row],[3B]]-Table1[[#This Row],[HR]]</f>
        <v>3</v>
      </c>
      <c r="AI2099" s="3">
        <f>IF(Table1[[#This Row],[Team_Game_Number]] &gt;_xlfn.MAXIFS(Table1[Team_Game_Number],Table1[Team],Table1[[#This Row],[Team]]) - 5,1,0)</f>
        <v>0</v>
      </c>
      <c r="AJ2099" cm="1">
        <f t="array" ref="AJ2099">MATCH(Table1[[#This Row],[Game_ID]],_xlfn.UNIQUE(_xlfn._xlws.FILTER(Table1[Game_ID],Table1[Team]=Table1[[#This Row],[Team]])),0)</f>
        <v>21</v>
      </c>
      <c r="AK2099">
        <f>IF(Table1[[#This Row],[Last5_Flag]]=1,1,0)</f>
        <v>0</v>
      </c>
      <c r="AL2099">
        <f>COUNTIFS(
    Table1[Player Name], Table1[[#This Row],[Player Name]],
    Table1[Position], Table1[[#This Row],[Position]]
)</f>
        <v>33</v>
      </c>
      <c r="AM2099" t="str" cm="1">
        <f t="array" ref="AM20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100" spans="1:39" x14ac:dyDescent="0.2">
      <c r="A2100" t="str">
        <f>TEXT(Table1[[#This Row],[Date]],"yyyymmdd") &amp; "_" &amp; (LEFT(D2100,3) &amp; "_" &amp; LEFT(E2100,3) &amp; "_" &amp; (Table1[[#This Row],[Game_no.]]))</f>
        <v>20260314_Shi_UC_1</v>
      </c>
      <c r="B2100" s="1">
        <v>46095</v>
      </c>
      <c r="C2100" s="3">
        <v>1</v>
      </c>
      <c r="D2100" t="s">
        <v>418</v>
      </c>
      <c r="E2100" t="s">
        <v>201</v>
      </c>
      <c r="F2100" t="s">
        <v>201</v>
      </c>
      <c r="G2100" t="s">
        <v>418</v>
      </c>
      <c r="H2100" t="s">
        <v>222</v>
      </c>
      <c r="I2100" t="str">
        <f>TRIM(SUBSTITUTE(Table1[[#This Row],[Player]], " ", ""))</f>
        <v>C.Masters</v>
      </c>
      <c r="J2100">
        <v>4</v>
      </c>
      <c r="K2100">
        <v>0</v>
      </c>
      <c r="L2100">
        <v>1</v>
      </c>
      <c r="M2100">
        <v>1</v>
      </c>
      <c r="N2100">
        <v>0</v>
      </c>
      <c r="O2100">
        <v>2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f t="shared" si="97"/>
        <v>3</v>
      </c>
      <c r="W2100" t="s">
        <v>50</v>
      </c>
      <c r="X2100" s="3">
        <v>3</v>
      </c>
      <c r="Y2100">
        <v>0</v>
      </c>
      <c r="AF2100">
        <f>Table1[[#This Row],[AB]]+Table1[[#This Row],[BB]]+Table1[[#This Row],[SF]]</f>
        <v>4</v>
      </c>
      <c r="AG2100">
        <f>Table1[[#This Row],[H]]+Table1[[#This Row],[BB]]</f>
        <v>1</v>
      </c>
      <c r="AH2100">
        <f>Table1[[#This Row],[H]]-Table1[[#This Row],[2B]]-Table1[[#This Row],[3B]]-Table1[[#This Row],[HR]]</f>
        <v>0</v>
      </c>
      <c r="AI2100" s="3">
        <f>IF(Table1[[#This Row],[Team_Game_Number]] &gt;_xlfn.MAXIFS(Table1[Team_Game_Number],Table1[Team],Table1[[#This Row],[Team]]) - 5,1,0)</f>
        <v>0</v>
      </c>
      <c r="AJ2100" cm="1">
        <f t="array" ref="AJ2100">MATCH(Table1[[#This Row],[Game_ID]],_xlfn.UNIQUE(_xlfn._xlws.FILTER(Table1[Game_ID],Table1[Team]=Table1[[#This Row],[Team]])),0)</f>
        <v>21</v>
      </c>
      <c r="AK2100">
        <f>IF(Table1[[#This Row],[Last5_Flag]]=1,1,0)</f>
        <v>0</v>
      </c>
      <c r="AL2100">
        <f>COUNTIFS(
    Table1[Player Name], Table1[[#This Row],[Player Name]],
    Table1[Position], Table1[[#This Row],[Position]]
)</f>
        <v>8</v>
      </c>
      <c r="AM2100" t="str" cm="1">
        <f t="array" ref="AM21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101" spans="1:39" x14ac:dyDescent="0.2">
      <c r="A2101" t="str">
        <f>TEXT(Table1[[#This Row],[Date]],"yyyymmdd") &amp; "_" &amp; (LEFT(D2101,3) &amp; "_" &amp; LEFT(E2101,3) &amp; "_" &amp; (Table1[[#This Row],[Game_no.]]))</f>
        <v>20260314_Shi_UC_1</v>
      </c>
      <c r="B2101" s="1">
        <v>46095</v>
      </c>
      <c r="C2101" s="3">
        <v>1</v>
      </c>
      <c r="D2101" t="s">
        <v>418</v>
      </c>
      <c r="E2101" t="s">
        <v>201</v>
      </c>
      <c r="F2101" t="s">
        <v>201</v>
      </c>
      <c r="G2101" t="s">
        <v>418</v>
      </c>
      <c r="H2101" t="s">
        <v>204</v>
      </c>
      <c r="I2101" t="str">
        <f>TRIM(SUBSTITUTE(Table1[[#This Row],[Player]], " ", ""))</f>
        <v>K.Moran</v>
      </c>
      <c r="J2101">
        <v>3</v>
      </c>
      <c r="K2101">
        <v>0</v>
      </c>
      <c r="L2101">
        <v>2</v>
      </c>
      <c r="M2101">
        <v>2</v>
      </c>
      <c r="N2101">
        <v>1</v>
      </c>
      <c r="O2101">
        <v>1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f t="shared" si="97"/>
        <v>4</v>
      </c>
      <c r="W2101" t="s">
        <v>53</v>
      </c>
      <c r="X2101" s="3">
        <v>4</v>
      </c>
      <c r="Y2101">
        <v>0</v>
      </c>
      <c r="AF2101">
        <f>Table1[[#This Row],[AB]]+Table1[[#This Row],[BB]]+Table1[[#This Row],[SF]]</f>
        <v>4</v>
      </c>
      <c r="AG2101">
        <f>Table1[[#This Row],[H]]+Table1[[#This Row],[BB]]</f>
        <v>3</v>
      </c>
      <c r="AH2101">
        <f>Table1[[#This Row],[H]]-Table1[[#This Row],[2B]]-Table1[[#This Row],[3B]]-Table1[[#This Row],[HR]]</f>
        <v>1</v>
      </c>
      <c r="AI2101" s="3">
        <f>IF(Table1[[#This Row],[Team_Game_Number]] &gt;_xlfn.MAXIFS(Table1[Team_Game_Number],Table1[Team],Table1[[#This Row],[Team]]) - 5,1,0)</f>
        <v>0</v>
      </c>
      <c r="AJ2101" cm="1">
        <f t="array" ref="AJ2101">MATCH(Table1[[#This Row],[Game_ID]],_xlfn.UNIQUE(_xlfn._xlws.FILTER(Table1[Game_ID],Table1[Team]=Table1[[#This Row],[Team]])),0)</f>
        <v>21</v>
      </c>
      <c r="AK2101">
        <f>IF(Table1[[#This Row],[Last5_Flag]]=1,1,0)</f>
        <v>0</v>
      </c>
      <c r="AL2101">
        <f>COUNTIFS(
    Table1[Player Name], Table1[[#This Row],[Player Name]],
    Table1[Position], Table1[[#This Row],[Position]]
)</f>
        <v>9</v>
      </c>
      <c r="AM2101" t="str" cm="1">
        <f t="array" ref="AM21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02" spans="1:39" x14ac:dyDescent="0.2">
      <c r="A2102" t="str">
        <f>TEXT(Table1[[#This Row],[Date]],"yyyymmdd") &amp; "_" &amp; (LEFT(D2102,3) &amp; "_" &amp; LEFT(E2102,3) &amp; "_" &amp; (Table1[[#This Row],[Game_no.]]))</f>
        <v>20260314_Shi_UC_1</v>
      </c>
      <c r="B2102" s="1">
        <v>46095</v>
      </c>
      <c r="C2102" s="3">
        <v>1</v>
      </c>
      <c r="D2102" t="s">
        <v>418</v>
      </c>
      <c r="E2102" t="s">
        <v>201</v>
      </c>
      <c r="F2102" t="s">
        <v>201</v>
      </c>
      <c r="G2102" t="s">
        <v>418</v>
      </c>
      <c r="H2102" t="s">
        <v>221</v>
      </c>
      <c r="I2102" t="str">
        <f>TRIM(SUBSTITUTE(Table1[[#This Row],[Player]], " ", ""))</f>
        <v>C.Dunn</v>
      </c>
      <c r="J2102">
        <v>3</v>
      </c>
      <c r="K2102">
        <v>0</v>
      </c>
      <c r="L2102">
        <v>0</v>
      </c>
      <c r="M2102">
        <v>0</v>
      </c>
      <c r="N2102">
        <v>0</v>
      </c>
      <c r="O2102">
        <v>2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f t="shared" si="97"/>
        <v>0</v>
      </c>
      <c r="W2102" t="s">
        <v>43</v>
      </c>
      <c r="X2102" s="3">
        <v>5</v>
      </c>
      <c r="Y2102">
        <v>1</v>
      </c>
      <c r="AF2102">
        <f>Table1[[#This Row],[AB]]+Table1[[#This Row],[BB]]+Table1[[#This Row],[SF]]</f>
        <v>3</v>
      </c>
      <c r="AG2102">
        <f>Table1[[#This Row],[H]]+Table1[[#This Row],[BB]]</f>
        <v>0</v>
      </c>
      <c r="AH2102">
        <f>Table1[[#This Row],[H]]-Table1[[#This Row],[2B]]-Table1[[#This Row],[3B]]-Table1[[#This Row],[HR]]</f>
        <v>0</v>
      </c>
      <c r="AI2102" s="3">
        <f>IF(Table1[[#This Row],[Team_Game_Number]] &gt;_xlfn.MAXIFS(Table1[Team_Game_Number],Table1[Team],Table1[[#This Row],[Team]]) - 5,1,0)</f>
        <v>0</v>
      </c>
      <c r="AJ2102" cm="1">
        <f t="array" ref="AJ2102">MATCH(Table1[[#This Row],[Game_ID]],_xlfn.UNIQUE(_xlfn._xlws.FILTER(Table1[Game_ID],Table1[Team]=Table1[[#This Row],[Team]])),0)</f>
        <v>21</v>
      </c>
      <c r="AK2102">
        <f>IF(Table1[[#This Row],[Last5_Flag]]=1,1,0)</f>
        <v>0</v>
      </c>
      <c r="AL2102">
        <f>COUNTIFS(
    Table1[Player Name], Table1[[#This Row],[Player Name]],
    Table1[Position], Table1[[#This Row],[Position]]
)</f>
        <v>7</v>
      </c>
      <c r="AM2102" t="str" cm="1">
        <f t="array" ref="AM21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03" spans="1:39" x14ac:dyDescent="0.2">
      <c r="A2103" t="str">
        <f>TEXT(Table1[[#This Row],[Date]],"yyyymmdd") &amp; "_" &amp; (LEFT(D2103,3) &amp; "_" &amp; LEFT(E2103,3) &amp; "_" &amp; (Table1[[#This Row],[Game_no.]]))</f>
        <v>20260314_Shi_UC_1</v>
      </c>
      <c r="B2103" s="1">
        <v>46095</v>
      </c>
      <c r="C2103" s="3">
        <v>1</v>
      </c>
      <c r="D2103" t="s">
        <v>418</v>
      </c>
      <c r="E2103" t="s">
        <v>201</v>
      </c>
      <c r="F2103" t="s">
        <v>201</v>
      </c>
      <c r="G2103" t="s">
        <v>418</v>
      </c>
      <c r="H2103" t="s">
        <v>315</v>
      </c>
      <c r="I2103" t="str">
        <f>TRIM(SUBSTITUTE(Table1[[#This Row],[Player]], " ", ""))</f>
        <v>R.Wood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f t="shared" si="97"/>
        <v>0</v>
      </c>
      <c r="W2103" t="s">
        <v>74</v>
      </c>
      <c r="X2103" s="3">
        <v>5</v>
      </c>
      <c r="Y2103">
        <v>0</v>
      </c>
      <c r="AF2103">
        <f>Table1[[#This Row],[AB]]+Table1[[#This Row],[BB]]+Table1[[#This Row],[SF]]</f>
        <v>1</v>
      </c>
      <c r="AG2103">
        <f>Table1[[#This Row],[H]]+Table1[[#This Row],[BB]]</f>
        <v>0</v>
      </c>
      <c r="AH2103">
        <f>Table1[[#This Row],[H]]-Table1[[#This Row],[2B]]-Table1[[#This Row],[3B]]-Table1[[#This Row],[HR]]</f>
        <v>0</v>
      </c>
      <c r="AI2103" s="3">
        <f>IF(Table1[[#This Row],[Team_Game_Number]] &gt;_xlfn.MAXIFS(Table1[Team_Game_Number],Table1[Team],Table1[[#This Row],[Team]]) - 5,1,0)</f>
        <v>0</v>
      </c>
      <c r="AJ2103" cm="1">
        <f t="array" ref="AJ2103">MATCH(Table1[[#This Row],[Game_ID]],_xlfn.UNIQUE(_xlfn._xlws.FILTER(Table1[Game_ID],Table1[Team]=Table1[[#This Row],[Team]])),0)</f>
        <v>21</v>
      </c>
      <c r="AK2103">
        <f>IF(Table1[[#This Row],[Last5_Flag]]=1,1,0)</f>
        <v>0</v>
      </c>
      <c r="AL2103">
        <f>COUNTIFS(
    Table1[Player Name], Table1[[#This Row],[Player Name]],
    Table1[Position], Table1[[#This Row],[Position]]
)</f>
        <v>6</v>
      </c>
      <c r="AM2103" t="str" cm="1">
        <f t="array" ref="AM21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104" spans="1:39" x14ac:dyDescent="0.2">
      <c r="A2104" t="str">
        <f>TEXT(Table1[[#This Row],[Date]],"yyyymmdd") &amp; "_" &amp; (LEFT(D2104,3) &amp; "_" &amp; LEFT(E2104,3) &amp; "_" &amp; (Table1[[#This Row],[Game_no.]]))</f>
        <v>20260314_Shi_UC_1</v>
      </c>
      <c r="B2104" s="1">
        <v>46095</v>
      </c>
      <c r="C2104" s="3">
        <v>1</v>
      </c>
      <c r="D2104" t="s">
        <v>418</v>
      </c>
      <c r="E2104" t="s">
        <v>201</v>
      </c>
      <c r="F2104" t="s">
        <v>201</v>
      </c>
      <c r="G2104" t="s">
        <v>418</v>
      </c>
      <c r="H2104" t="s">
        <v>208</v>
      </c>
      <c r="I2104" t="str">
        <f>TRIM(SUBSTITUTE(Table1[[#This Row],[Player]], " ", ""))</f>
        <v>A.Espinoza</v>
      </c>
      <c r="J2104">
        <v>4</v>
      </c>
      <c r="K2104">
        <v>0</v>
      </c>
      <c r="L2104">
        <v>0</v>
      </c>
      <c r="M2104">
        <v>0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f t="shared" si="97"/>
        <v>0</v>
      </c>
      <c r="W2104" t="s">
        <v>57</v>
      </c>
      <c r="X2104" s="3">
        <v>6</v>
      </c>
      <c r="Y2104">
        <v>0</v>
      </c>
      <c r="AF2104">
        <f>Table1[[#This Row],[AB]]+Table1[[#This Row],[BB]]+Table1[[#This Row],[SF]]</f>
        <v>4</v>
      </c>
      <c r="AG2104">
        <f>Table1[[#This Row],[H]]+Table1[[#This Row],[BB]]</f>
        <v>0</v>
      </c>
      <c r="AH2104">
        <f>Table1[[#This Row],[H]]-Table1[[#This Row],[2B]]-Table1[[#This Row],[3B]]-Table1[[#This Row],[HR]]</f>
        <v>0</v>
      </c>
      <c r="AI2104" s="3">
        <f>IF(Table1[[#This Row],[Team_Game_Number]] &gt;_xlfn.MAXIFS(Table1[Team_Game_Number],Table1[Team],Table1[[#This Row],[Team]]) - 5,1,0)</f>
        <v>0</v>
      </c>
      <c r="AJ2104" cm="1">
        <f t="array" ref="AJ2104">MATCH(Table1[[#This Row],[Game_ID]],_xlfn.UNIQUE(_xlfn._xlws.FILTER(Table1[Game_ID],Table1[Team]=Table1[[#This Row],[Team]])),0)</f>
        <v>21</v>
      </c>
      <c r="AK2104">
        <f>IF(Table1[[#This Row],[Last5_Flag]]=1,1,0)</f>
        <v>0</v>
      </c>
      <c r="AL2104">
        <f>COUNTIFS(
    Table1[Player Name], Table1[[#This Row],[Player Name]],
    Table1[Position], Table1[[#This Row],[Position]]
)</f>
        <v>31</v>
      </c>
      <c r="AM2104" t="str" cm="1">
        <f t="array" ref="AM21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105" spans="1:39" x14ac:dyDescent="0.2">
      <c r="A2105" t="str">
        <f>TEXT(Table1[[#This Row],[Date]],"yyyymmdd") &amp; "_" &amp; (LEFT(D2105,3) &amp; "_" &amp; LEFT(E2105,3) &amp; "_" &amp; (Table1[[#This Row],[Game_no.]]))</f>
        <v>20260314_Shi_UC_1</v>
      </c>
      <c r="B2105" s="1">
        <v>46095</v>
      </c>
      <c r="C2105" s="3">
        <v>1</v>
      </c>
      <c r="D2105" t="s">
        <v>418</v>
      </c>
      <c r="E2105" t="s">
        <v>201</v>
      </c>
      <c r="F2105" t="s">
        <v>201</v>
      </c>
      <c r="G2105" t="s">
        <v>418</v>
      </c>
      <c r="H2105" t="s">
        <v>211</v>
      </c>
      <c r="I2105" t="str">
        <f>TRIM(SUBSTITUTE(Table1[[#This Row],[Player]], " ", ""))</f>
        <v>K.Serra</v>
      </c>
      <c r="J2105">
        <v>3</v>
      </c>
      <c r="K2105">
        <v>1</v>
      </c>
      <c r="L2105">
        <v>0</v>
      </c>
      <c r="M2105">
        <v>0</v>
      </c>
      <c r="N2105">
        <v>1</v>
      </c>
      <c r="O2105">
        <v>2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f t="shared" si="97"/>
        <v>0</v>
      </c>
      <c r="W2105" t="s">
        <v>52</v>
      </c>
      <c r="X2105" s="3">
        <v>7</v>
      </c>
      <c r="Y2105">
        <v>0</v>
      </c>
      <c r="AF2105">
        <f>Table1[[#This Row],[AB]]+Table1[[#This Row],[BB]]+Table1[[#This Row],[SF]]</f>
        <v>4</v>
      </c>
      <c r="AG2105">
        <f>Table1[[#This Row],[H]]+Table1[[#This Row],[BB]]</f>
        <v>1</v>
      </c>
      <c r="AH2105">
        <f>Table1[[#This Row],[H]]-Table1[[#This Row],[2B]]-Table1[[#This Row],[3B]]-Table1[[#This Row],[HR]]</f>
        <v>0</v>
      </c>
      <c r="AI2105" s="3">
        <f>IF(Table1[[#This Row],[Team_Game_Number]] &gt;_xlfn.MAXIFS(Table1[Team_Game_Number],Table1[Team],Table1[[#This Row],[Team]]) - 5,1,0)</f>
        <v>0</v>
      </c>
      <c r="AJ2105" cm="1">
        <f t="array" ref="AJ2105">MATCH(Table1[[#This Row],[Game_ID]],_xlfn.UNIQUE(_xlfn._xlws.FILTER(Table1[Game_ID],Table1[Team]=Table1[[#This Row],[Team]])),0)</f>
        <v>21</v>
      </c>
      <c r="AK2105">
        <f>IF(Table1[[#This Row],[Last5_Flag]]=1,1,0)</f>
        <v>0</v>
      </c>
      <c r="AL2105">
        <f>COUNTIFS(
    Table1[Player Name], Table1[[#This Row],[Player Name]],
    Table1[Position], Table1[[#This Row],[Position]]
)</f>
        <v>24</v>
      </c>
      <c r="AM2105" t="str" cm="1">
        <f t="array" ref="AM21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06" spans="1:39" x14ac:dyDescent="0.2">
      <c r="A2106" t="str">
        <f>TEXT(Table1[[#This Row],[Date]],"yyyymmdd") &amp; "_" &amp; (LEFT(D2106,3) &amp; "_" &amp; LEFT(E2106,3) &amp; "_" &amp; (Table1[[#This Row],[Game_no.]]))</f>
        <v>20260314_Shi_UC_1</v>
      </c>
      <c r="B2106" s="1">
        <v>46095</v>
      </c>
      <c r="C2106" s="3">
        <v>1</v>
      </c>
      <c r="D2106" t="s">
        <v>418</v>
      </c>
      <c r="E2106" t="s">
        <v>201</v>
      </c>
      <c r="F2106" t="s">
        <v>201</v>
      </c>
      <c r="G2106" t="s">
        <v>418</v>
      </c>
      <c r="H2106" t="s">
        <v>266</v>
      </c>
      <c r="I2106" t="str">
        <f>TRIM(SUBSTITUTE(Table1[[#This Row],[Player]], " ", ""))</f>
        <v>M.Hataway</v>
      </c>
      <c r="J2106">
        <v>3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f t="shared" si="97"/>
        <v>1</v>
      </c>
      <c r="W2106" t="s">
        <v>54</v>
      </c>
      <c r="X2106" s="3">
        <v>8</v>
      </c>
      <c r="Y2106">
        <v>0</v>
      </c>
      <c r="AF2106">
        <f>Table1[[#This Row],[AB]]+Table1[[#This Row],[BB]]+Table1[[#This Row],[SF]]</f>
        <v>3</v>
      </c>
      <c r="AG2106">
        <f>Table1[[#This Row],[H]]+Table1[[#This Row],[BB]]</f>
        <v>1</v>
      </c>
      <c r="AH2106">
        <f>Table1[[#This Row],[H]]-Table1[[#This Row],[2B]]-Table1[[#This Row],[3B]]-Table1[[#This Row],[HR]]</f>
        <v>1</v>
      </c>
      <c r="AI2106" s="3">
        <f>IF(Table1[[#This Row],[Team_Game_Number]] &gt;_xlfn.MAXIFS(Table1[Team_Game_Number],Table1[Team],Table1[[#This Row],[Team]]) - 5,1,0)</f>
        <v>0</v>
      </c>
      <c r="AJ2106" cm="1">
        <f t="array" ref="AJ2106">MATCH(Table1[[#This Row],[Game_ID]],_xlfn.UNIQUE(_xlfn._xlws.FILTER(Table1[Game_ID],Table1[Team]=Table1[[#This Row],[Team]])),0)</f>
        <v>21</v>
      </c>
      <c r="AK2106">
        <f>IF(Table1[[#This Row],[Last5_Flag]]=1,1,0)</f>
        <v>0</v>
      </c>
      <c r="AL2106">
        <f>COUNTIFS(
    Table1[Player Name], Table1[[#This Row],[Player Name]],
    Table1[Position], Table1[[#This Row],[Position]]
)</f>
        <v>14</v>
      </c>
      <c r="AM2106" t="str" cm="1">
        <f t="array" ref="AM21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107" spans="1:39" x14ac:dyDescent="0.2">
      <c r="A2107" t="str">
        <f>TEXT(Table1[[#This Row],[Date]],"yyyymmdd") &amp; "_" &amp; (LEFT(D2107,3) &amp; "_" &amp; LEFT(E2107,3) &amp; "_" &amp; (Table1[[#This Row],[Game_no.]]))</f>
        <v>20260314_Shi_UC_1</v>
      </c>
      <c r="B2107" s="1">
        <v>46095</v>
      </c>
      <c r="C2107" s="3">
        <v>1</v>
      </c>
      <c r="D2107" t="s">
        <v>418</v>
      </c>
      <c r="E2107" t="s">
        <v>201</v>
      </c>
      <c r="F2107" t="s">
        <v>201</v>
      </c>
      <c r="G2107" t="s">
        <v>418</v>
      </c>
      <c r="H2107" t="s">
        <v>210</v>
      </c>
      <c r="I2107" t="str">
        <f>TRIM(SUBSTITUTE(Table1[[#This Row],[Player]], " ", ""))</f>
        <v>E.Smith</v>
      </c>
      <c r="J2107">
        <v>2</v>
      </c>
      <c r="K2107">
        <v>1</v>
      </c>
      <c r="L2107">
        <v>1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f t="shared" si="97"/>
        <v>1</v>
      </c>
      <c r="W2107" t="s">
        <v>7</v>
      </c>
      <c r="X2107" s="3">
        <v>9</v>
      </c>
      <c r="Y2107">
        <v>0</v>
      </c>
      <c r="AF2107">
        <f>Table1[[#This Row],[AB]]+Table1[[#This Row],[BB]]+Table1[[#This Row],[SF]]</f>
        <v>2</v>
      </c>
      <c r="AG2107">
        <f>Table1[[#This Row],[H]]+Table1[[#This Row],[BB]]</f>
        <v>1</v>
      </c>
      <c r="AH2107">
        <f>Table1[[#This Row],[H]]-Table1[[#This Row],[2B]]-Table1[[#This Row],[3B]]-Table1[[#This Row],[HR]]</f>
        <v>1</v>
      </c>
      <c r="AI2107" s="3">
        <f>IF(Table1[[#This Row],[Team_Game_Number]] &gt;_xlfn.MAXIFS(Table1[Team_Game_Number],Table1[Team],Table1[[#This Row],[Team]]) - 5,1,0)</f>
        <v>0</v>
      </c>
      <c r="AJ2107" cm="1">
        <f t="array" ref="AJ2107">MATCH(Table1[[#This Row],[Game_ID]],_xlfn.UNIQUE(_xlfn._xlws.FILTER(Table1[Game_ID],Table1[Team]=Table1[[#This Row],[Team]])),0)</f>
        <v>21</v>
      </c>
      <c r="AK2107">
        <f>IF(Table1[[#This Row],[Last5_Flag]]=1,1,0)</f>
        <v>0</v>
      </c>
      <c r="AL2107">
        <f>COUNTIFS(
    Table1[Player Name], Table1[[#This Row],[Player Name]],
    Table1[Position], Table1[[#This Row],[Position]]
)</f>
        <v>28</v>
      </c>
      <c r="AM2107" t="str" cm="1">
        <f t="array" ref="AM21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108" spans="1:39" x14ac:dyDescent="0.2">
      <c r="A2108" t="str">
        <f>TEXT(Table1[[#This Row],[Date]],"yyyymmdd") &amp; "_" &amp; (LEFT(D2108,3) &amp; "_" &amp; LEFT(E2108,3) &amp; "_" &amp; (Table1[[#This Row],[Game_no.]]))</f>
        <v>20260314_Shi_UC_1</v>
      </c>
      <c r="B2108" s="1">
        <v>46095</v>
      </c>
      <c r="C2108" s="3">
        <v>1</v>
      </c>
      <c r="D2108" t="s">
        <v>418</v>
      </c>
      <c r="E2108" t="s">
        <v>201</v>
      </c>
      <c r="F2108" t="s">
        <v>201</v>
      </c>
      <c r="G2108" t="s">
        <v>418</v>
      </c>
      <c r="H2108" t="s">
        <v>212</v>
      </c>
      <c r="I2108" t="str">
        <f>TRIM(SUBSTITUTE(Table1[[#This Row],[Player]], " ", ""))</f>
        <v>A.Mass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f t="shared" si="97"/>
        <v>0</v>
      </c>
      <c r="W2108" t="s">
        <v>58</v>
      </c>
      <c r="X2108" s="3"/>
      <c r="Y2108">
        <v>1</v>
      </c>
      <c r="Z2108">
        <v>7</v>
      </c>
      <c r="AA2108">
        <v>6</v>
      </c>
      <c r="AB2108">
        <v>1</v>
      </c>
      <c r="AC2108">
        <v>1</v>
      </c>
      <c r="AD2108">
        <v>2</v>
      </c>
      <c r="AE2108">
        <v>8</v>
      </c>
      <c r="AF2108">
        <f>Table1[[#This Row],[AB]]+Table1[[#This Row],[BB]]+Table1[[#This Row],[SF]]</f>
        <v>0</v>
      </c>
      <c r="AG2108">
        <f>Table1[[#This Row],[H]]+Table1[[#This Row],[BB]]</f>
        <v>0</v>
      </c>
      <c r="AH2108">
        <f>Table1[[#This Row],[H]]-Table1[[#This Row],[2B]]-Table1[[#This Row],[3B]]-Table1[[#This Row],[HR]]</f>
        <v>0</v>
      </c>
      <c r="AI2108" s="3">
        <f>IF(Table1[[#This Row],[Team_Game_Number]] &gt;_xlfn.MAXIFS(Table1[Team_Game_Number],Table1[Team],Table1[[#This Row],[Team]]) - 5,1,0)</f>
        <v>0</v>
      </c>
      <c r="AJ2108" cm="1">
        <f t="array" ref="AJ2108">MATCH(Table1[[#This Row],[Game_ID]],_xlfn.UNIQUE(_xlfn._xlws.FILTER(Table1[Game_ID],Table1[Team]=Table1[[#This Row],[Team]])),0)</f>
        <v>21</v>
      </c>
      <c r="AK2108">
        <f>IF(Table1[[#This Row],[Last5_Flag]]=1,1,0)</f>
        <v>0</v>
      </c>
      <c r="AL2108">
        <f>COUNTIFS(
    Table1[Player Name], Table1[[#This Row],[Player Name]],
    Table1[Position], Table1[[#This Row],[Position]]
)</f>
        <v>17</v>
      </c>
      <c r="AM2108" t="str" cm="1">
        <f t="array" ref="AM21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109" spans="1:39" x14ac:dyDescent="0.2">
      <c r="A2109" t="str">
        <f>TEXT(Table1[[#This Row],[Date]],"yyyymmdd") &amp; "_" &amp; (LEFT(D2109,3) &amp; "_" &amp; LEFT(E2109,3) &amp; "_" &amp; (Table1[[#This Row],[Game_no.]]))</f>
        <v>20260314_Sli_Wes_1</v>
      </c>
      <c r="B2109" s="1">
        <v>46095</v>
      </c>
      <c r="C2109" s="3">
        <v>1</v>
      </c>
      <c r="D2109" t="s">
        <v>387</v>
      </c>
      <c r="E2109" t="s">
        <v>152</v>
      </c>
      <c r="F2109" t="s">
        <v>152</v>
      </c>
      <c r="G2109" t="s">
        <v>387</v>
      </c>
      <c r="H2109" t="s">
        <v>159</v>
      </c>
      <c r="I2109" t="str">
        <f>TRIM(SUBSTITUTE(Table1[[#This Row],[Player]], " ", ""))</f>
        <v>R.Mangold</v>
      </c>
      <c r="J2109">
        <v>3</v>
      </c>
      <c r="K2109">
        <v>0</v>
      </c>
      <c r="L2109">
        <v>1</v>
      </c>
      <c r="M2109">
        <v>0</v>
      </c>
      <c r="N2109">
        <v>1</v>
      </c>
      <c r="O2109">
        <v>2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f t="shared" si="97"/>
        <v>1</v>
      </c>
      <c r="W2109" t="s">
        <v>8</v>
      </c>
      <c r="X2109" s="3">
        <v>1</v>
      </c>
      <c r="Y2109">
        <v>0</v>
      </c>
      <c r="AF2109">
        <f>Table1[[#This Row],[AB]]+Table1[[#This Row],[BB]]+Table1[[#This Row],[SF]]</f>
        <v>4</v>
      </c>
      <c r="AG2109">
        <f>Table1[[#This Row],[H]]+Table1[[#This Row],[BB]]</f>
        <v>2</v>
      </c>
      <c r="AH2109">
        <f>Table1[[#This Row],[H]]-Table1[[#This Row],[2B]]-Table1[[#This Row],[3B]]-Table1[[#This Row],[HR]]</f>
        <v>1</v>
      </c>
      <c r="AI2109" s="3">
        <f>IF(Table1[[#This Row],[Team_Game_Number]] &gt;_xlfn.MAXIFS(Table1[Team_Game_Number],Table1[Team],Table1[[#This Row],[Team]]) - 5,1,0)</f>
        <v>0</v>
      </c>
      <c r="AJ2109" cm="1">
        <f t="array" ref="AJ2109">MATCH(Table1[[#This Row],[Game_ID]],_xlfn.UNIQUE(_xlfn._xlws.FILTER(Table1[Game_ID],Table1[Team]=Table1[[#This Row],[Team]])),0)</f>
        <v>14</v>
      </c>
      <c r="AK2109">
        <f>IF(Table1[[#This Row],[Last5_Flag]]=1,1,0)</f>
        <v>0</v>
      </c>
      <c r="AL2109">
        <f>COUNTIFS(
    Table1[Player Name], Table1[[#This Row],[Player Name]],
    Table1[Position], Table1[[#This Row],[Position]]
)</f>
        <v>9</v>
      </c>
      <c r="AM2109" t="str" cm="1">
        <f t="array" ref="AM21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110" spans="1:39" x14ac:dyDescent="0.2">
      <c r="A2110" t="str">
        <f>TEXT(Table1[[#This Row],[Date]],"yyyymmdd") &amp; "_" &amp; (LEFT(D2110,3) &amp; "_" &amp; LEFT(E2110,3) &amp; "_" &amp; (Table1[[#This Row],[Game_no.]]))</f>
        <v>20260314_Sli_Wes_1</v>
      </c>
      <c r="B2110" s="1">
        <v>46095</v>
      </c>
      <c r="C2110" s="3">
        <v>1</v>
      </c>
      <c r="D2110" t="s">
        <v>387</v>
      </c>
      <c r="E2110" t="s">
        <v>152</v>
      </c>
      <c r="F2110" t="s">
        <v>152</v>
      </c>
      <c r="G2110" t="s">
        <v>387</v>
      </c>
      <c r="H2110" t="s">
        <v>197</v>
      </c>
      <c r="I2110" t="str">
        <f>TRIM(SUBSTITUTE(Table1[[#This Row],[Player]], " ", ""))</f>
        <v>D.Deitrick</v>
      </c>
      <c r="J2110">
        <v>0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f t="shared" si="97"/>
        <v>0</v>
      </c>
      <c r="W2110" t="s">
        <v>73</v>
      </c>
      <c r="X2110" s="3"/>
      <c r="Y2110">
        <v>0</v>
      </c>
      <c r="AF2110">
        <f>Table1[[#This Row],[AB]]+Table1[[#This Row],[BB]]+Table1[[#This Row],[SF]]</f>
        <v>0</v>
      </c>
      <c r="AG2110">
        <f>Table1[[#This Row],[H]]+Table1[[#This Row],[BB]]</f>
        <v>0</v>
      </c>
      <c r="AH2110">
        <f>Table1[[#This Row],[H]]-Table1[[#This Row],[2B]]-Table1[[#This Row],[3B]]-Table1[[#This Row],[HR]]</f>
        <v>0</v>
      </c>
      <c r="AI2110" s="3">
        <f>IF(Table1[[#This Row],[Team_Game_Number]] &gt;_xlfn.MAXIFS(Table1[Team_Game_Number],Table1[Team],Table1[[#This Row],[Team]]) - 5,1,0)</f>
        <v>0</v>
      </c>
      <c r="AJ2110" cm="1">
        <f t="array" ref="AJ2110">MATCH(Table1[[#This Row],[Game_ID]],_xlfn.UNIQUE(_xlfn._xlws.FILTER(Table1[Game_ID],Table1[Team]=Table1[[#This Row],[Team]])),0)</f>
        <v>14</v>
      </c>
      <c r="AK2110">
        <f>IF(Table1[[#This Row],[Last5_Flag]]=1,1,0)</f>
        <v>0</v>
      </c>
      <c r="AL2110">
        <f>COUNTIFS(
    Table1[Player Name], Table1[[#This Row],[Player Name]],
    Table1[Position], Table1[[#This Row],[Position]]
)</f>
        <v>5</v>
      </c>
      <c r="AM2110" t="str" cm="1">
        <f t="array" ref="AM21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111" spans="1:39" x14ac:dyDescent="0.2">
      <c r="A2111" t="str">
        <f>TEXT(Table1[[#This Row],[Date]],"yyyymmdd") &amp; "_" &amp; (LEFT(D2111,3) &amp; "_" &amp; LEFT(E2111,3) &amp; "_" &amp; (Table1[[#This Row],[Game_no.]]))</f>
        <v>20260314_Sli_Wes_1</v>
      </c>
      <c r="B2111" s="1">
        <v>46095</v>
      </c>
      <c r="C2111" s="3">
        <v>1</v>
      </c>
      <c r="D2111" t="s">
        <v>387</v>
      </c>
      <c r="E2111" t="s">
        <v>152</v>
      </c>
      <c r="F2111" t="s">
        <v>152</v>
      </c>
      <c r="G2111" t="s">
        <v>387</v>
      </c>
      <c r="H2111" t="s">
        <v>162</v>
      </c>
      <c r="I2111" t="str">
        <f>TRIM(SUBSTITUTE(Table1[[#This Row],[Player]], " ", ""))</f>
        <v>P.Tucker</v>
      </c>
      <c r="J2111">
        <v>4</v>
      </c>
      <c r="K2111">
        <v>1</v>
      </c>
      <c r="L2111">
        <v>2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2</v>
      </c>
      <c r="T2111">
        <v>0</v>
      </c>
      <c r="U2111">
        <v>0</v>
      </c>
      <c r="V2111">
        <f t="shared" si="97"/>
        <v>2</v>
      </c>
      <c r="W2111" t="s">
        <v>57</v>
      </c>
      <c r="X2111" s="3">
        <v>2</v>
      </c>
      <c r="Y2111">
        <v>0</v>
      </c>
      <c r="AF2111">
        <f>Table1[[#This Row],[AB]]+Table1[[#This Row],[BB]]+Table1[[#This Row],[SF]]</f>
        <v>4</v>
      </c>
      <c r="AG2111">
        <f>Table1[[#This Row],[H]]+Table1[[#This Row],[BB]]</f>
        <v>2</v>
      </c>
      <c r="AH2111">
        <f>Table1[[#This Row],[H]]-Table1[[#This Row],[2B]]-Table1[[#This Row],[3B]]-Table1[[#This Row],[HR]]</f>
        <v>2</v>
      </c>
      <c r="AI2111" s="3">
        <f>IF(Table1[[#This Row],[Team_Game_Number]] &gt;_xlfn.MAXIFS(Table1[Team_Game_Number],Table1[Team],Table1[[#This Row],[Team]]) - 5,1,0)</f>
        <v>0</v>
      </c>
      <c r="AJ2111" cm="1">
        <f t="array" ref="AJ2111">MATCH(Table1[[#This Row],[Game_ID]],_xlfn.UNIQUE(_xlfn._xlws.FILTER(Table1[Game_ID],Table1[Team]=Table1[[#This Row],[Team]])),0)</f>
        <v>14</v>
      </c>
      <c r="AK2111">
        <f>IF(Table1[[#This Row],[Last5_Flag]]=1,1,0)</f>
        <v>0</v>
      </c>
      <c r="AL2111">
        <f>COUNTIFS(
    Table1[Player Name], Table1[[#This Row],[Player Name]],
    Table1[Position], Table1[[#This Row],[Position]]
)</f>
        <v>20</v>
      </c>
      <c r="AM2111" t="str" cm="1">
        <f t="array" ref="AM21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112" spans="1:39" x14ac:dyDescent="0.2">
      <c r="A2112" t="str">
        <f>TEXT(Table1[[#This Row],[Date]],"yyyymmdd") &amp; "_" &amp; (LEFT(D2112,3) &amp; "_" &amp; LEFT(E2112,3) &amp; "_" &amp; (Table1[[#This Row],[Game_no.]]))</f>
        <v>20260314_Sli_Wes_1</v>
      </c>
      <c r="B2112" s="1">
        <v>46095</v>
      </c>
      <c r="C2112" s="3">
        <v>1</v>
      </c>
      <c r="D2112" t="s">
        <v>387</v>
      </c>
      <c r="E2112" t="s">
        <v>152</v>
      </c>
      <c r="F2112" t="s">
        <v>152</v>
      </c>
      <c r="G2112" t="s">
        <v>387</v>
      </c>
      <c r="H2112" t="s">
        <v>153</v>
      </c>
      <c r="I2112" t="str">
        <f>TRIM(SUBSTITUTE(Table1[[#This Row],[Player]], " ", ""))</f>
        <v>J.Morr</v>
      </c>
      <c r="J2112">
        <v>4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f t="shared" si="97"/>
        <v>0</v>
      </c>
      <c r="W2112" t="s">
        <v>52</v>
      </c>
      <c r="X2112" s="3">
        <v>3</v>
      </c>
      <c r="Y2112">
        <v>0</v>
      </c>
      <c r="AF2112">
        <f>Table1[[#This Row],[AB]]+Table1[[#This Row],[BB]]+Table1[[#This Row],[SF]]</f>
        <v>4</v>
      </c>
      <c r="AG2112">
        <f>Table1[[#This Row],[H]]+Table1[[#This Row],[BB]]</f>
        <v>0</v>
      </c>
      <c r="AH2112">
        <f>Table1[[#This Row],[H]]-Table1[[#This Row],[2B]]-Table1[[#This Row],[3B]]-Table1[[#This Row],[HR]]</f>
        <v>0</v>
      </c>
      <c r="AI2112" s="3">
        <f>IF(Table1[[#This Row],[Team_Game_Number]] &gt;_xlfn.MAXIFS(Table1[Team_Game_Number],Table1[Team],Table1[[#This Row],[Team]]) - 5,1,0)</f>
        <v>0</v>
      </c>
      <c r="AJ2112" cm="1">
        <f t="array" ref="AJ2112">MATCH(Table1[[#This Row],[Game_ID]],_xlfn.UNIQUE(_xlfn._xlws.FILTER(Table1[Game_ID],Table1[Team]=Table1[[#This Row],[Team]])),0)</f>
        <v>14</v>
      </c>
      <c r="AK2112">
        <f>IF(Table1[[#This Row],[Last5_Flag]]=1,1,0)</f>
        <v>0</v>
      </c>
      <c r="AL2112">
        <f>COUNTIFS(
    Table1[Player Name], Table1[[#This Row],[Player Name]],
    Table1[Position], Table1[[#This Row],[Position]]
)</f>
        <v>14</v>
      </c>
      <c r="AM2112" t="str" cm="1">
        <f t="array" ref="AM21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13" spans="1:39" x14ac:dyDescent="0.2">
      <c r="A2113" t="str">
        <f>TEXT(Table1[[#This Row],[Date]],"yyyymmdd") &amp; "_" &amp; (LEFT(D2113,3) &amp; "_" &amp; LEFT(E2113,3) &amp; "_" &amp; (Table1[[#This Row],[Game_no.]]))</f>
        <v>20260314_Sli_Wes_1</v>
      </c>
      <c r="B2113" s="1">
        <v>46095</v>
      </c>
      <c r="C2113" s="3">
        <v>1</v>
      </c>
      <c r="D2113" t="s">
        <v>387</v>
      </c>
      <c r="E2113" t="s">
        <v>152</v>
      </c>
      <c r="F2113" t="s">
        <v>152</v>
      </c>
      <c r="G2113" t="s">
        <v>387</v>
      </c>
      <c r="H2113" t="s">
        <v>161</v>
      </c>
      <c r="I2113" t="str">
        <f>TRIM(SUBSTITUTE(Table1[[#This Row],[Player]], " ", ""))</f>
        <v>K.Pettit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f t="shared" si="97"/>
        <v>2</v>
      </c>
      <c r="W2113" t="s">
        <v>58</v>
      </c>
      <c r="X2113" s="3">
        <v>4</v>
      </c>
      <c r="Y2113">
        <v>0</v>
      </c>
      <c r="Z2113">
        <v>7</v>
      </c>
      <c r="AA2113">
        <v>5</v>
      </c>
      <c r="AB2113">
        <v>1</v>
      </c>
      <c r="AC2113">
        <v>1</v>
      </c>
      <c r="AD2113">
        <v>2</v>
      </c>
      <c r="AE2113">
        <v>5</v>
      </c>
      <c r="AF2113">
        <f>Table1[[#This Row],[AB]]+Table1[[#This Row],[BB]]+Table1[[#This Row],[SF]]</f>
        <v>3</v>
      </c>
      <c r="AG2113">
        <f>Table1[[#This Row],[H]]+Table1[[#This Row],[BB]]</f>
        <v>2</v>
      </c>
      <c r="AH2113">
        <f>Table1[[#This Row],[H]]-Table1[[#This Row],[2B]]-Table1[[#This Row],[3B]]-Table1[[#This Row],[HR]]</f>
        <v>2</v>
      </c>
      <c r="AI2113" s="3">
        <f>IF(Table1[[#This Row],[Team_Game_Number]] &gt;_xlfn.MAXIFS(Table1[Team_Game_Number],Table1[Team],Table1[[#This Row],[Team]]) - 5,1,0)</f>
        <v>0</v>
      </c>
      <c r="AJ2113" cm="1">
        <f t="array" ref="AJ2113">MATCH(Table1[[#This Row],[Game_ID]],_xlfn.UNIQUE(_xlfn._xlws.FILTER(Table1[Game_ID],Table1[Team]=Table1[[#This Row],[Team]])),0)</f>
        <v>14</v>
      </c>
      <c r="AK2113">
        <f>IF(Table1[[#This Row],[Last5_Flag]]=1,1,0)</f>
        <v>0</v>
      </c>
      <c r="AL2113">
        <f>COUNTIFS(
    Table1[Player Name], Table1[[#This Row],[Player Name]],
    Table1[Position], Table1[[#This Row],[Position]]
)</f>
        <v>6</v>
      </c>
      <c r="AM2113" t="str" cm="1">
        <f t="array" ref="AM21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114" spans="1:39" x14ac:dyDescent="0.2">
      <c r="A2114" t="str">
        <f>TEXT(Table1[[#This Row],[Date]],"yyyymmdd") &amp; "_" &amp; (LEFT(D2114,3) &amp; "_" &amp; LEFT(E2114,3) &amp; "_" &amp; (Table1[[#This Row],[Game_no.]]))</f>
        <v>20260314_Sli_Wes_1</v>
      </c>
      <c r="B2114" s="1">
        <v>46095</v>
      </c>
      <c r="C2114" s="3">
        <v>1</v>
      </c>
      <c r="D2114" t="s">
        <v>387</v>
      </c>
      <c r="E2114" t="s">
        <v>152</v>
      </c>
      <c r="F2114" t="s">
        <v>152</v>
      </c>
      <c r="G2114" t="s">
        <v>387</v>
      </c>
      <c r="H2114" t="s">
        <v>191</v>
      </c>
      <c r="I2114" t="str">
        <f>TRIM(SUBSTITUTE(Table1[[#This Row],[Player]], " ", ""))</f>
        <v>R.Ward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f t="shared" si="97"/>
        <v>0</v>
      </c>
      <c r="W2114" t="s">
        <v>73</v>
      </c>
      <c r="X2114" s="3"/>
      <c r="Y2114">
        <v>0</v>
      </c>
      <c r="AF2114">
        <f>Table1[[#This Row],[AB]]+Table1[[#This Row],[BB]]+Table1[[#This Row],[SF]]</f>
        <v>0</v>
      </c>
      <c r="AG2114">
        <f>Table1[[#This Row],[H]]+Table1[[#This Row],[BB]]</f>
        <v>0</v>
      </c>
      <c r="AH2114">
        <f>Table1[[#This Row],[H]]-Table1[[#This Row],[2B]]-Table1[[#This Row],[3B]]-Table1[[#This Row],[HR]]</f>
        <v>0</v>
      </c>
      <c r="AI2114" s="3">
        <f>IF(Table1[[#This Row],[Team_Game_Number]] &gt;_xlfn.MAXIFS(Table1[Team_Game_Number],Table1[Team],Table1[[#This Row],[Team]]) - 5,1,0)</f>
        <v>0</v>
      </c>
      <c r="AJ2114" cm="1">
        <f t="array" ref="AJ2114">MATCH(Table1[[#This Row],[Game_ID]],_xlfn.UNIQUE(_xlfn._xlws.FILTER(Table1[Game_ID],Table1[Team]=Table1[[#This Row],[Team]])),0)</f>
        <v>14</v>
      </c>
      <c r="AK2114">
        <f>IF(Table1[[#This Row],[Last5_Flag]]=1,1,0)</f>
        <v>0</v>
      </c>
      <c r="AL2114">
        <f>COUNTIFS(
    Table1[Player Name], Table1[[#This Row],[Player Name]],
    Table1[Position], Table1[[#This Row],[Position]]
)</f>
        <v>20</v>
      </c>
      <c r="AM2114" t="str" cm="1">
        <f t="array" ref="AM21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115" spans="1:39" x14ac:dyDescent="0.2">
      <c r="A2115" t="str">
        <f>TEXT(Table1[[#This Row],[Date]],"yyyymmdd") &amp; "_" &amp; (LEFT(D2115,3) &amp; "_" &amp; LEFT(E2115,3) &amp; "_" &amp; (Table1[[#This Row],[Game_no.]]))</f>
        <v>20260314_Sli_Wes_1</v>
      </c>
      <c r="B2115" s="1">
        <v>46095</v>
      </c>
      <c r="C2115" s="3">
        <v>1</v>
      </c>
      <c r="D2115" t="s">
        <v>387</v>
      </c>
      <c r="E2115" t="s">
        <v>152</v>
      </c>
      <c r="F2115" t="s">
        <v>152</v>
      </c>
      <c r="G2115" t="s">
        <v>387</v>
      </c>
      <c r="H2115" t="s">
        <v>158</v>
      </c>
      <c r="I2115" t="str">
        <f>TRIM(SUBSTITUTE(Table1[[#This Row],[Player]], " ", ""))</f>
        <v>A.Davis</v>
      </c>
      <c r="J2115">
        <v>3</v>
      </c>
      <c r="K2115">
        <v>0</v>
      </c>
      <c r="L2115">
        <v>1</v>
      </c>
      <c r="M2115">
        <v>1</v>
      </c>
      <c r="N2115">
        <v>0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f t="shared" si="97"/>
        <v>1</v>
      </c>
      <c r="W2115" t="s">
        <v>50</v>
      </c>
      <c r="X2115" s="3">
        <v>5</v>
      </c>
      <c r="Y2115">
        <v>0</v>
      </c>
      <c r="AF2115">
        <f>Table1[[#This Row],[AB]]+Table1[[#This Row],[BB]]+Table1[[#This Row],[SF]]</f>
        <v>3</v>
      </c>
      <c r="AG2115">
        <f>Table1[[#This Row],[H]]+Table1[[#This Row],[BB]]</f>
        <v>1</v>
      </c>
      <c r="AH2115">
        <f>Table1[[#This Row],[H]]-Table1[[#This Row],[2B]]-Table1[[#This Row],[3B]]-Table1[[#This Row],[HR]]</f>
        <v>1</v>
      </c>
      <c r="AI2115" s="3">
        <f>IF(Table1[[#This Row],[Team_Game_Number]] &gt;_xlfn.MAXIFS(Table1[Team_Game_Number],Table1[Team],Table1[[#This Row],[Team]]) - 5,1,0)</f>
        <v>0</v>
      </c>
      <c r="AJ2115" cm="1">
        <f t="array" ref="AJ2115">MATCH(Table1[[#This Row],[Game_ID]],_xlfn.UNIQUE(_xlfn._xlws.FILTER(Table1[Game_ID],Table1[Team]=Table1[[#This Row],[Team]])),0)</f>
        <v>14</v>
      </c>
      <c r="AK2115">
        <f>IF(Table1[[#This Row],[Last5_Flag]]=1,1,0)</f>
        <v>0</v>
      </c>
      <c r="AL2115">
        <f>COUNTIFS(
    Table1[Player Name], Table1[[#This Row],[Player Name]],
    Table1[Position], Table1[[#This Row],[Position]]
)</f>
        <v>4</v>
      </c>
      <c r="AM2115" t="str" cm="1">
        <f t="array" ref="AM21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2116" spans="1:39" x14ac:dyDescent="0.2">
      <c r="A2116" t="str">
        <f>TEXT(Table1[[#This Row],[Date]],"yyyymmdd") &amp; "_" &amp; (LEFT(D2116,3) &amp; "_" &amp; LEFT(E2116,3) &amp; "_" &amp; (Table1[[#This Row],[Game_no.]]))</f>
        <v>20260314_Sli_Wes_1</v>
      </c>
      <c r="B2116" s="1">
        <v>46095</v>
      </c>
      <c r="C2116" s="3">
        <v>1</v>
      </c>
      <c r="D2116" t="s">
        <v>387</v>
      </c>
      <c r="E2116" t="s">
        <v>152</v>
      </c>
      <c r="F2116" t="s">
        <v>152</v>
      </c>
      <c r="G2116" t="s">
        <v>387</v>
      </c>
      <c r="H2116" t="s">
        <v>157</v>
      </c>
      <c r="I2116" t="str">
        <f>TRIM(SUBSTITUTE(Table1[[#This Row],[Player]], " ", ""))</f>
        <v>J.Conrad</v>
      </c>
      <c r="J2116">
        <v>3</v>
      </c>
      <c r="K2116">
        <v>0</v>
      </c>
      <c r="L2116">
        <v>2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f t="shared" si="97"/>
        <v>4</v>
      </c>
      <c r="W2116" t="s">
        <v>7</v>
      </c>
      <c r="X2116" s="3">
        <v>6</v>
      </c>
      <c r="Y2116">
        <v>0</v>
      </c>
      <c r="AF2116">
        <f>Table1[[#This Row],[AB]]+Table1[[#This Row],[BB]]+Table1[[#This Row],[SF]]</f>
        <v>3</v>
      </c>
      <c r="AG2116">
        <f>Table1[[#This Row],[H]]+Table1[[#This Row],[BB]]</f>
        <v>2</v>
      </c>
      <c r="AH2116">
        <f>Table1[[#This Row],[H]]-Table1[[#This Row],[2B]]-Table1[[#This Row],[3B]]-Table1[[#This Row],[HR]]</f>
        <v>1</v>
      </c>
      <c r="AI2116" s="3">
        <f>IF(Table1[[#This Row],[Team_Game_Number]] &gt;_xlfn.MAXIFS(Table1[Team_Game_Number],Table1[Team],Table1[[#This Row],[Team]]) - 5,1,0)</f>
        <v>0</v>
      </c>
      <c r="AJ2116" cm="1">
        <f t="array" ref="AJ2116">MATCH(Table1[[#This Row],[Game_ID]],_xlfn.UNIQUE(_xlfn._xlws.FILTER(Table1[Game_ID],Table1[Team]=Table1[[#This Row],[Team]])),0)</f>
        <v>14</v>
      </c>
      <c r="AK2116">
        <f>IF(Table1[[#This Row],[Last5_Flag]]=1,1,0)</f>
        <v>0</v>
      </c>
      <c r="AL2116">
        <f>COUNTIFS(
    Table1[Player Name], Table1[[#This Row],[Player Name]],
    Table1[Position], Table1[[#This Row],[Position]]
)</f>
        <v>26</v>
      </c>
      <c r="AM2116" t="str" cm="1">
        <f t="array" ref="AM21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117" spans="1:39" x14ac:dyDescent="0.2">
      <c r="A2117" t="str">
        <f>TEXT(Table1[[#This Row],[Date]],"yyyymmdd") &amp; "_" &amp; (LEFT(D2117,3) &amp; "_" &amp; LEFT(E2117,3) &amp; "_" &amp; (Table1[[#This Row],[Game_no.]]))</f>
        <v>20260314_Sli_Wes_1</v>
      </c>
      <c r="B2117" s="1">
        <v>46095</v>
      </c>
      <c r="C2117" s="3">
        <v>1</v>
      </c>
      <c r="D2117" t="s">
        <v>387</v>
      </c>
      <c r="E2117" t="s">
        <v>152</v>
      </c>
      <c r="F2117" t="s">
        <v>152</v>
      </c>
      <c r="G2117" t="s">
        <v>387</v>
      </c>
      <c r="H2117" t="s">
        <v>156</v>
      </c>
      <c r="I2117" t="str">
        <f>TRIM(SUBSTITUTE(Table1[[#This Row],[Player]], " ", ""))</f>
        <v>S.Simon</v>
      </c>
      <c r="J2117">
        <v>3</v>
      </c>
      <c r="K2117">
        <v>0</v>
      </c>
      <c r="L2117">
        <v>0</v>
      </c>
      <c r="M2117">
        <v>0</v>
      </c>
      <c r="N2117">
        <v>0</v>
      </c>
      <c r="O2117">
        <v>2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f t="shared" si="97"/>
        <v>0</v>
      </c>
      <c r="W2117" t="s">
        <v>54</v>
      </c>
      <c r="X2117" s="3">
        <v>7</v>
      </c>
      <c r="Y2117">
        <v>0</v>
      </c>
      <c r="AF2117">
        <f>Table1[[#This Row],[AB]]+Table1[[#This Row],[BB]]+Table1[[#This Row],[SF]]</f>
        <v>3</v>
      </c>
      <c r="AG2117">
        <f>Table1[[#This Row],[H]]+Table1[[#This Row],[BB]]</f>
        <v>0</v>
      </c>
      <c r="AH2117">
        <f>Table1[[#This Row],[H]]-Table1[[#This Row],[2B]]-Table1[[#This Row],[3B]]-Table1[[#This Row],[HR]]</f>
        <v>0</v>
      </c>
      <c r="AI2117" s="3">
        <f>IF(Table1[[#This Row],[Team_Game_Number]] &gt;_xlfn.MAXIFS(Table1[Team_Game_Number],Table1[Team],Table1[[#This Row],[Team]]) - 5,1,0)</f>
        <v>0</v>
      </c>
      <c r="AJ2117" cm="1">
        <f t="array" ref="AJ2117">MATCH(Table1[[#This Row],[Game_ID]],_xlfn.UNIQUE(_xlfn._xlws.FILTER(Table1[Game_ID],Table1[Team]=Table1[[#This Row],[Team]])),0)</f>
        <v>14</v>
      </c>
      <c r="AK2117">
        <f>IF(Table1[[#This Row],[Last5_Flag]]=1,1,0)</f>
        <v>0</v>
      </c>
      <c r="AL2117">
        <f>COUNTIFS(
    Table1[Player Name], Table1[[#This Row],[Player Name]],
    Table1[Position], Table1[[#This Row],[Position]]
)</f>
        <v>7</v>
      </c>
      <c r="AM2117" t="str" cm="1">
        <f t="array" ref="AM21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118" spans="1:39" x14ac:dyDescent="0.2">
      <c r="A2118" t="str">
        <f>TEXT(Table1[[#This Row],[Date]],"yyyymmdd") &amp; "_" &amp; (LEFT(D2118,3) &amp; "_" &amp; LEFT(E2118,3) &amp; "_" &amp; (Table1[[#This Row],[Game_no.]]))</f>
        <v>20260314_Sli_Wes_1</v>
      </c>
      <c r="B2118" s="1">
        <v>46095</v>
      </c>
      <c r="C2118" s="3">
        <v>1</v>
      </c>
      <c r="D2118" t="s">
        <v>387</v>
      </c>
      <c r="E2118" t="s">
        <v>152</v>
      </c>
      <c r="F2118" t="s">
        <v>152</v>
      </c>
      <c r="G2118" t="s">
        <v>387</v>
      </c>
      <c r="H2118" t="s">
        <v>230</v>
      </c>
      <c r="I2118" t="str">
        <f>TRIM(SUBSTITUTE(Table1[[#This Row],[Player]], " ", ""))</f>
        <v>I.McKee</v>
      </c>
      <c r="J2118">
        <v>2</v>
      </c>
      <c r="K2118">
        <v>0</v>
      </c>
      <c r="L2118">
        <v>0</v>
      </c>
      <c r="M2118">
        <v>0</v>
      </c>
      <c r="N2118">
        <v>0</v>
      </c>
      <c r="O2118">
        <v>2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f t="shared" si="97"/>
        <v>0</v>
      </c>
      <c r="W2118" t="s">
        <v>43</v>
      </c>
      <c r="X2118" s="3">
        <v>8</v>
      </c>
      <c r="Y2118">
        <v>0</v>
      </c>
      <c r="AF2118">
        <f>Table1[[#This Row],[AB]]+Table1[[#This Row],[BB]]+Table1[[#This Row],[SF]]</f>
        <v>2</v>
      </c>
      <c r="AG2118">
        <f>Table1[[#This Row],[H]]+Table1[[#This Row],[BB]]</f>
        <v>0</v>
      </c>
      <c r="AH2118">
        <f>Table1[[#This Row],[H]]-Table1[[#This Row],[2B]]-Table1[[#This Row],[3B]]-Table1[[#This Row],[HR]]</f>
        <v>0</v>
      </c>
      <c r="AI2118" s="3">
        <f>IF(Table1[[#This Row],[Team_Game_Number]] &gt;_xlfn.MAXIFS(Table1[Team_Game_Number],Table1[Team],Table1[[#This Row],[Team]]) - 5,1,0)</f>
        <v>0</v>
      </c>
      <c r="AJ2118" cm="1">
        <f t="array" ref="AJ2118">MATCH(Table1[[#This Row],[Game_ID]],_xlfn.UNIQUE(_xlfn._xlws.FILTER(Table1[Game_ID],Table1[Team]=Table1[[#This Row],[Team]])),0)</f>
        <v>14</v>
      </c>
      <c r="AK2118">
        <f>IF(Table1[[#This Row],[Last5_Flag]]=1,1,0)</f>
        <v>0</v>
      </c>
      <c r="AL2118">
        <f>COUNTIFS(
    Table1[Player Name], Table1[[#This Row],[Player Name]],
    Table1[Position], Table1[[#This Row],[Position]]
)</f>
        <v>16</v>
      </c>
      <c r="AM2118" t="str" cm="1">
        <f t="array" ref="AM21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19" spans="1:39" x14ac:dyDescent="0.2">
      <c r="A2119" t="str">
        <f>TEXT(Table1[[#This Row],[Date]],"yyyymmdd") &amp; "_" &amp; (LEFT(D2119,3) &amp; "_" &amp; LEFT(E2119,3) &amp; "_" &amp; (Table1[[#This Row],[Game_no.]]))</f>
        <v>20260314_Sli_Wes_1</v>
      </c>
      <c r="B2119" s="1">
        <v>46095</v>
      </c>
      <c r="C2119" s="3">
        <v>1</v>
      </c>
      <c r="D2119" t="s">
        <v>387</v>
      </c>
      <c r="E2119" t="s">
        <v>152</v>
      </c>
      <c r="F2119" t="s">
        <v>152</v>
      </c>
      <c r="G2119" t="s">
        <v>387</v>
      </c>
      <c r="H2119" t="s">
        <v>198</v>
      </c>
      <c r="I2119" t="str">
        <f>TRIM(SUBSTITUTE(Table1[[#This Row],[Player]], " ", ""))</f>
        <v>A.Pass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f t="shared" si="97"/>
        <v>0</v>
      </c>
      <c r="W2119" t="s">
        <v>74</v>
      </c>
      <c r="X2119" s="3">
        <v>8</v>
      </c>
      <c r="Y2119">
        <v>0</v>
      </c>
      <c r="AF2119">
        <f>Table1[[#This Row],[AB]]+Table1[[#This Row],[BB]]+Table1[[#This Row],[SF]]</f>
        <v>1</v>
      </c>
      <c r="AG2119">
        <f>Table1[[#This Row],[H]]+Table1[[#This Row],[BB]]</f>
        <v>0</v>
      </c>
      <c r="AH2119">
        <f>Table1[[#This Row],[H]]-Table1[[#This Row],[2B]]-Table1[[#This Row],[3B]]-Table1[[#This Row],[HR]]</f>
        <v>0</v>
      </c>
      <c r="AI2119" s="3">
        <f>IF(Table1[[#This Row],[Team_Game_Number]] &gt;_xlfn.MAXIFS(Table1[Team_Game_Number],Table1[Team],Table1[[#This Row],[Team]]) - 5,1,0)</f>
        <v>0</v>
      </c>
      <c r="AJ2119" cm="1">
        <f t="array" ref="AJ2119">MATCH(Table1[[#This Row],[Game_ID]],_xlfn.UNIQUE(_xlfn._xlws.FILTER(Table1[Game_ID],Table1[Team]=Table1[[#This Row],[Team]])),0)</f>
        <v>14</v>
      </c>
      <c r="AK2119">
        <f>IF(Table1[[#This Row],[Last5_Flag]]=1,1,0)</f>
        <v>0</v>
      </c>
      <c r="AL2119">
        <f>COUNTIFS(
    Table1[Player Name], Table1[[#This Row],[Player Name]],
    Table1[Position], Table1[[#This Row],[Position]]
)</f>
        <v>5</v>
      </c>
      <c r="AM2119" t="str" cm="1">
        <f t="array" ref="AM21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120" spans="1:39" x14ac:dyDescent="0.2">
      <c r="A2120" t="str">
        <f>TEXT(Table1[[#This Row],[Date]],"yyyymmdd") &amp; "_" &amp; (LEFT(D2120,3) &amp; "_" &amp; LEFT(E2120,3) &amp; "_" &amp; (Table1[[#This Row],[Game_no.]]))</f>
        <v>20260314_Sli_Wes_1</v>
      </c>
      <c r="B2120" s="1">
        <v>46095</v>
      </c>
      <c r="C2120" s="3">
        <v>1</v>
      </c>
      <c r="D2120" t="s">
        <v>387</v>
      </c>
      <c r="E2120" t="s">
        <v>152</v>
      </c>
      <c r="F2120" t="s">
        <v>152</v>
      </c>
      <c r="G2120" t="s">
        <v>387</v>
      </c>
      <c r="H2120" t="s">
        <v>163</v>
      </c>
      <c r="I2120" t="str">
        <f>TRIM(SUBSTITUTE(Table1[[#This Row],[Player]], " ", ""))</f>
        <v>F.Randolph</v>
      </c>
      <c r="J2120">
        <v>2</v>
      </c>
      <c r="K2120">
        <v>0</v>
      </c>
      <c r="L2120">
        <v>0</v>
      </c>
      <c r="M2120">
        <v>0</v>
      </c>
      <c r="N2120">
        <v>0</v>
      </c>
      <c r="O2120">
        <v>2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f t="shared" si="97"/>
        <v>0</v>
      </c>
      <c r="W2120" t="s">
        <v>48</v>
      </c>
      <c r="X2120" s="3">
        <v>9</v>
      </c>
      <c r="Y2120">
        <v>1</v>
      </c>
      <c r="AF2120">
        <f>Table1[[#This Row],[AB]]+Table1[[#This Row],[BB]]+Table1[[#This Row],[SF]]</f>
        <v>2</v>
      </c>
      <c r="AG2120">
        <f>Table1[[#This Row],[H]]+Table1[[#This Row],[BB]]</f>
        <v>0</v>
      </c>
      <c r="AH2120">
        <f>Table1[[#This Row],[H]]-Table1[[#This Row],[2B]]-Table1[[#This Row],[3B]]-Table1[[#This Row],[HR]]</f>
        <v>0</v>
      </c>
      <c r="AI2120" s="3">
        <f>IF(Table1[[#This Row],[Team_Game_Number]] &gt;_xlfn.MAXIFS(Table1[Team_Game_Number],Table1[Team],Table1[[#This Row],[Team]]) - 5,1,0)</f>
        <v>0</v>
      </c>
      <c r="AJ2120" cm="1">
        <f t="array" ref="AJ2120">MATCH(Table1[[#This Row],[Game_ID]],_xlfn.UNIQUE(_xlfn._xlws.FILTER(Table1[Game_ID],Table1[Team]=Table1[[#This Row],[Team]])),0)</f>
        <v>14</v>
      </c>
      <c r="AK2120">
        <f>IF(Table1[[#This Row],[Last5_Flag]]=1,1,0)</f>
        <v>0</v>
      </c>
      <c r="AL2120">
        <f>COUNTIFS(
    Table1[Player Name], Table1[[#This Row],[Player Name]],
    Table1[Position], Table1[[#This Row],[Position]]
)</f>
        <v>9</v>
      </c>
      <c r="AM2120" t="str" cm="1">
        <f t="array" ref="AM21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121" spans="1:39" x14ac:dyDescent="0.2">
      <c r="A2121" t="str">
        <f>TEXT(Table1[[#This Row],[Date]],"yyyymmdd") &amp; "_" &amp; (LEFT(D2121,3) &amp; "_" &amp; LEFT(E2121,3) &amp; "_" &amp; (Table1[[#This Row],[Game_no.]]))</f>
        <v>20260314_Sli_Wes_1</v>
      </c>
      <c r="B2121" s="1">
        <v>46095</v>
      </c>
      <c r="C2121" s="3">
        <v>1</v>
      </c>
      <c r="D2121" t="s">
        <v>387</v>
      </c>
      <c r="E2121" t="s">
        <v>152</v>
      </c>
      <c r="F2121" t="s">
        <v>152</v>
      </c>
      <c r="G2121" t="s">
        <v>387</v>
      </c>
      <c r="H2121" t="s">
        <v>155</v>
      </c>
      <c r="I2121" t="str">
        <f>TRIM(SUBSTITUTE(Table1[[#This Row],[Player]], " ", ""))</f>
        <v>S.Harris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f t="shared" si="97"/>
        <v>0</v>
      </c>
      <c r="W2121" t="s">
        <v>74</v>
      </c>
      <c r="X2121" s="3">
        <v>9</v>
      </c>
      <c r="Y2121">
        <v>0</v>
      </c>
      <c r="AF2121">
        <f>Table1[[#This Row],[AB]]+Table1[[#This Row],[BB]]+Table1[[#This Row],[SF]]</f>
        <v>1</v>
      </c>
      <c r="AG2121">
        <f>Table1[[#This Row],[H]]+Table1[[#This Row],[BB]]</f>
        <v>0</v>
      </c>
      <c r="AH2121">
        <f>Table1[[#This Row],[H]]-Table1[[#This Row],[2B]]-Table1[[#This Row],[3B]]-Table1[[#This Row],[HR]]</f>
        <v>0</v>
      </c>
      <c r="AI2121" s="3">
        <f>IF(Table1[[#This Row],[Team_Game_Number]] &gt;_xlfn.MAXIFS(Table1[Team_Game_Number],Table1[Team],Table1[[#This Row],[Team]]) - 5,1,0)</f>
        <v>0</v>
      </c>
      <c r="AJ2121" cm="1">
        <f t="array" ref="AJ2121">MATCH(Table1[[#This Row],[Game_ID]],_xlfn.UNIQUE(_xlfn._xlws.FILTER(Table1[Game_ID],Table1[Team]=Table1[[#This Row],[Team]])),0)</f>
        <v>14</v>
      </c>
      <c r="AK2121">
        <f>IF(Table1[[#This Row],[Last5_Flag]]=1,1,0)</f>
        <v>0</v>
      </c>
      <c r="AL2121">
        <f>COUNTIFS(
    Table1[Player Name], Table1[[#This Row],[Player Name]],
    Table1[Position], Table1[[#This Row],[Position]]
)</f>
        <v>2</v>
      </c>
      <c r="AM2121" t="str" cm="1">
        <f t="array" ref="AM21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22" spans="1:39" x14ac:dyDescent="0.2">
      <c r="A2122" t="str">
        <f>TEXT(Table1[[#This Row],[Date]],"yyyymmdd") &amp; "_" &amp; (LEFT(D2122,3) &amp; "_" &amp; LEFT(E2122,3) &amp; "_" &amp; (Table1[[#This Row],[Game_no.]]))</f>
        <v>20260314_Sli_Wes_1</v>
      </c>
      <c r="B2122" s="1">
        <v>46095</v>
      </c>
      <c r="C2122" s="3">
        <v>1</v>
      </c>
      <c r="D2122" t="s">
        <v>387</v>
      </c>
      <c r="E2122" t="s">
        <v>152</v>
      </c>
      <c r="F2122" t="s">
        <v>152</v>
      </c>
      <c r="G2122" t="s">
        <v>387</v>
      </c>
      <c r="H2122" t="s">
        <v>160</v>
      </c>
      <c r="I2122" t="str">
        <f>TRIM(SUBSTITUTE(Table1[[#This Row],[Player]], " ", ""))</f>
        <v>M.Johnson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f t="shared" si="97"/>
        <v>0</v>
      </c>
      <c r="W2122" t="s">
        <v>53</v>
      </c>
      <c r="X2122" s="3"/>
      <c r="Y2122">
        <v>0</v>
      </c>
      <c r="AF2122">
        <f>Table1[[#This Row],[AB]]+Table1[[#This Row],[BB]]+Table1[[#This Row],[SF]]</f>
        <v>0</v>
      </c>
      <c r="AG2122">
        <f>Table1[[#This Row],[H]]+Table1[[#This Row],[BB]]</f>
        <v>0</v>
      </c>
      <c r="AH2122">
        <f>Table1[[#This Row],[H]]-Table1[[#This Row],[2B]]-Table1[[#This Row],[3B]]-Table1[[#This Row],[HR]]</f>
        <v>0</v>
      </c>
      <c r="AI2122" s="3">
        <f>IF(Table1[[#This Row],[Team_Game_Number]] &gt;_xlfn.MAXIFS(Table1[Team_Game_Number],Table1[Team],Table1[[#This Row],[Team]]) - 5,1,0)</f>
        <v>0</v>
      </c>
      <c r="AJ2122" cm="1">
        <f t="array" ref="AJ2122">MATCH(Table1[[#This Row],[Game_ID]],_xlfn.UNIQUE(_xlfn._xlws.FILTER(Table1[Game_ID],Table1[Team]=Table1[[#This Row],[Team]])),0)</f>
        <v>14</v>
      </c>
      <c r="AK2122">
        <f>IF(Table1[[#This Row],[Last5_Flag]]=1,1,0)</f>
        <v>0</v>
      </c>
      <c r="AL2122">
        <f>COUNTIFS(
    Table1[Player Name], Table1[[#This Row],[Player Name]],
    Table1[Position], Table1[[#This Row],[Position]]
)</f>
        <v>4</v>
      </c>
      <c r="AM2122" t="str" cm="1">
        <f t="array" ref="AM21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123" spans="1:39" x14ac:dyDescent="0.2">
      <c r="A2123" t="str">
        <f>TEXT(Table1[[#This Row],[Date]],"yyyymmdd") &amp; "_" &amp; (LEFT(D2123,3) &amp; "_" &amp; LEFT(E2123,3) &amp; "_" &amp; (Table1[[#This Row],[Game_no.]]))</f>
        <v>20260314_Cal_WVS_1</v>
      </c>
      <c r="B2123" s="1">
        <v>46095</v>
      </c>
      <c r="C2123" s="3">
        <v>1</v>
      </c>
      <c r="D2123" t="s">
        <v>333</v>
      </c>
      <c r="E2123" t="s">
        <v>130</v>
      </c>
      <c r="F2123" t="s">
        <v>130</v>
      </c>
      <c r="G2123" t="s">
        <v>333</v>
      </c>
      <c r="H2123" t="s">
        <v>134</v>
      </c>
      <c r="I2123" t="str">
        <f>TRIM(SUBSTITUTE(Table1[[#This Row],[Player]], " ", ""))</f>
        <v>K.Price</v>
      </c>
      <c r="J2123">
        <v>1</v>
      </c>
      <c r="K2123">
        <v>1</v>
      </c>
      <c r="L2123">
        <v>1</v>
      </c>
      <c r="M2123">
        <v>0</v>
      </c>
      <c r="N2123">
        <v>3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f t="shared" si="97"/>
        <v>3</v>
      </c>
      <c r="W2123" t="s">
        <v>52</v>
      </c>
      <c r="X2123" s="3">
        <v>1</v>
      </c>
      <c r="Y2123">
        <v>0</v>
      </c>
      <c r="AF2123">
        <f>Table1[[#This Row],[AB]]+Table1[[#This Row],[BB]]+Table1[[#This Row],[SF]]</f>
        <v>4</v>
      </c>
      <c r="AG2123">
        <f>Table1[[#This Row],[H]]+Table1[[#This Row],[BB]]</f>
        <v>4</v>
      </c>
      <c r="AH2123">
        <f>Table1[[#This Row],[H]]-Table1[[#This Row],[2B]]-Table1[[#This Row],[3B]]-Table1[[#This Row],[HR]]</f>
        <v>0</v>
      </c>
      <c r="AI2123" s="3">
        <f>IF(Table1[[#This Row],[Team_Game_Number]] &gt;_xlfn.MAXIFS(Table1[Team_Game_Number],Table1[Team],Table1[[#This Row],[Team]]) - 5,1,0)</f>
        <v>0</v>
      </c>
      <c r="AJ2123" cm="1">
        <f t="array" ref="AJ2123">MATCH(Table1[[#This Row],[Game_ID]],_xlfn.UNIQUE(_xlfn._xlws.FILTER(Table1[Game_ID],Table1[Team]=Table1[[#This Row],[Team]])),0)</f>
        <v>13</v>
      </c>
      <c r="AK2123">
        <f>IF(Table1[[#This Row],[Last5_Flag]]=1,1,0)</f>
        <v>0</v>
      </c>
      <c r="AL2123">
        <f>COUNTIFS(
    Table1[Player Name], Table1[[#This Row],[Player Name]],
    Table1[Position], Table1[[#This Row],[Position]]
)</f>
        <v>13</v>
      </c>
      <c r="AM2123" t="str" cm="1">
        <f t="array" ref="AM21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24" spans="1:39" x14ac:dyDescent="0.2">
      <c r="A2124" t="str">
        <f>TEXT(Table1[[#This Row],[Date]],"yyyymmdd") &amp; "_" &amp; (LEFT(D2124,3) &amp; "_" &amp; LEFT(E2124,3) &amp; "_" &amp; (Table1[[#This Row],[Game_no.]]))</f>
        <v>20260314_Cal_WVS_1</v>
      </c>
      <c r="B2124" s="1">
        <v>46095</v>
      </c>
      <c r="C2124" s="3">
        <v>1</v>
      </c>
      <c r="D2124" t="s">
        <v>333</v>
      </c>
      <c r="E2124" t="s">
        <v>130</v>
      </c>
      <c r="F2124" t="s">
        <v>130</v>
      </c>
      <c r="G2124" t="s">
        <v>333</v>
      </c>
      <c r="H2124" t="s">
        <v>133</v>
      </c>
      <c r="I2124" t="str">
        <f>TRIM(SUBSTITUTE(Table1[[#This Row],[Player]], " ", ""))</f>
        <v>A.Hall</v>
      </c>
      <c r="J2124">
        <v>3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f t="shared" si="97"/>
        <v>0</v>
      </c>
      <c r="W2124" t="s">
        <v>50</v>
      </c>
      <c r="X2124" s="3">
        <v>2</v>
      </c>
      <c r="Y2124">
        <v>0</v>
      </c>
      <c r="AF2124">
        <f>Table1[[#This Row],[AB]]+Table1[[#This Row],[BB]]+Table1[[#This Row],[SF]]</f>
        <v>3</v>
      </c>
      <c r="AG2124">
        <f>Table1[[#This Row],[H]]+Table1[[#This Row],[BB]]</f>
        <v>0</v>
      </c>
      <c r="AH2124">
        <f>Table1[[#This Row],[H]]-Table1[[#This Row],[2B]]-Table1[[#This Row],[3B]]-Table1[[#This Row],[HR]]</f>
        <v>0</v>
      </c>
      <c r="AI2124" s="3">
        <f>IF(Table1[[#This Row],[Team_Game_Number]] &gt;_xlfn.MAXIFS(Table1[Team_Game_Number],Table1[Team],Table1[[#This Row],[Team]]) - 5,1,0)</f>
        <v>0</v>
      </c>
      <c r="AJ2124" cm="1">
        <f t="array" ref="AJ2124">MATCH(Table1[[#This Row],[Game_ID]],_xlfn.UNIQUE(_xlfn._xlws.FILTER(Table1[Game_ID],Table1[Team]=Table1[[#This Row],[Team]])),0)</f>
        <v>13</v>
      </c>
      <c r="AK2124">
        <f>IF(Table1[[#This Row],[Last5_Flag]]=1,1,0)</f>
        <v>0</v>
      </c>
      <c r="AL2124">
        <f>COUNTIFS(
    Table1[Player Name], Table1[[#This Row],[Player Name]],
    Table1[Position], Table1[[#This Row],[Position]]
)</f>
        <v>2</v>
      </c>
      <c r="AM2124" t="str" cm="1">
        <f t="array" ref="AM21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125" spans="1:39" x14ac:dyDescent="0.2">
      <c r="A2125" t="str">
        <f>TEXT(Table1[[#This Row],[Date]],"yyyymmdd") &amp; "_" &amp; (LEFT(D2125,3) &amp; "_" &amp; LEFT(E2125,3) &amp; "_" &amp; (Table1[[#This Row],[Game_no.]]))</f>
        <v>20260314_Cal_WVS_1</v>
      </c>
      <c r="B2125" s="1">
        <v>46095</v>
      </c>
      <c r="C2125" s="3">
        <v>1</v>
      </c>
      <c r="D2125" t="s">
        <v>333</v>
      </c>
      <c r="E2125" t="s">
        <v>130</v>
      </c>
      <c r="F2125" t="s">
        <v>130</v>
      </c>
      <c r="G2125" t="s">
        <v>333</v>
      </c>
      <c r="H2125" t="s">
        <v>138</v>
      </c>
      <c r="I2125" t="str">
        <f>TRIM(SUBSTITUTE(Table1[[#This Row],[Player]], " ", ""))</f>
        <v>C.Moore</v>
      </c>
      <c r="J2125">
        <v>3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f t="shared" ref="V2125:V2147" si="98">L2125*1+P2125*2+Q2125*3+R2125*4</f>
        <v>1</v>
      </c>
      <c r="W2125" t="s">
        <v>7</v>
      </c>
      <c r="X2125" s="3">
        <v>3</v>
      </c>
      <c r="Y2125">
        <v>0</v>
      </c>
      <c r="AF2125">
        <f>Table1[[#This Row],[AB]]+Table1[[#This Row],[BB]]+Table1[[#This Row],[SF]]</f>
        <v>3</v>
      </c>
      <c r="AG2125">
        <f>Table1[[#This Row],[H]]+Table1[[#This Row],[BB]]</f>
        <v>1</v>
      </c>
      <c r="AH2125">
        <f>Table1[[#This Row],[H]]-Table1[[#This Row],[2B]]-Table1[[#This Row],[3B]]-Table1[[#This Row],[HR]]</f>
        <v>1</v>
      </c>
      <c r="AI2125" s="3">
        <f>IF(Table1[[#This Row],[Team_Game_Number]] &gt;_xlfn.MAXIFS(Table1[Team_Game_Number],Table1[Team],Table1[[#This Row],[Team]]) - 5,1,0)</f>
        <v>0</v>
      </c>
      <c r="AJ2125" cm="1">
        <f t="array" ref="AJ2125">MATCH(Table1[[#This Row],[Game_ID]],_xlfn.UNIQUE(_xlfn._xlws.FILTER(Table1[Game_ID],Table1[Team]=Table1[[#This Row],[Team]])),0)</f>
        <v>13</v>
      </c>
      <c r="AK2125">
        <f>IF(Table1[[#This Row],[Last5_Flag]]=1,1,0)</f>
        <v>0</v>
      </c>
      <c r="AL2125">
        <f>COUNTIFS(
    Table1[Player Name], Table1[[#This Row],[Player Name]],
    Table1[Position], Table1[[#This Row],[Position]]
)</f>
        <v>20</v>
      </c>
      <c r="AM2125" t="str" cm="1">
        <f t="array" ref="AM21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126" spans="1:39" x14ac:dyDescent="0.2">
      <c r="A2126" t="str">
        <f>TEXT(Table1[[#This Row],[Date]],"yyyymmdd") &amp; "_" &amp; (LEFT(D2126,3) &amp; "_" &amp; LEFT(E2126,3) &amp; "_" &amp; (Table1[[#This Row],[Game_no.]]))</f>
        <v>20260314_Cal_WVS_1</v>
      </c>
      <c r="B2126" s="1">
        <v>46095</v>
      </c>
      <c r="C2126" s="3">
        <v>1</v>
      </c>
      <c r="D2126" t="s">
        <v>333</v>
      </c>
      <c r="E2126" t="s">
        <v>130</v>
      </c>
      <c r="F2126" t="s">
        <v>130</v>
      </c>
      <c r="G2126" t="s">
        <v>333</v>
      </c>
      <c r="H2126" t="s">
        <v>140</v>
      </c>
      <c r="I2126" t="str">
        <f>TRIM(SUBSTITUTE(Table1[[#This Row],[Player]], " ", ""))</f>
        <v>O.Bell</v>
      </c>
      <c r="J2126">
        <v>4</v>
      </c>
      <c r="K2126">
        <v>1</v>
      </c>
      <c r="L2126">
        <v>2</v>
      </c>
      <c r="M2126">
        <v>1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f t="shared" si="98"/>
        <v>4</v>
      </c>
      <c r="W2126" t="s">
        <v>43</v>
      </c>
      <c r="X2126" s="3">
        <v>4</v>
      </c>
      <c r="Y2126">
        <v>0</v>
      </c>
      <c r="AF2126">
        <f>Table1[[#This Row],[AB]]+Table1[[#This Row],[BB]]+Table1[[#This Row],[SF]]</f>
        <v>4</v>
      </c>
      <c r="AG2126">
        <f>Table1[[#This Row],[H]]+Table1[[#This Row],[BB]]</f>
        <v>2</v>
      </c>
      <c r="AH2126">
        <f>Table1[[#This Row],[H]]-Table1[[#This Row],[2B]]-Table1[[#This Row],[3B]]-Table1[[#This Row],[HR]]</f>
        <v>1</v>
      </c>
      <c r="AI2126" s="3">
        <f>IF(Table1[[#This Row],[Team_Game_Number]] &gt;_xlfn.MAXIFS(Table1[Team_Game_Number],Table1[Team],Table1[[#This Row],[Team]]) - 5,1,0)</f>
        <v>0</v>
      </c>
      <c r="AJ2126" cm="1">
        <f t="array" ref="AJ2126">MATCH(Table1[[#This Row],[Game_ID]],_xlfn.UNIQUE(_xlfn._xlws.FILTER(Table1[Game_ID],Table1[Team]=Table1[[#This Row],[Team]])),0)</f>
        <v>13</v>
      </c>
      <c r="AK2126">
        <f>IF(Table1[[#This Row],[Last5_Flag]]=1,1,0)</f>
        <v>0</v>
      </c>
      <c r="AL2126">
        <f>COUNTIFS(
    Table1[Player Name], Table1[[#This Row],[Player Name]],
    Table1[Position], Table1[[#This Row],[Position]]
)</f>
        <v>9</v>
      </c>
      <c r="AM2126" t="str" cm="1">
        <f t="array" ref="AM21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27" spans="1:39" x14ac:dyDescent="0.2">
      <c r="A2127" t="str">
        <f>TEXT(Table1[[#This Row],[Date]],"yyyymmdd") &amp; "_" &amp; (LEFT(D2127,3) &amp; "_" &amp; LEFT(E2127,3) &amp; "_" &amp; (Table1[[#This Row],[Game_no.]]))</f>
        <v>20260314_Cal_WVS_1</v>
      </c>
      <c r="B2127" s="1">
        <v>46095</v>
      </c>
      <c r="C2127" s="3">
        <v>1</v>
      </c>
      <c r="D2127" t="s">
        <v>333</v>
      </c>
      <c r="E2127" t="s">
        <v>130</v>
      </c>
      <c r="F2127" t="s">
        <v>130</v>
      </c>
      <c r="G2127" t="s">
        <v>333</v>
      </c>
      <c r="H2127" t="s">
        <v>143</v>
      </c>
      <c r="I2127" t="str">
        <f>TRIM(SUBSTITUTE(Table1[[#This Row],[Player]], " ", ""))</f>
        <v>S.Shamblin</v>
      </c>
      <c r="J2127">
        <v>4</v>
      </c>
      <c r="K2127">
        <v>1</v>
      </c>
      <c r="L2127">
        <v>1</v>
      </c>
      <c r="M2127">
        <v>2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f t="shared" si="98"/>
        <v>1</v>
      </c>
      <c r="W2127" t="s">
        <v>57</v>
      </c>
      <c r="X2127" s="3">
        <v>5</v>
      </c>
      <c r="Y2127">
        <v>0</v>
      </c>
      <c r="AF2127">
        <f>Table1[[#This Row],[AB]]+Table1[[#This Row],[BB]]+Table1[[#This Row],[SF]]</f>
        <v>4</v>
      </c>
      <c r="AG2127">
        <f>Table1[[#This Row],[H]]+Table1[[#This Row],[BB]]</f>
        <v>1</v>
      </c>
      <c r="AH2127">
        <f>Table1[[#This Row],[H]]-Table1[[#This Row],[2B]]-Table1[[#This Row],[3B]]-Table1[[#This Row],[HR]]</f>
        <v>1</v>
      </c>
      <c r="AI2127" s="3">
        <f>IF(Table1[[#This Row],[Team_Game_Number]] &gt;_xlfn.MAXIFS(Table1[Team_Game_Number],Table1[Team],Table1[[#This Row],[Team]]) - 5,1,0)</f>
        <v>0</v>
      </c>
      <c r="AJ2127" cm="1">
        <f t="array" ref="AJ2127">MATCH(Table1[[#This Row],[Game_ID]],_xlfn.UNIQUE(_xlfn._xlws.FILTER(Table1[Game_ID],Table1[Team]=Table1[[#This Row],[Team]])),0)</f>
        <v>13</v>
      </c>
      <c r="AK2127">
        <f>IF(Table1[[#This Row],[Last5_Flag]]=1,1,0)</f>
        <v>0</v>
      </c>
      <c r="AL2127">
        <f>COUNTIFS(
    Table1[Player Name], Table1[[#This Row],[Player Name]],
    Table1[Position], Table1[[#This Row],[Position]]
)</f>
        <v>17</v>
      </c>
      <c r="AM2127" t="str" cm="1">
        <f t="array" ref="AM21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128" spans="1:39" x14ac:dyDescent="0.2">
      <c r="A2128" t="str">
        <f>TEXT(Table1[[#This Row],[Date]],"yyyymmdd") &amp; "_" &amp; (LEFT(D2128,3) &amp; "_" &amp; LEFT(E2128,3) &amp; "_" &amp; (Table1[[#This Row],[Game_no.]]))</f>
        <v>20260314_Cal_WVS_1</v>
      </c>
      <c r="B2128" s="1">
        <v>46095</v>
      </c>
      <c r="C2128" s="3">
        <v>1</v>
      </c>
      <c r="D2128" t="s">
        <v>333</v>
      </c>
      <c r="E2128" t="s">
        <v>130</v>
      </c>
      <c r="F2128" t="s">
        <v>130</v>
      </c>
      <c r="G2128" t="s">
        <v>333</v>
      </c>
      <c r="H2128" t="s">
        <v>515</v>
      </c>
      <c r="I2128" t="str">
        <f>TRIM(SUBSTITUTE(Table1[[#This Row],[Player]], " ", ""))</f>
        <v>G.Sloan-Lebron</v>
      </c>
      <c r="J2128">
        <v>3</v>
      </c>
      <c r="K2128">
        <v>0</v>
      </c>
      <c r="L2128">
        <v>1</v>
      </c>
      <c r="M2128">
        <v>1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f t="shared" si="98"/>
        <v>1</v>
      </c>
      <c r="W2128" t="s">
        <v>53</v>
      </c>
      <c r="X2128" s="3">
        <v>6</v>
      </c>
      <c r="Y2128">
        <v>0</v>
      </c>
      <c r="AF2128">
        <f>Table1[[#This Row],[AB]]+Table1[[#This Row],[BB]]+Table1[[#This Row],[SF]]</f>
        <v>3</v>
      </c>
      <c r="AG2128">
        <f>Table1[[#This Row],[H]]+Table1[[#This Row],[BB]]</f>
        <v>1</v>
      </c>
      <c r="AH2128">
        <f>Table1[[#This Row],[H]]-Table1[[#This Row],[2B]]-Table1[[#This Row],[3B]]-Table1[[#This Row],[HR]]</f>
        <v>1</v>
      </c>
      <c r="AI2128" s="3">
        <f>IF(Table1[[#This Row],[Team_Game_Number]] &gt;_xlfn.MAXIFS(Table1[Team_Game_Number],Table1[Team],Table1[[#This Row],[Team]]) - 5,1,0)</f>
        <v>0</v>
      </c>
      <c r="AJ2128" cm="1">
        <f t="array" ref="AJ2128">MATCH(Table1[[#This Row],[Game_ID]],_xlfn.UNIQUE(_xlfn._xlws.FILTER(Table1[Game_ID],Table1[Team]=Table1[[#This Row],[Team]])),0)</f>
        <v>13</v>
      </c>
      <c r="AK2128">
        <f>IF(Table1[[#This Row],[Last5_Flag]]=1,1,0)</f>
        <v>0</v>
      </c>
      <c r="AL2128">
        <f>COUNTIFS(
    Table1[Player Name], Table1[[#This Row],[Player Name]],
    Table1[Position], Table1[[#This Row],[Position]]
)</f>
        <v>2</v>
      </c>
      <c r="AM2128" t="str" cm="1">
        <f t="array" ref="AM21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29" spans="1:39" x14ac:dyDescent="0.2">
      <c r="A2129" t="str">
        <f>TEXT(Table1[[#This Row],[Date]],"yyyymmdd") &amp; "_" &amp; (LEFT(D2129,3) &amp; "_" &amp; LEFT(E2129,3) &amp; "_" &amp; (Table1[[#This Row],[Game_no.]]))</f>
        <v>20260314_Cal_WVS_1</v>
      </c>
      <c r="B2129" s="1">
        <v>46095</v>
      </c>
      <c r="C2129" s="3">
        <v>1</v>
      </c>
      <c r="D2129" t="s">
        <v>333</v>
      </c>
      <c r="E2129" t="s">
        <v>130</v>
      </c>
      <c r="F2129" t="s">
        <v>130</v>
      </c>
      <c r="G2129" t="s">
        <v>333</v>
      </c>
      <c r="H2129" t="s">
        <v>136</v>
      </c>
      <c r="I2129" t="str">
        <f>TRIM(SUBSTITUTE(Table1[[#This Row],[Player]], " ", ""))</f>
        <v>E.Bechtel</v>
      </c>
      <c r="J2129">
        <v>4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2</v>
      </c>
      <c r="T2129">
        <v>0</v>
      </c>
      <c r="U2129">
        <v>0</v>
      </c>
      <c r="V2129">
        <f t="shared" si="98"/>
        <v>1</v>
      </c>
      <c r="W2129" t="s">
        <v>54</v>
      </c>
      <c r="X2129" s="3">
        <v>7</v>
      </c>
      <c r="Y2129">
        <v>0</v>
      </c>
      <c r="AF2129">
        <f>Table1[[#This Row],[AB]]+Table1[[#This Row],[BB]]+Table1[[#This Row],[SF]]</f>
        <v>4</v>
      </c>
      <c r="AG2129">
        <f>Table1[[#This Row],[H]]+Table1[[#This Row],[BB]]</f>
        <v>1</v>
      </c>
      <c r="AH2129">
        <f>Table1[[#This Row],[H]]-Table1[[#This Row],[2B]]-Table1[[#This Row],[3B]]-Table1[[#This Row],[HR]]</f>
        <v>1</v>
      </c>
      <c r="AI2129" s="3">
        <f>IF(Table1[[#This Row],[Team_Game_Number]] &gt;_xlfn.MAXIFS(Table1[Team_Game_Number],Table1[Team],Table1[[#This Row],[Team]]) - 5,1,0)</f>
        <v>0</v>
      </c>
      <c r="AJ2129" cm="1">
        <f t="array" ref="AJ2129">MATCH(Table1[[#This Row],[Game_ID]],_xlfn.UNIQUE(_xlfn._xlws.FILTER(Table1[Game_ID],Table1[Team]=Table1[[#This Row],[Team]])),0)</f>
        <v>13</v>
      </c>
      <c r="AK2129">
        <f>IF(Table1[[#This Row],[Last5_Flag]]=1,1,0)</f>
        <v>0</v>
      </c>
      <c r="AL2129">
        <f>COUNTIFS(
    Table1[Player Name], Table1[[#This Row],[Player Name]],
    Table1[Position], Table1[[#This Row],[Position]]
)</f>
        <v>22</v>
      </c>
      <c r="AM2129" t="str" cm="1">
        <f t="array" ref="AM21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130" spans="1:39" x14ac:dyDescent="0.2">
      <c r="A2130" t="str">
        <f>TEXT(Table1[[#This Row],[Date]],"yyyymmdd") &amp; "_" &amp; (LEFT(D2130,3) &amp; "_" &amp; LEFT(E2130,3) &amp; "_" &amp; (Table1[[#This Row],[Game_no.]]))</f>
        <v>20260314_Cal_WVS_1</v>
      </c>
      <c r="B2130" s="1">
        <v>46095</v>
      </c>
      <c r="C2130" s="3">
        <v>1</v>
      </c>
      <c r="D2130" t="s">
        <v>333</v>
      </c>
      <c r="E2130" t="s">
        <v>130</v>
      </c>
      <c r="F2130" t="s">
        <v>130</v>
      </c>
      <c r="G2130" t="s">
        <v>333</v>
      </c>
      <c r="H2130" t="s">
        <v>137</v>
      </c>
      <c r="I2130" t="str">
        <f>TRIM(SUBSTITUTE(Table1[[#This Row],[Player]], " ", ""))</f>
        <v>A.Contreras</v>
      </c>
      <c r="J2130">
        <v>4</v>
      </c>
      <c r="K2130">
        <v>0</v>
      </c>
      <c r="L2130">
        <v>2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f t="shared" si="98"/>
        <v>2</v>
      </c>
      <c r="W2130" t="s">
        <v>8</v>
      </c>
      <c r="X2130" s="3">
        <v>8</v>
      </c>
      <c r="Y2130">
        <v>0</v>
      </c>
      <c r="AF2130">
        <f>Table1[[#This Row],[AB]]+Table1[[#This Row],[BB]]+Table1[[#This Row],[SF]]</f>
        <v>4</v>
      </c>
      <c r="AG2130">
        <f>Table1[[#This Row],[H]]+Table1[[#This Row],[BB]]</f>
        <v>2</v>
      </c>
      <c r="AH2130">
        <f>Table1[[#This Row],[H]]-Table1[[#This Row],[2B]]-Table1[[#This Row],[3B]]-Table1[[#This Row],[HR]]</f>
        <v>2</v>
      </c>
      <c r="AI2130" s="3">
        <f>IF(Table1[[#This Row],[Team_Game_Number]] &gt;_xlfn.MAXIFS(Table1[Team_Game_Number],Table1[Team],Table1[[#This Row],[Team]]) - 5,1,0)</f>
        <v>0</v>
      </c>
      <c r="AJ2130" cm="1">
        <f t="array" ref="AJ2130">MATCH(Table1[[#This Row],[Game_ID]],_xlfn.UNIQUE(_xlfn._xlws.FILTER(Table1[Game_ID],Table1[Team]=Table1[[#This Row],[Team]])),0)</f>
        <v>13</v>
      </c>
      <c r="AK2130">
        <f>IF(Table1[[#This Row],[Last5_Flag]]=1,1,0)</f>
        <v>0</v>
      </c>
      <c r="AL2130">
        <f>COUNTIFS(
    Table1[Player Name], Table1[[#This Row],[Player Name]],
    Table1[Position], Table1[[#This Row],[Position]]
)</f>
        <v>15</v>
      </c>
      <c r="AM2130" t="str" cm="1">
        <f t="array" ref="AM21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131" spans="1:39" x14ac:dyDescent="0.2">
      <c r="A2131" t="str">
        <f>TEXT(Table1[[#This Row],[Date]],"yyyymmdd") &amp; "_" &amp; (LEFT(D2131,3) &amp; "_" &amp; LEFT(E2131,3) &amp; "_" &amp; (Table1[[#This Row],[Game_no.]]))</f>
        <v>20260314_Cal_WVS_1</v>
      </c>
      <c r="B2131" s="1">
        <v>46095</v>
      </c>
      <c r="C2131" s="3">
        <v>1</v>
      </c>
      <c r="D2131" t="s">
        <v>333</v>
      </c>
      <c r="E2131" t="s">
        <v>130</v>
      </c>
      <c r="F2131" t="s">
        <v>130</v>
      </c>
      <c r="G2131" t="s">
        <v>333</v>
      </c>
      <c r="H2131" t="s">
        <v>131</v>
      </c>
      <c r="I2131" t="str">
        <f>TRIM(SUBSTITUTE(Table1[[#This Row],[Player]], " ", ""))</f>
        <v>E.Sigmon</v>
      </c>
      <c r="J2131">
        <v>2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f t="shared" si="98"/>
        <v>1</v>
      </c>
      <c r="W2131" t="s">
        <v>48</v>
      </c>
      <c r="X2131" s="3">
        <v>9</v>
      </c>
      <c r="Y2131">
        <v>0</v>
      </c>
      <c r="AF2131">
        <f>Table1[[#This Row],[AB]]+Table1[[#This Row],[BB]]+Table1[[#This Row],[SF]]</f>
        <v>2</v>
      </c>
      <c r="AG2131">
        <f>Table1[[#This Row],[H]]+Table1[[#This Row],[BB]]</f>
        <v>1</v>
      </c>
      <c r="AH2131">
        <f>Table1[[#This Row],[H]]-Table1[[#This Row],[2B]]-Table1[[#This Row],[3B]]-Table1[[#This Row],[HR]]</f>
        <v>1</v>
      </c>
      <c r="AI2131" s="3">
        <f>IF(Table1[[#This Row],[Team_Game_Number]] &gt;_xlfn.MAXIFS(Table1[Team_Game_Number],Table1[Team],Table1[[#This Row],[Team]]) - 5,1,0)</f>
        <v>0</v>
      </c>
      <c r="AJ2131" cm="1">
        <f t="array" ref="AJ2131">MATCH(Table1[[#This Row],[Game_ID]],_xlfn.UNIQUE(_xlfn._xlws.FILTER(Table1[Game_ID],Table1[Team]=Table1[[#This Row],[Team]])),0)</f>
        <v>13</v>
      </c>
      <c r="AK2131">
        <f>IF(Table1[[#This Row],[Last5_Flag]]=1,1,0)</f>
        <v>0</v>
      </c>
      <c r="AL2131">
        <f>COUNTIFS(
    Table1[Player Name], Table1[[#This Row],[Player Name]],
    Table1[Position], Table1[[#This Row],[Position]]
)</f>
        <v>18</v>
      </c>
      <c r="AM2131" t="str" cm="1">
        <f t="array" ref="AM21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132" spans="1:39" x14ac:dyDescent="0.2">
      <c r="A2132" t="str">
        <f>TEXT(Table1[[#This Row],[Date]],"yyyymmdd") &amp; "_" &amp; (LEFT(D2132,3) &amp; "_" &amp; LEFT(E2132,3) &amp; "_" &amp; (Table1[[#This Row],[Game_no.]]))</f>
        <v>20260314_Cal_WVS_1</v>
      </c>
      <c r="B2132" s="1">
        <v>46095</v>
      </c>
      <c r="C2132" s="3">
        <v>1</v>
      </c>
      <c r="D2132" t="s">
        <v>333</v>
      </c>
      <c r="E2132" t="s">
        <v>130</v>
      </c>
      <c r="F2132" t="s">
        <v>130</v>
      </c>
      <c r="G2132" t="s">
        <v>333</v>
      </c>
      <c r="H2132" t="s">
        <v>148</v>
      </c>
      <c r="I2132" t="str">
        <f>TRIM(SUBSTITUTE(Table1[[#This Row],[Player]], " ", ""))</f>
        <v>A.Bourgeois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f t="shared" si="98"/>
        <v>0</v>
      </c>
      <c r="W2132" t="s">
        <v>58</v>
      </c>
      <c r="X2132" s="3"/>
      <c r="Y2132">
        <v>0</v>
      </c>
      <c r="Z2132">
        <v>7</v>
      </c>
      <c r="AA2132">
        <v>7</v>
      </c>
      <c r="AB2132">
        <v>3</v>
      </c>
      <c r="AC2132">
        <v>3</v>
      </c>
      <c r="AD2132">
        <v>6</v>
      </c>
      <c r="AE2132">
        <v>5</v>
      </c>
      <c r="AF2132">
        <f>Table1[[#This Row],[AB]]+Table1[[#This Row],[BB]]+Table1[[#This Row],[SF]]</f>
        <v>0</v>
      </c>
      <c r="AG2132">
        <f>Table1[[#This Row],[H]]+Table1[[#This Row],[BB]]</f>
        <v>0</v>
      </c>
      <c r="AH2132">
        <f>Table1[[#This Row],[H]]-Table1[[#This Row],[2B]]-Table1[[#This Row],[3B]]-Table1[[#This Row],[HR]]</f>
        <v>0</v>
      </c>
      <c r="AI2132" s="3">
        <f>IF(Table1[[#This Row],[Team_Game_Number]] &gt;_xlfn.MAXIFS(Table1[Team_Game_Number],Table1[Team],Table1[[#This Row],[Team]]) - 5,1,0)</f>
        <v>0</v>
      </c>
      <c r="AJ2132" cm="1">
        <f t="array" ref="AJ2132">MATCH(Table1[[#This Row],[Game_ID]],_xlfn.UNIQUE(_xlfn._xlws.FILTER(Table1[Game_ID],Table1[Team]=Table1[[#This Row],[Team]])),0)</f>
        <v>13</v>
      </c>
      <c r="AK2132">
        <f>IF(Table1[[#This Row],[Last5_Flag]]=1,1,0)</f>
        <v>0</v>
      </c>
      <c r="AL2132">
        <f>COUNTIFS(
    Table1[Player Name], Table1[[#This Row],[Player Name]],
    Table1[Position], Table1[[#This Row],[Position]]
)</f>
        <v>7</v>
      </c>
      <c r="AM2132" t="str" cm="1">
        <f t="array" ref="AM21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133" spans="1:39" x14ac:dyDescent="0.2">
      <c r="A2133" t="str">
        <f>TEXT(Table1[[#This Row],[Date]],"yyyymmdd") &amp; "_" &amp; (LEFT(D2133,3) &amp; "_" &amp; LEFT(E2133,3) &amp; "_" &amp; (Table1[[#This Row],[Game_no.]]))</f>
        <v>20260314_Blu_WVW_1</v>
      </c>
      <c r="B2133" s="1">
        <v>46095</v>
      </c>
      <c r="C2133" s="3">
        <v>1</v>
      </c>
      <c r="D2133" t="s">
        <v>364</v>
      </c>
      <c r="E2133" t="s">
        <v>286</v>
      </c>
      <c r="F2133" t="s">
        <v>286</v>
      </c>
      <c r="G2133" t="s">
        <v>364</v>
      </c>
      <c r="H2133" t="s">
        <v>287</v>
      </c>
      <c r="I2133" t="str">
        <f>TRIM(SUBSTITUTE(Table1[[#This Row],[Player]], " ", ""))</f>
        <v>J.Riley</v>
      </c>
      <c r="J2133">
        <v>2</v>
      </c>
      <c r="K2133">
        <v>2</v>
      </c>
      <c r="L2133">
        <v>2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f t="shared" si="98"/>
        <v>2</v>
      </c>
      <c r="W2133" t="s">
        <v>57</v>
      </c>
      <c r="X2133" s="3">
        <v>1</v>
      </c>
      <c r="Y2133">
        <v>0</v>
      </c>
      <c r="AF2133">
        <f>Table1[[#This Row],[AB]]+Table1[[#This Row],[BB]]+Table1[[#This Row],[SF]]</f>
        <v>2</v>
      </c>
      <c r="AG2133">
        <f>Table1[[#This Row],[H]]+Table1[[#This Row],[BB]]</f>
        <v>2</v>
      </c>
      <c r="AH2133">
        <f>Table1[[#This Row],[H]]-Table1[[#This Row],[2B]]-Table1[[#This Row],[3B]]-Table1[[#This Row],[HR]]</f>
        <v>2</v>
      </c>
      <c r="AI2133" s="3">
        <f>IF(Table1[[#This Row],[Team_Game_Number]] &gt;_xlfn.MAXIFS(Table1[Team_Game_Number],Table1[Team],Table1[[#This Row],[Team]]) - 5,1,0)</f>
        <v>0</v>
      </c>
      <c r="AJ2133" cm="1">
        <f t="array" ref="AJ2133">MATCH(Table1[[#This Row],[Game_ID]],_xlfn.UNIQUE(_xlfn._xlws.FILTER(Table1[Game_ID],Table1[Team]=Table1[[#This Row],[Team]])),0)</f>
        <v>14</v>
      </c>
      <c r="AK2133">
        <f>IF(Table1[[#This Row],[Last5_Flag]]=1,1,0)</f>
        <v>0</v>
      </c>
      <c r="AL2133">
        <f>COUNTIFS(
    Table1[Player Name], Table1[[#This Row],[Player Name]],
    Table1[Position], Table1[[#This Row],[Position]]
)</f>
        <v>27</v>
      </c>
      <c r="AM2133" t="str" cm="1">
        <f t="array" ref="AM21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134" spans="1:39" x14ac:dyDescent="0.2">
      <c r="A2134" t="str">
        <f>TEXT(Table1[[#This Row],[Date]],"yyyymmdd") &amp; "_" &amp; (LEFT(D2134,3) &amp; "_" &amp; LEFT(E2134,3) &amp; "_" &amp; (Table1[[#This Row],[Game_no.]]))</f>
        <v>20260314_Blu_WVW_1</v>
      </c>
      <c r="B2134" s="1">
        <v>46095</v>
      </c>
      <c r="C2134" s="3">
        <v>1</v>
      </c>
      <c r="D2134" t="s">
        <v>364</v>
      </c>
      <c r="E2134" t="s">
        <v>286</v>
      </c>
      <c r="F2134" t="s">
        <v>286</v>
      </c>
      <c r="G2134" t="s">
        <v>364</v>
      </c>
      <c r="H2134" t="s">
        <v>288</v>
      </c>
      <c r="I2134" t="str">
        <f>TRIM(SUBSTITUTE(Table1[[#This Row],[Player]], " ", ""))</f>
        <v>L.Hague</v>
      </c>
      <c r="J2134">
        <v>3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f t="shared" si="98"/>
        <v>1</v>
      </c>
      <c r="W2134" t="s">
        <v>48</v>
      </c>
      <c r="X2134" s="3">
        <v>2</v>
      </c>
      <c r="Y2134">
        <v>0</v>
      </c>
      <c r="AF2134">
        <f>Table1[[#This Row],[AB]]+Table1[[#This Row],[BB]]+Table1[[#This Row],[SF]]</f>
        <v>3</v>
      </c>
      <c r="AG2134">
        <f>Table1[[#This Row],[H]]+Table1[[#This Row],[BB]]</f>
        <v>1</v>
      </c>
      <c r="AH2134">
        <f>Table1[[#This Row],[H]]-Table1[[#This Row],[2B]]-Table1[[#This Row],[3B]]-Table1[[#This Row],[HR]]</f>
        <v>1</v>
      </c>
      <c r="AI2134" s="3">
        <f>IF(Table1[[#This Row],[Team_Game_Number]] &gt;_xlfn.MAXIFS(Table1[Team_Game_Number],Table1[Team],Table1[[#This Row],[Team]]) - 5,1,0)</f>
        <v>0</v>
      </c>
      <c r="AJ2134" cm="1">
        <f t="array" ref="AJ2134">MATCH(Table1[[#This Row],[Game_ID]],_xlfn.UNIQUE(_xlfn._xlws.FILTER(Table1[Game_ID],Table1[Team]=Table1[[#This Row],[Team]])),0)</f>
        <v>14</v>
      </c>
      <c r="AK2134">
        <f>IF(Table1[[#This Row],[Last5_Flag]]=1,1,0)</f>
        <v>0</v>
      </c>
      <c r="AL2134">
        <f>COUNTIFS(
    Table1[Player Name], Table1[[#This Row],[Player Name]],
    Table1[Position], Table1[[#This Row],[Position]]
)</f>
        <v>16</v>
      </c>
      <c r="AM2134" t="str" cm="1">
        <f t="array" ref="AM21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135" spans="1:39" x14ac:dyDescent="0.2">
      <c r="A2135" t="str">
        <f>TEXT(Table1[[#This Row],[Date]],"yyyymmdd") &amp; "_" &amp; (LEFT(D2135,3) &amp; "_" &amp; LEFT(E2135,3) &amp; "_" &amp; (Table1[[#This Row],[Game_no.]]))</f>
        <v>20260314_Blu_WVW_1</v>
      </c>
      <c r="B2135" s="1">
        <v>46095</v>
      </c>
      <c r="C2135" s="3">
        <v>1</v>
      </c>
      <c r="D2135" t="s">
        <v>364</v>
      </c>
      <c r="E2135" t="s">
        <v>286</v>
      </c>
      <c r="F2135" t="s">
        <v>286</v>
      </c>
      <c r="G2135" t="s">
        <v>364</v>
      </c>
      <c r="H2135" t="s">
        <v>290</v>
      </c>
      <c r="I2135" t="str">
        <f>TRIM(SUBSTITUTE(Table1[[#This Row],[Player]], " ", ""))</f>
        <v>J.Fix</v>
      </c>
      <c r="J2135">
        <v>3</v>
      </c>
      <c r="K2135">
        <v>2</v>
      </c>
      <c r="L2135">
        <v>2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f t="shared" si="98"/>
        <v>2</v>
      </c>
      <c r="W2135" t="s">
        <v>356</v>
      </c>
      <c r="X2135" s="3">
        <v>3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0</v>
      </c>
      <c r="AE2135">
        <v>1</v>
      </c>
      <c r="AF2135">
        <f>Table1[[#This Row],[AB]]+Table1[[#This Row],[BB]]+Table1[[#This Row],[SF]]</f>
        <v>3</v>
      </c>
      <c r="AG2135">
        <f>Table1[[#This Row],[H]]+Table1[[#This Row],[BB]]</f>
        <v>2</v>
      </c>
      <c r="AH2135">
        <f>Table1[[#This Row],[H]]-Table1[[#This Row],[2B]]-Table1[[#This Row],[3B]]-Table1[[#This Row],[HR]]</f>
        <v>2</v>
      </c>
      <c r="AI2135" s="3">
        <f>IF(Table1[[#This Row],[Team_Game_Number]] &gt;_xlfn.MAXIFS(Table1[Team_Game_Number],Table1[Team],Table1[[#This Row],[Team]]) - 5,1,0)</f>
        <v>0</v>
      </c>
      <c r="AJ2135" cm="1">
        <f t="array" ref="AJ2135">MATCH(Table1[[#This Row],[Game_ID]],_xlfn.UNIQUE(_xlfn._xlws.FILTER(Table1[Game_ID],Table1[Team]=Table1[[#This Row],[Team]])),0)</f>
        <v>14</v>
      </c>
      <c r="AK2135">
        <f>IF(Table1[[#This Row],[Last5_Flag]]=1,1,0)</f>
        <v>0</v>
      </c>
      <c r="AL2135">
        <f>COUNTIFS(
    Table1[Player Name], Table1[[#This Row],[Player Name]],
    Table1[Position], Table1[[#This Row],[Position]]
)</f>
        <v>1</v>
      </c>
      <c r="AM2135" t="str" cm="1">
        <f t="array" ref="AM21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36" spans="1:39" x14ac:dyDescent="0.2">
      <c r="A2136" t="str">
        <f>TEXT(Table1[[#This Row],[Date]],"yyyymmdd") &amp; "_" &amp; (LEFT(D2136,3) &amp; "_" &amp; LEFT(E2136,3) &amp; "_" &amp; (Table1[[#This Row],[Game_no.]]))</f>
        <v>20260314_Blu_WVW_1</v>
      </c>
      <c r="B2136" s="1">
        <v>46095</v>
      </c>
      <c r="C2136" s="3">
        <v>1</v>
      </c>
      <c r="D2136" t="s">
        <v>364</v>
      </c>
      <c r="E2136" t="s">
        <v>286</v>
      </c>
      <c r="F2136" t="s">
        <v>286</v>
      </c>
      <c r="G2136" t="s">
        <v>364</v>
      </c>
      <c r="H2136" t="s">
        <v>295</v>
      </c>
      <c r="I2136" t="str">
        <f>TRIM(SUBSTITUTE(Table1[[#This Row],[Player]], " ", ""))</f>
        <v>R.Winn</v>
      </c>
      <c r="J2136">
        <v>3</v>
      </c>
      <c r="K2136">
        <v>2</v>
      </c>
      <c r="L2136">
        <v>3</v>
      </c>
      <c r="M2136">
        <v>4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f t="shared" si="98"/>
        <v>3</v>
      </c>
      <c r="W2136" t="s">
        <v>43</v>
      </c>
      <c r="X2136" s="3">
        <v>4</v>
      </c>
      <c r="Y2136">
        <v>0</v>
      </c>
      <c r="AF2136">
        <f>Table1[[#This Row],[AB]]+Table1[[#This Row],[BB]]+Table1[[#This Row],[SF]]</f>
        <v>3</v>
      </c>
      <c r="AG2136">
        <f>Table1[[#This Row],[H]]+Table1[[#This Row],[BB]]</f>
        <v>3</v>
      </c>
      <c r="AH2136">
        <f>Table1[[#This Row],[H]]-Table1[[#This Row],[2B]]-Table1[[#This Row],[3B]]-Table1[[#This Row],[HR]]</f>
        <v>3</v>
      </c>
      <c r="AI2136" s="3">
        <f>IF(Table1[[#This Row],[Team_Game_Number]] &gt;_xlfn.MAXIFS(Table1[Team_Game_Number],Table1[Team],Table1[[#This Row],[Team]]) - 5,1,0)</f>
        <v>0</v>
      </c>
      <c r="AJ2136" cm="1">
        <f t="array" ref="AJ2136">MATCH(Table1[[#This Row],[Game_ID]],_xlfn.UNIQUE(_xlfn._xlws.FILTER(Table1[Game_ID],Table1[Team]=Table1[[#This Row],[Team]])),0)</f>
        <v>14</v>
      </c>
      <c r="AK2136">
        <f>IF(Table1[[#This Row],[Last5_Flag]]=1,1,0)</f>
        <v>0</v>
      </c>
      <c r="AL2136">
        <f>COUNTIFS(
    Table1[Player Name], Table1[[#This Row],[Player Name]],
    Table1[Position], Table1[[#This Row],[Position]]
)</f>
        <v>15</v>
      </c>
      <c r="AM2136" t="str" cm="1">
        <f t="array" ref="AM21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37" spans="1:39" x14ac:dyDescent="0.2">
      <c r="A2137" t="str">
        <f>TEXT(Table1[[#This Row],[Date]],"yyyymmdd") &amp; "_" &amp; (LEFT(D2137,3) &amp; "_" &amp; LEFT(E2137,3) &amp; "_" &amp; (Table1[[#This Row],[Game_no.]]))</f>
        <v>20260314_Blu_WVW_1</v>
      </c>
      <c r="B2137" s="1">
        <v>46095</v>
      </c>
      <c r="C2137" s="3">
        <v>1</v>
      </c>
      <c r="D2137" t="s">
        <v>364</v>
      </c>
      <c r="E2137" t="s">
        <v>286</v>
      </c>
      <c r="F2137" t="s">
        <v>286</v>
      </c>
      <c r="G2137" t="s">
        <v>364</v>
      </c>
      <c r="H2137" t="s">
        <v>289</v>
      </c>
      <c r="I2137" t="str">
        <f>TRIM(SUBSTITUTE(Table1[[#This Row],[Player]], " ", ""))</f>
        <v>G.Arnold</v>
      </c>
      <c r="J2137">
        <v>4</v>
      </c>
      <c r="K2137">
        <v>1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f t="shared" si="98"/>
        <v>2</v>
      </c>
      <c r="W2137" t="s">
        <v>7</v>
      </c>
      <c r="X2137" s="3">
        <v>5</v>
      </c>
      <c r="Y2137">
        <v>0</v>
      </c>
      <c r="AF2137">
        <f>Table1[[#This Row],[AB]]+Table1[[#This Row],[BB]]+Table1[[#This Row],[SF]]</f>
        <v>4</v>
      </c>
      <c r="AG2137">
        <f>Table1[[#This Row],[H]]+Table1[[#This Row],[BB]]</f>
        <v>2</v>
      </c>
      <c r="AH2137">
        <f>Table1[[#This Row],[H]]-Table1[[#This Row],[2B]]-Table1[[#This Row],[3B]]-Table1[[#This Row],[HR]]</f>
        <v>2</v>
      </c>
      <c r="AI2137" s="3">
        <f>IF(Table1[[#This Row],[Team_Game_Number]] &gt;_xlfn.MAXIFS(Table1[Team_Game_Number],Table1[Team],Table1[[#This Row],[Team]]) - 5,1,0)</f>
        <v>0</v>
      </c>
      <c r="AJ2137" cm="1">
        <f t="array" ref="AJ2137">MATCH(Table1[[#This Row],[Game_ID]],_xlfn.UNIQUE(_xlfn._xlws.FILTER(Table1[Game_ID],Table1[Team]=Table1[[#This Row],[Team]])),0)</f>
        <v>14</v>
      </c>
      <c r="AK2137">
        <f>IF(Table1[[#This Row],[Last5_Flag]]=1,1,0)</f>
        <v>0</v>
      </c>
      <c r="AL2137">
        <f>COUNTIFS(
    Table1[Player Name], Table1[[#This Row],[Player Name]],
    Table1[Position], Table1[[#This Row],[Position]]
)</f>
        <v>27</v>
      </c>
      <c r="AM2137" t="str" cm="1">
        <f t="array" ref="AM21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138" spans="1:39" x14ac:dyDescent="0.2">
      <c r="A2138" t="str">
        <f>TEXT(Table1[[#This Row],[Date]],"yyyymmdd") &amp; "_" &amp; (LEFT(D2138,3) &amp; "_" &amp; LEFT(E2138,3) &amp; "_" &amp; (Table1[[#This Row],[Game_no.]]))</f>
        <v>20260314_Blu_WVW_1</v>
      </c>
      <c r="B2138" s="1">
        <v>46095</v>
      </c>
      <c r="C2138" s="3">
        <v>1</v>
      </c>
      <c r="D2138" t="s">
        <v>364</v>
      </c>
      <c r="E2138" t="s">
        <v>286</v>
      </c>
      <c r="F2138" t="s">
        <v>286</v>
      </c>
      <c r="G2138" t="s">
        <v>364</v>
      </c>
      <c r="H2138" t="s">
        <v>298</v>
      </c>
      <c r="I2138" t="str">
        <f>TRIM(SUBSTITUTE(Table1[[#This Row],[Player]], " ", ""))</f>
        <v>S.Lowen</v>
      </c>
      <c r="J2138">
        <v>3</v>
      </c>
      <c r="K2138">
        <v>2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f t="shared" si="98"/>
        <v>1</v>
      </c>
      <c r="W2138" t="s">
        <v>8</v>
      </c>
      <c r="X2138" s="3">
        <v>6</v>
      </c>
      <c r="Y2138">
        <v>0</v>
      </c>
      <c r="AF2138">
        <f>Table1[[#This Row],[AB]]+Table1[[#This Row],[BB]]+Table1[[#This Row],[SF]]</f>
        <v>3</v>
      </c>
      <c r="AG2138">
        <f>Table1[[#This Row],[H]]+Table1[[#This Row],[BB]]</f>
        <v>1</v>
      </c>
      <c r="AH2138">
        <f>Table1[[#This Row],[H]]-Table1[[#This Row],[2B]]-Table1[[#This Row],[3B]]-Table1[[#This Row],[HR]]</f>
        <v>1</v>
      </c>
      <c r="AI2138" s="3">
        <f>IF(Table1[[#This Row],[Team_Game_Number]] &gt;_xlfn.MAXIFS(Table1[Team_Game_Number],Table1[Team],Table1[[#This Row],[Team]]) - 5,1,0)</f>
        <v>0</v>
      </c>
      <c r="AJ2138" cm="1">
        <f t="array" ref="AJ2138">MATCH(Table1[[#This Row],[Game_ID]],_xlfn.UNIQUE(_xlfn._xlws.FILTER(Table1[Game_ID],Table1[Team]=Table1[[#This Row],[Team]])),0)</f>
        <v>14</v>
      </c>
      <c r="AK2138">
        <f>IF(Table1[[#This Row],[Last5_Flag]]=1,1,0)</f>
        <v>0</v>
      </c>
      <c r="AL2138">
        <f>COUNTIFS(
    Table1[Player Name], Table1[[#This Row],[Player Name]],
    Table1[Position], Table1[[#This Row],[Position]]
)</f>
        <v>16</v>
      </c>
      <c r="AM2138" t="str" cm="1">
        <f t="array" ref="AM21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139" spans="1:39" x14ac:dyDescent="0.2">
      <c r="A2139" t="str">
        <f>TEXT(Table1[[#This Row],[Date]],"yyyymmdd") &amp; "_" &amp; (LEFT(D2139,3) &amp; "_" &amp; LEFT(E2139,3) &amp; "_" &amp; (Table1[[#This Row],[Game_no.]]))</f>
        <v>20260314_Blu_WVW_1</v>
      </c>
      <c r="B2139" s="1">
        <v>46095</v>
      </c>
      <c r="C2139" s="3">
        <v>1</v>
      </c>
      <c r="D2139" t="s">
        <v>364</v>
      </c>
      <c r="E2139" t="s">
        <v>286</v>
      </c>
      <c r="F2139" t="s">
        <v>286</v>
      </c>
      <c r="G2139" t="s">
        <v>364</v>
      </c>
      <c r="H2139" t="s">
        <v>292</v>
      </c>
      <c r="I2139" t="str">
        <f>TRIM(SUBSTITUTE(Table1[[#This Row],[Player]], " ", ""))</f>
        <v>M.Austra</v>
      </c>
      <c r="J2139">
        <v>3</v>
      </c>
      <c r="K2139">
        <v>0</v>
      </c>
      <c r="L2139">
        <v>3</v>
      </c>
      <c r="M2139">
        <v>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f t="shared" si="98"/>
        <v>3</v>
      </c>
      <c r="W2139" t="s">
        <v>50</v>
      </c>
      <c r="X2139" s="3">
        <v>7</v>
      </c>
      <c r="Y2139">
        <v>0</v>
      </c>
      <c r="AF2139">
        <f>Table1[[#This Row],[AB]]+Table1[[#This Row],[BB]]+Table1[[#This Row],[SF]]</f>
        <v>3</v>
      </c>
      <c r="AG2139">
        <f>Table1[[#This Row],[H]]+Table1[[#This Row],[BB]]</f>
        <v>3</v>
      </c>
      <c r="AH2139">
        <f>Table1[[#This Row],[H]]-Table1[[#This Row],[2B]]-Table1[[#This Row],[3B]]-Table1[[#This Row],[HR]]</f>
        <v>3</v>
      </c>
      <c r="AI2139" s="3">
        <f>IF(Table1[[#This Row],[Team_Game_Number]] &gt;_xlfn.MAXIFS(Table1[Team_Game_Number],Table1[Team],Table1[[#This Row],[Team]]) - 5,1,0)</f>
        <v>0</v>
      </c>
      <c r="AJ2139" cm="1">
        <f t="array" ref="AJ2139">MATCH(Table1[[#This Row],[Game_ID]],_xlfn.UNIQUE(_xlfn._xlws.FILTER(Table1[Game_ID],Table1[Team]=Table1[[#This Row],[Team]])),0)</f>
        <v>14</v>
      </c>
      <c r="AK2139">
        <f>IF(Table1[[#This Row],[Last5_Flag]]=1,1,0)</f>
        <v>0</v>
      </c>
      <c r="AL2139">
        <f>COUNTIFS(
    Table1[Player Name], Table1[[#This Row],[Player Name]],
    Table1[Position], Table1[[#This Row],[Position]]
)</f>
        <v>10</v>
      </c>
      <c r="AM2139" t="str" cm="1">
        <f t="array" ref="AM21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40" spans="1:39" x14ac:dyDescent="0.2">
      <c r="A2140" t="str">
        <f>TEXT(Table1[[#This Row],[Date]],"yyyymmdd") &amp; "_" &amp; (LEFT(D2140,3) &amp; "_" &amp; LEFT(E2140,3) &amp; "_" &amp; (Table1[[#This Row],[Game_no.]]))</f>
        <v>20260314_Blu_WVW_1</v>
      </c>
      <c r="B2140" s="1">
        <v>46095</v>
      </c>
      <c r="C2140" s="3">
        <v>1</v>
      </c>
      <c r="D2140" t="s">
        <v>364</v>
      </c>
      <c r="E2140" t="s">
        <v>286</v>
      </c>
      <c r="F2140" t="s">
        <v>286</v>
      </c>
      <c r="G2140" t="s">
        <v>364</v>
      </c>
      <c r="H2140" t="s">
        <v>293</v>
      </c>
      <c r="I2140" t="str">
        <f>TRIM(SUBSTITUTE(Table1[[#This Row],[Player]], " ", ""))</f>
        <v>E.Putman</v>
      </c>
      <c r="J2140">
        <v>3</v>
      </c>
      <c r="K2140">
        <v>1</v>
      </c>
      <c r="L2140">
        <v>3</v>
      </c>
      <c r="M2140">
        <v>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f t="shared" si="98"/>
        <v>3</v>
      </c>
      <c r="W2140" t="s">
        <v>54</v>
      </c>
      <c r="X2140" s="3">
        <v>8</v>
      </c>
      <c r="Y2140">
        <v>0</v>
      </c>
      <c r="AF2140">
        <f>Table1[[#This Row],[AB]]+Table1[[#This Row],[BB]]+Table1[[#This Row],[SF]]</f>
        <v>3</v>
      </c>
      <c r="AG2140">
        <f>Table1[[#This Row],[H]]+Table1[[#This Row],[BB]]</f>
        <v>3</v>
      </c>
      <c r="AH2140">
        <f>Table1[[#This Row],[H]]-Table1[[#This Row],[2B]]-Table1[[#This Row],[3B]]-Table1[[#This Row],[HR]]</f>
        <v>3</v>
      </c>
      <c r="AI2140" s="3">
        <f>IF(Table1[[#This Row],[Team_Game_Number]] &gt;_xlfn.MAXIFS(Table1[Team_Game_Number],Table1[Team],Table1[[#This Row],[Team]]) - 5,1,0)</f>
        <v>0</v>
      </c>
      <c r="AJ2140" cm="1">
        <f t="array" ref="AJ2140">MATCH(Table1[[#This Row],[Game_ID]],_xlfn.UNIQUE(_xlfn._xlws.FILTER(Table1[Game_ID],Table1[Team]=Table1[[#This Row],[Team]])),0)</f>
        <v>14</v>
      </c>
      <c r="AK2140">
        <f>IF(Table1[[#This Row],[Last5_Flag]]=1,1,0)</f>
        <v>0</v>
      </c>
      <c r="AL2140">
        <f>COUNTIFS(
    Table1[Player Name], Table1[[#This Row],[Player Name]],
    Table1[Position], Table1[[#This Row],[Position]]
)</f>
        <v>24</v>
      </c>
      <c r="AM2140" t="str" cm="1">
        <f t="array" ref="AM21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141" spans="1:39" x14ac:dyDescent="0.2">
      <c r="A2141" t="str">
        <f>TEXT(Table1[[#This Row],[Date]],"yyyymmdd") &amp; "_" &amp; (LEFT(D2141,3) &amp; "_" &amp; LEFT(E2141,3) &amp; "_" &amp; (Table1[[#This Row],[Game_no.]]))</f>
        <v>20260314_Blu_WVW_1</v>
      </c>
      <c r="B2141" s="1">
        <v>46095</v>
      </c>
      <c r="C2141" s="3">
        <v>1</v>
      </c>
      <c r="D2141" t="s">
        <v>364</v>
      </c>
      <c r="E2141" t="s">
        <v>286</v>
      </c>
      <c r="F2141" t="s">
        <v>286</v>
      </c>
      <c r="G2141" t="s">
        <v>364</v>
      </c>
      <c r="H2141" t="s">
        <v>294</v>
      </c>
      <c r="I2141" t="str">
        <f>TRIM(SUBSTITUTE(Table1[[#This Row],[Player]], " ", ""))</f>
        <v>T.Nowicki</v>
      </c>
      <c r="J2141">
        <v>1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f t="shared" si="98"/>
        <v>0</v>
      </c>
      <c r="W2141" t="s">
        <v>52</v>
      </c>
      <c r="X2141" s="3">
        <v>9</v>
      </c>
      <c r="Y2141">
        <v>0</v>
      </c>
      <c r="AF2141">
        <f>Table1[[#This Row],[AB]]+Table1[[#This Row],[BB]]+Table1[[#This Row],[SF]]</f>
        <v>1</v>
      </c>
      <c r="AG2141">
        <f>Table1[[#This Row],[H]]+Table1[[#This Row],[BB]]</f>
        <v>0</v>
      </c>
      <c r="AH2141">
        <f>Table1[[#This Row],[H]]-Table1[[#This Row],[2B]]-Table1[[#This Row],[3B]]-Table1[[#This Row],[HR]]</f>
        <v>0</v>
      </c>
      <c r="AI2141" s="3">
        <f>IF(Table1[[#This Row],[Team_Game_Number]] &gt;_xlfn.MAXIFS(Table1[Team_Game_Number],Table1[Team],Table1[[#This Row],[Team]]) - 5,1,0)</f>
        <v>0</v>
      </c>
      <c r="AJ2141" cm="1">
        <f t="array" ref="AJ2141">MATCH(Table1[[#This Row],[Game_ID]],_xlfn.UNIQUE(_xlfn._xlws.FILTER(Table1[Game_ID],Table1[Team]=Table1[[#This Row],[Team]])),0)</f>
        <v>14</v>
      </c>
      <c r="AK2141">
        <f>IF(Table1[[#This Row],[Last5_Flag]]=1,1,0)</f>
        <v>0</v>
      </c>
      <c r="AL2141">
        <f>COUNTIFS(
    Table1[Player Name], Table1[[#This Row],[Player Name]],
    Table1[Position], Table1[[#This Row],[Position]]
)</f>
        <v>9</v>
      </c>
      <c r="AM2141" t="str" cm="1">
        <f t="array" ref="AM21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42" spans="1:39" x14ac:dyDescent="0.2">
      <c r="A2142" t="str">
        <f>TEXT(Table1[[#This Row],[Date]],"yyyymmdd") &amp; "_" &amp; (LEFT(D2142,3) &amp; "_" &amp; LEFT(E2142,3) &amp; "_" &amp; (Table1[[#This Row],[Game_no.]]))</f>
        <v>20260314_Blu_WVW_1</v>
      </c>
      <c r="B2142" s="1">
        <v>46095</v>
      </c>
      <c r="C2142" s="3">
        <v>1</v>
      </c>
      <c r="D2142" t="s">
        <v>364</v>
      </c>
      <c r="E2142" t="s">
        <v>286</v>
      </c>
      <c r="F2142" t="s">
        <v>286</v>
      </c>
      <c r="G2142" t="s">
        <v>364</v>
      </c>
      <c r="H2142" t="s">
        <v>300</v>
      </c>
      <c r="I2142" t="str">
        <f>TRIM(SUBSTITUTE(Table1[[#This Row],[Player]], " ", ""))</f>
        <v>M.Greene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f t="shared" si="98"/>
        <v>0</v>
      </c>
      <c r="W2142" t="s">
        <v>58</v>
      </c>
      <c r="X2142" s="3"/>
      <c r="Y2142">
        <v>0</v>
      </c>
      <c r="Z2142">
        <v>4</v>
      </c>
      <c r="AA2142">
        <v>2</v>
      </c>
      <c r="AB2142">
        <v>0</v>
      </c>
      <c r="AC2142">
        <v>0</v>
      </c>
      <c r="AD2142">
        <v>0</v>
      </c>
      <c r="AE2142">
        <v>2</v>
      </c>
      <c r="AF2142">
        <f>Table1[[#This Row],[AB]]+Table1[[#This Row],[BB]]+Table1[[#This Row],[SF]]</f>
        <v>0</v>
      </c>
      <c r="AG2142">
        <f>Table1[[#This Row],[H]]+Table1[[#This Row],[BB]]</f>
        <v>0</v>
      </c>
      <c r="AH2142">
        <f>Table1[[#This Row],[H]]-Table1[[#This Row],[2B]]-Table1[[#This Row],[3B]]-Table1[[#This Row],[HR]]</f>
        <v>0</v>
      </c>
      <c r="AI2142" s="3">
        <f>IF(Table1[[#This Row],[Team_Game_Number]] &gt;_xlfn.MAXIFS(Table1[Team_Game_Number],Table1[Team],Table1[[#This Row],[Team]]) - 5,1,0)</f>
        <v>0</v>
      </c>
      <c r="AJ2142" cm="1">
        <f t="array" ref="AJ2142">MATCH(Table1[[#This Row],[Game_ID]],_xlfn.UNIQUE(_xlfn._xlws.FILTER(Table1[Game_ID],Table1[Team]=Table1[[#This Row],[Team]])),0)</f>
        <v>14</v>
      </c>
      <c r="AK2142">
        <f>IF(Table1[[#This Row],[Last5_Flag]]=1,1,0)</f>
        <v>0</v>
      </c>
      <c r="AL2142">
        <f>COUNTIFS(
    Table1[Player Name], Table1[[#This Row],[Player Name]],
    Table1[Position], Table1[[#This Row],[Position]]
)</f>
        <v>15</v>
      </c>
      <c r="AM2142" t="str" cm="1">
        <f t="array" ref="AM21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143" spans="1:39" x14ac:dyDescent="0.2">
      <c r="A2143" t="str">
        <f>TEXT(Table1[[#This Row],[Date]],"yyyymmdd") &amp; "_" &amp; (LEFT(D2143,3) &amp; "_" &amp; LEFT(E2143,3) &amp; "_" &amp; (Table1[[#This Row],[Game_no.]]))</f>
        <v>20260314_Shi_Wes_1</v>
      </c>
      <c r="B2143" s="1">
        <v>46095</v>
      </c>
      <c r="C2143" s="3">
        <v>1</v>
      </c>
      <c r="D2143" t="s">
        <v>418</v>
      </c>
      <c r="E2143" t="s">
        <v>152</v>
      </c>
      <c r="F2143" t="s">
        <v>152</v>
      </c>
      <c r="G2143" t="s">
        <v>418</v>
      </c>
      <c r="H2143" t="s">
        <v>159</v>
      </c>
      <c r="I2143" t="str">
        <f>TRIM(SUBSTITUTE(Table1[[#This Row],[Player]], " ", ""))</f>
        <v>R.Mangold</v>
      </c>
      <c r="J2143">
        <v>2</v>
      </c>
      <c r="K2143">
        <v>1</v>
      </c>
      <c r="L2143">
        <v>0</v>
      </c>
      <c r="M2143">
        <v>0</v>
      </c>
      <c r="N2143">
        <v>3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f t="shared" si="98"/>
        <v>0</v>
      </c>
      <c r="W2143" t="s">
        <v>164</v>
      </c>
      <c r="X2143" s="3">
        <v>1</v>
      </c>
      <c r="Y2143">
        <v>0</v>
      </c>
      <c r="Z2143">
        <v>3.3330000000000002</v>
      </c>
      <c r="AA2143">
        <v>6</v>
      </c>
      <c r="AB2143">
        <v>2</v>
      </c>
      <c r="AC2143">
        <v>2</v>
      </c>
      <c r="AD2143">
        <v>1</v>
      </c>
      <c r="AE2143">
        <v>2</v>
      </c>
      <c r="AF2143">
        <f>Table1[[#This Row],[AB]]+Table1[[#This Row],[BB]]+Table1[[#This Row],[SF]]</f>
        <v>5</v>
      </c>
      <c r="AG2143">
        <f>Table1[[#This Row],[H]]+Table1[[#This Row],[BB]]</f>
        <v>3</v>
      </c>
      <c r="AH2143">
        <f>Table1[[#This Row],[H]]-Table1[[#This Row],[2B]]-Table1[[#This Row],[3B]]-Table1[[#This Row],[HR]]</f>
        <v>0</v>
      </c>
      <c r="AI2143" s="3">
        <f>IF(Table1[[#This Row],[Team_Game_Number]] &gt;_xlfn.MAXIFS(Table1[Team_Game_Number],Table1[Team],Table1[[#This Row],[Team]]) - 5,1,0)</f>
        <v>0</v>
      </c>
      <c r="AJ2143" cm="1">
        <f t="array" ref="AJ2143">MATCH(Table1[[#This Row],[Game_ID]],_xlfn.UNIQUE(_xlfn._xlws.FILTER(Table1[Game_ID],Table1[Team]=Table1[[#This Row],[Team]])),0)</f>
        <v>15</v>
      </c>
      <c r="AK2143">
        <f>IF(Table1[[#This Row],[Last5_Flag]]=1,1,0)</f>
        <v>0</v>
      </c>
      <c r="AL2143">
        <f>COUNTIFS(
    Table1[Player Name], Table1[[#This Row],[Player Name]],
    Table1[Position], Table1[[#This Row],[Position]]
)</f>
        <v>4</v>
      </c>
      <c r="AM2143" t="str" cm="1">
        <f t="array" ref="AM21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144" spans="1:39" x14ac:dyDescent="0.2">
      <c r="A2144" t="str">
        <f>TEXT(Table1[[#This Row],[Date]],"yyyymmdd") &amp; "_" &amp; (LEFT(D2144,3) &amp; "_" &amp; LEFT(E2144,3) &amp; "_" &amp; (Table1[[#This Row],[Game_no.]]))</f>
        <v>20260314_Shi_Wes_1</v>
      </c>
      <c r="B2144" s="1">
        <v>46095</v>
      </c>
      <c r="C2144" s="3">
        <v>1</v>
      </c>
      <c r="D2144" t="s">
        <v>418</v>
      </c>
      <c r="E2144" t="s">
        <v>152</v>
      </c>
      <c r="F2144" t="s">
        <v>152</v>
      </c>
      <c r="G2144" t="s">
        <v>418</v>
      </c>
      <c r="H2144" t="s">
        <v>160</v>
      </c>
      <c r="I2144" t="str">
        <f>TRIM(SUBSTITUTE(Table1[[#This Row],[Player]], " ", ""))</f>
        <v>M.Johnson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f t="shared" si="98"/>
        <v>0</v>
      </c>
      <c r="W2144" t="s">
        <v>73</v>
      </c>
      <c r="X2144" s="3"/>
      <c r="Y2144">
        <v>0</v>
      </c>
      <c r="AF2144">
        <f>Table1[[#This Row],[AB]]+Table1[[#This Row],[BB]]+Table1[[#This Row],[SF]]</f>
        <v>0</v>
      </c>
      <c r="AG2144">
        <f>Table1[[#This Row],[H]]+Table1[[#This Row],[BB]]</f>
        <v>0</v>
      </c>
      <c r="AH2144">
        <f>Table1[[#This Row],[H]]-Table1[[#This Row],[2B]]-Table1[[#This Row],[3B]]-Table1[[#This Row],[HR]]</f>
        <v>0</v>
      </c>
      <c r="AI2144" s="3">
        <f>IF(Table1[[#This Row],[Team_Game_Number]] &gt;_xlfn.MAXIFS(Table1[Team_Game_Number],Table1[Team],Table1[[#This Row],[Team]]) - 5,1,0)</f>
        <v>0</v>
      </c>
      <c r="AJ2144" cm="1">
        <f t="array" ref="AJ2144">MATCH(Table1[[#This Row],[Game_ID]],_xlfn.UNIQUE(_xlfn._xlws.FILTER(Table1[Game_ID],Table1[Team]=Table1[[#This Row],[Team]])),0)</f>
        <v>15</v>
      </c>
      <c r="AK2144">
        <f>IF(Table1[[#This Row],[Last5_Flag]]=1,1,0)</f>
        <v>0</v>
      </c>
      <c r="AL2144">
        <f>COUNTIFS(
    Table1[Player Name], Table1[[#This Row],[Player Name]],
    Table1[Position], Table1[[#This Row],[Position]]
)</f>
        <v>2</v>
      </c>
      <c r="AM2144" t="str" cm="1">
        <f t="array" ref="AM21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145" spans="1:39" x14ac:dyDescent="0.2">
      <c r="A2145" t="str">
        <f>TEXT(Table1[[#This Row],[Date]],"yyyymmdd") &amp; "_" &amp; (LEFT(D2145,3) &amp; "_" &amp; LEFT(E2145,3) &amp; "_" &amp; (Table1[[#This Row],[Game_no.]]))</f>
        <v>20260314_Shi_Wes_1</v>
      </c>
      <c r="B2145" s="1">
        <v>46095</v>
      </c>
      <c r="C2145" s="3">
        <v>1</v>
      </c>
      <c r="D2145" t="s">
        <v>418</v>
      </c>
      <c r="E2145" t="s">
        <v>152</v>
      </c>
      <c r="F2145" t="s">
        <v>152</v>
      </c>
      <c r="G2145" t="s">
        <v>418</v>
      </c>
      <c r="H2145" t="s">
        <v>162</v>
      </c>
      <c r="I2145" t="str">
        <f>TRIM(SUBSTITUTE(Table1[[#This Row],[Player]], " ", ""))</f>
        <v>P.Tucker</v>
      </c>
      <c r="J2145">
        <v>4</v>
      </c>
      <c r="K2145">
        <v>1</v>
      </c>
      <c r="L2145">
        <v>2</v>
      </c>
      <c r="M2145">
        <v>3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f t="shared" si="98"/>
        <v>4</v>
      </c>
      <c r="W2145" t="s">
        <v>57</v>
      </c>
      <c r="X2145" s="3">
        <v>2</v>
      </c>
      <c r="Y2145">
        <v>0</v>
      </c>
      <c r="AF2145">
        <f>Table1[[#This Row],[AB]]+Table1[[#This Row],[BB]]+Table1[[#This Row],[SF]]</f>
        <v>5</v>
      </c>
      <c r="AG2145">
        <f>Table1[[#This Row],[H]]+Table1[[#This Row],[BB]]</f>
        <v>3</v>
      </c>
      <c r="AH2145">
        <f>Table1[[#This Row],[H]]-Table1[[#This Row],[2B]]-Table1[[#This Row],[3B]]-Table1[[#This Row],[HR]]</f>
        <v>1</v>
      </c>
      <c r="AI2145" s="3">
        <f>IF(Table1[[#This Row],[Team_Game_Number]] &gt;_xlfn.MAXIFS(Table1[Team_Game_Number],Table1[Team],Table1[[#This Row],[Team]]) - 5,1,0)</f>
        <v>0</v>
      </c>
      <c r="AJ2145" cm="1">
        <f t="array" ref="AJ2145">MATCH(Table1[[#This Row],[Game_ID]],_xlfn.UNIQUE(_xlfn._xlws.FILTER(Table1[Game_ID],Table1[Team]=Table1[[#This Row],[Team]])),0)</f>
        <v>15</v>
      </c>
      <c r="AK2145">
        <f>IF(Table1[[#This Row],[Last5_Flag]]=1,1,0)</f>
        <v>0</v>
      </c>
      <c r="AL2145">
        <f>COUNTIFS(
    Table1[Player Name], Table1[[#This Row],[Player Name]],
    Table1[Position], Table1[[#This Row],[Position]]
)</f>
        <v>20</v>
      </c>
      <c r="AM2145" t="str" cm="1">
        <f t="array" ref="AM21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146" spans="1:39" x14ac:dyDescent="0.2">
      <c r="A2146" t="str">
        <f>TEXT(Table1[[#This Row],[Date]],"yyyymmdd") &amp; "_" &amp; (LEFT(D2146,3) &amp; "_" &amp; LEFT(E2146,3) &amp; "_" &amp; (Table1[[#This Row],[Game_no.]]))</f>
        <v>20260314_Shi_Wes_1</v>
      </c>
      <c r="B2146" s="1">
        <v>46095</v>
      </c>
      <c r="C2146" s="3">
        <v>1</v>
      </c>
      <c r="D2146" t="s">
        <v>418</v>
      </c>
      <c r="E2146" t="s">
        <v>152</v>
      </c>
      <c r="F2146" t="s">
        <v>152</v>
      </c>
      <c r="G2146" t="s">
        <v>418</v>
      </c>
      <c r="H2146" t="s">
        <v>153</v>
      </c>
      <c r="I2146" t="str">
        <f>TRIM(SUBSTITUTE(Table1[[#This Row],[Player]], " ", ""))</f>
        <v>J.Morr</v>
      </c>
      <c r="J2146">
        <v>5</v>
      </c>
      <c r="K2146">
        <v>0</v>
      </c>
      <c r="L2146">
        <v>2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f t="shared" si="98"/>
        <v>2</v>
      </c>
      <c r="W2146" t="s">
        <v>419</v>
      </c>
      <c r="X2146" s="3">
        <v>3</v>
      </c>
      <c r="Y2146">
        <v>0</v>
      </c>
      <c r="AF2146">
        <f>Table1[[#This Row],[AB]]+Table1[[#This Row],[BB]]+Table1[[#This Row],[SF]]</f>
        <v>5</v>
      </c>
      <c r="AG2146">
        <f>Table1[[#This Row],[H]]+Table1[[#This Row],[BB]]</f>
        <v>2</v>
      </c>
      <c r="AH2146">
        <f>Table1[[#This Row],[H]]-Table1[[#This Row],[2B]]-Table1[[#This Row],[3B]]-Table1[[#This Row],[HR]]</f>
        <v>2</v>
      </c>
      <c r="AI2146" s="3">
        <f>IF(Table1[[#This Row],[Team_Game_Number]] &gt;_xlfn.MAXIFS(Table1[Team_Game_Number],Table1[Team],Table1[[#This Row],[Team]]) - 5,1,0)</f>
        <v>0</v>
      </c>
      <c r="AJ2146" cm="1">
        <f t="array" ref="AJ2146">MATCH(Table1[[#This Row],[Game_ID]],_xlfn.UNIQUE(_xlfn._xlws.FILTER(Table1[Game_ID],Table1[Team]=Table1[[#This Row],[Team]])),0)</f>
        <v>15</v>
      </c>
      <c r="AK2146">
        <f>IF(Table1[[#This Row],[Last5_Flag]]=1,1,0)</f>
        <v>0</v>
      </c>
      <c r="AL2146">
        <f>COUNTIFS(
    Table1[Player Name], Table1[[#This Row],[Player Name]],
    Table1[Position], Table1[[#This Row],[Position]]
)</f>
        <v>2</v>
      </c>
      <c r="AM2146" t="str" cm="1">
        <f t="array" ref="AM21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47" spans="1:39" x14ac:dyDescent="0.2">
      <c r="A2147" t="str">
        <f>TEXT(Table1[[#This Row],[Date]],"yyyymmdd") &amp; "_" &amp; (LEFT(D2147,3) &amp; "_" &amp; LEFT(E2147,3) &amp; "_" &amp; (Table1[[#This Row],[Game_no.]]))</f>
        <v>20260314_Shi_Wes_1</v>
      </c>
      <c r="B2147" s="1">
        <v>46095</v>
      </c>
      <c r="C2147" s="3">
        <v>1</v>
      </c>
      <c r="D2147" t="s">
        <v>418</v>
      </c>
      <c r="E2147" t="s">
        <v>152</v>
      </c>
      <c r="F2147" t="s">
        <v>152</v>
      </c>
      <c r="G2147" t="s">
        <v>418</v>
      </c>
      <c r="H2147" t="s">
        <v>161</v>
      </c>
      <c r="I2147" t="str">
        <f>TRIM(SUBSTITUTE(Table1[[#This Row],[Player]], " ", ""))</f>
        <v>K.Pettit</v>
      </c>
      <c r="J2147">
        <v>4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f t="shared" si="98"/>
        <v>1</v>
      </c>
      <c r="W2147" t="s">
        <v>43</v>
      </c>
      <c r="X2147" s="3">
        <v>4</v>
      </c>
      <c r="Y2147">
        <v>0</v>
      </c>
      <c r="AF2147">
        <f>Table1[[#This Row],[AB]]+Table1[[#This Row],[BB]]+Table1[[#This Row],[SF]]</f>
        <v>4</v>
      </c>
      <c r="AG2147">
        <f>Table1[[#This Row],[H]]+Table1[[#This Row],[BB]]</f>
        <v>1</v>
      </c>
      <c r="AH2147">
        <f>Table1[[#This Row],[H]]-Table1[[#This Row],[2B]]-Table1[[#This Row],[3B]]-Table1[[#This Row],[HR]]</f>
        <v>1</v>
      </c>
      <c r="AI2147" s="3">
        <f>IF(Table1[[#This Row],[Team_Game_Number]] &gt;_xlfn.MAXIFS(Table1[Team_Game_Number],Table1[Team],Table1[[#This Row],[Team]]) - 5,1,0)</f>
        <v>0</v>
      </c>
      <c r="AJ2147" cm="1">
        <f t="array" ref="AJ2147">MATCH(Table1[[#This Row],[Game_ID]],_xlfn.UNIQUE(_xlfn._xlws.FILTER(Table1[Game_ID],Table1[Team]=Table1[[#This Row],[Team]])),0)</f>
        <v>15</v>
      </c>
      <c r="AK2147">
        <f>IF(Table1[[#This Row],[Last5_Flag]]=1,1,0)</f>
        <v>0</v>
      </c>
      <c r="AL2147">
        <f>COUNTIFS(
    Table1[Player Name], Table1[[#This Row],[Player Name]],
    Table1[Position], Table1[[#This Row],[Position]]
)</f>
        <v>4</v>
      </c>
      <c r="AM2147" t="str" cm="1">
        <f t="array" ref="AM21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148" spans="1:39" x14ac:dyDescent="0.2">
      <c r="A2148" t="str">
        <f>TEXT(Table1[[#This Row],[Date]],"yyyymmdd") &amp; "_" &amp; (LEFT(D2148,3) &amp; "_" &amp; LEFT(E2148,3) &amp; "_" &amp; (Table1[[#This Row],[Game_no.]]))</f>
        <v>20260314_Shi_Wes_1</v>
      </c>
      <c r="B2148" s="1">
        <v>46095</v>
      </c>
      <c r="C2148" s="3">
        <v>1</v>
      </c>
      <c r="D2148" t="s">
        <v>418</v>
      </c>
      <c r="E2148" t="s">
        <v>152</v>
      </c>
      <c r="F2148" t="s">
        <v>152</v>
      </c>
      <c r="G2148" t="s">
        <v>418</v>
      </c>
      <c r="H2148" t="s">
        <v>191</v>
      </c>
      <c r="I2148" t="str">
        <f>TRIM(SUBSTITUTE(Table1[[#This Row],[Player]], " ", ""))</f>
        <v>R.Ward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f t="shared" ref="V2148:V2194" si="99">L2148*1+P2148*2+Q2148*3+R2148*4</f>
        <v>0</v>
      </c>
      <c r="W2148" t="s">
        <v>73</v>
      </c>
      <c r="X2148" s="3"/>
      <c r="Y2148">
        <v>0</v>
      </c>
      <c r="AF2148">
        <f>Table1[[#This Row],[AB]]+Table1[[#This Row],[BB]]+Table1[[#This Row],[SF]]</f>
        <v>0</v>
      </c>
      <c r="AG2148">
        <f>Table1[[#This Row],[H]]+Table1[[#This Row],[BB]]</f>
        <v>0</v>
      </c>
      <c r="AH2148">
        <f>Table1[[#This Row],[H]]-Table1[[#This Row],[2B]]-Table1[[#This Row],[3B]]-Table1[[#This Row],[HR]]</f>
        <v>0</v>
      </c>
      <c r="AI2148" s="3">
        <f>IF(Table1[[#This Row],[Team_Game_Number]] &gt;_xlfn.MAXIFS(Table1[Team_Game_Number],Table1[Team],Table1[[#This Row],[Team]]) - 5,1,0)</f>
        <v>0</v>
      </c>
      <c r="AJ2148" cm="1">
        <f t="array" ref="AJ2148">MATCH(Table1[[#This Row],[Game_ID]],_xlfn.UNIQUE(_xlfn._xlws.FILTER(Table1[Game_ID],Table1[Team]=Table1[[#This Row],[Team]])),0)</f>
        <v>15</v>
      </c>
      <c r="AK2148">
        <f>IF(Table1[[#This Row],[Last5_Flag]]=1,1,0)</f>
        <v>0</v>
      </c>
      <c r="AL2148">
        <f>COUNTIFS(
    Table1[Player Name], Table1[[#This Row],[Player Name]],
    Table1[Position], Table1[[#This Row],[Position]]
)</f>
        <v>20</v>
      </c>
      <c r="AM2148" t="str" cm="1">
        <f t="array" ref="AM21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149" spans="1:39" x14ac:dyDescent="0.2">
      <c r="A2149" t="str">
        <f>TEXT(Table1[[#This Row],[Date]],"yyyymmdd") &amp; "_" &amp; (LEFT(D2149,3) &amp; "_" &amp; LEFT(E2149,3) &amp; "_" &amp; (Table1[[#This Row],[Game_no.]]))</f>
        <v>20260314_Shi_Wes_1</v>
      </c>
      <c r="B2149" s="1">
        <v>46095</v>
      </c>
      <c r="C2149" s="3">
        <v>1</v>
      </c>
      <c r="D2149" t="s">
        <v>418</v>
      </c>
      <c r="E2149" t="s">
        <v>152</v>
      </c>
      <c r="F2149" t="s">
        <v>152</v>
      </c>
      <c r="G2149" t="s">
        <v>418</v>
      </c>
      <c r="H2149" t="s">
        <v>158</v>
      </c>
      <c r="I2149" t="str">
        <f>TRIM(SUBSTITUTE(Table1[[#This Row],[Player]], " ", ""))</f>
        <v>A.Davis</v>
      </c>
      <c r="J2149">
        <v>4</v>
      </c>
      <c r="K2149">
        <v>1</v>
      </c>
      <c r="L2149">
        <v>1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f t="shared" si="99"/>
        <v>1</v>
      </c>
      <c r="W2149" t="s">
        <v>231</v>
      </c>
      <c r="X2149" s="3">
        <v>5</v>
      </c>
      <c r="Y2149">
        <v>0</v>
      </c>
      <c r="Z2149">
        <v>2.6669999999999998</v>
      </c>
      <c r="AA2149">
        <v>4</v>
      </c>
      <c r="AB2149">
        <v>2</v>
      </c>
      <c r="AC2149">
        <v>2</v>
      </c>
      <c r="AD2149">
        <v>1</v>
      </c>
      <c r="AE2149">
        <v>2</v>
      </c>
      <c r="AF2149">
        <f>Table1[[#This Row],[AB]]+Table1[[#This Row],[BB]]+Table1[[#This Row],[SF]]</f>
        <v>4</v>
      </c>
      <c r="AG2149">
        <f>Table1[[#This Row],[H]]+Table1[[#This Row],[BB]]</f>
        <v>1</v>
      </c>
      <c r="AH2149">
        <f>Table1[[#This Row],[H]]-Table1[[#This Row],[2B]]-Table1[[#This Row],[3B]]-Table1[[#This Row],[HR]]</f>
        <v>1</v>
      </c>
      <c r="AI2149" s="3">
        <f>IF(Table1[[#This Row],[Team_Game_Number]] &gt;_xlfn.MAXIFS(Table1[Team_Game_Number],Table1[Team],Table1[[#This Row],[Team]]) - 5,1,0)</f>
        <v>0</v>
      </c>
      <c r="AJ2149" cm="1">
        <f t="array" ref="AJ2149">MATCH(Table1[[#This Row],[Game_ID]],_xlfn.UNIQUE(_xlfn._xlws.FILTER(Table1[Game_ID],Table1[Team]=Table1[[#This Row],[Team]])),0)</f>
        <v>15</v>
      </c>
      <c r="AK2149">
        <f>IF(Table1[[#This Row],[Last5_Flag]]=1,1,0)</f>
        <v>0</v>
      </c>
      <c r="AL2149">
        <f>COUNTIFS(
    Table1[Player Name], Table1[[#This Row],[Player Name]],
    Table1[Position], Table1[[#This Row],[Position]]
)</f>
        <v>6</v>
      </c>
      <c r="AM2149" t="str" cm="1">
        <f t="array" ref="AM21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2150" spans="1:39" x14ac:dyDescent="0.2">
      <c r="A2150" t="str">
        <f>TEXT(Table1[[#This Row],[Date]],"yyyymmdd") &amp; "_" &amp; (LEFT(D2150,3) &amp; "_" &amp; LEFT(E2150,3) &amp; "_" &amp; (Table1[[#This Row],[Game_no.]]))</f>
        <v>20260314_Shi_Wes_1</v>
      </c>
      <c r="B2150" s="1">
        <v>46095</v>
      </c>
      <c r="C2150" s="3">
        <v>1</v>
      </c>
      <c r="D2150" t="s">
        <v>418</v>
      </c>
      <c r="E2150" t="s">
        <v>152</v>
      </c>
      <c r="F2150" t="s">
        <v>152</v>
      </c>
      <c r="G2150" t="s">
        <v>418</v>
      </c>
      <c r="H2150" t="s">
        <v>157</v>
      </c>
      <c r="I2150" t="str">
        <f>TRIM(SUBSTITUTE(Table1[[#This Row],[Player]], " ", ""))</f>
        <v>J.Conrad</v>
      </c>
      <c r="J2150">
        <v>4</v>
      </c>
      <c r="K2150">
        <v>0</v>
      </c>
      <c r="L2150">
        <v>1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f t="shared" si="99"/>
        <v>1</v>
      </c>
      <c r="W2150" t="s">
        <v>7</v>
      </c>
      <c r="X2150" s="3">
        <v>6</v>
      </c>
      <c r="Y2150">
        <v>0</v>
      </c>
      <c r="AF2150">
        <f>Table1[[#This Row],[AB]]+Table1[[#This Row],[BB]]+Table1[[#This Row],[SF]]</f>
        <v>4</v>
      </c>
      <c r="AG2150">
        <f>Table1[[#This Row],[H]]+Table1[[#This Row],[BB]]</f>
        <v>1</v>
      </c>
      <c r="AH2150">
        <f>Table1[[#This Row],[H]]-Table1[[#This Row],[2B]]-Table1[[#This Row],[3B]]-Table1[[#This Row],[HR]]</f>
        <v>1</v>
      </c>
      <c r="AI2150" s="3">
        <f>IF(Table1[[#This Row],[Team_Game_Number]] &gt;_xlfn.MAXIFS(Table1[Team_Game_Number],Table1[Team],Table1[[#This Row],[Team]]) - 5,1,0)</f>
        <v>0</v>
      </c>
      <c r="AJ2150" cm="1">
        <f t="array" ref="AJ2150">MATCH(Table1[[#This Row],[Game_ID]],_xlfn.UNIQUE(_xlfn._xlws.FILTER(Table1[Game_ID],Table1[Team]=Table1[[#This Row],[Team]])),0)</f>
        <v>15</v>
      </c>
      <c r="AK2150">
        <f>IF(Table1[[#This Row],[Last5_Flag]]=1,1,0)</f>
        <v>0</v>
      </c>
      <c r="AL2150">
        <f>COUNTIFS(
    Table1[Player Name], Table1[[#This Row],[Player Name]],
    Table1[Position], Table1[[#This Row],[Position]]
)</f>
        <v>26</v>
      </c>
      <c r="AM2150" t="str" cm="1">
        <f t="array" ref="AM21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151" spans="1:39" x14ac:dyDescent="0.2">
      <c r="A2151" t="str">
        <f>TEXT(Table1[[#This Row],[Date]],"yyyymmdd") &amp; "_" &amp; (LEFT(D2151,3) &amp; "_" &amp; LEFT(E2151,3) &amp; "_" &amp; (Table1[[#This Row],[Game_no.]]))</f>
        <v>20260314_Shi_Wes_1</v>
      </c>
      <c r="B2151" s="1">
        <v>46095</v>
      </c>
      <c r="C2151" s="3">
        <v>1</v>
      </c>
      <c r="D2151" t="s">
        <v>418</v>
      </c>
      <c r="E2151" t="s">
        <v>152</v>
      </c>
      <c r="F2151" t="s">
        <v>152</v>
      </c>
      <c r="G2151" t="s">
        <v>418</v>
      </c>
      <c r="H2151" t="s">
        <v>156</v>
      </c>
      <c r="I2151" t="str">
        <f>TRIM(SUBSTITUTE(Table1[[#This Row],[Player]], " ", ""))</f>
        <v>S.Simon</v>
      </c>
      <c r="J2151">
        <v>3</v>
      </c>
      <c r="K2151">
        <v>3</v>
      </c>
      <c r="L2151">
        <v>2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f t="shared" si="99"/>
        <v>2</v>
      </c>
      <c r="W2151" t="s">
        <v>48</v>
      </c>
      <c r="X2151" s="3">
        <v>7</v>
      </c>
      <c r="Y2151">
        <v>0</v>
      </c>
      <c r="AF2151">
        <f>Table1[[#This Row],[AB]]+Table1[[#This Row],[BB]]+Table1[[#This Row],[SF]]</f>
        <v>4</v>
      </c>
      <c r="AG2151">
        <f>Table1[[#This Row],[H]]+Table1[[#This Row],[BB]]</f>
        <v>3</v>
      </c>
      <c r="AH2151">
        <f>Table1[[#This Row],[H]]-Table1[[#This Row],[2B]]-Table1[[#This Row],[3B]]-Table1[[#This Row],[HR]]</f>
        <v>2</v>
      </c>
      <c r="AI2151" s="3">
        <f>IF(Table1[[#This Row],[Team_Game_Number]] &gt;_xlfn.MAXIFS(Table1[Team_Game_Number],Table1[Team],Table1[[#This Row],[Team]]) - 5,1,0)</f>
        <v>0</v>
      </c>
      <c r="AJ2151" cm="1">
        <f t="array" ref="AJ2151">MATCH(Table1[[#This Row],[Game_ID]],_xlfn.UNIQUE(_xlfn._xlws.FILTER(Table1[Game_ID],Table1[Team]=Table1[[#This Row],[Team]])),0)</f>
        <v>15</v>
      </c>
      <c r="AK2151">
        <f>IF(Table1[[#This Row],[Last5_Flag]]=1,1,0)</f>
        <v>0</v>
      </c>
      <c r="AL2151">
        <f>COUNTIFS(
    Table1[Player Name], Table1[[#This Row],[Player Name]],
    Table1[Position], Table1[[#This Row],[Position]]
)</f>
        <v>17</v>
      </c>
      <c r="AM2151" t="str" cm="1">
        <f t="array" ref="AM21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152" spans="1:39" x14ac:dyDescent="0.2">
      <c r="A2152" t="str">
        <f>TEXT(Table1[[#This Row],[Date]],"yyyymmdd") &amp; "_" &amp; (LEFT(D2152,3) &amp; "_" &amp; LEFT(E2152,3) &amp; "_" &amp; (Table1[[#This Row],[Game_no.]]))</f>
        <v>20260314_Shi_Wes_1</v>
      </c>
      <c r="B2152" s="1">
        <v>46095</v>
      </c>
      <c r="C2152" s="3">
        <v>1</v>
      </c>
      <c r="D2152" t="s">
        <v>418</v>
      </c>
      <c r="E2152" t="s">
        <v>152</v>
      </c>
      <c r="F2152" t="s">
        <v>152</v>
      </c>
      <c r="G2152" t="s">
        <v>418</v>
      </c>
      <c r="H2152" t="s">
        <v>199</v>
      </c>
      <c r="I2152" t="str">
        <f>TRIM(SUBSTITUTE(Table1[[#This Row],[Player]], " ", ""))</f>
        <v>H.Ball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f t="shared" si="99"/>
        <v>0</v>
      </c>
      <c r="W2152" t="s">
        <v>54</v>
      </c>
      <c r="X2152" s="3">
        <v>8</v>
      </c>
      <c r="Y2152">
        <v>1</v>
      </c>
      <c r="AF2152">
        <f>Table1[[#This Row],[AB]]+Table1[[#This Row],[BB]]+Table1[[#This Row],[SF]]</f>
        <v>2</v>
      </c>
      <c r="AG2152">
        <f>Table1[[#This Row],[H]]+Table1[[#This Row],[BB]]</f>
        <v>1</v>
      </c>
      <c r="AH2152">
        <f>Table1[[#This Row],[H]]-Table1[[#This Row],[2B]]-Table1[[#This Row],[3B]]-Table1[[#This Row],[HR]]</f>
        <v>0</v>
      </c>
      <c r="AI2152" s="3">
        <f>IF(Table1[[#This Row],[Team_Game_Number]] &gt;_xlfn.MAXIFS(Table1[Team_Game_Number],Table1[Team],Table1[[#This Row],[Team]]) - 5,1,0)</f>
        <v>0</v>
      </c>
      <c r="AJ2152" cm="1">
        <f t="array" ref="AJ2152">MATCH(Table1[[#This Row],[Game_ID]],_xlfn.UNIQUE(_xlfn._xlws.FILTER(Table1[Game_ID],Table1[Team]=Table1[[#This Row],[Team]])),0)</f>
        <v>15</v>
      </c>
      <c r="AK2152">
        <f>IF(Table1[[#This Row],[Last5_Flag]]=1,1,0)</f>
        <v>0</v>
      </c>
      <c r="AL2152">
        <f>COUNTIFS(
    Table1[Player Name], Table1[[#This Row],[Player Name]],
    Table1[Position], Table1[[#This Row],[Position]]
)</f>
        <v>7</v>
      </c>
      <c r="AM2152" t="str" cm="1">
        <f t="array" ref="AM21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153" spans="1:39" x14ac:dyDescent="0.2">
      <c r="A2153" t="str">
        <f>TEXT(Table1[[#This Row],[Date]],"yyyymmdd") &amp; "_" &amp; (LEFT(D2153,3) &amp; "_" &amp; LEFT(E2153,3) &amp; "_" &amp; (Table1[[#This Row],[Game_no.]]))</f>
        <v>20260314_Shi_Wes_1</v>
      </c>
      <c r="B2153" s="1">
        <v>46095</v>
      </c>
      <c r="C2153" s="3">
        <v>1</v>
      </c>
      <c r="D2153" t="s">
        <v>418</v>
      </c>
      <c r="E2153" t="s">
        <v>152</v>
      </c>
      <c r="F2153" t="s">
        <v>152</v>
      </c>
      <c r="G2153" t="s">
        <v>418</v>
      </c>
      <c r="H2153" t="s">
        <v>198</v>
      </c>
      <c r="I2153" t="str">
        <f>TRIM(SUBSTITUTE(Table1[[#This Row],[Player]], " ", ""))</f>
        <v>A.Pass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f t="shared" si="99"/>
        <v>0</v>
      </c>
      <c r="W2153" t="s">
        <v>74</v>
      </c>
      <c r="X2153" s="3">
        <v>8</v>
      </c>
      <c r="Y2153">
        <v>0</v>
      </c>
      <c r="AF2153">
        <f>Table1[[#This Row],[AB]]+Table1[[#This Row],[BB]]+Table1[[#This Row],[SF]]</f>
        <v>0</v>
      </c>
      <c r="AG2153">
        <f>Table1[[#This Row],[H]]+Table1[[#This Row],[BB]]</f>
        <v>0</v>
      </c>
      <c r="AH2153">
        <f>Table1[[#This Row],[H]]-Table1[[#This Row],[2B]]-Table1[[#This Row],[3B]]-Table1[[#This Row],[HR]]</f>
        <v>0</v>
      </c>
      <c r="AI2153" s="3">
        <f>IF(Table1[[#This Row],[Team_Game_Number]] &gt;_xlfn.MAXIFS(Table1[Team_Game_Number],Table1[Team],Table1[[#This Row],[Team]]) - 5,1,0)</f>
        <v>0</v>
      </c>
      <c r="AJ2153" cm="1">
        <f t="array" ref="AJ2153">MATCH(Table1[[#This Row],[Game_ID]],_xlfn.UNIQUE(_xlfn._xlws.FILTER(Table1[Game_ID],Table1[Team]=Table1[[#This Row],[Team]])),0)</f>
        <v>15</v>
      </c>
      <c r="AK2153">
        <f>IF(Table1[[#This Row],[Last5_Flag]]=1,1,0)</f>
        <v>0</v>
      </c>
      <c r="AL2153">
        <f>COUNTIFS(
    Table1[Player Name], Table1[[#This Row],[Player Name]],
    Table1[Position], Table1[[#This Row],[Position]]
)</f>
        <v>5</v>
      </c>
      <c r="AM2153" t="str" cm="1">
        <f t="array" ref="AM21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154" spans="1:39" x14ac:dyDescent="0.2">
      <c r="A2154" t="str">
        <f>TEXT(Table1[[#This Row],[Date]],"yyyymmdd") &amp; "_" &amp; (LEFT(D2154,3) &amp; "_" &amp; LEFT(E2154,3) &amp; "_" &amp; (Table1[[#This Row],[Game_no.]]))</f>
        <v>20260314_Shi_Wes_1</v>
      </c>
      <c r="B2154" s="1">
        <v>46095</v>
      </c>
      <c r="C2154" s="3">
        <v>1</v>
      </c>
      <c r="D2154" t="s">
        <v>418</v>
      </c>
      <c r="E2154" t="s">
        <v>152</v>
      </c>
      <c r="F2154" t="s">
        <v>152</v>
      </c>
      <c r="G2154" t="s">
        <v>418</v>
      </c>
      <c r="H2154" t="s">
        <v>155</v>
      </c>
      <c r="I2154" t="str">
        <f>TRIM(SUBSTITUTE(Table1[[#This Row],[Player]], " ", ""))</f>
        <v>S.Harris</v>
      </c>
      <c r="J2154">
        <v>3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f t="shared" si="99"/>
        <v>1</v>
      </c>
      <c r="W2154" t="s">
        <v>53</v>
      </c>
      <c r="X2154" s="3">
        <v>9</v>
      </c>
      <c r="Y2154">
        <v>0</v>
      </c>
      <c r="AF2154">
        <f>Table1[[#This Row],[AB]]+Table1[[#This Row],[BB]]+Table1[[#This Row],[SF]]</f>
        <v>3</v>
      </c>
      <c r="AG2154">
        <f>Table1[[#This Row],[H]]+Table1[[#This Row],[BB]]</f>
        <v>1</v>
      </c>
      <c r="AH2154">
        <f>Table1[[#This Row],[H]]-Table1[[#This Row],[2B]]-Table1[[#This Row],[3B]]-Table1[[#This Row],[HR]]</f>
        <v>1</v>
      </c>
      <c r="AI2154" s="3">
        <f>IF(Table1[[#This Row],[Team_Game_Number]] &gt;_xlfn.MAXIFS(Table1[Team_Game_Number],Table1[Team],Table1[[#This Row],[Team]]) - 5,1,0)</f>
        <v>0</v>
      </c>
      <c r="AJ2154" cm="1">
        <f t="array" ref="AJ2154">MATCH(Table1[[#This Row],[Game_ID]],_xlfn.UNIQUE(_xlfn._xlws.FILTER(Table1[Game_ID],Table1[Team]=Table1[[#This Row],[Team]])),0)</f>
        <v>15</v>
      </c>
      <c r="AK2154">
        <f>IF(Table1[[#This Row],[Last5_Flag]]=1,1,0)</f>
        <v>0</v>
      </c>
      <c r="AL2154">
        <f>COUNTIFS(
    Table1[Player Name], Table1[[#This Row],[Player Name]],
    Table1[Position], Table1[[#This Row],[Position]]
)</f>
        <v>2</v>
      </c>
      <c r="AM2154" t="str" cm="1">
        <f t="array" ref="AM21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55" spans="1:39" x14ac:dyDescent="0.2">
      <c r="A2155" t="str">
        <f>TEXT(Table1[[#This Row],[Date]],"yyyymmdd") &amp; "_" &amp; (LEFT(D2155,3) &amp; "_" &amp; LEFT(E2155,3) &amp; "_" &amp; (Table1[[#This Row],[Game_no.]]))</f>
        <v>20260314_Shi_Wes_1</v>
      </c>
      <c r="B2155" s="1">
        <v>46095</v>
      </c>
      <c r="C2155" s="3">
        <v>1</v>
      </c>
      <c r="D2155" t="s">
        <v>418</v>
      </c>
      <c r="E2155" t="s">
        <v>152</v>
      </c>
      <c r="F2155" t="s">
        <v>152</v>
      </c>
      <c r="G2155" t="s">
        <v>418</v>
      </c>
      <c r="H2155" t="s">
        <v>197</v>
      </c>
      <c r="I2155" t="str">
        <f>TRIM(SUBSTITUTE(Table1[[#This Row],[Player]], " ", ""))</f>
        <v>D.Deitrick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f t="shared" si="99"/>
        <v>0</v>
      </c>
      <c r="W2155" t="s">
        <v>73</v>
      </c>
      <c r="X2155" s="3"/>
      <c r="Y2155">
        <v>0</v>
      </c>
      <c r="AF2155">
        <f>Table1[[#This Row],[AB]]+Table1[[#This Row],[BB]]+Table1[[#This Row],[SF]]</f>
        <v>0</v>
      </c>
      <c r="AG2155">
        <f>Table1[[#This Row],[H]]+Table1[[#This Row],[BB]]</f>
        <v>0</v>
      </c>
      <c r="AH2155">
        <f>Table1[[#This Row],[H]]-Table1[[#This Row],[2B]]-Table1[[#This Row],[3B]]-Table1[[#This Row],[HR]]</f>
        <v>0</v>
      </c>
      <c r="AI2155" s="3">
        <f>IF(Table1[[#This Row],[Team_Game_Number]] &gt;_xlfn.MAXIFS(Table1[Team_Game_Number],Table1[Team],Table1[[#This Row],[Team]]) - 5,1,0)</f>
        <v>0</v>
      </c>
      <c r="AJ2155" cm="1">
        <f t="array" ref="AJ2155">MATCH(Table1[[#This Row],[Game_ID]],_xlfn.UNIQUE(_xlfn._xlws.FILTER(Table1[Game_ID],Table1[Team]=Table1[[#This Row],[Team]])),0)</f>
        <v>15</v>
      </c>
      <c r="AK2155">
        <f>IF(Table1[[#This Row],[Last5_Flag]]=1,1,0)</f>
        <v>0</v>
      </c>
      <c r="AL2155">
        <f>COUNTIFS(
    Table1[Player Name], Table1[[#This Row],[Player Name]],
    Table1[Position], Table1[[#This Row],[Position]]
)</f>
        <v>5</v>
      </c>
      <c r="AM2155" t="str" cm="1">
        <f t="array" ref="AM21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156" spans="1:39" x14ac:dyDescent="0.2">
      <c r="A2156" t="str">
        <f>TEXT(Table1[[#This Row],[Date]],"yyyymmdd") &amp; "_" &amp; (LEFT(D2156,3) &amp; "_" &amp; LEFT(E2156,3) &amp; "_" &amp; (Table1[[#This Row],[Game_no.]]))</f>
        <v>20260314_Shi_Wes_1</v>
      </c>
      <c r="B2156" s="1">
        <v>46095</v>
      </c>
      <c r="C2156" s="3">
        <v>1</v>
      </c>
      <c r="D2156" t="s">
        <v>418</v>
      </c>
      <c r="E2156" t="s">
        <v>152</v>
      </c>
      <c r="F2156" t="s">
        <v>152</v>
      </c>
      <c r="G2156" t="s">
        <v>418</v>
      </c>
      <c r="H2156" t="s">
        <v>328</v>
      </c>
      <c r="I2156" t="str">
        <f>TRIM(SUBSTITUTE(Table1[[#This Row],[Player]], " ", ""))</f>
        <v>C.Reece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f t="shared" si="99"/>
        <v>0</v>
      </c>
      <c r="W2156" t="s">
        <v>52</v>
      </c>
      <c r="X2156" s="3"/>
      <c r="Y2156">
        <v>0</v>
      </c>
      <c r="AF2156">
        <f>Table1[[#This Row],[AB]]+Table1[[#This Row],[BB]]+Table1[[#This Row],[SF]]</f>
        <v>0</v>
      </c>
      <c r="AG2156">
        <f>Table1[[#This Row],[H]]+Table1[[#This Row],[BB]]</f>
        <v>0</v>
      </c>
      <c r="AH2156">
        <f>Table1[[#This Row],[H]]-Table1[[#This Row],[2B]]-Table1[[#This Row],[3B]]-Table1[[#This Row],[HR]]</f>
        <v>0</v>
      </c>
      <c r="AI2156" s="3">
        <f>IF(Table1[[#This Row],[Team_Game_Number]] &gt;_xlfn.MAXIFS(Table1[Team_Game_Number],Table1[Team],Table1[[#This Row],[Team]]) - 5,1,0)</f>
        <v>0</v>
      </c>
      <c r="AJ2156" cm="1">
        <f t="array" ref="AJ2156">MATCH(Table1[[#This Row],[Game_ID]],_xlfn.UNIQUE(_xlfn._xlws.FILTER(Table1[Game_ID],Table1[Team]=Table1[[#This Row],[Team]])),0)</f>
        <v>15</v>
      </c>
      <c r="AK2156">
        <f>IF(Table1[[#This Row],[Last5_Flag]]=1,1,0)</f>
        <v>0</v>
      </c>
      <c r="AL2156">
        <f>COUNTIFS(
    Table1[Player Name], Table1[[#This Row],[Player Name]],
    Table1[Position], Table1[[#This Row],[Position]]
)</f>
        <v>10</v>
      </c>
      <c r="AM2156" t="str" cm="1">
        <f t="array" ref="AM21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57" spans="1:39" x14ac:dyDescent="0.2">
      <c r="A2157" t="str">
        <f>TEXT(Table1[[#This Row],[Date]],"yyyymmdd") &amp; "_" &amp; (LEFT(D2157,3) &amp; "_" &amp; LEFT(E2157,3) &amp; "_" &amp; (Table1[[#This Row],[Game_no.]]))</f>
        <v>20260314_Shi_Wes_1</v>
      </c>
      <c r="B2157" s="1">
        <v>46095</v>
      </c>
      <c r="C2157" s="3">
        <v>1</v>
      </c>
      <c r="D2157" t="s">
        <v>418</v>
      </c>
      <c r="E2157" t="s">
        <v>152</v>
      </c>
      <c r="F2157" t="s">
        <v>152</v>
      </c>
      <c r="G2157" t="s">
        <v>418</v>
      </c>
      <c r="H2157" t="s">
        <v>235</v>
      </c>
      <c r="I2157" t="str">
        <f>TRIM(SUBSTITUTE(Table1[[#This Row],[Player]], " ", ""))</f>
        <v>A.Tapman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f t="shared" si="99"/>
        <v>0</v>
      </c>
      <c r="W2157" t="s">
        <v>58</v>
      </c>
      <c r="X2157" s="3"/>
      <c r="Y2157">
        <v>0</v>
      </c>
      <c r="Z2157">
        <v>2</v>
      </c>
      <c r="AA2157">
        <v>3</v>
      </c>
      <c r="AB2157">
        <v>3</v>
      </c>
      <c r="AC2157">
        <v>2</v>
      </c>
      <c r="AD2157">
        <v>2</v>
      </c>
      <c r="AE2157">
        <v>1</v>
      </c>
      <c r="AF2157">
        <f>Table1[[#This Row],[AB]]+Table1[[#This Row],[BB]]+Table1[[#This Row],[SF]]</f>
        <v>0</v>
      </c>
      <c r="AG2157">
        <f>Table1[[#This Row],[H]]+Table1[[#This Row],[BB]]</f>
        <v>0</v>
      </c>
      <c r="AH2157">
        <f>Table1[[#This Row],[H]]-Table1[[#This Row],[2B]]-Table1[[#This Row],[3B]]-Table1[[#This Row],[HR]]</f>
        <v>0</v>
      </c>
      <c r="AI2157" s="3">
        <f>IF(Table1[[#This Row],[Team_Game_Number]] &gt;_xlfn.MAXIFS(Table1[Team_Game_Number],Table1[Team],Table1[[#This Row],[Team]]) - 5,1,0)</f>
        <v>0</v>
      </c>
      <c r="AJ2157" cm="1">
        <f t="array" ref="AJ2157">MATCH(Table1[[#This Row],[Game_ID]],_xlfn.UNIQUE(_xlfn._xlws.FILTER(Table1[Game_ID],Table1[Team]=Table1[[#This Row],[Team]])),0)</f>
        <v>15</v>
      </c>
      <c r="AK2157">
        <f>IF(Table1[[#This Row],[Last5_Flag]]=1,1,0)</f>
        <v>0</v>
      </c>
      <c r="AL2157">
        <f>COUNTIFS(
    Table1[Player Name], Table1[[#This Row],[Player Name]],
    Table1[Position], Table1[[#This Row],[Position]]
)</f>
        <v>8</v>
      </c>
      <c r="AM2157" t="str" cm="1">
        <f t="array" ref="AM21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158" spans="1:39" x14ac:dyDescent="0.2">
      <c r="A2158" t="str">
        <f>TEXT(Table1[[#This Row],[Date]],"yyyymmdd") &amp; "_" &amp; (LEFT(D2158,3) &amp; "_" &amp; LEFT(E2158,3) &amp; "_" &amp; (Table1[[#This Row],[Game_no.]]))</f>
        <v>20260314_She_Gle_1</v>
      </c>
      <c r="B2158" s="1">
        <v>46095</v>
      </c>
      <c r="C2158" s="3">
        <v>1</v>
      </c>
      <c r="D2158" t="s">
        <v>268</v>
      </c>
      <c r="E2158" t="s">
        <v>71</v>
      </c>
      <c r="F2158" t="s">
        <v>71</v>
      </c>
      <c r="G2158" t="s">
        <v>268</v>
      </c>
      <c r="H2158" t="s">
        <v>80</v>
      </c>
      <c r="I2158" t="str">
        <f>TRIM(SUBSTITUTE(Table1[[#This Row],[Player]], " ", ""))</f>
        <v>Z.Seda</v>
      </c>
      <c r="J2158">
        <v>4</v>
      </c>
      <c r="K2158">
        <v>1</v>
      </c>
      <c r="L2158">
        <v>2</v>
      </c>
      <c r="M2158">
        <v>2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f t="shared" si="99"/>
        <v>2</v>
      </c>
      <c r="W2158" t="s">
        <v>7</v>
      </c>
      <c r="X2158" s="3">
        <v>1</v>
      </c>
      <c r="Y2158">
        <v>0</v>
      </c>
      <c r="AF2158">
        <f>Table1[[#This Row],[AB]]+Table1[[#This Row],[BB]]+Table1[[#This Row],[SF]]</f>
        <v>4</v>
      </c>
      <c r="AG2158">
        <f>Table1[[#This Row],[H]]+Table1[[#This Row],[BB]]</f>
        <v>2</v>
      </c>
      <c r="AH2158">
        <f>Table1[[#This Row],[H]]-Table1[[#This Row],[2B]]-Table1[[#This Row],[3B]]-Table1[[#This Row],[HR]]</f>
        <v>2</v>
      </c>
      <c r="AI2158" s="3">
        <f>IF(Table1[[#This Row],[Team_Game_Number]] &gt;_xlfn.MAXIFS(Table1[Team_Game_Number],Table1[Team],Table1[[#This Row],[Team]]) - 5,1,0)</f>
        <v>0</v>
      </c>
      <c r="AJ2158" cm="1">
        <f t="array" ref="AJ2158">MATCH(Table1[[#This Row],[Game_ID]],_xlfn.UNIQUE(_xlfn._xlws.FILTER(Table1[Game_ID],Table1[Team]=Table1[[#This Row],[Team]])),0)</f>
        <v>18</v>
      </c>
      <c r="AK2158">
        <f>IF(Table1[[#This Row],[Last5_Flag]]=1,1,0)</f>
        <v>0</v>
      </c>
      <c r="AL2158">
        <f>COUNTIFS(
    Table1[Player Name], Table1[[#This Row],[Player Name]],
    Table1[Position], Table1[[#This Row],[Position]]
)</f>
        <v>30</v>
      </c>
      <c r="AM2158" t="str" cm="1">
        <f t="array" ref="AM21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159" spans="1:39" x14ac:dyDescent="0.2">
      <c r="A2159" t="str">
        <f>TEXT(Table1[[#This Row],[Date]],"yyyymmdd") &amp; "_" &amp; (LEFT(D2159,3) &amp; "_" &amp; LEFT(E2159,3) &amp; "_" &amp; (Table1[[#This Row],[Game_no.]]))</f>
        <v>20260314_She_Gle_1</v>
      </c>
      <c r="B2159" s="1">
        <v>46095</v>
      </c>
      <c r="C2159" s="3">
        <v>1</v>
      </c>
      <c r="D2159" t="s">
        <v>268</v>
      </c>
      <c r="E2159" t="s">
        <v>71</v>
      </c>
      <c r="F2159" t="s">
        <v>71</v>
      </c>
      <c r="G2159" t="s">
        <v>268</v>
      </c>
      <c r="H2159" t="s">
        <v>78</v>
      </c>
      <c r="I2159" t="str">
        <f>TRIM(SUBSTITUTE(Table1[[#This Row],[Player]], " ", ""))</f>
        <v>S.McDaniels</v>
      </c>
      <c r="J2159">
        <v>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f t="shared" si="99"/>
        <v>0</v>
      </c>
      <c r="W2159" t="s">
        <v>53</v>
      </c>
      <c r="X2159" s="3">
        <v>2</v>
      </c>
      <c r="Y2159">
        <v>0</v>
      </c>
      <c r="AF2159">
        <f>Table1[[#This Row],[AB]]+Table1[[#This Row],[BB]]+Table1[[#This Row],[SF]]</f>
        <v>3</v>
      </c>
      <c r="AG2159">
        <f>Table1[[#This Row],[H]]+Table1[[#This Row],[BB]]</f>
        <v>0</v>
      </c>
      <c r="AH2159">
        <f>Table1[[#This Row],[H]]-Table1[[#This Row],[2B]]-Table1[[#This Row],[3B]]-Table1[[#This Row],[HR]]</f>
        <v>0</v>
      </c>
      <c r="AI2159" s="3">
        <f>IF(Table1[[#This Row],[Team_Game_Number]] &gt;_xlfn.MAXIFS(Table1[Team_Game_Number],Table1[Team],Table1[[#This Row],[Team]]) - 5,1,0)</f>
        <v>0</v>
      </c>
      <c r="AJ2159" cm="1">
        <f t="array" ref="AJ2159">MATCH(Table1[[#This Row],[Game_ID]],_xlfn.UNIQUE(_xlfn._xlws.FILTER(Table1[Game_ID],Table1[Team]=Table1[[#This Row],[Team]])),0)</f>
        <v>18</v>
      </c>
      <c r="AK2159">
        <f>IF(Table1[[#This Row],[Last5_Flag]]=1,1,0)</f>
        <v>0</v>
      </c>
      <c r="AL2159">
        <f>COUNTIFS(
    Table1[Player Name], Table1[[#This Row],[Player Name]],
    Table1[Position], Table1[[#This Row],[Position]]
)</f>
        <v>30</v>
      </c>
      <c r="AM2159" t="str" cm="1">
        <f t="array" ref="AM21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160" spans="1:39" x14ac:dyDescent="0.2">
      <c r="A2160" t="str">
        <f>TEXT(Table1[[#This Row],[Date]],"yyyymmdd") &amp; "_" &amp; (LEFT(D2160,3) &amp; "_" &amp; LEFT(E2160,3) &amp; "_" &amp; (Table1[[#This Row],[Game_no.]]))</f>
        <v>20260314_She_Gle_1</v>
      </c>
      <c r="B2160" s="1">
        <v>46095</v>
      </c>
      <c r="C2160" s="3">
        <v>1</v>
      </c>
      <c r="D2160" t="s">
        <v>268</v>
      </c>
      <c r="E2160" t="s">
        <v>71</v>
      </c>
      <c r="F2160" t="s">
        <v>71</v>
      </c>
      <c r="G2160" t="s">
        <v>268</v>
      </c>
      <c r="H2160" t="s">
        <v>79</v>
      </c>
      <c r="I2160" t="str">
        <f>TRIM(SUBSTITUTE(Table1[[#This Row],[Player]], " ", ""))</f>
        <v>D.Warnick</v>
      </c>
      <c r="J2160">
        <v>3</v>
      </c>
      <c r="K2160">
        <v>1</v>
      </c>
      <c r="L2160">
        <v>1</v>
      </c>
      <c r="M2160">
        <v>1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f t="shared" si="99"/>
        <v>1</v>
      </c>
      <c r="W2160" t="s">
        <v>48</v>
      </c>
      <c r="X2160" s="3">
        <v>3</v>
      </c>
      <c r="Y2160">
        <v>0</v>
      </c>
      <c r="AF2160">
        <f>Table1[[#This Row],[AB]]+Table1[[#This Row],[BB]]+Table1[[#This Row],[SF]]</f>
        <v>3</v>
      </c>
      <c r="AG2160">
        <f>Table1[[#This Row],[H]]+Table1[[#This Row],[BB]]</f>
        <v>1</v>
      </c>
      <c r="AH2160">
        <f>Table1[[#This Row],[H]]-Table1[[#This Row],[2B]]-Table1[[#This Row],[3B]]-Table1[[#This Row],[HR]]</f>
        <v>1</v>
      </c>
      <c r="AI2160" s="3">
        <f>IF(Table1[[#This Row],[Team_Game_Number]] &gt;_xlfn.MAXIFS(Table1[Team_Game_Number],Table1[Team],Table1[[#This Row],[Team]]) - 5,1,0)</f>
        <v>0</v>
      </c>
      <c r="AJ2160" cm="1">
        <f t="array" ref="AJ2160">MATCH(Table1[[#This Row],[Game_ID]],_xlfn.UNIQUE(_xlfn._xlws.FILTER(Table1[Game_ID],Table1[Team]=Table1[[#This Row],[Team]])),0)</f>
        <v>18</v>
      </c>
      <c r="AK2160">
        <f>IF(Table1[[#This Row],[Last5_Flag]]=1,1,0)</f>
        <v>0</v>
      </c>
      <c r="AL2160">
        <f>COUNTIFS(
    Table1[Player Name], Table1[[#This Row],[Player Name]],
    Table1[Position], Table1[[#This Row],[Position]]
)</f>
        <v>30</v>
      </c>
      <c r="AM2160" t="str" cm="1">
        <f t="array" ref="AM21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161" spans="1:39" x14ac:dyDescent="0.2">
      <c r="A2161" t="str">
        <f>TEXT(Table1[[#This Row],[Date]],"yyyymmdd") &amp; "_" &amp; (LEFT(D2161,3) &amp; "_" &amp; LEFT(E2161,3) &amp; "_" &amp; (Table1[[#This Row],[Game_no.]]))</f>
        <v>20260314_She_Gle_1</v>
      </c>
      <c r="B2161" s="1">
        <v>46095</v>
      </c>
      <c r="C2161" s="3">
        <v>1</v>
      </c>
      <c r="D2161" t="s">
        <v>268</v>
      </c>
      <c r="E2161" t="s">
        <v>71</v>
      </c>
      <c r="F2161" t="s">
        <v>71</v>
      </c>
      <c r="G2161" t="s">
        <v>268</v>
      </c>
      <c r="H2161" t="s">
        <v>81</v>
      </c>
      <c r="I2161" t="str">
        <f>TRIM(SUBSTITUTE(Table1[[#This Row],[Player]], " ", ""))</f>
        <v>H.Howe</v>
      </c>
      <c r="J2161">
        <v>3</v>
      </c>
      <c r="K2161">
        <v>0</v>
      </c>
      <c r="L2161">
        <v>0</v>
      </c>
      <c r="M2161">
        <v>0</v>
      </c>
      <c r="N2161">
        <v>0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f t="shared" si="99"/>
        <v>0</v>
      </c>
      <c r="W2161" t="s">
        <v>8</v>
      </c>
      <c r="X2161" s="3">
        <v>4</v>
      </c>
      <c r="Y2161">
        <v>1</v>
      </c>
      <c r="AF2161">
        <f>Table1[[#This Row],[AB]]+Table1[[#This Row],[BB]]+Table1[[#This Row],[SF]]</f>
        <v>3</v>
      </c>
      <c r="AG2161">
        <f>Table1[[#This Row],[H]]+Table1[[#This Row],[BB]]</f>
        <v>0</v>
      </c>
      <c r="AH2161">
        <f>Table1[[#This Row],[H]]-Table1[[#This Row],[2B]]-Table1[[#This Row],[3B]]-Table1[[#This Row],[HR]]</f>
        <v>0</v>
      </c>
      <c r="AI2161" s="3">
        <f>IF(Table1[[#This Row],[Team_Game_Number]] &gt;_xlfn.MAXIFS(Table1[Team_Game_Number],Table1[Team],Table1[[#This Row],[Team]]) - 5,1,0)</f>
        <v>0</v>
      </c>
      <c r="AJ2161" cm="1">
        <f t="array" ref="AJ2161">MATCH(Table1[[#This Row],[Game_ID]],_xlfn.UNIQUE(_xlfn._xlws.FILTER(Table1[Game_ID],Table1[Team]=Table1[[#This Row],[Team]])),0)</f>
        <v>18</v>
      </c>
      <c r="AK2161">
        <f>IF(Table1[[#This Row],[Last5_Flag]]=1,1,0)</f>
        <v>0</v>
      </c>
      <c r="AL2161">
        <f>COUNTIFS(
    Table1[Player Name], Table1[[#This Row],[Player Name]],
    Table1[Position], Table1[[#This Row],[Position]]
)</f>
        <v>9</v>
      </c>
      <c r="AM2161" t="str" cm="1">
        <f t="array" ref="AM21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62" spans="1:39" x14ac:dyDescent="0.2">
      <c r="A2162" t="str">
        <f>TEXT(Table1[[#This Row],[Date]],"yyyymmdd") &amp; "_" &amp; (LEFT(D2162,3) &amp; "_" &amp; LEFT(E2162,3) &amp; "_" &amp; (Table1[[#This Row],[Game_no.]]))</f>
        <v>20260314_She_Gle_1</v>
      </c>
      <c r="B2162" s="1">
        <v>46095</v>
      </c>
      <c r="C2162" s="3">
        <v>1</v>
      </c>
      <c r="D2162" t="s">
        <v>268</v>
      </c>
      <c r="E2162" t="s">
        <v>71</v>
      </c>
      <c r="F2162" t="s">
        <v>71</v>
      </c>
      <c r="G2162" t="s">
        <v>268</v>
      </c>
      <c r="H2162" t="s">
        <v>76</v>
      </c>
      <c r="I2162" t="str">
        <f>TRIM(SUBSTITUTE(Table1[[#This Row],[Player]], " ", ""))</f>
        <v>K.Goodman</v>
      </c>
      <c r="J2162">
        <v>3</v>
      </c>
      <c r="K2162">
        <v>1</v>
      </c>
      <c r="L2162">
        <v>2</v>
      </c>
      <c r="M2162">
        <v>1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f t="shared" si="99"/>
        <v>2</v>
      </c>
      <c r="W2162" t="s">
        <v>50</v>
      </c>
      <c r="X2162" s="3">
        <v>5</v>
      </c>
      <c r="Y2162">
        <v>0</v>
      </c>
      <c r="AF2162">
        <f>Table1[[#This Row],[AB]]+Table1[[#This Row],[BB]]+Table1[[#This Row],[SF]]</f>
        <v>3</v>
      </c>
      <c r="AG2162">
        <f>Table1[[#This Row],[H]]+Table1[[#This Row],[BB]]</f>
        <v>2</v>
      </c>
      <c r="AH2162">
        <f>Table1[[#This Row],[H]]-Table1[[#This Row],[2B]]-Table1[[#This Row],[3B]]-Table1[[#This Row],[HR]]</f>
        <v>2</v>
      </c>
      <c r="AI2162" s="3">
        <f>IF(Table1[[#This Row],[Team_Game_Number]] &gt;_xlfn.MAXIFS(Table1[Team_Game_Number],Table1[Team],Table1[[#This Row],[Team]]) - 5,1,0)</f>
        <v>0</v>
      </c>
      <c r="AJ2162" cm="1">
        <f t="array" ref="AJ2162">MATCH(Table1[[#This Row],[Game_ID]],_xlfn.UNIQUE(_xlfn._xlws.FILTER(Table1[Game_ID],Table1[Team]=Table1[[#This Row],[Team]])),0)</f>
        <v>18</v>
      </c>
      <c r="AK2162">
        <f>IF(Table1[[#This Row],[Last5_Flag]]=1,1,0)</f>
        <v>0</v>
      </c>
      <c r="AL2162">
        <f>COUNTIFS(
    Table1[Player Name], Table1[[#This Row],[Player Name]],
    Table1[Position], Table1[[#This Row],[Position]]
)</f>
        <v>5</v>
      </c>
      <c r="AM2162" t="str" cm="1">
        <f t="array" ref="AM21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163" spans="1:39" x14ac:dyDescent="0.2">
      <c r="A2163" t="str">
        <f>TEXT(Table1[[#This Row],[Date]],"yyyymmdd") &amp; "_" &amp; (LEFT(D2163,3) &amp; "_" &amp; LEFT(E2163,3) &amp; "_" &amp; (Table1[[#This Row],[Game_no.]]))</f>
        <v>20260314_She_Gle_1</v>
      </c>
      <c r="B2163" s="1">
        <v>46095</v>
      </c>
      <c r="C2163" s="3">
        <v>1</v>
      </c>
      <c r="D2163" t="s">
        <v>268</v>
      </c>
      <c r="E2163" t="s">
        <v>71</v>
      </c>
      <c r="F2163" t="s">
        <v>71</v>
      </c>
      <c r="G2163" t="s">
        <v>268</v>
      </c>
      <c r="H2163" t="s">
        <v>82</v>
      </c>
      <c r="I2163" t="str">
        <f>TRIM(SUBSTITUTE(Table1[[#This Row],[Player]], " ", ""))</f>
        <v>E.Nolan</v>
      </c>
      <c r="J2163">
        <v>2</v>
      </c>
      <c r="K2163">
        <v>1</v>
      </c>
      <c r="L2163">
        <v>1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f t="shared" si="99"/>
        <v>1</v>
      </c>
      <c r="W2163" t="s">
        <v>52</v>
      </c>
      <c r="X2163" s="3">
        <v>6</v>
      </c>
      <c r="Y2163">
        <v>0</v>
      </c>
      <c r="AF2163">
        <f>Table1[[#This Row],[AB]]+Table1[[#This Row],[BB]]+Table1[[#This Row],[SF]]</f>
        <v>2</v>
      </c>
      <c r="AG2163">
        <f>Table1[[#This Row],[H]]+Table1[[#This Row],[BB]]</f>
        <v>1</v>
      </c>
      <c r="AH2163">
        <f>Table1[[#This Row],[H]]-Table1[[#This Row],[2B]]-Table1[[#This Row],[3B]]-Table1[[#This Row],[HR]]</f>
        <v>1</v>
      </c>
      <c r="AI2163" s="3">
        <f>IF(Table1[[#This Row],[Team_Game_Number]] &gt;_xlfn.MAXIFS(Table1[Team_Game_Number],Table1[Team],Table1[[#This Row],[Team]]) - 5,1,0)</f>
        <v>0</v>
      </c>
      <c r="AJ2163" cm="1">
        <f t="array" ref="AJ2163">MATCH(Table1[[#This Row],[Game_ID]],_xlfn.UNIQUE(_xlfn._xlws.FILTER(Table1[Game_ID],Table1[Team]=Table1[[#This Row],[Team]])),0)</f>
        <v>18</v>
      </c>
      <c r="AK2163">
        <f>IF(Table1[[#This Row],[Last5_Flag]]=1,1,0)</f>
        <v>0</v>
      </c>
      <c r="AL2163">
        <f>COUNTIFS(
    Table1[Player Name], Table1[[#This Row],[Player Name]],
    Table1[Position], Table1[[#This Row],[Position]]
)</f>
        <v>25</v>
      </c>
      <c r="AM2163" t="str" cm="1">
        <f t="array" ref="AM21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64" spans="1:39" x14ac:dyDescent="0.2">
      <c r="A2164" t="str">
        <f>TEXT(Table1[[#This Row],[Date]],"yyyymmdd") &amp; "_" &amp; (LEFT(D2164,3) &amp; "_" &amp; LEFT(E2164,3) &amp; "_" &amp; (Table1[[#This Row],[Game_no.]]))</f>
        <v>20260314_She_Gle_1</v>
      </c>
      <c r="B2164" s="1">
        <v>46095</v>
      </c>
      <c r="C2164" s="3">
        <v>1</v>
      </c>
      <c r="D2164" t="s">
        <v>268</v>
      </c>
      <c r="E2164" t="s">
        <v>71</v>
      </c>
      <c r="F2164" t="s">
        <v>71</v>
      </c>
      <c r="G2164" t="s">
        <v>268</v>
      </c>
      <c r="H2164" t="s">
        <v>89</v>
      </c>
      <c r="I2164" t="str">
        <f>TRIM(SUBSTITUTE(Table1[[#This Row],[Player]], " ", ""))</f>
        <v>F.Yoho</v>
      </c>
      <c r="J2164">
        <v>3</v>
      </c>
      <c r="K2164">
        <v>0</v>
      </c>
      <c r="L2164">
        <v>0</v>
      </c>
      <c r="M2164">
        <v>0</v>
      </c>
      <c r="N2164">
        <v>0</v>
      </c>
      <c r="O2164">
        <v>2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f t="shared" si="99"/>
        <v>0</v>
      </c>
      <c r="W2164" t="s">
        <v>43</v>
      </c>
      <c r="X2164" s="3">
        <v>7</v>
      </c>
      <c r="Y2164">
        <v>0</v>
      </c>
      <c r="AF2164">
        <f>Table1[[#This Row],[AB]]+Table1[[#This Row],[BB]]+Table1[[#This Row],[SF]]</f>
        <v>3</v>
      </c>
      <c r="AG2164">
        <f>Table1[[#This Row],[H]]+Table1[[#This Row],[BB]]</f>
        <v>0</v>
      </c>
      <c r="AH2164">
        <f>Table1[[#This Row],[H]]-Table1[[#This Row],[2B]]-Table1[[#This Row],[3B]]-Table1[[#This Row],[HR]]</f>
        <v>0</v>
      </c>
      <c r="AI2164" s="3">
        <f>IF(Table1[[#This Row],[Team_Game_Number]] &gt;_xlfn.MAXIFS(Table1[Team_Game_Number],Table1[Team],Table1[[#This Row],[Team]]) - 5,1,0)</f>
        <v>0</v>
      </c>
      <c r="AJ2164" cm="1">
        <f t="array" ref="AJ2164">MATCH(Table1[[#This Row],[Game_ID]],_xlfn.UNIQUE(_xlfn._xlws.FILTER(Table1[Game_ID],Table1[Team]=Table1[[#This Row],[Team]])),0)</f>
        <v>18</v>
      </c>
      <c r="AK2164">
        <f>IF(Table1[[#This Row],[Last5_Flag]]=1,1,0)</f>
        <v>0</v>
      </c>
      <c r="AL2164">
        <f>COUNTIFS(
    Table1[Player Name], Table1[[#This Row],[Player Name]],
    Table1[Position], Table1[[#This Row],[Position]]
)</f>
        <v>6</v>
      </c>
      <c r="AM2164" t="str" cm="1">
        <f t="array" ref="AM21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65" spans="1:39" x14ac:dyDescent="0.2">
      <c r="A2165" t="str">
        <f>TEXT(Table1[[#This Row],[Date]],"yyyymmdd") &amp; "_" &amp; (LEFT(D2165,3) &amp; "_" &amp; LEFT(E2165,3) &amp; "_" &amp; (Table1[[#This Row],[Game_no.]]))</f>
        <v>20260314_She_Gle_1</v>
      </c>
      <c r="B2165" s="1">
        <v>46095</v>
      </c>
      <c r="C2165" s="3">
        <v>1</v>
      </c>
      <c r="D2165" t="s">
        <v>268</v>
      </c>
      <c r="E2165" t="s">
        <v>71</v>
      </c>
      <c r="F2165" t="s">
        <v>71</v>
      </c>
      <c r="G2165" t="s">
        <v>268</v>
      </c>
      <c r="H2165" t="s">
        <v>84</v>
      </c>
      <c r="I2165" t="str">
        <f>TRIM(SUBSTITUTE(Table1[[#This Row],[Player]], " ", ""))</f>
        <v>E.McLean</v>
      </c>
      <c r="J2165">
        <v>3</v>
      </c>
      <c r="K2165">
        <v>1</v>
      </c>
      <c r="L2165">
        <v>2</v>
      </c>
      <c r="M2165">
        <v>1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f t="shared" si="99"/>
        <v>2</v>
      </c>
      <c r="W2165" t="s">
        <v>57</v>
      </c>
      <c r="X2165" s="3">
        <v>8</v>
      </c>
      <c r="Y2165">
        <v>0</v>
      </c>
      <c r="AF2165">
        <f>Table1[[#This Row],[AB]]+Table1[[#This Row],[BB]]+Table1[[#This Row],[SF]]</f>
        <v>3</v>
      </c>
      <c r="AG2165">
        <f>Table1[[#This Row],[H]]+Table1[[#This Row],[BB]]</f>
        <v>2</v>
      </c>
      <c r="AH2165">
        <f>Table1[[#This Row],[H]]-Table1[[#This Row],[2B]]-Table1[[#This Row],[3B]]-Table1[[#This Row],[HR]]</f>
        <v>2</v>
      </c>
      <c r="AI2165" s="3">
        <f>IF(Table1[[#This Row],[Team_Game_Number]] &gt;_xlfn.MAXIFS(Table1[Team_Game_Number],Table1[Team],Table1[[#This Row],[Team]]) - 5,1,0)</f>
        <v>0</v>
      </c>
      <c r="AJ2165" cm="1">
        <f t="array" ref="AJ2165">MATCH(Table1[[#This Row],[Game_ID]],_xlfn.UNIQUE(_xlfn._xlws.FILTER(Table1[Game_ID],Table1[Team]=Table1[[#This Row],[Team]])),0)</f>
        <v>18</v>
      </c>
      <c r="AK2165">
        <f>IF(Table1[[#This Row],[Last5_Flag]]=1,1,0)</f>
        <v>0</v>
      </c>
      <c r="AL2165">
        <f>COUNTIFS(
    Table1[Player Name], Table1[[#This Row],[Player Name]],
    Table1[Position], Table1[[#This Row],[Position]]
)</f>
        <v>30</v>
      </c>
      <c r="AM2165" t="str" cm="1">
        <f t="array" ref="AM21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166" spans="1:39" x14ac:dyDescent="0.2">
      <c r="A2166" t="str">
        <f>TEXT(Table1[[#This Row],[Date]],"yyyymmdd") &amp; "_" &amp; (LEFT(D2166,3) &amp; "_" &amp; LEFT(E2166,3) &amp; "_" &amp; (Table1[[#This Row],[Game_no.]]))</f>
        <v>20260314_She_Gle_1</v>
      </c>
      <c r="B2166" s="1">
        <v>46095</v>
      </c>
      <c r="C2166" s="3">
        <v>1</v>
      </c>
      <c r="D2166" t="s">
        <v>268</v>
      </c>
      <c r="E2166" t="s">
        <v>71</v>
      </c>
      <c r="F2166" t="s">
        <v>71</v>
      </c>
      <c r="G2166" t="s">
        <v>268</v>
      </c>
      <c r="H2166" t="s">
        <v>87</v>
      </c>
      <c r="I2166" t="str">
        <f>TRIM(SUBSTITUTE(Table1[[#This Row],[Player]], " ", ""))</f>
        <v>L.Burns</v>
      </c>
      <c r="J2166">
        <v>3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f t="shared" si="99"/>
        <v>0</v>
      </c>
      <c r="W2166" t="s">
        <v>54</v>
      </c>
      <c r="X2166" s="3">
        <v>9</v>
      </c>
      <c r="Y2166">
        <v>0</v>
      </c>
      <c r="AF2166">
        <f>Table1[[#This Row],[AB]]+Table1[[#This Row],[BB]]+Table1[[#This Row],[SF]]</f>
        <v>3</v>
      </c>
      <c r="AG2166">
        <f>Table1[[#This Row],[H]]+Table1[[#This Row],[BB]]</f>
        <v>0</v>
      </c>
      <c r="AH2166">
        <f>Table1[[#This Row],[H]]-Table1[[#This Row],[2B]]-Table1[[#This Row],[3B]]-Table1[[#This Row],[HR]]</f>
        <v>0</v>
      </c>
      <c r="AI2166" s="3">
        <f>IF(Table1[[#This Row],[Team_Game_Number]] &gt;_xlfn.MAXIFS(Table1[Team_Game_Number],Table1[Team],Table1[[#This Row],[Team]]) - 5,1,0)</f>
        <v>0</v>
      </c>
      <c r="AJ2166" cm="1">
        <f t="array" ref="AJ2166">MATCH(Table1[[#This Row],[Game_ID]],_xlfn.UNIQUE(_xlfn._xlws.FILTER(Table1[Game_ID],Table1[Team]=Table1[[#This Row],[Team]])),0)</f>
        <v>18</v>
      </c>
      <c r="AK2166">
        <f>IF(Table1[[#This Row],[Last5_Flag]]=1,1,0)</f>
        <v>0</v>
      </c>
      <c r="AL2166">
        <f>COUNTIFS(
    Table1[Player Name], Table1[[#This Row],[Player Name]],
    Table1[Position], Table1[[#This Row],[Position]]
)</f>
        <v>23</v>
      </c>
      <c r="AM2166" t="str" cm="1">
        <f t="array" ref="AM21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167" spans="1:39" x14ac:dyDescent="0.2">
      <c r="A2167" t="str">
        <f>TEXT(Table1[[#This Row],[Date]],"yyyymmdd") &amp; "_" &amp; (LEFT(D2167,3) &amp; "_" &amp; LEFT(E2167,3) &amp; "_" &amp; (Table1[[#This Row],[Game_no.]]))</f>
        <v>20260314_She_Gle_1</v>
      </c>
      <c r="B2167" s="1">
        <v>46095</v>
      </c>
      <c r="C2167" s="3">
        <v>1</v>
      </c>
      <c r="D2167" t="s">
        <v>268</v>
      </c>
      <c r="E2167" t="s">
        <v>71</v>
      </c>
      <c r="F2167" t="s">
        <v>71</v>
      </c>
      <c r="G2167" t="s">
        <v>268</v>
      </c>
      <c r="H2167" t="s">
        <v>127</v>
      </c>
      <c r="I2167" t="str">
        <f>TRIM(SUBSTITUTE(Table1[[#This Row],[Player]], " ", ""))</f>
        <v>M.Boggess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f t="shared" si="99"/>
        <v>0</v>
      </c>
      <c r="W2167" t="s">
        <v>58</v>
      </c>
      <c r="X2167" s="3"/>
      <c r="Y2167">
        <v>0</v>
      </c>
      <c r="Z2167">
        <v>7</v>
      </c>
      <c r="AA2167">
        <v>8</v>
      </c>
      <c r="AB2167">
        <v>1</v>
      </c>
      <c r="AC2167">
        <v>1</v>
      </c>
      <c r="AD2167">
        <v>3</v>
      </c>
      <c r="AE2167">
        <v>4</v>
      </c>
      <c r="AF2167">
        <f>Table1[[#This Row],[AB]]+Table1[[#This Row],[BB]]+Table1[[#This Row],[SF]]</f>
        <v>0</v>
      </c>
      <c r="AG2167">
        <f>Table1[[#This Row],[H]]+Table1[[#This Row],[BB]]</f>
        <v>0</v>
      </c>
      <c r="AH2167">
        <f>Table1[[#This Row],[H]]-Table1[[#This Row],[2B]]-Table1[[#This Row],[3B]]-Table1[[#This Row],[HR]]</f>
        <v>0</v>
      </c>
      <c r="AI2167" s="3">
        <f>IF(Table1[[#This Row],[Team_Game_Number]] &gt;_xlfn.MAXIFS(Table1[Team_Game_Number],Table1[Team],Table1[[#This Row],[Team]]) - 5,1,0)</f>
        <v>0</v>
      </c>
      <c r="AJ2167" cm="1">
        <f t="array" ref="AJ2167">MATCH(Table1[[#This Row],[Game_ID]],_xlfn.UNIQUE(_xlfn._xlws.FILTER(Table1[Game_ID],Table1[Team]=Table1[[#This Row],[Team]])),0)</f>
        <v>18</v>
      </c>
      <c r="AK2167">
        <f>IF(Table1[[#This Row],[Last5_Flag]]=1,1,0)</f>
        <v>0</v>
      </c>
      <c r="AL2167">
        <f>COUNTIFS(
    Table1[Player Name], Table1[[#This Row],[Player Name]],
    Table1[Position], Table1[[#This Row],[Position]]
)</f>
        <v>13</v>
      </c>
      <c r="AM2167" t="str" cm="1">
        <f t="array" ref="AM21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168" spans="1:39" x14ac:dyDescent="0.2">
      <c r="A2168" t="str">
        <f>TEXT(Table1[[#This Row],[Date]],"yyyymmdd") &amp; "_" &amp; (LEFT(D2168,3) &amp; "_" &amp; LEFT(E2168,3) &amp; "_" &amp; (Table1[[#This Row],[Game_no.]]))</f>
        <v>20260314_Sli_Con_1</v>
      </c>
      <c r="B2168" s="1">
        <v>46095</v>
      </c>
      <c r="C2168" s="3">
        <v>1</v>
      </c>
      <c r="D2168" t="s">
        <v>387</v>
      </c>
      <c r="E2168" t="s">
        <v>97</v>
      </c>
      <c r="F2168" t="s">
        <v>97</v>
      </c>
      <c r="G2168" t="s">
        <v>387</v>
      </c>
      <c r="H2168" t="s">
        <v>98</v>
      </c>
      <c r="I2168" t="str">
        <f>TRIM(SUBSTITUTE(Table1[[#This Row],[Player]], " ", ""))</f>
        <v>K.Morgan</v>
      </c>
      <c r="J2168">
        <v>3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f t="shared" si="99"/>
        <v>1</v>
      </c>
      <c r="W2168" t="s">
        <v>8</v>
      </c>
      <c r="X2168" s="3">
        <v>1</v>
      </c>
      <c r="Y2168">
        <v>0</v>
      </c>
      <c r="AF2168">
        <f>Table1[[#This Row],[AB]]+Table1[[#This Row],[BB]]+Table1[[#This Row],[SF]]</f>
        <v>3</v>
      </c>
      <c r="AG2168">
        <f>Table1[[#This Row],[H]]+Table1[[#This Row],[BB]]</f>
        <v>1</v>
      </c>
      <c r="AH2168">
        <f>Table1[[#This Row],[H]]-Table1[[#This Row],[2B]]-Table1[[#This Row],[3B]]-Table1[[#This Row],[HR]]</f>
        <v>1</v>
      </c>
      <c r="AI2168" s="3">
        <f>IF(Table1[[#This Row],[Team_Game_Number]] &gt;_xlfn.MAXIFS(Table1[Team_Game_Number],Table1[Team],Table1[[#This Row],[Team]]) - 5,1,0)</f>
        <v>0</v>
      </c>
      <c r="AJ2168" cm="1">
        <f t="array" ref="AJ2168">MATCH(Table1[[#This Row],[Game_ID]],_xlfn.UNIQUE(_xlfn._xlws.FILTER(Table1[Game_ID],Table1[Team]=Table1[[#This Row],[Team]])),0)</f>
        <v>15</v>
      </c>
      <c r="AK2168">
        <f>IF(Table1[[#This Row],[Last5_Flag]]=1,1,0)</f>
        <v>0</v>
      </c>
      <c r="AL2168">
        <f>COUNTIFS(
    Table1[Player Name], Table1[[#This Row],[Player Name]],
    Table1[Position], Table1[[#This Row],[Position]]
)</f>
        <v>28</v>
      </c>
      <c r="AM2168" t="str" cm="1">
        <f t="array" ref="AM21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169" spans="1:39" x14ac:dyDescent="0.2">
      <c r="A2169" t="str">
        <f>TEXT(Table1[[#This Row],[Date]],"yyyymmdd") &amp; "_" &amp; (LEFT(D2169,3) &amp; "_" &amp; LEFT(E2169,3) &amp; "_" &amp; (Table1[[#This Row],[Game_no.]]))</f>
        <v>20260314_Sli_Con_1</v>
      </c>
      <c r="B2169" s="1">
        <v>46095</v>
      </c>
      <c r="C2169" s="3">
        <v>1</v>
      </c>
      <c r="D2169" t="s">
        <v>387</v>
      </c>
      <c r="E2169" t="s">
        <v>97</v>
      </c>
      <c r="F2169" t="s">
        <v>97</v>
      </c>
      <c r="G2169" t="s">
        <v>387</v>
      </c>
      <c r="H2169" t="s">
        <v>101</v>
      </c>
      <c r="I2169" t="str">
        <f>TRIM(SUBSTITUTE(Table1[[#This Row],[Player]], " ", ""))</f>
        <v>L.Lewis</v>
      </c>
      <c r="J2169">
        <v>3</v>
      </c>
      <c r="K2169">
        <v>0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f t="shared" si="99"/>
        <v>1</v>
      </c>
      <c r="W2169" t="s">
        <v>48</v>
      </c>
      <c r="X2169" s="3">
        <v>2</v>
      </c>
      <c r="Y2169">
        <v>1</v>
      </c>
      <c r="AF2169">
        <f>Table1[[#This Row],[AB]]+Table1[[#This Row],[BB]]+Table1[[#This Row],[SF]]</f>
        <v>3</v>
      </c>
      <c r="AG2169">
        <f>Table1[[#This Row],[H]]+Table1[[#This Row],[BB]]</f>
        <v>1</v>
      </c>
      <c r="AH2169">
        <f>Table1[[#This Row],[H]]-Table1[[#This Row],[2B]]-Table1[[#This Row],[3B]]-Table1[[#This Row],[HR]]</f>
        <v>1</v>
      </c>
      <c r="AI2169" s="3">
        <f>IF(Table1[[#This Row],[Team_Game_Number]] &gt;_xlfn.MAXIFS(Table1[Team_Game_Number],Table1[Team],Table1[[#This Row],[Team]]) - 5,1,0)</f>
        <v>0</v>
      </c>
      <c r="AJ2169" cm="1">
        <f t="array" ref="AJ2169">MATCH(Table1[[#This Row],[Game_ID]],_xlfn.UNIQUE(_xlfn._xlws.FILTER(Table1[Game_ID],Table1[Team]=Table1[[#This Row],[Team]])),0)</f>
        <v>15</v>
      </c>
      <c r="AK2169">
        <f>IF(Table1[[#This Row],[Last5_Flag]]=1,1,0)</f>
        <v>0</v>
      </c>
      <c r="AL2169">
        <f>COUNTIFS(
    Table1[Player Name], Table1[[#This Row],[Player Name]],
    Table1[Position], Table1[[#This Row],[Position]]
)</f>
        <v>28</v>
      </c>
      <c r="AM2169" t="str" cm="1">
        <f t="array" ref="AM21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170" spans="1:39" x14ac:dyDescent="0.2">
      <c r="A2170" t="str">
        <f>TEXT(Table1[[#This Row],[Date]],"yyyymmdd") &amp; "_" &amp; (LEFT(D2170,3) &amp; "_" &amp; LEFT(E2170,3) &amp; "_" &amp; (Table1[[#This Row],[Game_no.]]))</f>
        <v>20260314_Sli_Con_1</v>
      </c>
      <c r="B2170" s="1">
        <v>46095</v>
      </c>
      <c r="C2170" s="3">
        <v>1</v>
      </c>
      <c r="D2170" t="s">
        <v>387</v>
      </c>
      <c r="E2170" t="s">
        <v>97</v>
      </c>
      <c r="F2170" t="s">
        <v>97</v>
      </c>
      <c r="G2170" t="s">
        <v>387</v>
      </c>
      <c r="H2170" t="s">
        <v>102</v>
      </c>
      <c r="I2170" t="str">
        <f>TRIM(SUBSTITUTE(Table1[[#This Row],[Player]], " ", ""))</f>
        <v>A.Giles</v>
      </c>
      <c r="J2170">
        <v>3</v>
      </c>
      <c r="K2170">
        <v>0</v>
      </c>
      <c r="L2170">
        <v>1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f t="shared" si="99"/>
        <v>1</v>
      </c>
      <c r="W2170" t="s">
        <v>57</v>
      </c>
      <c r="X2170" s="3">
        <v>3</v>
      </c>
      <c r="Y2170">
        <v>0</v>
      </c>
      <c r="AF2170">
        <f>Table1[[#This Row],[AB]]+Table1[[#This Row],[BB]]+Table1[[#This Row],[SF]]</f>
        <v>3</v>
      </c>
      <c r="AG2170">
        <f>Table1[[#This Row],[H]]+Table1[[#This Row],[BB]]</f>
        <v>1</v>
      </c>
      <c r="AH2170">
        <f>Table1[[#This Row],[H]]-Table1[[#This Row],[2B]]-Table1[[#This Row],[3B]]-Table1[[#This Row],[HR]]</f>
        <v>1</v>
      </c>
      <c r="AI2170" s="3">
        <f>IF(Table1[[#This Row],[Team_Game_Number]] &gt;_xlfn.MAXIFS(Table1[Team_Game_Number],Table1[Team],Table1[[#This Row],[Team]]) - 5,1,0)</f>
        <v>0</v>
      </c>
      <c r="AJ2170" cm="1">
        <f t="array" ref="AJ2170">MATCH(Table1[[#This Row],[Game_ID]],_xlfn.UNIQUE(_xlfn._xlws.FILTER(Table1[Game_ID],Table1[Team]=Table1[[#This Row],[Team]])),0)</f>
        <v>15</v>
      </c>
      <c r="AK2170">
        <f>IF(Table1[[#This Row],[Last5_Flag]]=1,1,0)</f>
        <v>0</v>
      </c>
      <c r="AL2170">
        <f>COUNTIFS(
    Table1[Player Name], Table1[[#This Row],[Player Name]],
    Table1[Position], Table1[[#This Row],[Position]]
)</f>
        <v>27</v>
      </c>
      <c r="AM2170" t="str" cm="1">
        <f t="array" ref="AM21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171" spans="1:39" x14ac:dyDescent="0.2">
      <c r="A2171" t="str">
        <f>TEXT(Table1[[#This Row],[Date]],"yyyymmdd") &amp; "_" &amp; (LEFT(D2171,3) &amp; "_" &amp; LEFT(E2171,3) &amp; "_" &amp; (Table1[[#This Row],[Game_no.]]))</f>
        <v>20260314_Sli_Con_1</v>
      </c>
      <c r="B2171" s="1">
        <v>46095</v>
      </c>
      <c r="C2171" s="3">
        <v>1</v>
      </c>
      <c r="D2171" t="s">
        <v>387</v>
      </c>
      <c r="E2171" t="s">
        <v>97</v>
      </c>
      <c r="F2171" t="s">
        <v>97</v>
      </c>
      <c r="G2171" t="s">
        <v>387</v>
      </c>
      <c r="H2171" t="s">
        <v>100</v>
      </c>
      <c r="I2171" t="str">
        <f>TRIM(SUBSTITUTE(Table1[[#This Row],[Player]], " ", ""))</f>
        <v>M.Hollis</v>
      </c>
      <c r="J2171">
        <v>2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f t="shared" si="99"/>
        <v>0</v>
      </c>
      <c r="W2171" t="s">
        <v>116</v>
      </c>
      <c r="X2171" s="3">
        <v>4</v>
      </c>
      <c r="Y2171">
        <v>0</v>
      </c>
      <c r="Z2171">
        <v>0.66700000000000004</v>
      </c>
      <c r="AA2171">
        <v>4</v>
      </c>
      <c r="AB2171">
        <v>5</v>
      </c>
      <c r="AC2171">
        <v>4</v>
      </c>
      <c r="AD2171">
        <v>1</v>
      </c>
      <c r="AE2171">
        <v>0</v>
      </c>
      <c r="AF2171">
        <f>Table1[[#This Row],[AB]]+Table1[[#This Row],[BB]]+Table1[[#This Row],[SF]]</f>
        <v>2</v>
      </c>
      <c r="AG2171">
        <f>Table1[[#This Row],[H]]+Table1[[#This Row],[BB]]</f>
        <v>0</v>
      </c>
      <c r="AH2171">
        <f>Table1[[#This Row],[H]]-Table1[[#This Row],[2B]]-Table1[[#This Row],[3B]]-Table1[[#This Row],[HR]]</f>
        <v>0</v>
      </c>
      <c r="AI2171" s="3">
        <f>IF(Table1[[#This Row],[Team_Game_Number]] &gt;_xlfn.MAXIFS(Table1[Team_Game_Number],Table1[Team],Table1[[#This Row],[Team]]) - 5,1,0)</f>
        <v>0</v>
      </c>
      <c r="AJ2171" cm="1">
        <f t="array" ref="AJ2171">MATCH(Table1[[#This Row],[Game_ID]],_xlfn.UNIQUE(_xlfn._xlws.FILTER(Table1[Game_ID],Table1[Team]=Table1[[#This Row],[Team]])),0)</f>
        <v>15</v>
      </c>
      <c r="AK2171">
        <f>IF(Table1[[#This Row],[Last5_Flag]]=1,1,0)</f>
        <v>0</v>
      </c>
      <c r="AL2171">
        <f>COUNTIFS(
    Table1[Player Name], Table1[[#This Row],[Player Name]],
    Table1[Position], Table1[[#This Row],[Position]]
)</f>
        <v>4</v>
      </c>
      <c r="AM2171" t="str" cm="1">
        <f t="array" ref="AM21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172" spans="1:39" x14ac:dyDescent="0.2">
      <c r="A2172" t="str">
        <f>TEXT(Table1[[#This Row],[Date]],"yyyymmdd") &amp; "_" &amp; (LEFT(D2172,3) &amp; "_" &amp; LEFT(E2172,3) &amp; "_" &amp; (Table1[[#This Row],[Game_no.]]))</f>
        <v>20260314_Sli_Con_1</v>
      </c>
      <c r="B2172" s="1">
        <v>46095</v>
      </c>
      <c r="C2172" s="3">
        <v>1</v>
      </c>
      <c r="D2172" t="s">
        <v>387</v>
      </c>
      <c r="E2172" t="s">
        <v>97</v>
      </c>
      <c r="F2172" t="s">
        <v>97</v>
      </c>
      <c r="G2172" t="s">
        <v>387</v>
      </c>
      <c r="H2172" t="s">
        <v>111</v>
      </c>
      <c r="I2172" t="str">
        <f>TRIM(SUBSTITUTE(Table1[[#This Row],[Player]], " ", ""))</f>
        <v>H.Niten</v>
      </c>
      <c r="J2172">
        <v>2</v>
      </c>
      <c r="K2172">
        <v>0</v>
      </c>
      <c r="L2172">
        <v>1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f t="shared" si="99"/>
        <v>3</v>
      </c>
      <c r="W2172" t="s">
        <v>52</v>
      </c>
      <c r="X2172" s="3">
        <v>5</v>
      </c>
      <c r="Y2172">
        <v>0</v>
      </c>
      <c r="AF2172">
        <f>Table1[[#This Row],[AB]]+Table1[[#This Row],[BB]]+Table1[[#This Row],[SF]]</f>
        <v>2</v>
      </c>
      <c r="AG2172">
        <f>Table1[[#This Row],[H]]+Table1[[#This Row],[BB]]</f>
        <v>1</v>
      </c>
      <c r="AH2172">
        <f>Table1[[#This Row],[H]]-Table1[[#This Row],[2B]]-Table1[[#This Row],[3B]]-Table1[[#This Row],[HR]]</f>
        <v>0</v>
      </c>
      <c r="AI2172" s="3">
        <f>IF(Table1[[#This Row],[Team_Game_Number]] &gt;_xlfn.MAXIFS(Table1[Team_Game_Number],Table1[Team],Table1[[#This Row],[Team]]) - 5,1,0)</f>
        <v>0</v>
      </c>
      <c r="AJ2172" cm="1">
        <f t="array" ref="AJ2172">MATCH(Table1[[#This Row],[Game_ID]],_xlfn.UNIQUE(_xlfn._xlws.FILTER(Table1[Game_ID],Table1[Team]=Table1[[#This Row],[Team]])),0)</f>
        <v>15</v>
      </c>
      <c r="AK2172">
        <f>IF(Table1[[#This Row],[Last5_Flag]]=1,1,0)</f>
        <v>0</v>
      </c>
      <c r="AL2172">
        <f>COUNTIFS(
    Table1[Player Name], Table1[[#This Row],[Player Name]],
    Table1[Position], Table1[[#This Row],[Position]]
)</f>
        <v>11</v>
      </c>
      <c r="AM2172" t="str" cm="1">
        <f t="array" ref="AM21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73" spans="1:39" x14ac:dyDescent="0.2">
      <c r="A2173" t="str">
        <f>TEXT(Table1[[#This Row],[Date]],"yyyymmdd") &amp; "_" &amp; (LEFT(D2173,3) &amp; "_" &amp; LEFT(E2173,3) &amp; "_" &amp; (Table1[[#This Row],[Game_no.]]))</f>
        <v>20260314_Sli_Con_1</v>
      </c>
      <c r="B2173" s="1">
        <v>46095</v>
      </c>
      <c r="C2173" s="3">
        <v>1</v>
      </c>
      <c r="D2173" t="s">
        <v>387</v>
      </c>
      <c r="E2173" t="s">
        <v>97</v>
      </c>
      <c r="F2173" t="s">
        <v>97</v>
      </c>
      <c r="G2173" t="s">
        <v>387</v>
      </c>
      <c r="H2173" t="s">
        <v>420</v>
      </c>
      <c r="I2173" t="str">
        <f>TRIM(SUBSTITUTE(Table1[[#This Row],[Player]], " ", ""))</f>
        <v>M.Hose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f t="shared" si="99"/>
        <v>0</v>
      </c>
      <c r="W2173" t="s">
        <v>74</v>
      </c>
      <c r="X2173" s="3">
        <v>5</v>
      </c>
      <c r="Y2173">
        <v>0</v>
      </c>
      <c r="AF2173">
        <f>Table1[[#This Row],[AB]]+Table1[[#This Row],[BB]]+Table1[[#This Row],[SF]]</f>
        <v>1</v>
      </c>
      <c r="AG2173">
        <f>Table1[[#This Row],[H]]+Table1[[#This Row],[BB]]</f>
        <v>0</v>
      </c>
      <c r="AH2173">
        <f>Table1[[#This Row],[H]]-Table1[[#This Row],[2B]]-Table1[[#This Row],[3B]]-Table1[[#This Row],[HR]]</f>
        <v>0</v>
      </c>
      <c r="AI2173" s="3">
        <f>IF(Table1[[#This Row],[Team_Game_Number]] &gt;_xlfn.MAXIFS(Table1[Team_Game_Number],Table1[Team],Table1[[#This Row],[Team]]) - 5,1,0)</f>
        <v>0</v>
      </c>
      <c r="AJ2173" cm="1">
        <f t="array" ref="AJ2173">MATCH(Table1[[#This Row],[Game_ID]],_xlfn.UNIQUE(_xlfn._xlws.FILTER(Table1[Game_ID],Table1[Team]=Table1[[#This Row],[Team]])),0)</f>
        <v>15</v>
      </c>
      <c r="AK2173">
        <f>IF(Table1[[#This Row],[Last5_Flag]]=1,1,0)</f>
        <v>0</v>
      </c>
      <c r="AL2173">
        <f>COUNTIFS(
    Table1[Player Name], Table1[[#This Row],[Player Name]],
    Table1[Position], Table1[[#This Row],[Position]]
)</f>
        <v>1</v>
      </c>
      <c r="AM2173" t="str" cm="1">
        <f t="array" ref="AM21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174" spans="1:39" x14ac:dyDescent="0.2">
      <c r="A2174" t="str">
        <f>TEXT(Table1[[#This Row],[Date]],"yyyymmdd") &amp; "_" &amp; (LEFT(D2174,3) &amp; "_" &amp; LEFT(E2174,3) &amp; "_" &amp; (Table1[[#This Row],[Game_no.]]))</f>
        <v>20260314_Sli_Con_1</v>
      </c>
      <c r="B2174" s="1">
        <v>46095</v>
      </c>
      <c r="C2174" s="3">
        <v>1</v>
      </c>
      <c r="D2174" t="s">
        <v>387</v>
      </c>
      <c r="E2174" t="s">
        <v>97</v>
      </c>
      <c r="F2174" t="s">
        <v>97</v>
      </c>
      <c r="G2174" t="s">
        <v>387</v>
      </c>
      <c r="H2174" t="s">
        <v>104</v>
      </c>
      <c r="I2174" t="str">
        <f>TRIM(SUBSTITUTE(Table1[[#This Row],[Player]], " ", ""))</f>
        <v>K.McCord</v>
      </c>
      <c r="J2174">
        <v>2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f t="shared" si="99"/>
        <v>0</v>
      </c>
      <c r="W2174" t="s">
        <v>7</v>
      </c>
      <c r="X2174" s="3">
        <v>6</v>
      </c>
      <c r="Y2174">
        <v>2</v>
      </c>
      <c r="AF2174">
        <f>Table1[[#This Row],[AB]]+Table1[[#This Row],[BB]]+Table1[[#This Row],[SF]]</f>
        <v>2</v>
      </c>
      <c r="AG2174">
        <f>Table1[[#This Row],[H]]+Table1[[#This Row],[BB]]</f>
        <v>0</v>
      </c>
      <c r="AH2174">
        <f>Table1[[#This Row],[H]]-Table1[[#This Row],[2B]]-Table1[[#This Row],[3B]]-Table1[[#This Row],[HR]]</f>
        <v>0</v>
      </c>
      <c r="AI2174" s="3">
        <f>IF(Table1[[#This Row],[Team_Game_Number]] &gt;_xlfn.MAXIFS(Table1[Team_Game_Number],Table1[Team],Table1[[#This Row],[Team]]) - 5,1,0)</f>
        <v>0</v>
      </c>
      <c r="AJ2174" cm="1">
        <f t="array" ref="AJ2174">MATCH(Table1[[#This Row],[Game_ID]],_xlfn.UNIQUE(_xlfn._xlws.FILTER(Table1[Game_ID],Table1[Team]=Table1[[#This Row],[Team]])),0)</f>
        <v>15</v>
      </c>
      <c r="AK2174">
        <f>IF(Table1[[#This Row],[Last5_Flag]]=1,1,0)</f>
        <v>0</v>
      </c>
      <c r="AL2174">
        <f>COUNTIFS(
    Table1[Player Name], Table1[[#This Row],[Player Name]],
    Table1[Position], Table1[[#This Row],[Position]]
)</f>
        <v>22</v>
      </c>
      <c r="AM2174" t="str" cm="1">
        <f t="array" ref="AM21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175" spans="1:39" x14ac:dyDescent="0.2">
      <c r="A2175" t="str">
        <f>TEXT(Table1[[#This Row],[Date]],"yyyymmdd") &amp; "_" &amp; (LEFT(D2175,3) &amp; "_" &amp; LEFT(E2175,3) &amp; "_" &amp; (Table1[[#This Row],[Game_no.]]))</f>
        <v>20260314_Sli_Con_1</v>
      </c>
      <c r="B2175" s="1">
        <v>46095</v>
      </c>
      <c r="C2175" s="3">
        <v>1</v>
      </c>
      <c r="D2175" t="s">
        <v>387</v>
      </c>
      <c r="E2175" t="s">
        <v>97</v>
      </c>
      <c r="F2175" t="s">
        <v>97</v>
      </c>
      <c r="G2175" t="s">
        <v>387</v>
      </c>
      <c r="H2175" t="s">
        <v>107</v>
      </c>
      <c r="I2175" t="str">
        <f>TRIM(SUBSTITUTE(Table1[[#This Row],[Player]], " ", ""))</f>
        <v>G.Dodson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f t="shared" si="99"/>
        <v>0</v>
      </c>
      <c r="W2175" t="s">
        <v>74</v>
      </c>
      <c r="X2175" s="3">
        <v>6</v>
      </c>
      <c r="Y2175">
        <v>0</v>
      </c>
      <c r="AF2175">
        <f>Table1[[#This Row],[AB]]+Table1[[#This Row],[BB]]+Table1[[#This Row],[SF]]</f>
        <v>1</v>
      </c>
      <c r="AG2175">
        <f>Table1[[#This Row],[H]]+Table1[[#This Row],[BB]]</f>
        <v>0</v>
      </c>
      <c r="AH2175">
        <f>Table1[[#This Row],[H]]-Table1[[#This Row],[2B]]-Table1[[#This Row],[3B]]-Table1[[#This Row],[HR]]</f>
        <v>0</v>
      </c>
      <c r="AI2175" s="3">
        <f>IF(Table1[[#This Row],[Team_Game_Number]] &gt;_xlfn.MAXIFS(Table1[Team_Game_Number],Table1[Team],Table1[[#This Row],[Team]]) - 5,1,0)</f>
        <v>0</v>
      </c>
      <c r="AJ2175" cm="1">
        <f t="array" ref="AJ2175">MATCH(Table1[[#This Row],[Game_ID]],_xlfn.UNIQUE(_xlfn._xlws.FILTER(Table1[Game_ID],Table1[Team]=Table1[[#This Row],[Team]])),0)</f>
        <v>15</v>
      </c>
      <c r="AK2175">
        <f>IF(Table1[[#This Row],[Last5_Flag]]=1,1,0)</f>
        <v>0</v>
      </c>
      <c r="AL2175">
        <f>COUNTIFS(
    Table1[Player Name], Table1[[#This Row],[Player Name]],
    Table1[Position], Table1[[#This Row],[Position]]
)</f>
        <v>1</v>
      </c>
      <c r="AM2175" t="str" cm="1">
        <f t="array" ref="AM21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176" spans="1:39" x14ac:dyDescent="0.2">
      <c r="A2176" t="str">
        <f>TEXT(Table1[[#This Row],[Date]],"yyyymmdd") &amp; "_" &amp; (LEFT(D2176,3) &amp; "_" &amp; LEFT(E2176,3) &amp; "_" &amp; (Table1[[#This Row],[Game_no.]]))</f>
        <v>20260314_Sli_Con_1</v>
      </c>
      <c r="B2176" s="1">
        <v>46095</v>
      </c>
      <c r="C2176" s="3">
        <v>1</v>
      </c>
      <c r="D2176" t="s">
        <v>387</v>
      </c>
      <c r="E2176" t="s">
        <v>97</v>
      </c>
      <c r="F2176" t="s">
        <v>97</v>
      </c>
      <c r="G2176" t="s">
        <v>387</v>
      </c>
      <c r="H2176" t="s">
        <v>105</v>
      </c>
      <c r="I2176" t="str">
        <f>TRIM(SUBSTITUTE(Table1[[#This Row],[Player]], " ", ""))</f>
        <v>K.Sholter</v>
      </c>
      <c r="J2176">
        <v>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f t="shared" si="99"/>
        <v>0</v>
      </c>
      <c r="W2176" t="s">
        <v>50</v>
      </c>
      <c r="X2176" s="3">
        <v>7</v>
      </c>
      <c r="Y2176">
        <v>0</v>
      </c>
      <c r="AF2176">
        <f>Table1[[#This Row],[AB]]+Table1[[#This Row],[BB]]+Table1[[#This Row],[SF]]</f>
        <v>2</v>
      </c>
      <c r="AG2176">
        <f>Table1[[#This Row],[H]]+Table1[[#This Row],[BB]]</f>
        <v>0</v>
      </c>
      <c r="AH2176">
        <f>Table1[[#This Row],[H]]-Table1[[#This Row],[2B]]-Table1[[#This Row],[3B]]-Table1[[#This Row],[HR]]</f>
        <v>0</v>
      </c>
      <c r="AI2176" s="3">
        <f>IF(Table1[[#This Row],[Team_Game_Number]] &gt;_xlfn.MAXIFS(Table1[Team_Game_Number],Table1[Team],Table1[[#This Row],[Team]]) - 5,1,0)</f>
        <v>0</v>
      </c>
      <c r="AJ2176" cm="1">
        <f t="array" ref="AJ2176">MATCH(Table1[[#This Row],[Game_ID]],_xlfn.UNIQUE(_xlfn._xlws.FILTER(Table1[Game_ID],Table1[Team]=Table1[[#This Row],[Team]])),0)</f>
        <v>15</v>
      </c>
      <c r="AK2176">
        <f>IF(Table1[[#This Row],[Last5_Flag]]=1,1,0)</f>
        <v>0</v>
      </c>
      <c r="AL2176">
        <f>COUNTIFS(
    Table1[Player Name], Table1[[#This Row],[Player Name]],
    Table1[Position], Table1[[#This Row],[Position]]
)</f>
        <v>6</v>
      </c>
      <c r="AM2176" t="str" cm="1">
        <f t="array" ref="AM21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77" spans="1:39" x14ac:dyDescent="0.2">
      <c r="A2177" t="str">
        <f>TEXT(Table1[[#This Row],[Date]],"yyyymmdd") &amp; "_" &amp; (LEFT(D2177,3) &amp; "_" &amp; LEFT(E2177,3) &amp; "_" &amp; (Table1[[#This Row],[Game_no.]]))</f>
        <v>20260314_Sli_Con_1</v>
      </c>
      <c r="B2177" s="1">
        <v>46095</v>
      </c>
      <c r="C2177" s="3">
        <v>1</v>
      </c>
      <c r="D2177" t="s">
        <v>387</v>
      </c>
      <c r="E2177" t="s">
        <v>97</v>
      </c>
      <c r="F2177" t="s">
        <v>97</v>
      </c>
      <c r="G2177" t="s">
        <v>387</v>
      </c>
      <c r="H2177" t="s">
        <v>103</v>
      </c>
      <c r="I2177" t="str">
        <f>TRIM(SUBSTITUTE(Table1[[#This Row],[Player]], " ", ""))</f>
        <v>M.Gleason</v>
      </c>
      <c r="J2177">
        <v>2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f t="shared" si="99"/>
        <v>1</v>
      </c>
      <c r="W2177" t="s">
        <v>53</v>
      </c>
      <c r="X2177" s="3">
        <v>8</v>
      </c>
      <c r="Y2177">
        <v>0</v>
      </c>
      <c r="AF2177">
        <f>Table1[[#This Row],[AB]]+Table1[[#This Row],[BB]]+Table1[[#This Row],[SF]]</f>
        <v>2</v>
      </c>
      <c r="AG2177">
        <f>Table1[[#This Row],[H]]+Table1[[#This Row],[BB]]</f>
        <v>1</v>
      </c>
      <c r="AH2177">
        <f>Table1[[#This Row],[H]]-Table1[[#This Row],[2B]]-Table1[[#This Row],[3B]]-Table1[[#This Row],[HR]]</f>
        <v>1</v>
      </c>
      <c r="AI2177" s="3">
        <f>IF(Table1[[#This Row],[Team_Game_Number]] &gt;_xlfn.MAXIFS(Table1[Team_Game_Number],Table1[Team],Table1[[#This Row],[Team]]) - 5,1,0)</f>
        <v>0</v>
      </c>
      <c r="AJ2177" cm="1">
        <f t="array" ref="AJ2177">MATCH(Table1[[#This Row],[Game_ID]],_xlfn.UNIQUE(_xlfn._xlws.FILTER(Table1[Game_ID],Table1[Team]=Table1[[#This Row],[Team]])),0)</f>
        <v>15</v>
      </c>
      <c r="AK2177">
        <f>IF(Table1[[#This Row],[Last5_Flag]]=1,1,0)</f>
        <v>0</v>
      </c>
      <c r="AL2177">
        <f>COUNTIFS(
    Table1[Player Name], Table1[[#This Row],[Player Name]],
    Table1[Position], Table1[[#This Row],[Position]]
)</f>
        <v>21</v>
      </c>
      <c r="AM2177" t="str" cm="1">
        <f t="array" ref="AM21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178" spans="1:39" x14ac:dyDescent="0.2">
      <c r="A2178" t="str">
        <f>TEXT(Table1[[#This Row],[Date]],"yyyymmdd") &amp; "_" &amp; (LEFT(D2178,3) &amp; "_" &amp; LEFT(E2178,3) &amp; "_" &amp; (Table1[[#This Row],[Game_no.]]))</f>
        <v>20260314_Sli_Con_1</v>
      </c>
      <c r="B2178" s="1">
        <v>46095</v>
      </c>
      <c r="C2178" s="3">
        <v>1</v>
      </c>
      <c r="D2178" t="s">
        <v>387</v>
      </c>
      <c r="E2178" t="s">
        <v>97</v>
      </c>
      <c r="F2178" t="s">
        <v>97</v>
      </c>
      <c r="G2178" t="s">
        <v>387</v>
      </c>
      <c r="H2178" t="s">
        <v>99</v>
      </c>
      <c r="I2178" t="str">
        <f>TRIM(SUBSTITUTE(Table1[[#This Row],[Player]], " ", ""))</f>
        <v>B.Jamerson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f t="shared" si="99"/>
        <v>0</v>
      </c>
      <c r="W2178" t="s">
        <v>225</v>
      </c>
      <c r="X2178" s="3">
        <v>9</v>
      </c>
      <c r="Y2178">
        <v>0</v>
      </c>
      <c r="AF2178">
        <f>Table1[[#This Row],[AB]]+Table1[[#This Row],[BB]]+Table1[[#This Row],[SF]]</f>
        <v>1</v>
      </c>
      <c r="AG2178">
        <f>Table1[[#This Row],[H]]+Table1[[#This Row],[BB]]</f>
        <v>0</v>
      </c>
      <c r="AH2178">
        <f>Table1[[#This Row],[H]]-Table1[[#This Row],[2B]]-Table1[[#This Row],[3B]]-Table1[[#This Row],[HR]]</f>
        <v>0</v>
      </c>
      <c r="AI2178" s="3">
        <f>IF(Table1[[#This Row],[Team_Game_Number]] &gt;_xlfn.MAXIFS(Table1[Team_Game_Number],Table1[Team],Table1[[#This Row],[Team]]) - 5,1,0)</f>
        <v>0</v>
      </c>
      <c r="AJ2178" cm="1">
        <f t="array" ref="AJ2178">MATCH(Table1[[#This Row],[Game_ID]],_xlfn.UNIQUE(_xlfn._xlws.FILTER(Table1[Game_ID],Table1[Team]=Table1[[#This Row],[Team]])),0)</f>
        <v>15</v>
      </c>
      <c r="AK2178">
        <f>IF(Table1[[#This Row],[Last5_Flag]]=1,1,0)</f>
        <v>0</v>
      </c>
      <c r="AL2178">
        <f>COUNTIFS(
    Table1[Player Name], Table1[[#This Row],[Player Name]],
    Table1[Position], Table1[[#This Row],[Position]]
)</f>
        <v>3</v>
      </c>
      <c r="AM2178" t="str" cm="1">
        <f t="array" ref="AM21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79" spans="1:39" x14ac:dyDescent="0.2">
      <c r="A2179" t="str">
        <f>TEXT(Table1[[#This Row],[Date]],"yyyymmdd") &amp; "_" &amp; (LEFT(D2179,3) &amp; "_" &amp; LEFT(E2179,3) &amp; "_" &amp; (Table1[[#This Row],[Game_no.]]))</f>
        <v>20260314_Sli_Con_1</v>
      </c>
      <c r="B2179" s="1">
        <v>46095</v>
      </c>
      <c r="C2179" s="3">
        <v>1</v>
      </c>
      <c r="D2179" t="s">
        <v>387</v>
      </c>
      <c r="E2179" t="s">
        <v>97</v>
      </c>
      <c r="F2179" t="s">
        <v>97</v>
      </c>
      <c r="G2179" t="s">
        <v>387</v>
      </c>
      <c r="H2179" t="s">
        <v>108</v>
      </c>
      <c r="I2179" t="str">
        <f>TRIM(SUBSTITUTE(Table1[[#This Row],[Player]], " ", ""))</f>
        <v>R.Hintz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f t="shared" si="99"/>
        <v>0</v>
      </c>
      <c r="W2179" t="s">
        <v>120</v>
      </c>
      <c r="X2179" s="3"/>
      <c r="Y2179">
        <v>0</v>
      </c>
      <c r="Z2179">
        <v>5.3330000000000002</v>
      </c>
      <c r="AA2179">
        <v>6</v>
      </c>
      <c r="AB2179">
        <v>2</v>
      </c>
      <c r="AC2179">
        <v>2</v>
      </c>
      <c r="AD2179">
        <v>3</v>
      </c>
      <c r="AE2179">
        <v>5</v>
      </c>
      <c r="AF2179">
        <f>Table1[[#This Row],[AB]]+Table1[[#This Row],[BB]]+Table1[[#This Row],[SF]]</f>
        <v>0</v>
      </c>
      <c r="AG2179">
        <f>Table1[[#This Row],[H]]+Table1[[#This Row],[BB]]</f>
        <v>0</v>
      </c>
      <c r="AH2179">
        <f>Table1[[#This Row],[H]]-Table1[[#This Row],[2B]]-Table1[[#This Row],[3B]]-Table1[[#This Row],[HR]]</f>
        <v>0</v>
      </c>
      <c r="AI2179" s="3">
        <f>IF(Table1[[#This Row],[Team_Game_Number]] &gt;_xlfn.MAXIFS(Table1[Team_Game_Number],Table1[Team],Table1[[#This Row],[Team]]) - 5,1,0)</f>
        <v>0</v>
      </c>
      <c r="AJ2179" cm="1">
        <f t="array" ref="AJ2179">MATCH(Table1[[#This Row],[Game_ID]],_xlfn.UNIQUE(_xlfn._xlws.FILTER(Table1[Game_ID],Table1[Team]=Table1[[#This Row],[Team]])),0)</f>
        <v>15</v>
      </c>
      <c r="AK2179">
        <f>IF(Table1[[#This Row],[Last5_Flag]]=1,1,0)</f>
        <v>0</v>
      </c>
      <c r="AL2179">
        <f>COUNTIFS(
    Table1[Player Name], Table1[[#This Row],[Player Name]],
    Table1[Position], Table1[[#This Row],[Position]]
)</f>
        <v>2</v>
      </c>
      <c r="AM2179" t="str" cm="1">
        <f t="array" ref="AM21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180" spans="1:39" x14ac:dyDescent="0.2">
      <c r="A2180" t="str">
        <f>TEXT(Table1[[#This Row],[Date]],"yyyymmdd") &amp; "_" &amp; (LEFT(D2180,3) &amp; "_" &amp; LEFT(E2180,3) &amp; "_" &amp; (Table1[[#This Row],[Game_no.]]))</f>
        <v>20260314_Sli_Con_1</v>
      </c>
      <c r="B2180" s="1">
        <v>46095</v>
      </c>
      <c r="C2180" s="3">
        <v>1</v>
      </c>
      <c r="D2180" t="s">
        <v>387</v>
      </c>
      <c r="E2180" t="s">
        <v>97</v>
      </c>
      <c r="F2180" t="s">
        <v>97</v>
      </c>
      <c r="G2180" t="s">
        <v>387</v>
      </c>
      <c r="H2180" t="s">
        <v>317</v>
      </c>
      <c r="I2180" t="str">
        <f>TRIM(SUBSTITUTE(Table1[[#This Row],[Player]], " ", ""))</f>
        <v>J.Ervin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f t="shared" si="99"/>
        <v>0</v>
      </c>
      <c r="W2180" t="s">
        <v>58</v>
      </c>
      <c r="X2180" s="3">
        <v>7</v>
      </c>
      <c r="Y2180">
        <v>0</v>
      </c>
      <c r="Z2180">
        <v>1</v>
      </c>
      <c r="AA2180">
        <v>3</v>
      </c>
      <c r="AB2180">
        <v>3</v>
      </c>
      <c r="AC2180">
        <v>1</v>
      </c>
      <c r="AD2180">
        <v>1</v>
      </c>
      <c r="AE2180">
        <v>0</v>
      </c>
      <c r="AF2180">
        <f>Table1[[#This Row],[AB]]+Table1[[#This Row],[BB]]+Table1[[#This Row],[SF]]</f>
        <v>1</v>
      </c>
      <c r="AG2180">
        <f>Table1[[#This Row],[H]]+Table1[[#This Row],[BB]]</f>
        <v>0</v>
      </c>
      <c r="AH2180">
        <f>Table1[[#This Row],[H]]-Table1[[#This Row],[2B]]-Table1[[#This Row],[3B]]-Table1[[#This Row],[HR]]</f>
        <v>0</v>
      </c>
      <c r="AI2180" s="3">
        <f>IF(Table1[[#This Row],[Team_Game_Number]] &gt;_xlfn.MAXIFS(Table1[Team_Game_Number],Table1[Team],Table1[[#This Row],[Team]]) - 5,1,0)</f>
        <v>0</v>
      </c>
      <c r="AJ2180" cm="1">
        <f t="array" ref="AJ2180">MATCH(Table1[[#This Row],[Game_ID]],_xlfn.UNIQUE(_xlfn._xlws.FILTER(Table1[Game_ID],Table1[Team]=Table1[[#This Row],[Team]])),0)</f>
        <v>15</v>
      </c>
      <c r="AK2180">
        <f>IF(Table1[[#This Row],[Last5_Flag]]=1,1,0)</f>
        <v>0</v>
      </c>
      <c r="AL2180">
        <f>COUNTIFS(
    Table1[Player Name], Table1[[#This Row],[Player Name]],
    Table1[Position], Table1[[#This Row],[Position]]
)</f>
        <v>3</v>
      </c>
      <c r="AM2180" t="str" cm="1">
        <f t="array" ref="AM21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181" spans="1:39" x14ac:dyDescent="0.2">
      <c r="A2181" t="str">
        <f>TEXT(Table1[[#This Row],[Date]],"yyyymmdd") &amp; "_" &amp; (LEFT(D2181,3) &amp; "_" &amp; LEFT(E2181,3) &amp; "_" &amp; (Table1[[#This Row],[Game_no.]]))</f>
        <v>20260314_Win_WVW_1</v>
      </c>
      <c r="B2181" s="1">
        <v>46095</v>
      </c>
      <c r="C2181" s="3">
        <v>1</v>
      </c>
      <c r="D2181" t="s">
        <v>421</v>
      </c>
      <c r="E2181" t="s">
        <v>286</v>
      </c>
      <c r="F2181" t="s">
        <v>286</v>
      </c>
      <c r="G2181" t="s">
        <v>421</v>
      </c>
      <c r="I2181" t="str">
        <f>TRIM(SUBSTITUTE(Table1[[#This Row],[Player]], " ", ""))</f>
        <v/>
      </c>
      <c r="X2181" s="3"/>
      <c r="AF2181">
        <f>Table1[[#This Row],[AB]]+Table1[[#This Row],[BB]]+Table1[[#This Row],[SF]]</f>
        <v>0</v>
      </c>
      <c r="AG2181">
        <f>Table1[[#This Row],[H]]+Table1[[#This Row],[BB]]</f>
        <v>0</v>
      </c>
      <c r="AH2181">
        <f>Table1[[#This Row],[H]]-Table1[[#This Row],[2B]]-Table1[[#This Row],[3B]]-Table1[[#This Row],[HR]]</f>
        <v>0</v>
      </c>
      <c r="AI2181" s="3">
        <f>IF(Table1[[#This Row],[Team_Game_Number]] &gt;_xlfn.MAXIFS(Table1[Team_Game_Number],Table1[Team],Table1[[#This Row],[Team]]) - 5,1,0)</f>
        <v>0</v>
      </c>
      <c r="AJ2181" cm="1">
        <f t="array" ref="AJ2181">MATCH(Table1[[#This Row],[Game_ID]],_xlfn.UNIQUE(_xlfn._xlws.FILTER(Table1[Game_ID],Table1[Team]=Table1[[#This Row],[Team]])),0)</f>
        <v>15</v>
      </c>
      <c r="AK2181">
        <f>IF(Table1[[#This Row],[Last5_Flag]]=1,1,0)</f>
        <v>0</v>
      </c>
      <c r="AL2181">
        <f>COUNTIFS(
    Table1[Player Name], Table1[[#This Row],[Player Name]],
    Table1[Position], Table1[[#This Row],[Position]]
)</f>
        <v>0</v>
      </c>
      <c r="AM2181" cm="1">
        <f t="array" ref="AM21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0</v>
      </c>
    </row>
    <row r="2182" spans="1:39" x14ac:dyDescent="0.2">
      <c r="A2182" t="str">
        <f>TEXT(Table1[[#This Row],[Date]],"yyyymmdd") &amp; "_" &amp; (LEFT(D2182,3) &amp; "_" &amp; LEFT(E2182,3) &amp; "_" &amp; (Table1[[#This Row],[Game_no.]]))</f>
        <v>20260314_IUP_WVS_1</v>
      </c>
      <c r="B2182" s="1">
        <v>46095</v>
      </c>
      <c r="C2182" s="3">
        <v>1</v>
      </c>
      <c r="D2182" t="s">
        <v>301</v>
      </c>
      <c r="E2182" t="s">
        <v>130</v>
      </c>
      <c r="F2182" t="s">
        <v>130</v>
      </c>
      <c r="G2182" t="s">
        <v>301</v>
      </c>
      <c r="I2182" t="str">
        <f>TRIM(SUBSTITUTE(Table1[[#This Row],[Player]], " ", ""))</f>
        <v/>
      </c>
      <c r="X2182" s="3"/>
      <c r="AF2182">
        <f>Table1[[#This Row],[AB]]+Table1[[#This Row],[BB]]+Table1[[#This Row],[SF]]</f>
        <v>0</v>
      </c>
      <c r="AG2182">
        <f>Table1[[#This Row],[H]]+Table1[[#This Row],[BB]]</f>
        <v>0</v>
      </c>
      <c r="AH2182">
        <f>Table1[[#This Row],[H]]-Table1[[#This Row],[2B]]-Table1[[#This Row],[3B]]-Table1[[#This Row],[HR]]</f>
        <v>0</v>
      </c>
      <c r="AI2182" s="3">
        <f>IF(Table1[[#This Row],[Team_Game_Number]] &gt;_xlfn.MAXIFS(Table1[Team_Game_Number],Table1[Team],Table1[[#This Row],[Team]]) - 5,1,0)</f>
        <v>0</v>
      </c>
      <c r="AJ2182" cm="1">
        <f t="array" ref="AJ2182">MATCH(Table1[[#This Row],[Game_ID]],_xlfn.UNIQUE(_xlfn._xlws.FILTER(Table1[Game_ID],Table1[Team]=Table1[[#This Row],[Team]])),0)</f>
        <v>14</v>
      </c>
      <c r="AK2182">
        <f>IF(Table1[[#This Row],[Last5_Flag]]=1,1,0)</f>
        <v>0</v>
      </c>
      <c r="AL2182">
        <f>COUNTIFS(
    Table1[Player Name], Table1[[#This Row],[Player Name]],
    Table1[Position], Table1[[#This Row],[Position]]
)</f>
        <v>0</v>
      </c>
      <c r="AM2182" cm="1">
        <f t="array" ref="AM21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0</v>
      </c>
    </row>
    <row r="2183" spans="1:39" x14ac:dyDescent="0.2">
      <c r="A2183" t="str">
        <f>TEXT(Table1[[#This Row],[Date]],"yyyymmdd") &amp; "_" &amp; (LEFT(D2183,3) &amp; "_" &amp; LEFT(E2183,3) &amp; "_" &amp; (Table1[[#This Row],[Game_no.]]))</f>
        <v>20260314_Blo_D&amp;E_1</v>
      </c>
      <c r="B2183" s="1">
        <v>46095</v>
      </c>
      <c r="C2183" s="3">
        <v>1</v>
      </c>
      <c r="D2183" t="s">
        <v>417</v>
      </c>
      <c r="E2183" t="s">
        <v>42</v>
      </c>
      <c r="F2183" t="s">
        <v>42</v>
      </c>
      <c r="G2183" t="s">
        <v>417</v>
      </c>
      <c r="I2183" t="str">
        <f>TRIM(SUBSTITUTE(Table1[[#This Row],[Player]], " ", ""))</f>
        <v/>
      </c>
      <c r="X2183" s="3"/>
      <c r="AF2183">
        <f>Table1[[#This Row],[AB]]+Table1[[#This Row],[BB]]+Table1[[#This Row],[SF]]</f>
        <v>0</v>
      </c>
      <c r="AG2183">
        <f>Table1[[#This Row],[H]]+Table1[[#This Row],[BB]]</f>
        <v>0</v>
      </c>
      <c r="AH2183">
        <f>Table1[[#This Row],[H]]-Table1[[#This Row],[2B]]-Table1[[#This Row],[3B]]-Table1[[#This Row],[HR]]</f>
        <v>0</v>
      </c>
      <c r="AI2183" s="3">
        <f>IF(Table1[[#This Row],[Team_Game_Number]] &gt;_xlfn.MAXIFS(Table1[Team_Game_Number],Table1[Team],Table1[[#This Row],[Team]]) - 5,1,0)</f>
        <v>0</v>
      </c>
      <c r="AJ2183" cm="1">
        <f t="array" ref="AJ2183">MATCH(Table1[[#This Row],[Game_ID]],_xlfn.UNIQUE(_xlfn._xlws.FILTER(Table1[Game_ID],Table1[Team]=Table1[[#This Row],[Team]])),0)</f>
        <v>19</v>
      </c>
      <c r="AK2183">
        <f>IF(Table1[[#This Row],[Last5_Flag]]=1,1,0)</f>
        <v>0</v>
      </c>
      <c r="AL2183">
        <f>COUNTIFS(
    Table1[Player Name], Table1[[#This Row],[Player Name]],
    Table1[Position], Table1[[#This Row],[Position]]
)</f>
        <v>0</v>
      </c>
      <c r="AM2183" cm="1">
        <f t="array" ref="AM21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0</v>
      </c>
    </row>
    <row r="2184" spans="1:39" x14ac:dyDescent="0.2">
      <c r="A2184" t="str">
        <f>TEXT(Table1[[#This Row],[Date]],"yyyymmdd") &amp; "_" &amp; (LEFT(D2184,3) &amp; "_" &amp; LEFT(E2184,3) &amp; "_" &amp; (Table1[[#This Row],[Game_no.]]))</f>
        <v>20260314_Bow_Con_1</v>
      </c>
      <c r="B2184" s="1">
        <v>46095</v>
      </c>
      <c r="C2184" s="3">
        <v>1</v>
      </c>
      <c r="D2184" t="s">
        <v>302</v>
      </c>
      <c r="E2184" t="s">
        <v>97</v>
      </c>
      <c r="F2184" t="s">
        <v>97</v>
      </c>
      <c r="G2184" t="s">
        <v>302</v>
      </c>
      <c r="H2184" t="s">
        <v>98</v>
      </c>
      <c r="I2184" t="str">
        <f>TRIM(SUBSTITUTE(Table1[[#This Row],[Player]], " ", ""))</f>
        <v>K.Morgan</v>
      </c>
      <c r="J2184">
        <v>0</v>
      </c>
      <c r="K2184">
        <v>0</v>
      </c>
      <c r="L2184">
        <v>0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1</v>
      </c>
      <c r="U2184">
        <v>0</v>
      </c>
      <c r="V2184">
        <f t="shared" si="99"/>
        <v>0</v>
      </c>
      <c r="W2184" t="s">
        <v>8</v>
      </c>
      <c r="X2184" s="3">
        <v>1</v>
      </c>
      <c r="Y2184">
        <v>0</v>
      </c>
      <c r="AF2184">
        <f>Table1[[#This Row],[AB]]+Table1[[#This Row],[BB]]+Table1[[#This Row],[SF]]</f>
        <v>1</v>
      </c>
      <c r="AG2184">
        <f>Table1[[#This Row],[H]]+Table1[[#This Row],[BB]]</f>
        <v>1</v>
      </c>
      <c r="AH2184">
        <f>Table1[[#This Row],[H]]-Table1[[#This Row],[2B]]-Table1[[#This Row],[3B]]-Table1[[#This Row],[HR]]</f>
        <v>0</v>
      </c>
      <c r="AI2184" s="3">
        <f>IF(Table1[[#This Row],[Team_Game_Number]] &gt;_xlfn.MAXIFS(Table1[Team_Game_Number],Table1[Team],Table1[[#This Row],[Team]]) - 5,1,0)</f>
        <v>0</v>
      </c>
      <c r="AJ2184" cm="1">
        <f t="array" ref="AJ2184">MATCH(Table1[[#This Row],[Game_ID]],_xlfn.UNIQUE(_xlfn._xlws.FILTER(Table1[Game_ID],Table1[Team]=Table1[[#This Row],[Team]])),0)</f>
        <v>16</v>
      </c>
      <c r="AK2184">
        <f>IF(Table1[[#This Row],[Last5_Flag]]=1,1,0)</f>
        <v>0</v>
      </c>
      <c r="AL2184">
        <f>COUNTIFS(
    Table1[Player Name], Table1[[#This Row],[Player Name]],
    Table1[Position], Table1[[#This Row],[Position]]
)</f>
        <v>28</v>
      </c>
      <c r="AM2184" t="str" cm="1">
        <f t="array" ref="AM21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185" spans="1:39" x14ac:dyDescent="0.2">
      <c r="A2185" t="str">
        <f>TEXT(Table1[[#This Row],[Date]],"yyyymmdd") &amp; "_" &amp; (LEFT(D2185,3) &amp; "_" &amp; LEFT(E2185,3) &amp; "_" &amp; (Table1[[#This Row],[Game_no.]]))</f>
        <v>20260314_Bow_Con_1</v>
      </c>
      <c r="B2185" s="1">
        <v>46095</v>
      </c>
      <c r="C2185" s="3">
        <v>1</v>
      </c>
      <c r="D2185" t="s">
        <v>302</v>
      </c>
      <c r="E2185" t="s">
        <v>97</v>
      </c>
      <c r="F2185" t="s">
        <v>97</v>
      </c>
      <c r="G2185" t="s">
        <v>302</v>
      </c>
      <c r="H2185" t="s">
        <v>422</v>
      </c>
      <c r="I2185" t="str">
        <f>TRIM(SUBSTITUTE(Table1[[#This Row],[Player]], " ", ""))</f>
        <v>J.Vinaya</v>
      </c>
      <c r="J2185">
        <v>2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f t="shared" si="99"/>
        <v>0</v>
      </c>
      <c r="W2185" t="s">
        <v>8</v>
      </c>
      <c r="X2185" s="3">
        <v>1</v>
      </c>
      <c r="Y2185">
        <v>1</v>
      </c>
      <c r="AF2185">
        <f>Table1[[#This Row],[AB]]+Table1[[#This Row],[BB]]+Table1[[#This Row],[SF]]</f>
        <v>2</v>
      </c>
      <c r="AG2185">
        <f>Table1[[#This Row],[H]]+Table1[[#This Row],[BB]]</f>
        <v>0</v>
      </c>
      <c r="AH2185">
        <f>Table1[[#This Row],[H]]-Table1[[#This Row],[2B]]-Table1[[#This Row],[3B]]-Table1[[#This Row],[HR]]</f>
        <v>0</v>
      </c>
      <c r="AI2185" s="3">
        <f>IF(Table1[[#This Row],[Team_Game_Number]] &gt;_xlfn.MAXIFS(Table1[Team_Game_Number],Table1[Team],Table1[[#This Row],[Team]]) - 5,1,0)</f>
        <v>0</v>
      </c>
      <c r="AJ2185" cm="1">
        <f t="array" ref="AJ2185">MATCH(Table1[[#This Row],[Game_ID]],_xlfn.UNIQUE(_xlfn._xlws.FILTER(Table1[Game_ID],Table1[Team]=Table1[[#This Row],[Team]])),0)</f>
        <v>16</v>
      </c>
      <c r="AK2185">
        <f>IF(Table1[[#This Row],[Last5_Flag]]=1,1,0)</f>
        <v>0</v>
      </c>
      <c r="AL2185">
        <f>COUNTIFS(
    Table1[Player Name], Table1[[#This Row],[Player Name]],
    Table1[Position], Table1[[#This Row],[Position]]
)</f>
        <v>1</v>
      </c>
      <c r="AM2185" t="str" cm="1">
        <f t="array" ref="AM21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186" spans="1:39" x14ac:dyDescent="0.2">
      <c r="A2186" t="str">
        <f>TEXT(Table1[[#This Row],[Date]],"yyyymmdd") &amp; "_" &amp; (LEFT(D2186,3) &amp; "_" &amp; LEFT(E2186,3) &amp; "_" &amp; (Table1[[#This Row],[Game_no.]]))</f>
        <v>20260314_Bow_Con_1</v>
      </c>
      <c r="B2186" s="1">
        <v>46095</v>
      </c>
      <c r="C2186" s="3">
        <v>1</v>
      </c>
      <c r="D2186" t="s">
        <v>302</v>
      </c>
      <c r="E2186" t="s">
        <v>97</v>
      </c>
      <c r="F2186" t="s">
        <v>97</v>
      </c>
      <c r="G2186" t="s">
        <v>302</v>
      </c>
      <c r="H2186" t="s">
        <v>101</v>
      </c>
      <c r="I2186" t="str">
        <f>TRIM(SUBSTITUTE(Table1[[#This Row],[Player]], " ", ""))</f>
        <v>L.Lewis</v>
      </c>
      <c r="J2186">
        <v>3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f t="shared" si="99"/>
        <v>3</v>
      </c>
      <c r="W2186" t="s">
        <v>48</v>
      </c>
      <c r="X2186" s="3">
        <v>2</v>
      </c>
      <c r="Y2186">
        <v>1</v>
      </c>
      <c r="AF2186">
        <f>Table1[[#This Row],[AB]]+Table1[[#This Row],[BB]]+Table1[[#This Row],[SF]]</f>
        <v>3</v>
      </c>
      <c r="AG2186">
        <f>Table1[[#This Row],[H]]+Table1[[#This Row],[BB]]</f>
        <v>1</v>
      </c>
      <c r="AH2186">
        <f>Table1[[#This Row],[H]]-Table1[[#This Row],[2B]]-Table1[[#This Row],[3B]]-Table1[[#This Row],[HR]]</f>
        <v>0</v>
      </c>
      <c r="AI2186" s="3">
        <f>IF(Table1[[#This Row],[Team_Game_Number]] &gt;_xlfn.MAXIFS(Table1[Team_Game_Number],Table1[Team],Table1[[#This Row],[Team]]) - 5,1,0)</f>
        <v>0</v>
      </c>
      <c r="AJ2186" cm="1">
        <f t="array" ref="AJ2186">MATCH(Table1[[#This Row],[Game_ID]],_xlfn.UNIQUE(_xlfn._xlws.FILTER(Table1[Game_ID],Table1[Team]=Table1[[#This Row],[Team]])),0)</f>
        <v>16</v>
      </c>
      <c r="AK2186">
        <f>IF(Table1[[#This Row],[Last5_Flag]]=1,1,0)</f>
        <v>0</v>
      </c>
      <c r="AL2186">
        <f>COUNTIFS(
    Table1[Player Name], Table1[[#This Row],[Player Name]],
    Table1[Position], Table1[[#This Row],[Position]]
)</f>
        <v>28</v>
      </c>
      <c r="AM2186" t="str" cm="1">
        <f t="array" ref="AM21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187" spans="1:39" x14ac:dyDescent="0.2">
      <c r="A2187" t="str">
        <f>TEXT(Table1[[#This Row],[Date]],"yyyymmdd") &amp; "_" &amp; (LEFT(D2187,3) &amp; "_" &amp; LEFT(E2187,3) &amp; "_" &amp; (Table1[[#This Row],[Game_no.]]))</f>
        <v>20260314_Bow_Con_1</v>
      </c>
      <c r="B2187" s="1">
        <v>46095</v>
      </c>
      <c r="C2187" s="3">
        <v>1</v>
      </c>
      <c r="D2187" t="s">
        <v>302</v>
      </c>
      <c r="E2187" t="s">
        <v>97</v>
      </c>
      <c r="F2187" t="s">
        <v>97</v>
      </c>
      <c r="G2187" t="s">
        <v>302</v>
      </c>
      <c r="H2187" t="s">
        <v>102</v>
      </c>
      <c r="I2187" t="str">
        <f>TRIM(SUBSTITUTE(Table1[[#This Row],[Player]], " ", ""))</f>
        <v>A.Giles</v>
      </c>
      <c r="J2187">
        <v>3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f t="shared" si="99"/>
        <v>0</v>
      </c>
      <c r="W2187" t="s">
        <v>57</v>
      </c>
      <c r="X2187" s="3">
        <v>3</v>
      </c>
      <c r="Y2187">
        <v>0</v>
      </c>
      <c r="AF2187">
        <f>Table1[[#This Row],[AB]]+Table1[[#This Row],[BB]]+Table1[[#This Row],[SF]]</f>
        <v>3</v>
      </c>
      <c r="AG2187">
        <f>Table1[[#This Row],[H]]+Table1[[#This Row],[BB]]</f>
        <v>0</v>
      </c>
      <c r="AH2187">
        <f>Table1[[#This Row],[H]]-Table1[[#This Row],[2B]]-Table1[[#This Row],[3B]]-Table1[[#This Row],[HR]]</f>
        <v>0</v>
      </c>
      <c r="AI2187" s="3">
        <f>IF(Table1[[#This Row],[Team_Game_Number]] &gt;_xlfn.MAXIFS(Table1[Team_Game_Number],Table1[Team],Table1[[#This Row],[Team]]) - 5,1,0)</f>
        <v>0</v>
      </c>
      <c r="AJ2187" cm="1">
        <f t="array" ref="AJ2187">MATCH(Table1[[#This Row],[Game_ID]],_xlfn.UNIQUE(_xlfn._xlws.FILTER(Table1[Game_ID],Table1[Team]=Table1[[#This Row],[Team]])),0)</f>
        <v>16</v>
      </c>
      <c r="AK2187">
        <f>IF(Table1[[#This Row],[Last5_Flag]]=1,1,0)</f>
        <v>0</v>
      </c>
      <c r="AL2187">
        <f>COUNTIFS(
    Table1[Player Name], Table1[[#This Row],[Player Name]],
    Table1[Position], Table1[[#This Row],[Position]]
)</f>
        <v>27</v>
      </c>
      <c r="AM2187" t="str" cm="1">
        <f t="array" ref="AM21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188" spans="1:39" x14ac:dyDescent="0.2">
      <c r="A2188" t="str">
        <f>TEXT(Table1[[#This Row],[Date]],"yyyymmdd") &amp; "_" &amp; (LEFT(D2188,3) &amp; "_" &amp; LEFT(E2188,3) &amp; "_" &amp; (Table1[[#This Row],[Game_no.]]))</f>
        <v>20260314_Bow_Con_1</v>
      </c>
      <c r="B2188" s="1">
        <v>46095</v>
      </c>
      <c r="C2188" s="3">
        <v>1</v>
      </c>
      <c r="D2188" t="s">
        <v>302</v>
      </c>
      <c r="E2188" t="s">
        <v>97</v>
      </c>
      <c r="F2188" t="s">
        <v>97</v>
      </c>
      <c r="G2188" t="s">
        <v>302</v>
      </c>
      <c r="H2188" t="s">
        <v>100</v>
      </c>
      <c r="I2188" t="str">
        <f>TRIM(SUBSTITUTE(Table1[[#This Row],[Player]], " ", ""))</f>
        <v>M.Hollis</v>
      </c>
      <c r="J2188">
        <v>2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f t="shared" si="99"/>
        <v>0</v>
      </c>
      <c r="W2188" t="s">
        <v>166</v>
      </c>
      <c r="X2188" s="3">
        <v>4</v>
      </c>
      <c r="Y2188">
        <v>0</v>
      </c>
      <c r="Z2188">
        <v>4</v>
      </c>
      <c r="AA2188">
        <v>5</v>
      </c>
      <c r="AB2188">
        <v>4</v>
      </c>
      <c r="AC2188">
        <v>3</v>
      </c>
      <c r="AD2188">
        <v>2</v>
      </c>
      <c r="AE2188">
        <v>3</v>
      </c>
      <c r="AF2188">
        <f>Table1[[#This Row],[AB]]+Table1[[#This Row],[BB]]+Table1[[#This Row],[SF]]</f>
        <v>3</v>
      </c>
      <c r="AG2188">
        <f>Table1[[#This Row],[H]]+Table1[[#This Row],[BB]]</f>
        <v>1</v>
      </c>
      <c r="AH2188">
        <f>Table1[[#This Row],[H]]-Table1[[#This Row],[2B]]-Table1[[#This Row],[3B]]-Table1[[#This Row],[HR]]</f>
        <v>0</v>
      </c>
      <c r="AI2188" s="3">
        <f>IF(Table1[[#This Row],[Team_Game_Number]] &gt;_xlfn.MAXIFS(Table1[Team_Game_Number],Table1[Team],Table1[[#This Row],[Team]]) - 5,1,0)</f>
        <v>0</v>
      </c>
      <c r="AJ2188" cm="1">
        <f t="array" ref="AJ2188">MATCH(Table1[[#This Row],[Game_ID]],_xlfn.UNIQUE(_xlfn._xlws.FILTER(Table1[Game_ID],Table1[Team]=Table1[[#This Row],[Team]])),0)</f>
        <v>16</v>
      </c>
      <c r="AK2188">
        <f>IF(Table1[[#This Row],[Last5_Flag]]=1,1,0)</f>
        <v>0</v>
      </c>
      <c r="AL2188">
        <f>COUNTIFS(
    Table1[Player Name], Table1[[#This Row],[Player Name]],
    Table1[Position], Table1[[#This Row],[Position]]
)</f>
        <v>4</v>
      </c>
      <c r="AM2188" t="str" cm="1">
        <f t="array" ref="AM21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189" spans="1:39" x14ac:dyDescent="0.2">
      <c r="A2189" t="str">
        <f>TEXT(Table1[[#This Row],[Date]],"yyyymmdd") &amp; "_" &amp; (LEFT(D2189,3) &amp; "_" &amp; LEFT(E2189,3) &amp; "_" &amp; (Table1[[#This Row],[Game_no.]]))</f>
        <v>20260314_Bow_Con_1</v>
      </c>
      <c r="B2189" s="1">
        <v>46095</v>
      </c>
      <c r="C2189" s="3">
        <v>1</v>
      </c>
      <c r="D2189" t="s">
        <v>302</v>
      </c>
      <c r="E2189" t="s">
        <v>97</v>
      </c>
      <c r="F2189" t="s">
        <v>97</v>
      </c>
      <c r="G2189" t="s">
        <v>302</v>
      </c>
      <c r="H2189" t="s">
        <v>105</v>
      </c>
      <c r="I2189" t="str">
        <f>TRIM(SUBSTITUTE(Table1[[#This Row],[Player]], " ", ""))</f>
        <v>K.Sholter</v>
      </c>
      <c r="J2189">
        <v>2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f t="shared" si="99"/>
        <v>0</v>
      </c>
      <c r="W2189" t="s">
        <v>52</v>
      </c>
      <c r="X2189" s="3">
        <v>5</v>
      </c>
      <c r="Y2189">
        <v>0</v>
      </c>
      <c r="AF2189">
        <f>Table1[[#This Row],[AB]]+Table1[[#This Row],[BB]]+Table1[[#This Row],[SF]]</f>
        <v>3</v>
      </c>
      <c r="AG2189">
        <f>Table1[[#This Row],[H]]+Table1[[#This Row],[BB]]</f>
        <v>1</v>
      </c>
      <c r="AH2189">
        <f>Table1[[#This Row],[H]]-Table1[[#This Row],[2B]]-Table1[[#This Row],[3B]]-Table1[[#This Row],[HR]]</f>
        <v>0</v>
      </c>
      <c r="AI2189" s="3">
        <f>IF(Table1[[#This Row],[Team_Game_Number]] &gt;_xlfn.MAXIFS(Table1[Team_Game_Number],Table1[Team],Table1[[#This Row],[Team]]) - 5,1,0)</f>
        <v>0</v>
      </c>
      <c r="AJ2189" cm="1">
        <f t="array" ref="AJ2189">MATCH(Table1[[#This Row],[Game_ID]],_xlfn.UNIQUE(_xlfn._xlws.FILTER(Table1[Game_ID],Table1[Team]=Table1[[#This Row],[Team]])),0)</f>
        <v>16</v>
      </c>
      <c r="AK2189">
        <f>IF(Table1[[#This Row],[Last5_Flag]]=1,1,0)</f>
        <v>0</v>
      </c>
      <c r="AL2189">
        <f>COUNTIFS(
    Table1[Player Name], Table1[[#This Row],[Player Name]],
    Table1[Position], Table1[[#This Row],[Position]]
)</f>
        <v>16</v>
      </c>
      <c r="AM2189" t="str" cm="1">
        <f t="array" ref="AM21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90" spans="1:39" x14ac:dyDescent="0.2">
      <c r="A2190" t="str">
        <f>TEXT(Table1[[#This Row],[Date]],"yyyymmdd") &amp; "_" &amp; (LEFT(D2190,3) &amp; "_" &amp; LEFT(E2190,3) &amp; "_" &amp; (Table1[[#This Row],[Game_no.]]))</f>
        <v>20260314_Bow_Con_1</v>
      </c>
      <c r="B2190" s="1">
        <v>46095</v>
      </c>
      <c r="C2190" s="3">
        <v>1</v>
      </c>
      <c r="D2190" t="s">
        <v>302</v>
      </c>
      <c r="E2190" t="s">
        <v>97</v>
      </c>
      <c r="F2190" t="s">
        <v>97</v>
      </c>
      <c r="G2190" t="s">
        <v>302</v>
      </c>
      <c r="H2190" t="s">
        <v>106</v>
      </c>
      <c r="I2190" t="str">
        <f>TRIM(SUBSTITUTE(Table1[[#This Row],[Player]], " ", ""))</f>
        <v>S.Brehm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f t="shared" si="99"/>
        <v>0</v>
      </c>
      <c r="W2190" t="s">
        <v>73</v>
      </c>
      <c r="X2190" s="3"/>
      <c r="Y2190">
        <v>0</v>
      </c>
      <c r="AF2190">
        <f>Table1[[#This Row],[AB]]+Table1[[#This Row],[BB]]+Table1[[#This Row],[SF]]</f>
        <v>0</v>
      </c>
      <c r="AG2190">
        <f>Table1[[#This Row],[H]]+Table1[[#This Row],[BB]]</f>
        <v>0</v>
      </c>
      <c r="AH2190">
        <f>Table1[[#This Row],[H]]-Table1[[#This Row],[2B]]-Table1[[#This Row],[3B]]-Table1[[#This Row],[HR]]</f>
        <v>0</v>
      </c>
      <c r="AI2190" s="3">
        <f>IF(Table1[[#This Row],[Team_Game_Number]] &gt;_xlfn.MAXIFS(Table1[Team_Game_Number],Table1[Team],Table1[[#This Row],[Team]]) - 5,1,0)</f>
        <v>0</v>
      </c>
      <c r="AJ2190" cm="1">
        <f t="array" ref="AJ2190">MATCH(Table1[[#This Row],[Game_ID]],_xlfn.UNIQUE(_xlfn._xlws.FILTER(Table1[Game_ID],Table1[Team]=Table1[[#This Row],[Team]])),0)</f>
        <v>16</v>
      </c>
      <c r="AK2190">
        <f>IF(Table1[[#This Row],[Last5_Flag]]=1,1,0)</f>
        <v>0</v>
      </c>
      <c r="AL2190">
        <f>COUNTIFS(
    Table1[Player Name], Table1[[#This Row],[Player Name]],
    Table1[Position], Table1[[#This Row],[Position]]
)</f>
        <v>11</v>
      </c>
      <c r="AM2190" t="str" cm="1">
        <f t="array" ref="AM21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191" spans="1:39" x14ac:dyDescent="0.2">
      <c r="A2191" t="str">
        <f>TEXT(Table1[[#This Row],[Date]],"yyyymmdd") &amp; "_" &amp; (LEFT(D2191,3) &amp; "_" &amp; LEFT(E2191,3) &amp; "_" &amp; (Table1[[#This Row],[Game_no.]]))</f>
        <v>20260314_Bow_Con_1</v>
      </c>
      <c r="B2191" s="1">
        <v>46095</v>
      </c>
      <c r="C2191" s="3">
        <v>1</v>
      </c>
      <c r="D2191" t="s">
        <v>302</v>
      </c>
      <c r="E2191" t="s">
        <v>97</v>
      </c>
      <c r="F2191" t="s">
        <v>97</v>
      </c>
      <c r="G2191" t="s">
        <v>302</v>
      </c>
      <c r="H2191" t="s">
        <v>103</v>
      </c>
      <c r="I2191" t="str">
        <f>TRIM(SUBSTITUTE(Table1[[#This Row],[Player]], " ", ""))</f>
        <v>M.Gleason</v>
      </c>
      <c r="J2191">
        <v>2</v>
      </c>
      <c r="K2191">
        <v>0</v>
      </c>
      <c r="L2191">
        <v>1</v>
      </c>
      <c r="M2191">
        <v>0</v>
      </c>
      <c r="N2191">
        <v>1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f t="shared" si="99"/>
        <v>1</v>
      </c>
      <c r="W2191" t="s">
        <v>53</v>
      </c>
      <c r="X2191" s="3">
        <v>6</v>
      </c>
      <c r="Y2191">
        <v>0</v>
      </c>
      <c r="AF2191">
        <f>Table1[[#This Row],[AB]]+Table1[[#This Row],[BB]]+Table1[[#This Row],[SF]]</f>
        <v>3</v>
      </c>
      <c r="AG2191">
        <f>Table1[[#This Row],[H]]+Table1[[#This Row],[BB]]</f>
        <v>2</v>
      </c>
      <c r="AH2191">
        <f>Table1[[#This Row],[H]]-Table1[[#This Row],[2B]]-Table1[[#This Row],[3B]]-Table1[[#This Row],[HR]]</f>
        <v>1</v>
      </c>
      <c r="AI2191" s="3">
        <f>IF(Table1[[#This Row],[Team_Game_Number]] &gt;_xlfn.MAXIFS(Table1[Team_Game_Number],Table1[Team],Table1[[#This Row],[Team]]) - 5,1,0)</f>
        <v>0</v>
      </c>
      <c r="AJ2191" cm="1">
        <f t="array" ref="AJ2191">MATCH(Table1[[#This Row],[Game_ID]],_xlfn.UNIQUE(_xlfn._xlws.FILTER(Table1[Game_ID],Table1[Team]=Table1[[#This Row],[Team]])),0)</f>
        <v>16</v>
      </c>
      <c r="AK2191">
        <f>IF(Table1[[#This Row],[Last5_Flag]]=1,1,0)</f>
        <v>0</v>
      </c>
      <c r="AL2191">
        <f>COUNTIFS(
    Table1[Player Name], Table1[[#This Row],[Player Name]],
    Table1[Position], Table1[[#This Row],[Position]]
)</f>
        <v>21</v>
      </c>
      <c r="AM2191" t="str" cm="1">
        <f t="array" ref="AM21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192" spans="1:39" x14ac:dyDescent="0.2">
      <c r="A2192" t="str">
        <f>TEXT(Table1[[#This Row],[Date]],"yyyymmdd") &amp; "_" &amp; (LEFT(D2192,3) &amp; "_" &amp; LEFT(E2192,3) &amp; "_" &amp; (Table1[[#This Row],[Game_no.]]))</f>
        <v>20260314_Bow_Con_1</v>
      </c>
      <c r="B2192" s="1">
        <v>46095</v>
      </c>
      <c r="C2192" s="3">
        <v>1</v>
      </c>
      <c r="D2192" t="s">
        <v>302</v>
      </c>
      <c r="E2192" t="s">
        <v>97</v>
      </c>
      <c r="F2192" t="s">
        <v>97</v>
      </c>
      <c r="G2192" t="s">
        <v>302</v>
      </c>
      <c r="H2192" t="s">
        <v>111</v>
      </c>
      <c r="I2192" t="str">
        <f>TRIM(SUBSTITUTE(Table1[[#This Row],[Player]], " ", ""))</f>
        <v>H.Niten</v>
      </c>
      <c r="J2192">
        <v>3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f t="shared" si="99"/>
        <v>1</v>
      </c>
      <c r="W2192" t="s">
        <v>128</v>
      </c>
      <c r="X2192" s="3">
        <v>7</v>
      </c>
      <c r="Y2192">
        <v>0</v>
      </c>
      <c r="AF2192">
        <f>Table1[[#This Row],[AB]]+Table1[[#This Row],[BB]]+Table1[[#This Row],[SF]]</f>
        <v>3</v>
      </c>
      <c r="AG2192">
        <f>Table1[[#This Row],[H]]+Table1[[#This Row],[BB]]</f>
        <v>1</v>
      </c>
      <c r="AH2192">
        <f>Table1[[#This Row],[H]]-Table1[[#This Row],[2B]]-Table1[[#This Row],[3B]]-Table1[[#This Row],[HR]]</f>
        <v>1</v>
      </c>
      <c r="AI2192" s="3">
        <f>IF(Table1[[#This Row],[Team_Game_Number]] &gt;_xlfn.MAXIFS(Table1[Team_Game_Number],Table1[Team],Table1[[#This Row],[Team]]) - 5,1,0)</f>
        <v>0</v>
      </c>
      <c r="AJ2192" cm="1">
        <f t="array" ref="AJ2192">MATCH(Table1[[#This Row],[Game_ID]],_xlfn.UNIQUE(_xlfn._xlws.FILTER(Table1[Game_ID],Table1[Team]=Table1[[#This Row],[Team]])),0)</f>
        <v>16</v>
      </c>
      <c r="AK2192">
        <f>IF(Table1[[#This Row],[Last5_Flag]]=1,1,0)</f>
        <v>0</v>
      </c>
      <c r="AL2192">
        <f>COUNTIFS(
    Table1[Player Name], Table1[[#This Row],[Player Name]],
    Table1[Position], Table1[[#This Row],[Position]]
)</f>
        <v>2</v>
      </c>
      <c r="AM2192" t="str" cm="1">
        <f t="array" ref="AM21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193" spans="1:39" x14ac:dyDescent="0.2">
      <c r="A2193" t="str">
        <f>TEXT(Table1[[#This Row],[Date]],"yyyymmdd") &amp; "_" &amp; (LEFT(D2193,3) &amp; "_" &amp; LEFT(E2193,3) &amp; "_" &amp; (Table1[[#This Row],[Game_no.]]))</f>
        <v>20260314_Bow_Con_1</v>
      </c>
      <c r="B2193" s="1">
        <v>46095</v>
      </c>
      <c r="C2193" s="3">
        <v>1</v>
      </c>
      <c r="D2193" t="s">
        <v>302</v>
      </c>
      <c r="E2193" t="s">
        <v>97</v>
      </c>
      <c r="F2193" t="s">
        <v>97</v>
      </c>
      <c r="G2193" t="s">
        <v>302</v>
      </c>
      <c r="H2193" t="s">
        <v>99</v>
      </c>
      <c r="I2193" t="str">
        <f>TRIM(SUBSTITUTE(Table1[[#This Row],[Player]], " ", ""))</f>
        <v>B.Jamerson</v>
      </c>
      <c r="J2193">
        <v>3</v>
      </c>
      <c r="K2193">
        <v>0</v>
      </c>
      <c r="L2193">
        <v>0</v>
      </c>
      <c r="M2193">
        <v>0</v>
      </c>
      <c r="N2193">
        <v>0</v>
      </c>
      <c r="O2193">
        <v>2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f t="shared" si="99"/>
        <v>0</v>
      </c>
      <c r="W2193" t="s">
        <v>423</v>
      </c>
      <c r="X2193" s="3">
        <v>8</v>
      </c>
      <c r="Y2193">
        <v>0</v>
      </c>
      <c r="AF2193">
        <f>Table1[[#This Row],[AB]]+Table1[[#This Row],[BB]]+Table1[[#This Row],[SF]]</f>
        <v>3</v>
      </c>
      <c r="AG2193">
        <f>Table1[[#This Row],[H]]+Table1[[#This Row],[BB]]</f>
        <v>0</v>
      </c>
      <c r="AH2193">
        <f>Table1[[#This Row],[H]]-Table1[[#This Row],[2B]]-Table1[[#This Row],[3B]]-Table1[[#This Row],[HR]]</f>
        <v>0</v>
      </c>
      <c r="AI2193" s="3">
        <f>IF(Table1[[#This Row],[Team_Game_Number]] &gt;_xlfn.MAXIFS(Table1[Team_Game_Number],Table1[Team],Table1[[#This Row],[Team]]) - 5,1,0)</f>
        <v>0</v>
      </c>
      <c r="AJ2193" cm="1">
        <f t="array" ref="AJ2193">MATCH(Table1[[#This Row],[Game_ID]],_xlfn.UNIQUE(_xlfn._xlws.FILTER(Table1[Game_ID],Table1[Team]=Table1[[#This Row],[Team]])),0)</f>
        <v>16</v>
      </c>
      <c r="AK2193">
        <f>IF(Table1[[#This Row],[Last5_Flag]]=1,1,0)</f>
        <v>0</v>
      </c>
      <c r="AL2193">
        <f>COUNTIFS(
    Table1[Player Name], Table1[[#This Row],[Player Name]],
    Table1[Position], Table1[[#This Row],[Position]]
)</f>
        <v>2</v>
      </c>
      <c r="AM2193" t="str" cm="1">
        <f t="array" ref="AM21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194" spans="1:39" x14ac:dyDescent="0.2">
      <c r="A2194" t="str">
        <f>TEXT(Table1[[#This Row],[Date]],"yyyymmdd") &amp; "_" &amp; (LEFT(D2194,3) &amp; "_" &amp; LEFT(E2194,3) &amp; "_" &amp; (Table1[[#This Row],[Game_no.]]))</f>
        <v>20260314_Bow_Con_1</v>
      </c>
      <c r="B2194" s="1">
        <v>46095</v>
      </c>
      <c r="C2194" s="3">
        <v>1</v>
      </c>
      <c r="D2194" t="s">
        <v>302</v>
      </c>
      <c r="E2194" t="s">
        <v>97</v>
      </c>
      <c r="F2194" t="s">
        <v>97</v>
      </c>
      <c r="G2194" t="s">
        <v>302</v>
      </c>
      <c r="H2194" t="s">
        <v>104</v>
      </c>
      <c r="I2194" t="str">
        <f>TRIM(SUBSTITUTE(Table1[[#This Row],[Player]], " ", ""))</f>
        <v>K.McCord</v>
      </c>
      <c r="J2194">
        <v>3</v>
      </c>
      <c r="K2194">
        <v>0</v>
      </c>
      <c r="L2194">
        <v>1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f t="shared" si="99"/>
        <v>1</v>
      </c>
      <c r="W2194" t="s">
        <v>7</v>
      </c>
      <c r="X2194" s="3">
        <v>9</v>
      </c>
      <c r="Y2194">
        <v>0</v>
      </c>
      <c r="AF2194">
        <f>Table1[[#This Row],[AB]]+Table1[[#This Row],[BB]]+Table1[[#This Row],[SF]]</f>
        <v>3</v>
      </c>
      <c r="AG2194">
        <f>Table1[[#This Row],[H]]+Table1[[#This Row],[BB]]</f>
        <v>1</v>
      </c>
      <c r="AH2194">
        <f>Table1[[#This Row],[H]]-Table1[[#This Row],[2B]]-Table1[[#This Row],[3B]]-Table1[[#This Row],[HR]]</f>
        <v>1</v>
      </c>
      <c r="AI2194" s="3">
        <f>IF(Table1[[#This Row],[Team_Game_Number]] &gt;_xlfn.MAXIFS(Table1[Team_Game_Number],Table1[Team],Table1[[#This Row],[Team]]) - 5,1,0)</f>
        <v>0</v>
      </c>
      <c r="AJ2194" cm="1">
        <f t="array" ref="AJ2194">MATCH(Table1[[#This Row],[Game_ID]],_xlfn.UNIQUE(_xlfn._xlws.FILTER(Table1[Game_ID],Table1[Team]=Table1[[#This Row],[Team]])),0)</f>
        <v>16</v>
      </c>
      <c r="AK2194">
        <f>IF(Table1[[#This Row],[Last5_Flag]]=1,1,0)</f>
        <v>0</v>
      </c>
      <c r="AL2194">
        <f>COUNTIFS(
    Table1[Player Name], Table1[[#This Row],[Player Name]],
    Table1[Position], Table1[[#This Row],[Position]]
)</f>
        <v>22</v>
      </c>
      <c r="AM2194" t="str" cm="1">
        <f t="array" ref="AM21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195" spans="1:39" x14ac:dyDescent="0.2">
      <c r="A2195" t="str">
        <f>TEXT(Table1[[#This Row],[Date]],"yyyymmdd") &amp; "_" &amp; (LEFT(D2195,3) &amp; "_" &amp; LEFT(E2195,3) &amp; "_" &amp; (Table1[[#This Row],[Game_no.]]))</f>
        <v>20260314_Bow_Con_1</v>
      </c>
      <c r="B2195" s="1">
        <v>46095</v>
      </c>
      <c r="C2195" s="3">
        <v>1</v>
      </c>
      <c r="D2195" t="s">
        <v>302</v>
      </c>
      <c r="E2195" t="s">
        <v>97</v>
      </c>
      <c r="F2195" t="s">
        <v>97</v>
      </c>
      <c r="G2195" t="s">
        <v>302</v>
      </c>
      <c r="H2195" t="s">
        <v>107</v>
      </c>
      <c r="I2195" t="str">
        <f>TRIM(SUBSTITUTE(Table1[[#This Row],[Player]], " ", ""))</f>
        <v>G.Dodson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f t="shared" ref="V2195:V2220" si="100">L2195*1+P2195*2+Q2195*3+R2195*4</f>
        <v>0</v>
      </c>
      <c r="W2195" t="s">
        <v>54</v>
      </c>
      <c r="X2195" s="3"/>
      <c r="Y2195">
        <v>0</v>
      </c>
      <c r="AF2195">
        <f>Table1[[#This Row],[AB]]+Table1[[#This Row],[BB]]+Table1[[#This Row],[SF]]</f>
        <v>0</v>
      </c>
      <c r="AG2195">
        <f>Table1[[#This Row],[H]]+Table1[[#This Row],[BB]]</f>
        <v>0</v>
      </c>
      <c r="AH2195">
        <f>Table1[[#This Row],[H]]-Table1[[#This Row],[2B]]-Table1[[#This Row],[3B]]-Table1[[#This Row],[HR]]</f>
        <v>0</v>
      </c>
      <c r="AI2195" s="3">
        <f>IF(Table1[[#This Row],[Team_Game_Number]] &gt;_xlfn.MAXIFS(Table1[Team_Game_Number],Table1[Team],Table1[[#This Row],[Team]]) - 5,1,0)</f>
        <v>0</v>
      </c>
      <c r="AJ2195" cm="1">
        <f t="array" ref="AJ2195">MATCH(Table1[[#This Row],[Game_ID]],_xlfn.UNIQUE(_xlfn._xlws.FILTER(Table1[Game_ID],Table1[Team]=Table1[[#This Row],[Team]])),0)</f>
        <v>16</v>
      </c>
      <c r="AK2195">
        <f>IF(Table1[[#This Row],[Last5_Flag]]=1,1,0)</f>
        <v>0</v>
      </c>
      <c r="AL2195">
        <f>COUNTIFS(
    Table1[Player Name], Table1[[#This Row],[Player Name]],
    Table1[Position], Table1[[#This Row],[Position]]
)</f>
        <v>16</v>
      </c>
      <c r="AM2195" t="str" cm="1">
        <f t="array" ref="AM21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196" spans="1:39" x14ac:dyDescent="0.2">
      <c r="A2196" t="str">
        <f>TEXT(Table1[[#This Row],[Date]],"yyyymmdd") &amp; "_" &amp; (LEFT(D2196,3) &amp; "_" &amp; LEFT(E2196,3) &amp; "_" &amp; (Table1[[#This Row],[Game_no.]]))</f>
        <v>20260314_Bow_Con_1</v>
      </c>
      <c r="B2196" s="1">
        <v>46095</v>
      </c>
      <c r="C2196" s="3">
        <v>1</v>
      </c>
      <c r="D2196" t="s">
        <v>302</v>
      </c>
      <c r="E2196" t="s">
        <v>97</v>
      </c>
      <c r="F2196" t="s">
        <v>97</v>
      </c>
      <c r="G2196" t="s">
        <v>302</v>
      </c>
      <c r="H2196" t="s">
        <v>108</v>
      </c>
      <c r="I2196" t="str">
        <f>TRIM(SUBSTITUTE(Table1[[#This Row],[Player]], " ", ""))</f>
        <v>R.Hintz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f t="shared" si="100"/>
        <v>0</v>
      </c>
      <c r="W2196" t="s">
        <v>58</v>
      </c>
      <c r="X2196" s="3"/>
      <c r="Y2196">
        <v>0</v>
      </c>
      <c r="Z2196">
        <v>2</v>
      </c>
      <c r="AA2196">
        <v>1</v>
      </c>
      <c r="AB2196">
        <v>0</v>
      </c>
      <c r="AC2196">
        <v>0</v>
      </c>
      <c r="AD2196">
        <v>2</v>
      </c>
      <c r="AE2196">
        <v>4</v>
      </c>
      <c r="AF2196">
        <f>Table1[[#This Row],[AB]]+Table1[[#This Row],[BB]]+Table1[[#This Row],[SF]]</f>
        <v>0</v>
      </c>
      <c r="AG2196">
        <f>Table1[[#This Row],[H]]+Table1[[#This Row],[BB]]</f>
        <v>0</v>
      </c>
      <c r="AH2196">
        <f>Table1[[#This Row],[H]]-Table1[[#This Row],[2B]]-Table1[[#This Row],[3B]]-Table1[[#This Row],[HR]]</f>
        <v>0</v>
      </c>
      <c r="AI2196" s="3">
        <f>IF(Table1[[#This Row],[Team_Game_Number]] &gt;_xlfn.MAXIFS(Table1[Team_Game_Number],Table1[Team],Table1[[#This Row],[Team]]) - 5,1,0)</f>
        <v>0</v>
      </c>
      <c r="AJ2196" cm="1">
        <f t="array" ref="AJ2196">MATCH(Table1[[#This Row],[Game_ID]],_xlfn.UNIQUE(_xlfn._xlws.FILTER(Table1[Game_ID],Table1[Team]=Table1[[#This Row],[Team]])),0)</f>
        <v>16</v>
      </c>
      <c r="AK2196">
        <f>IF(Table1[[#This Row],[Last5_Flag]]=1,1,0)</f>
        <v>0</v>
      </c>
      <c r="AL2196">
        <f>COUNTIFS(
    Table1[Player Name], Table1[[#This Row],[Player Name]],
    Table1[Position], Table1[[#This Row],[Position]]
)</f>
        <v>14</v>
      </c>
      <c r="AM2196" t="str" cm="1">
        <f t="array" ref="AM21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197" spans="1:39" x14ac:dyDescent="0.2">
      <c r="A2197" t="str">
        <f>TEXT(Table1[[#This Row],[Date]],"yyyymmdd") &amp; "_" &amp; (LEFT(D2197,3) &amp; "_" &amp; LEFT(E2197,3) &amp; "_" &amp; (Table1[[#This Row],[Game_no.]]))</f>
        <v>20260314_Set_UC_1</v>
      </c>
      <c r="B2197" s="1">
        <v>46095</v>
      </c>
      <c r="C2197" s="3">
        <v>1</v>
      </c>
      <c r="D2197" t="s">
        <v>304</v>
      </c>
      <c r="E2197" t="s">
        <v>201</v>
      </c>
      <c r="F2197" t="s">
        <v>201</v>
      </c>
      <c r="G2197" t="s">
        <v>304</v>
      </c>
      <c r="H2197" t="s">
        <v>202</v>
      </c>
      <c r="I2197" t="str">
        <f>TRIM(SUBSTITUTE(Table1[[#This Row],[Player]], " ", ""))</f>
        <v>E.Zucchero</v>
      </c>
      <c r="J2197">
        <v>3</v>
      </c>
      <c r="K2197">
        <v>1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f t="shared" si="100"/>
        <v>0</v>
      </c>
      <c r="W2197" t="s">
        <v>48</v>
      </c>
      <c r="X2197" s="3">
        <v>1</v>
      </c>
      <c r="Y2197">
        <v>0</v>
      </c>
      <c r="AF2197">
        <f>Table1[[#This Row],[AB]]+Table1[[#This Row],[BB]]+Table1[[#This Row],[SF]]</f>
        <v>4</v>
      </c>
      <c r="AG2197">
        <f>Table1[[#This Row],[H]]+Table1[[#This Row],[BB]]</f>
        <v>1</v>
      </c>
      <c r="AH2197">
        <f>Table1[[#This Row],[H]]-Table1[[#This Row],[2B]]-Table1[[#This Row],[3B]]-Table1[[#This Row],[HR]]</f>
        <v>0</v>
      </c>
      <c r="AI2197" s="3">
        <f>IF(Table1[[#This Row],[Team_Game_Number]] &gt;_xlfn.MAXIFS(Table1[Team_Game_Number],Table1[Team],Table1[[#This Row],[Team]]) - 5,1,0)</f>
        <v>0</v>
      </c>
      <c r="AJ2197" cm="1">
        <f t="array" ref="AJ2197">MATCH(Table1[[#This Row],[Game_ID]],_xlfn.UNIQUE(_xlfn._xlws.FILTER(Table1[Game_ID],Table1[Team]=Table1[[#This Row],[Team]])),0)</f>
        <v>22</v>
      </c>
      <c r="AK2197">
        <f>IF(Table1[[#This Row],[Last5_Flag]]=1,1,0)</f>
        <v>0</v>
      </c>
      <c r="AL2197">
        <f>COUNTIFS(
    Table1[Player Name], Table1[[#This Row],[Player Name]],
    Table1[Position], Table1[[#This Row],[Position]]
)</f>
        <v>33</v>
      </c>
      <c r="AM2197" t="str" cm="1">
        <f t="array" ref="AM21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198" spans="1:39" x14ac:dyDescent="0.2">
      <c r="A2198" t="str">
        <f>TEXT(Table1[[#This Row],[Date]],"yyyymmdd") &amp; "_" &amp; (LEFT(D2198,3) &amp; "_" &amp; LEFT(E2198,3) &amp; "_" &amp; (Table1[[#This Row],[Game_no.]]))</f>
        <v>20260314_Set_UC_1</v>
      </c>
      <c r="B2198" s="1">
        <v>46095</v>
      </c>
      <c r="C2198" s="3">
        <v>1</v>
      </c>
      <c r="D2198" t="s">
        <v>304</v>
      </c>
      <c r="E2198" t="s">
        <v>201</v>
      </c>
      <c r="F2198" t="s">
        <v>201</v>
      </c>
      <c r="G2198" t="s">
        <v>304</v>
      </c>
      <c r="H2198" t="s">
        <v>205</v>
      </c>
      <c r="I2198" t="str">
        <f>TRIM(SUBSTITUTE(Table1[[#This Row],[Player]], " ", ""))</f>
        <v>T.Hodson</v>
      </c>
      <c r="J2198">
        <v>4</v>
      </c>
      <c r="K2198">
        <v>1</v>
      </c>
      <c r="L2198">
        <v>1</v>
      </c>
      <c r="M2198">
        <v>1</v>
      </c>
      <c r="N2198">
        <v>0</v>
      </c>
      <c r="O2198">
        <v>2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f t="shared" si="100"/>
        <v>1</v>
      </c>
      <c r="W2198" t="s">
        <v>8</v>
      </c>
      <c r="X2198" s="3">
        <v>2</v>
      </c>
      <c r="Y2198">
        <v>0</v>
      </c>
      <c r="AF2198">
        <f>Table1[[#This Row],[AB]]+Table1[[#This Row],[BB]]+Table1[[#This Row],[SF]]</f>
        <v>4</v>
      </c>
      <c r="AG2198">
        <f>Table1[[#This Row],[H]]+Table1[[#This Row],[BB]]</f>
        <v>1</v>
      </c>
      <c r="AH2198">
        <f>Table1[[#This Row],[H]]-Table1[[#This Row],[2B]]-Table1[[#This Row],[3B]]-Table1[[#This Row],[HR]]</f>
        <v>1</v>
      </c>
      <c r="AI2198" s="3">
        <f>IF(Table1[[#This Row],[Team_Game_Number]] &gt;_xlfn.MAXIFS(Table1[Team_Game_Number],Table1[Team],Table1[[#This Row],[Team]]) - 5,1,0)</f>
        <v>0</v>
      </c>
      <c r="AJ2198" cm="1">
        <f t="array" ref="AJ2198">MATCH(Table1[[#This Row],[Game_ID]],_xlfn.UNIQUE(_xlfn._xlws.FILTER(Table1[Game_ID],Table1[Team]=Table1[[#This Row],[Team]])),0)</f>
        <v>22</v>
      </c>
      <c r="AK2198">
        <f>IF(Table1[[#This Row],[Last5_Flag]]=1,1,0)</f>
        <v>0</v>
      </c>
      <c r="AL2198">
        <f>COUNTIFS(
    Table1[Player Name], Table1[[#This Row],[Player Name]],
    Table1[Position], Table1[[#This Row],[Position]]
)</f>
        <v>33</v>
      </c>
      <c r="AM2198" t="str" cm="1">
        <f t="array" ref="AM21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199" spans="1:39" x14ac:dyDescent="0.2">
      <c r="A2199" t="str">
        <f>TEXT(Table1[[#This Row],[Date]],"yyyymmdd") &amp; "_" &amp; (LEFT(D2199,3) &amp; "_" &amp; LEFT(E2199,3) &amp; "_" &amp; (Table1[[#This Row],[Game_no.]]))</f>
        <v>20260314_Set_UC_1</v>
      </c>
      <c r="B2199" s="1">
        <v>46095</v>
      </c>
      <c r="C2199" s="3">
        <v>1</v>
      </c>
      <c r="D2199" t="s">
        <v>304</v>
      </c>
      <c r="E2199" t="s">
        <v>201</v>
      </c>
      <c r="F2199" t="s">
        <v>201</v>
      </c>
      <c r="G2199" t="s">
        <v>304</v>
      </c>
      <c r="H2199" t="s">
        <v>222</v>
      </c>
      <c r="I2199" t="str">
        <f>TRIM(SUBSTITUTE(Table1[[#This Row],[Player]], " ", ""))</f>
        <v>C.Masters</v>
      </c>
      <c r="J2199">
        <v>4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f t="shared" si="100"/>
        <v>1</v>
      </c>
      <c r="W2199" t="s">
        <v>58</v>
      </c>
      <c r="X2199" s="3">
        <v>3</v>
      </c>
      <c r="Y2199">
        <v>0</v>
      </c>
      <c r="Z2199">
        <v>7</v>
      </c>
      <c r="AA2199">
        <v>2</v>
      </c>
      <c r="AB2199">
        <v>0</v>
      </c>
      <c r="AC2199">
        <v>0</v>
      </c>
      <c r="AD2199">
        <v>3</v>
      </c>
      <c r="AE2199">
        <v>11</v>
      </c>
      <c r="AF2199">
        <f>Table1[[#This Row],[AB]]+Table1[[#This Row],[BB]]+Table1[[#This Row],[SF]]</f>
        <v>4</v>
      </c>
      <c r="AG2199">
        <f>Table1[[#This Row],[H]]+Table1[[#This Row],[BB]]</f>
        <v>1</v>
      </c>
      <c r="AH2199">
        <f>Table1[[#This Row],[H]]-Table1[[#This Row],[2B]]-Table1[[#This Row],[3B]]-Table1[[#This Row],[HR]]</f>
        <v>1</v>
      </c>
      <c r="AI2199" s="3">
        <f>IF(Table1[[#This Row],[Team_Game_Number]] &gt;_xlfn.MAXIFS(Table1[Team_Game_Number],Table1[Team],Table1[[#This Row],[Team]]) - 5,1,0)</f>
        <v>0</v>
      </c>
      <c r="AJ2199" cm="1">
        <f t="array" ref="AJ2199">MATCH(Table1[[#This Row],[Game_ID]],_xlfn.UNIQUE(_xlfn._xlws.FILTER(Table1[Game_ID],Table1[Team]=Table1[[#This Row],[Team]])),0)</f>
        <v>22</v>
      </c>
      <c r="AK2199">
        <f>IF(Table1[[#This Row],[Last5_Flag]]=1,1,0)</f>
        <v>0</v>
      </c>
      <c r="AL2199">
        <f>COUNTIFS(
    Table1[Player Name], Table1[[#This Row],[Player Name]],
    Table1[Position], Table1[[#This Row],[Position]]
)</f>
        <v>11</v>
      </c>
      <c r="AM2199" t="str" cm="1">
        <f t="array" ref="AM21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00" spans="1:39" x14ac:dyDescent="0.2">
      <c r="A2200" t="str">
        <f>TEXT(Table1[[#This Row],[Date]],"yyyymmdd") &amp; "_" &amp; (LEFT(D2200,3) &amp; "_" &amp; LEFT(E2200,3) &amp; "_" &amp; (Table1[[#This Row],[Game_no.]]))</f>
        <v>20260314_Set_UC_1</v>
      </c>
      <c r="B2200" s="1">
        <v>46095</v>
      </c>
      <c r="C2200" s="3">
        <v>1</v>
      </c>
      <c r="D2200" t="s">
        <v>304</v>
      </c>
      <c r="E2200" t="s">
        <v>201</v>
      </c>
      <c r="F2200" t="s">
        <v>201</v>
      </c>
      <c r="G2200" t="s">
        <v>304</v>
      </c>
      <c r="H2200" t="s">
        <v>204</v>
      </c>
      <c r="I2200" t="str">
        <f>TRIM(SUBSTITUTE(Table1[[#This Row],[Player]], " ", ""))</f>
        <v>K.Moran</v>
      </c>
      <c r="J2200">
        <v>2</v>
      </c>
      <c r="K2200">
        <v>0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f t="shared" si="100"/>
        <v>0</v>
      </c>
      <c r="W2200" t="s">
        <v>53</v>
      </c>
      <c r="X2200" s="3">
        <v>4</v>
      </c>
      <c r="Y2200">
        <v>0</v>
      </c>
      <c r="AF2200">
        <f>Table1[[#This Row],[AB]]+Table1[[#This Row],[BB]]+Table1[[#This Row],[SF]]</f>
        <v>3</v>
      </c>
      <c r="AG2200">
        <f>Table1[[#This Row],[H]]+Table1[[#This Row],[BB]]</f>
        <v>0</v>
      </c>
      <c r="AH2200">
        <f>Table1[[#This Row],[H]]-Table1[[#This Row],[2B]]-Table1[[#This Row],[3B]]-Table1[[#This Row],[HR]]</f>
        <v>0</v>
      </c>
      <c r="AI2200" s="3">
        <f>IF(Table1[[#This Row],[Team_Game_Number]] &gt;_xlfn.MAXIFS(Table1[Team_Game_Number],Table1[Team],Table1[[#This Row],[Team]]) - 5,1,0)</f>
        <v>0</v>
      </c>
      <c r="AJ2200" cm="1">
        <f t="array" ref="AJ2200">MATCH(Table1[[#This Row],[Game_ID]],_xlfn.UNIQUE(_xlfn._xlws.FILTER(Table1[Game_ID],Table1[Team]=Table1[[#This Row],[Team]])),0)</f>
        <v>22</v>
      </c>
      <c r="AK2200">
        <f>IF(Table1[[#This Row],[Last5_Flag]]=1,1,0)</f>
        <v>0</v>
      </c>
      <c r="AL2200">
        <f>COUNTIFS(
    Table1[Player Name], Table1[[#This Row],[Player Name]],
    Table1[Position], Table1[[#This Row],[Position]]
)</f>
        <v>9</v>
      </c>
      <c r="AM2200" t="str" cm="1">
        <f t="array" ref="AM22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201" spans="1:39" x14ac:dyDescent="0.2">
      <c r="A2201" t="str">
        <f>TEXT(Table1[[#This Row],[Date]],"yyyymmdd") &amp; "_" &amp; (LEFT(D2201,3) &amp; "_" &amp; LEFT(E2201,3) &amp; "_" &amp; (Table1[[#This Row],[Game_no.]]))</f>
        <v>20260314_Set_UC_1</v>
      </c>
      <c r="B2201" s="1">
        <v>46095</v>
      </c>
      <c r="C2201" s="3">
        <v>1</v>
      </c>
      <c r="D2201" t="s">
        <v>304</v>
      </c>
      <c r="E2201" t="s">
        <v>201</v>
      </c>
      <c r="F2201" t="s">
        <v>201</v>
      </c>
      <c r="G2201" t="s">
        <v>304</v>
      </c>
      <c r="H2201" t="s">
        <v>315</v>
      </c>
      <c r="I2201" t="str">
        <f>TRIM(SUBSTITUTE(Table1[[#This Row],[Player]], " ", ""))</f>
        <v>R.Wood</v>
      </c>
      <c r="J2201">
        <v>3</v>
      </c>
      <c r="K2201">
        <v>0</v>
      </c>
      <c r="L2201">
        <v>1</v>
      </c>
      <c r="M2201">
        <v>1</v>
      </c>
      <c r="N2201">
        <v>0</v>
      </c>
      <c r="O2201">
        <v>2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f t="shared" si="100"/>
        <v>1</v>
      </c>
      <c r="W2201" t="s">
        <v>43</v>
      </c>
      <c r="X2201" s="3">
        <v>5</v>
      </c>
      <c r="Y2201">
        <v>1</v>
      </c>
      <c r="AF2201">
        <f>Table1[[#This Row],[AB]]+Table1[[#This Row],[BB]]+Table1[[#This Row],[SF]]</f>
        <v>3</v>
      </c>
      <c r="AG2201">
        <f>Table1[[#This Row],[H]]+Table1[[#This Row],[BB]]</f>
        <v>1</v>
      </c>
      <c r="AH2201">
        <f>Table1[[#This Row],[H]]-Table1[[#This Row],[2B]]-Table1[[#This Row],[3B]]-Table1[[#This Row],[HR]]</f>
        <v>1</v>
      </c>
      <c r="AI2201" s="3">
        <f>IF(Table1[[#This Row],[Team_Game_Number]] &gt;_xlfn.MAXIFS(Table1[Team_Game_Number],Table1[Team],Table1[[#This Row],[Team]]) - 5,1,0)</f>
        <v>0</v>
      </c>
      <c r="AJ2201" cm="1">
        <f t="array" ref="AJ2201">MATCH(Table1[[#This Row],[Game_ID]],_xlfn.UNIQUE(_xlfn._xlws.FILTER(Table1[Game_ID],Table1[Team]=Table1[[#This Row],[Team]])),0)</f>
        <v>22</v>
      </c>
      <c r="AK2201">
        <f>IF(Table1[[#This Row],[Last5_Flag]]=1,1,0)</f>
        <v>0</v>
      </c>
      <c r="AL2201">
        <f>COUNTIFS(
    Table1[Player Name], Table1[[#This Row],[Player Name]],
    Table1[Position], Table1[[#This Row],[Position]]
)</f>
        <v>1</v>
      </c>
      <c r="AM2201" t="str" cm="1">
        <f t="array" ref="AM22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202" spans="1:39" x14ac:dyDescent="0.2">
      <c r="A2202" t="str">
        <f>TEXT(Table1[[#This Row],[Date]],"yyyymmdd") &amp; "_" &amp; (LEFT(D2202,3) &amp; "_" &amp; LEFT(E2202,3) &amp; "_" &amp; (Table1[[#This Row],[Game_no.]]))</f>
        <v>20260314_Set_UC_1</v>
      </c>
      <c r="B2202" s="1">
        <v>46095</v>
      </c>
      <c r="C2202" s="3">
        <v>1</v>
      </c>
      <c r="D2202" t="s">
        <v>304</v>
      </c>
      <c r="E2202" t="s">
        <v>201</v>
      </c>
      <c r="F2202" t="s">
        <v>201</v>
      </c>
      <c r="G2202" t="s">
        <v>304</v>
      </c>
      <c r="H2202" t="s">
        <v>207</v>
      </c>
      <c r="I2202" t="str">
        <f>TRIM(SUBSTITUTE(Table1[[#This Row],[Player]], " ", ""))</f>
        <v>A.Hurley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f t="shared" si="100"/>
        <v>0</v>
      </c>
      <c r="W2202" t="s">
        <v>73</v>
      </c>
      <c r="X2202" s="3"/>
      <c r="Y2202">
        <v>0</v>
      </c>
      <c r="AF2202">
        <f>Table1[[#This Row],[AB]]+Table1[[#This Row],[BB]]+Table1[[#This Row],[SF]]</f>
        <v>0</v>
      </c>
      <c r="AG2202">
        <f>Table1[[#This Row],[H]]+Table1[[#This Row],[BB]]</f>
        <v>0</v>
      </c>
      <c r="AH2202">
        <f>Table1[[#This Row],[H]]-Table1[[#This Row],[2B]]-Table1[[#This Row],[3B]]-Table1[[#This Row],[HR]]</f>
        <v>0</v>
      </c>
      <c r="AI2202" s="3">
        <f>IF(Table1[[#This Row],[Team_Game_Number]] &gt;_xlfn.MAXIFS(Table1[Team_Game_Number],Table1[Team],Table1[[#This Row],[Team]]) - 5,1,0)</f>
        <v>0</v>
      </c>
      <c r="AJ2202" cm="1">
        <f t="array" ref="AJ2202">MATCH(Table1[[#This Row],[Game_ID]],_xlfn.UNIQUE(_xlfn._xlws.FILTER(Table1[Game_ID],Table1[Team]=Table1[[#This Row],[Team]])),0)</f>
        <v>22</v>
      </c>
      <c r="AK2202">
        <f>IF(Table1[[#This Row],[Last5_Flag]]=1,1,0)</f>
        <v>0</v>
      </c>
      <c r="AL2202">
        <f>COUNTIFS(
    Table1[Player Name], Table1[[#This Row],[Player Name]],
    Table1[Position], Table1[[#This Row],[Position]]
)</f>
        <v>16</v>
      </c>
      <c r="AM2202" t="str" cm="1">
        <f t="array" ref="AM22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203" spans="1:39" x14ac:dyDescent="0.2">
      <c r="A2203" t="str">
        <f>TEXT(Table1[[#This Row],[Date]],"yyyymmdd") &amp; "_" &amp; (LEFT(D2203,3) &amp; "_" &amp; LEFT(E2203,3) &amp; "_" &amp; (Table1[[#This Row],[Game_no.]]))</f>
        <v>20260314_Set_UC_1</v>
      </c>
      <c r="B2203" s="1">
        <v>46095</v>
      </c>
      <c r="C2203" s="3">
        <v>1</v>
      </c>
      <c r="D2203" t="s">
        <v>304</v>
      </c>
      <c r="E2203" t="s">
        <v>201</v>
      </c>
      <c r="F2203" t="s">
        <v>201</v>
      </c>
      <c r="G2203" t="s">
        <v>304</v>
      </c>
      <c r="H2203" t="s">
        <v>206</v>
      </c>
      <c r="I2203" t="str">
        <f>TRIM(SUBSTITUTE(Table1[[#This Row],[Player]], " ", ""))</f>
        <v>D.Pici</v>
      </c>
      <c r="J2203">
        <v>1</v>
      </c>
      <c r="K2203">
        <v>1</v>
      </c>
      <c r="L2203">
        <v>1</v>
      </c>
      <c r="M2203">
        <v>0</v>
      </c>
      <c r="N2203">
        <v>2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f t="shared" si="100"/>
        <v>1</v>
      </c>
      <c r="W2203" t="s">
        <v>52</v>
      </c>
      <c r="X2203" s="3">
        <v>6</v>
      </c>
      <c r="Y2203">
        <v>0</v>
      </c>
      <c r="AF2203">
        <f>Table1[[#This Row],[AB]]+Table1[[#This Row],[BB]]+Table1[[#This Row],[SF]]</f>
        <v>3</v>
      </c>
      <c r="AG2203">
        <f>Table1[[#This Row],[H]]+Table1[[#This Row],[BB]]</f>
        <v>3</v>
      </c>
      <c r="AH2203">
        <f>Table1[[#This Row],[H]]-Table1[[#This Row],[2B]]-Table1[[#This Row],[3B]]-Table1[[#This Row],[HR]]</f>
        <v>1</v>
      </c>
      <c r="AI2203" s="3">
        <f>IF(Table1[[#This Row],[Team_Game_Number]] &gt;_xlfn.MAXIFS(Table1[Team_Game_Number],Table1[Team],Table1[[#This Row],[Team]]) - 5,1,0)</f>
        <v>0</v>
      </c>
      <c r="AJ2203" cm="1">
        <f t="array" ref="AJ2203">MATCH(Table1[[#This Row],[Game_ID]],_xlfn.UNIQUE(_xlfn._xlws.FILTER(Table1[Game_ID],Table1[Team]=Table1[[#This Row],[Team]])),0)</f>
        <v>22</v>
      </c>
      <c r="AK2203">
        <f>IF(Table1[[#This Row],[Last5_Flag]]=1,1,0)</f>
        <v>0</v>
      </c>
      <c r="AL2203">
        <f>COUNTIFS(
    Table1[Player Name], Table1[[#This Row],[Player Name]],
    Table1[Position], Table1[[#This Row],[Position]]
)</f>
        <v>7</v>
      </c>
      <c r="AM2203" t="str" cm="1">
        <f t="array" ref="AM22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04" spans="1:39" x14ac:dyDescent="0.2">
      <c r="A2204" t="str">
        <f>TEXT(Table1[[#This Row],[Date]],"yyyymmdd") &amp; "_" &amp; (LEFT(D2204,3) &amp; "_" &amp; LEFT(E2204,3) &amp; "_" &amp; (Table1[[#This Row],[Game_no.]]))</f>
        <v>20260314_Set_UC_1</v>
      </c>
      <c r="B2204" s="1">
        <v>46095</v>
      </c>
      <c r="C2204" s="3">
        <v>1</v>
      </c>
      <c r="D2204" t="s">
        <v>304</v>
      </c>
      <c r="E2204" t="s">
        <v>201</v>
      </c>
      <c r="F2204" t="s">
        <v>201</v>
      </c>
      <c r="G2204" t="s">
        <v>304</v>
      </c>
      <c r="H2204" t="s">
        <v>208</v>
      </c>
      <c r="I2204" t="str">
        <f>TRIM(SUBSTITUTE(Table1[[#This Row],[Player]], " ", ""))</f>
        <v>A.Espinoza</v>
      </c>
      <c r="J2204">
        <v>2</v>
      </c>
      <c r="K2204">
        <v>0</v>
      </c>
      <c r="L2204">
        <v>1</v>
      </c>
      <c r="M2204">
        <v>2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f t="shared" si="100"/>
        <v>3</v>
      </c>
      <c r="W2204" t="s">
        <v>57</v>
      </c>
      <c r="X2204" s="3">
        <v>7</v>
      </c>
      <c r="Y2204">
        <v>0</v>
      </c>
      <c r="AF2204">
        <f>Table1[[#This Row],[AB]]+Table1[[#This Row],[BB]]+Table1[[#This Row],[SF]]</f>
        <v>3</v>
      </c>
      <c r="AG2204">
        <f>Table1[[#This Row],[H]]+Table1[[#This Row],[BB]]</f>
        <v>2</v>
      </c>
      <c r="AH2204">
        <f>Table1[[#This Row],[H]]-Table1[[#This Row],[2B]]-Table1[[#This Row],[3B]]-Table1[[#This Row],[HR]]</f>
        <v>0</v>
      </c>
      <c r="AI2204" s="3">
        <f>IF(Table1[[#This Row],[Team_Game_Number]] &gt;_xlfn.MAXIFS(Table1[Team_Game_Number],Table1[Team],Table1[[#This Row],[Team]]) - 5,1,0)</f>
        <v>0</v>
      </c>
      <c r="AJ2204" cm="1">
        <f t="array" ref="AJ2204">MATCH(Table1[[#This Row],[Game_ID]],_xlfn.UNIQUE(_xlfn._xlws.FILTER(Table1[Game_ID],Table1[Team]=Table1[[#This Row],[Team]])),0)</f>
        <v>22</v>
      </c>
      <c r="AK2204">
        <f>IF(Table1[[#This Row],[Last5_Flag]]=1,1,0)</f>
        <v>0</v>
      </c>
      <c r="AL2204">
        <f>COUNTIFS(
    Table1[Player Name], Table1[[#This Row],[Player Name]],
    Table1[Position], Table1[[#This Row],[Position]]
)</f>
        <v>31</v>
      </c>
      <c r="AM2204" t="str" cm="1">
        <f t="array" ref="AM22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205" spans="1:39" x14ac:dyDescent="0.2">
      <c r="A2205" t="str">
        <f>TEXT(Table1[[#This Row],[Date]],"yyyymmdd") &amp; "_" &amp; (LEFT(D2205,3) &amp; "_" &amp; LEFT(E2205,3) &amp; "_" &amp; (Table1[[#This Row],[Game_no.]]))</f>
        <v>20260314_Set_UC_1</v>
      </c>
      <c r="B2205" s="1">
        <v>46095</v>
      </c>
      <c r="C2205" s="3">
        <v>1</v>
      </c>
      <c r="D2205" t="s">
        <v>304</v>
      </c>
      <c r="E2205" t="s">
        <v>201</v>
      </c>
      <c r="F2205" t="s">
        <v>201</v>
      </c>
      <c r="G2205" t="s">
        <v>304</v>
      </c>
      <c r="H2205" t="s">
        <v>266</v>
      </c>
      <c r="I2205" t="str">
        <f>TRIM(SUBSTITUTE(Table1[[#This Row],[Player]], " ", ""))</f>
        <v>M.Hataway</v>
      </c>
      <c r="J2205">
        <v>2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f t="shared" si="100"/>
        <v>0</v>
      </c>
      <c r="W2205" t="s">
        <v>54</v>
      </c>
      <c r="X2205" s="3">
        <v>8</v>
      </c>
      <c r="Y2205">
        <v>0</v>
      </c>
      <c r="AF2205">
        <f>Table1[[#This Row],[AB]]+Table1[[#This Row],[BB]]+Table1[[#This Row],[SF]]</f>
        <v>2</v>
      </c>
      <c r="AG2205">
        <f>Table1[[#This Row],[H]]+Table1[[#This Row],[BB]]</f>
        <v>0</v>
      </c>
      <c r="AH2205">
        <f>Table1[[#This Row],[H]]-Table1[[#This Row],[2B]]-Table1[[#This Row],[3B]]-Table1[[#This Row],[HR]]</f>
        <v>0</v>
      </c>
      <c r="AI2205" s="3">
        <f>IF(Table1[[#This Row],[Team_Game_Number]] &gt;_xlfn.MAXIFS(Table1[Team_Game_Number],Table1[Team],Table1[[#This Row],[Team]]) - 5,1,0)</f>
        <v>0</v>
      </c>
      <c r="AJ2205" cm="1">
        <f t="array" ref="AJ2205">MATCH(Table1[[#This Row],[Game_ID]],_xlfn.UNIQUE(_xlfn._xlws.FILTER(Table1[Game_ID],Table1[Team]=Table1[[#This Row],[Team]])),0)</f>
        <v>22</v>
      </c>
      <c r="AK2205">
        <f>IF(Table1[[#This Row],[Last5_Flag]]=1,1,0)</f>
        <v>0</v>
      </c>
      <c r="AL2205">
        <f>COUNTIFS(
    Table1[Player Name], Table1[[#This Row],[Player Name]],
    Table1[Position], Table1[[#This Row],[Position]]
)</f>
        <v>14</v>
      </c>
      <c r="AM2205" t="str" cm="1">
        <f t="array" ref="AM22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206" spans="1:39" x14ac:dyDescent="0.2">
      <c r="A2206" t="str">
        <f>TEXT(Table1[[#This Row],[Date]],"yyyymmdd") &amp; "_" &amp; (LEFT(D2206,3) &amp; "_" &amp; LEFT(E2206,3) &amp; "_" &amp; (Table1[[#This Row],[Game_no.]]))</f>
        <v>20260314_Set_UC_1</v>
      </c>
      <c r="B2206" s="1">
        <v>46095</v>
      </c>
      <c r="C2206" s="3">
        <v>1</v>
      </c>
      <c r="D2206" t="s">
        <v>304</v>
      </c>
      <c r="E2206" t="s">
        <v>201</v>
      </c>
      <c r="F2206" t="s">
        <v>201</v>
      </c>
      <c r="G2206" t="s">
        <v>304</v>
      </c>
      <c r="H2206" t="s">
        <v>239</v>
      </c>
      <c r="I2206" t="str">
        <f>TRIM(SUBSTITUTE(Table1[[#This Row],[Player]], " ", ""))</f>
        <v>M.Entler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f t="shared" si="100"/>
        <v>0</v>
      </c>
      <c r="W2206" t="s">
        <v>74</v>
      </c>
      <c r="X2206" s="3">
        <v>8</v>
      </c>
      <c r="Y2206">
        <v>0</v>
      </c>
      <c r="AF2206">
        <f>Table1[[#This Row],[AB]]+Table1[[#This Row],[BB]]+Table1[[#This Row],[SF]]</f>
        <v>1</v>
      </c>
      <c r="AG2206">
        <f>Table1[[#This Row],[H]]+Table1[[#This Row],[BB]]</f>
        <v>0</v>
      </c>
      <c r="AH2206">
        <f>Table1[[#This Row],[H]]-Table1[[#This Row],[2B]]-Table1[[#This Row],[3B]]-Table1[[#This Row],[HR]]</f>
        <v>0</v>
      </c>
      <c r="AI2206" s="3">
        <f>IF(Table1[[#This Row],[Team_Game_Number]] &gt;_xlfn.MAXIFS(Table1[Team_Game_Number],Table1[Team],Table1[[#This Row],[Team]]) - 5,1,0)</f>
        <v>0</v>
      </c>
      <c r="AJ2206" cm="1">
        <f t="array" ref="AJ2206">MATCH(Table1[[#This Row],[Game_ID]],_xlfn.UNIQUE(_xlfn._xlws.FILTER(Table1[Game_ID],Table1[Team]=Table1[[#This Row],[Team]])),0)</f>
        <v>22</v>
      </c>
      <c r="AK2206">
        <f>IF(Table1[[#This Row],[Last5_Flag]]=1,1,0)</f>
        <v>0</v>
      </c>
      <c r="AL2206">
        <f>COUNTIFS(
    Table1[Player Name], Table1[[#This Row],[Player Name]],
    Table1[Position], Table1[[#This Row],[Position]]
)</f>
        <v>4</v>
      </c>
      <c r="AM2206" t="str" cm="1">
        <f t="array" ref="AM22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207" spans="1:39" x14ac:dyDescent="0.2">
      <c r="A2207" t="str">
        <f>TEXT(Table1[[#This Row],[Date]],"yyyymmdd") &amp; "_" &amp; (LEFT(D2207,3) &amp; "_" &amp; LEFT(E2207,3) &amp; "_" &amp; (Table1[[#This Row],[Game_no.]]))</f>
        <v>20260314_Set_UC_1</v>
      </c>
      <c r="B2207" s="1">
        <v>46095</v>
      </c>
      <c r="C2207" s="3">
        <v>1</v>
      </c>
      <c r="D2207" t="s">
        <v>304</v>
      </c>
      <c r="E2207" t="s">
        <v>201</v>
      </c>
      <c r="F2207" t="s">
        <v>201</v>
      </c>
      <c r="G2207" t="s">
        <v>304</v>
      </c>
      <c r="H2207" t="s">
        <v>210</v>
      </c>
      <c r="I2207" t="str">
        <f>TRIM(SUBSTITUTE(Table1[[#This Row],[Player]], " ", ""))</f>
        <v>E.Smith</v>
      </c>
      <c r="J2207">
        <v>3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f t="shared" si="100"/>
        <v>1</v>
      </c>
      <c r="W2207" t="s">
        <v>7</v>
      </c>
      <c r="X2207" s="3">
        <v>9</v>
      </c>
      <c r="Y2207">
        <v>0</v>
      </c>
      <c r="AF2207">
        <f>Table1[[#This Row],[AB]]+Table1[[#This Row],[BB]]+Table1[[#This Row],[SF]]</f>
        <v>3</v>
      </c>
      <c r="AG2207">
        <f>Table1[[#This Row],[H]]+Table1[[#This Row],[BB]]</f>
        <v>1</v>
      </c>
      <c r="AH2207">
        <f>Table1[[#This Row],[H]]-Table1[[#This Row],[2B]]-Table1[[#This Row],[3B]]-Table1[[#This Row],[HR]]</f>
        <v>1</v>
      </c>
      <c r="AI2207" s="3">
        <f>IF(Table1[[#This Row],[Team_Game_Number]] &gt;_xlfn.MAXIFS(Table1[Team_Game_Number],Table1[Team],Table1[[#This Row],[Team]]) - 5,1,0)</f>
        <v>0</v>
      </c>
      <c r="AJ2207" cm="1">
        <f t="array" ref="AJ2207">MATCH(Table1[[#This Row],[Game_ID]],_xlfn.UNIQUE(_xlfn._xlws.FILTER(Table1[Game_ID],Table1[Team]=Table1[[#This Row],[Team]])),0)</f>
        <v>22</v>
      </c>
      <c r="AK2207">
        <f>IF(Table1[[#This Row],[Last5_Flag]]=1,1,0)</f>
        <v>0</v>
      </c>
      <c r="AL2207">
        <f>COUNTIFS(
    Table1[Player Name], Table1[[#This Row],[Player Name]],
    Table1[Position], Table1[[#This Row],[Position]]
)</f>
        <v>28</v>
      </c>
      <c r="AM2207" t="str" cm="1">
        <f t="array" ref="AM22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208" spans="1:39" x14ac:dyDescent="0.2">
      <c r="A2208" t="str">
        <f>TEXT(Table1[[#This Row],[Date]],"yyyymmdd") &amp; "_" &amp; (LEFT(D2208,3) &amp; "_" &amp; LEFT(E2208,3) &amp; "_" &amp; (Table1[[#This Row],[Game_no.]]))</f>
        <v>20260315_Win_Whe_1</v>
      </c>
      <c r="B2208" s="1">
        <v>46096</v>
      </c>
      <c r="C2208" s="3">
        <v>1</v>
      </c>
      <c r="D2208" t="s">
        <v>421</v>
      </c>
      <c r="E2208" t="s">
        <v>270</v>
      </c>
      <c r="F2208" t="s">
        <v>270</v>
      </c>
      <c r="G2208" t="s">
        <v>421</v>
      </c>
      <c r="H2208" t="s">
        <v>273</v>
      </c>
      <c r="I2208" t="str">
        <f>TRIM(SUBSTITUTE(Table1[[#This Row],[Player]], " ", ""))</f>
        <v>K.Warrix</v>
      </c>
      <c r="J2208">
        <v>5</v>
      </c>
      <c r="K2208">
        <v>3</v>
      </c>
      <c r="L2208">
        <v>3</v>
      </c>
      <c r="M2208">
        <v>2</v>
      </c>
      <c r="N2208">
        <v>0</v>
      </c>
      <c r="O2208">
        <v>1</v>
      </c>
      <c r="P2208">
        <v>1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f t="shared" si="100"/>
        <v>8</v>
      </c>
      <c r="W2208" t="s">
        <v>48</v>
      </c>
      <c r="X2208" s="3">
        <v>1</v>
      </c>
      <c r="Y2208">
        <v>0</v>
      </c>
      <c r="AF2208">
        <f>Table1[[#This Row],[AB]]+Table1[[#This Row],[BB]]+Table1[[#This Row],[SF]]</f>
        <v>5</v>
      </c>
      <c r="AG2208">
        <f>Table1[[#This Row],[H]]+Table1[[#This Row],[BB]]</f>
        <v>3</v>
      </c>
      <c r="AH2208">
        <f>Table1[[#This Row],[H]]-Table1[[#This Row],[2B]]-Table1[[#This Row],[3B]]-Table1[[#This Row],[HR]]</f>
        <v>1</v>
      </c>
      <c r="AI2208" s="3">
        <f>IF(Table1[[#This Row],[Team_Game_Number]] &gt;_xlfn.MAXIFS(Table1[Team_Game_Number],Table1[Team],Table1[[#This Row],[Team]]) - 5,1,0)</f>
        <v>0</v>
      </c>
      <c r="AJ2208" cm="1">
        <f t="array" ref="AJ2208">MATCH(Table1[[#This Row],[Game_ID]],_xlfn.UNIQUE(_xlfn._xlws.FILTER(Table1[Game_ID],Table1[Team]=Table1[[#This Row],[Team]])),0)</f>
        <v>17</v>
      </c>
      <c r="AK2208">
        <f>IF(Table1[[#This Row],[Last5_Flag]]=1,1,0)</f>
        <v>0</v>
      </c>
      <c r="AL2208">
        <f>COUNTIFS(
    Table1[Player Name], Table1[[#This Row],[Player Name]],
    Table1[Position], Table1[[#This Row],[Position]]
)</f>
        <v>24</v>
      </c>
      <c r="AM2208" t="str" cm="1">
        <f t="array" ref="AM22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209" spans="1:39" x14ac:dyDescent="0.2">
      <c r="A2209" t="str">
        <f>TEXT(Table1[[#This Row],[Date]],"yyyymmdd") &amp; "_" &amp; (LEFT(D2209,3) &amp; "_" &amp; LEFT(E2209,3) &amp; "_" &amp; (Table1[[#This Row],[Game_no.]]))</f>
        <v>20260315_Win_Whe_1</v>
      </c>
      <c r="B2209" s="1">
        <v>46096</v>
      </c>
      <c r="C2209" s="3">
        <v>1</v>
      </c>
      <c r="D2209" t="s">
        <v>421</v>
      </c>
      <c r="E2209" t="s">
        <v>270</v>
      </c>
      <c r="F2209" t="s">
        <v>270</v>
      </c>
      <c r="G2209" t="s">
        <v>421</v>
      </c>
      <c r="H2209" t="s">
        <v>274</v>
      </c>
      <c r="I2209" t="str">
        <f>TRIM(SUBSTITUTE(Table1[[#This Row],[Player]], " ", ""))</f>
        <v>M.Burns</v>
      </c>
      <c r="J2209">
        <v>2</v>
      </c>
      <c r="K2209">
        <v>1</v>
      </c>
      <c r="L2209">
        <v>1</v>
      </c>
      <c r="M2209">
        <v>2</v>
      </c>
      <c r="N2209">
        <v>3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f t="shared" si="100"/>
        <v>3</v>
      </c>
      <c r="W2209" t="s">
        <v>43</v>
      </c>
      <c r="X2209" s="3">
        <v>2</v>
      </c>
      <c r="Y2209">
        <v>0</v>
      </c>
      <c r="AF2209">
        <f>Table1[[#This Row],[AB]]+Table1[[#This Row],[BB]]+Table1[[#This Row],[SF]]</f>
        <v>5</v>
      </c>
      <c r="AG2209">
        <f>Table1[[#This Row],[H]]+Table1[[#This Row],[BB]]</f>
        <v>4</v>
      </c>
      <c r="AH2209">
        <f>Table1[[#This Row],[H]]-Table1[[#This Row],[2B]]-Table1[[#This Row],[3B]]-Table1[[#This Row],[HR]]</f>
        <v>0</v>
      </c>
      <c r="AI2209" s="3">
        <f>IF(Table1[[#This Row],[Team_Game_Number]] &gt;_xlfn.MAXIFS(Table1[Team_Game_Number],Table1[Team],Table1[[#This Row],[Team]]) - 5,1,0)</f>
        <v>0</v>
      </c>
      <c r="AJ2209" cm="1">
        <f t="array" ref="AJ2209">MATCH(Table1[[#This Row],[Game_ID]],_xlfn.UNIQUE(_xlfn._xlws.FILTER(Table1[Game_ID],Table1[Team]=Table1[[#This Row],[Team]])),0)</f>
        <v>17</v>
      </c>
      <c r="AK2209">
        <f>IF(Table1[[#This Row],[Last5_Flag]]=1,1,0)</f>
        <v>0</v>
      </c>
      <c r="AL2209">
        <f>COUNTIFS(
    Table1[Player Name], Table1[[#This Row],[Player Name]],
    Table1[Position], Table1[[#This Row],[Position]]
)</f>
        <v>12</v>
      </c>
      <c r="AM2209" t="str" cm="1">
        <f t="array" ref="AM22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210" spans="1:39" x14ac:dyDescent="0.2">
      <c r="A2210" t="str">
        <f>TEXT(Table1[[#This Row],[Date]],"yyyymmdd") &amp; "_" &amp; (LEFT(D2210,3) &amp; "_" &amp; LEFT(E2210,3) &amp; "_" &amp; (Table1[[#This Row],[Game_no.]]))</f>
        <v>20260315_Win_Whe_1</v>
      </c>
      <c r="B2210" s="1">
        <v>46096</v>
      </c>
      <c r="C2210" s="3">
        <v>1</v>
      </c>
      <c r="D2210" t="s">
        <v>421</v>
      </c>
      <c r="E2210" t="s">
        <v>270</v>
      </c>
      <c r="F2210" t="s">
        <v>270</v>
      </c>
      <c r="G2210" t="s">
        <v>421</v>
      </c>
      <c r="H2210" t="s">
        <v>279</v>
      </c>
      <c r="I2210" t="str">
        <f>TRIM(SUBSTITUTE(Table1[[#This Row],[Player]], " ", ""))</f>
        <v>T.Walsh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f t="shared" si="100"/>
        <v>0</v>
      </c>
      <c r="W2210" t="s">
        <v>73</v>
      </c>
      <c r="X2210" s="3"/>
      <c r="Y2210">
        <v>0</v>
      </c>
      <c r="AF2210">
        <f>Table1[[#This Row],[AB]]+Table1[[#This Row],[BB]]+Table1[[#This Row],[SF]]</f>
        <v>0</v>
      </c>
      <c r="AG2210">
        <f>Table1[[#This Row],[H]]+Table1[[#This Row],[BB]]</f>
        <v>0</v>
      </c>
      <c r="AH2210">
        <f>Table1[[#This Row],[H]]-Table1[[#This Row],[2B]]-Table1[[#This Row],[3B]]-Table1[[#This Row],[HR]]</f>
        <v>0</v>
      </c>
      <c r="AI2210" s="3">
        <f>IF(Table1[[#This Row],[Team_Game_Number]] &gt;_xlfn.MAXIFS(Table1[Team_Game_Number],Table1[Team],Table1[[#This Row],[Team]]) - 5,1,0)</f>
        <v>0</v>
      </c>
      <c r="AJ2210" cm="1">
        <f t="array" ref="AJ2210">MATCH(Table1[[#This Row],[Game_ID]],_xlfn.UNIQUE(_xlfn._xlws.FILTER(Table1[Game_ID],Table1[Team]=Table1[[#This Row],[Team]])),0)</f>
        <v>17</v>
      </c>
      <c r="AK2210">
        <f>IF(Table1[[#This Row],[Last5_Flag]]=1,1,0)</f>
        <v>0</v>
      </c>
      <c r="AL2210">
        <f>COUNTIFS(
    Table1[Player Name], Table1[[#This Row],[Player Name]],
    Table1[Position], Table1[[#This Row],[Position]]
)</f>
        <v>3</v>
      </c>
      <c r="AM2210" t="str" cm="1">
        <f t="array" ref="AM22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211" spans="1:39" x14ac:dyDescent="0.2">
      <c r="A2211" t="str">
        <f>TEXT(Table1[[#This Row],[Date]],"yyyymmdd") &amp; "_" &amp; (LEFT(D2211,3) &amp; "_" &amp; LEFT(E2211,3) &amp; "_" &amp; (Table1[[#This Row],[Game_no.]]))</f>
        <v>20260315_Win_Whe_1</v>
      </c>
      <c r="B2211" s="1">
        <v>46096</v>
      </c>
      <c r="C2211" s="3">
        <v>1</v>
      </c>
      <c r="D2211" t="s">
        <v>421</v>
      </c>
      <c r="E2211" t="s">
        <v>270</v>
      </c>
      <c r="F2211" t="s">
        <v>270</v>
      </c>
      <c r="G2211" t="s">
        <v>421</v>
      </c>
      <c r="H2211" t="s">
        <v>323</v>
      </c>
      <c r="I2211" t="str">
        <f>TRIM(SUBSTITUTE(Table1[[#This Row],[Player]], " ", ""))</f>
        <v>R.Casassa</v>
      </c>
      <c r="J2211">
        <v>0</v>
      </c>
      <c r="K2211">
        <v>1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f t="shared" si="100"/>
        <v>0</v>
      </c>
      <c r="W2211" t="s">
        <v>73</v>
      </c>
      <c r="X2211" s="3"/>
      <c r="Y2211">
        <v>0</v>
      </c>
      <c r="AF2211">
        <f>Table1[[#This Row],[AB]]+Table1[[#This Row],[BB]]+Table1[[#This Row],[SF]]</f>
        <v>0</v>
      </c>
      <c r="AG2211">
        <f>Table1[[#This Row],[H]]+Table1[[#This Row],[BB]]</f>
        <v>0</v>
      </c>
      <c r="AH2211">
        <f>Table1[[#This Row],[H]]-Table1[[#This Row],[2B]]-Table1[[#This Row],[3B]]-Table1[[#This Row],[HR]]</f>
        <v>0</v>
      </c>
      <c r="AI2211" s="3">
        <f>IF(Table1[[#This Row],[Team_Game_Number]] &gt;_xlfn.MAXIFS(Table1[Team_Game_Number],Table1[Team],Table1[[#This Row],[Team]]) - 5,1,0)</f>
        <v>0</v>
      </c>
      <c r="AJ2211" cm="1">
        <f t="array" ref="AJ2211">MATCH(Table1[[#This Row],[Game_ID]],_xlfn.UNIQUE(_xlfn._xlws.FILTER(Table1[Game_ID],Table1[Team]=Table1[[#This Row],[Team]])),0)</f>
        <v>17</v>
      </c>
      <c r="AK2211">
        <f>IF(Table1[[#This Row],[Last5_Flag]]=1,1,0)</f>
        <v>0</v>
      </c>
      <c r="AL2211">
        <f>COUNTIFS(
    Table1[Player Name], Table1[[#This Row],[Player Name]],
    Table1[Position], Table1[[#This Row],[Position]]
)</f>
        <v>5</v>
      </c>
      <c r="AM2211" t="str" cm="1">
        <f t="array" ref="AM22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212" spans="1:39" x14ac:dyDescent="0.2">
      <c r="A2212" t="str">
        <f>TEXT(Table1[[#This Row],[Date]],"yyyymmdd") &amp; "_" &amp; (LEFT(D2212,3) &amp; "_" &amp; LEFT(E2212,3) &amp; "_" &amp; (Table1[[#This Row],[Game_no.]]))</f>
        <v>20260315_Win_Whe_1</v>
      </c>
      <c r="B2212" s="1">
        <v>46096</v>
      </c>
      <c r="C2212" s="3">
        <v>1</v>
      </c>
      <c r="D2212" t="s">
        <v>421</v>
      </c>
      <c r="E2212" t="s">
        <v>270</v>
      </c>
      <c r="F2212" t="s">
        <v>270</v>
      </c>
      <c r="G2212" t="s">
        <v>421</v>
      </c>
      <c r="H2212" t="s">
        <v>281</v>
      </c>
      <c r="I2212" t="str">
        <f>TRIM(SUBSTITUTE(Table1[[#This Row],[Player]], " ", ""))</f>
        <v>B.Sanders</v>
      </c>
      <c r="J2212">
        <v>5</v>
      </c>
      <c r="K2212">
        <v>0</v>
      </c>
      <c r="L2212">
        <v>1</v>
      </c>
      <c r="M2212">
        <v>2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f t="shared" si="100"/>
        <v>1</v>
      </c>
      <c r="W2212" t="s">
        <v>50</v>
      </c>
      <c r="X2212" s="3">
        <v>3</v>
      </c>
      <c r="Y2212">
        <v>0</v>
      </c>
      <c r="AF2212">
        <f>Table1[[#This Row],[AB]]+Table1[[#This Row],[BB]]+Table1[[#This Row],[SF]]</f>
        <v>5</v>
      </c>
      <c r="AG2212">
        <f>Table1[[#This Row],[H]]+Table1[[#This Row],[BB]]</f>
        <v>1</v>
      </c>
      <c r="AH2212">
        <f>Table1[[#This Row],[H]]-Table1[[#This Row],[2B]]-Table1[[#This Row],[3B]]-Table1[[#This Row],[HR]]</f>
        <v>1</v>
      </c>
      <c r="AI2212" s="3">
        <f>IF(Table1[[#This Row],[Team_Game_Number]] &gt;_xlfn.MAXIFS(Table1[Team_Game_Number],Table1[Team],Table1[[#This Row],[Team]]) - 5,1,0)</f>
        <v>0</v>
      </c>
      <c r="AJ2212" cm="1">
        <f t="array" ref="AJ2212">MATCH(Table1[[#This Row],[Game_ID]],_xlfn.UNIQUE(_xlfn._xlws.FILTER(Table1[Game_ID],Table1[Team]=Table1[[#This Row],[Team]])),0)</f>
        <v>17</v>
      </c>
      <c r="AK2212">
        <f>IF(Table1[[#This Row],[Last5_Flag]]=1,1,0)</f>
        <v>0</v>
      </c>
      <c r="AL2212">
        <f>COUNTIFS(
    Table1[Player Name], Table1[[#This Row],[Player Name]],
    Table1[Position], Table1[[#This Row],[Position]]
)</f>
        <v>7</v>
      </c>
      <c r="AM2212" t="str" cm="1">
        <f t="array" ref="AM22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213" spans="1:39" x14ac:dyDescent="0.2">
      <c r="A2213" t="str">
        <f>TEXT(Table1[[#This Row],[Date]],"yyyymmdd") &amp; "_" &amp; (LEFT(D2213,3) &amp; "_" &amp; LEFT(E2213,3) &amp; "_" &amp; (Table1[[#This Row],[Game_no.]]))</f>
        <v>20260315_Win_Whe_1</v>
      </c>
      <c r="B2213" s="1">
        <v>46096</v>
      </c>
      <c r="C2213" s="3">
        <v>1</v>
      </c>
      <c r="D2213" t="s">
        <v>421</v>
      </c>
      <c r="E2213" t="s">
        <v>270</v>
      </c>
      <c r="F2213" t="s">
        <v>270</v>
      </c>
      <c r="G2213" t="s">
        <v>421</v>
      </c>
      <c r="H2213" t="s">
        <v>278</v>
      </c>
      <c r="I2213" t="str">
        <f>TRIM(SUBSTITUTE(Table1[[#This Row],[Player]], " ", ""))</f>
        <v>E.Troxel</v>
      </c>
      <c r="J2213">
        <v>4</v>
      </c>
      <c r="K2213">
        <v>1</v>
      </c>
      <c r="L2213">
        <v>1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f t="shared" si="100"/>
        <v>1</v>
      </c>
      <c r="W2213" t="s">
        <v>318</v>
      </c>
      <c r="X2213" s="3">
        <v>4</v>
      </c>
      <c r="Y2213">
        <v>1</v>
      </c>
      <c r="AF2213">
        <f>Table1[[#This Row],[AB]]+Table1[[#This Row],[BB]]+Table1[[#This Row],[SF]]</f>
        <v>4</v>
      </c>
      <c r="AG2213">
        <f>Table1[[#This Row],[H]]+Table1[[#This Row],[BB]]</f>
        <v>1</v>
      </c>
      <c r="AH2213">
        <f>Table1[[#This Row],[H]]-Table1[[#This Row],[2B]]-Table1[[#This Row],[3B]]-Table1[[#This Row],[HR]]</f>
        <v>1</v>
      </c>
      <c r="AI2213" s="3">
        <f>IF(Table1[[#This Row],[Team_Game_Number]] &gt;_xlfn.MAXIFS(Table1[Team_Game_Number],Table1[Team],Table1[[#This Row],[Team]]) - 5,1,0)</f>
        <v>0</v>
      </c>
      <c r="AJ2213" cm="1">
        <f t="array" ref="AJ2213">MATCH(Table1[[#This Row],[Game_ID]],_xlfn.UNIQUE(_xlfn._xlws.FILTER(Table1[Game_ID],Table1[Team]=Table1[[#This Row],[Team]])),0)</f>
        <v>17</v>
      </c>
      <c r="AK2213">
        <f>IF(Table1[[#This Row],[Last5_Flag]]=1,1,0)</f>
        <v>0</v>
      </c>
      <c r="AL2213">
        <f>COUNTIFS(
    Table1[Player Name], Table1[[#This Row],[Player Name]],
    Table1[Position], Table1[[#This Row],[Position]]
)</f>
        <v>1</v>
      </c>
      <c r="AM2213" t="str" cm="1">
        <f t="array" ref="AM22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14" spans="1:39" x14ac:dyDescent="0.2">
      <c r="A2214" t="str">
        <f>TEXT(Table1[[#This Row],[Date]],"yyyymmdd") &amp; "_" &amp; (LEFT(D2214,3) &amp; "_" &amp; LEFT(E2214,3) &amp; "_" &amp; (Table1[[#This Row],[Game_no.]]))</f>
        <v>20260315_Win_Whe_1</v>
      </c>
      <c r="B2214" s="1">
        <v>46096</v>
      </c>
      <c r="C2214" s="3">
        <v>1</v>
      </c>
      <c r="D2214" t="s">
        <v>421</v>
      </c>
      <c r="E2214" t="s">
        <v>270</v>
      </c>
      <c r="F2214" t="s">
        <v>270</v>
      </c>
      <c r="G2214" t="s">
        <v>421</v>
      </c>
      <c r="H2214" t="s">
        <v>283</v>
      </c>
      <c r="I2214" t="str">
        <f>TRIM(SUBSTITUTE(Table1[[#This Row],[Player]], " ", ""))</f>
        <v>T.Taufahema</v>
      </c>
      <c r="J2214">
        <v>3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f t="shared" si="100"/>
        <v>0</v>
      </c>
      <c r="W2214" t="s">
        <v>424</v>
      </c>
      <c r="X2214" s="3">
        <v>5</v>
      </c>
      <c r="Y2214">
        <v>0</v>
      </c>
      <c r="Z2214">
        <v>0.66700000000000004</v>
      </c>
      <c r="AA2214">
        <v>0</v>
      </c>
      <c r="AB2214">
        <v>1</v>
      </c>
      <c r="AC2214">
        <v>0</v>
      </c>
      <c r="AD2214">
        <v>2</v>
      </c>
      <c r="AE2214">
        <v>0</v>
      </c>
      <c r="AF2214">
        <f>Table1[[#This Row],[AB]]+Table1[[#This Row],[BB]]+Table1[[#This Row],[SF]]</f>
        <v>3</v>
      </c>
      <c r="AG2214">
        <f>Table1[[#This Row],[H]]+Table1[[#This Row],[BB]]</f>
        <v>0</v>
      </c>
      <c r="AH2214">
        <f>Table1[[#This Row],[H]]-Table1[[#This Row],[2B]]-Table1[[#This Row],[3B]]-Table1[[#This Row],[HR]]</f>
        <v>0</v>
      </c>
      <c r="AI2214" s="3">
        <f>IF(Table1[[#This Row],[Team_Game_Number]] &gt;_xlfn.MAXIFS(Table1[Team_Game_Number],Table1[Team],Table1[[#This Row],[Team]]) - 5,1,0)</f>
        <v>0</v>
      </c>
      <c r="AJ2214" cm="1">
        <f t="array" ref="AJ2214">MATCH(Table1[[#This Row],[Game_ID]],_xlfn.UNIQUE(_xlfn._xlws.FILTER(Table1[Game_ID],Table1[Team]=Table1[[#This Row],[Team]])),0)</f>
        <v>17</v>
      </c>
      <c r="AK2214">
        <f>IF(Table1[[#This Row],[Last5_Flag]]=1,1,0)</f>
        <v>0</v>
      </c>
      <c r="AL2214">
        <f>COUNTIFS(
    Table1[Player Name], Table1[[#This Row],[Player Name]],
    Table1[Position], Table1[[#This Row],[Position]]
)</f>
        <v>2</v>
      </c>
      <c r="AM2214" t="str" cm="1">
        <f t="array" ref="AM22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215" spans="1:39" x14ac:dyDescent="0.2">
      <c r="A2215" t="str">
        <f>TEXT(Table1[[#This Row],[Date]],"yyyymmdd") &amp; "_" &amp; (LEFT(D2215,3) &amp; "_" &amp; LEFT(E2215,3) &amp; "_" &amp; (Table1[[#This Row],[Game_no.]]))</f>
        <v>20260315_Win_Whe_1</v>
      </c>
      <c r="B2215" s="1">
        <v>46096</v>
      </c>
      <c r="C2215" s="3">
        <v>1</v>
      </c>
      <c r="D2215" t="s">
        <v>421</v>
      </c>
      <c r="E2215" t="s">
        <v>270</v>
      </c>
      <c r="F2215" t="s">
        <v>270</v>
      </c>
      <c r="G2215" t="s">
        <v>421</v>
      </c>
      <c r="H2215" t="s">
        <v>285</v>
      </c>
      <c r="I2215" t="str">
        <f>TRIM(SUBSTITUTE(Table1[[#This Row],[Player]], " ", ""))</f>
        <v>K.Shields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f t="shared" si="100"/>
        <v>0</v>
      </c>
      <c r="W2215" t="s">
        <v>58</v>
      </c>
      <c r="X2215" s="3">
        <v>5</v>
      </c>
      <c r="Y2215">
        <v>0</v>
      </c>
      <c r="Z2215">
        <v>3</v>
      </c>
      <c r="AA2215">
        <v>2</v>
      </c>
      <c r="AB2215">
        <v>1</v>
      </c>
      <c r="AC2215">
        <v>1</v>
      </c>
      <c r="AD2215">
        <v>1</v>
      </c>
      <c r="AE2215">
        <v>7</v>
      </c>
      <c r="AF2215">
        <f>Table1[[#This Row],[AB]]+Table1[[#This Row],[BB]]+Table1[[#This Row],[SF]]</f>
        <v>1</v>
      </c>
      <c r="AG2215">
        <f>Table1[[#This Row],[H]]+Table1[[#This Row],[BB]]</f>
        <v>0</v>
      </c>
      <c r="AH2215">
        <f>Table1[[#This Row],[H]]-Table1[[#This Row],[2B]]-Table1[[#This Row],[3B]]-Table1[[#This Row],[HR]]</f>
        <v>0</v>
      </c>
      <c r="AI2215" s="3">
        <f>IF(Table1[[#This Row],[Team_Game_Number]] &gt;_xlfn.MAXIFS(Table1[Team_Game_Number],Table1[Team],Table1[[#This Row],[Team]]) - 5,1,0)</f>
        <v>0</v>
      </c>
      <c r="AJ2215" cm="1">
        <f t="array" ref="AJ2215">MATCH(Table1[[#This Row],[Game_ID]],_xlfn.UNIQUE(_xlfn._xlws.FILTER(Table1[Game_ID],Table1[Team]=Table1[[#This Row],[Team]])),0)</f>
        <v>17</v>
      </c>
      <c r="AK2215">
        <f>IF(Table1[[#This Row],[Last5_Flag]]=1,1,0)</f>
        <v>0</v>
      </c>
      <c r="AL2215">
        <f>COUNTIFS(
    Table1[Player Name], Table1[[#This Row],[Player Name]],
    Table1[Position], Table1[[#This Row],[Position]]
)</f>
        <v>17</v>
      </c>
      <c r="AM2215" t="str" cm="1">
        <f t="array" ref="AM22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16" spans="1:39" x14ac:dyDescent="0.2">
      <c r="A2216" t="str">
        <f>TEXT(Table1[[#This Row],[Date]],"yyyymmdd") &amp; "_" &amp; (LEFT(D2216,3) &amp; "_" &amp; LEFT(E2216,3) &amp; "_" &amp; (Table1[[#This Row],[Game_no.]]))</f>
        <v>20260315_Win_Whe_1</v>
      </c>
      <c r="B2216" s="1">
        <v>46096</v>
      </c>
      <c r="C2216" s="3">
        <v>1</v>
      </c>
      <c r="D2216" t="s">
        <v>421</v>
      </c>
      <c r="E2216" t="s">
        <v>270</v>
      </c>
      <c r="F2216" t="s">
        <v>270</v>
      </c>
      <c r="G2216" t="s">
        <v>421</v>
      </c>
      <c r="H2216" t="s">
        <v>321</v>
      </c>
      <c r="I2216" t="str">
        <f>TRIM(SUBSTITUTE(Table1[[#This Row],[Player]], " ", ""))</f>
        <v>D.Carrillo</v>
      </c>
      <c r="J2216">
        <v>4</v>
      </c>
      <c r="K2216">
        <v>1</v>
      </c>
      <c r="L2216">
        <v>1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f t="shared" si="100"/>
        <v>3</v>
      </c>
      <c r="W2216" t="s">
        <v>52</v>
      </c>
      <c r="X2216" s="3">
        <v>6</v>
      </c>
      <c r="Y2216">
        <v>0</v>
      </c>
      <c r="AF2216">
        <f>Table1[[#This Row],[AB]]+Table1[[#This Row],[BB]]+Table1[[#This Row],[SF]]</f>
        <v>4</v>
      </c>
      <c r="AG2216">
        <f>Table1[[#This Row],[H]]+Table1[[#This Row],[BB]]</f>
        <v>1</v>
      </c>
      <c r="AH2216">
        <f>Table1[[#This Row],[H]]-Table1[[#This Row],[2B]]-Table1[[#This Row],[3B]]-Table1[[#This Row],[HR]]</f>
        <v>0</v>
      </c>
      <c r="AI2216" s="3">
        <f>IF(Table1[[#This Row],[Team_Game_Number]] &gt;_xlfn.MAXIFS(Table1[Team_Game_Number],Table1[Team],Table1[[#This Row],[Team]]) - 5,1,0)</f>
        <v>0</v>
      </c>
      <c r="AJ2216" cm="1">
        <f t="array" ref="AJ2216">MATCH(Table1[[#This Row],[Game_ID]],_xlfn.UNIQUE(_xlfn._xlws.FILTER(Table1[Game_ID],Table1[Team]=Table1[[#This Row],[Team]])),0)</f>
        <v>17</v>
      </c>
      <c r="AK2216">
        <f>IF(Table1[[#This Row],[Last5_Flag]]=1,1,0)</f>
        <v>0</v>
      </c>
      <c r="AL2216">
        <f>COUNTIFS(
    Table1[Player Name], Table1[[#This Row],[Player Name]],
    Table1[Position], Table1[[#This Row],[Position]]
)</f>
        <v>12</v>
      </c>
      <c r="AM2216" t="str" cm="1">
        <f t="array" ref="AM22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17" spans="1:39" x14ac:dyDescent="0.2">
      <c r="A2217" t="str">
        <f>TEXT(Table1[[#This Row],[Date]],"yyyymmdd") &amp; "_" &amp; (LEFT(D2217,3) &amp; "_" &amp; LEFT(E2217,3) &amp; "_" &amp; (Table1[[#This Row],[Game_no.]]))</f>
        <v>20260315_Win_Whe_1</v>
      </c>
      <c r="B2217" s="1">
        <v>46096</v>
      </c>
      <c r="C2217" s="3">
        <v>1</v>
      </c>
      <c r="D2217" t="s">
        <v>421</v>
      </c>
      <c r="E2217" t="s">
        <v>270</v>
      </c>
      <c r="F2217" t="s">
        <v>270</v>
      </c>
      <c r="G2217" t="s">
        <v>421</v>
      </c>
      <c r="H2217" t="s">
        <v>277</v>
      </c>
      <c r="I2217" t="str">
        <f>TRIM(SUBSTITUTE(Table1[[#This Row],[Player]], " ", ""))</f>
        <v>M.Clark</v>
      </c>
      <c r="J2217">
        <v>4</v>
      </c>
      <c r="K2217">
        <v>2</v>
      </c>
      <c r="L2217">
        <v>2</v>
      </c>
      <c r="M2217">
        <v>1</v>
      </c>
      <c r="N2217">
        <v>0</v>
      </c>
      <c r="O2217">
        <v>1</v>
      </c>
      <c r="P2217">
        <v>2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f t="shared" si="100"/>
        <v>6</v>
      </c>
      <c r="W2217" t="s">
        <v>425</v>
      </c>
      <c r="X2217" s="3">
        <v>7</v>
      </c>
      <c r="Y2217">
        <v>0</v>
      </c>
      <c r="Z2217">
        <v>3.3330000000000002</v>
      </c>
      <c r="AA2217">
        <v>7</v>
      </c>
      <c r="AB2217">
        <v>4</v>
      </c>
      <c r="AC2217">
        <v>3</v>
      </c>
      <c r="AD2217">
        <v>4</v>
      </c>
      <c r="AE2217">
        <v>4</v>
      </c>
      <c r="AF2217">
        <f>Table1[[#This Row],[AB]]+Table1[[#This Row],[BB]]+Table1[[#This Row],[SF]]</f>
        <v>4</v>
      </c>
      <c r="AG2217">
        <f>Table1[[#This Row],[H]]+Table1[[#This Row],[BB]]</f>
        <v>2</v>
      </c>
      <c r="AH2217">
        <f>Table1[[#This Row],[H]]-Table1[[#This Row],[2B]]-Table1[[#This Row],[3B]]-Table1[[#This Row],[HR]]</f>
        <v>0</v>
      </c>
      <c r="AI2217" s="3">
        <f>IF(Table1[[#This Row],[Team_Game_Number]] &gt;_xlfn.MAXIFS(Table1[Team_Game_Number],Table1[Team],Table1[[#This Row],[Team]]) - 5,1,0)</f>
        <v>0</v>
      </c>
      <c r="AJ2217" cm="1">
        <f t="array" ref="AJ2217">MATCH(Table1[[#This Row],[Game_ID]],_xlfn.UNIQUE(_xlfn._xlws.FILTER(Table1[Game_ID],Table1[Team]=Table1[[#This Row],[Team]])),0)</f>
        <v>17</v>
      </c>
      <c r="AK2217">
        <f>IF(Table1[[#This Row],[Last5_Flag]]=1,1,0)</f>
        <v>0</v>
      </c>
      <c r="AL2217">
        <f>COUNTIFS(
    Table1[Player Name], Table1[[#This Row],[Player Name]],
    Table1[Position], Table1[[#This Row],[Position]]
)</f>
        <v>1</v>
      </c>
      <c r="AM2217" t="str" cm="1">
        <f t="array" ref="AM22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218" spans="1:39" x14ac:dyDescent="0.2">
      <c r="A2218" t="str">
        <f>TEXT(Table1[[#This Row],[Date]],"yyyymmdd") &amp; "_" &amp; (LEFT(D2218,3) &amp; "_" &amp; LEFT(E2218,3) &amp; "_" &amp; (Table1[[#This Row],[Game_no.]]))</f>
        <v>20260315_Win_Whe_1</v>
      </c>
      <c r="B2218" s="1">
        <v>46096</v>
      </c>
      <c r="C2218" s="3">
        <v>1</v>
      </c>
      <c r="D2218" t="s">
        <v>421</v>
      </c>
      <c r="E2218" t="s">
        <v>270</v>
      </c>
      <c r="F2218" t="s">
        <v>270</v>
      </c>
      <c r="G2218" t="s">
        <v>421</v>
      </c>
      <c r="H2218" t="s">
        <v>330</v>
      </c>
      <c r="I2218" t="str">
        <f>TRIM(SUBSTITUTE(Table1[[#This Row],[Player]], " ", ""))</f>
        <v>M.Harrison</v>
      </c>
      <c r="J2218">
        <v>3</v>
      </c>
      <c r="K2218">
        <v>1</v>
      </c>
      <c r="L2218">
        <v>2</v>
      </c>
      <c r="M2218">
        <v>2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f t="shared" si="100"/>
        <v>2</v>
      </c>
      <c r="W2218" t="s">
        <v>426</v>
      </c>
      <c r="X2218" s="3">
        <v>8</v>
      </c>
      <c r="Y2218">
        <v>0</v>
      </c>
      <c r="AF2218">
        <f>Table1[[#This Row],[AB]]+Table1[[#This Row],[BB]]+Table1[[#This Row],[SF]]</f>
        <v>3</v>
      </c>
      <c r="AG2218">
        <f>Table1[[#This Row],[H]]+Table1[[#This Row],[BB]]</f>
        <v>2</v>
      </c>
      <c r="AH2218">
        <f>Table1[[#This Row],[H]]-Table1[[#This Row],[2B]]-Table1[[#This Row],[3B]]-Table1[[#This Row],[HR]]</f>
        <v>2</v>
      </c>
      <c r="AI2218" s="3">
        <f>IF(Table1[[#This Row],[Team_Game_Number]] &gt;_xlfn.MAXIFS(Table1[Team_Game_Number],Table1[Team],Table1[[#This Row],[Team]]) - 5,1,0)</f>
        <v>0</v>
      </c>
      <c r="AJ2218" cm="1">
        <f t="array" ref="AJ2218">MATCH(Table1[[#This Row],[Game_ID]],_xlfn.UNIQUE(_xlfn._xlws.FILTER(Table1[Game_ID],Table1[Team]=Table1[[#This Row],[Team]])),0)</f>
        <v>17</v>
      </c>
      <c r="AK2218">
        <f>IF(Table1[[#This Row],[Last5_Flag]]=1,1,0)</f>
        <v>0</v>
      </c>
      <c r="AL2218">
        <f>COUNTIFS(
    Table1[Player Name], Table1[[#This Row],[Player Name]],
    Table1[Position], Table1[[#This Row],[Position]]
)</f>
        <v>1</v>
      </c>
      <c r="AM2218" t="str" cm="1">
        <f t="array" ref="AM22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219" spans="1:39" x14ac:dyDescent="0.2">
      <c r="A2219" t="str">
        <f>TEXT(Table1[[#This Row],[Date]],"yyyymmdd") &amp; "_" &amp; (LEFT(D2219,3) &amp; "_" &amp; LEFT(E2219,3) &amp; "_" &amp; (Table1[[#This Row],[Game_no.]]))</f>
        <v>20260315_Win_Whe_1</v>
      </c>
      <c r="B2219" s="1">
        <v>46096</v>
      </c>
      <c r="C2219" s="3">
        <v>1</v>
      </c>
      <c r="D2219" t="s">
        <v>421</v>
      </c>
      <c r="E2219" t="s">
        <v>270</v>
      </c>
      <c r="F2219" t="s">
        <v>270</v>
      </c>
      <c r="G2219" t="s">
        <v>421</v>
      </c>
      <c r="H2219" t="s">
        <v>282</v>
      </c>
      <c r="I2219" t="str">
        <f>TRIM(SUBSTITUTE(Table1[[#This Row],[Player]], " ", ""))</f>
        <v>A.Kresak</v>
      </c>
      <c r="J2219">
        <v>3</v>
      </c>
      <c r="K2219">
        <v>2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f t="shared" si="100"/>
        <v>1</v>
      </c>
      <c r="W2219" t="s">
        <v>263</v>
      </c>
      <c r="X2219" s="3">
        <v>9</v>
      </c>
      <c r="Y2219">
        <v>0</v>
      </c>
      <c r="AF2219">
        <f>Table1[[#This Row],[AB]]+Table1[[#This Row],[BB]]+Table1[[#This Row],[SF]]</f>
        <v>3</v>
      </c>
      <c r="AG2219">
        <f>Table1[[#This Row],[H]]+Table1[[#This Row],[BB]]</f>
        <v>1</v>
      </c>
      <c r="AH2219">
        <f>Table1[[#This Row],[H]]-Table1[[#This Row],[2B]]-Table1[[#This Row],[3B]]-Table1[[#This Row],[HR]]</f>
        <v>1</v>
      </c>
      <c r="AI2219" s="3">
        <f>IF(Table1[[#This Row],[Team_Game_Number]] &gt;_xlfn.MAXIFS(Table1[Team_Game_Number],Table1[Team],Table1[[#This Row],[Team]]) - 5,1,0)</f>
        <v>0</v>
      </c>
      <c r="AJ2219" cm="1">
        <f t="array" ref="AJ2219">MATCH(Table1[[#This Row],[Game_ID]],_xlfn.UNIQUE(_xlfn._xlws.FILTER(Table1[Game_ID],Table1[Team]=Table1[[#This Row],[Team]])),0)</f>
        <v>17</v>
      </c>
      <c r="AK2219">
        <f>IF(Table1[[#This Row],[Last5_Flag]]=1,1,0)</f>
        <v>0</v>
      </c>
      <c r="AL2219">
        <f>COUNTIFS(
    Table1[Player Name], Table1[[#This Row],[Player Name]],
    Table1[Position], Table1[[#This Row],[Position]]
)</f>
        <v>1</v>
      </c>
      <c r="AM2219" t="str" cm="1">
        <f t="array" ref="AM22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220" spans="1:39" x14ac:dyDescent="0.2">
      <c r="A2220" t="str">
        <f>TEXT(Table1[[#This Row],[Date]],"yyyymmdd") &amp; "_" &amp; (LEFT(D2220,3) &amp; "_" &amp; LEFT(E2220,3) &amp; "_" &amp; (Table1[[#This Row],[Game_no.]]))</f>
        <v>20260315_Win_Whe_1</v>
      </c>
      <c r="B2220" s="1">
        <v>46096</v>
      </c>
      <c r="C2220" s="3">
        <v>1</v>
      </c>
      <c r="D2220" t="s">
        <v>421</v>
      </c>
      <c r="E2220" t="s">
        <v>270</v>
      </c>
      <c r="F2220" t="s">
        <v>270</v>
      </c>
      <c r="G2220" t="s">
        <v>421</v>
      </c>
      <c r="H2220" t="s">
        <v>377</v>
      </c>
      <c r="I2220" t="str">
        <f>TRIM(SUBSTITUTE(Table1[[#This Row],[Player]], " ", ""))</f>
        <v>P.Villarreal</v>
      </c>
      <c r="J2220">
        <v>1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f t="shared" si="100"/>
        <v>1</v>
      </c>
      <c r="W2220" t="s">
        <v>74</v>
      </c>
      <c r="X2220" s="3">
        <v>9</v>
      </c>
      <c r="Y2220">
        <v>0</v>
      </c>
      <c r="AF2220">
        <f>Table1[[#This Row],[AB]]+Table1[[#This Row],[BB]]+Table1[[#This Row],[SF]]</f>
        <v>1</v>
      </c>
      <c r="AG2220">
        <f>Table1[[#This Row],[H]]+Table1[[#This Row],[BB]]</f>
        <v>1</v>
      </c>
      <c r="AH2220">
        <f>Table1[[#This Row],[H]]-Table1[[#This Row],[2B]]-Table1[[#This Row],[3B]]-Table1[[#This Row],[HR]]</f>
        <v>1</v>
      </c>
      <c r="AI2220" s="3">
        <f>IF(Table1[[#This Row],[Team_Game_Number]] &gt;_xlfn.MAXIFS(Table1[Team_Game_Number],Table1[Team],Table1[[#This Row],[Team]]) - 5,1,0)</f>
        <v>0</v>
      </c>
      <c r="AJ2220" cm="1">
        <f t="array" ref="AJ2220">MATCH(Table1[[#This Row],[Game_ID]],_xlfn.UNIQUE(_xlfn._xlws.FILTER(Table1[Game_ID],Table1[Team]=Table1[[#This Row],[Team]])),0)</f>
        <v>17</v>
      </c>
      <c r="AK2220">
        <f>IF(Table1[[#This Row],[Last5_Flag]]=1,1,0)</f>
        <v>0</v>
      </c>
      <c r="AL2220">
        <f>COUNTIFS(
    Table1[Player Name], Table1[[#This Row],[Player Name]],
    Table1[Position], Table1[[#This Row],[Position]]
)</f>
        <v>3</v>
      </c>
      <c r="AM2220" t="str" cm="1">
        <f t="array" ref="AM22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221" spans="1:39" x14ac:dyDescent="0.2">
      <c r="A2221" t="str">
        <f>TEXT(Table1[[#This Row],[Date]],"yyyymmdd") &amp; "_" &amp; (LEFT(D2221,3) &amp; "_" &amp; LEFT(E2221,3) &amp; "_" &amp; (Table1[[#This Row],[Game_no.]]))</f>
        <v>20260315_Win_Whe_1</v>
      </c>
      <c r="B2221" s="1">
        <v>46096</v>
      </c>
      <c r="C2221" s="3">
        <v>1</v>
      </c>
      <c r="D2221" t="s">
        <v>421</v>
      </c>
      <c r="E2221" t="s">
        <v>270</v>
      </c>
      <c r="F2221" t="s">
        <v>270</v>
      </c>
      <c r="G2221" t="s">
        <v>421</v>
      </c>
      <c r="H2221" t="s">
        <v>280</v>
      </c>
      <c r="I2221" t="str">
        <f>TRIM(SUBSTITUTE(Table1[[#This Row],[Player]], " ", ""))</f>
        <v>M.Rodriguez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f t="shared" ref="V2221:V2253" si="101">L2221*1+P2221*2+Q2221*3+R2221*4</f>
        <v>0</v>
      </c>
      <c r="W2221" t="s">
        <v>57</v>
      </c>
      <c r="X2221" s="3"/>
      <c r="Y2221">
        <v>0</v>
      </c>
      <c r="AF2221">
        <f>Table1[[#This Row],[AB]]+Table1[[#This Row],[BB]]+Table1[[#This Row],[SF]]</f>
        <v>0</v>
      </c>
      <c r="AG2221">
        <f>Table1[[#This Row],[H]]+Table1[[#This Row],[BB]]</f>
        <v>0</v>
      </c>
      <c r="AH2221">
        <f>Table1[[#This Row],[H]]-Table1[[#This Row],[2B]]-Table1[[#This Row],[3B]]-Table1[[#This Row],[HR]]</f>
        <v>0</v>
      </c>
      <c r="AI2221" s="3">
        <f>IF(Table1[[#This Row],[Team_Game_Number]] &gt;_xlfn.MAXIFS(Table1[Team_Game_Number],Table1[Team],Table1[[#This Row],[Team]]) - 5,1,0)</f>
        <v>0</v>
      </c>
      <c r="AJ2221" cm="1">
        <f t="array" ref="AJ2221">MATCH(Table1[[#This Row],[Game_ID]],_xlfn.UNIQUE(_xlfn._xlws.FILTER(Table1[Game_ID],Table1[Team]=Table1[[#This Row],[Team]])),0)</f>
        <v>17</v>
      </c>
      <c r="AK2221">
        <f>IF(Table1[[#This Row],[Last5_Flag]]=1,1,0)</f>
        <v>0</v>
      </c>
      <c r="AL2221">
        <f>COUNTIFS(
    Table1[Player Name], Table1[[#This Row],[Player Name]],
    Table1[Position], Table1[[#This Row],[Position]]
)</f>
        <v>5</v>
      </c>
      <c r="AM2221" t="str" cm="1">
        <f t="array" ref="AM22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222" spans="1:39" x14ac:dyDescent="0.2">
      <c r="A2222" t="str">
        <f>TEXT(Table1[[#This Row],[Date]],"yyyymmdd") &amp; "_" &amp; (LEFT(D2222,3) &amp; "_" &amp; LEFT(E2222,3) &amp; "_" &amp; (Table1[[#This Row],[Game_no.]]))</f>
        <v>20260315_Pit_Whe_1</v>
      </c>
      <c r="B2222" s="1">
        <v>46096</v>
      </c>
      <c r="C2222" s="3">
        <v>1</v>
      </c>
      <c r="D2222" t="s">
        <v>359</v>
      </c>
      <c r="E2222" t="s">
        <v>270</v>
      </c>
      <c r="F2222" t="s">
        <v>270</v>
      </c>
      <c r="G2222" t="s">
        <v>359</v>
      </c>
      <c r="H2222" t="s">
        <v>273</v>
      </c>
      <c r="I2222" t="str">
        <f>TRIM(SUBSTITUTE(Table1[[#This Row],[Player]], " ", ""))</f>
        <v>K.Warrix</v>
      </c>
      <c r="J2222">
        <v>4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f t="shared" si="101"/>
        <v>0</v>
      </c>
      <c r="W2222" t="s">
        <v>48</v>
      </c>
      <c r="X2222" s="3">
        <v>1</v>
      </c>
      <c r="Y2222">
        <v>0</v>
      </c>
      <c r="AF2222">
        <f>Table1[[#This Row],[AB]]+Table1[[#This Row],[BB]]+Table1[[#This Row],[SF]]</f>
        <v>4</v>
      </c>
      <c r="AG2222">
        <f>Table1[[#This Row],[H]]+Table1[[#This Row],[BB]]</f>
        <v>0</v>
      </c>
      <c r="AH2222">
        <f>Table1[[#This Row],[H]]-Table1[[#This Row],[2B]]-Table1[[#This Row],[3B]]-Table1[[#This Row],[HR]]</f>
        <v>0</v>
      </c>
      <c r="AI2222" s="3">
        <f>IF(Table1[[#This Row],[Team_Game_Number]] &gt;_xlfn.MAXIFS(Table1[Team_Game_Number],Table1[Team],Table1[[#This Row],[Team]]) - 5,1,0)</f>
        <v>0</v>
      </c>
      <c r="AJ2222" cm="1">
        <f t="array" ref="AJ2222">MATCH(Table1[[#This Row],[Game_ID]],_xlfn.UNIQUE(_xlfn._xlws.FILTER(Table1[Game_ID],Table1[Team]=Table1[[#This Row],[Team]])),0)</f>
        <v>18</v>
      </c>
      <c r="AK2222">
        <f>IF(Table1[[#This Row],[Last5_Flag]]=1,1,0)</f>
        <v>0</v>
      </c>
      <c r="AL2222">
        <f>COUNTIFS(
    Table1[Player Name], Table1[[#This Row],[Player Name]],
    Table1[Position], Table1[[#This Row],[Position]]
)</f>
        <v>24</v>
      </c>
      <c r="AM2222" t="str" cm="1">
        <f t="array" ref="AM22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223" spans="1:39" x14ac:dyDescent="0.2">
      <c r="A2223" t="str">
        <f>TEXT(Table1[[#This Row],[Date]],"yyyymmdd") &amp; "_" &amp; (LEFT(D2223,3) &amp; "_" &amp; LEFT(E2223,3) &amp; "_" &amp; (Table1[[#This Row],[Game_no.]]))</f>
        <v>20260315_Pit_Whe_1</v>
      </c>
      <c r="B2223" s="1">
        <v>46096</v>
      </c>
      <c r="C2223" s="3">
        <v>1</v>
      </c>
      <c r="D2223" t="s">
        <v>359</v>
      </c>
      <c r="E2223" t="s">
        <v>270</v>
      </c>
      <c r="F2223" t="s">
        <v>270</v>
      </c>
      <c r="G2223" t="s">
        <v>359</v>
      </c>
      <c r="H2223" t="s">
        <v>274</v>
      </c>
      <c r="I2223" t="str">
        <f>TRIM(SUBSTITUTE(Table1[[#This Row],[Player]], " ", ""))</f>
        <v>M.Burns</v>
      </c>
      <c r="J2223">
        <v>3</v>
      </c>
      <c r="K2223">
        <v>0</v>
      </c>
      <c r="L2223">
        <v>1</v>
      </c>
      <c r="M2223">
        <v>0</v>
      </c>
      <c r="N2223">
        <v>0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f t="shared" si="101"/>
        <v>1</v>
      </c>
      <c r="W2223" t="s">
        <v>43</v>
      </c>
      <c r="X2223" s="3">
        <v>2</v>
      </c>
      <c r="Y2223">
        <v>0</v>
      </c>
      <c r="AF2223">
        <f>Table1[[#This Row],[AB]]+Table1[[#This Row],[BB]]+Table1[[#This Row],[SF]]</f>
        <v>3</v>
      </c>
      <c r="AG2223">
        <f>Table1[[#This Row],[H]]+Table1[[#This Row],[BB]]</f>
        <v>1</v>
      </c>
      <c r="AH2223">
        <f>Table1[[#This Row],[H]]-Table1[[#This Row],[2B]]-Table1[[#This Row],[3B]]-Table1[[#This Row],[HR]]</f>
        <v>1</v>
      </c>
      <c r="AI2223" s="3">
        <f>IF(Table1[[#This Row],[Team_Game_Number]] &gt;_xlfn.MAXIFS(Table1[Team_Game_Number],Table1[Team],Table1[[#This Row],[Team]]) - 5,1,0)</f>
        <v>0</v>
      </c>
      <c r="AJ2223" cm="1">
        <f t="array" ref="AJ2223">MATCH(Table1[[#This Row],[Game_ID]],_xlfn.UNIQUE(_xlfn._xlws.FILTER(Table1[Game_ID],Table1[Team]=Table1[[#This Row],[Team]])),0)</f>
        <v>18</v>
      </c>
      <c r="AK2223">
        <f>IF(Table1[[#This Row],[Last5_Flag]]=1,1,0)</f>
        <v>0</v>
      </c>
      <c r="AL2223">
        <f>COUNTIFS(
    Table1[Player Name], Table1[[#This Row],[Player Name]],
    Table1[Position], Table1[[#This Row],[Position]]
)</f>
        <v>12</v>
      </c>
      <c r="AM2223" t="str" cm="1">
        <f t="array" ref="AM22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224" spans="1:39" x14ac:dyDescent="0.2">
      <c r="A2224" t="str">
        <f>TEXT(Table1[[#This Row],[Date]],"yyyymmdd") &amp; "_" &amp; (LEFT(D2224,3) &amp; "_" &amp; LEFT(E2224,3) &amp; "_" &amp; (Table1[[#This Row],[Game_no.]]))</f>
        <v>20260315_Pit_Whe_1</v>
      </c>
      <c r="B2224" s="1">
        <v>46096</v>
      </c>
      <c r="C2224" s="3">
        <v>1</v>
      </c>
      <c r="D2224" t="s">
        <v>359</v>
      </c>
      <c r="E2224" t="s">
        <v>270</v>
      </c>
      <c r="F2224" t="s">
        <v>270</v>
      </c>
      <c r="G2224" t="s">
        <v>359</v>
      </c>
      <c r="H2224" t="s">
        <v>275</v>
      </c>
      <c r="I2224" t="str">
        <f>TRIM(SUBSTITUTE(Table1[[#This Row],[Player]], " ", ""))</f>
        <v>M.Holp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f t="shared" si="101"/>
        <v>0</v>
      </c>
      <c r="W2224" t="s">
        <v>73</v>
      </c>
      <c r="X2224" s="3"/>
      <c r="Y2224">
        <v>0</v>
      </c>
      <c r="AF2224">
        <f>Table1[[#This Row],[AB]]+Table1[[#This Row],[BB]]+Table1[[#This Row],[SF]]</f>
        <v>0</v>
      </c>
      <c r="AG2224">
        <f>Table1[[#This Row],[H]]+Table1[[#This Row],[BB]]</f>
        <v>0</v>
      </c>
      <c r="AH2224">
        <f>Table1[[#This Row],[H]]-Table1[[#This Row],[2B]]-Table1[[#This Row],[3B]]-Table1[[#This Row],[HR]]</f>
        <v>0</v>
      </c>
      <c r="AI2224" s="3">
        <f>IF(Table1[[#This Row],[Team_Game_Number]] &gt;_xlfn.MAXIFS(Table1[Team_Game_Number],Table1[Team],Table1[[#This Row],[Team]]) - 5,1,0)</f>
        <v>0</v>
      </c>
      <c r="AJ2224" cm="1">
        <f t="array" ref="AJ2224">MATCH(Table1[[#This Row],[Game_ID]],_xlfn.UNIQUE(_xlfn._xlws.FILTER(Table1[Game_ID],Table1[Team]=Table1[[#This Row],[Team]])),0)</f>
        <v>18</v>
      </c>
      <c r="AK2224">
        <f>IF(Table1[[#This Row],[Last5_Flag]]=1,1,0)</f>
        <v>0</v>
      </c>
      <c r="AL2224">
        <f>COUNTIFS(
    Table1[Player Name], Table1[[#This Row],[Player Name]],
    Table1[Position], Table1[[#This Row],[Position]]
)</f>
        <v>4</v>
      </c>
      <c r="AM2224" t="str" cm="1">
        <f t="array" ref="AM22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225" spans="1:39" x14ac:dyDescent="0.2">
      <c r="A2225" t="str">
        <f>TEXT(Table1[[#This Row],[Date]],"yyyymmdd") &amp; "_" &amp; (LEFT(D2225,3) &amp; "_" &amp; LEFT(E2225,3) &amp; "_" &amp; (Table1[[#This Row],[Game_no.]]))</f>
        <v>20260315_Pit_Whe_1</v>
      </c>
      <c r="B2225" s="1">
        <v>46096</v>
      </c>
      <c r="C2225" s="3">
        <v>1</v>
      </c>
      <c r="D2225" t="s">
        <v>359</v>
      </c>
      <c r="E2225" t="s">
        <v>270</v>
      </c>
      <c r="F2225" t="s">
        <v>270</v>
      </c>
      <c r="G2225" t="s">
        <v>359</v>
      </c>
      <c r="H2225" t="s">
        <v>330</v>
      </c>
      <c r="I2225" t="str">
        <f>TRIM(SUBSTITUTE(Table1[[#This Row],[Player]], " ", ""))</f>
        <v>M.Harrison</v>
      </c>
      <c r="J2225">
        <v>3</v>
      </c>
      <c r="K2225">
        <v>0</v>
      </c>
      <c r="L2225">
        <v>0</v>
      </c>
      <c r="M2225">
        <v>0</v>
      </c>
      <c r="N2225">
        <v>1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f t="shared" si="101"/>
        <v>0</v>
      </c>
      <c r="W2225" t="s">
        <v>54</v>
      </c>
      <c r="X2225" s="3">
        <v>3</v>
      </c>
      <c r="Y2225">
        <v>0</v>
      </c>
      <c r="AF2225">
        <f>Table1[[#This Row],[AB]]+Table1[[#This Row],[BB]]+Table1[[#This Row],[SF]]</f>
        <v>4</v>
      </c>
      <c r="AG2225">
        <f>Table1[[#This Row],[H]]+Table1[[#This Row],[BB]]</f>
        <v>1</v>
      </c>
      <c r="AH2225">
        <f>Table1[[#This Row],[H]]-Table1[[#This Row],[2B]]-Table1[[#This Row],[3B]]-Table1[[#This Row],[HR]]</f>
        <v>0</v>
      </c>
      <c r="AI2225" s="3">
        <f>IF(Table1[[#This Row],[Team_Game_Number]] &gt;_xlfn.MAXIFS(Table1[Team_Game_Number],Table1[Team],Table1[[#This Row],[Team]]) - 5,1,0)</f>
        <v>0</v>
      </c>
      <c r="AJ2225" cm="1">
        <f t="array" ref="AJ2225">MATCH(Table1[[#This Row],[Game_ID]],_xlfn.UNIQUE(_xlfn._xlws.FILTER(Table1[Game_ID],Table1[Team]=Table1[[#This Row],[Team]])),0)</f>
        <v>18</v>
      </c>
      <c r="AK2225">
        <f>IF(Table1[[#This Row],[Last5_Flag]]=1,1,0)</f>
        <v>0</v>
      </c>
      <c r="AL2225">
        <f>COUNTIFS(
    Table1[Player Name], Table1[[#This Row],[Player Name]],
    Table1[Position], Table1[[#This Row],[Position]]
)</f>
        <v>11</v>
      </c>
      <c r="AM2225" t="str" cm="1">
        <f t="array" ref="AM22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226" spans="1:39" x14ac:dyDescent="0.2">
      <c r="A2226" t="str">
        <f>TEXT(Table1[[#This Row],[Date]],"yyyymmdd") &amp; "_" &amp; (LEFT(D2226,3) &amp; "_" &amp; LEFT(E2226,3) &amp; "_" &amp; (Table1[[#This Row],[Game_no.]]))</f>
        <v>20260315_Pit_Whe_1</v>
      </c>
      <c r="B2226" s="1">
        <v>46096</v>
      </c>
      <c r="C2226" s="3">
        <v>1</v>
      </c>
      <c r="D2226" t="s">
        <v>359</v>
      </c>
      <c r="E2226" t="s">
        <v>270</v>
      </c>
      <c r="F2226" t="s">
        <v>270</v>
      </c>
      <c r="G2226" t="s">
        <v>359</v>
      </c>
      <c r="H2226" t="s">
        <v>277</v>
      </c>
      <c r="I2226" t="str">
        <f>TRIM(SUBSTITUTE(Table1[[#This Row],[Player]], " ", ""))</f>
        <v>M.Clark</v>
      </c>
      <c r="J2226">
        <v>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f t="shared" si="101"/>
        <v>0</v>
      </c>
      <c r="W2226" t="s">
        <v>50</v>
      </c>
      <c r="X2226" s="3">
        <v>4</v>
      </c>
      <c r="Y2226">
        <v>0</v>
      </c>
      <c r="AF2226">
        <f>Table1[[#This Row],[AB]]+Table1[[#This Row],[BB]]+Table1[[#This Row],[SF]]</f>
        <v>4</v>
      </c>
      <c r="AG2226">
        <f>Table1[[#This Row],[H]]+Table1[[#This Row],[BB]]</f>
        <v>0</v>
      </c>
      <c r="AH2226">
        <f>Table1[[#This Row],[H]]-Table1[[#This Row],[2B]]-Table1[[#This Row],[3B]]-Table1[[#This Row],[HR]]</f>
        <v>0</v>
      </c>
      <c r="AI2226" s="3">
        <f>IF(Table1[[#This Row],[Team_Game_Number]] &gt;_xlfn.MAXIFS(Table1[Team_Game_Number],Table1[Team],Table1[[#This Row],[Team]]) - 5,1,0)</f>
        <v>0</v>
      </c>
      <c r="AJ2226" cm="1">
        <f t="array" ref="AJ2226">MATCH(Table1[[#This Row],[Game_ID]],_xlfn.UNIQUE(_xlfn._xlws.FILTER(Table1[Game_ID],Table1[Team]=Table1[[#This Row],[Team]])),0)</f>
        <v>18</v>
      </c>
      <c r="AK2226">
        <f>IF(Table1[[#This Row],[Last5_Flag]]=1,1,0)</f>
        <v>0</v>
      </c>
      <c r="AL2226">
        <f>COUNTIFS(
    Table1[Player Name], Table1[[#This Row],[Player Name]],
    Table1[Position], Table1[[#This Row],[Position]]
)</f>
        <v>8</v>
      </c>
      <c r="AM2226" t="str" cm="1">
        <f t="array" ref="AM22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227" spans="1:39" x14ac:dyDescent="0.2">
      <c r="A2227" t="str">
        <f>TEXT(Table1[[#This Row],[Date]],"yyyymmdd") &amp; "_" &amp; (LEFT(D2227,3) &amp; "_" &amp; LEFT(E2227,3) &amp; "_" &amp; (Table1[[#This Row],[Game_no.]]))</f>
        <v>20260315_Pit_Whe_1</v>
      </c>
      <c r="B2227" s="1">
        <v>46096</v>
      </c>
      <c r="C2227" s="3">
        <v>1</v>
      </c>
      <c r="D2227" t="s">
        <v>359</v>
      </c>
      <c r="E2227" t="s">
        <v>270</v>
      </c>
      <c r="F2227" t="s">
        <v>270</v>
      </c>
      <c r="G2227" t="s">
        <v>359</v>
      </c>
      <c r="H2227" t="s">
        <v>321</v>
      </c>
      <c r="I2227" t="str">
        <f>TRIM(SUBSTITUTE(Table1[[#This Row],[Player]], " ", ""))</f>
        <v>D.Carrillo</v>
      </c>
      <c r="J2227">
        <v>2</v>
      </c>
      <c r="K2227">
        <v>0</v>
      </c>
      <c r="L2227">
        <v>0</v>
      </c>
      <c r="M2227">
        <v>0</v>
      </c>
      <c r="N2227">
        <v>2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f t="shared" si="101"/>
        <v>0</v>
      </c>
      <c r="W2227" t="s">
        <v>52</v>
      </c>
      <c r="X2227" s="3">
        <v>5</v>
      </c>
      <c r="Y2227">
        <v>0</v>
      </c>
      <c r="AF2227">
        <f>Table1[[#This Row],[AB]]+Table1[[#This Row],[BB]]+Table1[[#This Row],[SF]]</f>
        <v>4</v>
      </c>
      <c r="AG2227">
        <f>Table1[[#This Row],[H]]+Table1[[#This Row],[BB]]</f>
        <v>2</v>
      </c>
      <c r="AH2227">
        <f>Table1[[#This Row],[H]]-Table1[[#This Row],[2B]]-Table1[[#This Row],[3B]]-Table1[[#This Row],[HR]]</f>
        <v>0</v>
      </c>
      <c r="AI2227" s="3">
        <f>IF(Table1[[#This Row],[Team_Game_Number]] &gt;_xlfn.MAXIFS(Table1[Team_Game_Number],Table1[Team],Table1[[#This Row],[Team]]) - 5,1,0)</f>
        <v>0</v>
      </c>
      <c r="AJ2227" cm="1">
        <f t="array" ref="AJ2227">MATCH(Table1[[#This Row],[Game_ID]],_xlfn.UNIQUE(_xlfn._xlws.FILTER(Table1[Game_ID],Table1[Team]=Table1[[#This Row],[Team]])),0)</f>
        <v>18</v>
      </c>
      <c r="AK2227">
        <f>IF(Table1[[#This Row],[Last5_Flag]]=1,1,0)</f>
        <v>0</v>
      </c>
      <c r="AL2227">
        <f>COUNTIFS(
    Table1[Player Name], Table1[[#This Row],[Player Name]],
    Table1[Position], Table1[[#This Row],[Position]]
)</f>
        <v>12</v>
      </c>
      <c r="AM2227" t="str" cm="1">
        <f t="array" ref="AM22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28" spans="1:39" x14ac:dyDescent="0.2">
      <c r="A2228" t="str">
        <f>TEXT(Table1[[#This Row],[Date]],"yyyymmdd") &amp; "_" &amp; (LEFT(D2228,3) &amp; "_" &amp; LEFT(E2228,3) &amp; "_" &amp; (Table1[[#This Row],[Game_no.]]))</f>
        <v>20260315_Pit_Whe_1</v>
      </c>
      <c r="B2228" s="1">
        <v>46096</v>
      </c>
      <c r="C2228" s="3">
        <v>1</v>
      </c>
      <c r="D2228" t="s">
        <v>359</v>
      </c>
      <c r="E2228" t="s">
        <v>270</v>
      </c>
      <c r="F2228" t="s">
        <v>270</v>
      </c>
      <c r="G2228" t="s">
        <v>359</v>
      </c>
      <c r="H2228" t="s">
        <v>283</v>
      </c>
      <c r="I2228" t="str">
        <f>TRIM(SUBSTITUTE(Table1[[#This Row],[Player]], " ", ""))</f>
        <v>T.Taufahema</v>
      </c>
      <c r="J2228">
        <v>4</v>
      </c>
      <c r="K2228">
        <v>0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f t="shared" si="101"/>
        <v>0</v>
      </c>
      <c r="W2228" t="s">
        <v>8</v>
      </c>
      <c r="X2228" s="3">
        <v>6</v>
      </c>
      <c r="Y2228">
        <v>0</v>
      </c>
      <c r="AF2228">
        <f>Table1[[#This Row],[AB]]+Table1[[#This Row],[BB]]+Table1[[#This Row],[SF]]</f>
        <v>4</v>
      </c>
      <c r="AG2228">
        <f>Table1[[#This Row],[H]]+Table1[[#This Row],[BB]]</f>
        <v>0</v>
      </c>
      <c r="AH2228">
        <f>Table1[[#This Row],[H]]-Table1[[#This Row],[2B]]-Table1[[#This Row],[3B]]-Table1[[#This Row],[HR]]</f>
        <v>0</v>
      </c>
      <c r="AI2228" s="3">
        <f>IF(Table1[[#This Row],[Team_Game_Number]] &gt;_xlfn.MAXIFS(Table1[Team_Game_Number],Table1[Team],Table1[[#This Row],[Team]]) - 5,1,0)</f>
        <v>0</v>
      </c>
      <c r="AJ2228" cm="1">
        <f t="array" ref="AJ2228">MATCH(Table1[[#This Row],[Game_ID]],_xlfn.UNIQUE(_xlfn._xlws.FILTER(Table1[Game_ID],Table1[Team]=Table1[[#This Row],[Team]])),0)</f>
        <v>18</v>
      </c>
      <c r="AK2228">
        <f>IF(Table1[[#This Row],[Last5_Flag]]=1,1,0)</f>
        <v>0</v>
      </c>
      <c r="AL2228">
        <f>COUNTIFS(
    Table1[Player Name], Table1[[#This Row],[Player Name]],
    Table1[Position], Table1[[#This Row],[Position]]
)</f>
        <v>9</v>
      </c>
      <c r="AM2228" t="str" cm="1">
        <f t="array" ref="AM22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229" spans="1:39" x14ac:dyDescent="0.2">
      <c r="A2229" t="str">
        <f>TEXT(Table1[[#This Row],[Date]],"yyyymmdd") &amp; "_" &amp; (LEFT(D2229,3) &amp; "_" &amp; LEFT(E2229,3) &amp; "_" &amp; (Table1[[#This Row],[Game_no.]]))</f>
        <v>20260315_Pit_Whe_1</v>
      </c>
      <c r="B2229" s="1">
        <v>46096</v>
      </c>
      <c r="C2229" s="3">
        <v>1</v>
      </c>
      <c r="D2229" t="s">
        <v>359</v>
      </c>
      <c r="E2229" t="s">
        <v>270</v>
      </c>
      <c r="F2229" t="s">
        <v>270</v>
      </c>
      <c r="G2229" t="s">
        <v>359</v>
      </c>
      <c r="H2229" t="s">
        <v>285</v>
      </c>
      <c r="I2229" t="str">
        <f>TRIM(SUBSTITUTE(Table1[[#This Row],[Player]], " ", ""))</f>
        <v>K.Shields</v>
      </c>
      <c r="J2229">
        <v>3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f t="shared" si="101"/>
        <v>0</v>
      </c>
      <c r="W2229" t="s">
        <v>58</v>
      </c>
      <c r="X2229" s="3">
        <v>7</v>
      </c>
      <c r="Y2229">
        <v>0</v>
      </c>
      <c r="Z2229">
        <v>7.6669999999999998</v>
      </c>
      <c r="AA2229">
        <v>8</v>
      </c>
      <c r="AB2229">
        <v>3</v>
      </c>
      <c r="AC2229">
        <v>2</v>
      </c>
      <c r="AD2229">
        <v>1</v>
      </c>
      <c r="AE2229">
        <v>8</v>
      </c>
      <c r="AF2229">
        <f>Table1[[#This Row],[AB]]+Table1[[#This Row],[BB]]+Table1[[#This Row],[SF]]</f>
        <v>3</v>
      </c>
      <c r="AG2229">
        <f>Table1[[#This Row],[H]]+Table1[[#This Row],[BB]]</f>
        <v>0</v>
      </c>
      <c r="AH2229">
        <f>Table1[[#This Row],[H]]-Table1[[#This Row],[2B]]-Table1[[#This Row],[3B]]-Table1[[#This Row],[HR]]</f>
        <v>0</v>
      </c>
      <c r="AI2229" s="3">
        <f>IF(Table1[[#This Row],[Team_Game_Number]] &gt;_xlfn.MAXIFS(Table1[Team_Game_Number],Table1[Team],Table1[[#This Row],[Team]]) - 5,1,0)</f>
        <v>0</v>
      </c>
      <c r="AJ2229" cm="1">
        <f t="array" ref="AJ2229">MATCH(Table1[[#This Row],[Game_ID]],_xlfn.UNIQUE(_xlfn._xlws.FILTER(Table1[Game_ID],Table1[Team]=Table1[[#This Row],[Team]])),0)</f>
        <v>18</v>
      </c>
      <c r="AK2229">
        <f>IF(Table1[[#This Row],[Last5_Flag]]=1,1,0)</f>
        <v>0</v>
      </c>
      <c r="AL2229">
        <f>COUNTIFS(
    Table1[Player Name], Table1[[#This Row],[Player Name]],
    Table1[Position], Table1[[#This Row],[Position]]
)</f>
        <v>17</v>
      </c>
      <c r="AM2229" t="str" cm="1">
        <f t="array" ref="AM22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30" spans="1:39" x14ac:dyDescent="0.2">
      <c r="A2230" t="str">
        <f>TEXT(Table1[[#This Row],[Date]],"yyyymmdd") &amp; "_" &amp; (LEFT(D2230,3) &amp; "_" &amp; LEFT(E2230,3) &amp; "_" &amp; (Table1[[#This Row],[Game_no.]]))</f>
        <v>20260315_Pit_Whe_1</v>
      </c>
      <c r="B2230" s="1">
        <v>46096</v>
      </c>
      <c r="C2230" s="3">
        <v>1</v>
      </c>
      <c r="D2230" t="s">
        <v>359</v>
      </c>
      <c r="E2230" t="s">
        <v>270</v>
      </c>
      <c r="F2230" t="s">
        <v>270</v>
      </c>
      <c r="G2230" t="s">
        <v>359</v>
      </c>
      <c r="H2230" t="s">
        <v>284</v>
      </c>
      <c r="I2230" t="str">
        <f>TRIM(SUBSTITUTE(Table1[[#This Row],[Player]], " ", ""))</f>
        <v>R.Peters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f t="shared" si="101"/>
        <v>0</v>
      </c>
      <c r="W2230" t="s">
        <v>58</v>
      </c>
      <c r="X2230" s="3"/>
      <c r="Y2230">
        <v>0</v>
      </c>
      <c r="Z2230">
        <v>0.33300000000000002</v>
      </c>
      <c r="AA2230">
        <v>1</v>
      </c>
      <c r="AB2230">
        <v>1</v>
      </c>
      <c r="AC2230">
        <v>1</v>
      </c>
      <c r="AD2230">
        <v>0</v>
      </c>
      <c r="AE2230">
        <v>1</v>
      </c>
      <c r="AF2230">
        <f>Table1[[#This Row],[AB]]+Table1[[#This Row],[BB]]+Table1[[#This Row],[SF]]</f>
        <v>0</v>
      </c>
      <c r="AG2230">
        <f>Table1[[#This Row],[H]]+Table1[[#This Row],[BB]]</f>
        <v>0</v>
      </c>
      <c r="AH2230">
        <f>Table1[[#This Row],[H]]-Table1[[#This Row],[2B]]-Table1[[#This Row],[3B]]-Table1[[#This Row],[HR]]</f>
        <v>0</v>
      </c>
      <c r="AI2230" s="3">
        <f>IF(Table1[[#This Row],[Team_Game_Number]] &gt;_xlfn.MAXIFS(Table1[Team_Game_Number],Table1[Team],Table1[[#This Row],[Team]]) - 5,1,0)</f>
        <v>0</v>
      </c>
      <c r="AJ2230" cm="1">
        <f t="array" ref="AJ2230">MATCH(Table1[[#This Row],[Game_ID]],_xlfn.UNIQUE(_xlfn._xlws.FILTER(Table1[Game_ID],Table1[Team]=Table1[[#This Row],[Team]])),0)</f>
        <v>18</v>
      </c>
      <c r="AK2230">
        <f>IF(Table1[[#This Row],[Last5_Flag]]=1,1,0)</f>
        <v>0</v>
      </c>
      <c r="AL2230">
        <f>COUNTIFS(
    Table1[Player Name], Table1[[#This Row],[Player Name]],
    Table1[Position], Table1[[#This Row],[Position]]
)</f>
        <v>14</v>
      </c>
      <c r="AM2230" t="str" cm="1">
        <f t="array" ref="AM22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31" spans="1:39" x14ac:dyDescent="0.2">
      <c r="A2231" t="str">
        <f>TEXT(Table1[[#This Row],[Date]],"yyyymmdd") &amp; "_" &amp; (LEFT(D2231,3) &amp; "_" &amp; LEFT(E2231,3) &amp; "_" &amp; (Table1[[#This Row],[Game_no.]]))</f>
        <v>20260315_Pit_Whe_1</v>
      </c>
      <c r="B2231" s="1">
        <v>46096</v>
      </c>
      <c r="C2231" s="3">
        <v>1</v>
      </c>
      <c r="D2231" t="s">
        <v>359</v>
      </c>
      <c r="E2231" t="s">
        <v>270</v>
      </c>
      <c r="F2231" t="s">
        <v>270</v>
      </c>
      <c r="G2231" t="s">
        <v>359</v>
      </c>
      <c r="H2231" t="s">
        <v>281</v>
      </c>
      <c r="I2231" t="str">
        <f>TRIM(SUBSTITUTE(Table1[[#This Row],[Player]], " ", ""))</f>
        <v>B.Sanders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f t="shared" si="101"/>
        <v>0</v>
      </c>
      <c r="W2231" t="s">
        <v>74</v>
      </c>
      <c r="X2231" s="3">
        <v>7</v>
      </c>
      <c r="Y2231">
        <v>0</v>
      </c>
      <c r="AF2231">
        <f>Table1[[#This Row],[AB]]+Table1[[#This Row],[BB]]+Table1[[#This Row],[SF]]</f>
        <v>1</v>
      </c>
      <c r="AG2231">
        <f>Table1[[#This Row],[H]]+Table1[[#This Row],[BB]]</f>
        <v>0</v>
      </c>
      <c r="AH2231">
        <f>Table1[[#This Row],[H]]-Table1[[#This Row],[2B]]-Table1[[#This Row],[3B]]-Table1[[#This Row],[HR]]</f>
        <v>0</v>
      </c>
      <c r="AI2231" s="3">
        <f>IF(Table1[[#This Row],[Team_Game_Number]] &gt;_xlfn.MAXIFS(Table1[Team_Game_Number],Table1[Team],Table1[[#This Row],[Team]]) - 5,1,0)</f>
        <v>0</v>
      </c>
      <c r="AJ2231" cm="1">
        <f t="array" ref="AJ2231">MATCH(Table1[[#This Row],[Game_ID]],_xlfn.UNIQUE(_xlfn._xlws.FILTER(Table1[Game_ID],Table1[Team]=Table1[[#This Row],[Team]])),0)</f>
        <v>18</v>
      </c>
      <c r="AK2231">
        <f>IF(Table1[[#This Row],[Last5_Flag]]=1,1,0)</f>
        <v>0</v>
      </c>
      <c r="AL2231">
        <f>COUNTIFS(
    Table1[Player Name], Table1[[#This Row],[Player Name]],
    Table1[Position], Table1[[#This Row],[Position]]
)</f>
        <v>5</v>
      </c>
      <c r="AM2231" t="str" cm="1">
        <f t="array" ref="AM22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232" spans="1:39" x14ac:dyDescent="0.2">
      <c r="A2232" t="str">
        <f>TEXT(Table1[[#This Row],[Date]],"yyyymmdd") &amp; "_" &amp; (LEFT(D2232,3) &amp; "_" &amp; LEFT(E2232,3) &amp; "_" &amp; (Table1[[#This Row],[Game_no.]]))</f>
        <v>20260315_Pit_Whe_1</v>
      </c>
      <c r="B2232" s="1">
        <v>46096</v>
      </c>
      <c r="C2232" s="3">
        <v>1</v>
      </c>
      <c r="D2232" t="s">
        <v>359</v>
      </c>
      <c r="E2232" t="s">
        <v>270</v>
      </c>
      <c r="F2232" t="s">
        <v>270</v>
      </c>
      <c r="G2232" t="s">
        <v>359</v>
      </c>
      <c r="H2232" t="s">
        <v>280</v>
      </c>
      <c r="I2232" t="str">
        <f>TRIM(SUBSTITUTE(Table1[[#This Row],[Player]], " ", ""))</f>
        <v>M.Rodriguez</v>
      </c>
      <c r="J2232">
        <v>3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f t="shared" si="101"/>
        <v>1</v>
      </c>
      <c r="W2232" t="s">
        <v>57</v>
      </c>
      <c r="X2232" s="3">
        <v>8</v>
      </c>
      <c r="Y2232">
        <v>0</v>
      </c>
      <c r="AF2232">
        <f>Table1[[#This Row],[AB]]+Table1[[#This Row],[BB]]+Table1[[#This Row],[SF]]</f>
        <v>3</v>
      </c>
      <c r="AG2232">
        <f>Table1[[#This Row],[H]]+Table1[[#This Row],[BB]]</f>
        <v>1</v>
      </c>
      <c r="AH2232">
        <f>Table1[[#This Row],[H]]-Table1[[#This Row],[2B]]-Table1[[#This Row],[3B]]-Table1[[#This Row],[HR]]</f>
        <v>1</v>
      </c>
      <c r="AI2232" s="3">
        <f>IF(Table1[[#This Row],[Team_Game_Number]] &gt;_xlfn.MAXIFS(Table1[Team_Game_Number],Table1[Team],Table1[[#This Row],[Team]]) - 5,1,0)</f>
        <v>0</v>
      </c>
      <c r="AJ2232" cm="1">
        <f t="array" ref="AJ2232">MATCH(Table1[[#This Row],[Game_ID]],_xlfn.UNIQUE(_xlfn._xlws.FILTER(Table1[Game_ID],Table1[Team]=Table1[[#This Row],[Team]])),0)</f>
        <v>18</v>
      </c>
      <c r="AK2232">
        <f>IF(Table1[[#This Row],[Last5_Flag]]=1,1,0)</f>
        <v>0</v>
      </c>
      <c r="AL2232">
        <f>COUNTIFS(
    Table1[Player Name], Table1[[#This Row],[Player Name]],
    Table1[Position], Table1[[#This Row],[Position]]
)</f>
        <v>5</v>
      </c>
      <c r="AM2232" t="str" cm="1">
        <f t="array" ref="AM22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233" spans="1:39" x14ac:dyDescent="0.2">
      <c r="A2233" t="str">
        <f>TEXT(Table1[[#This Row],[Date]],"yyyymmdd") &amp; "_" &amp; (LEFT(D2233,3) &amp; "_" &amp; LEFT(E2233,3) &amp; "_" &amp; (Table1[[#This Row],[Game_no.]]))</f>
        <v>20260315_Pit_Whe_1</v>
      </c>
      <c r="B2233" s="1">
        <v>46096</v>
      </c>
      <c r="C2233" s="3">
        <v>1</v>
      </c>
      <c r="D2233" t="s">
        <v>359</v>
      </c>
      <c r="E2233" t="s">
        <v>270</v>
      </c>
      <c r="F2233" t="s">
        <v>270</v>
      </c>
      <c r="G2233" t="s">
        <v>359</v>
      </c>
      <c r="H2233" t="s">
        <v>282</v>
      </c>
      <c r="I2233" t="str">
        <f>TRIM(SUBSTITUTE(Table1[[#This Row],[Player]], " ", ""))</f>
        <v>A.Kresak</v>
      </c>
      <c r="J2233">
        <v>2</v>
      </c>
      <c r="K2233">
        <v>0</v>
      </c>
      <c r="L2233">
        <v>0</v>
      </c>
      <c r="M2233">
        <v>0</v>
      </c>
      <c r="N2233">
        <v>1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f t="shared" si="101"/>
        <v>0</v>
      </c>
      <c r="W2233" t="s">
        <v>53</v>
      </c>
      <c r="X2233" s="3">
        <v>9</v>
      </c>
      <c r="Y2233">
        <v>0</v>
      </c>
      <c r="AF2233">
        <f>Table1[[#This Row],[AB]]+Table1[[#This Row],[BB]]+Table1[[#This Row],[SF]]</f>
        <v>3</v>
      </c>
      <c r="AG2233">
        <f>Table1[[#This Row],[H]]+Table1[[#This Row],[BB]]</f>
        <v>1</v>
      </c>
      <c r="AH2233">
        <f>Table1[[#This Row],[H]]-Table1[[#This Row],[2B]]-Table1[[#This Row],[3B]]-Table1[[#This Row],[HR]]</f>
        <v>0</v>
      </c>
      <c r="AI2233" s="3">
        <f>IF(Table1[[#This Row],[Team_Game_Number]] &gt;_xlfn.MAXIFS(Table1[Team_Game_Number],Table1[Team],Table1[[#This Row],[Team]]) - 5,1,0)</f>
        <v>0</v>
      </c>
      <c r="AJ2233" cm="1">
        <f t="array" ref="AJ2233">MATCH(Table1[[#This Row],[Game_ID]],_xlfn.UNIQUE(_xlfn._xlws.FILTER(Table1[Game_ID],Table1[Team]=Table1[[#This Row],[Team]])),0)</f>
        <v>18</v>
      </c>
      <c r="AK2233">
        <f>IF(Table1[[#This Row],[Last5_Flag]]=1,1,0)</f>
        <v>0</v>
      </c>
      <c r="AL2233">
        <f>COUNTIFS(
    Table1[Player Name], Table1[[#This Row],[Player Name]],
    Table1[Position], Table1[[#This Row],[Position]]
)</f>
        <v>19</v>
      </c>
      <c r="AM2233" t="str" cm="1">
        <f t="array" ref="AM22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234" spans="1:39" x14ac:dyDescent="0.2">
      <c r="A2234" t="str">
        <f>TEXT(Table1[[#This Row],[Date]],"yyyymmdd") &amp; "_" &amp; (LEFT(D2234,3) &amp; "_" &amp; LEFT(E2234,3) &amp; "_" &amp; (Table1[[#This Row],[Game_no.]]))</f>
        <v>20260315_Pit_Whe_1</v>
      </c>
      <c r="B2234" s="1">
        <v>46096</v>
      </c>
      <c r="C2234" s="3">
        <v>1</v>
      </c>
      <c r="D2234" t="s">
        <v>359</v>
      </c>
      <c r="E2234" t="s">
        <v>270</v>
      </c>
      <c r="F2234" t="s">
        <v>270</v>
      </c>
      <c r="G2234" t="s">
        <v>359</v>
      </c>
      <c r="H2234" t="s">
        <v>271</v>
      </c>
      <c r="I2234" t="str">
        <f>TRIM(SUBSTITUTE(Table1[[#This Row],[Player]], " ", ""))</f>
        <v>G.Mummery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f t="shared" si="101"/>
        <v>0</v>
      </c>
      <c r="W2234" t="s">
        <v>7</v>
      </c>
      <c r="X2234" s="3"/>
      <c r="Y2234">
        <v>0</v>
      </c>
      <c r="AF2234">
        <f>Table1[[#This Row],[AB]]+Table1[[#This Row],[BB]]+Table1[[#This Row],[SF]]</f>
        <v>0</v>
      </c>
      <c r="AG2234">
        <f>Table1[[#This Row],[H]]+Table1[[#This Row],[BB]]</f>
        <v>0</v>
      </c>
      <c r="AH2234">
        <f>Table1[[#This Row],[H]]-Table1[[#This Row],[2B]]-Table1[[#This Row],[3B]]-Table1[[#This Row],[HR]]</f>
        <v>0</v>
      </c>
      <c r="AI2234" s="3">
        <f>IF(Table1[[#This Row],[Team_Game_Number]] &gt;_xlfn.MAXIFS(Table1[Team_Game_Number],Table1[Team],Table1[[#This Row],[Team]]) - 5,1,0)</f>
        <v>0</v>
      </c>
      <c r="AJ2234" cm="1">
        <f t="array" ref="AJ2234">MATCH(Table1[[#This Row],[Game_ID]],_xlfn.UNIQUE(_xlfn._xlws.FILTER(Table1[Game_ID],Table1[Team]=Table1[[#This Row],[Team]])),0)</f>
        <v>18</v>
      </c>
      <c r="AK2234">
        <f>IF(Table1[[#This Row],[Last5_Flag]]=1,1,0)</f>
        <v>0</v>
      </c>
      <c r="AL2234">
        <f>COUNTIFS(
    Table1[Player Name], Table1[[#This Row],[Player Name]],
    Table1[Position], Table1[[#This Row],[Position]]
)</f>
        <v>23</v>
      </c>
      <c r="AM2234" t="str" cm="1">
        <f t="array" ref="AM22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235" spans="1:39" x14ac:dyDescent="0.2">
      <c r="A2235" t="str">
        <f>TEXT(Table1[[#This Row],[Date]],"yyyymmdd") &amp; "_" &amp; (LEFT(D2235,3) &amp; "_" &amp; LEFT(E2235,3) &amp; "_" &amp; (Table1[[#This Row],[Game_no.]]))</f>
        <v>20260315_Blo_UC_1</v>
      </c>
      <c r="B2235" s="1">
        <v>46096</v>
      </c>
      <c r="C2235" s="3">
        <v>1</v>
      </c>
      <c r="D2235" t="s">
        <v>417</v>
      </c>
      <c r="E2235" t="s">
        <v>201</v>
      </c>
      <c r="F2235" t="s">
        <v>201</v>
      </c>
      <c r="G2235" t="s">
        <v>417</v>
      </c>
      <c r="I2235" t="str">
        <f>TRIM(SUBSTITUTE(Table1[[#This Row],[Player]], " ", ""))</f>
        <v/>
      </c>
      <c r="X2235" s="3"/>
      <c r="AF2235">
        <f>Table1[[#This Row],[AB]]+Table1[[#This Row],[BB]]+Table1[[#This Row],[SF]]</f>
        <v>0</v>
      </c>
      <c r="AG2235">
        <f>Table1[[#This Row],[H]]+Table1[[#This Row],[BB]]</f>
        <v>0</v>
      </c>
      <c r="AH2235">
        <f>Table1[[#This Row],[H]]-Table1[[#This Row],[2B]]-Table1[[#This Row],[3B]]-Table1[[#This Row],[HR]]</f>
        <v>0</v>
      </c>
      <c r="AI2235" s="3">
        <f>IF(Table1[[#This Row],[Team_Game_Number]] &gt;_xlfn.MAXIFS(Table1[Team_Game_Number],Table1[Team],Table1[[#This Row],[Team]]) - 5,1,0)</f>
        <v>0</v>
      </c>
      <c r="AJ2235" cm="1">
        <f t="array" ref="AJ2235">MATCH(Table1[[#This Row],[Game_ID]],_xlfn.UNIQUE(_xlfn._xlws.FILTER(Table1[Game_ID],Table1[Team]=Table1[[#This Row],[Team]])),0)</f>
        <v>23</v>
      </c>
      <c r="AK2235">
        <f>IF(Table1[[#This Row],[Last5_Flag]]=1,1,0)</f>
        <v>0</v>
      </c>
      <c r="AL2235">
        <f>COUNTIFS(
    Table1[Player Name], Table1[[#This Row],[Player Name]],
    Table1[Position], Table1[[#This Row],[Position]]
)</f>
        <v>0</v>
      </c>
      <c r="AM2235" cm="1">
        <f t="array" ref="AM22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0</v>
      </c>
    </row>
    <row r="2236" spans="1:39" x14ac:dyDescent="0.2">
      <c r="A2236" t="str">
        <f>TEXT(Table1[[#This Row],[Date]],"yyyymmdd") &amp; "_" &amp; (LEFT(D2236,3) &amp; "_" &amp; LEFT(E2236,3) &amp; "_" &amp; (Table1[[#This Row],[Game_no.]]))</f>
        <v>20260315_Cal_D&amp;E_</v>
      </c>
      <c r="B2236" s="1">
        <v>46096</v>
      </c>
      <c r="D2236" t="s">
        <v>333</v>
      </c>
      <c r="E2236" t="s">
        <v>42</v>
      </c>
      <c r="F2236" t="s">
        <v>42</v>
      </c>
      <c r="G2236" t="s">
        <v>333</v>
      </c>
      <c r="I2236" t="str">
        <f>TRIM(SUBSTITUTE(Table1[[#This Row],[Player]], " ", ""))</f>
        <v/>
      </c>
      <c r="X2236" s="3"/>
      <c r="AF2236">
        <f>Table1[[#This Row],[AB]]+Table1[[#This Row],[BB]]+Table1[[#This Row],[SF]]</f>
        <v>0</v>
      </c>
      <c r="AG2236">
        <f>Table1[[#This Row],[H]]+Table1[[#This Row],[BB]]</f>
        <v>0</v>
      </c>
      <c r="AH2236">
        <f>Table1[[#This Row],[H]]-Table1[[#This Row],[2B]]-Table1[[#This Row],[3B]]-Table1[[#This Row],[HR]]</f>
        <v>0</v>
      </c>
      <c r="AI2236" s="3">
        <f>IF(Table1[[#This Row],[Team_Game_Number]] &gt;_xlfn.MAXIFS(Table1[Team_Game_Number],Table1[Team],Table1[[#This Row],[Team]]) - 5,1,0)</f>
        <v>0</v>
      </c>
      <c r="AJ2236" cm="1">
        <f t="array" ref="AJ2236">MATCH(Table1[[#This Row],[Game_ID]],_xlfn.UNIQUE(_xlfn._xlws.FILTER(Table1[Game_ID],Table1[Team]=Table1[[#This Row],[Team]])),0)</f>
        <v>20</v>
      </c>
      <c r="AK2236">
        <f>IF(Table1[[#This Row],[Last5_Flag]]=1,1,0)</f>
        <v>0</v>
      </c>
      <c r="AL2236">
        <f>COUNTIFS(
    Table1[Player Name], Table1[[#This Row],[Player Name]],
    Table1[Position], Table1[[#This Row],[Position]]
)</f>
        <v>0</v>
      </c>
      <c r="AM2236" cm="1">
        <f t="array" ref="AM22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0</v>
      </c>
    </row>
    <row r="2237" spans="1:39" x14ac:dyDescent="0.2">
      <c r="A2237" t="str">
        <f>TEXT(Table1[[#This Row],[Date]],"yyyymmdd") &amp; "_" &amp; (LEFT(D2237,3) &amp; "_" &amp; LEFT(E2237,3) &amp; "_" &amp; (Table1[[#This Row],[Game_no.]]))</f>
        <v>20260315_Pit_WVW_1</v>
      </c>
      <c r="B2237" s="1">
        <v>46096</v>
      </c>
      <c r="C2237" s="3">
        <v>1</v>
      </c>
      <c r="D2237" t="s">
        <v>359</v>
      </c>
      <c r="E2237" t="s">
        <v>286</v>
      </c>
      <c r="F2237" t="s">
        <v>286</v>
      </c>
      <c r="G2237" t="s">
        <v>359</v>
      </c>
      <c r="H2237" t="s">
        <v>287</v>
      </c>
      <c r="I2237" t="str">
        <f>TRIM(SUBSTITUTE(Table1[[#This Row],[Player]], " ", ""))</f>
        <v>J.Riley</v>
      </c>
      <c r="J2237">
        <v>4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f t="shared" si="101"/>
        <v>1</v>
      </c>
      <c r="W2237" t="s">
        <v>57</v>
      </c>
      <c r="X2237" s="3">
        <v>1</v>
      </c>
      <c r="Y2237">
        <v>0</v>
      </c>
      <c r="AF2237">
        <f>Table1[[#This Row],[AB]]+Table1[[#This Row],[BB]]+Table1[[#This Row],[SF]]</f>
        <v>4</v>
      </c>
      <c r="AG2237">
        <f>Table1[[#This Row],[H]]+Table1[[#This Row],[BB]]</f>
        <v>1</v>
      </c>
      <c r="AH2237">
        <f>Table1[[#This Row],[H]]-Table1[[#This Row],[2B]]-Table1[[#This Row],[3B]]-Table1[[#This Row],[HR]]</f>
        <v>1</v>
      </c>
      <c r="AI2237" s="3">
        <f>IF(Table1[[#This Row],[Team_Game_Number]] &gt;_xlfn.MAXIFS(Table1[Team_Game_Number],Table1[Team],Table1[[#This Row],[Team]]) - 5,1,0)</f>
        <v>0</v>
      </c>
      <c r="AJ2237" cm="1">
        <f t="array" ref="AJ2237">MATCH(Table1[[#This Row],[Game_ID]],_xlfn.UNIQUE(_xlfn._xlws.FILTER(Table1[Game_ID],Table1[Team]=Table1[[#This Row],[Team]])),0)</f>
        <v>16</v>
      </c>
      <c r="AK2237">
        <f>IF(Table1[[#This Row],[Last5_Flag]]=1,1,0)</f>
        <v>0</v>
      </c>
      <c r="AL2237">
        <f>COUNTIFS(
    Table1[Player Name], Table1[[#This Row],[Player Name]],
    Table1[Position], Table1[[#This Row],[Position]]
)</f>
        <v>27</v>
      </c>
      <c r="AM2237" t="str" cm="1">
        <f t="array" ref="AM22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238" spans="1:39" x14ac:dyDescent="0.2">
      <c r="A2238" t="str">
        <f>TEXT(Table1[[#This Row],[Date]],"yyyymmdd") &amp; "_" &amp; (LEFT(D2238,3) &amp; "_" &amp; LEFT(E2238,3) &amp; "_" &amp; (Table1[[#This Row],[Game_no.]]))</f>
        <v>20260315_Pit_WVW_1</v>
      </c>
      <c r="B2238" s="1">
        <v>46096</v>
      </c>
      <c r="C2238" s="3">
        <v>1</v>
      </c>
      <c r="D2238" t="s">
        <v>359</v>
      </c>
      <c r="E2238" t="s">
        <v>286</v>
      </c>
      <c r="F2238" t="s">
        <v>286</v>
      </c>
      <c r="G2238" t="s">
        <v>359</v>
      </c>
      <c r="H2238" t="s">
        <v>288</v>
      </c>
      <c r="I2238" t="str">
        <f>TRIM(SUBSTITUTE(Table1[[#This Row],[Player]], " ", ""))</f>
        <v>L.Hague</v>
      </c>
      <c r="J2238">
        <v>4</v>
      </c>
      <c r="K2238">
        <v>1</v>
      </c>
      <c r="L2238">
        <v>2</v>
      </c>
      <c r="M2238">
        <v>2</v>
      </c>
      <c r="N2238">
        <v>0</v>
      </c>
      <c r="O2238">
        <v>0</v>
      </c>
      <c r="P2238">
        <v>1</v>
      </c>
      <c r="R2238">
        <v>0</v>
      </c>
      <c r="S2238">
        <v>0</v>
      </c>
      <c r="T2238">
        <v>0</v>
      </c>
      <c r="U2238">
        <v>0</v>
      </c>
      <c r="V2238">
        <f t="shared" si="101"/>
        <v>4</v>
      </c>
      <c r="W2238" t="s">
        <v>48</v>
      </c>
      <c r="X2238" s="3">
        <v>2</v>
      </c>
      <c r="Y2238">
        <v>0</v>
      </c>
      <c r="AF2238">
        <f>Table1[[#This Row],[AB]]+Table1[[#This Row],[BB]]+Table1[[#This Row],[SF]]</f>
        <v>4</v>
      </c>
      <c r="AG2238">
        <f>Table1[[#This Row],[H]]+Table1[[#This Row],[BB]]</f>
        <v>2</v>
      </c>
      <c r="AH2238">
        <f>Table1[[#This Row],[H]]-Table1[[#This Row],[2B]]-Table1[[#This Row],[3B]]-Table1[[#This Row],[HR]]</f>
        <v>1</v>
      </c>
      <c r="AI2238" s="3">
        <f>IF(Table1[[#This Row],[Team_Game_Number]] &gt;_xlfn.MAXIFS(Table1[Team_Game_Number],Table1[Team],Table1[[#This Row],[Team]]) - 5,1,0)</f>
        <v>0</v>
      </c>
      <c r="AJ2238" cm="1">
        <f t="array" ref="AJ2238">MATCH(Table1[[#This Row],[Game_ID]],_xlfn.UNIQUE(_xlfn._xlws.FILTER(Table1[Game_ID],Table1[Team]=Table1[[#This Row],[Team]])),0)</f>
        <v>16</v>
      </c>
      <c r="AK2238">
        <f>IF(Table1[[#This Row],[Last5_Flag]]=1,1,0)</f>
        <v>0</v>
      </c>
      <c r="AL2238">
        <f>COUNTIFS(
    Table1[Player Name], Table1[[#This Row],[Player Name]],
    Table1[Position], Table1[[#This Row],[Position]]
)</f>
        <v>16</v>
      </c>
      <c r="AM2238" t="str" cm="1">
        <f t="array" ref="AM22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239" spans="1:39" x14ac:dyDescent="0.2">
      <c r="A2239" t="str">
        <f>TEXT(Table1[[#This Row],[Date]],"yyyymmdd") &amp; "_" &amp; (LEFT(D2239,3) &amp; "_" &amp; LEFT(E2239,3) &amp; "_" &amp; (Table1[[#This Row],[Game_no.]]))</f>
        <v>20260315_Pit_WVW_1</v>
      </c>
      <c r="B2239" s="1">
        <v>46096</v>
      </c>
      <c r="C2239" s="3">
        <v>1</v>
      </c>
      <c r="D2239" t="s">
        <v>359</v>
      </c>
      <c r="E2239" t="s">
        <v>286</v>
      </c>
      <c r="F2239" t="s">
        <v>286</v>
      </c>
      <c r="G2239" t="s">
        <v>359</v>
      </c>
      <c r="H2239" t="s">
        <v>290</v>
      </c>
      <c r="I2239" t="str">
        <f>TRIM(SUBSTITUTE(Table1[[#This Row],[Player]], " ", ""))</f>
        <v>J.Fix</v>
      </c>
      <c r="J2239">
        <v>4</v>
      </c>
      <c r="K2239">
        <v>1</v>
      </c>
      <c r="L2239">
        <v>1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f t="shared" si="101"/>
        <v>1</v>
      </c>
      <c r="W2239" t="s">
        <v>164</v>
      </c>
      <c r="X2239" s="3">
        <v>3</v>
      </c>
      <c r="Y2239">
        <v>0</v>
      </c>
      <c r="Z2239">
        <v>4.6669999999999998</v>
      </c>
      <c r="AA2239">
        <v>9</v>
      </c>
      <c r="AB2239">
        <v>3</v>
      </c>
      <c r="AC2239">
        <v>3</v>
      </c>
      <c r="AD2239">
        <v>3</v>
      </c>
      <c r="AE2239">
        <v>1</v>
      </c>
      <c r="AF2239">
        <f>Table1[[#This Row],[AB]]+Table1[[#This Row],[BB]]+Table1[[#This Row],[SF]]</f>
        <v>4</v>
      </c>
      <c r="AG2239">
        <f>Table1[[#This Row],[H]]+Table1[[#This Row],[BB]]</f>
        <v>1</v>
      </c>
      <c r="AH2239">
        <f>Table1[[#This Row],[H]]-Table1[[#This Row],[2B]]-Table1[[#This Row],[3B]]-Table1[[#This Row],[HR]]</f>
        <v>1</v>
      </c>
      <c r="AI2239" s="3">
        <f>IF(Table1[[#This Row],[Team_Game_Number]] &gt;_xlfn.MAXIFS(Table1[Team_Game_Number],Table1[Team],Table1[[#This Row],[Team]]) - 5,1,0)</f>
        <v>0</v>
      </c>
      <c r="AJ2239" cm="1">
        <f t="array" ref="AJ2239">MATCH(Table1[[#This Row],[Game_ID]],_xlfn.UNIQUE(_xlfn._xlws.FILTER(Table1[Game_ID],Table1[Team]=Table1[[#This Row],[Team]])),0)</f>
        <v>16</v>
      </c>
      <c r="AK2239">
        <f>IF(Table1[[#This Row],[Last5_Flag]]=1,1,0)</f>
        <v>0</v>
      </c>
      <c r="AL2239">
        <f>COUNTIFS(
    Table1[Player Name], Table1[[#This Row],[Player Name]],
    Table1[Position], Table1[[#This Row],[Position]]
)</f>
        <v>3</v>
      </c>
      <c r="AM2239" t="str" cm="1">
        <f t="array" ref="AM22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240" spans="1:39" x14ac:dyDescent="0.2">
      <c r="A2240" t="str">
        <f>TEXT(Table1[[#This Row],[Date]],"yyyymmdd") &amp; "_" &amp; (LEFT(D2240,3) &amp; "_" &amp; LEFT(E2240,3) &amp; "_" &amp; (Table1[[#This Row],[Game_no.]]))</f>
        <v>20260315_Pit_WVW_1</v>
      </c>
      <c r="B2240" s="1">
        <v>46096</v>
      </c>
      <c r="C2240" s="3">
        <v>1</v>
      </c>
      <c r="D2240" t="s">
        <v>359</v>
      </c>
      <c r="E2240" t="s">
        <v>286</v>
      </c>
      <c r="F2240" t="s">
        <v>286</v>
      </c>
      <c r="G2240" t="s">
        <v>359</v>
      </c>
      <c r="H2240" t="s">
        <v>295</v>
      </c>
      <c r="I2240" t="str">
        <f>TRIM(SUBSTITUTE(Table1[[#This Row],[Player]], " ", ""))</f>
        <v>R.Winn</v>
      </c>
      <c r="J2240">
        <v>4</v>
      </c>
      <c r="K2240">
        <v>3</v>
      </c>
      <c r="L2240">
        <v>2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f t="shared" si="101"/>
        <v>2</v>
      </c>
      <c r="W2240" t="s">
        <v>43</v>
      </c>
      <c r="X2240" s="3">
        <v>4</v>
      </c>
      <c r="Y2240">
        <v>0</v>
      </c>
      <c r="AF2240">
        <f>Table1[[#This Row],[AB]]+Table1[[#This Row],[BB]]+Table1[[#This Row],[SF]]</f>
        <v>4</v>
      </c>
      <c r="AG2240">
        <f>Table1[[#This Row],[H]]+Table1[[#This Row],[BB]]</f>
        <v>2</v>
      </c>
      <c r="AH2240">
        <f>Table1[[#This Row],[H]]-Table1[[#This Row],[2B]]-Table1[[#This Row],[3B]]-Table1[[#This Row],[HR]]</f>
        <v>2</v>
      </c>
      <c r="AI2240" s="3">
        <f>IF(Table1[[#This Row],[Team_Game_Number]] &gt;_xlfn.MAXIFS(Table1[Team_Game_Number],Table1[Team],Table1[[#This Row],[Team]]) - 5,1,0)</f>
        <v>0</v>
      </c>
      <c r="AJ2240" cm="1">
        <f t="array" ref="AJ2240">MATCH(Table1[[#This Row],[Game_ID]],_xlfn.UNIQUE(_xlfn._xlws.FILTER(Table1[Game_ID],Table1[Team]=Table1[[#This Row],[Team]])),0)</f>
        <v>16</v>
      </c>
      <c r="AK2240">
        <f>IF(Table1[[#This Row],[Last5_Flag]]=1,1,0)</f>
        <v>0</v>
      </c>
      <c r="AL2240">
        <f>COUNTIFS(
    Table1[Player Name], Table1[[#This Row],[Player Name]],
    Table1[Position], Table1[[#This Row],[Position]]
)</f>
        <v>15</v>
      </c>
      <c r="AM2240" t="str" cm="1">
        <f t="array" ref="AM22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241" spans="1:39" x14ac:dyDescent="0.2">
      <c r="A2241" t="str">
        <f>TEXT(Table1[[#This Row],[Date]],"yyyymmdd") &amp; "_" &amp; (LEFT(D2241,3) &amp; "_" &amp; LEFT(E2241,3) &amp; "_" &amp; (Table1[[#This Row],[Game_no.]]))</f>
        <v>20260315_Pit_WVW_1</v>
      </c>
      <c r="B2241" s="1">
        <v>46096</v>
      </c>
      <c r="C2241" s="3">
        <v>1</v>
      </c>
      <c r="D2241" t="s">
        <v>359</v>
      </c>
      <c r="E2241" t="s">
        <v>286</v>
      </c>
      <c r="F2241" t="s">
        <v>286</v>
      </c>
      <c r="G2241" t="s">
        <v>359</v>
      </c>
      <c r="H2241" t="s">
        <v>289</v>
      </c>
      <c r="I2241" t="str">
        <f>TRIM(SUBSTITUTE(Table1[[#This Row],[Player]], " ", ""))</f>
        <v>G.Arnold</v>
      </c>
      <c r="J2241">
        <v>4</v>
      </c>
      <c r="K2241">
        <v>2</v>
      </c>
      <c r="L2241">
        <v>3</v>
      </c>
      <c r="M2241">
        <v>1</v>
      </c>
      <c r="N2241">
        <v>0</v>
      </c>
      <c r="O2241">
        <v>0</v>
      </c>
      <c r="P2241">
        <v>2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f t="shared" si="101"/>
        <v>7</v>
      </c>
      <c r="W2241" t="s">
        <v>7</v>
      </c>
      <c r="X2241" s="3">
        <v>5</v>
      </c>
      <c r="Y2241">
        <v>0</v>
      </c>
      <c r="AF2241">
        <f>Table1[[#This Row],[AB]]+Table1[[#This Row],[BB]]+Table1[[#This Row],[SF]]</f>
        <v>4</v>
      </c>
      <c r="AG2241">
        <f>Table1[[#This Row],[H]]+Table1[[#This Row],[BB]]</f>
        <v>3</v>
      </c>
      <c r="AH2241">
        <f>Table1[[#This Row],[H]]-Table1[[#This Row],[2B]]-Table1[[#This Row],[3B]]-Table1[[#This Row],[HR]]</f>
        <v>1</v>
      </c>
      <c r="AI2241" s="3">
        <f>IF(Table1[[#This Row],[Team_Game_Number]] &gt;_xlfn.MAXIFS(Table1[Team_Game_Number],Table1[Team],Table1[[#This Row],[Team]]) - 5,1,0)</f>
        <v>0</v>
      </c>
      <c r="AJ2241" cm="1">
        <f t="array" ref="AJ2241">MATCH(Table1[[#This Row],[Game_ID]],_xlfn.UNIQUE(_xlfn._xlws.FILTER(Table1[Game_ID],Table1[Team]=Table1[[#This Row],[Team]])),0)</f>
        <v>16</v>
      </c>
      <c r="AK2241">
        <f>IF(Table1[[#This Row],[Last5_Flag]]=1,1,0)</f>
        <v>0</v>
      </c>
      <c r="AL2241">
        <f>COUNTIFS(
    Table1[Player Name], Table1[[#This Row],[Player Name]],
    Table1[Position], Table1[[#This Row],[Position]]
)</f>
        <v>27</v>
      </c>
      <c r="AM2241" t="str" cm="1">
        <f t="array" ref="AM22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242" spans="1:39" x14ac:dyDescent="0.2">
      <c r="A2242" t="str">
        <f>TEXT(Table1[[#This Row],[Date]],"yyyymmdd") &amp; "_" &amp; (LEFT(D2242,3) &amp; "_" &amp; LEFT(E2242,3) &amp; "_" &amp; (Table1[[#This Row],[Game_no.]]))</f>
        <v>20260315_Pit_WVW_1</v>
      </c>
      <c r="B2242" s="1">
        <v>46096</v>
      </c>
      <c r="C2242" s="3">
        <v>1</v>
      </c>
      <c r="D2242" t="s">
        <v>359</v>
      </c>
      <c r="E2242" t="s">
        <v>286</v>
      </c>
      <c r="F2242" t="s">
        <v>286</v>
      </c>
      <c r="G2242" t="s">
        <v>359</v>
      </c>
      <c r="H2242" t="s">
        <v>292</v>
      </c>
      <c r="I2242" t="str">
        <f>TRIM(SUBSTITUTE(Table1[[#This Row],[Player]], " ", ""))</f>
        <v>M.Austra</v>
      </c>
      <c r="J2242">
        <v>4</v>
      </c>
      <c r="K2242">
        <v>0</v>
      </c>
      <c r="L2242">
        <v>1</v>
      </c>
      <c r="M2242">
        <v>2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f t="shared" si="101"/>
        <v>1</v>
      </c>
      <c r="W2242" t="s">
        <v>52</v>
      </c>
      <c r="X2242" s="3">
        <v>6</v>
      </c>
      <c r="Y2242">
        <v>0</v>
      </c>
      <c r="AF2242">
        <f>Table1[[#This Row],[AB]]+Table1[[#This Row],[BB]]+Table1[[#This Row],[SF]]</f>
        <v>4</v>
      </c>
      <c r="AG2242">
        <f>Table1[[#This Row],[H]]+Table1[[#This Row],[BB]]</f>
        <v>1</v>
      </c>
      <c r="AH2242">
        <f>Table1[[#This Row],[H]]-Table1[[#This Row],[2B]]-Table1[[#This Row],[3B]]-Table1[[#This Row],[HR]]</f>
        <v>1</v>
      </c>
      <c r="AI2242" s="3">
        <f>IF(Table1[[#This Row],[Team_Game_Number]] &gt;_xlfn.MAXIFS(Table1[Team_Game_Number],Table1[Team],Table1[[#This Row],[Team]]) - 5,1,0)</f>
        <v>0</v>
      </c>
      <c r="AJ2242" cm="1">
        <f t="array" ref="AJ2242">MATCH(Table1[[#This Row],[Game_ID]],_xlfn.UNIQUE(_xlfn._xlws.FILTER(Table1[Game_ID],Table1[Team]=Table1[[#This Row],[Team]])),0)</f>
        <v>16</v>
      </c>
      <c r="AK2242">
        <f>IF(Table1[[#This Row],[Last5_Flag]]=1,1,0)</f>
        <v>0</v>
      </c>
      <c r="AL2242">
        <f>COUNTIFS(
    Table1[Player Name], Table1[[#This Row],[Player Name]],
    Table1[Position], Table1[[#This Row],[Position]]
)</f>
        <v>12</v>
      </c>
      <c r="AM2242" t="str" cm="1">
        <f t="array" ref="AM22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43" spans="1:39" x14ac:dyDescent="0.2">
      <c r="A2243" t="str">
        <f>TEXT(Table1[[#This Row],[Date]],"yyyymmdd") &amp; "_" &amp; (LEFT(D2243,3) &amp; "_" &amp; LEFT(E2243,3) &amp; "_" &amp; (Table1[[#This Row],[Game_no.]]))</f>
        <v>20260315_Pit_WVW_1</v>
      </c>
      <c r="B2243" s="1">
        <v>46096</v>
      </c>
      <c r="C2243" s="3">
        <v>1</v>
      </c>
      <c r="D2243" t="s">
        <v>359</v>
      </c>
      <c r="E2243" t="s">
        <v>286</v>
      </c>
      <c r="F2243" t="s">
        <v>286</v>
      </c>
      <c r="G2243" t="s">
        <v>359</v>
      </c>
      <c r="H2243" t="s">
        <v>291</v>
      </c>
      <c r="I2243" t="str">
        <f>TRIM(SUBSTITUTE(Table1[[#This Row],[Player]], " ", ""))</f>
        <v>A.Borello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f t="shared" si="101"/>
        <v>0</v>
      </c>
      <c r="W2243" t="s">
        <v>73</v>
      </c>
      <c r="X2243" s="3"/>
      <c r="Y2243">
        <v>0</v>
      </c>
      <c r="AF2243">
        <f>Table1[[#This Row],[AB]]+Table1[[#This Row],[BB]]+Table1[[#This Row],[SF]]</f>
        <v>0</v>
      </c>
      <c r="AG2243">
        <f>Table1[[#This Row],[H]]+Table1[[#This Row],[BB]]</f>
        <v>0</v>
      </c>
      <c r="AH2243">
        <f>Table1[[#This Row],[H]]-Table1[[#This Row],[2B]]-Table1[[#This Row],[3B]]-Table1[[#This Row],[HR]]</f>
        <v>0</v>
      </c>
      <c r="AI2243" s="3">
        <f>IF(Table1[[#This Row],[Team_Game_Number]] &gt;_xlfn.MAXIFS(Table1[Team_Game_Number],Table1[Team],Table1[[#This Row],[Team]]) - 5,1,0)</f>
        <v>0</v>
      </c>
      <c r="AJ2243" cm="1">
        <f t="array" ref="AJ2243">MATCH(Table1[[#This Row],[Game_ID]],_xlfn.UNIQUE(_xlfn._xlws.FILTER(Table1[Game_ID],Table1[Team]=Table1[[#This Row],[Team]])),0)</f>
        <v>16</v>
      </c>
      <c r="AK2243">
        <f>IF(Table1[[#This Row],[Last5_Flag]]=1,1,0)</f>
        <v>0</v>
      </c>
      <c r="AL2243">
        <f>COUNTIFS(
    Table1[Player Name], Table1[[#This Row],[Player Name]],
    Table1[Position], Table1[[#This Row],[Position]]
)</f>
        <v>10</v>
      </c>
      <c r="AM2243" t="str" cm="1">
        <f t="array" ref="AM22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244" spans="1:39" x14ac:dyDescent="0.2">
      <c r="A2244" t="str">
        <f>TEXT(Table1[[#This Row],[Date]],"yyyymmdd") &amp; "_" &amp; (LEFT(D2244,3) &amp; "_" &amp; LEFT(E2244,3) &amp; "_" &amp; (Table1[[#This Row],[Game_no.]]))</f>
        <v>20260315_Pit_WVW_1</v>
      </c>
      <c r="B2244" s="1">
        <v>46096</v>
      </c>
      <c r="C2244" s="3">
        <v>1</v>
      </c>
      <c r="D2244" t="s">
        <v>359</v>
      </c>
      <c r="E2244" t="s">
        <v>286</v>
      </c>
      <c r="F2244" t="s">
        <v>286</v>
      </c>
      <c r="G2244" t="s">
        <v>359</v>
      </c>
      <c r="H2244" t="s">
        <v>298</v>
      </c>
      <c r="I2244" t="str">
        <f>TRIM(SUBSTITUTE(Table1[[#This Row],[Player]], " ", ""))</f>
        <v>S.Lowen</v>
      </c>
      <c r="J2244">
        <v>2</v>
      </c>
      <c r="K2244">
        <v>1</v>
      </c>
      <c r="L2244">
        <v>1</v>
      </c>
      <c r="M2244">
        <v>1</v>
      </c>
      <c r="N2244">
        <v>2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f t="shared" si="101"/>
        <v>1</v>
      </c>
      <c r="W2244" t="s">
        <v>8</v>
      </c>
      <c r="X2244" s="3">
        <v>7</v>
      </c>
      <c r="Y2244">
        <v>1</v>
      </c>
      <c r="AF2244">
        <f>Table1[[#This Row],[AB]]+Table1[[#This Row],[BB]]+Table1[[#This Row],[SF]]</f>
        <v>4</v>
      </c>
      <c r="AG2244">
        <f>Table1[[#This Row],[H]]+Table1[[#This Row],[BB]]</f>
        <v>3</v>
      </c>
      <c r="AH2244">
        <f>Table1[[#This Row],[H]]-Table1[[#This Row],[2B]]-Table1[[#This Row],[3B]]-Table1[[#This Row],[HR]]</f>
        <v>1</v>
      </c>
      <c r="AI2244" s="3">
        <f>IF(Table1[[#This Row],[Team_Game_Number]] &gt;_xlfn.MAXIFS(Table1[Team_Game_Number],Table1[Team],Table1[[#This Row],[Team]]) - 5,1,0)</f>
        <v>0</v>
      </c>
      <c r="AJ2244" cm="1">
        <f t="array" ref="AJ2244">MATCH(Table1[[#This Row],[Game_ID]],_xlfn.UNIQUE(_xlfn._xlws.FILTER(Table1[Game_ID],Table1[Team]=Table1[[#This Row],[Team]])),0)</f>
        <v>16</v>
      </c>
      <c r="AK2244">
        <f>IF(Table1[[#This Row],[Last5_Flag]]=1,1,0)</f>
        <v>0</v>
      </c>
      <c r="AL2244">
        <f>COUNTIFS(
    Table1[Player Name], Table1[[#This Row],[Player Name]],
    Table1[Position], Table1[[#This Row],[Position]]
)</f>
        <v>16</v>
      </c>
      <c r="AM2244" t="str" cm="1">
        <f t="array" ref="AM22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245" spans="1:39" x14ac:dyDescent="0.2">
      <c r="A2245" t="str">
        <f>TEXT(Table1[[#This Row],[Date]],"yyyymmdd") &amp; "_" &amp; (LEFT(D2245,3) &amp; "_" &amp; LEFT(E2245,3) &amp; "_" &amp; (Table1[[#This Row],[Game_no.]]))</f>
        <v>20260315_Pit_WVW_1</v>
      </c>
      <c r="B2245" s="1">
        <v>46096</v>
      </c>
      <c r="C2245" s="3">
        <v>1</v>
      </c>
      <c r="D2245" t="s">
        <v>359</v>
      </c>
      <c r="E2245" t="s">
        <v>286</v>
      </c>
      <c r="F2245" t="s">
        <v>286</v>
      </c>
      <c r="G2245" t="s">
        <v>359</v>
      </c>
      <c r="H2245" t="s">
        <v>293</v>
      </c>
      <c r="I2245" t="str">
        <f>TRIM(SUBSTITUTE(Table1[[#This Row],[Player]], " ", ""))</f>
        <v>E.Putman</v>
      </c>
      <c r="J2245">
        <v>2</v>
      </c>
      <c r="K2245">
        <v>1</v>
      </c>
      <c r="L2245">
        <v>0</v>
      </c>
      <c r="M2245">
        <v>0</v>
      </c>
      <c r="N2245">
        <v>1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f t="shared" si="101"/>
        <v>0</v>
      </c>
      <c r="W2245" t="s">
        <v>54</v>
      </c>
      <c r="X2245" s="3">
        <v>8</v>
      </c>
      <c r="Y2245">
        <v>0</v>
      </c>
      <c r="AF2245">
        <f>Table1[[#This Row],[AB]]+Table1[[#This Row],[BB]]+Table1[[#This Row],[SF]]</f>
        <v>3</v>
      </c>
      <c r="AG2245">
        <f>Table1[[#This Row],[H]]+Table1[[#This Row],[BB]]</f>
        <v>1</v>
      </c>
      <c r="AH2245">
        <f>Table1[[#This Row],[H]]-Table1[[#This Row],[2B]]-Table1[[#This Row],[3B]]-Table1[[#This Row],[HR]]</f>
        <v>0</v>
      </c>
      <c r="AI2245" s="3">
        <f>IF(Table1[[#This Row],[Team_Game_Number]] &gt;_xlfn.MAXIFS(Table1[Team_Game_Number],Table1[Team],Table1[[#This Row],[Team]]) - 5,1,0)</f>
        <v>0</v>
      </c>
      <c r="AJ2245" cm="1">
        <f t="array" ref="AJ2245">MATCH(Table1[[#This Row],[Game_ID]],_xlfn.UNIQUE(_xlfn._xlws.FILTER(Table1[Game_ID],Table1[Team]=Table1[[#This Row],[Team]])),0)</f>
        <v>16</v>
      </c>
      <c r="AK2245">
        <f>IF(Table1[[#This Row],[Last5_Flag]]=1,1,0)</f>
        <v>0</v>
      </c>
      <c r="AL2245">
        <f>COUNTIFS(
    Table1[Player Name], Table1[[#This Row],[Player Name]],
    Table1[Position], Table1[[#This Row],[Position]]
)</f>
        <v>24</v>
      </c>
      <c r="AM2245" t="str" cm="1">
        <f t="array" ref="AM22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246" spans="1:39" x14ac:dyDescent="0.2">
      <c r="A2246" t="str">
        <f>TEXT(Table1[[#This Row],[Date]],"yyyymmdd") &amp; "_" &amp; (LEFT(D2246,3) &amp; "_" &amp; LEFT(E2246,3) &amp; "_" &amp; (Table1[[#This Row],[Game_no.]]))</f>
        <v>20260315_Pit_WVW_1</v>
      </c>
      <c r="B2246" s="1">
        <v>46096</v>
      </c>
      <c r="C2246" s="3">
        <v>1</v>
      </c>
      <c r="D2246" t="s">
        <v>359</v>
      </c>
      <c r="E2246" t="s">
        <v>286</v>
      </c>
      <c r="F2246" t="s">
        <v>286</v>
      </c>
      <c r="G2246" t="s">
        <v>359</v>
      </c>
      <c r="H2246" t="s">
        <v>309</v>
      </c>
      <c r="I2246" t="str">
        <f>TRIM(SUBSTITUTE(Table1[[#This Row],[Player]], " ", ""))</f>
        <v>K.Vance</v>
      </c>
      <c r="J2246">
        <v>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f t="shared" si="101"/>
        <v>0</v>
      </c>
      <c r="W2246" t="s">
        <v>74</v>
      </c>
      <c r="X2246" s="3">
        <v>8</v>
      </c>
      <c r="Y2246">
        <v>0</v>
      </c>
      <c r="AF2246">
        <f>Table1[[#This Row],[AB]]+Table1[[#This Row],[BB]]+Table1[[#This Row],[SF]]</f>
        <v>1</v>
      </c>
      <c r="AG2246">
        <f>Table1[[#This Row],[H]]+Table1[[#This Row],[BB]]</f>
        <v>0</v>
      </c>
      <c r="AH2246">
        <f>Table1[[#This Row],[H]]-Table1[[#This Row],[2B]]-Table1[[#This Row],[3B]]-Table1[[#This Row],[HR]]</f>
        <v>0</v>
      </c>
      <c r="AI2246" s="3">
        <f>IF(Table1[[#This Row],[Team_Game_Number]] &gt;_xlfn.MAXIFS(Table1[Team_Game_Number],Table1[Team],Table1[[#This Row],[Team]]) - 5,1,0)</f>
        <v>0</v>
      </c>
      <c r="AJ2246" cm="1">
        <f t="array" ref="AJ2246">MATCH(Table1[[#This Row],[Game_ID]],_xlfn.UNIQUE(_xlfn._xlws.FILTER(Table1[Game_ID],Table1[Team]=Table1[[#This Row],[Team]])),0)</f>
        <v>16</v>
      </c>
      <c r="AK2246">
        <f>IF(Table1[[#This Row],[Last5_Flag]]=1,1,0)</f>
        <v>0</v>
      </c>
      <c r="AL2246">
        <f>COUNTIFS(
    Table1[Player Name], Table1[[#This Row],[Player Name]],
    Table1[Position], Table1[[#This Row],[Position]]
)</f>
        <v>6</v>
      </c>
      <c r="AM2246" t="str" cm="1">
        <f t="array" ref="AM22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47" spans="1:39" x14ac:dyDescent="0.2">
      <c r="A2247" t="str">
        <f>TEXT(Table1[[#This Row],[Date]],"yyyymmdd") &amp; "_" &amp; (LEFT(D2247,3) &amp; "_" &amp; LEFT(E2247,3) &amp; "_" &amp; (Table1[[#This Row],[Game_no.]]))</f>
        <v>20260315_Pit_WVW_1</v>
      </c>
      <c r="B2247" s="1">
        <v>46096</v>
      </c>
      <c r="C2247" s="3">
        <v>1</v>
      </c>
      <c r="D2247" t="s">
        <v>359</v>
      </c>
      <c r="E2247" t="s">
        <v>286</v>
      </c>
      <c r="F2247" t="s">
        <v>286</v>
      </c>
      <c r="G2247" t="s">
        <v>359</v>
      </c>
      <c r="H2247" t="s">
        <v>294</v>
      </c>
      <c r="I2247" t="str">
        <f>TRIM(SUBSTITUTE(Table1[[#This Row],[Player]], " ", ""))</f>
        <v>T.Nowicki</v>
      </c>
      <c r="J2247">
        <v>3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f t="shared" si="101"/>
        <v>0</v>
      </c>
      <c r="W2247" t="s">
        <v>53</v>
      </c>
      <c r="X2247" s="3">
        <v>9</v>
      </c>
      <c r="Y2247">
        <v>0</v>
      </c>
      <c r="AF2247">
        <f>Table1[[#This Row],[AB]]+Table1[[#This Row],[BB]]+Table1[[#This Row],[SF]]</f>
        <v>3</v>
      </c>
      <c r="AG2247">
        <f>Table1[[#This Row],[H]]+Table1[[#This Row],[BB]]</f>
        <v>0</v>
      </c>
      <c r="AH2247">
        <f>Table1[[#This Row],[H]]-Table1[[#This Row],[2B]]-Table1[[#This Row],[3B]]-Table1[[#This Row],[HR]]</f>
        <v>0</v>
      </c>
      <c r="AI2247" s="3">
        <f>IF(Table1[[#This Row],[Team_Game_Number]] &gt;_xlfn.MAXIFS(Table1[Team_Game_Number],Table1[Team],Table1[[#This Row],[Team]]) - 5,1,0)</f>
        <v>0</v>
      </c>
      <c r="AJ2247" cm="1">
        <f t="array" ref="AJ2247">MATCH(Table1[[#This Row],[Game_ID]],_xlfn.UNIQUE(_xlfn._xlws.FILTER(Table1[Game_ID],Table1[Team]=Table1[[#This Row],[Team]])),0)</f>
        <v>16</v>
      </c>
      <c r="AK2247">
        <f>IF(Table1[[#This Row],[Last5_Flag]]=1,1,0)</f>
        <v>0</v>
      </c>
      <c r="AL2247">
        <f>COUNTIFS(
    Table1[Player Name], Table1[[#This Row],[Player Name]],
    Table1[Position], Table1[[#This Row],[Position]]
)</f>
        <v>8</v>
      </c>
      <c r="AM2247" t="str" cm="1">
        <f t="array" ref="AM22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48" spans="1:39" x14ac:dyDescent="0.2">
      <c r="A2248" t="str">
        <f>TEXT(Table1[[#This Row],[Date]],"yyyymmdd") &amp; "_" &amp; (LEFT(D2248,3) &amp; "_" &amp; LEFT(E2248,3) &amp; "_" &amp; (Table1[[#This Row],[Game_no.]]))</f>
        <v>20260315_Pit_WVW_1</v>
      </c>
      <c r="B2248" s="1">
        <v>46096</v>
      </c>
      <c r="C2248" s="3">
        <v>1</v>
      </c>
      <c r="D2248" t="s">
        <v>359</v>
      </c>
      <c r="E2248" t="s">
        <v>286</v>
      </c>
      <c r="F2248" t="s">
        <v>286</v>
      </c>
      <c r="G2248" t="s">
        <v>359</v>
      </c>
      <c r="H2248" t="s">
        <v>379</v>
      </c>
      <c r="I2248" t="str">
        <f>TRIM(SUBSTITUTE(Table1[[#This Row],[Player]], " ", ""))</f>
        <v>G.DeSpirito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f t="shared" si="101"/>
        <v>0</v>
      </c>
      <c r="W2248" t="s">
        <v>74</v>
      </c>
      <c r="X2248" s="3">
        <v>9</v>
      </c>
      <c r="Y2248">
        <v>0</v>
      </c>
      <c r="AF2248">
        <f>Table1[[#This Row],[AB]]+Table1[[#This Row],[BB]]+Table1[[#This Row],[SF]]</f>
        <v>1</v>
      </c>
      <c r="AG2248">
        <f>Table1[[#This Row],[H]]+Table1[[#This Row],[BB]]</f>
        <v>0</v>
      </c>
      <c r="AH2248">
        <f>Table1[[#This Row],[H]]-Table1[[#This Row],[2B]]-Table1[[#This Row],[3B]]-Table1[[#This Row],[HR]]</f>
        <v>0</v>
      </c>
      <c r="AI2248" s="3">
        <f>IF(Table1[[#This Row],[Team_Game_Number]] &gt;_xlfn.MAXIFS(Table1[Team_Game_Number],Table1[Team],Table1[[#This Row],[Team]]) - 5,1,0)</f>
        <v>0</v>
      </c>
      <c r="AJ2248" cm="1">
        <f t="array" ref="AJ2248">MATCH(Table1[[#This Row],[Game_ID]],_xlfn.UNIQUE(_xlfn._xlws.FILTER(Table1[Game_ID],Table1[Team]=Table1[[#This Row],[Team]])),0)</f>
        <v>16</v>
      </c>
      <c r="AK2248">
        <f>IF(Table1[[#This Row],[Last5_Flag]]=1,1,0)</f>
        <v>0</v>
      </c>
      <c r="AL2248">
        <f>COUNTIFS(
    Table1[Player Name], Table1[[#This Row],[Player Name]],
    Table1[Position], Table1[[#This Row],[Position]]
)</f>
        <v>3</v>
      </c>
      <c r="AM2248" t="str" cm="1">
        <f t="array" ref="AM22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249" spans="1:39" x14ac:dyDescent="0.2">
      <c r="A2249" t="str">
        <f>TEXT(Table1[[#This Row],[Date]],"yyyymmdd") &amp; "_" &amp; (LEFT(D2249,3) &amp; "_" &amp; LEFT(E2249,3) &amp; "_" &amp; (Table1[[#This Row],[Game_no.]]))</f>
        <v>20260315_Pit_WVW_1</v>
      </c>
      <c r="B2249" s="1">
        <v>46096</v>
      </c>
      <c r="C2249" s="3">
        <v>1</v>
      </c>
      <c r="D2249" t="s">
        <v>359</v>
      </c>
      <c r="E2249" t="s">
        <v>286</v>
      </c>
      <c r="F2249" t="s">
        <v>286</v>
      </c>
      <c r="G2249" t="s">
        <v>359</v>
      </c>
      <c r="H2249" t="s">
        <v>297</v>
      </c>
      <c r="I2249" t="str">
        <f>TRIM(SUBSTITUTE(Table1[[#This Row],[Player]], " ", ""))</f>
        <v>A.Orille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f t="shared" si="101"/>
        <v>0</v>
      </c>
      <c r="W2249" t="s">
        <v>58</v>
      </c>
      <c r="X2249" s="3"/>
      <c r="Y2249">
        <v>0</v>
      </c>
      <c r="Z2249">
        <v>2.3330000000000002</v>
      </c>
      <c r="AA2249">
        <v>7</v>
      </c>
      <c r="AB2249">
        <v>6</v>
      </c>
      <c r="AC2249">
        <v>6</v>
      </c>
      <c r="AD2249">
        <v>1</v>
      </c>
      <c r="AE2249">
        <v>2</v>
      </c>
      <c r="AF2249">
        <f>Table1[[#This Row],[AB]]+Table1[[#This Row],[BB]]+Table1[[#This Row],[SF]]</f>
        <v>0</v>
      </c>
      <c r="AG2249">
        <f>Table1[[#This Row],[H]]+Table1[[#This Row],[BB]]</f>
        <v>0</v>
      </c>
      <c r="AH2249">
        <f>Table1[[#This Row],[H]]-Table1[[#This Row],[2B]]-Table1[[#This Row],[3B]]-Table1[[#This Row],[HR]]</f>
        <v>0</v>
      </c>
      <c r="AI2249" s="3">
        <f>IF(Table1[[#This Row],[Team_Game_Number]] &gt;_xlfn.MAXIFS(Table1[Team_Game_Number],Table1[Team],Table1[[#This Row],[Team]]) - 5,1,0)</f>
        <v>0</v>
      </c>
      <c r="AJ2249" cm="1">
        <f t="array" ref="AJ2249">MATCH(Table1[[#This Row],[Game_ID]],_xlfn.UNIQUE(_xlfn._xlws.FILTER(Table1[Game_ID],Table1[Team]=Table1[[#This Row],[Team]])),0)</f>
        <v>16</v>
      </c>
      <c r="AK2249">
        <f>IF(Table1[[#This Row],[Last5_Flag]]=1,1,0)</f>
        <v>0</v>
      </c>
      <c r="AL2249">
        <f>COUNTIFS(
    Table1[Player Name], Table1[[#This Row],[Player Name]],
    Table1[Position], Table1[[#This Row],[Position]]
)</f>
        <v>12</v>
      </c>
      <c r="AM2249" t="str" cm="1">
        <f t="array" ref="AM22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50" spans="1:39" x14ac:dyDescent="0.2">
      <c r="A2250" t="str">
        <f>TEXT(Table1[[#This Row],[Date]],"yyyymmdd") &amp; "_" &amp; (LEFT(D2250,3) &amp; "_" &amp; LEFT(E2250,3) &amp; "_" &amp; (Table1[[#This Row],[Game_no.]]))</f>
        <v>20260315_Sal_WVS_1</v>
      </c>
      <c r="B2250" s="1">
        <v>46096</v>
      </c>
      <c r="C2250" s="3">
        <v>1</v>
      </c>
      <c r="D2250" t="s">
        <v>427</v>
      </c>
      <c r="E2250" t="s">
        <v>130</v>
      </c>
      <c r="F2250" t="s">
        <v>130</v>
      </c>
      <c r="G2250" t="s">
        <v>427</v>
      </c>
      <c r="I2250" t="str">
        <f>TRIM(SUBSTITUTE(Table1[[#This Row],[Player]], " ", ""))</f>
        <v/>
      </c>
      <c r="X2250" s="3"/>
      <c r="AF2250">
        <f>Table1[[#This Row],[AB]]+Table1[[#This Row],[BB]]+Table1[[#This Row],[SF]]</f>
        <v>0</v>
      </c>
      <c r="AG2250">
        <f>Table1[[#This Row],[H]]+Table1[[#This Row],[BB]]</f>
        <v>0</v>
      </c>
      <c r="AH2250">
        <f>Table1[[#This Row],[H]]-Table1[[#This Row],[2B]]-Table1[[#This Row],[3B]]-Table1[[#This Row],[HR]]</f>
        <v>0</v>
      </c>
      <c r="AI2250" s="3">
        <f>IF(Table1[[#This Row],[Team_Game_Number]] &gt;_xlfn.MAXIFS(Table1[Team_Game_Number],Table1[Team],Table1[[#This Row],[Team]]) - 5,1,0)</f>
        <v>0</v>
      </c>
      <c r="AJ2250" cm="1">
        <f t="array" ref="AJ2250">MATCH(Table1[[#This Row],[Game_ID]],_xlfn.UNIQUE(_xlfn._xlws.FILTER(Table1[Game_ID],Table1[Team]=Table1[[#This Row],[Team]])),0)</f>
        <v>15</v>
      </c>
      <c r="AK2250">
        <f>IF(Table1[[#This Row],[Last5_Flag]]=1,1,0)</f>
        <v>0</v>
      </c>
      <c r="AL2250">
        <f>COUNTIFS(
    Table1[Player Name], Table1[[#This Row],[Player Name]],
    Table1[Position], Table1[[#This Row],[Position]]
)</f>
        <v>0</v>
      </c>
      <c r="AM2250" cm="1">
        <f t="array" ref="AM22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0</v>
      </c>
    </row>
    <row r="2251" spans="1:39" x14ac:dyDescent="0.2">
      <c r="A2251" t="str">
        <f>TEXT(Table1[[#This Row],[Date]],"yyyymmdd") &amp; "_" &amp; (LEFT(D2251,3) &amp; "_" &amp; LEFT(E2251,3) &amp; "_" &amp; (Table1[[#This Row],[Game_no.]]))</f>
        <v>20260315_Set_Con_1</v>
      </c>
      <c r="B2251" s="1">
        <v>46096</v>
      </c>
      <c r="C2251" s="3">
        <v>1</v>
      </c>
      <c r="D2251" t="s">
        <v>304</v>
      </c>
      <c r="E2251" t="s">
        <v>97</v>
      </c>
      <c r="F2251" t="s">
        <v>97</v>
      </c>
      <c r="G2251" t="s">
        <v>304</v>
      </c>
      <c r="H2251" t="s">
        <v>98</v>
      </c>
      <c r="I2251" t="str">
        <f>TRIM(SUBSTITUTE(Table1[[#This Row],[Player]], " ", ""))</f>
        <v>K.Morgan</v>
      </c>
      <c r="J2251">
        <v>3</v>
      </c>
      <c r="K2251">
        <v>1</v>
      </c>
      <c r="L2251">
        <v>2</v>
      </c>
      <c r="M2251">
        <v>2</v>
      </c>
      <c r="N2251">
        <v>0</v>
      </c>
      <c r="O2251">
        <v>0</v>
      </c>
      <c r="P2251">
        <v>1</v>
      </c>
      <c r="Q2251">
        <v>1</v>
      </c>
      <c r="R2251">
        <v>0</v>
      </c>
      <c r="S2251">
        <v>0</v>
      </c>
      <c r="T2251">
        <v>0</v>
      </c>
      <c r="U2251">
        <v>0</v>
      </c>
      <c r="V2251">
        <f t="shared" si="101"/>
        <v>7</v>
      </c>
      <c r="W2251" t="s">
        <v>8</v>
      </c>
      <c r="X2251" s="3">
        <v>1</v>
      </c>
      <c r="Y2251">
        <v>1</v>
      </c>
      <c r="AF2251">
        <f>Table1[[#This Row],[AB]]+Table1[[#This Row],[BB]]+Table1[[#This Row],[SF]]</f>
        <v>3</v>
      </c>
      <c r="AG2251">
        <f>Table1[[#This Row],[H]]+Table1[[#This Row],[BB]]</f>
        <v>2</v>
      </c>
      <c r="AH2251">
        <f>Table1[[#This Row],[H]]-Table1[[#This Row],[2B]]-Table1[[#This Row],[3B]]-Table1[[#This Row],[HR]]</f>
        <v>0</v>
      </c>
      <c r="AI2251" s="3">
        <f>IF(Table1[[#This Row],[Team_Game_Number]] &gt;_xlfn.MAXIFS(Table1[Team_Game_Number],Table1[Team],Table1[[#This Row],[Team]]) - 5,1,0)</f>
        <v>0</v>
      </c>
      <c r="AJ2251" cm="1">
        <f t="array" ref="AJ2251">MATCH(Table1[[#This Row],[Game_ID]],_xlfn.UNIQUE(_xlfn._xlws.FILTER(Table1[Game_ID],Table1[Team]=Table1[[#This Row],[Team]])),0)</f>
        <v>17</v>
      </c>
      <c r="AK2251">
        <f>IF(Table1[[#This Row],[Last5_Flag]]=1,1,0)</f>
        <v>0</v>
      </c>
      <c r="AL2251">
        <f>COUNTIFS(
    Table1[Player Name], Table1[[#This Row],[Player Name]],
    Table1[Position], Table1[[#This Row],[Position]]
)</f>
        <v>28</v>
      </c>
      <c r="AM2251" t="str" cm="1">
        <f t="array" ref="AM22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252" spans="1:39" x14ac:dyDescent="0.2">
      <c r="A2252" t="str">
        <f>TEXT(Table1[[#This Row],[Date]],"yyyymmdd") &amp; "_" &amp; (LEFT(D2252,3) &amp; "_" &amp; LEFT(E2252,3) &amp; "_" &amp; (Table1[[#This Row],[Game_no.]]))</f>
        <v>20260315_Set_Con_1</v>
      </c>
      <c r="B2252" s="1">
        <v>46096</v>
      </c>
      <c r="C2252" s="3">
        <v>1</v>
      </c>
      <c r="D2252" t="s">
        <v>304</v>
      </c>
      <c r="E2252" t="s">
        <v>97</v>
      </c>
      <c r="F2252" t="s">
        <v>97</v>
      </c>
      <c r="G2252" t="s">
        <v>304</v>
      </c>
      <c r="H2252" t="s">
        <v>101</v>
      </c>
      <c r="I2252" t="str">
        <f>TRIM(SUBSTITUTE(Table1[[#This Row],[Player]], " ", ""))</f>
        <v>L.Lewis</v>
      </c>
      <c r="J2252">
        <v>4</v>
      </c>
      <c r="K2252">
        <v>1</v>
      </c>
      <c r="L2252">
        <v>1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f t="shared" si="101"/>
        <v>1</v>
      </c>
      <c r="W2252" t="s">
        <v>48</v>
      </c>
      <c r="X2252" s="3">
        <v>2</v>
      </c>
      <c r="Y2252">
        <v>0</v>
      </c>
      <c r="AF2252">
        <f>Table1[[#This Row],[AB]]+Table1[[#This Row],[BB]]+Table1[[#This Row],[SF]]</f>
        <v>4</v>
      </c>
      <c r="AG2252">
        <f>Table1[[#This Row],[H]]+Table1[[#This Row],[BB]]</f>
        <v>1</v>
      </c>
      <c r="AH2252">
        <f>Table1[[#This Row],[H]]-Table1[[#This Row],[2B]]-Table1[[#This Row],[3B]]-Table1[[#This Row],[HR]]</f>
        <v>1</v>
      </c>
      <c r="AI2252" s="3">
        <f>IF(Table1[[#This Row],[Team_Game_Number]] &gt;_xlfn.MAXIFS(Table1[Team_Game_Number],Table1[Team],Table1[[#This Row],[Team]]) - 5,1,0)</f>
        <v>0</v>
      </c>
      <c r="AJ2252" cm="1">
        <f t="array" ref="AJ2252">MATCH(Table1[[#This Row],[Game_ID]],_xlfn.UNIQUE(_xlfn._xlws.FILTER(Table1[Game_ID],Table1[Team]=Table1[[#This Row],[Team]])),0)</f>
        <v>17</v>
      </c>
      <c r="AK2252">
        <f>IF(Table1[[#This Row],[Last5_Flag]]=1,1,0)</f>
        <v>0</v>
      </c>
      <c r="AL2252">
        <f>COUNTIFS(
    Table1[Player Name], Table1[[#This Row],[Player Name]],
    Table1[Position], Table1[[#This Row],[Position]]
)</f>
        <v>28</v>
      </c>
      <c r="AM2252" t="str" cm="1">
        <f t="array" ref="AM22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253" spans="1:39" x14ac:dyDescent="0.2">
      <c r="A2253" t="str">
        <f>TEXT(Table1[[#This Row],[Date]],"yyyymmdd") &amp; "_" &amp; (LEFT(D2253,3) &amp; "_" &amp; LEFT(E2253,3) &amp; "_" &amp; (Table1[[#This Row],[Game_no.]]))</f>
        <v>20260315_Set_Con_1</v>
      </c>
      <c r="B2253" s="1">
        <v>46096</v>
      </c>
      <c r="C2253" s="3">
        <v>1</v>
      </c>
      <c r="D2253" t="s">
        <v>304</v>
      </c>
      <c r="E2253" t="s">
        <v>97</v>
      </c>
      <c r="F2253" t="s">
        <v>97</v>
      </c>
      <c r="G2253" t="s">
        <v>304</v>
      </c>
      <c r="H2253" t="s">
        <v>102</v>
      </c>
      <c r="I2253" t="str">
        <f>TRIM(SUBSTITUTE(Table1[[#This Row],[Player]], " ", ""))</f>
        <v>A.Giles</v>
      </c>
      <c r="J2253">
        <v>3</v>
      </c>
      <c r="K2253">
        <v>1</v>
      </c>
      <c r="L2253">
        <v>1</v>
      </c>
      <c r="M2253">
        <v>0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f t="shared" si="101"/>
        <v>3</v>
      </c>
      <c r="W2253" t="s">
        <v>57</v>
      </c>
      <c r="X2253" s="3">
        <v>3</v>
      </c>
      <c r="Y2253">
        <v>0</v>
      </c>
      <c r="AF2253">
        <f>Table1[[#This Row],[AB]]+Table1[[#This Row],[BB]]+Table1[[#This Row],[SF]]</f>
        <v>4</v>
      </c>
      <c r="AG2253">
        <f>Table1[[#This Row],[H]]+Table1[[#This Row],[BB]]</f>
        <v>2</v>
      </c>
      <c r="AH2253">
        <f>Table1[[#This Row],[H]]-Table1[[#This Row],[2B]]-Table1[[#This Row],[3B]]-Table1[[#This Row],[HR]]</f>
        <v>0</v>
      </c>
      <c r="AI2253" s="3">
        <f>IF(Table1[[#This Row],[Team_Game_Number]] &gt;_xlfn.MAXIFS(Table1[Team_Game_Number],Table1[Team],Table1[[#This Row],[Team]]) - 5,1,0)</f>
        <v>0</v>
      </c>
      <c r="AJ2253" cm="1">
        <f t="array" ref="AJ2253">MATCH(Table1[[#This Row],[Game_ID]],_xlfn.UNIQUE(_xlfn._xlws.FILTER(Table1[Game_ID],Table1[Team]=Table1[[#This Row],[Team]])),0)</f>
        <v>17</v>
      </c>
      <c r="AK2253">
        <f>IF(Table1[[#This Row],[Last5_Flag]]=1,1,0)</f>
        <v>0</v>
      </c>
      <c r="AL2253">
        <f>COUNTIFS(
    Table1[Player Name], Table1[[#This Row],[Player Name]],
    Table1[Position], Table1[[#This Row],[Position]]
)</f>
        <v>27</v>
      </c>
      <c r="AM2253" t="str" cm="1">
        <f t="array" ref="AM22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254" spans="1:39" x14ac:dyDescent="0.2">
      <c r="A2254" t="str">
        <f>TEXT(Table1[[#This Row],[Date]],"yyyymmdd") &amp; "_" &amp; (LEFT(D2254,3) &amp; "_" &amp; LEFT(E2254,3) &amp; "_" &amp; (Table1[[#This Row],[Game_no.]]))</f>
        <v>20260315_Set_Con_1</v>
      </c>
      <c r="B2254" s="1">
        <v>46096</v>
      </c>
      <c r="C2254" s="3">
        <v>1</v>
      </c>
      <c r="D2254" t="s">
        <v>304</v>
      </c>
      <c r="E2254" t="s">
        <v>97</v>
      </c>
      <c r="F2254" t="s">
        <v>97</v>
      </c>
      <c r="G2254" t="s">
        <v>304</v>
      </c>
      <c r="H2254" t="s">
        <v>100</v>
      </c>
      <c r="I2254" t="str">
        <f>TRIM(SUBSTITUTE(Table1[[#This Row],[Player]], " ", ""))</f>
        <v>M.Hollis</v>
      </c>
      <c r="J2254">
        <v>4</v>
      </c>
      <c r="K2254">
        <v>1</v>
      </c>
      <c r="L2254">
        <v>2</v>
      </c>
      <c r="M2254">
        <v>4</v>
      </c>
      <c r="N2254">
        <v>0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0</v>
      </c>
      <c r="V2254">
        <f t="shared" ref="V2254:V2271" si="102">L2254*1+P2254*2+Q2254*3+R2254*4</f>
        <v>6</v>
      </c>
      <c r="W2254" t="s">
        <v>166</v>
      </c>
      <c r="X2254" s="3">
        <v>4</v>
      </c>
      <c r="Y2254">
        <v>0</v>
      </c>
      <c r="Z2254">
        <v>3.3330000000000002</v>
      </c>
      <c r="AA2254">
        <v>5</v>
      </c>
      <c r="AB2254">
        <v>3</v>
      </c>
      <c r="AC2254">
        <v>3</v>
      </c>
      <c r="AD2254">
        <v>0</v>
      </c>
      <c r="AE2254">
        <v>3</v>
      </c>
      <c r="AF2254">
        <f>Table1[[#This Row],[AB]]+Table1[[#This Row],[BB]]+Table1[[#This Row],[SF]]</f>
        <v>4</v>
      </c>
      <c r="AG2254">
        <f>Table1[[#This Row],[H]]+Table1[[#This Row],[BB]]</f>
        <v>2</v>
      </c>
      <c r="AH2254">
        <f>Table1[[#This Row],[H]]-Table1[[#This Row],[2B]]-Table1[[#This Row],[3B]]-Table1[[#This Row],[HR]]</f>
        <v>1</v>
      </c>
      <c r="AI2254" s="3">
        <f>IF(Table1[[#This Row],[Team_Game_Number]] &gt;_xlfn.MAXIFS(Table1[Team_Game_Number],Table1[Team],Table1[[#This Row],[Team]]) - 5,1,0)</f>
        <v>0</v>
      </c>
      <c r="AJ2254" cm="1">
        <f t="array" ref="AJ2254">MATCH(Table1[[#This Row],[Game_ID]],_xlfn.UNIQUE(_xlfn._xlws.FILTER(Table1[Game_ID],Table1[Team]=Table1[[#This Row],[Team]])),0)</f>
        <v>17</v>
      </c>
      <c r="AK2254">
        <f>IF(Table1[[#This Row],[Last5_Flag]]=1,1,0)</f>
        <v>0</v>
      </c>
      <c r="AL2254">
        <f>COUNTIFS(
    Table1[Player Name], Table1[[#This Row],[Player Name]],
    Table1[Position], Table1[[#This Row],[Position]]
)</f>
        <v>4</v>
      </c>
      <c r="AM2254" t="str" cm="1">
        <f t="array" ref="AM22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55" spans="1:39" x14ac:dyDescent="0.2">
      <c r="A2255" t="str">
        <f>TEXT(Table1[[#This Row],[Date]],"yyyymmdd") &amp; "_" &amp; (LEFT(D2255,3) &amp; "_" &amp; LEFT(E2255,3) &amp; "_" &amp; (Table1[[#This Row],[Game_no.]]))</f>
        <v>20260315_Set_Con_1</v>
      </c>
      <c r="B2255" s="1">
        <v>46096</v>
      </c>
      <c r="C2255" s="3">
        <v>1</v>
      </c>
      <c r="D2255" t="s">
        <v>304</v>
      </c>
      <c r="E2255" t="s">
        <v>97</v>
      </c>
      <c r="F2255" t="s">
        <v>97</v>
      </c>
      <c r="G2255" t="s">
        <v>304</v>
      </c>
      <c r="H2255" t="s">
        <v>106</v>
      </c>
      <c r="I2255" t="str">
        <f>TRIM(SUBSTITUTE(Table1[[#This Row],[Player]], " ", ""))</f>
        <v>S.Brehm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f t="shared" si="102"/>
        <v>0</v>
      </c>
      <c r="W2255" t="s">
        <v>73</v>
      </c>
      <c r="X2255" s="3"/>
      <c r="Y2255">
        <v>0</v>
      </c>
      <c r="AF2255">
        <f>Table1[[#This Row],[AB]]+Table1[[#This Row],[BB]]+Table1[[#This Row],[SF]]</f>
        <v>0</v>
      </c>
      <c r="AG2255">
        <f>Table1[[#This Row],[H]]+Table1[[#This Row],[BB]]</f>
        <v>0</v>
      </c>
      <c r="AH2255">
        <f>Table1[[#This Row],[H]]-Table1[[#This Row],[2B]]-Table1[[#This Row],[3B]]-Table1[[#This Row],[HR]]</f>
        <v>0</v>
      </c>
      <c r="AI2255" s="3">
        <f>IF(Table1[[#This Row],[Team_Game_Number]] &gt;_xlfn.MAXIFS(Table1[Team_Game_Number],Table1[Team],Table1[[#This Row],[Team]]) - 5,1,0)</f>
        <v>0</v>
      </c>
      <c r="AJ2255" cm="1">
        <f t="array" ref="AJ2255">MATCH(Table1[[#This Row],[Game_ID]],_xlfn.UNIQUE(_xlfn._xlws.FILTER(Table1[Game_ID],Table1[Team]=Table1[[#This Row],[Team]])),0)</f>
        <v>17</v>
      </c>
      <c r="AK2255">
        <f>IF(Table1[[#This Row],[Last5_Flag]]=1,1,0)</f>
        <v>0</v>
      </c>
      <c r="AL2255">
        <f>COUNTIFS(
    Table1[Player Name], Table1[[#This Row],[Player Name]],
    Table1[Position], Table1[[#This Row],[Position]]
)</f>
        <v>11</v>
      </c>
      <c r="AM2255" t="str" cm="1">
        <f t="array" ref="AM22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256" spans="1:39" x14ac:dyDescent="0.2">
      <c r="A2256" t="str">
        <f>TEXT(Table1[[#This Row],[Date]],"yyyymmdd") &amp; "_" &amp; (LEFT(D2256,3) &amp; "_" &amp; LEFT(E2256,3) &amp; "_" &amp; (Table1[[#This Row],[Game_no.]]))</f>
        <v>20260315_Set_Con_1</v>
      </c>
      <c r="B2256" s="1">
        <v>46096</v>
      </c>
      <c r="C2256" s="3">
        <v>1</v>
      </c>
      <c r="D2256" t="s">
        <v>304</v>
      </c>
      <c r="E2256" t="s">
        <v>97</v>
      </c>
      <c r="F2256" t="s">
        <v>97</v>
      </c>
      <c r="G2256" t="s">
        <v>304</v>
      </c>
      <c r="H2256" t="s">
        <v>111</v>
      </c>
      <c r="I2256" t="str">
        <f>TRIM(SUBSTITUTE(Table1[[#This Row],[Player]], " ", ""))</f>
        <v>H.Niten</v>
      </c>
      <c r="J2256">
        <v>3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f t="shared" si="102"/>
        <v>0</v>
      </c>
      <c r="W2256" t="s">
        <v>50</v>
      </c>
      <c r="X2256" s="3">
        <v>5</v>
      </c>
      <c r="Y2256">
        <v>0</v>
      </c>
      <c r="AF2256">
        <f>Table1[[#This Row],[AB]]+Table1[[#This Row],[BB]]+Table1[[#This Row],[SF]]</f>
        <v>3</v>
      </c>
      <c r="AG2256">
        <f>Table1[[#This Row],[H]]+Table1[[#This Row],[BB]]</f>
        <v>0</v>
      </c>
      <c r="AH2256">
        <f>Table1[[#This Row],[H]]-Table1[[#This Row],[2B]]-Table1[[#This Row],[3B]]-Table1[[#This Row],[HR]]</f>
        <v>0</v>
      </c>
      <c r="AI2256" s="3">
        <f>IF(Table1[[#This Row],[Team_Game_Number]] &gt;_xlfn.MAXIFS(Table1[Team_Game_Number],Table1[Team],Table1[[#This Row],[Team]]) - 5,1,0)</f>
        <v>0</v>
      </c>
      <c r="AJ2256" cm="1">
        <f t="array" ref="AJ2256">MATCH(Table1[[#This Row],[Game_ID]],_xlfn.UNIQUE(_xlfn._xlws.FILTER(Table1[Game_ID],Table1[Team]=Table1[[#This Row],[Team]])),0)</f>
        <v>17</v>
      </c>
      <c r="AK2256">
        <f>IF(Table1[[#This Row],[Last5_Flag]]=1,1,0)</f>
        <v>0</v>
      </c>
      <c r="AL2256">
        <f>COUNTIFS(
    Table1[Player Name], Table1[[#This Row],[Player Name]],
    Table1[Position], Table1[[#This Row],[Position]]
)</f>
        <v>4</v>
      </c>
      <c r="AM2256" t="str" cm="1">
        <f t="array" ref="AM22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57" spans="1:39" x14ac:dyDescent="0.2">
      <c r="A2257" t="str">
        <f>TEXT(Table1[[#This Row],[Date]],"yyyymmdd") &amp; "_" &amp; (LEFT(D2257,3) &amp; "_" &amp; LEFT(E2257,3) &amp; "_" &amp; (Table1[[#This Row],[Game_no.]]))</f>
        <v>20260315_Set_Con_1</v>
      </c>
      <c r="B2257" s="1">
        <v>46096</v>
      </c>
      <c r="C2257" s="3">
        <v>1</v>
      </c>
      <c r="D2257" t="s">
        <v>304</v>
      </c>
      <c r="E2257" t="s">
        <v>97</v>
      </c>
      <c r="F2257" t="s">
        <v>97</v>
      </c>
      <c r="G2257" t="s">
        <v>304</v>
      </c>
      <c r="H2257" t="s">
        <v>103</v>
      </c>
      <c r="I2257" t="str">
        <f>TRIM(SUBSTITUTE(Table1[[#This Row],[Player]], " ", ""))</f>
        <v>M.Gleason</v>
      </c>
      <c r="J2257">
        <v>3</v>
      </c>
      <c r="K2257">
        <v>0</v>
      </c>
      <c r="L2257">
        <v>0</v>
      </c>
      <c r="M2257">
        <v>0</v>
      </c>
      <c r="N2257">
        <v>1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f t="shared" si="102"/>
        <v>0</v>
      </c>
      <c r="W2257" t="s">
        <v>263</v>
      </c>
      <c r="X2257" s="3">
        <v>6</v>
      </c>
      <c r="Y2257">
        <v>0</v>
      </c>
      <c r="AF2257">
        <f>Table1[[#This Row],[AB]]+Table1[[#This Row],[BB]]+Table1[[#This Row],[SF]]</f>
        <v>4</v>
      </c>
      <c r="AG2257">
        <f>Table1[[#This Row],[H]]+Table1[[#This Row],[BB]]</f>
        <v>1</v>
      </c>
      <c r="AH2257">
        <f>Table1[[#This Row],[H]]-Table1[[#This Row],[2B]]-Table1[[#This Row],[3B]]-Table1[[#This Row],[HR]]</f>
        <v>0</v>
      </c>
      <c r="AI2257" s="3">
        <f>IF(Table1[[#This Row],[Team_Game_Number]] &gt;_xlfn.MAXIFS(Table1[Team_Game_Number],Table1[Team],Table1[[#This Row],[Team]]) - 5,1,0)</f>
        <v>0</v>
      </c>
      <c r="AJ2257" cm="1">
        <f t="array" ref="AJ2257">MATCH(Table1[[#This Row],[Game_ID]],_xlfn.UNIQUE(_xlfn._xlws.FILTER(Table1[Game_ID],Table1[Team]=Table1[[#This Row],[Team]])),0)</f>
        <v>17</v>
      </c>
      <c r="AK2257">
        <f>IF(Table1[[#This Row],[Last5_Flag]]=1,1,0)</f>
        <v>0</v>
      </c>
      <c r="AL2257">
        <f>COUNTIFS(
    Table1[Player Name], Table1[[#This Row],[Player Name]],
    Table1[Position], Table1[[#This Row],[Position]]
)</f>
        <v>1</v>
      </c>
      <c r="AM2257" t="str" cm="1">
        <f t="array" ref="AM22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258" spans="1:39" x14ac:dyDescent="0.2">
      <c r="A2258" t="str">
        <f>TEXT(Table1[[#This Row],[Date]],"yyyymmdd") &amp; "_" &amp; (LEFT(D2258,3) &amp; "_" &amp; LEFT(E2258,3) &amp; "_" &amp; (Table1[[#This Row],[Game_no.]]))</f>
        <v>20260315_Set_Con_1</v>
      </c>
      <c r="B2258" s="1">
        <v>46096</v>
      </c>
      <c r="C2258" s="3">
        <v>1</v>
      </c>
      <c r="D2258" t="s">
        <v>304</v>
      </c>
      <c r="E2258" t="s">
        <v>97</v>
      </c>
      <c r="F2258" t="s">
        <v>97</v>
      </c>
      <c r="G2258" t="s">
        <v>304</v>
      </c>
      <c r="H2258" t="s">
        <v>104</v>
      </c>
      <c r="I2258" t="str">
        <f>TRIM(SUBSTITUTE(Table1[[#This Row],[Player]], " ", ""))</f>
        <v>K.McCord</v>
      </c>
      <c r="J2258">
        <v>2</v>
      </c>
      <c r="K2258">
        <v>1</v>
      </c>
      <c r="L2258">
        <v>0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f t="shared" si="102"/>
        <v>0</v>
      </c>
      <c r="W2258" t="s">
        <v>7</v>
      </c>
      <c r="X2258" s="3">
        <v>7</v>
      </c>
      <c r="Y2258">
        <v>0</v>
      </c>
      <c r="AF2258">
        <f>Table1[[#This Row],[AB]]+Table1[[#This Row],[BB]]+Table1[[#This Row],[SF]]</f>
        <v>3</v>
      </c>
      <c r="AG2258">
        <f>Table1[[#This Row],[H]]+Table1[[#This Row],[BB]]</f>
        <v>1</v>
      </c>
      <c r="AH2258">
        <f>Table1[[#This Row],[H]]-Table1[[#This Row],[2B]]-Table1[[#This Row],[3B]]-Table1[[#This Row],[HR]]</f>
        <v>0</v>
      </c>
      <c r="AI2258" s="3">
        <f>IF(Table1[[#This Row],[Team_Game_Number]] &gt;_xlfn.MAXIFS(Table1[Team_Game_Number],Table1[Team],Table1[[#This Row],[Team]]) - 5,1,0)</f>
        <v>0</v>
      </c>
      <c r="AJ2258" cm="1">
        <f t="array" ref="AJ2258">MATCH(Table1[[#This Row],[Game_ID]],_xlfn.UNIQUE(_xlfn._xlws.FILTER(Table1[Game_ID],Table1[Team]=Table1[[#This Row],[Team]])),0)</f>
        <v>17</v>
      </c>
      <c r="AK2258">
        <f>IF(Table1[[#This Row],[Last5_Flag]]=1,1,0)</f>
        <v>0</v>
      </c>
      <c r="AL2258">
        <f>COUNTIFS(
    Table1[Player Name], Table1[[#This Row],[Player Name]],
    Table1[Position], Table1[[#This Row],[Position]]
)</f>
        <v>22</v>
      </c>
      <c r="AM2258" t="str" cm="1">
        <f t="array" ref="AM22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259" spans="1:39" x14ac:dyDescent="0.2">
      <c r="A2259" t="str">
        <f>TEXT(Table1[[#This Row],[Date]],"yyyymmdd") &amp; "_" &amp; (LEFT(D2259,3) &amp; "_" &amp; LEFT(E2259,3) &amp; "_" &amp; (Table1[[#This Row],[Game_no.]]))</f>
        <v>20260315_Set_Con_1</v>
      </c>
      <c r="B2259" s="1">
        <v>46096</v>
      </c>
      <c r="C2259" s="3">
        <v>1</v>
      </c>
      <c r="D2259" t="s">
        <v>304</v>
      </c>
      <c r="E2259" t="s">
        <v>97</v>
      </c>
      <c r="F2259" t="s">
        <v>97</v>
      </c>
      <c r="G2259" t="s">
        <v>304</v>
      </c>
      <c r="H2259" t="s">
        <v>105</v>
      </c>
      <c r="I2259" t="str">
        <f>TRIM(SUBSTITUTE(Table1[[#This Row],[Player]], " ", ""))</f>
        <v>K.Sholter</v>
      </c>
      <c r="J2259">
        <v>2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f t="shared" si="102"/>
        <v>0</v>
      </c>
      <c r="W2259" t="s">
        <v>52</v>
      </c>
      <c r="X2259" s="3">
        <v>8</v>
      </c>
      <c r="Y2259">
        <v>0</v>
      </c>
      <c r="AF2259">
        <f>Table1[[#This Row],[AB]]+Table1[[#This Row],[BB]]+Table1[[#This Row],[SF]]</f>
        <v>2</v>
      </c>
      <c r="AG2259">
        <f>Table1[[#This Row],[H]]+Table1[[#This Row],[BB]]</f>
        <v>0</v>
      </c>
      <c r="AH2259">
        <f>Table1[[#This Row],[H]]-Table1[[#This Row],[2B]]-Table1[[#This Row],[3B]]-Table1[[#This Row],[HR]]</f>
        <v>0</v>
      </c>
      <c r="AI2259" s="3">
        <f>IF(Table1[[#This Row],[Team_Game_Number]] &gt;_xlfn.MAXIFS(Table1[Team_Game_Number],Table1[Team],Table1[[#This Row],[Team]]) - 5,1,0)</f>
        <v>0</v>
      </c>
      <c r="AJ2259" cm="1">
        <f t="array" ref="AJ2259">MATCH(Table1[[#This Row],[Game_ID]],_xlfn.UNIQUE(_xlfn._xlws.FILTER(Table1[Game_ID],Table1[Team]=Table1[[#This Row],[Team]])),0)</f>
        <v>17</v>
      </c>
      <c r="AK2259">
        <f>IF(Table1[[#This Row],[Last5_Flag]]=1,1,0)</f>
        <v>0</v>
      </c>
      <c r="AL2259">
        <f>COUNTIFS(
    Table1[Player Name], Table1[[#This Row],[Player Name]],
    Table1[Position], Table1[[#This Row],[Position]]
)</f>
        <v>16</v>
      </c>
      <c r="AM2259" t="str" cm="1">
        <f t="array" ref="AM22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60" spans="1:39" x14ac:dyDescent="0.2">
      <c r="A2260" t="str">
        <f>TEXT(Table1[[#This Row],[Date]],"yyyymmdd") &amp; "_" &amp; (LEFT(D2260,3) &amp; "_" &amp; LEFT(E2260,3) &amp; "_" &amp; (Table1[[#This Row],[Game_no.]]))</f>
        <v>20260315_Set_Con_1</v>
      </c>
      <c r="B2260" s="1">
        <v>46096</v>
      </c>
      <c r="C2260" s="3">
        <v>1</v>
      </c>
      <c r="D2260" t="s">
        <v>304</v>
      </c>
      <c r="E2260" t="s">
        <v>97</v>
      </c>
      <c r="F2260" t="s">
        <v>97</v>
      </c>
      <c r="G2260" t="s">
        <v>304</v>
      </c>
      <c r="H2260" t="s">
        <v>107</v>
      </c>
      <c r="I2260" t="str">
        <f>TRIM(SUBSTITUTE(Table1[[#This Row],[Player]], " ", ""))</f>
        <v>G.Dodson</v>
      </c>
      <c r="J2260">
        <v>1</v>
      </c>
      <c r="K2260">
        <v>0</v>
      </c>
      <c r="L2260">
        <v>0</v>
      </c>
      <c r="M2260">
        <v>0</v>
      </c>
      <c r="N2260">
        <v>1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f t="shared" si="102"/>
        <v>0</v>
      </c>
      <c r="W2260" t="s">
        <v>53</v>
      </c>
      <c r="X2260" s="3">
        <v>9</v>
      </c>
      <c r="Y2260">
        <v>0</v>
      </c>
      <c r="AF2260">
        <f>Table1[[#This Row],[AB]]+Table1[[#This Row],[BB]]+Table1[[#This Row],[SF]]</f>
        <v>2</v>
      </c>
      <c r="AG2260">
        <f>Table1[[#This Row],[H]]+Table1[[#This Row],[BB]]</f>
        <v>1</v>
      </c>
      <c r="AH2260">
        <f>Table1[[#This Row],[H]]-Table1[[#This Row],[2B]]-Table1[[#This Row],[3B]]-Table1[[#This Row],[HR]]</f>
        <v>0</v>
      </c>
      <c r="AI2260" s="3">
        <f>IF(Table1[[#This Row],[Team_Game_Number]] &gt;_xlfn.MAXIFS(Table1[Team_Game_Number],Table1[Team],Table1[[#This Row],[Team]]) - 5,1,0)</f>
        <v>0</v>
      </c>
      <c r="AJ2260" cm="1">
        <f t="array" ref="AJ2260">MATCH(Table1[[#This Row],[Game_ID]],_xlfn.UNIQUE(_xlfn._xlws.FILTER(Table1[Game_ID],Table1[Team]=Table1[[#This Row],[Team]])),0)</f>
        <v>17</v>
      </c>
      <c r="AK2260">
        <f>IF(Table1[[#This Row],[Last5_Flag]]=1,1,0)</f>
        <v>0</v>
      </c>
      <c r="AL2260">
        <f>COUNTIFS(
    Table1[Player Name], Table1[[#This Row],[Player Name]],
    Table1[Position], Table1[[#This Row],[Position]]
)</f>
        <v>6</v>
      </c>
      <c r="AM2260" t="str" cm="1">
        <f t="array" ref="AM22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261" spans="1:39" x14ac:dyDescent="0.2">
      <c r="A2261" t="str">
        <f>TEXT(Table1[[#This Row],[Date]],"yyyymmdd") &amp; "_" &amp; (LEFT(D2261,3) &amp; "_" &amp; LEFT(E2261,3) &amp; "_" &amp; (Table1[[#This Row],[Game_no.]]))</f>
        <v>20260315_Set_Con_1</v>
      </c>
      <c r="B2261" s="1">
        <v>46096</v>
      </c>
      <c r="C2261" s="3">
        <v>1</v>
      </c>
      <c r="D2261" t="s">
        <v>304</v>
      </c>
      <c r="E2261" t="s">
        <v>97</v>
      </c>
      <c r="F2261" t="s">
        <v>97</v>
      </c>
      <c r="G2261" t="s">
        <v>304</v>
      </c>
      <c r="H2261" t="s">
        <v>108</v>
      </c>
      <c r="I2261" t="str">
        <f>TRIM(SUBSTITUTE(Table1[[#This Row],[Player]], " ", ""))</f>
        <v>R.Hintz</v>
      </c>
      <c r="J2261">
        <v>1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f t="shared" si="102"/>
        <v>1</v>
      </c>
      <c r="W2261" t="s">
        <v>58</v>
      </c>
      <c r="X2261" s="3">
        <v>9</v>
      </c>
      <c r="Y2261">
        <v>0</v>
      </c>
      <c r="Z2261">
        <v>3.3330000000000002</v>
      </c>
      <c r="AA2261">
        <v>6</v>
      </c>
      <c r="AB2261">
        <v>4</v>
      </c>
      <c r="AC2261">
        <v>1</v>
      </c>
      <c r="AD2261">
        <v>4</v>
      </c>
      <c r="AE2261">
        <v>6</v>
      </c>
      <c r="AF2261">
        <f>Table1[[#This Row],[AB]]+Table1[[#This Row],[BB]]+Table1[[#This Row],[SF]]</f>
        <v>1</v>
      </c>
      <c r="AG2261">
        <f>Table1[[#This Row],[H]]+Table1[[#This Row],[BB]]</f>
        <v>1</v>
      </c>
      <c r="AH2261">
        <f>Table1[[#This Row],[H]]-Table1[[#This Row],[2B]]-Table1[[#This Row],[3B]]-Table1[[#This Row],[HR]]</f>
        <v>1</v>
      </c>
      <c r="AI2261" s="3">
        <f>IF(Table1[[#This Row],[Team_Game_Number]] &gt;_xlfn.MAXIFS(Table1[Team_Game_Number],Table1[Team],Table1[[#This Row],[Team]]) - 5,1,0)</f>
        <v>0</v>
      </c>
      <c r="AJ2261" cm="1">
        <f t="array" ref="AJ2261">MATCH(Table1[[#This Row],[Game_ID]],_xlfn.UNIQUE(_xlfn._xlws.FILTER(Table1[Game_ID],Table1[Team]=Table1[[#This Row],[Team]])),0)</f>
        <v>17</v>
      </c>
      <c r="AK2261">
        <f>IF(Table1[[#This Row],[Last5_Flag]]=1,1,0)</f>
        <v>0</v>
      </c>
      <c r="AL2261">
        <f>COUNTIFS(
    Table1[Player Name], Table1[[#This Row],[Player Name]],
    Table1[Position], Table1[[#This Row],[Position]]
)</f>
        <v>14</v>
      </c>
      <c r="AM2261" t="str" cm="1">
        <f t="array" ref="AM22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62" spans="1:39" x14ac:dyDescent="0.2">
      <c r="A2262" t="str">
        <f>TEXT(Table1[[#This Row],[Date]],"yyyymmdd") &amp; "_" &amp; (LEFT(D2262,3) &amp; "_" &amp; LEFT(E2262,3) &amp; "_" &amp; (Table1[[#This Row],[Game_no.]]))</f>
        <v>20260315_Set_Con_1</v>
      </c>
      <c r="B2262" s="1">
        <v>46096</v>
      </c>
      <c r="C2262" s="3">
        <v>1</v>
      </c>
      <c r="D2262" t="s">
        <v>304</v>
      </c>
      <c r="E2262" t="s">
        <v>97</v>
      </c>
      <c r="F2262" t="s">
        <v>97</v>
      </c>
      <c r="G2262" t="s">
        <v>304</v>
      </c>
      <c r="H2262" t="s">
        <v>99</v>
      </c>
      <c r="I2262" t="str">
        <f>TRIM(SUBSTITUTE(Table1[[#This Row],[Player]], " ", ""))</f>
        <v>B.Jamerson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f t="shared" si="102"/>
        <v>0</v>
      </c>
      <c r="W2262" t="s">
        <v>423</v>
      </c>
      <c r="X2262" s="3"/>
      <c r="Y2262">
        <v>0</v>
      </c>
      <c r="AF2262">
        <f>Table1[[#This Row],[AB]]+Table1[[#This Row],[BB]]+Table1[[#This Row],[SF]]</f>
        <v>0</v>
      </c>
      <c r="AG2262">
        <f>Table1[[#This Row],[H]]+Table1[[#This Row],[BB]]</f>
        <v>0</v>
      </c>
      <c r="AH2262">
        <f>Table1[[#This Row],[H]]-Table1[[#This Row],[2B]]-Table1[[#This Row],[3B]]-Table1[[#This Row],[HR]]</f>
        <v>0</v>
      </c>
      <c r="AI2262" s="3">
        <f>IF(Table1[[#This Row],[Team_Game_Number]] &gt;_xlfn.MAXIFS(Table1[Team_Game_Number],Table1[Team],Table1[[#This Row],[Team]]) - 5,1,0)</f>
        <v>0</v>
      </c>
      <c r="AJ2262" cm="1">
        <f t="array" ref="AJ2262">MATCH(Table1[[#This Row],[Game_ID]],_xlfn.UNIQUE(_xlfn._xlws.FILTER(Table1[Game_ID],Table1[Team]=Table1[[#This Row],[Team]])),0)</f>
        <v>17</v>
      </c>
      <c r="AK2262">
        <f>IF(Table1[[#This Row],[Last5_Flag]]=1,1,0)</f>
        <v>0</v>
      </c>
      <c r="AL2262">
        <f>COUNTIFS(
    Table1[Player Name], Table1[[#This Row],[Player Name]],
    Table1[Position], Table1[[#This Row],[Position]]
)</f>
        <v>2</v>
      </c>
      <c r="AM2262" t="str" cm="1">
        <f t="array" ref="AM22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263" spans="1:39" x14ac:dyDescent="0.2">
      <c r="A2263" t="str">
        <f>TEXT(Table1[[#This Row],[Date]],"yyyymmdd") &amp; "_" &amp; (LEFT(D2263,3) &amp; "_" &amp; LEFT(E2263,3) &amp; "_" &amp; (Table1[[#This Row],[Game_no.]]))</f>
        <v>20260315_Shi_Gle_1</v>
      </c>
      <c r="B2263" s="1">
        <v>46096</v>
      </c>
      <c r="C2263" s="3">
        <v>1</v>
      </c>
      <c r="D2263" t="s">
        <v>418</v>
      </c>
      <c r="E2263" t="s">
        <v>71</v>
      </c>
      <c r="F2263" t="s">
        <v>71</v>
      </c>
      <c r="G2263" t="s">
        <v>418</v>
      </c>
      <c r="H2263" t="s">
        <v>80</v>
      </c>
      <c r="I2263" t="str">
        <f>TRIM(SUBSTITUTE(Table1[[#This Row],[Player]], " ", ""))</f>
        <v>Z.Seda</v>
      </c>
      <c r="J2263">
        <v>4</v>
      </c>
      <c r="K2263">
        <v>0</v>
      </c>
      <c r="L2263">
        <v>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f t="shared" si="102"/>
        <v>2</v>
      </c>
      <c r="W2263" t="s">
        <v>7</v>
      </c>
      <c r="X2263" s="3">
        <v>1</v>
      </c>
      <c r="Y2263">
        <v>0</v>
      </c>
      <c r="AF2263">
        <f>Table1[[#This Row],[AB]]+Table1[[#This Row],[BB]]+Table1[[#This Row],[SF]]</f>
        <v>4</v>
      </c>
      <c r="AG2263">
        <f>Table1[[#This Row],[H]]+Table1[[#This Row],[BB]]</f>
        <v>2</v>
      </c>
      <c r="AH2263">
        <f>Table1[[#This Row],[H]]-Table1[[#This Row],[2B]]-Table1[[#This Row],[3B]]-Table1[[#This Row],[HR]]</f>
        <v>2</v>
      </c>
      <c r="AI2263" s="3">
        <f>IF(Table1[[#This Row],[Team_Game_Number]] &gt;_xlfn.MAXIFS(Table1[Team_Game_Number],Table1[Team],Table1[[#This Row],[Team]]) - 5,1,0)</f>
        <v>0</v>
      </c>
      <c r="AJ2263" cm="1">
        <f t="array" ref="AJ2263">MATCH(Table1[[#This Row],[Game_ID]],_xlfn.UNIQUE(_xlfn._xlws.FILTER(Table1[Game_ID],Table1[Team]=Table1[[#This Row],[Team]])),0)</f>
        <v>19</v>
      </c>
      <c r="AK2263">
        <f>IF(Table1[[#This Row],[Last5_Flag]]=1,1,0)</f>
        <v>0</v>
      </c>
      <c r="AL2263">
        <f>COUNTIFS(
    Table1[Player Name], Table1[[#This Row],[Player Name]],
    Table1[Position], Table1[[#This Row],[Position]]
)</f>
        <v>30</v>
      </c>
      <c r="AM2263" t="str" cm="1">
        <f t="array" ref="AM22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264" spans="1:39" x14ac:dyDescent="0.2">
      <c r="A2264" t="str">
        <f>TEXT(Table1[[#This Row],[Date]],"yyyymmdd") &amp; "_" &amp; (LEFT(D2264,3) &amp; "_" &amp; LEFT(E2264,3) &amp; "_" &amp; (Table1[[#This Row],[Game_no.]]))</f>
        <v>20260315_Shi_Gle_1</v>
      </c>
      <c r="B2264" s="1">
        <v>46096</v>
      </c>
      <c r="C2264" s="3">
        <v>1</v>
      </c>
      <c r="D2264" t="s">
        <v>418</v>
      </c>
      <c r="E2264" t="s">
        <v>71</v>
      </c>
      <c r="F2264" t="s">
        <v>71</v>
      </c>
      <c r="G2264" t="s">
        <v>418</v>
      </c>
      <c r="H2264" t="s">
        <v>78</v>
      </c>
      <c r="I2264" t="str">
        <f>TRIM(SUBSTITUTE(Table1[[#This Row],[Player]], " ", ""))</f>
        <v>S.McDaniels</v>
      </c>
      <c r="J2264">
        <v>4</v>
      </c>
      <c r="K2264">
        <v>0</v>
      </c>
      <c r="L2264">
        <v>0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f t="shared" si="102"/>
        <v>0</v>
      </c>
      <c r="W2264" t="s">
        <v>53</v>
      </c>
      <c r="X2264" s="3">
        <v>2</v>
      </c>
      <c r="Y2264">
        <v>0</v>
      </c>
      <c r="AF2264">
        <f>Table1[[#This Row],[AB]]+Table1[[#This Row],[BB]]+Table1[[#This Row],[SF]]</f>
        <v>4</v>
      </c>
      <c r="AG2264">
        <f>Table1[[#This Row],[H]]+Table1[[#This Row],[BB]]</f>
        <v>0</v>
      </c>
      <c r="AH2264">
        <f>Table1[[#This Row],[H]]-Table1[[#This Row],[2B]]-Table1[[#This Row],[3B]]-Table1[[#This Row],[HR]]</f>
        <v>0</v>
      </c>
      <c r="AI2264" s="3">
        <f>IF(Table1[[#This Row],[Team_Game_Number]] &gt;_xlfn.MAXIFS(Table1[Team_Game_Number],Table1[Team],Table1[[#This Row],[Team]]) - 5,1,0)</f>
        <v>0</v>
      </c>
      <c r="AJ2264" cm="1">
        <f t="array" ref="AJ2264">MATCH(Table1[[#This Row],[Game_ID]],_xlfn.UNIQUE(_xlfn._xlws.FILTER(Table1[Game_ID],Table1[Team]=Table1[[#This Row],[Team]])),0)</f>
        <v>19</v>
      </c>
      <c r="AK2264">
        <f>IF(Table1[[#This Row],[Last5_Flag]]=1,1,0)</f>
        <v>0</v>
      </c>
      <c r="AL2264">
        <f>COUNTIFS(
    Table1[Player Name], Table1[[#This Row],[Player Name]],
    Table1[Position], Table1[[#This Row],[Position]]
)</f>
        <v>30</v>
      </c>
      <c r="AM2264" t="str" cm="1">
        <f t="array" ref="AM22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265" spans="1:39" x14ac:dyDescent="0.2">
      <c r="A2265" t="str">
        <f>TEXT(Table1[[#This Row],[Date]],"yyyymmdd") &amp; "_" &amp; (LEFT(D2265,3) &amp; "_" &amp; LEFT(E2265,3) &amp; "_" &amp; (Table1[[#This Row],[Game_no.]]))</f>
        <v>20260315_Shi_Gle_1</v>
      </c>
      <c r="B2265" s="1">
        <v>46096</v>
      </c>
      <c r="C2265" s="3">
        <v>1</v>
      </c>
      <c r="D2265" t="s">
        <v>418</v>
      </c>
      <c r="E2265" t="s">
        <v>71</v>
      </c>
      <c r="F2265" t="s">
        <v>71</v>
      </c>
      <c r="G2265" t="s">
        <v>418</v>
      </c>
      <c r="H2265" t="s">
        <v>79</v>
      </c>
      <c r="I2265" t="str">
        <f>TRIM(SUBSTITUTE(Table1[[#This Row],[Player]], " ", ""))</f>
        <v>D.Warnick</v>
      </c>
      <c r="J2265">
        <v>3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f t="shared" si="102"/>
        <v>1</v>
      </c>
      <c r="W2265" t="s">
        <v>48</v>
      </c>
      <c r="X2265" s="3">
        <v>3</v>
      </c>
      <c r="Y2265">
        <v>0</v>
      </c>
      <c r="AF2265">
        <f>Table1[[#This Row],[AB]]+Table1[[#This Row],[BB]]+Table1[[#This Row],[SF]]</f>
        <v>3</v>
      </c>
      <c r="AG2265">
        <f>Table1[[#This Row],[H]]+Table1[[#This Row],[BB]]</f>
        <v>1</v>
      </c>
      <c r="AH2265">
        <f>Table1[[#This Row],[H]]-Table1[[#This Row],[2B]]-Table1[[#This Row],[3B]]-Table1[[#This Row],[HR]]</f>
        <v>1</v>
      </c>
      <c r="AI2265" s="3">
        <f>IF(Table1[[#This Row],[Team_Game_Number]] &gt;_xlfn.MAXIFS(Table1[Team_Game_Number],Table1[Team],Table1[[#This Row],[Team]]) - 5,1,0)</f>
        <v>0</v>
      </c>
      <c r="AJ2265" cm="1">
        <f t="array" ref="AJ2265">MATCH(Table1[[#This Row],[Game_ID]],_xlfn.UNIQUE(_xlfn._xlws.FILTER(Table1[Game_ID],Table1[Team]=Table1[[#This Row],[Team]])),0)</f>
        <v>19</v>
      </c>
      <c r="AK2265">
        <f>IF(Table1[[#This Row],[Last5_Flag]]=1,1,0)</f>
        <v>0</v>
      </c>
      <c r="AL2265">
        <f>COUNTIFS(
    Table1[Player Name], Table1[[#This Row],[Player Name]],
    Table1[Position], Table1[[#This Row],[Position]]
)</f>
        <v>30</v>
      </c>
      <c r="AM2265" t="str" cm="1">
        <f t="array" ref="AM22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266" spans="1:39" x14ac:dyDescent="0.2">
      <c r="A2266" t="str">
        <f>TEXT(Table1[[#This Row],[Date]],"yyyymmdd") &amp; "_" &amp; (LEFT(D2266,3) &amp; "_" &amp; LEFT(E2266,3) &amp; "_" &amp; (Table1[[#This Row],[Game_no.]]))</f>
        <v>20260315_Shi_Gle_1</v>
      </c>
      <c r="B2266" s="1">
        <v>46096</v>
      </c>
      <c r="C2266" s="3">
        <v>1</v>
      </c>
      <c r="D2266" t="s">
        <v>418</v>
      </c>
      <c r="E2266" t="s">
        <v>71</v>
      </c>
      <c r="F2266" t="s">
        <v>71</v>
      </c>
      <c r="G2266" t="s">
        <v>418</v>
      </c>
      <c r="H2266" t="s">
        <v>76</v>
      </c>
      <c r="I2266" t="str">
        <f>TRIM(SUBSTITUTE(Table1[[#This Row],[Player]], " ", ""))</f>
        <v>K.Goodman</v>
      </c>
      <c r="J2266">
        <v>3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f t="shared" si="102"/>
        <v>1</v>
      </c>
      <c r="W2266" t="s">
        <v>50</v>
      </c>
      <c r="X2266" s="3">
        <v>4</v>
      </c>
      <c r="Y2266">
        <v>0</v>
      </c>
      <c r="AF2266">
        <f>Table1[[#This Row],[AB]]+Table1[[#This Row],[BB]]+Table1[[#This Row],[SF]]</f>
        <v>3</v>
      </c>
      <c r="AG2266">
        <f>Table1[[#This Row],[H]]+Table1[[#This Row],[BB]]</f>
        <v>1</v>
      </c>
      <c r="AH2266">
        <f>Table1[[#This Row],[H]]-Table1[[#This Row],[2B]]-Table1[[#This Row],[3B]]-Table1[[#This Row],[HR]]</f>
        <v>1</v>
      </c>
      <c r="AI2266" s="3">
        <f>IF(Table1[[#This Row],[Team_Game_Number]] &gt;_xlfn.MAXIFS(Table1[Team_Game_Number],Table1[Team],Table1[[#This Row],[Team]]) - 5,1,0)</f>
        <v>0</v>
      </c>
      <c r="AJ2266" cm="1">
        <f t="array" ref="AJ2266">MATCH(Table1[[#This Row],[Game_ID]],_xlfn.UNIQUE(_xlfn._xlws.FILTER(Table1[Game_ID],Table1[Team]=Table1[[#This Row],[Team]])),0)</f>
        <v>19</v>
      </c>
      <c r="AK2266">
        <f>IF(Table1[[#This Row],[Last5_Flag]]=1,1,0)</f>
        <v>0</v>
      </c>
      <c r="AL2266">
        <f>COUNTIFS(
    Table1[Player Name], Table1[[#This Row],[Player Name]],
    Table1[Position], Table1[[#This Row],[Position]]
)</f>
        <v>5</v>
      </c>
      <c r="AM2266" t="str" cm="1">
        <f t="array" ref="AM22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267" spans="1:39" x14ac:dyDescent="0.2">
      <c r="A2267" t="str">
        <f>TEXT(Table1[[#This Row],[Date]],"yyyymmdd") &amp; "_" &amp; (LEFT(D2267,3) &amp; "_" &amp; LEFT(E2267,3) &amp; "_" &amp; (Table1[[#This Row],[Game_no.]]))</f>
        <v>20260315_Shi_Gle_1</v>
      </c>
      <c r="B2267" s="1">
        <v>46096</v>
      </c>
      <c r="C2267" s="3">
        <v>1</v>
      </c>
      <c r="D2267" t="s">
        <v>418</v>
      </c>
      <c r="E2267" t="s">
        <v>71</v>
      </c>
      <c r="F2267" t="s">
        <v>71</v>
      </c>
      <c r="G2267" t="s">
        <v>418</v>
      </c>
      <c r="H2267" t="s">
        <v>86</v>
      </c>
      <c r="I2267" t="str">
        <f>TRIM(SUBSTITUTE(Table1[[#This Row],[Player]], " ", ""))</f>
        <v>A.Hicks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f t="shared" si="102"/>
        <v>0</v>
      </c>
      <c r="W2267" t="s">
        <v>73</v>
      </c>
      <c r="X2267" s="3"/>
      <c r="Y2267">
        <v>0</v>
      </c>
      <c r="AF2267">
        <f>Table1[[#This Row],[AB]]+Table1[[#This Row],[BB]]+Table1[[#This Row],[SF]]</f>
        <v>0</v>
      </c>
      <c r="AG2267">
        <f>Table1[[#This Row],[H]]+Table1[[#This Row],[BB]]</f>
        <v>0</v>
      </c>
      <c r="AH2267">
        <f>Table1[[#This Row],[H]]-Table1[[#This Row],[2B]]-Table1[[#This Row],[3B]]-Table1[[#This Row],[HR]]</f>
        <v>0</v>
      </c>
      <c r="AI2267" s="3">
        <f>IF(Table1[[#This Row],[Team_Game_Number]] &gt;_xlfn.MAXIFS(Table1[Team_Game_Number],Table1[Team],Table1[[#This Row],[Team]]) - 5,1,0)</f>
        <v>0</v>
      </c>
      <c r="AJ2267" cm="1">
        <f t="array" ref="AJ2267">MATCH(Table1[[#This Row],[Game_ID]],_xlfn.UNIQUE(_xlfn._xlws.FILTER(Table1[Game_ID],Table1[Team]=Table1[[#This Row],[Team]])),0)</f>
        <v>19</v>
      </c>
      <c r="AK2267">
        <f>IF(Table1[[#This Row],[Last5_Flag]]=1,1,0)</f>
        <v>0</v>
      </c>
      <c r="AL2267">
        <f>COUNTIFS(
    Table1[Player Name], Table1[[#This Row],[Player Name]],
    Table1[Position], Table1[[#This Row],[Position]]
)</f>
        <v>20</v>
      </c>
      <c r="AM2267" t="str" cm="1">
        <f t="array" ref="AM22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268" spans="1:39" x14ac:dyDescent="0.2">
      <c r="A2268" t="str">
        <f>TEXT(Table1[[#This Row],[Date]],"yyyymmdd") &amp; "_" &amp; (LEFT(D2268,3) &amp; "_" &amp; LEFT(E2268,3) &amp; "_" &amp; (Table1[[#This Row],[Game_no.]]))</f>
        <v>20260315_Shi_Gle_1</v>
      </c>
      <c r="B2268" s="1">
        <v>46096</v>
      </c>
      <c r="C2268" s="3">
        <v>1</v>
      </c>
      <c r="D2268" t="s">
        <v>418</v>
      </c>
      <c r="E2268" t="s">
        <v>71</v>
      </c>
      <c r="F2268" t="s">
        <v>71</v>
      </c>
      <c r="G2268" t="s">
        <v>418</v>
      </c>
      <c r="H2268" t="s">
        <v>81</v>
      </c>
      <c r="I2268" t="str">
        <f>TRIM(SUBSTITUTE(Table1[[#This Row],[Player]], " ", ""))</f>
        <v>H.Howe</v>
      </c>
      <c r="J2268">
        <v>3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f t="shared" si="102"/>
        <v>0</v>
      </c>
      <c r="W2268" t="s">
        <v>43</v>
      </c>
      <c r="X2268" s="3">
        <v>5</v>
      </c>
      <c r="Y2268">
        <v>0</v>
      </c>
      <c r="AF2268">
        <f>Table1[[#This Row],[AB]]+Table1[[#This Row],[BB]]+Table1[[#This Row],[SF]]</f>
        <v>3</v>
      </c>
      <c r="AG2268">
        <f>Table1[[#This Row],[H]]+Table1[[#This Row],[BB]]</f>
        <v>0</v>
      </c>
      <c r="AH2268">
        <f>Table1[[#This Row],[H]]-Table1[[#This Row],[2B]]-Table1[[#This Row],[3B]]-Table1[[#This Row],[HR]]</f>
        <v>0</v>
      </c>
      <c r="AI2268" s="3">
        <f>IF(Table1[[#This Row],[Team_Game_Number]] &gt;_xlfn.MAXIFS(Table1[Team_Game_Number],Table1[Team],Table1[[#This Row],[Team]]) - 5,1,0)</f>
        <v>0</v>
      </c>
      <c r="AJ2268" cm="1">
        <f t="array" ref="AJ2268">MATCH(Table1[[#This Row],[Game_ID]],_xlfn.UNIQUE(_xlfn._xlws.FILTER(Table1[Game_ID],Table1[Team]=Table1[[#This Row],[Team]])),0)</f>
        <v>19</v>
      </c>
      <c r="AK2268">
        <f>IF(Table1[[#This Row],[Last5_Flag]]=1,1,0)</f>
        <v>0</v>
      </c>
      <c r="AL2268">
        <f>COUNTIFS(
    Table1[Player Name], Table1[[#This Row],[Player Name]],
    Table1[Position], Table1[[#This Row],[Position]]
)</f>
        <v>19</v>
      </c>
      <c r="AM2268" t="str" cm="1">
        <f t="array" ref="AM22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269" spans="1:39" x14ac:dyDescent="0.2">
      <c r="A2269" t="str">
        <f>TEXT(Table1[[#This Row],[Date]],"yyyymmdd") &amp; "_" &amp; (LEFT(D2269,3) &amp; "_" &amp; LEFT(E2269,3) &amp; "_" &amp; (Table1[[#This Row],[Game_no.]]))</f>
        <v>20260315_Shi_Gle_1</v>
      </c>
      <c r="B2269" s="1">
        <v>46096</v>
      </c>
      <c r="C2269" s="3">
        <v>1</v>
      </c>
      <c r="D2269" t="s">
        <v>418</v>
      </c>
      <c r="E2269" t="s">
        <v>71</v>
      </c>
      <c r="F2269" t="s">
        <v>71</v>
      </c>
      <c r="G2269" t="s">
        <v>418</v>
      </c>
      <c r="H2269" t="s">
        <v>82</v>
      </c>
      <c r="I2269" t="str">
        <f>TRIM(SUBSTITUTE(Table1[[#This Row],[Player]], " ", ""))</f>
        <v>E.Nolan</v>
      </c>
      <c r="J2269">
        <v>3</v>
      </c>
      <c r="K2269">
        <v>1</v>
      </c>
      <c r="L2269">
        <v>1</v>
      </c>
      <c r="M2269">
        <v>0</v>
      </c>
      <c r="N2269">
        <v>0</v>
      </c>
      <c r="O2269">
        <v>1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f t="shared" si="102"/>
        <v>3</v>
      </c>
      <c r="W2269" t="s">
        <v>52</v>
      </c>
      <c r="X2269" s="3">
        <v>6</v>
      </c>
      <c r="Y2269">
        <v>0</v>
      </c>
      <c r="AF2269">
        <f>Table1[[#This Row],[AB]]+Table1[[#This Row],[BB]]+Table1[[#This Row],[SF]]</f>
        <v>3</v>
      </c>
      <c r="AG2269">
        <f>Table1[[#This Row],[H]]+Table1[[#This Row],[BB]]</f>
        <v>1</v>
      </c>
      <c r="AH2269">
        <f>Table1[[#This Row],[H]]-Table1[[#This Row],[2B]]-Table1[[#This Row],[3B]]-Table1[[#This Row],[HR]]</f>
        <v>0</v>
      </c>
      <c r="AI2269" s="3">
        <f>IF(Table1[[#This Row],[Team_Game_Number]] &gt;_xlfn.MAXIFS(Table1[Team_Game_Number],Table1[Team],Table1[[#This Row],[Team]]) - 5,1,0)</f>
        <v>0</v>
      </c>
      <c r="AJ2269" cm="1">
        <f t="array" ref="AJ2269">MATCH(Table1[[#This Row],[Game_ID]],_xlfn.UNIQUE(_xlfn._xlws.FILTER(Table1[Game_ID],Table1[Team]=Table1[[#This Row],[Team]])),0)</f>
        <v>19</v>
      </c>
      <c r="AK2269">
        <f>IF(Table1[[#This Row],[Last5_Flag]]=1,1,0)</f>
        <v>0</v>
      </c>
      <c r="AL2269">
        <f>COUNTIFS(
    Table1[Player Name], Table1[[#This Row],[Player Name]],
    Table1[Position], Table1[[#This Row],[Position]]
)</f>
        <v>25</v>
      </c>
      <c r="AM2269" t="str" cm="1">
        <f t="array" ref="AM22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70" spans="1:39" x14ac:dyDescent="0.2">
      <c r="A2270" t="str">
        <f>TEXT(Table1[[#This Row],[Date]],"yyyymmdd") &amp; "_" &amp; (LEFT(D2270,3) &amp; "_" &amp; LEFT(E2270,3) &amp; "_" &amp; (Table1[[#This Row],[Game_no.]]))</f>
        <v>20260315_Shi_Gle_1</v>
      </c>
      <c r="B2270" s="1">
        <v>46096</v>
      </c>
      <c r="C2270" s="3">
        <v>1</v>
      </c>
      <c r="D2270" t="s">
        <v>418</v>
      </c>
      <c r="E2270" t="s">
        <v>71</v>
      </c>
      <c r="F2270" t="s">
        <v>71</v>
      </c>
      <c r="G2270" t="s">
        <v>418</v>
      </c>
      <c r="H2270" t="s">
        <v>126</v>
      </c>
      <c r="I2270" t="str">
        <f>TRIM(SUBSTITUTE(Table1[[#This Row],[Player]], " ", ""))</f>
        <v>A.Hypes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f t="shared" si="102"/>
        <v>2</v>
      </c>
      <c r="W2270" t="s">
        <v>8</v>
      </c>
      <c r="X2270" s="3">
        <v>7</v>
      </c>
      <c r="Y2270">
        <v>0</v>
      </c>
      <c r="AF2270">
        <f>Table1[[#This Row],[AB]]+Table1[[#This Row],[BB]]+Table1[[#This Row],[SF]]</f>
        <v>3</v>
      </c>
      <c r="AG2270">
        <f>Table1[[#This Row],[H]]+Table1[[#This Row],[BB]]</f>
        <v>2</v>
      </c>
      <c r="AH2270">
        <f>Table1[[#This Row],[H]]-Table1[[#This Row],[2B]]-Table1[[#This Row],[3B]]-Table1[[#This Row],[HR]]</f>
        <v>2</v>
      </c>
      <c r="AI2270" s="3">
        <f>IF(Table1[[#This Row],[Team_Game_Number]] &gt;_xlfn.MAXIFS(Table1[Team_Game_Number],Table1[Team],Table1[[#This Row],[Team]]) - 5,1,0)</f>
        <v>0</v>
      </c>
      <c r="AJ2270" cm="1">
        <f t="array" ref="AJ2270">MATCH(Table1[[#This Row],[Game_ID]],_xlfn.UNIQUE(_xlfn._xlws.FILTER(Table1[Game_ID],Table1[Team]=Table1[[#This Row],[Team]])),0)</f>
        <v>19</v>
      </c>
      <c r="AK2270">
        <f>IF(Table1[[#This Row],[Last5_Flag]]=1,1,0)</f>
        <v>0</v>
      </c>
      <c r="AL2270">
        <f>COUNTIFS(
    Table1[Player Name], Table1[[#This Row],[Player Name]],
    Table1[Position], Table1[[#This Row],[Position]]
)</f>
        <v>7</v>
      </c>
      <c r="AM2270" t="str" cm="1">
        <f t="array" ref="AM22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271" spans="1:39" x14ac:dyDescent="0.2">
      <c r="A2271" t="str">
        <f>TEXT(Table1[[#This Row],[Date]],"yyyymmdd") &amp; "_" &amp; (LEFT(D2271,3) &amp; "_" &amp; LEFT(E2271,3) &amp; "_" &amp; (Table1[[#This Row],[Game_no.]]))</f>
        <v>20260315_Shi_Gle_1</v>
      </c>
      <c r="B2271" s="1">
        <v>46096</v>
      </c>
      <c r="C2271" s="3">
        <v>1</v>
      </c>
      <c r="D2271" t="s">
        <v>418</v>
      </c>
      <c r="E2271" t="s">
        <v>71</v>
      </c>
      <c r="F2271" t="s">
        <v>71</v>
      </c>
      <c r="G2271" t="s">
        <v>418</v>
      </c>
      <c r="H2271" t="s">
        <v>84</v>
      </c>
      <c r="I2271" t="str">
        <f>TRIM(SUBSTITUTE(Table1[[#This Row],[Player]], " ", ""))</f>
        <v>E.McLean</v>
      </c>
      <c r="J2271">
        <v>3</v>
      </c>
      <c r="K2271">
        <v>0</v>
      </c>
      <c r="L2271">
        <v>1</v>
      </c>
      <c r="M2271">
        <v>1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f t="shared" si="102"/>
        <v>1</v>
      </c>
      <c r="W2271" t="s">
        <v>57</v>
      </c>
      <c r="X2271" s="3">
        <v>8</v>
      </c>
      <c r="Y2271">
        <v>0</v>
      </c>
      <c r="AF2271">
        <f>Table1[[#This Row],[AB]]+Table1[[#This Row],[BB]]+Table1[[#This Row],[SF]]</f>
        <v>3</v>
      </c>
      <c r="AG2271">
        <f>Table1[[#This Row],[H]]+Table1[[#This Row],[BB]]</f>
        <v>1</v>
      </c>
      <c r="AH2271">
        <f>Table1[[#This Row],[H]]-Table1[[#This Row],[2B]]-Table1[[#This Row],[3B]]-Table1[[#This Row],[HR]]</f>
        <v>1</v>
      </c>
      <c r="AI2271" s="3">
        <f>IF(Table1[[#This Row],[Team_Game_Number]] &gt;_xlfn.MAXIFS(Table1[Team_Game_Number],Table1[Team],Table1[[#This Row],[Team]]) - 5,1,0)</f>
        <v>0</v>
      </c>
      <c r="AJ2271" cm="1">
        <f t="array" ref="AJ2271">MATCH(Table1[[#This Row],[Game_ID]],_xlfn.UNIQUE(_xlfn._xlws.FILTER(Table1[Game_ID],Table1[Team]=Table1[[#This Row],[Team]])),0)</f>
        <v>19</v>
      </c>
      <c r="AK2271">
        <f>IF(Table1[[#This Row],[Last5_Flag]]=1,1,0)</f>
        <v>0</v>
      </c>
      <c r="AL2271">
        <f>COUNTIFS(
    Table1[Player Name], Table1[[#This Row],[Player Name]],
    Table1[Position], Table1[[#This Row],[Position]]
)</f>
        <v>30</v>
      </c>
      <c r="AM2271" t="str" cm="1">
        <f t="array" ref="AM22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272" spans="1:39" x14ac:dyDescent="0.2">
      <c r="A2272" t="str">
        <f>TEXT(Table1[[#This Row],[Date]],"yyyymmdd") &amp; "_" &amp; (LEFT(D2272,3) &amp; "_" &amp; LEFT(E2272,3) &amp; "_" &amp; (Table1[[#This Row],[Game_no.]]))</f>
        <v>20260315_Shi_Gle_1</v>
      </c>
      <c r="B2272" s="1">
        <v>46096</v>
      </c>
      <c r="C2272" s="3">
        <v>1</v>
      </c>
      <c r="D2272" t="s">
        <v>418</v>
      </c>
      <c r="E2272" t="s">
        <v>71</v>
      </c>
      <c r="F2272" t="s">
        <v>71</v>
      </c>
      <c r="G2272" t="s">
        <v>418</v>
      </c>
      <c r="H2272" t="s">
        <v>90</v>
      </c>
      <c r="I2272" t="str">
        <f>TRIM(SUBSTITUTE(Table1[[#This Row],[Player]], " ", ""))</f>
        <v>A.Harward</v>
      </c>
      <c r="J2272">
        <v>3</v>
      </c>
      <c r="K2272">
        <v>0</v>
      </c>
      <c r="L2272">
        <v>0</v>
      </c>
      <c r="M2272">
        <v>0</v>
      </c>
      <c r="N2272">
        <v>0</v>
      </c>
      <c r="O2272">
        <v>2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f t="shared" ref="V2272:V2303" si="103">L2272*1+P2272*2+Q2272*3+R2272*4</f>
        <v>0</v>
      </c>
      <c r="W2272" t="s">
        <v>54</v>
      </c>
      <c r="X2272" s="3">
        <v>9</v>
      </c>
      <c r="Y2272">
        <v>0</v>
      </c>
      <c r="AF2272">
        <f>Table1[[#This Row],[AB]]+Table1[[#This Row],[BB]]+Table1[[#This Row],[SF]]</f>
        <v>3</v>
      </c>
      <c r="AG2272">
        <f>Table1[[#This Row],[H]]+Table1[[#This Row],[BB]]</f>
        <v>0</v>
      </c>
      <c r="AH2272">
        <f>Table1[[#This Row],[H]]-Table1[[#This Row],[2B]]-Table1[[#This Row],[3B]]-Table1[[#This Row],[HR]]</f>
        <v>0</v>
      </c>
      <c r="AI2272" s="3">
        <f>IF(Table1[[#This Row],[Team_Game_Number]] &gt;_xlfn.MAXIFS(Table1[Team_Game_Number],Table1[Team],Table1[[#This Row],[Team]]) - 5,1,0)</f>
        <v>0</v>
      </c>
      <c r="AJ2272" cm="1">
        <f t="array" ref="AJ2272">MATCH(Table1[[#This Row],[Game_ID]],_xlfn.UNIQUE(_xlfn._xlws.FILTER(Table1[Game_ID],Table1[Team]=Table1[[#This Row],[Team]])),0)</f>
        <v>19</v>
      </c>
      <c r="AK2272">
        <f>IF(Table1[[#This Row],[Last5_Flag]]=1,1,0)</f>
        <v>0</v>
      </c>
      <c r="AL2272">
        <f>COUNTIFS(
    Table1[Player Name], Table1[[#This Row],[Player Name]],
    Table1[Position], Table1[[#This Row],[Position]]
)</f>
        <v>11</v>
      </c>
      <c r="AM2272" t="str" cm="1">
        <f t="array" ref="AM22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273" spans="1:39" x14ac:dyDescent="0.2">
      <c r="A2273" t="str">
        <f>TEXT(Table1[[#This Row],[Date]],"yyyymmdd") &amp; "_" &amp; (LEFT(D2273,3) &amp; "_" &amp; LEFT(E2273,3) &amp; "_" &amp; (Table1[[#This Row],[Game_no.]]))</f>
        <v>20260315_Shi_Gle_1</v>
      </c>
      <c r="B2273" s="1">
        <v>46096</v>
      </c>
      <c r="C2273" s="3">
        <v>1</v>
      </c>
      <c r="D2273" t="s">
        <v>418</v>
      </c>
      <c r="E2273" t="s">
        <v>71</v>
      </c>
      <c r="F2273" t="s">
        <v>71</v>
      </c>
      <c r="G2273" t="s">
        <v>418</v>
      </c>
      <c r="H2273" t="s">
        <v>127</v>
      </c>
      <c r="I2273" t="str">
        <f>TRIM(SUBSTITUTE(Table1[[#This Row],[Player]], " ", ""))</f>
        <v>M.Boggess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f t="shared" si="103"/>
        <v>0</v>
      </c>
      <c r="W2273" t="s">
        <v>58</v>
      </c>
      <c r="X2273" s="3"/>
      <c r="Y2273">
        <v>0</v>
      </c>
      <c r="Z2273">
        <v>6</v>
      </c>
      <c r="AA2273">
        <v>8</v>
      </c>
      <c r="AB2273">
        <v>6</v>
      </c>
      <c r="AC2273">
        <v>6</v>
      </c>
      <c r="AD2273">
        <v>5</v>
      </c>
      <c r="AE2273">
        <v>0</v>
      </c>
      <c r="AF2273">
        <f>Table1[[#This Row],[AB]]+Table1[[#This Row],[BB]]+Table1[[#This Row],[SF]]</f>
        <v>0</v>
      </c>
      <c r="AG2273">
        <f>Table1[[#This Row],[H]]+Table1[[#This Row],[BB]]</f>
        <v>0</v>
      </c>
      <c r="AH2273">
        <f>Table1[[#This Row],[H]]-Table1[[#This Row],[2B]]-Table1[[#This Row],[3B]]-Table1[[#This Row],[HR]]</f>
        <v>0</v>
      </c>
      <c r="AI2273" s="3">
        <f>IF(Table1[[#This Row],[Team_Game_Number]] &gt;_xlfn.MAXIFS(Table1[Team_Game_Number],Table1[Team],Table1[[#This Row],[Team]]) - 5,1,0)</f>
        <v>0</v>
      </c>
      <c r="AJ2273" cm="1">
        <f t="array" ref="AJ2273">MATCH(Table1[[#This Row],[Game_ID]],_xlfn.UNIQUE(_xlfn._xlws.FILTER(Table1[Game_ID],Table1[Team]=Table1[[#This Row],[Team]])),0)</f>
        <v>19</v>
      </c>
      <c r="AK2273">
        <f>IF(Table1[[#This Row],[Last5_Flag]]=1,1,0)</f>
        <v>0</v>
      </c>
      <c r="AL2273">
        <f>COUNTIFS(
    Table1[Player Name], Table1[[#This Row],[Player Name]],
    Table1[Position], Table1[[#This Row],[Position]]
)</f>
        <v>13</v>
      </c>
      <c r="AM2273" t="str" cm="1">
        <f t="array" ref="AM22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74" spans="1:39" x14ac:dyDescent="0.2">
      <c r="A2274" t="str">
        <f>TEXT(Table1[[#This Row],[Date]],"yyyymmdd") &amp; "_" &amp; (LEFT(D2274,3) &amp; "_" &amp; LEFT(E2274,3) &amp; "_" &amp; (Table1[[#This Row],[Game_no.]]))</f>
        <v>20260315_Blu_D&amp;E_1</v>
      </c>
      <c r="B2274" s="1">
        <v>46096</v>
      </c>
      <c r="C2274" s="3">
        <v>1</v>
      </c>
      <c r="D2274" t="s">
        <v>364</v>
      </c>
      <c r="E2274" t="s">
        <v>42</v>
      </c>
      <c r="F2274" t="s">
        <v>42</v>
      </c>
      <c r="G2274" t="s">
        <v>364</v>
      </c>
      <c r="I2274" t="str">
        <f>TRIM(SUBSTITUTE(Table1[[#This Row],[Player]], " ", ""))</f>
        <v/>
      </c>
      <c r="X2274" s="3"/>
      <c r="AF2274">
        <f>Table1[[#This Row],[AB]]+Table1[[#This Row],[BB]]+Table1[[#This Row],[SF]]</f>
        <v>0</v>
      </c>
      <c r="AG2274">
        <f>Table1[[#This Row],[H]]+Table1[[#This Row],[BB]]</f>
        <v>0</v>
      </c>
      <c r="AH2274">
        <f>Table1[[#This Row],[H]]-Table1[[#This Row],[2B]]-Table1[[#This Row],[3B]]-Table1[[#This Row],[HR]]</f>
        <v>0</v>
      </c>
      <c r="AI2274" s="3">
        <f>IF(Table1[[#This Row],[Team_Game_Number]] &gt;_xlfn.MAXIFS(Table1[Team_Game_Number],Table1[Team],Table1[[#This Row],[Team]]) - 5,1,0)</f>
        <v>0</v>
      </c>
      <c r="AJ2274" cm="1">
        <f t="array" ref="AJ2274">MATCH(Table1[[#This Row],[Game_ID]],_xlfn.UNIQUE(_xlfn._xlws.FILTER(Table1[Game_ID],Table1[Team]=Table1[[#This Row],[Team]])),0)</f>
        <v>21</v>
      </c>
      <c r="AK2274">
        <f>IF(Table1[[#This Row],[Last5_Flag]]=1,1,0)</f>
        <v>0</v>
      </c>
      <c r="AL2274">
        <f>COUNTIFS(
    Table1[Player Name], Table1[[#This Row],[Player Name]],
    Table1[Position], Table1[[#This Row],[Position]]
)</f>
        <v>0</v>
      </c>
      <c r="AM2274" cm="1">
        <f t="array" ref="AM22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0</v>
      </c>
    </row>
    <row r="2275" spans="1:39" x14ac:dyDescent="0.2">
      <c r="A2275" t="str">
        <f>TEXT(Table1[[#This Row],[Date]],"yyyymmdd") &amp; "_" &amp; (LEFT(D2275,3) &amp; "_" &amp; LEFT(E2275,3) &amp; "_" &amp; (Table1[[#This Row],[Game_no.]]))</f>
        <v>20260315_Blo_Wes_1</v>
      </c>
      <c r="B2275" s="1">
        <v>46096</v>
      </c>
      <c r="C2275" s="3">
        <v>1</v>
      </c>
      <c r="D2275" t="s">
        <v>417</v>
      </c>
      <c r="E2275" t="s">
        <v>152</v>
      </c>
      <c r="F2275" t="s">
        <v>152</v>
      </c>
      <c r="G2275" t="s">
        <v>417</v>
      </c>
      <c r="H2275" t="s">
        <v>159</v>
      </c>
      <c r="I2275" t="str">
        <f>TRIM(SUBSTITUTE(Table1[[#This Row],[Player]], " ", ""))</f>
        <v>R.Mangold</v>
      </c>
      <c r="J2275">
        <v>2</v>
      </c>
      <c r="K2275">
        <v>0</v>
      </c>
      <c r="L2275">
        <v>1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f t="shared" si="103"/>
        <v>1</v>
      </c>
      <c r="W2275" t="s">
        <v>8</v>
      </c>
      <c r="X2275" s="3">
        <v>1</v>
      </c>
      <c r="Y2275">
        <v>0</v>
      </c>
      <c r="AF2275">
        <f>Table1[[#This Row],[AB]]+Table1[[#This Row],[BB]]+Table1[[#This Row],[SF]]</f>
        <v>3</v>
      </c>
      <c r="AG2275">
        <f>Table1[[#This Row],[H]]+Table1[[#This Row],[BB]]</f>
        <v>2</v>
      </c>
      <c r="AH2275">
        <f>Table1[[#This Row],[H]]-Table1[[#This Row],[2B]]-Table1[[#This Row],[3B]]-Table1[[#This Row],[HR]]</f>
        <v>1</v>
      </c>
      <c r="AI2275" s="3">
        <f>IF(Table1[[#This Row],[Team_Game_Number]] &gt;_xlfn.MAXIFS(Table1[Team_Game_Number],Table1[Team],Table1[[#This Row],[Team]]) - 5,1,0)</f>
        <v>0</v>
      </c>
      <c r="AJ2275" cm="1">
        <f t="array" ref="AJ2275">MATCH(Table1[[#This Row],[Game_ID]],_xlfn.UNIQUE(_xlfn._xlws.FILTER(Table1[Game_ID],Table1[Team]=Table1[[#This Row],[Team]])),0)</f>
        <v>16</v>
      </c>
      <c r="AK2275">
        <f>IF(Table1[[#This Row],[Last5_Flag]]=1,1,0)</f>
        <v>0</v>
      </c>
      <c r="AL2275">
        <f>COUNTIFS(
    Table1[Player Name], Table1[[#This Row],[Player Name]],
    Table1[Position], Table1[[#This Row],[Position]]
)</f>
        <v>9</v>
      </c>
      <c r="AM2275" t="str" cm="1">
        <f t="array" ref="AM22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276" spans="1:39" x14ac:dyDescent="0.2">
      <c r="A2276" t="str">
        <f>TEXT(Table1[[#This Row],[Date]],"yyyymmdd") &amp; "_" &amp; (LEFT(D2276,3) &amp; "_" &amp; LEFT(E2276,3) &amp; "_" &amp; (Table1[[#This Row],[Game_no.]]))</f>
        <v>20260315_Blo_Wes_1</v>
      </c>
      <c r="B2276" s="1">
        <v>46096</v>
      </c>
      <c r="C2276" s="3">
        <v>1</v>
      </c>
      <c r="D2276" t="s">
        <v>417</v>
      </c>
      <c r="E2276" t="s">
        <v>152</v>
      </c>
      <c r="F2276" t="s">
        <v>152</v>
      </c>
      <c r="G2276" t="s">
        <v>417</v>
      </c>
      <c r="H2276" t="s">
        <v>162</v>
      </c>
      <c r="I2276" t="str">
        <f>TRIM(SUBSTITUTE(Table1[[#This Row],[Player]], " ", ""))</f>
        <v>P.Tucker</v>
      </c>
      <c r="J2276">
        <v>3</v>
      </c>
      <c r="K2276">
        <v>1</v>
      </c>
      <c r="L2276">
        <v>1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f t="shared" si="103"/>
        <v>1</v>
      </c>
      <c r="W2276" t="s">
        <v>57</v>
      </c>
      <c r="X2276" s="3">
        <v>2</v>
      </c>
      <c r="Y2276">
        <v>0</v>
      </c>
      <c r="AF2276">
        <f>Table1[[#This Row],[AB]]+Table1[[#This Row],[BB]]+Table1[[#This Row],[SF]]</f>
        <v>3</v>
      </c>
      <c r="AG2276">
        <f>Table1[[#This Row],[H]]+Table1[[#This Row],[BB]]</f>
        <v>1</v>
      </c>
      <c r="AH2276">
        <f>Table1[[#This Row],[H]]-Table1[[#This Row],[2B]]-Table1[[#This Row],[3B]]-Table1[[#This Row],[HR]]</f>
        <v>1</v>
      </c>
      <c r="AI2276" s="3">
        <f>IF(Table1[[#This Row],[Team_Game_Number]] &gt;_xlfn.MAXIFS(Table1[Team_Game_Number],Table1[Team],Table1[[#This Row],[Team]]) - 5,1,0)</f>
        <v>0</v>
      </c>
      <c r="AJ2276" cm="1">
        <f t="array" ref="AJ2276">MATCH(Table1[[#This Row],[Game_ID]],_xlfn.UNIQUE(_xlfn._xlws.FILTER(Table1[Game_ID],Table1[Team]=Table1[[#This Row],[Team]])),0)</f>
        <v>16</v>
      </c>
      <c r="AK2276">
        <f>IF(Table1[[#This Row],[Last5_Flag]]=1,1,0)</f>
        <v>0</v>
      </c>
      <c r="AL2276">
        <f>COUNTIFS(
    Table1[Player Name], Table1[[#This Row],[Player Name]],
    Table1[Position], Table1[[#This Row],[Position]]
)</f>
        <v>20</v>
      </c>
      <c r="AM2276" t="str" cm="1">
        <f t="array" ref="AM22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277" spans="1:39" x14ac:dyDescent="0.2">
      <c r="A2277" t="str">
        <f>TEXT(Table1[[#This Row],[Date]],"yyyymmdd") &amp; "_" &amp; (LEFT(D2277,3) &amp; "_" &amp; LEFT(E2277,3) &amp; "_" &amp; (Table1[[#This Row],[Game_no.]]))</f>
        <v>20260315_Blo_Wes_1</v>
      </c>
      <c r="B2277" s="1">
        <v>46096</v>
      </c>
      <c r="C2277" s="3">
        <v>1</v>
      </c>
      <c r="D2277" t="s">
        <v>417</v>
      </c>
      <c r="E2277" t="s">
        <v>152</v>
      </c>
      <c r="F2277" t="s">
        <v>152</v>
      </c>
      <c r="G2277" t="s">
        <v>417</v>
      </c>
      <c r="H2277" t="s">
        <v>153</v>
      </c>
      <c r="I2277" t="str">
        <f>TRIM(SUBSTITUTE(Table1[[#This Row],[Player]], " ", ""))</f>
        <v>J.Morr</v>
      </c>
      <c r="J2277">
        <v>2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f t="shared" si="103"/>
        <v>0</v>
      </c>
      <c r="W2277" t="s">
        <v>50</v>
      </c>
      <c r="X2277" s="3">
        <v>3</v>
      </c>
      <c r="Y2277">
        <v>0</v>
      </c>
      <c r="AF2277">
        <f>Table1[[#This Row],[AB]]+Table1[[#This Row],[BB]]+Table1[[#This Row],[SF]]</f>
        <v>3</v>
      </c>
      <c r="AG2277">
        <f>Table1[[#This Row],[H]]+Table1[[#This Row],[BB]]</f>
        <v>1</v>
      </c>
      <c r="AH2277">
        <f>Table1[[#This Row],[H]]-Table1[[#This Row],[2B]]-Table1[[#This Row],[3B]]-Table1[[#This Row],[HR]]</f>
        <v>0</v>
      </c>
      <c r="AI2277" s="3">
        <f>IF(Table1[[#This Row],[Team_Game_Number]] &gt;_xlfn.MAXIFS(Table1[Team_Game_Number],Table1[Team],Table1[[#This Row],[Team]]) - 5,1,0)</f>
        <v>0</v>
      </c>
      <c r="AJ2277" cm="1">
        <f t="array" ref="AJ2277">MATCH(Table1[[#This Row],[Game_ID]],_xlfn.UNIQUE(_xlfn._xlws.FILTER(Table1[Game_ID],Table1[Team]=Table1[[#This Row],[Team]])),0)</f>
        <v>16</v>
      </c>
      <c r="AK2277">
        <f>IF(Table1[[#This Row],[Last5_Flag]]=1,1,0)</f>
        <v>0</v>
      </c>
      <c r="AL2277">
        <f>COUNTIFS(
    Table1[Player Name], Table1[[#This Row],[Player Name]],
    Table1[Position], Table1[[#This Row],[Position]]
)</f>
        <v>3</v>
      </c>
      <c r="AM2277" t="str" cm="1">
        <f t="array" ref="AM22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78" spans="1:39" x14ac:dyDescent="0.2">
      <c r="A2278" t="str">
        <f>TEXT(Table1[[#This Row],[Date]],"yyyymmdd") &amp; "_" &amp; (LEFT(D2278,3) &amp; "_" &amp; LEFT(E2278,3) &amp; "_" &amp; (Table1[[#This Row],[Game_no.]]))</f>
        <v>20260315_Blo_Wes_1</v>
      </c>
      <c r="B2278" s="1">
        <v>46096</v>
      </c>
      <c r="C2278" s="3">
        <v>1</v>
      </c>
      <c r="D2278" t="s">
        <v>417</v>
      </c>
      <c r="E2278" t="s">
        <v>152</v>
      </c>
      <c r="F2278" t="s">
        <v>152</v>
      </c>
      <c r="G2278" t="s">
        <v>417</v>
      </c>
      <c r="H2278" t="s">
        <v>156</v>
      </c>
      <c r="I2278" t="str">
        <f>TRIM(SUBSTITUTE(Table1[[#This Row],[Player]], " ", ""))</f>
        <v>S.Simon</v>
      </c>
      <c r="J2278">
        <v>3</v>
      </c>
      <c r="K2278">
        <v>0</v>
      </c>
      <c r="L2278">
        <v>2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f t="shared" si="103"/>
        <v>2</v>
      </c>
      <c r="W2278" t="s">
        <v>54</v>
      </c>
      <c r="X2278" s="3">
        <v>4</v>
      </c>
      <c r="Y2278">
        <v>0</v>
      </c>
      <c r="AF2278">
        <f>Table1[[#This Row],[AB]]+Table1[[#This Row],[BB]]+Table1[[#This Row],[SF]]</f>
        <v>3</v>
      </c>
      <c r="AG2278">
        <f>Table1[[#This Row],[H]]+Table1[[#This Row],[BB]]</f>
        <v>2</v>
      </c>
      <c r="AH2278">
        <f>Table1[[#This Row],[H]]-Table1[[#This Row],[2B]]-Table1[[#This Row],[3B]]-Table1[[#This Row],[HR]]</f>
        <v>2</v>
      </c>
      <c r="AI2278" s="3">
        <f>IF(Table1[[#This Row],[Team_Game_Number]] &gt;_xlfn.MAXIFS(Table1[Team_Game_Number],Table1[Team],Table1[[#This Row],[Team]]) - 5,1,0)</f>
        <v>0</v>
      </c>
      <c r="AJ2278" cm="1">
        <f t="array" ref="AJ2278">MATCH(Table1[[#This Row],[Game_ID]],_xlfn.UNIQUE(_xlfn._xlws.FILTER(Table1[Game_ID],Table1[Team]=Table1[[#This Row],[Team]])),0)</f>
        <v>16</v>
      </c>
      <c r="AK2278">
        <f>IF(Table1[[#This Row],[Last5_Flag]]=1,1,0)</f>
        <v>0</v>
      </c>
      <c r="AL2278">
        <f>COUNTIFS(
    Table1[Player Name], Table1[[#This Row],[Player Name]],
    Table1[Position], Table1[[#This Row],[Position]]
)</f>
        <v>7</v>
      </c>
      <c r="AM2278" t="str" cm="1">
        <f t="array" ref="AM22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279" spans="1:39" x14ac:dyDescent="0.2">
      <c r="A2279" t="str">
        <f>TEXT(Table1[[#This Row],[Date]],"yyyymmdd") &amp; "_" &amp; (LEFT(D2279,3) &amp; "_" &amp; LEFT(E2279,3) &amp; "_" &amp; (Table1[[#This Row],[Game_no.]]))</f>
        <v>20260315_Blo_Wes_1</v>
      </c>
      <c r="B2279" s="1">
        <v>46096</v>
      </c>
      <c r="C2279" s="3">
        <v>1</v>
      </c>
      <c r="D2279" t="s">
        <v>417</v>
      </c>
      <c r="E2279" t="s">
        <v>152</v>
      </c>
      <c r="F2279" t="s">
        <v>152</v>
      </c>
      <c r="G2279" t="s">
        <v>417</v>
      </c>
      <c r="H2279" t="s">
        <v>161</v>
      </c>
      <c r="I2279" t="str">
        <f>TRIM(SUBSTITUTE(Table1[[#This Row],[Player]], " ", ""))</f>
        <v>K.Pettit</v>
      </c>
      <c r="J2279">
        <v>2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f t="shared" si="103"/>
        <v>0</v>
      </c>
      <c r="W2279" t="s">
        <v>58</v>
      </c>
      <c r="X2279" s="3">
        <v>5</v>
      </c>
      <c r="Y2279">
        <v>0</v>
      </c>
      <c r="Z2279">
        <v>3.6669999999999998</v>
      </c>
      <c r="AA2279">
        <v>6</v>
      </c>
      <c r="AB2279">
        <v>9</v>
      </c>
      <c r="AC2279">
        <v>4</v>
      </c>
      <c r="AD2279">
        <v>4</v>
      </c>
      <c r="AE2279">
        <v>0</v>
      </c>
      <c r="AF2279">
        <f>Table1[[#This Row],[AB]]+Table1[[#This Row],[BB]]+Table1[[#This Row],[SF]]</f>
        <v>2</v>
      </c>
      <c r="AG2279">
        <f>Table1[[#This Row],[H]]+Table1[[#This Row],[BB]]</f>
        <v>0</v>
      </c>
      <c r="AH2279">
        <f>Table1[[#This Row],[H]]-Table1[[#This Row],[2B]]-Table1[[#This Row],[3B]]-Table1[[#This Row],[HR]]</f>
        <v>0</v>
      </c>
      <c r="AI2279" s="3">
        <f>IF(Table1[[#This Row],[Team_Game_Number]] &gt;_xlfn.MAXIFS(Table1[Team_Game_Number],Table1[Team],Table1[[#This Row],[Team]]) - 5,1,0)</f>
        <v>0</v>
      </c>
      <c r="AJ2279" cm="1">
        <f t="array" ref="AJ2279">MATCH(Table1[[#This Row],[Game_ID]],_xlfn.UNIQUE(_xlfn._xlws.FILTER(Table1[Game_ID],Table1[Team]=Table1[[#This Row],[Team]])),0)</f>
        <v>16</v>
      </c>
      <c r="AK2279">
        <f>IF(Table1[[#This Row],[Last5_Flag]]=1,1,0)</f>
        <v>0</v>
      </c>
      <c r="AL2279">
        <f>COUNTIFS(
    Table1[Player Name], Table1[[#This Row],[Player Name]],
    Table1[Position], Table1[[#This Row],[Position]]
)</f>
        <v>6</v>
      </c>
      <c r="AM2279" t="str" cm="1">
        <f t="array" ref="AM22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80" spans="1:39" x14ac:dyDescent="0.2">
      <c r="A2280" t="str">
        <f>TEXT(Table1[[#This Row],[Date]],"yyyymmdd") &amp; "_" &amp; (LEFT(D2280,3) &amp; "_" &amp; LEFT(E2280,3) &amp; "_" &amp; (Table1[[#This Row],[Game_no.]]))</f>
        <v>20260315_Blo_Wes_1</v>
      </c>
      <c r="B2280" s="1">
        <v>46096</v>
      </c>
      <c r="C2280" s="3">
        <v>1</v>
      </c>
      <c r="D2280" t="s">
        <v>417</v>
      </c>
      <c r="E2280" t="s">
        <v>152</v>
      </c>
      <c r="F2280" t="s">
        <v>152</v>
      </c>
      <c r="G2280" t="s">
        <v>417</v>
      </c>
      <c r="H2280" t="s">
        <v>235</v>
      </c>
      <c r="I2280" t="str">
        <f>TRIM(SUBSTITUTE(Table1[[#This Row],[Player]], " ", ""))</f>
        <v>A.Tapman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f t="shared" si="103"/>
        <v>0</v>
      </c>
      <c r="W2280" t="s">
        <v>58</v>
      </c>
      <c r="X2280" s="3">
        <v>5</v>
      </c>
      <c r="Y2280">
        <v>0</v>
      </c>
      <c r="Z2280">
        <v>1.333</v>
      </c>
      <c r="AA2280">
        <v>1</v>
      </c>
      <c r="AB2280">
        <v>0</v>
      </c>
      <c r="AC2280">
        <v>0</v>
      </c>
      <c r="AD2280">
        <v>0</v>
      </c>
      <c r="AE2280">
        <v>1</v>
      </c>
      <c r="AF2280">
        <f>Table1[[#This Row],[AB]]+Table1[[#This Row],[BB]]+Table1[[#This Row],[SF]]</f>
        <v>1</v>
      </c>
      <c r="AG2280">
        <f>Table1[[#This Row],[H]]+Table1[[#This Row],[BB]]</f>
        <v>0</v>
      </c>
      <c r="AH2280">
        <f>Table1[[#This Row],[H]]-Table1[[#This Row],[2B]]-Table1[[#This Row],[3B]]-Table1[[#This Row],[HR]]</f>
        <v>0</v>
      </c>
      <c r="AI2280" s="3">
        <f>IF(Table1[[#This Row],[Team_Game_Number]] &gt;_xlfn.MAXIFS(Table1[Team_Game_Number],Table1[Team],Table1[[#This Row],[Team]]) - 5,1,0)</f>
        <v>0</v>
      </c>
      <c r="AJ2280" cm="1">
        <f t="array" ref="AJ2280">MATCH(Table1[[#This Row],[Game_ID]],_xlfn.UNIQUE(_xlfn._xlws.FILTER(Table1[Game_ID],Table1[Team]=Table1[[#This Row],[Team]])),0)</f>
        <v>16</v>
      </c>
      <c r="AK2280">
        <f>IF(Table1[[#This Row],[Last5_Flag]]=1,1,0)</f>
        <v>0</v>
      </c>
      <c r="AL2280">
        <f>COUNTIFS(
    Table1[Player Name], Table1[[#This Row],[Player Name]],
    Table1[Position], Table1[[#This Row],[Position]]
)</f>
        <v>8</v>
      </c>
      <c r="AM2280" t="str" cm="1">
        <f t="array" ref="AM22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81" spans="1:39" x14ac:dyDescent="0.2">
      <c r="A2281" t="str">
        <f>TEXT(Table1[[#This Row],[Date]],"yyyymmdd") &amp; "_" &amp; (LEFT(D2281,3) &amp; "_" &amp; LEFT(E2281,3) &amp; "_" &amp; (Table1[[#This Row],[Game_no.]]))</f>
        <v>20260315_Blo_Wes_1</v>
      </c>
      <c r="B2281" s="1">
        <v>46096</v>
      </c>
      <c r="C2281" s="3">
        <v>1</v>
      </c>
      <c r="D2281" t="s">
        <v>417</v>
      </c>
      <c r="E2281" t="s">
        <v>152</v>
      </c>
      <c r="F2281" t="s">
        <v>152</v>
      </c>
      <c r="G2281" t="s">
        <v>417</v>
      </c>
      <c r="H2281" t="s">
        <v>157</v>
      </c>
      <c r="I2281" t="str">
        <f>TRIM(SUBSTITUTE(Table1[[#This Row],[Player]], " ", ""))</f>
        <v>J.Conrad</v>
      </c>
      <c r="J2281">
        <v>2</v>
      </c>
      <c r="K2281">
        <v>0</v>
      </c>
      <c r="L2281">
        <v>0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f t="shared" si="103"/>
        <v>0</v>
      </c>
      <c r="W2281" t="s">
        <v>7</v>
      </c>
      <c r="X2281" s="3">
        <v>6</v>
      </c>
      <c r="Y2281">
        <v>1</v>
      </c>
      <c r="AF2281">
        <f>Table1[[#This Row],[AB]]+Table1[[#This Row],[BB]]+Table1[[#This Row],[SF]]</f>
        <v>2</v>
      </c>
      <c r="AG2281">
        <f>Table1[[#This Row],[H]]+Table1[[#This Row],[BB]]</f>
        <v>0</v>
      </c>
      <c r="AH2281">
        <f>Table1[[#This Row],[H]]-Table1[[#This Row],[2B]]-Table1[[#This Row],[3B]]-Table1[[#This Row],[HR]]</f>
        <v>0</v>
      </c>
      <c r="AI2281" s="3">
        <f>IF(Table1[[#This Row],[Team_Game_Number]] &gt;_xlfn.MAXIFS(Table1[Team_Game_Number],Table1[Team],Table1[[#This Row],[Team]]) - 5,1,0)</f>
        <v>0</v>
      </c>
      <c r="AJ2281" cm="1">
        <f t="array" ref="AJ2281">MATCH(Table1[[#This Row],[Game_ID]],_xlfn.UNIQUE(_xlfn._xlws.FILTER(Table1[Game_ID],Table1[Team]=Table1[[#This Row],[Team]])),0)</f>
        <v>16</v>
      </c>
      <c r="AK2281">
        <f>IF(Table1[[#This Row],[Last5_Flag]]=1,1,0)</f>
        <v>0</v>
      </c>
      <c r="AL2281">
        <f>COUNTIFS(
    Table1[Player Name], Table1[[#This Row],[Player Name]],
    Table1[Position], Table1[[#This Row],[Position]]
)</f>
        <v>26</v>
      </c>
      <c r="AM2281" t="str" cm="1">
        <f t="array" ref="AM22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282" spans="1:39" x14ac:dyDescent="0.2">
      <c r="A2282" t="str">
        <f>TEXT(Table1[[#This Row],[Date]],"yyyymmdd") &amp; "_" &amp; (LEFT(D2282,3) &amp; "_" &amp; LEFT(E2282,3) &amp; "_" &amp; (Table1[[#This Row],[Game_no.]]))</f>
        <v>20260315_Blo_Wes_1</v>
      </c>
      <c r="B2282" s="1">
        <v>46096</v>
      </c>
      <c r="C2282" s="3">
        <v>1</v>
      </c>
      <c r="D2282" t="s">
        <v>417</v>
      </c>
      <c r="E2282" t="s">
        <v>152</v>
      </c>
      <c r="F2282" t="s">
        <v>152</v>
      </c>
      <c r="G2282" t="s">
        <v>417</v>
      </c>
      <c r="H2282" t="s">
        <v>155</v>
      </c>
      <c r="I2282" t="str">
        <f>TRIM(SUBSTITUTE(Table1[[#This Row],[Player]], " ", ""))</f>
        <v>S.Harris</v>
      </c>
      <c r="J2282">
        <v>2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f t="shared" si="103"/>
        <v>0</v>
      </c>
      <c r="W2282" t="s">
        <v>43</v>
      </c>
      <c r="X2282" s="3">
        <v>7</v>
      </c>
      <c r="Y2282">
        <v>0</v>
      </c>
      <c r="AF2282">
        <f>Table1[[#This Row],[AB]]+Table1[[#This Row],[BB]]+Table1[[#This Row],[SF]]</f>
        <v>2</v>
      </c>
      <c r="AG2282">
        <f>Table1[[#This Row],[H]]+Table1[[#This Row],[BB]]</f>
        <v>0</v>
      </c>
      <c r="AH2282">
        <f>Table1[[#This Row],[H]]-Table1[[#This Row],[2B]]-Table1[[#This Row],[3B]]-Table1[[#This Row],[HR]]</f>
        <v>0</v>
      </c>
      <c r="AI2282" s="3">
        <f>IF(Table1[[#This Row],[Team_Game_Number]] &gt;_xlfn.MAXIFS(Table1[Team_Game_Number],Table1[Team],Table1[[#This Row],[Team]]) - 5,1,0)</f>
        <v>0</v>
      </c>
      <c r="AJ2282" cm="1">
        <f t="array" ref="AJ2282">MATCH(Table1[[#This Row],[Game_ID]],_xlfn.UNIQUE(_xlfn._xlws.FILTER(Table1[Game_ID],Table1[Team]=Table1[[#This Row],[Team]])),0)</f>
        <v>16</v>
      </c>
      <c r="AK2282">
        <f>IF(Table1[[#This Row],[Last5_Flag]]=1,1,0)</f>
        <v>0</v>
      </c>
      <c r="AL2282">
        <f>COUNTIFS(
    Table1[Player Name], Table1[[#This Row],[Player Name]],
    Table1[Position], Table1[[#This Row],[Position]]
)</f>
        <v>7</v>
      </c>
      <c r="AM2282" t="str" cm="1">
        <f t="array" ref="AM22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283" spans="1:39" x14ac:dyDescent="0.2">
      <c r="A2283" t="str">
        <f>TEXT(Table1[[#This Row],[Date]],"yyyymmdd") &amp; "_" &amp; (LEFT(D2283,3) &amp; "_" &amp; LEFT(E2283,3) &amp; "_" &amp; (Table1[[#This Row],[Game_no.]]))</f>
        <v>20260315_Blo_Wes_1</v>
      </c>
      <c r="B2283" s="1">
        <v>46096</v>
      </c>
      <c r="C2283" s="3">
        <v>1</v>
      </c>
      <c r="D2283" t="s">
        <v>417</v>
      </c>
      <c r="E2283" t="s">
        <v>152</v>
      </c>
      <c r="F2283" t="s">
        <v>152</v>
      </c>
      <c r="G2283" t="s">
        <v>417</v>
      </c>
      <c r="H2283" t="s">
        <v>328</v>
      </c>
      <c r="I2283" t="str">
        <f>TRIM(SUBSTITUTE(Table1[[#This Row],[Player]], " ", ""))</f>
        <v>C.Reece</v>
      </c>
      <c r="J2283">
        <v>2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f t="shared" si="103"/>
        <v>0</v>
      </c>
      <c r="W2283" t="s">
        <v>52</v>
      </c>
      <c r="X2283" s="3">
        <v>8</v>
      </c>
      <c r="Y2283">
        <v>0</v>
      </c>
      <c r="AF2283">
        <f>Table1[[#This Row],[AB]]+Table1[[#This Row],[BB]]+Table1[[#This Row],[SF]]</f>
        <v>2</v>
      </c>
      <c r="AG2283">
        <f>Table1[[#This Row],[H]]+Table1[[#This Row],[BB]]</f>
        <v>0</v>
      </c>
      <c r="AH2283">
        <f>Table1[[#This Row],[H]]-Table1[[#This Row],[2B]]-Table1[[#This Row],[3B]]-Table1[[#This Row],[HR]]</f>
        <v>0</v>
      </c>
      <c r="AI2283" s="3">
        <f>IF(Table1[[#This Row],[Team_Game_Number]] &gt;_xlfn.MAXIFS(Table1[Team_Game_Number],Table1[Team],Table1[[#This Row],[Team]]) - 5,1,0)</f>
        <v>0</v>
      </c>
      <c r="AJ2283" cm="1">
        <f t="array" ref="AJ2283">MATCH(Table1[[#This Row],[Game_ID]],_xlfn.UNIQUE(_xlfn._xlws.FILTER(Table1[Game_ID],Table1[Team]=Table1[[#This Row],[Team]])),0)</f>
        <v>16</v>
      </c>
      <c r="AK2283">
        <f>IF(Table1[[#This Row],[Last5_Flag]]=1,1,0)</f>
        <v>0</v>
      </c>
      <c r="AL2283">
        <f>COUNTIFS(
    Table1[Player Name], Table1[[#This Row],[Player Name]],
    Table1[Position], Table1[[#This Row],[Position]]
)</f>
        <v>10</v>
      </c>
      <c r="AM2283" t="str" cm="1">
        <f t="array" ref="AM22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84" spans="1:39" x14ac:dyDescent="0.2">
      <c r="A2284" t="str">
        <f>TEXT(Table1[[#This Row],[Date]],"yyyymmdd") &amp; "_" &amp; (LEFT(D2284,3) &amp; "_" &amp; LEFT(E2284,3) &amp; "_" &amp; (Table1[[#This Row],[Game_no.]]))</f>
        <v>20260315_Blo_Wes_1</v>
      </c>
      <c r="B2284" s="1">
        <v>46096</v>
      </c>
      <c r="C2284" s="3">
        <v>1</v>
      </c>
      <c r="D2284" t="s">
        <v>417</v>
      </c>
      <c r="E2284" t="s">
        <v>152</v>
      </c>
      <c r="F2284" t="s">
        <v>152</v>
      </c>
      <c r="G2284" t="s">
        <v>417</v>
      </c>
      <c r="H2284" t="s">
        <v>197</v>
      </c>
      <c r="I2284" t="str">
        <f>TRIM(SUBSTITUTE(Table1[[#This Row],[Player]], " ", ""))</f>
        <v>D.Deitrick</v>
      </c>
      <c r="J2284">
        <v>1</v>
      </c>
      <c r="K2284">
        <v>0</v>
      </c>
      <c r="L2284">
        <v>1</v>
      </c>
      <c r="M2284">
        <v>0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f t="shared" si="103"/>
        <v>1</v>
      </c>
      <c r="W2284" t="s">
        <v>53</v>
      </c>
      <c r="X2284" s="3">
        <v>9</v>
      </c>
      <c r="Y2284">
        <v>0</v>
      </c>
      <c r="AF2284">
        <f>Table1[[#This Row],[AB]]+Table1[[#This Row],[BB]]+Table1[[#This Row],[SF]]</f>
        <v>2</v>
      </c>
      <c r="AG2284">
        <f>Table1[[#This Row],[H]]+Table1[[#This Row],[BB]]</f>
        <v>2</v>
      </c>
      <c r="AH2284">
        <f>Table1[[#This Row],[H]]-Table1[[#This Row],[2B]]-Table1[[#This Row],[3B]]-Table1[[#This Row],[HR]]</f>
        <v>1</v>
      </c>
      <c r="AI2284" s="3">
        <f>IF(Table1[[#This Row],[Team_Game_Number]] &gt;_xlfn.MAXIFS(Table1[Team_Game_Number],Table1[Team],Table1[[#This Row],[Team]]) - 5,1,0)</f>
        <v>0</v>
      </c>
      <c r="AJ2284" cm="1">
        <f t="array" ref="AJ2284">MATCH(Table1[[#This Row],[Game_ID]],_xlfn.UNIQUE(_xlfn._xlws.FILTER(Table1[Game_ID],Table1[Team]=Table1[[#This Row],[Team]])),0)</f>
        <v>16</v>
      </c>
      <c r="AK2284">
        <f>IF(Table1[[#This Row],[Last5_Flag]]=1,1,0)</f>
        <v>0</v>
      </c>
      <c r="AL2284">
        <f>COUNTIFS(
    Table1[Player Name], Table1[[#This Row],[Player Name]],
    Table1[Position], Table1[[#This Row],[Position]]
)</f>
        <v>9</v>
      </c>
      <c r="AM2284" t="str" cm="1">
        <f t="array" ref="AM22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285" spans="1:39" x14ac:dyDescent="0.2">
      <c r="A2285" t="str">
        <f>TEXT(Table1[[#This Row],[Date]],"yyyymmdd") &amp; "_" &amp; (LEFT(D2285,3) &amp; "_" &amp; LEFT(E2285,3) &amp; "_" &amp; (Table1[[#This Row],[Game_no.]]))</f>
        <v>20260315_Blo_Wes_1</v>
      </c>
      <c r="B2285" s="1">
        <v>46096</v>
      </c>
      <c r="C2285" s="3">
        <v>1</v>
      </c>
      <c r="D2285" t="s">
        <v>417</v>
      </c>
      <c r="E2285" t="s">
        <v>152</v>
      </c>
      <c r="F2285" t="s">
        <v>152</v>
      </c>
      <c r="G2285" t="s">
        <v>417</v>
      </c>
      <c r="H2285" t="s">
        <v>163</v>
      </c>
      <c r="I2285" t="str">
        <f>TRIM(SUBSTITUTE(Table1[[#This Row],[Player]], " ", ""))</f>
        <v>F.Randolph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f t="shared" si="103"/>
        <v>0</v>
      </c>
      <c r="W2285" t="s">
        <v>48</v>
      </c>
      <c r="X2285" s="3"/>
      <c r="Y2285">
        <v>1</v>
      </c>
      <c r="AF2285">
        <f>Table1[[#This Row],[AB]]+Table1[[#This Row],[BB]]+Table1[[#This Row],[SF]]</f>
        <v>0</v>
      </c>
      <c r="AG2285">
        <f>Table1[[#This Row],[H]]+Table1[[#This Row],[BB]]</f>
        <v>0</v>
      </c>
      <c r="AH2285">
        <f>Table1[[#This Row],[H]]-Table1[[#This Row],[2B]]-Table1[[#This Row],[3B]]-Table1[[#This Row],[HR]]</f>
        <v>0</v>
      </c>
      <c r="AI2285" s="3">
        <f>IF(Table1[[#This Row],[Team_Game_Number]] &gt;_xlfn.MAXIFS(Table1[Team_Game_Number],Table1[Team],Table1[[#This Row],[Team]]) - 5,1,0)</f>
        <v>0</v>
      </c>
      <c r="AJ2285" cm="1">
        <f t="array" ref="AJ2285">MATCH(Table1[[#This Row],[Game_ID]],_xlfn.UNIQUE(_xlfn._xlws.FILTER(Table1[Game_ID],Table1[Team]=Table1[[#This Row],[Team]])),0)</f>
        <v>16</v>
      </c>
      <c r="AK2285">
        <f>IF(Table1[[#This Row],[Last5_Flag]]=1,1,0)</f>
        <v>0</v>
      </c>
      <c r="AL2285">
        <f>COUNTIFS(
    Table1[Player Name], Table1[[#This Row],[Player Name]],
    Table1[Position], Table1[[#This Row],[Position]]
)</f>
        <v>9</v>
      </c>
      <c r="AM2285" t="str" cm="1">
        <f t="array" ref="AM22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286" spans="1:39" x14ac:dyDescent="0.2">
      <c r="A2286" t="str">
        <f>TEXT(Table1[[#This Row],[Date]],"yyyymmdd") &amp; "_" &amp; (LEFT(D2286,3) &amp; "_" &amp; LEFT(E2286,3) &amp; "_" &amp; (Table1[[#This Row],[Game_no.]]))</f>
        <v>20260315_She_Wes_1</v>
      </c>
      <c r="B2286" s="1">
        <v>46096</v>
      </c>
      <c r="C2286" s="3">
        <v>1</v>
      </c>
      <c r="D2286" t="s">
        <v>268</v>
      </c>
      <c r="E2286" t="s">
        <v>152</v>
      </c>
      <c r="F2286" t="s">
        <v>152</v>
      </c>
      <c r="G2286" t="s">
        <v>268</v>
      </c>
      <c r="H2286" t="s">
        <v>159</v>
      </c>
      <c r="I2286" t="str">
        <f>TRIM(SUBSTITUTE(Table1[[#This Row],[Player]], " ", ""))</f>
        <v>R.Mangold</v>
      </c>
      <c r="J2286">
        <v>3</v>
      </c>
      <c r="K2286">
        <v>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f t="shared" si="103"/>
        <v>1</v>
      </c>
      <c r="W2286" t="s">
        <v>8</v>
      </c>
      <c r="X2286" s="3">
        <v>1</v>
      </c>
      <c r="Y2286">
        <v>0</v>
      </c>
      <c r="AF2286">
        <f>Table1[[#This Row],[AB]]+Table1[[#This Row],[BB]]+Table1[[#This Row],[SF]]</f>
        <v>3</v>
      </c>
      <c r="AG2286">
        <f>Table1[[#This Row],[H]]+Table1[[#This Row],[BB]]</f>
        <v>1</v>
      </c>
      <c r="AH2286">
        <f>Table1[[#This Row],[H]]-Table1[[#This Row],[2B]]-Table1[[#This Row],[3B]]-Table1[[#This Row],[HR]]</f>
        <v>1</v>
      </c>
      <c r="AI2286" s="3">
        <f>IF(Table1[[#This Row],[Team_Game_Number]] &gt;_xlfn.MAXIFS(Table1[Team_Game_Number],Table1[Team],Table1[[#This Row],[Team]]) - 5,1,0)</f>
        <v>0</v>
      </c>
      <c r="AJ2286" cm="1">
        <f t="array" ref="AJ2286">MATCH(Table1[[#This Row],[Game_ID]],_xlfn.UNIQUE(_xlfn._xlws.FILTER(Table1[Game_ID],Table1[Team]=Table1[[#This Row],[Team]])),0)</f>
        <v>17</v>
      </c>
      <c r="AK2286">
        <f>IF(Table1[[#This Row],[Last5_Flag]]=1,1,0)</f>
        <v>0</v>
      </c>
      <c r="AL2286">
        <f>COUNTIFS(
    Table1[Player Name], Table1[[#This Row],[Player Name]],
    Table1[Position], Table1[[#This Row],[Position]]
)</f>
        <v>9</v>
      </c>
      <c r="AM2286" t="str" cm="1">
        <f t="array" ref="AM22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287" spans="1:39" x14ac:dyDescent="0.2">
      <c r="A2287" t="str">
        <f>TEXT(Table1[[#This Row],[Date]],"yyyymmdd") &amp; "_" &amp; (LEFT(D2287,3) &amp; "_" &amp; LEFT(E2287,3) &amp; "_" &amp; (Table1[[#This Row],[Game_no.]]))</f>
        <v>20260315_She_Wes_1</v>
      </c>
      <c r="B2287" s="1">
        <v>46096</v>
      </c>
      <c r="C2287" s="3">
        <v>1</v>
      </c>
      <c r="D2287" t="s">
        <v>268</v>
      </c>
      <c r="E2287" t="s">
        <v>152</v>
      </c>
      <c r="F2287" t="s">
        <v>152</v>
      </c>
      <c r="G2287" t="s">
        <v>268</v>
      </c>
      <c r="H2287" t="s">
        <v>162</v>
      </c>
      <c r="I2287" t="str">
        <f>TRIM(SUBSTITUTE(Table1[[#This Row],[Player]], " ", ""))</f>
        <v>P.Tucker</v>
      </c>
      <c r="J2287">
        <v>3</v>
      </c>
      <c r="K2287">
        <v>0</v>
      </c>
      <c r="L2287">
        <v>0</v>
      </c>
      <c r="M2287">
        <v>0</v>
      </c>
      <c r="N2287">
        <v>0</v>
      </c>
      <c r="O2287">
        <v>2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f t="shared" si="103"/>
        <v>0</v>
      </c>
      <c r="W2287" t="s">
        <v>57</v>
      </c>
      <c r="X2287" s="3">
        <v>2</v>
      </c>
      <c r="Y2287">
        <v>0</v>
      </c>
      <c r="AF2287">
        <f>Table1[[#This Row],[AB]]+Table1[[#This Row],[BB]]+Table1[[#This Row],[SF]]</f>
        <v>3</v>
      </c>
      <c r="AG2287">
        <f>Table1[[#This Row],[H]]+Table1[[#This Row],[BB]]</f>
        <v>0</v>
      </c>
      <c r="AH2287">
        <f>Table1[[#This Row],[H]]-Table1[[#This Row],[2B]]-Table1[[#This Row],[3B]]-Table1[[#This Row],[HR]]</f>
        <v>0</v>
      </c>
      <c r="AI2287" s="3">
        <f>IF(Table1[[#This Row],[Team_Game_Number]] &gt;_xlfn.MAXIFS(Table1[Team_Game_Number],Table1[Team],Table1[[#This Row],[Team]]) - 5,1,0)</f>
        <v>0</v>
      </c>
      <c r="AJ2287" cm="1">
        <f t="array" ref="AJ2287">MATCH(Table1[[#This Row],[Game_ID]],_xlfn.UNIQUE(_xlfn._xlws.FILTER(Table1[Game_ID],Table1[Team]=Table1[[#This Row],[Team]])),0)</f>
        <v>17</v>
      </c>
      <c r="AK2287">
        <f>IF(Table1[[#This Row],[Last5_Flag]]=1,1,0)</f>
        <v>0</v>
      </c>
      <c r="AL2287">
        <f>COUNTIFS(
    Table1[Player Name], Table1[[#This Row],[Player Name]],
    Table1[Position], Table1[[#This Row],[Position]]
)</f>
        <v>20</v>
      </c>
      <c r="AM2287" t="str" cm="1">
        <f t="array" ref="AM22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288" spans="1:39" x14ac:dyDescent="0.2">
      <c r="A2288" t="str">
        <f>TEXT(Table1[[#This Row],[Date]],"yyyymmdd") &amp; "_" &amp; (LEFT(D2288,3) &amp; "_" &amp; LEFT(E2288,3) &amp; "_" &amp; (Table1[[#This Row],[Game_no.]]))</f>
        <v>20260315_She_Wes_1</v>
      </c>
      <c r="B2288" s="1">
        <v>46096</v>
      </c>
      <c r="C2288" s="3">
        <v>1</v>
      </c>
      <c r="D2288" t="s">
        <v>268</v>
      </c>
      <c r="E2288" t="s">
        <v>152</v>
      </c>
      <c r="F2288" t="s">
        <v>152</v>
      </c>
      <c r="G2288" t="s">
        <v>268</v>
      </c>
      <c r="H2288" t="s">
        <v>153</v>
      </c>
      <c r="I2288" t="str">
        <f>TRIM(SUBSTITUTE(Table1[[#This Row],[Player]], " ", ""))</f>
        <v>J.Morr</v>
      </c>
      <c r="J2288">
        <v>3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f t="shared" si="103"/>
        <v>0</v>
      </c>
      <c r="W2288" t="s">
        <v>52</v>
      </c>
      <c r="X2288" s="3">
        <v>3</v>
      </c>
      <c r="Y2288">
        <v>0</v>
      </c>
      <c r="AF2288">
        <f>Table1[[#This Row],[AB]]+Table1[[#This Row],[BB]]+Table1[[#This Row],[SF]]</f>
        <v>3</v>
      </c>
      <c r="AG2288">
        <f>Table1[[#This Row],[H]]+Table1[[#This Row],[BB]]</f>
        <v>0</v>
      </c>
      <c r="AH2288">
        <f>Table1[[#This Row],[H]]-Table1[[#This Row],[2B]]-Table1[[#This Row],[3B]]-Table1[[#This Row],[HR]]</f>
        <v>0</v>
      </c>
      <c r="AI2288" s="3">
        <f>IF(Table1[[#This Row],[Team_Game_Number]] &gt;_xlfn.MAXIFS(Table1[Team_Game_Number],Table1[Team],Table1[[#This Row],[Team]]) - 5,1,0)</f>
        <v>0</v>
      </c>
      <c r="AJ2288" cm="1">
        <f t="array" ref="AJ2288">MATCH(Table1[[#This Row],[Game_ID]],_xlfn.UNIQUE(_xlfn._xlws.FILTER(Table1[Game_ID],Table1[Team]=Table1[[#This Row],[Team]])),0)</f>
        <v>17</v>
      </c>
      <c r="AK2288">
        <f>IF(Table1[[#This Row],[Last5_Flag]]=1,1,0)</f>
        <v>0</v>
      </c>
      <c r="AL2288">
        <f>COUNTIFS(
    Table1[Player Name], Table1[[#This Row],[Player Name]],
    Table1[Position], Table1[[#This Row],[Position]]
)</f>
        <v>14</v>
      </c>
      <c r="AM2288" t="str" cm="1">
        <f t="array" ref="AM22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289" spans="1:39" x14ac:dyDescent="0.2">
      <c r="A2289" t="str">
        <f>TEXT(Table1[[#This Row],[Date]],"yyyymmdd") &amp; "_" &amp; (LEFT(D2289,3) &amp; "_" &amp; LEFT(E2289,3) &amp; "_" &amp; (Table1[[#This Row],[Game_no.]]))</f>
        <v>20260315_She_Wes_1</v>
      </c>
      <c r="B2289" s="1">
        <v>46096</v>
      </c>
      <c r="C2289" s="3">
        <v>1</v>
      </c>
      <c r="D2289" t="s">
        <v>268</v>
      </c>
      <c r="E2289" t="s">
        <v>152</v>
      </c>
      <c r="F2289" t="s">
        <v>152</v>
      </c>
      <c r="G2289" t="s">
        <v>268</v>
      </c>
      <c r="H2289" t="s">
        <v>161</v>
      </c>
      <c r="I2289" t="str">
        <f>TRIM(SUBSTITUTE(Table1[[#This Row],[Player]], " ", ""))</f>
        <v>K.Pettit</v>
      </c>
      <c r="J2289">
        <v>2</v>
      </c>
      <c r="K2289">
        <v>0</v>
      </c>
      <c r="L2289">
        <v>0</v>
      </c>
      <c r="M2289">
        <v>0</v>
      </c>
      <c r="N2289">
        <v>0</v>
      </c>
      <c r="O2289">
        <v>2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f t="shared" si="103"/>
        <v>0</v>
      </c>
      <c r="W2289" t="s">
        <v>50</v>
      </c>
      <c r="X2289" s="3">
        <v>4</v>
      </c>
      <c r="Y2289">
        <v>0</v>
      </c>
      <c r="AF2289">
        <f>Table1[[#This Row],[AB]]+Table1[[#This Row],[BB]]+Table1[[#This Row],[SF]]</f>
        <v>2</v>
      </c>
      <c r="AG2289">
        <f>Table1[[#This Row],[H]]+Table1[[#This Row],[BB]]</f>
        <v>0</v>
      </c>
      <c r="AH2289">
        <f>Table1[[#This Row],[H]]-Table1[[#This Row],[2B]]-Table1[[#This Row],[3B]]-Table1[[#This Row],[HR]]</f>
        <v>0</v>
      </c>
      <c r="AI2289" s="3">
        <f>IF(Table1[[#This Row],[Team_Game_Number]] &gt;_xlfn.MAXIFS(Table1[Team_Game_Number],Table1[Team],Table1[[#This Row],[Team]]) - 5,1,0)</f>
        <v>0</v>
      </c>
      <c r="AJ2289" cm="1">
        <f t="array" ref="AJ2289">MATCH(Table1[[#This Row],[Game_ID]],_xlfn.UNIQUE(_xlfn._xlws.FILTER(Table1[Game_ID],Table1[Team]=Table1[[#This Row],[Team]])),0)</f>
        <v>17</v>
      </c>
      <c r="AK2289">
        <f>IF(Table1[[#This Row],[Last5_Flag]]=1,1,0)</f>
        <v>0</v>
      </c>
      <c r="AL2289">
        <f>COUNTIFS(
    Table1[Player Name], Table1[[#This Row],[Player Name]],
    Table1[Position], Table1[[#This Row],[Position]]
)</f>
        <v>3</v>
      </c>
      <c r="AM2289" t="str" cm="1">
        <f t="array" ref="AM22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90" spans="1:39" x14ac:dyDescent="0.2">
      <c r="A2290" t="str">
        <f>TEXT(Table1[[#This Row],[Date]],"yyyymmdd") &amp; "_" &amp; (LEFT(D2290,3) &amp; "_" &amp; LEFT(E2290,3) &amp; "_" &amp; (Table1[[#This Row],[Game_no.]]))</f>
        <v>20260315_She_Wes_1</v>
      </c>
      <c r="B2290" s="1">
        <v>46096</v>
      </c>
      <c r="C2290" s="3">
        <v>1</v>
      </c>
      <c r="D2290" t="s">
        <v>268</v>
      </c>
      <c r="E2290" t="s">
        <v>152</v>
      </c>
      <c r="F2290" t="s">
        <v>152</v>
      </c>
      <c r="G2290" t="s">
        <v>268</v>
      </c>
      <c r="H2290" t="s">
        <v>190</v>
      </c>
      <c r="I2290" t="str">
        <f>TRIM(SUBSTITUTE(Table1[[#This Row],[Player]], " ", ""))</f>
        <v>A.Heidersch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f t="shared" si="103"/>
        <v>0</v>
      </c>
      <c r="W2290" t="s">
        <v>74</v>
      </c>
      <c r="X2290" s="3">
        <v>4</v>
      </c>
      <c r="Y2290">
        <v>0</v>
      </c>
      <c r="AF2290">
        <f>Table1[[#This Row],[AB]]+Table1[[#This Row],[BB]]+Table1[[#This Row],[SF]]</f>
        <v>1</v>
      </c>
      <c r="AG2290">
        <f>Table1[[#This Row],[H]]+Table1[[#This Row],[BB]]</f>
        <v>0</v>
      </c>
      <c r="AH2290">
        <f>Table1[[#This Row],[H]]-Table1[[#This Row],[2B]]-Table1[[#This Row],[3B]]-Table1[[#This Row],[HR]]</f>
        <v>0</v>
      </c>
      <c r="AI2290" s="3">
        <f>IF(Table1[[#This Row],[Team_Game_Number]] &gt;_xlfn.MAXIFS(Table1[Team_Game_Number],Table1[Team],Table1[[#This Row],[Team]]) - 5,1,0)</f>
        <v>0</v>
      </c>
      <c r="AJ2290" cm="1">
        <f t="array" ref="AJ2290">MATCH(Table1[[#This Row],[Game_ID]],_xlfn.UNIQUE(_xlfn._xlws.FILTER(Table1[Game_ID],Table1[Team]=Table1[[#This Row],[Team]])),0)</f>
        <v>17</v>
      </c>
      <c r="AK2290">
        <f>IF(Table1[[#This Row],[Last5_Flag]]=1,1,0)</f>
        <v>0</v>
      </c>
      <c r="AL2290">
        <f>COUNTIFS(
    Table1[Player Name], Table1[[#This Row],[Player Name]],
    Table1[Position], Table1[[#This Row],[Position]]
)</f>
        <v>2</v>
      </c>
      <c r="AM2290" t="str" cm="1">
        <f t="array" ref="AM22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291" spans="1:39" x14ac:dyDescent="0.2">
      <c r="A2291" t="str">
        <f>TEXT(Table1[[#This Row],[Date]],"yyyymmdd") &amp; "_" &amp; (LEFT(D2291,3) &amp; "_" &amp; LEFT(E2291,3) &amp; "_" &amp; (Table1[[#This Row],[Game_no.]]))</f>
        <v>20260315_She_Wes_1</v>
      </c>
      <c r="B2291" s="1">
        <v>46096</v>
      </c>
      <c r="C2291" s="3">
        <v>1</v>
      </c>
      <c r="D2291" t="s">
        <v>268</v>
      </c>
      <c r="E2291" t="s">
        <v>152</v>
      </c>
      <c r="F2291" t="s">
        <v>152</v>
      </c>
      <c r="G2291" t="s">
        <v>268</v>
      </c>
      <c r="H2291" t="s">
        <v>158</v>
      </c>
      <c r="I2291" t="str">
        <f>TRIM(SUBSTITUTE(Table1[[#This Row],[Player]], " ", ""))</f>
        <v>A.Davis</v>
      </c>
      <c r="J2291">
        <v>2</v>
      </c>
      <c r="K2291">
        <v>0</v>
      </c>
      <c r="L2291">
        <v>0</v>
      </c>
      <c r="M2291">
        <v>0</v>
      </c>
      <c r="N2291">
        <v>0</v>
      </c>
      <c r="O2291">
        <v>2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f t="shared" si="103"/>
        <v>0</v>
      </c>
      <c r="W2291" t="s">
        <v>58</v>
      </c>
      <c r="X2291" s="3">
        <v>5</v>
      </c>
      <c r="Y2291">
        <v>0</v>
      </c>
      <c r="Z2291">
        <v>6</v>
      </c>
      <c r="AA2291">
        <v>5</v>
      </c>
      <c r="AB2291">
        <v>1</v>
      </c>
      <c r="AC2291">
        <v>1</v>
      </c>
      <c r="AD2291">
        <v>3</v>
      </c>
      <c r="AE2291">
        <v>4</v>
      </c>
      <c r="AF2291">
        <f>Table1[[#This Row],[AB]]+Table1[[#This Row],[BB]]+Table1[[#This Row],[SF]]</f>
        <v>2</v>
      </c>
      <c r="AG2291">
        <f>Table1[[#This Row],[H]]+Table1[[#This Row],[BB]]</f>
        <v>0</v>
      </c>
      <c r="AH2291">
        <f>Table1[[#This Row],[H]]-Table1[[#This Row],[2B]]-Table1[[#This Row],[3B]]-Table1[[#This Row],[HR]]</f>
        <v>0</v>
      </c>
      <c r="AI2291" s="3">
        <f>IF(Table1[[#This Row],[Team_Game_Number]] &gt;_xlfn.MAXIFS(Table1[Team_Game_Number],Table1[Team],Table1[[#This Row],[Team]]) - 5,1,0)</f>
        <v>0</v>
      </c>
      <c r="AJ2291" cm="1">
        <f t="array" ref="AJ2291">MATCH(Table1[[#This Row],[Game_ID]],_xlfn.UNIQUE(_xlfn._xlws.FILTER(Table1[Game_ID],Table1[Team]=Table1[[#This Row],[Team]])),0)</f>
        <v>17</v>
      </c>
      <c r="AK2291">
        <f>IF(Table1[[#This Row],[Last5_Flag]]=1,1,0)</f>
        <v>0</v>
      </c>
      <c r="AL2291">
        <f>COUNTIFS(
    Table1[Player Name], Table1[[#This Row],[Player Name]],
    Table1[Position], Table1[[#This Row],[Position]]
)</f>
        <v>4</v>
      </c>
      <c r="AM2291" t="str" cm="1">
        <f t="array" ref="AM22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2292" spans="1:39" x14ac:dyDescent="0.2">
      <c r="A2292" t="str">
        <f>TEXT(Table1[[#This Row],[Date]],"yyyymmdd") &amp; "_" &amp; (LEFT(D2292,3) &amp; "_" &amp; LEFT(E2292,3) &amp; "_" &amp; (Table1[[#This Row],[Game_no.]]))</f>
        <v>20260315_She_Wes_1</v>
      </c>
      <c r="B2292" s="1">
        <v>46096</v>
      </c>
      <c r="C2292" s="3">
        <v>1</v>
      </c>
      <c r="D2292" t="s">
        <v>268</v>
      </c>
      <c r="E2292" t="s">
        <v>152</v>
      </c>
      <c r="F2292" t="s">
        <v>152</v>
      </c>
      <c r="G2292" t="s">
        <v>268</v>
      </c>
      <c r="H2292" t="s">
        <v>198</v>
      </c>
      <c r="I2292" t="str">
        <f>TRIM(SUBSTITUTE(Table1[[#This Row],[Player]], " ", ""))</f>
        <v>A.Pass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f t="shared" si="103"/>
        <v>0</v>
      </c>
      <c r="W2292" t="s">
        <v>74</v>
      </c>
      <c r="X2292" s="3">
        <v>5</v>
      </c>
      <c r="Y2292">
        <v>0</v>
      </c>
      <c r="AF2292">
        <f>Table1[[#This Row],[AB]]+Table1[[#This Row],[BB]]+Table1[[#This Row],[SF]]</f>
        <v>1</v>
      </c>
      <c r="AG2292">
        <f>Table1[[#This Row],[H]]+Table1[[#This Row],[BB]]</f>
        <v>0</v>
      </c>
      <c r="AH2292">
        <f>Table1[[#This Row],[H]]-Table1[[#This Row],[2B]]-Table1[[#This Row],[3B]]-Table1[[#This Row],[HR]]</f>
        <v>0</v>
      </c>
      <c r="AI2292" s="3">
        <f>IF(Table1[[#This Row],[Team_Game_Number]] &gt;_xlfn.MAXIFS(Table1[Team_Game_Number],Table1[Team],Table1[[#This Row],[Team]]) - 5,1,0)</f>
        <v>0</v>
      </c>
      <c r="AJ2292" cm="1">
        <f t="array" ref="AJ2292">MATCH(Table1[[#This Row],[Game_ID]],_xlfn.UNIQUE(_xlfn._xlws.FILTER(Table1[Game_ID],Table1[Team]=Table1[[#This Row],[Team]])),0)</f>
        <v>17</v>
      </c>
      <c r="AK2292">
        <f>IF(Table1[[#This Row],[Last5_Flag]]=1,1,0)</f>
        <v>0</v>
      </c>
      <c r="AL2292">
        <f>COUNTIFS(
    Table1[Player Name], Table1[[#This Row],[Player Name]],
    Table1[Position], Table1[[#This Row],[Position]]
)</f>
        <v>5</v>
      </c>
      <c r="AM2292" t="str" cm="1">
        <f t="array" ref="AM22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293" spans="1:39" x14ac:dyDescent="0.2">
      <c r="A2293" t="str">
        <f>TEXT(Table1[[#This Row],[Date]],"yyyymmdd") &amp; "_" &amp; (LEFT(D2293,3) &amp; "_" &amp; LEFT(E2293,3) &amp; "_" &amp; (Table1[[#This Row],[Game_no.]]))</f>
        <v>20260315_She_Wes_1</v>
      </c>
      <c r="B2293" s="1">
        <v>46096</v>
      </c>
      <c r="C2293" s="3">
        <v>1</v>
      </c>
      <c r="D2293" t="s">
        <v>268</v>
      </c>
      <c r="E2293" t="s">
        <v>152</v>
      </c>
      <c r="F2293" t="s">
        <v>152</v>
      </c>
      <c r="G2293" t="s">
        <v>268</v>
      </c>
      <c r="H2293" t="s">
        <v>157</v>
      </c>
      <c r="I2293" t="str">
        <f>TRIM(SUBSTITUTE(Table1[[#This Row],[Player]], " ", ""))</f>
        <v>J.Conrad</v>
      </c>
      <c r="J2293">
        <v>3</v>
      </c>
      <c r="K2293">
        <v>0</v>
      </c>
      <c r="L2293">
        <v>0</v>
      </c>
      <c r="M2293">
        <v>0</v>
      </c>
      <c r="N2293">
        <v>0</v>
      </c>
      <c r="O2293">
        <v>2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f t="shared" si="103"/>
        <v>0</v>
      </c>
      <c r="W2293" t="s">
        <v>7</v>
      </c>
      <c r="X2293" s="3">
        <v>6</v>
      </c>
      <c r="Y2293">
        <v>0</v>
      </c>
      <c r="AF2293">
        <f>Table1[[#This Row],[AB]]+Table1[[#This Row],[BB]]+Table1[[#This Row],[SF]]</f>
        <v>3</v>
      </c>
      <c r="AG2293">
        <f>Table1[[#This Row],[H]]+Table1[[#This Row],[BB]]</f>
        <v>0</v>
      </c>
      <c r="AH2293">
        <f>Table1[[#This Row],[H]]-Table1[[#This Row],[2B]]-Table1[[#This Row],[3B]]-Table1[[#This Row],[HR]]</f>
        <v>0</v>
      </c>
      <c r="AI2293" s="3">
        <f>IF(Table1[[#This Row],[Team_Game_Number]] &gt;_xlfn.MAXIFS(Table1[Team_Game_Number],Table1[Team],Table1[[#This Row],[Team]]) - 5,1,0)</f>
        <v>0</v>
      </c>
      <c r="AJ2293" cm="1">
        <f t="array" ref="AJ2293">MATCH(Table1[[#This Row],[Game_ID]],_xlfn.UNIQUE(_xlfn._xlws.FILTER(Table1[Game_ID],Table1[Team]=Table1[[#This Row],[Team]])),0)</f>
        <v>17</v>
      </c>
      <c r="AK2293">
        <f>IF(Table1[[#This Row],[Last5_Flag]]=1,1,0)</f>
        <v>0</v>
      </c>
      <c r="AL2293">
        <f>COUNTIFS(
    Table1[Player Name], Table1[[#This Row],[Player Name]],
    Table1[Position], Table1[[#This Row],[Position]]
)</f>
        <v>26</v>
      </c>
      <c r="AM2293" t="str" cm="1">
        <f t="array" ref="AM22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294" spans="1:39" x14ac:dyDescent="0.2">
      <c r="A2294" t="str">
        <f>TEXT(Table1[[#This Row],[Date]],"yyyymmdd") &amp; "_" &amp; (LEFT(D2294,3) &amp; "_" &amp; LEFT(E2294,3) &amp; "_" &amp; (Table1[[#This Row],[Game_no.]]))</f>
        <v>20260315_She_Wes_1</v>
      </c>
      <c r="B2294" s="1">
        <v>46096</v>
      </c>
      <c r="C2294" s="3">
        <v>1</v>
      </c>
      <c r="D2294" t="s">
        <v>268</v>
      </c>
      <c r="E2294" t="s">
        <v>152</v>
      </c>
      <c r="F2294" t="s">
        <v>152</v>
      </c>
      <c r="G2294" t="s">
        <v>268</v>
      </c>
      <c r="H2294" t="s">
        <v>156</v>
      </c>
      <c r="I2294" t="str">
        <f>TRIM(SUBSTITUTE(Table1[[#This Row],[Player]], " ", ""))</f>
        <v>S.Simon</v>
      </c>
      <c r="J2294">
        <v>3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f t="shared" si="103"/>
        <v>0</v>
      </c>
      <c r="W2294" t="s">
        <v>54</v>
      </c>
      <c r="X2294" s="3">
        <v>7</v>
      </c>
      <c r="Y2294">
        <v>0</v>
      </c>
      <c r="AF2294">
        <f>Table1[[#This Row],[AB]]+Table1[[#This Row],[BB]]+Table1[[#This Row],[SF]]</f>
        <v>3</v>
      </c>
      <c r="AG2294">
        <f>Table1[[#This Row],[H]]+Table1[[#This Row],[BB]]</f>
        <v>0</v>
      </c>
      <c r="AH2294">
        <f>Table1[[#This Row],[H]]-Table1[[#This Row],[2B]]-Table1[[#This Row],[3B]]-Table1[[#This Row],[HR]]</f>
        <v>0</v>
      </c>
      <c r="AI2294" s="3">
        <f>IF(Table1[[#This Row],[Team_Game_Number]] &gt;_xlfn.MAXIFS(Table1[Team_Game_Number],Table1[Team],Table1[[#This Row],[Team]]) - 5,1,0)</f>
        <v>0</v>
      </c>
      <c r="AJ2294" cm="1">
        <f t="array" ref="AJ2294">MATCH(Table1[[#This Row],[Game_ID]],_xlfn.UNIQUE(_xlfn._xlws.FILTER(Table1[Game_ID],Table1[Team]=Table1[[#This Row],[Team]])),0)</f>
        <v>17</v>
      </c>
      <c r="AK2294">
        <f>IF(Table1[[#This Row],[Last5_Flag]]=1,1,0)</f>
        <v>0</v>
      </c>
      <c r="AL2294">
        <f>COUNTIFS(
    Table1[Player Name], Table1[[#This Row],[Player Name]],
    Table1[Position], Table1[[#This Row],[Position]]
)</f>
        <v>7</v>
      </c>
      <c r="AM2294" t="str" cm="1">
        <f t="array" ref="AM22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295" spans="1:39" x14ac:dyDescent="0.2">
      <c r="A2295" t="str">
        <f>TEXT(Table1[[#This Row],[Date]],"yyyymmdd") &amp; "_" &amp; (LEFT(D2295,3) &amp; "_" &amp; LEFT(E2295,3) &amp; "_" &amp; (Table1[[#This Row],[Game_no.]]))</f>
        <v>20260315_She_Wes_1</v>
      </c>
      <c r="B2295" s="1">
        <v>46096</v>
      </c>
      <c r="C2295" s="3">
        <v>1</v>
      </c>
      <c r="D2295" t="s">
        <v>268</v>
      </c>
      <c r="E2295" t="s">
        <v>152</v>
      </c>
      <c r="F2295" t="s">
        <v>152</v>
      </c>
      <c r="G2295" t="s">
        <v>268</v>
      </c>
      <c r="H2295" t="s">
        <v>155</v>
      </c>
      <c r="I2295" t="str">
        <f>TRIM(SUBSTITUTE(Table1[[#This Row],[Player]], " ", ""))</f>
        <v>S.Harris</v>
      </c>
      <c r="J2295">
        <v>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f t="shared" si="103"/>
        <v>0</v>
      </c>
      <c r="W2295" t="s">
        <v>43</v>
      </c>
      <c r="X2295" s="3">
        <v>8</v>
      </c>
      <c r="Y2295">
        <v>0</v>
      </c>
      <c r="AF2295">
        <f>Table1[[#This Row],[AB]]+Table1[[#This Row],[BB]]+Table1[[#This Row],[SF]]</f>
        <v>2</v>
      </c>
      <c r="AG2295">
        <f>Table1[[#This Row],[H]]+Table1[[#This Row],[BB]]</f>
        <v>0</v>
      </c>
      <c r="AH2295">
        <f>Table1[[#This Row],[H]]-Table1[[#This Row],[2B]]-Table1[[#This Row],[3B]]-Table1[[#This Row],[HR]]</f>
        <v>0</v>
      </c>
      <c r="AI2295" s="3">
        <f>IF(Table1[[#This Row],[Team_Game_Number]] &gt;_xlfn.MAXIFS(Table1[Team_Game_Number],Table1[Team],Table1[[#This Row],[Team]]) - 5,1,0)</f>
        <v>0</v>
      </c>
      <c r="AJ2295" cm="1">
        <f t="array" ref="AJ2295">MATCH(Table1[[#This Row],[Game_ID]],_xlfn.UNIQUE(_xlfn._xlws.FILTER(Table1[Game_ID],Table1[Team]=Table1[[#This Row],[Team]])),0)</f>
        <v>17</v>
      </c>
      <c r="AK2295">
        <f>IF(Table1[[#This Row],[Last5_Flag]]=1,1,0)</f>
        <v>0</v>
      </c>
      <c r="AL2295">
        <f>COUNTIFS(
    Table1[Player Name], Table1[[#This Row],[Player Name]],
    Table1[Position], Table1[[#This Row],[Position]]
)</f>
        <v>7</v>
      </c>
      <c r="AM2295" t="str" cm="1">
        <f t="array" ref="AM22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296" spans="1:39" x14ac:dyDescent="0.2">
      <c r="A2296" t="str">
        <f>TEXT(Table1[[#This Row],[Date]],"yyyymmdd") &amp; "_" &amp; (LEFT(D2296,3) &amp; "_" &amp; LEFT(E2296,3) &amp; "_" &amp; (Table1[[#This Row],[Game_no.]]))</f>
        <v>20260315_She_Wes_1</v>
      </c>
      <c r="B2296" s="1">
        <v>46096</v>
      </c>
      <c r="C2296" s="3">
        <v>1</v>
      </c>
      <c r="D2296" t="s">
        <v>268</v>
      </c>
      <c r="E2296" t="s">
        <v>152</v>
      </c>
      <c r="F2296" t="s">
        <v>152</v>
      </c>
      <c r="G2296" t="s">
        <v>268</v>
      </c>
      <c r="H2296" t="s">
        <v>197</v>
      </c>
      <c r="I2296" t="str">
        <f>TRIM(SUBSTITUTE(Table1[[#This Row],[Player]], " ", ""))</f>
        <v>D.Deitrick</v>
      </c>
      <c r="J2296">
        <v>0</v>
      </c>
      <c r="K2296">
        <v>0</v>
      </c>
      <c r="L2296">
        <v>0</v>
      </c>
      <c r="M2296">
        <v>0</v>
      </c>
      <c r="N2296">
        <v>2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f t="shared" si="103"/>
        <v>0</v>
      </c>
      <c r="W2296" t="s">
        <v>53</v>
      </c>
      <c r="X2296" s="3">
        <v>9</v>
      </c>
      <c r="Y2296">
        <v>0</v>
      </c>
      <c r="AF2296">
        <f>Table1[[#This Row],[AB]]+Table1[[#This Row],[BB]]+Table1[[#This Row],[SF]]</f>
        <v>2</v>
      </c>
      <c r="AG2296">
        <f>Table1[[#This Row],[H]]+Table1[[#This Row],[BB]]</f>
        <v>2</v>
      </c>
      <c r="AH2296">
        <f>Table1[[#This Row],[H]]-Table1[[#This Row],[2B]]-Table1[[#This Row],[3B]]-Table1[[#This Row],[HR]]</f>
        <v>0</v>
      </c>
      <c r="AI2296" s="3">
        <f>IF(Table1[[#This Row],[Team_Game_Number]] &gt;_xlfn.MAXIFS(Table1[Team_Game_Number],Table1[Team],Table1[[#This Row],[Team]]) - 5,1,0)</f>
        <v>0</v>
      </c>
      <c r="AJ2296" cm="1">
        <f t="array" ref="AJ2296">MATCH(Table1[[#This Row],[Game_ID]],_xlfn.UNIQUE(_xlfn._xlws.FILTER(Table1[Game_ID],Table1[Team]=Table1[[#This Row],[Team]])),0)</f>
        <v>17</v>
      </c>
      <c r="AK2296">
        <f>IF(Table1[[#This Row],[Last5_Flag]]=1,1,0)</f>
        <v>0</v>
      </c>
      <c r="AL2296">
        <f>COUNTIFS(
    Table1[Player Name], Table1[[#This Row],[Player Name]],
    Table1[Position], Table1[[#This Row],[Position]]
)</f>
        <v>9</v>
      </c>
      <c r="AM2296" t="str" cm="1">
        <f t="array" ref="AM22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297" spans="1:39" x14ac:dyDescent="0.2">
      <c r="A2297" t="str">
        <f>TEXT(Table1[[#This Row],[Date]],"yyyymmdd") &amp; "_" &amp; (LEFT(D2297,3) &amp; "_" &amp; LEFT(E2297,3) &amp; "_" &amp; (Table1[[#This Row],[Game_no.]]))</f>
        <v>20260315_She_Wes_1</v>
      </c>
      <c r="B2297" s="1">
        <v>46096</v>
      </c>
      <c r="C2297" s="3">
        <v>1</v>
      </c>
      <c r="D2297" t="s">
        <v>268</v>
      </c>
      <c r="E2297" t="s">
        <v>152</v>
      </c>
      <c r="F2297" t="s">
        <v>152</v>
      </c>
      <c r="G2297" t="s">
        <v>268</v>
      </c>
      <c r="H2297" t="s">
        <v>163</v>
      </c>
      <c r="I2297" t="str">
        <f>TRIM(SUBSTITUTE(Table1[[#This Row],[Player]], " ", ""))</f>
        <v>F.Randolph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f t="shared" si="103"/>
        <v>0</v>
      </c>
      <c r="W2297" t="s">
        <v>48</v>
      </c>
      <c r="X2297" s="3"/>
      <c r="Y2297">
        <v>0</v>
      </c>
      <c r="AF2297">
        <f>Table1[[#This Row],[AB]]+Table1[[#This Row],[BB]]+Table1[[#This Row],[SF]]</f>
        <v>0</v>
      </c>
      <c r="AG2297">
        <f>Table1[[#This Row],[H]]+Table1[[#This Row],[BB]]</f>
        <v>0</v>
      </c>
      <c r="AH2297">
        <f>Table1[[#This Row],[H]]-Table1[[#This Row],[2B]]-Table1[[#This Row],[3B]]-Table1[[#This Row],[HR]]</f>
        <v>0</v>
      </c>
      <c r="AI2297" s="3">
        <f>IF(Table1[[#This Row],[Team_Game_Number]] &gt;_xlfn.MAXIFS(Table1[Team_Game_Number],Table1[Team],Table1[[#This Row],[Team]]) - 5,1,0)</f>
        <v>0</v>
      </c>
      <c r="AJ2297" cm="1">
        <f t="array" ref="AJ2297">MATCH(Table1[[#This Row],[Game_ID]],_xlfn.UNIQUE(_xlfn._xlws.FILTER(Table1[Game_ID],Table1[Team]=Table1[[#This Row],[Team]])),0)</f>
        <v>17</v>
      </c>
      <c r="AK2297">
        <f>IF(Table1[[#This Row],[Last5_Flag]]=1,1,0)</f>
        <v>0</v>
      </c>
      <c r="AL2297">
        <f>COUNTIFS(
    Table1[Player Name], Table1[[#This Row],[Player Name]],
    Table1[Position], Table1[[#This Row],[Position]]
)</f>
        <v>9</v>
      </c>
      <c r="AM2297" t="str" cm="1">
        <f t="array" ref="AM22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298" spans="1:39" x14ac:dyDescent="0.2">
      <c r="A2298" t="str">
        <f>TEXT(Table1[[#This Row],[Date]],"yyyymmdd") &amp; "_" &amp; (LEFT(D2298,3) &amp; "_" &amp; LEFT(E2298,3) &amp; "_" &amp; (Table1[[#This Row],[Game_no.]]))</f>
        <v>20260315_Set_Gle_1</v>
      </c>
      <c r="B2298" s="1">
        <v>46096</v>
      </c>
      <c r="C2298" s="3">
        <v>1</v>
      </c>
      <c r="D2298" t="s">
        <v>304</v>
      </c>
      <c r="E2298" t="s">
        <v>71</v>
      </c>
      <c r="F2298" t="s">
        <v>71</v>
      </c>
      <c r="G2298" t="s">
        <v>304</v>
      </c>
      <c r="H2298" t="s">
        <v>80</v>
      </c>
      <c r="I2298" t="str">
        <f>TRIM(SUBSTITUTE(Table1[[#This Row],[Player]], " ", ""))</f>
        <v>Z.Seda</v>
      </c>
      <c r="J2298">
        <v>3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f t="shared" si="103"/>
        <v>1</v>
      </c>
      <c r="W2298" t="s">
        <v>7</v>
      </c>
      <c r="X2298" s="3">
        <v>1</v>
      </c>
      <c r="Y2298">
        <v>0</v>
      </c>
      <c r="AF2298">
        <f>Table1[[#This Row],[AB]]+Table1[[#This Row],[BB]]+Table1[[#This Row],[SF]]</f>
        <v>3</v>
      </c>
      <c r="AG2298">
        <f>Table1[[#This Row],[H]]+Table1[[#This Row],[BB]]</f>
        <v>1</v>
      </c>
      <c r="AH2298">
        <f>Table1[[#This Row],[H]]-Table1[[#This Row],[2B]]-Table1[[#This Row],[3B]]-Table1[[#This Row],[HR]]</f>
        <v>1</v>
      </c>
      <c r="AI2298" s="3">
        <f>IF(Table1[[#This Row],[Team_Game_Number]] &gt;_xlfn.MAXIFS(Table1[Team_Game_Number],Table1[Team],Table1[[#This Row],[Team]]) - 5,1,0)</f>
        <v>0</v>
      </c>
      <c r="AJ2298" cm="1">
        <f t="array" ref="AJ2298">MATCH(Table1[[#This Row],[Game_ID]],_xlfn.UNIQUE(_xlfn._xlws.FILTER(Table1[Game_ID],Table1[Team]=Table1[[#This Row],[Team]])),0)</f>
        <v>20</v>
      </c>
      <c r="AK2298">
        <f>IF(Table1[[#This Row],[Last5_Flag]]=1,1,0)</f>
        <v>0</v>
      </c>
      <c r="AL2298">
        <f>COUNTIFS(
    Table1[Player Name], Table1[[#This Row],[Player Name]],
    Table1[Position], Table1[[#This Row],[Position]]
)</f>
        <v>30</v>
      </c>
      <c r="AM2298" t="str" cm="1">
        <f t="array" ref="AM22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299" spans="1:39" x14ac:dyDescent="0.2">
      <c r="A2299" t="str">
        <f>TEXT(Table1[[#This Row],[Date]],"yyyymmdd") &amp; "_" &amp; (LEFT(D2299,3) &amp; "_" &amp; LEFT(E2299,3) &amp; "_" &amp; (Table1[[#This Row],[Game_no.]]))</f>
        <v>20260315_Set_Gle_1</v>
      </c>
      <c r="B2299" s="1">
        <v>46096</v>
      </c>
      <c r="C2299" s="3">
        <v>1</v>
      </c>
      <c r="D2299" t="s">
        <v>304</v>
      </c>
      <c r="E2299" t="s">
        <v>71</v>
      </c>
      <c r="F2299" t="s">
        <v>71</v>
      </c>
      <c r="G2299" t="s">
        <v>304</v>
      </c>
      <c r="H2299" t="s">
        <v>78</v>
      </c>
      <c r="I2299" t="str">
        <f>TRIM(SUBSTITUTE(Table1[[#This Row],[Player]], " ", ""))</f>
        <v>S.McDaniels</v>
      </c>
      <c r="J2299">
        <v>3</v>
      </c>
      <c r="K2299">
        <v>0</v>
      </c>
      <c r="L2299">
        <v>0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f t="shared" si="103"/>
        <v>0</v>
      </c>
      <c r="W2299" t="s">
        <v>53</v>
      </c>
      <c r="X2299" s="3">
        <v>2</v>
      </c>
      <c r="Y2299">
        <v>0</v>
      </c>
      <c r="AF2299">
        <f>Table1[[#This Row],[AB]]+Table1[[#This Row],[BB]]+Table1[[#This Row],[SF]]</f>
        <v>3</v>
      </c>
      <c r="AG2299">
        <f>Table1[[#This Row],[H]]+Table1[[#This Row],[BB]]</f>
        <v>0</v>
      </c>
      <c r="AH2299">
        <f>Table1[[#This Row],[H]]-Table1[[#This Row],[2B]]-Table1[[#This Row],[3B]]-Table1[[#This Row],[HR]]</f>
        <v>0</v>
      </c>
      <c r="AI2299" s="3">
        <f>IF(Table1[[#This Row],[Team_Game_Number]] &gt;_xlfn.MAXIFS(Table1[Team_Game_Number],Table1[Team],Table1[[#This Row],[Team]]) - 5,1,0)</f>
        <v>0</v>
      </c>
      <c r="AJ2299" cm="1">
        <f t="array" ref="AJ2299">MATCH(Table1[[#This Row],[Game_ID]],_xlfn.UNIQUE(_xlfn._xlws.FILTER(Table1[Game_ID],Table1[Team]=Table1[[#This Row],[Team]])),0)</f>
        <v>20</v>
      </c>
      <c r="AK2299">
        <f>IF(Table1[[#This Row],[Last5_Flag]]=1,1,0)</f>
        <v>0</v>
      </c>
      <c r="AL2299">
        <f>COUNTIFS(
    Table1[Player Name], Table1[[#This Row],[Player Name]],
    Table1[Position], Table1[[#This Row],[Position]]
)</f>
        <v>30</v>
      </c>
      <c r="AM2299" t="str" cm="1">
        <f t="array" ref="AM22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300" spans="1:39" x14ac:dyDescent="0.2">
      <c r="A2300" t="str">
        <f>TEXT(Table1[[#This Row],[Date]],"yyyymmdd") &amp; "_" &amp; (LEFT(D2300,3) &amp; "_" &amp; LEFT(E2300,3) &amp; "_" &amp; (Table1[[#This Row],[Game_no.]]))</f>
        <v>20260315_Set_Gle_1</v>
      </c>
      <c r="B2300" s="1">
        <v>46096</v>
      </c>
      <c r="C2300" s="3">
        <v>1</v>
      </c>
      <c r="D2300" t="s">
        <v>304</v>
      </c>
      <c r="E2300" t="s">
        <v>71</v>
      </c>
      <c r="F2300" t="s">
        <v>71</v>
      </c>
      <c r="G2300" t="s">
        <v>304</v>
      </c>
      <c r="H2300" t="s">
        <v>79</v>
      </c>
      <c r="I2300" t="str">
        <f>TRIM(SUBSTITUTE(Table1[[#This Row],[Player]], " ", ""))</f>
        <v>D.Warnick</v>
      </c>
      <c r="J2300">
        <v>3</v>
      </c>
      <c r="K2300">
        <v>0</v>
      </c>
      <c r="L2300">
        <v>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f t="shared" si="103"/>
        <v>2</v>
      </c>
      <c r="W2300" t="s">
        <v>48</v>
      </c>
      <c r="X2300" s="3">
        <v>3</v>
      </c>
      <c r="Y2300">
        <v>0</v>
      </c>
      <c r="AF2300">
        <f>Table1[[#This Row],[AB]]+Table1[[#This Row],[BB]]+Table1[[#This Row],[SF]]</f>
        <v>3</v>
      </c>
      <c r="AG2300">
        <f>Table1[[#This Row],[H]]+Table1[[#This Row],[BB]]</f>
        <v>2</v>
      </c>
      <c r="AH2300">
        <f>Table1[[#This Row],[H]]-Table1[[#This Row],[2B]]-Table1[[#This Row],[3B]]-Table1[[#This Row],[HR]]</f>
        <v>2</v>
      </c>
      <c r="AI2300" s="3">
        <f>IF(Table1[[#This Row],[Team_Game_Number]] &gt;_xlfn.MAXIFS(Table1[Team_Game_Number],Table1[Team],Table1[[#This Row],[Team]]) - 5,1,0)</f>
        <v>0</v>
      </c>
      <c r="AJ2300" cm="1">
        <f t="array" ref="AJ2300">MATCH(Table1[[#This Row],[Game_ID]],_xlfn.UNIQUE(_xlfn._xlws.FILTER(Table1[Game_ID],Table1[Team]=Table1[[#This Row],[Team]])),0)</f>
        <v>20</v>
      </c>
      <c r="AK2300">
        <f>IF(Table1[[#This Row],[Last5_Flag]]=1,1,0)</f>
        <v>0</v>
      </c>
      <c r="AL2300">
        <f>COUNTIFS(
    Table1[Player Name], Table1[[#This Row],[Player Name]],
    Table1[Position], Table1[[#This Row],[Position]]
)</f>
        <v>30</v>
      </c>
      <c r="AM2300" t="str" cm="1">
        <f t="array" ref="AM23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301" spans="1:39" x14ac:dyDescent="0.2">
      <c r="A2301" t="str">
        <f>TEXT(Table1[[#This Row],[Date]],"yyyymmdd") &amp; "_" &amp; (LEFT(D2301,3) &amp; "_" &amp; LEFT(E2301,3) &amp; "_" &amp; (Table1[[#This Row],[Game_no.]]))</f>
        <v>20260315_Set_Gle_1</v>
      </c>
      <c r="B2301" s="1">
        <v>46096</v>
      </c>
      <c r="C2301" s="3">
        <v>1</v>
      </c>
      <c r="D2301" t="s">
        <v>304</v>
      </c>
      <c r="E2301" t="s">
        <v>71</v>
      </c>
      <c r="F2301" t="s">
        <v>71</v>
      </c>
      <c r="G2301" t="s">
        <v>304</v>
      </c>
      <c r="H2301" t="s">
        <v>76</v>
      </c>
      <c r="I2301" t="str">
        <f>TRIM(SUBSTITUTE(Table1[[#This Row],[Player]], " ", ""))</f>
        <v>K.Goodman</v>
      </c>
      <c r="J2301">
        <v>2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f t="shared" si="103"/>
        <v>0</v>
      </c>
      <c r="W2301" t="s">
        <v>128</v>
      </c>
      <c r="X2301" s="3">
        <v>4</v>
      </c>
      <c r="Y2301">
        <v>0</v>
      </c>
      <c r="AF2301">
        <f>Table1[[#This Row],[AB]]+Table1[[#This Row],[BB]]+Table1[[#This Row],[SF]]</f>
        <v>2</v>
      </c>
      <c r="AG2301">
        <f>Table1[[#This Row],[H]]+Table1[[#This Row],[BB]]</f>
        <v>0</v>
      </c>
      <c r="AH2301">
        <f>Table1[[#This Row],[H]]-Table1[[#This Row],[2B]]-Table1[[#This Row],[3B]]-Table1[[#This Row],[HR]]</f>
        <v>0</v>
      </c>
      <c r="AI2301" s="3">
        <f>IF(Table1[[#This Row],[Team_Game_Number]] &gt;_xlfn.MAXIFS(Table1[Team_Game_Number],Table1[Team],Table1[[#This Row],[Team]]) - 5,1,0)</f>
        <v>0</v>
      </c>
      <c r="AJ2301" cm="1">
        <f t="array" ref="AJ2301">MATCH(Table1[[#This Row],[Game_ID]],_xlfn.UNIQUE(_xlfn._xlws.FILTER(Table1[Game_ID],Table1[Team]=Table1[[#This Row],[Team]])),0)</f>
        <v>20</v>
      </c>
      <c r="AK2301">
        <f>IF(Table1[[#This Row],[Last5_Flag]]=1,1,0)</f>
        <v>0</v>
      </c>
      <c r="AL2301">
        <f>COUNTIFS(
    Table1[Player Name], Table1[[#This Row],[Player Name]],
    Table1[Position], Table1[[#This Row],[Position]]
)</f>
        <v>2</v>
      </c>
      <c r="AM2301" t="str" cm="1">
        <f t="array" ref="AM23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302" spans="1:39" x14ac:dyDescent="0.2">
      <c r="A2302" t="str">
        <f>TEXT(Table1[[#This Row],[Date]],"yyyymmdd") &amp; "_" &amp; (LEFT(D2302,3) &amp; "_" &amp; LEFT(E2302,3) &amp; "_" &amp; (Table1[[#This Row],[Game_no.]]))</f>
        <v>20260315_Set_Gle_1</v>
      </c>
      <c r="B2302" s="1">
        <v>46096</v>
      </c>
      <c r="C2302" s="3">
        <v>1</v>
      </c>
      <c r="D2302" t="s">
        <v>304</v>
      </c>
      <c r="E2302" t="s">
        <v>71</v>
      </c>
      <c r="F2302" t="s">
        <v>71</v>
      </c>
      <c r="G2302" t="s">
        <v>304</v>
      </c>
      <c r="H2302" t="s">
        <v>81</v>
      </c>
      <c r="I2302" t="str">
        <f>TRIM(SUBSTITUTE(Table1[[#This Row],[Player]], " ", ""))</f>
        <v>H.Howe</v>
      </c>
      <c r="J2302">
        <v>2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f t="shared" si="103"/>
        <v>0</v>
      </c>
      <c r="W2302" t="s">
        <v>43</v>
      </c>
      <c r="X2302" s="3">
        <v>5</v>
      </c>
      <c r="Y2302">
        <v>1</v>
      </c>
      <c r="AF2302">
        <f>Table1[[#This Row],[AB]]+Table1[[#This Row],[BB]]+Table1[[#This Row],[SF]]</f>
        <v>2</v>
      </c>
      <c r="AG2302">
        <f>Table1[[#This Row],[H]]+Table1[[#This Row],[BB]]</f>
        <v>0</v>
      </c>
      <c r="AH2302">
        <f>Table1[[#This Row],[H]]-Table1[[#This Row],[2B]]-Table1[[#This Row],[3B]]-Table1[[#This Row],[HR]]</f>
        <v>0</v>
      </c>
      <c r="AI2302" s="3">
        <f>IF(Table1[[#This Row],[Team_Game_Number]] &gt;_xlfn.MAXIFS(Table1[Team_Game_Number],Table1[Team],Table1[[#This Row],[Team]]) - 5,1,0)</f>
        <v>0</v>
      </c>
      <c r="AJ2302" cm="1">
        <f t="array" ref="AJ2302">MATCH(Table1[[#This Row],[Game_ID]],_xlfn.UNIQUE(_xlfn._xlws.FILTER(Table1[Game_ID],Table1[Team]=Table1[[#This Row],[Team]])),0)</f>
        <v>20</v>
      </c>
      <c r="AK2302">
        <f>IF(Table1[[#This Row],[Last5_Flag]]=1,1,0)</f>
        <v>0</v>
      </c>
      <c r="AL2302">
        <f>COUNTIFS(
    Table1[Player Name], Table1[[#This Row],[Player Name]],
    Table1[Position], Table1[[#This Row],[Position]]
)</f>
        <v>19</v>
      </c>
      <c r="AM2302" t="str" cm="1">
        <f t="array" ref="AM23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303" spans="1:39" x14ac:dyDescent="0.2">
      <c r="A2303" t="str">
        <f>TEXT(Table1[[#This Row],[Date]],"yyyymmdd") &amp; "_" &amp; (LEFT(D2303,3) &amp; "_" &amp; LEFT(E2303,3) &amp; "_" &amp; (Table1[[#This Row],[Game_no.]]))</f>
        <v>20260315_Set_Gle_1</v>
      </c>
      <c r="B2303" s="1">
        <v>46096</v>
      </c>
      <c r="C2303" s="3">
        <v>1</v>
      </c>
      <c r="D2303" t="s">
        <v>304</v>
      </c>
      <c r="E2303" t="s">
        <v>71</v>
      </c>
      <c r="F2303" t="s">
        <v>71</v>
      </c>
      <c r="G2303" t="s">
        <v>304</v>
      </c>
      <c r="H2303" t="s">
        <v>82</v>
      </c>
      <c r="I2303" t="str">
        <f>TRIM(SUBSTITUTE(Table1[[#This Row],[Player]], " ", ""))</f>
        <v>E.Nolan</v>
      </c>
      <c r="J2303">
        <v>2</v>
      </c>
      <c r="K2303">
        <v>0</v>
      </c>
      <c r="L2303">
        <v>1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f t="shared" si="103"/>
        <v>1</v>
      </c>
      <c r="W2303" t="s">
        <v>52</v>
      </c>
      <c r="X2303" s="3">
        <v>6</v>
      </c>
      <c r="Y2303">
        <v>0</v>
      </c>
      <c r="AF2303">
        <f>Table1[[#This Row],[AB]]+Table1[[#This Row],[BB]]+Table1[[#This Row],[SF]]</f>
        <v>2</v>
      </c>
      <c r="AG2303">
        <f>Table1[[#This Row],[H]]+Table1[[#This Row],[BB]]</f>
        <v>1</v>
      </c>
      <c r="AH2303">
        <f>Table1[[#This Row],[H]]-Table1[[#This Row],[2B]]-Table1[[#This Row],[3B]]-Table1[[#This Row],[HR]]</f>
        <v>1</v>
      </c>
      <c r="AI2303" s="3">
        <f>IF(Table1[[#This Row],[Team_Game_Number]] &gt;_xlfn.MAXIFS(Table1[Team_Game_Number],Table1[Team],Table1[[#This Row],[Team]]) - 5,1,0)</f>
        <v>0</v>
      </c>
      <c r="AJ2303" cm="1">
        <f t="array" ref="AJ2303">MATCH(Table1[[#This Row],[Game_ID]],_xlfn.UNIQUE(_xlfn._xlws.FILTER(Table1[Game_ID],Table1[Team]=Table1[[#This Row],[Team]])),0)</f>
        <v>20</v>
      </c>
      <c r="AK2303">
        <f>IF(Table1[[#This Row],[Last5_Flag]]=1,1,0)</f>
        <v>0</v>
      </c>
      <c r="AL2303">
        <f>COUNTIFS(
    Table1[Player Name], Table1[[#This Row],[Player Name]],
    Table1[Position], Table1[[#This Row],[Position]]
)</f>
        <v>25</v>
      </c>
      <c r="AM2303" t="str" cm="1">
        <f t="array" ref="AM23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304" spans="1:39" x14ac:dyDescent="0.2">
      <c r="A2304" t="str">
        <f>TEXT(Table1[[#This Row],[Date]],"yyyymmdd") &amp; "_" &amp; (LEFT(D2304,3) &amp; "_" &amp; LEFT(E2304,3) &amp; "_" &amp; (Table1[[#This Row],[Game_no.]]))</f>
        <v>20260315_Set_Gle_1</v>
      </c>
      <c r="B2304" s="1">
        <v>46096</v>
      </c>
      <c r="C2304" s="3">
        <v>1</v>
      </c>
      <c r="D2304" t="s">
        <v>304</v>
      </c>
      <c r="E2304" t="s">
        <v>71</v>
      </c>
      <c r="F2304" t="s">
        <v>71</v>
      </c>
      <c r="G2304" t="s">
        <v>304</v>
      </c>
      <c r="H2304" t="s">
        <v>83</v>
      </c>
      <c r="I2304" t="str">
        <f>TRIM(SUBSTITUTE(Table1[[#This Row],[Player]], " ", ""))</f>
        <v>K.Bradbury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f t="shared" ref="V2304:V2322" si="104">L2304*1+P2304*2+Q2304*3+R2304*4</f>
        <v>0</v>
      </c>
      <c r="W2304" t="s">
        <v>73</v>
      </c>
      <c r="X2304" s="3"/>
      <c r="Y2304">
        <v>0</v>
      </c>
      <c r="AF2304">
        <f>Table1[[#This Row],[AB]]+Table1[[#This Row],[BB]]+Table1[[#This Row],[SF]]</f>
        <v>0</v>
      </c>
      <c r="AG2304">
        <f>Table1[[#This Row],[H]]+Table1[[#This Row],[BB]]</f>
        <v>0</v>
      </c>
      <c r="AH2304">
        <f>Table1[[#This Row],[H]]-Table1[[#This Row],[2B]]-Table1[[#This Row],[3B]]-Table1[[#This Row],[HR]]</f>
        <v>0</v>
      </c>
      <c r="AI2304" s="3">
        <f>IF(Table1[[#This Row],[Team_Game_Number]] &gt;_xlfn.MAXIFS(Table1[Team_Game_Number],Table1[Team],Table1[[#This Row],[Team]]) - 5,1,0)</f>
        <v>0</v>
      </c>
      <c r="AJ2304" cm="1">
        <f t="array" ref="AJ2304">MATCH(Table1[[#This Row],[Game_ID]],_xlfn.UNIQUE(_xlfn._xlws.FILTER(Table1[Game_ID],Table1[Team]=Table1[[#This Row],[Team]])),0)</f>
        <v>20</v>
      </c>
      <c r="AK2304">
        <f>IF(Table1[[#This Row],[Last5_Flag]]=1,1,0)</f>
        <v>0</v>
      </c>
      <c r="AL2304">
        <f>COUNTIFS(
    Table1[Player Name], Table1[[#This Row],[Player Name]],
    Table1[Position], Table1[[#This Row],[Position]]
)</f>
        <v>11</v>
      </c>
      <c r="AM2304" t="str" cm="1">
        <f t="array" ref="AM23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305" spans="1:39" x14ac:dyDescent="0.2">
      <c r="A2305" t="str">
        <f>TEXT(Table1[[#This Row],[Date]],"yyyymmdd") &amp; "_" &amp; (LEFT(D2305,3) &amp; "_" &amp; LEFT(E2305,3) &amp; "_" &amp; (Table1[[#This Row],[Game_no.]]))</f>
        <v>20260315_Set_Gle_1</v>
      </c>
      <c r="B2305" s="1">
        <v>46096</v>
      </c>
      <c r="C2305" s="3">
        <v>1</v>
      </c>
      <c r="D2305" t="s">
        <v>304</v>
      </c>
      <c r="E2305" t="s">
        <v>71</v>
      </c>
      <c r="F2305" t="s">
        <v>71</v>
      </c>
      <c r="G2305" t="s">
        <v>304</v>
      </c>
      <c r="H2305" t="s">
        <v>126</v>
      </c>
      <c r="I2305" t="str">
        <f>TRIM(SUBSTITUTE(Table1[[#This Row],[Player]], " ", ""))</f>
        <v>A.Hypes</v>
      </c>
      <c r="J2305">
        <v>2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f t="shared" si="104"/>
        <v>0</v>
      </c>
      <c r="W2305" t="s">
        <v>8</v>
      </c>
      <c r="X2305" s="3">
        <v>7</v>
      </c>
      <c r="Y2305">
        <v>0</v>
      </c>
      <c r="AF2305">
        <f>Table1[[#This Row],[AB]]+Table1[[#This Row],[BB]]+Table1[[#This Row],[SF]]</f>
        <v>2</v>
      </c>
      <c r="AG2305">
        <f>Table1[[#This Row],[H]]+Table1[[#This Row],[BB]]</f>
        <v>0</v>
      </c>
      <c r="AH2305">
        <f>Table1[[#This Row],[H]]-Table1[[#This Row],[2B]]-Table1[[#This Row],[3B]]-Table1[[#This Row],[HR]]</f>
        <v>0</v>
      </c>
      <c r="AI2305" s="3">
        <f>IF(Table1[[#This Row],[Team_Game_Number]] &gt;_xlfn.MAXIFS(Table1[Team_Game_Number],Table1[Team],Table1[[#This Row],[Team]]) - 5,1,0)</f>
        <v>0</v>
      </c>
      <c r="AJ2305" cm="1">
        <f t="array" ref="AJ2305">MATCH(Table1[[#This Row],[Game_ID]],_xlfn.UNIQUE(_xlfn._xlws.FILTER(Table1[Game_ID],Table1[Team]=Table1[[#This Row],[Team]])),0)</f>
        <v>20</v>
      </c>
      <c r="AK2305">
        <f>IF(Table1[[#This Row],[Last5_Flag]]=1,1,0)</f>
        <v>0</v>
      </c>
      <c r="AL2305">
        <f>COUNTIFS(
    Table1[Player Name], Table1[[#This Row],[Player Name]],
    Table1[Position], Table1[[#This Row],[Position]]
)</f>
        <v>7</v>
      </c>
      <c r="AM2305" t="str" cm="1">
        <f t="array" ref="AM23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306" spans="1:39" x14ac:dyDescent="0.2">
      <c r="A2306" t="str">
        <f>TEXT(Table1[[#This Row],[Date]],"yyyymmdd") &amp; "_" &amp; (LEFT(D2306,3) &amp; "_" &amp; LEFT(E2306,3) &amp; "_" &amp; (Table1[[#This Row],[Game_no.]]))</f>
        <v>20260315_Set_Gle_1</v>
      </c>
      <c r="B2306" s="1">
        <v>46096</v>
      </c>
      <c r="C2306" s="3">
        <v>1</v>
      </c>
      <c r="D2306" t="s">
        <v>304</v>
      </c>
      <c r="E2306" t="s">
        <v>71</v>
      </c>
      <c r="F2306" t="s">
        <v>71</v>
      </c>
      <c r="G2306" t="s">
        <v>304</v>
      </c>
      <c r="H2306" t="s">
        <v>84</v>
      </c>
      <c r="I2306" t="str">
        <f>TRIM(SUBSTITUTE(Table1[[#This Row],[Player]], " ", ""))</f>
        <v>E.McLean</v>
      </c>
      <c r="J2306">
        <v>2</v>
      </c>
      <c r="K2306">
        <v>0</v>
      </c>
      <c r="L2306">
        <v>2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f t="shared" si="104"/>
        <v>2</v>
      </c>
      <c r="W2306" t="s">
        <v>57</v>
      </c>
      <c r="X2306" s="3">
        <v>8</v>
      </c>
      <c r="Y2306">
        <v>0</v>
      </c>
      <c r="AF2306">
        <f>Table1[[#This Row],[AB]]+Table1[[#This Row],[BB]]+Table1[[#This Row],[SF]]</f>
        <v>2</v>
      </c>
      <c r="AG2306">
        <f>Table1[[#This Row],[H]]+Table1[[#This Row],[BB]]</f>
        <v>2</v>
      </c>
      <c r="AH2306">
        <f>Table1[[#This Row],[H]]-Table1[[#This Row],[2B]]-Table1[[#This Row],[3B]]-Table1[[#This Row],[HR]]</f>
        <v>2</v>
      </c>
      <c r="AI2306" s="3">
        <f>IF(Table1[[#This Row],[Team_Game_Number]] &gt;_xlfn.MAXIFS(Table1[Team_Game_Number],Table1[Team],Table1[[#This Row],[Team]]) - 5,1,0)</f>
        <v>0</v>
      </c>
      <c r="AJ2306" cm="1">
        <f t="array" ref="AJ2306">MATCH(Table1[[#This Row],[Game_ID]],_xlfn.UNIQUE(_xlfn._xlws.FILTER(Table1[Game_ID],Table1[Team]=Table1[[#This Row],[Team]])),0)</f>
        <v>20</v>
      </c>
      <c r="AK2306">
        <f>IF(Table1[[#This Row],[Last5_Flag]]=1,1,0)</f>
        <v>0</v>
      </c>
      <c r="AL2306">
        <f>COUNTIFS(
    Table1[Player Name], Table1[[#This Row],[Player Name]],
    Table1[Position], Table1[[#This Row],[Position]]
)</f>
        <v>30</v>
      </c>
      <c r="AM2306" t="str" cm="1">
        <f t="array" ref="AM23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307" spans="1:39" x14ac:dyDescent="0.2">
      <c r="A2307" t="str">
        <f>TEXT(Table1[[#This Row],[Date]],"yyyymmdd") &amp; "_" &amp; (LEFT(D2307,3) &amp; "_" &amp; LEFT(E2307,3) &amp; "_" &amp; (Table1[[#This Row],[Game_no.]]))</f>
        <v>20260315_Set_Gle_1</v>
      </c>
      <c r="B2307" s="1">
        <v>46096</v>
      </c>
      <c r="C2307" s="3">
        <v>1</v>
      </c>
      <c r="D2307" t="s">
        <v>304</v>
      </c>
      <c r="E2307" t="s">
        <v>71</v>
      </c>
      <c r="F2307" t="s">
        <v>71</v>
      </c>
      <c r="G2307" t="s">
        <v>304</v>
      </c>
      <c r="H2307" t="s">
        <v>85</v>
      </c>
      <c r="I2307" t="str">
        <f>TRIM(SUBSTITUTE(Table1[[#This Row],[Player]], " ", ""))</f>
        <v>A.Howard</v>
      </c>
      <c r="J2307">
        <v>2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f t="shared" si="104"/>
        <v>0</v>
      </c>
      <c r="W2307" t="s">
        <v>54</v>
      </c>
      <c r="X2307" s="3">
        <v>9</v>
      </c>
      <c r="Y2307">
        <v>0</v>
      </c>
      <c r="AF2307">
        <f>Table1[[#This Row],[AB]]+Table1[[#This Row],[BB]]+Table1[[#This Row],[SF]]</f>
        <v>2</v>
      </c>
      <c r="AG2307">
        <f>Table1[[#This Row],[H]]+Table1[[#This Row],[BB]]</f>
        <v>0</v>
      </c>
      <c r="AH2307">
        <f>Table1[[#This Row],[H]]-Table1[[#This Row],[2B]]-Table1[[#This Row],[3B]]-Table1[[#This Row],[HR]]</f>
        <v>0</v>
      </c>
      <c r="AI2307" s="3">
        <f>IF(Table1[[#This Row],[Team_Game_Number]] &gt;_xlfn.MAXIFS(Table1[Team_Game_Number],Table1[Team],Table1[[#This Row],[Team]]) - 5,1,0)</f>
        <v>0</v>
      </c>
      <c r="AJ2307" cm="1">
        <f t="array" ref="AJ2307">MATCH(Table1[[#This Row],[Game_ID]],_xlfn.UNIQUE(_xlfn._xlws.FILTER(Table1[Game_ID],Table1[Team]=Table1[[#This Row],[Team]])),0)</f>
        <v>20</v>
      </c>
      <c r="AK2307">
        <f>IF(Table1[[#This Row],[Last5_Flag]]=1,1,0)</f>
        <v>0</v>
      </c>
      <c r="AL2307">
        <f>COUNTIFS(
    Table1[Player Name], Table1[[#This Row],[Player Name]],
    Table1[Position], Table1[[#This Row],[Position]]
)</f>
        <v>2</v>
      </c>
      <c r="AM2307" t="str" cm="1">
        <f t="array" ref="AM23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2308" spans="1:39" x14ac:dyDescent="0.2">
      <c r="A2308" t="str">
        <f>TEXT(Table1[[#This Row],[Date]],"yyyymmdd") &amp; "_" &amp; (LEFT(D2308,3) &amp; "_" &amp; LEFT(E2308,3) &amp; "_" &amp; (Table1[[#This Row],[Game_no.]]))</f>
        <v>20260315_Set_Gle_1</v>
      </c>
      <c r="B2308" s="1">
        <v>46096</v>
      </c>
      <c r="C2308" s="3">
        <v>1</v>
      </c>
      <c r="D2308" t="s">
        <v>304</v>
      </c>
      <c r="E2308" t="s">
        <v>71</v>
      </c>
      <c r="F2308" t="s">
        <v>71</v>
      </c>
      <c r="G2308" t="s">
        <v>304</v>
      </c>
      <c r="H2308" t="s">
        <v>91</v>
      </c>
      <c r="I2308" t="str">
        <f>TRIM(SUBSTITUTE(Table1[[#This Row],[Player]], " ", ""))</f>
        <v>Ky.Burdick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f t="shared" si="104"/>
        <v>0</v>
      </c>
      <c r="W2308" t="s">
        <v>58</v>
      </c>
      <c r="X2308" s="3"/>
      <c r="Y2308">
        <v>0</v>
      </c>
      <c r="Z2308">
        <v>2.6669999999999998</v>
      </c>
      <c r="AA2308">
        <v>12</v>
      </c>
      <c r="AB2308">
        <v>11</v>
      </c>
      <c r="AC2308">
        <v>4</v>
      </c>
      <c r="AD2308">
        <v>2</v>
      </c>
      <c r="AE2308">
        <v>3</v>
      </c>
      <c r="AF2308">
        <f>Table1[[#This Row],[AB]]+Table1[[#This Row],[BB]]+Table1[[#This Row],[SF]]</f>
        <v>0</v>
      </c>
      <c r="AG2308">
        <f>Table1[[#This Row],[H]]+Table1[[#This Row],[BB]]</f>
        <v>0</v>
      </c>
      <c r="AH2308">
        <f>Table1[[#This Row],[H]]-Table1[[#This Row],[2B]]-Table1[[#This Row],[3B]]-Table1[[#This Row],[HR]]</f>
        <v>0</v>
      </c>
      <c r="AI2308" s="3">
        <f>IF(Table1[[#This Row],[Team_Game_Number]] &gt;_xlfn.MAXIFS(Table1[Team_Game_Number],Table1[Team],Table1[[#This Row],[Team]]) - 5,1,0)</f>
        <v>0</v>
      </c>
      <c r="AJ2308" cm="1">
        <f t="array" ref="AJ2308">MATCH(Table1[[#This Row],[Game_ID]],_xlfn.UNIQUE(_xlfn._xlws.FILTER(Table1[Game_ID],Table1[Team]=Table1[[#This Row],[Team]])),0)</f>
        <v>20</v>
      </c>
      <c r="AK2308">
        <f>IF(Table1[[#This Row],[Last5_Flag]]=1,1,0)</f>
        <v>0</v>
      </c>
      <c r="AL2308">
        <f>COUNTIFS(
    Table1[Player Name], Table1[[#This Row],[Player Name]],
    Table1[Position], Table1[[#This Row],[Position]]
)</f>
        <v>16</v>
      </c>
      <c r="AM2308" t="str" cm="1">
        <f t="array" ref="AM23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309" spans="1:39" x14ac:dyDescent="0.2">
      <c r="A2309" t="str">
        <f>TEXT(Table1[[#This Row],[Date]],"yyyymmdd") &amp; "_" &amp; (LEFT(D2309,3) &amp; "_" &amp; LEFT(E2309,3) &amp; "_" &amp; (Table1[[#This Row],[Game_no.]]))</f>
        <v>20260315_Set_Gle_1</v>
      </c>
      <c r="B2309" s="1">
        <v>46096</v>
      </c>
      <c r="C2309" s="3">
        <v>1</v>
      </c>
      <c r="D2309" t="s">
        <v>304</v>
      </c>
      <c r="E2309" t="s">
        <v>71</v>
      </c>
      <c r="F2309" t="s">
        <v>71</v>
      </c>
      <c r="G2309" t="s">
        <v>304</v>
      </c>
      <c r="H2309" t="s">
        <v>428</v>
      </c>
      <c r="I2309" t="str">
        <f>TRIM(SUBSTITUTE(Table1[[#This Row],[Player]], " ", ""))</f>
        <v>M.Webb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f t="shared" si="104"/>
        <v>0</v>
      </c>
      <c r="W2309" t="s">
        <v>58</v>
      </c>
      <c r="X2309" s="3"/>
      <c r="Y2309">
        <v>0</v>
      </c>
      <c r="Z2309">
        <v>2.3330000000000002</v>
      </c>
      <c r="AA2309">
        <v>2</v>
      </c>
      <c r="AB2309">
        <v>4</v>
      </c>
      <c r="AC2309">
        <v>2</v>
      </c>
      <c r="AD2309">
        <v>1</v>
      </c>
      <c r="AE2309">
        <v>2</v>
      </c>
      <c r="AF2309">
        <f>Table1[[#This Row],[AB]]+Table1[[#This Row],[BB]]+Table1[[#This Row],[SF]]</f>
        <v>0</v>
      </c>
      <c r="AG2309">
        <f>Table1[[#This Row],[H]]+Table1[[#This Row],[BB]]</f>
        <v>0</v>
      </c>
      <c r="AH2309">
        <f>Table1[[#This Row],[H]]-Table1[[#This Row],[2B]]-Table1[[#This Row],[3B]]-Table1[[#This Row],[HR]]</f>
        <v>0</v>
      </c>
      <c r="AI2309" s="3">
        <f>IF(Table1[[#This Row],[Team_Game_Number]] &gt;_xlfn.MAXIFS(Table1[Team_Game_Number],Table1[Team],Table1[[#This Row],[Team]]) - 5,1,0)</f>
        <v>0</v>
      </c>
      <c r="AJ2309" cm="1">
        <f t="array" ref="AJ2309">MATCH(Table1[[#This Row],[Game_ID]],_xlfn.UNIQUE(_xlfn._xlws.FILTER(Table1[Game_ID],Table1[Team]=Table1[[#This Row],[Team]])),0)</f>
        <v>20</v>
      </c>
      <c r="AK2309">
        <f>IF(Table1[[#This Row],[Last5_Flag]]=1,1,0)</f>
        <v>0</v>
      </c>
      <c r="AL2309">
        <f>COUNTIFS(
    Table1[Player Name], Table1[[#This Row],[Player Name]],
    Table1[Position], Table1[[#This Row],[Position]]
)</f>
        <v>1</v>
      </c>
      <c r="AM2309" t="str" cm="1">
        <f t="array" ref="AM23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310" spans="1:39" x14ac:dyDescent="0.2">
      <c r="A2310" t="str">
        <f>TEXT(Table1[[#This Row],[Date]],"yyyymmdd") &amp; "_" &amp; (LEFT(D2310,3) &amp; "_" &amp; LEFT(E2310,3) &amp; "_" &amp; (Table1[[#This Row],[Game_no.]]))</f>
        <v>20260315_She_UC_1</v>
      </c>
      <c r="B2310" s="1">
        <v>46096</v>
      </c>
      <c r="C2310" s="3">
        <v>1</v>
      </c>
      <c r="D2310" t="s">
        <v>268</v>
      </c>
      <c r="E2310" t="s">
        <v>201</v>
      </c>
      <c r="F2310" t="s">
        <v>201</v>
      </c>
      <c r="G2310" t="s">
        <v>268</v>
      </c>
      <c r="H2310" t="s">
        <v>202</v>
      </c>
      <c r="I2310" t="str">
        <f>TRIM(SUBSTITUTE(Table1[[#This Row],[Player]], " ", ""))</f>
        <v>E.Zucchero</v>
      </c>
      <c r="J2310">
        <v>4</v>
      </c>
      <c r="K2310">
        <v>1</v>
      </c>
      <c r="L2310">
        <v>1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f t="shared" si="104"/>
        <v>1</v>
      </c>
      <c r="W2310" t="s">
        <v>48</v>
      </c>
      <c r="X2310" s="3">
        <v>1</v>
      </c>
      <c r="Y2310">
        <v>0</v>
      </c>
      <c r="AF2310">
        <f>Table1[[#This Row],[AB]]+Table1[[#This Row],[BB]]+Table1[[#This Row],[SF]]</f>
        <v>4</v>
      </c>
      <c r="AG2310">
        <f>Table1[[#This Row],[H]]+Table1[[#This Row],[BB]]</f>
        <v>1</v>
      </c>
      <c r="AH2310">
        <f>Table1[[#This Row],[H]]-Table1[[#This Row],[2B]]-Table1[[#This Row],[3B]]-Table1[[#This Row],[HR]]</f>
        <v>1</v>
      </c>
      <c r="AI2310" s="3">
        <f>IF(Table1[[#This Row],[Team_Game_Number]] &gt;_xlfn.MAXIFS(Table1[Team_Game_Number],Table1[Team],Table1[[#This Row],[Team]]) - 5,1,0)</f>
        <v>0</v>
      </c>
      <c r="AJ2310" cm="1">
        <f t="array" ref="AJ2310">MATCH(Table1[[#This Row],[Game_ID]],_xlfn.UNIQUE(_xlfn._xlws.FILTER(Table1[Game_ID],Table1[Team]=Table1[[#This Row],[Team]])),0)</f>
        <v>24</v>
      </c>
      <c r="AK2310">
        <f>IF(Table1[[#This Row],[Last5_Flag]]=1,1,0)</f>
        <v>0</v>
      </c>
      <c r="AL2310">
        <f>COUNTIFS(
    Table1[Player Name], Table1[[#This Row],[Player Name]],
    Table1[Position], Table1[[#This Row],[Position]]
)</f>
        <v>33</v>
      </c>
      <c r="AM2310" t="str" cm="1">
        <f t="array" ref="AM23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311" spans="1:39" x14ac:dyDescent="0.2">
      <c r="A2311" t="str">
        <f>TEXT(Table1[[#This Row],[Date]],"yyyymmdd") &amp; "_" &amp; (LEFT(D2311,3) &amp; "_" &amp; LEFT(E2311,3) &amp; "_" &amp; (Table1[[#This Row],[Game_no.]]))</f>
        <v>20260315_She_UC_1</v>
      </c>
      <c r="B2311" s="1">
        <v>46096</v>
      </c>
      <c r="C2311" s="3">
        <v>1</v>
      </c>
      <c r="D2311" t="s">
        <v>268</v>
      </c>
      <c r="E2311" t="s">
        <v>201</v>
      </c>
      <c r="F2311" t="s">
        <v>201</v>
      </c>
      <c r="G2311" t="s">
        <v>268</v>
      </c>
      <c r="H2311" t="s">
        <v>205</v>
      </c>
      <c r="I2311" t="str">
        <f>TRIM(SUBSTITUTE(Table1[[#This Row],[Player]], " ", ""))</f>
        <v>T.Hodson</v>
      </c>
      <c r="J2311">
        <v>4</v>
      </c>
      <c r="K2311">
        <v>1</v>
      </c>
      <c r="L2311">
        <v>1</v>
      </c>
      <c r="M2311">
        <v>3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f t="shared" si="104"/>
        <v>3</v>
      </c>
      <c r="W2311" t="s">
        <v>8</v>
      </c>
      <c r="X2311" s="3">
        <v>2</v>
      </c>
      <c r="Y2311">
        <v>0</v>
      </c>
      <c r="AF2311">
        <f>Table1[[#This Row],[AB]]+Table1[[#This Row],[BB]]+Table1[[#This Row],[SF]]</f>
        <v>4</v>
      </c>
      <c r="AG2311">
        <f>Table1[[#This Row],[H]]+Table1[[#This Row],[BB]]</f>
        <v>1</v>
      </c>
      <c r="AH2311">
        <f>Table1[[#This Row],[H]]-Table1[[#This Row],[2B]]-Table1[[#This Row],[3B]]-Table1[[#This Row],[HR]]</f>
        <v>0</v>
      </c>
      <c r="AI2311" s="3">
        <f>IF(Table1[[#This Row],[Team_Game_Number]] &gt;_xlfn.MAXIFS(Table1[Team_Game_Number],Table1[Team],Table1[[#This Row],[Team]]) - 5,1,0)</f>
        <v>0</v>
      </c>
      <c r="AJ2311" cm="1">
        <f t="array" ref="AJ2311">MATCH(Table1[[#This Row],[Game_ID]],_xlfn.UNIQUE(_xlfn._xlws.FILTER(Table1[Game_ID],Table1[Team]=Table1[[#This Row],[Team]])),0)</f>
        <v>24</v>
      </c>
      <c r="AK2311">
        <f>IF(Table1[[#This Row],[Last5_Flag]]=1,1,0)</f>
        <v>0</v>
      </c>
      <c r="AL2311">
        <f>COUNTIFS(
    Table1[Player Name], Table1[[#This Row],[Player Name]],
    Table1[Position], Table1[[#This Row],[Position]]
)</f>
        <v>33</v>
      </c>
      <c r="AM2311" t="str" cm="1">
        <f t="array" ref="AM23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312" spans="1:39" x14ac:dyDescent="0.2">
      <c r="A2312" t="str">
        <f>TEXT(Table1[[#This Row],[Date]],"yyyymmdd") &amp; "_" &amp; (LEFT(D2312,3) &amp; "_" &amp; LEFT(E2312,3) &amp; "_" &amp; (Table1[[#This Row],[Game_no.]]))</f>
        <v>20260315_She_UC_1</v>
      </c>
      <c r="B2312" s="1">
        <v>46096</v>
      </c>
      <c r="C2312" s="3">
        <v>1</v>
      </c>
      <c r="D2312" t="s">
        <v>268</v>
      </c>
      <c r="E2312" t="s">
        <v>201</v>
      </c>
      <c r="F2312" t="s">
        <v>201</v>
      </c>
      <c r="G2312" t="s">
        <v>268</v>
      </c>
      <c r="H2312" t="s">
        <v>222</v>
      </c>
      <c r="I2312" t="str">
        <f>TRIM(SUBSTITUTE(Table1[[#This Row],[Player]], " ", ""))</f>
        <v>C.Masters</v>
      </c>
      <c r="J2312">
        <v>3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f t="shared" si="104"/>
        <v>0</v>
      </c>
      <c r="W2312" t="s">
        <v>58</v>
      </c>
      <c r="X2312" s="3">
        <v>3</v>
      </c>
      <c r="Y2312">
        <v>0</v>
      </c>
      <c r="Z2312">
        <v>5</v>
      </c>
      <c r="AA2312">
        <v>4</v>
      </c>
      <c r="AB2312">
        <v>0</v>
      </c>
      <c r="AC2312">
        <v>0</v>
      </c>
      <c r="AD2312">
        <v>2</v>
      </c>
      <c r="AE2312">
        <v>5</v>
      </c>
      <c r="AF2312">
        <f>Table1[[#This Row],[AB]]+Table1[[#This Row],[BB]]+Table1[[#This Row],[SF]]</f>
        <v>3</v>
      </c>
      <c r="AG2312">
        <f>Table1[[#This Row],[H]]+Table1[[#This Row],[BB]]</f>
        <v>0</v>
      </c>
      <c r="AH2312">
        <f>Table1[[#This Row],[H]]-Table1[[#This Row],[2B]]-Table1[[#This Row],[3B]]-Table1[[#This Row],[HR]]</f>
        <v>0</v>
      </c>
      <c r="AI2312" s="3">
        <f>IF(Table1[[#This Row],[Team_Game_Number]] &gt;_xlfn.MAXIFS(Table1[Team_Game_Number],Table1[Team],Table1[[#This Row],[Team]]) - 5,1,0)</f>
        <v>0</v>
      </c>
      <c r="AJ2312" cm="1">
        <f t="array" ref="AJ2312">MATCH(Table1[[#This Row],[Game_ID]],_xlfn.UNIQUE(_xlfn._xlws.FILTER(Table1[Game_ID],Table1[Team]=Table1[[#This Row],[Team]])),0)</f>
        <v>24</v>
      </c>
      <c r="AK2312">
        <f>IF(Table1[[#This Row],[Last5_Flag]]=1,1,0)</f>
        <v>0</v>
      </c>
      <c r="AL2312">
        <f>COUNTIFS(
    Table1[Player Name], Table1[[#This Row],[Player Name]],
    Table1[Position], Table1[[#This Row],[Position]]
)</f>
        <v>11</v>
      </c>
      <c r="AM2312" t="str" cm="1">
        <f t="array" ref="AM23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313" spans="1:39" x14ac:dyDescent="0.2">
      <c r="A2313" t="str">
        <f>TEXT(Table1[[#This Row],[Date]],"yyyymmdd") &amp; "_" &amp; (LEFT(D2313,3) &amp; "_" &amp; LEFT(E2313,3) &amp; "_" &amp; (Table1[[#This Row],[Game_no.]]))</f>
        <v>20260315_She_UC_1</v>
      </c>
      <c r="B2313" s="1">
        <v>46096</v>
      </c>
      <c r="C2313" s="3">
        <v>1</v>
      </c>
      <c r="D2313" t="s">
        <v>268</v>
      </c>
      <c r="E2313" t="s">
        <v>201</v>
      </c>
      <c r="F2313" t="s">
        <v>201</v>
      </c>
      <c r="G2313" t="s">
        <v>268</v>
      </c>
      <c r="H2313" t="s">
        <v>213</v>
      </c>
      <c r="I2313" t="str">
        <f>TRIM(SUBSTITUTE(Table1[[#This Row],[Player]], " ", ""))</f>
        <v>L.Varney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f t="shared" si="104"/>
        <v>0</v>
      </c>
      <c r="W2313" t="s">
        <v>58</v>
      </c>
      <c r="X2313" s="3"/>
      <c r="Y2313">
        <v>0</v>
      </c>
      <c r="Z2313">
        <v>4</v>
      </c>
      <c r="AA2313">
        <v>0</v>
      </c>
      <c r="AB2313">
        <v>0</v>
      </c>
      <c r="AC2313">
        <v>0</v>
      </c>
      <c r="AD2313">
        <v>0</v>
      </c>
      <c r="AE2313">
        <v>1</v>
      </c>
      <c r="AF2313">
        <f>Table1[[#This Row],[AB]]+Table1[[#This Row],[BB]]+Table1[[#This Row],[SF]]</f>
        <v>0</v>
      </c>
      <c r="AG2313">
        <f>Table1[[#This Row],[H]]+Table1[[#This Row],[BB]]</f>
        <v>0</v>
      </c>
      <c r="AH2313">
        <f>Table1[[#This Row],[H]]-Table1[[#This Row],[2B]]-Table1[[#This Row],[3B]]-Table1[[#This Row],[HR]]</f>
        <v>0</v>
      </c>
      <c r="AI2313" s="3">
        <f>IF(Table1[[#This Row],[Team_Game_Number]] &gt;_xlfn.MAXIFS(Table1[Team_Game_Number],Table1[Team],Table1[[#This Row],[Team]]) - 5,1,0)</f>
        <v>0</v>
      </c>
      <c r="AJ2313" cm="1">
        <f t="array" ref="AJ2313">MATCH(Table1[[#This Row],[Game_ID]],_xlfn.UNIQUE(_xlfn._xlws.FILTER(Table1[Game_ID],Table1[Team]=Table1[[#This Row],[Team]])),0)</f>
        <v>24</v>
      </c>
      <c r="AK2313">
        <f>IF(Table1[[#This Row],[Last5_Flag]]=1,1,0)</f>
        <v>0</v>
      </c>
      <c r="AL2313">
        <f>COUNTIFS(
    Table1[Player Name], Table1[[#This Row],[Player Name]],
    Table1[Position], Table1[[#This Row],[Position]]
)</f>
        <v>10</v>
      </c>
      <c r="AM2313" t="str" cm="1">
        <f t="array" ref="AM23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314" spans="1:39" x14ac:dyDescent="0.2">
      <c r="A2314" t="str">
        <f>TEXT(Table1[[#This Row],[Date]],"yyyymmdd") &amp; "_" &amp; (LEFT(D2314,3) &amp; "_" &amp; LEFT(E2314,3) &amp; "_" &amp; (Table1[[#This Row],[Game_no.]]))</f>
        <v>20260315_She_UC_1</v>
      </c>
      <c r="B2314" s="1">
        <v>46096</v>
      </c>
      <c r="C2314" s="3">
        <v>1</v>
      </c>
      <c r="D2314" t="s">
        <v>268</v>
      </c>
      <c r="E2314" t="s">
        <v>201</v>
      </c>
      <c r="F2314" t="s">
        <v>201</v>
      </c>
      <c r="G2314" t="s">
        <v>268</v>
      </c>
      <c r="H2314" t="s">
        <v>204</v>
      </c>
      <c r="I2314" t="str">
        <f>TRIM(SUBSTITUTE(Table1[[#This Row],[Player]], " ", ""))</f>
        <v>K.Moran</v>
      </c>
      <c r="J2314">
        <v>2</v>
      </c>
      <c r="K2314">
        <v>1</v>
      </c>
      <c r="L2314">
        <v>1</v>
      </c>
      <c r="M2314">
        <v>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1</v>
      </c>
      <c r="V2314">
        <f t="shared" si="104"/>
        <v>1</v>
      </c>
      <c r="W2314" t="s">
        <v>43</v>
      </c>
      <c r="X2314" s="3">
        <v>4</v>
      </c>
      <c r="Y2314">
        <v>0</v>
      </c>
      <c r="AF2314">
        <f>Table1[[#This Row],[AB]]+Table1[[#This Row],[BB]]+Table1[[#This Row],[SF]]</f>
        <v>3</v>
      </c>
      <c r="AG2314">
        <f>Table1[[#This Row],[H]]+Table1[[#This Row],[BB]]</f>
        <v>1</v>
      </c>
      <c r="AH2314">
        <f>Table1[[#This Row],[H]]-Table1[[#This Row],[2B]]-Table1[[#This Row],[3B]]-Table1[[#This Row],[HR]]</f>
        <v>1</v>
      </c>
      <c r="AI2314" s="3">
        <f>IF(Table1[[#This Row],[Team_Game_Number]] &gt;_xlfn.MAXIFS(Table1[Team_Game_Number],Table1[Team],Table1[[#This Row],[Team]]) - 5,1,0)</f>
        <v>0</v>
      </c>
      <c r="AJ2314" cm="1">
        <f t="array" ref="AJ2314">MATCH(Table1[[#This Row],[Game_ID]],_xlfn.UNIQUE(_xlfn._xlws.FILTER(Table1[Game_ID],Table1[Team]=Table1[[#This Row],[Team]])),0)</f>
        <v>24</v>
      </c>
      <c r="AK2314">
        <f>IF(Table1[[#This Row],[Last5_Flag]]=1,1,0)</f>
        <v>0</v>
      </c>
      <c r="AL2314">
        <f>COUNTIFS(
    Table1[Player Name], Table1[[#This Row],[Player Name]],
    Table1[Position], Table1[[#This Row],[Position]]
)</f>
        <v>18</v>
      </c>
      <c r="AM2314" t="str" cm="1">
        <f t="array" ref="AM23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315" spans="1:39" x14ac:dyDescent="0.2">
      <c r="A2315" t="str">
        <f>TEXT(Table1[[#This Row],[Date]],"yyyymmdd") &amp; "_" &amp; (LEFT(D2315,3) &amp; "_" &amp; LEFT(E2315,3) &amp; "_" &amp; (Table1[[#This Row],[Game_no.]]))</f>
        <v>20260315_She_UC_1</v>
      </c>
      <c r="B2315" s="1">
        <v>46096</v>
      </c>
      <c r="C2315" s="3">
        <v>1</v>
      </c>
      <c r="D2315" t="s">
        <v>268</v>
      </c>
      <c r="E2315" t="s">
        <v>201</v>
      </c>
      <c r="F2315" t="s">
        <v>201</v>
      </c>
      <c r="G2315" t="s">
        <v>268</v>
      </c>
      <c r="H2315" t="s">
        <v>206</v>
      </c>
      <c r="I2315" t="str">
        <f>TRIM(SUBSTITUTE(Table1[[#This Row],[Player]], " ", ""))</f>
        <v>D.Pici</v>
      </c>
      <c r="J2315">
        <v>1</v>
      </c>
      <c r="K2315">
        <v>1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f t="shared" si="104"/>
        <v>0</v>
      </c>
      <c r="W2315" t="s">
        <v>52</v>
      </c>
      <c r="X2315" s="3">
        <v>5</v>
      </c>
      <c r="Y2315">
        <v>0</v>
      </c>
      <c r="AF2315">
        <f>Table1[[#This Row],[AB]]+Table1[[#This Row],[BB]]+Table1[[#This Row],[SF]]</f>
        <v>2</v>
      </c>
      <c r="AG2315">
        <f>Table1[[#This Row],[H]]+Table1[[#This Row],[BB]]</f>
        <v>1</v>
      </c>
      <c r="AH2315">
        <f>Table1[[#This Row],[H]]-Table1[[#This Row],[2B]]-Table1[[#This Row],[3B]]-Table1[[#This Row],[HR]]</f>
        <v>0</v>
      </c>
      <c r="AI2315" s="3">
        <f>IF(Table1[[#This Row],[Team_Game_Number]] &gt;_xlfn.MAXIFS(Table1[Team_Game_Number],Table1[Team],Table1[[#This Row],[Team]]) - 5,1,0)</f>
        <v>0</v>
      </c>
      <c r="AJ2315" cm="1">
        <f t="array" ref="AJ2315">MATCH(Table1[[#This Row],[Game_ID]],_xlfn.UNIQUE(_xlfn._xlws.FILTER(Table1[Game_ID],Table1[Team]=Table1[[#This Row],[Team]])),0)</f>
        <v>24</v>
      </c>
      <c r="AK2315">
        <f>IF(Table1[[#This Row],[Last5_Flag]]=1,1,0)</f>
        <v>0</v>
      </c>
      <c r="AL2315">
        <f>COUNTIFS(
    Table1[Player Name], Table1[[#This Row],[Player Name]],
    Table1[Position], Table1[[#This Row],[Position]]
)</f>
        <v>7</v>
      </c>
      <c r="AM2315" t="str" cm="1">
        <f t="array" ref="AM23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316" spans="1:39" x14ac:dyDescent="0.2">
      <c r="A2316" t="str">
        <f>TEXT(Table1[[#This Row],[Date]],"yyyymmdd") &amp; "_" &amp; (LEFT(D2316,3) &amp; "_" &amp; LEFT(E2316,3) &amp; "_" &amp; (Table1[[#This Row],[Game_no.]]))</f>
        <v>20260315_She_UC_1</v>
      </c>
      <c r="B2316" s="1">
        <v>46096</v>
      </c>
      <c r="C2316" s="3">
        <v>1</v>
      </c>
      <c r="D2316" t="s">
        <v>268</v>
      </c>
      <c r="E2316" t="s">
        <v>201</v>
      </c>
      <c r="F2316" t="s">
        <v>201</v>
      </c>
      <c r="G2316" t="s">
        <v>268</v>
      </c>
      <c r="H2316" t="s">
        <v>211</v>
      </c>
      <c r="I2316" t="str">
        <f>TRIM(SUBSTITUTE(Table1[[#This Row],[Player]], " ", ""))</f>
        <v>K.Serra</v>
      </c>
      <c r="J2316">
        <v>1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f t="shared" si="104"/>
        <v>1</v>
      </c>
      <c r="W2316" t="s">
        <v>74</v>
      </c>
      <c r="X2316" s="3">
        <v>5</v>
      </c>
      <c r="Y2316">
        <v>0</v>
      </c>
      <c r="AF2316">
        <f>Table1[[#This Row],[AB]]+Table1[[#This Row],[BB]]+Table1[[#This Row],[SF]]</f>
        <v>1</v>
      </c>
      <c r="AG2316">
        <f>Table1[[#This Row],[H]]+Table1[[#This Row],[BB]]</f>
        <v>1</v>
      </c>
      <c r="AH2316">
        <f>Table1[[#This Row],[H]]-Table1[[#This Row],[2B]]-Table1[[#This Row],[3B]]-Table1[[#This Row],[HR]]</f>
        <v>1</v>
      </c>
      <c r="AI2316" s="3">
        <f>IF(Table1[[#This Row],[Team_Game_Number]] &gt;_xlfn.MAXIFS(Table1[Team_Game_Number],Table1[Team],Table1[[#This Row],[Team]]) - 5,1,0)</f>
        <v>0</v>
      </c>
      <c r="AJ2316" cm="1">
        <f t="array" ref="AJ2316">MATCH(Table1[[#This Row],[Game_ID]],_xlfn.UNIQUE(_xlfn._xlws.FILTER(Table1[Game_ID],Table1[Team]=Table1[[#This Row],[Team]])),0)</f>
        <v>24</v>
      </c>
      <c r="AK2316">
        <f>IF(Table1[[#This Row],[Last5_Flag]]=1,1,0)</f>
        <v>0</v>
      </c>
      <c r="AL2316">
        <f>COUNTIFS(
    Table1[Player Name], Table1[[#This Row],[Player Name]],
    Table1[Position], Table1[[#This Row],[Position]]
)</f>
        <v>1</v>
      </c>
      <c r="AM2316" t="str" cm="1">
        <f t="array" ref="AM23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317" spans="1:39" x14ac:dyDescent="0.2">
      <c r="A2317" t="str">
        <f>TEXT(Table1[[#This Row],[Date]],"yyyymmdd") &amp; "_" &amp; (LEFT(D2317,3) &amp; "_" &amp; LEFT(E2317,3) &amp; "_" &amp; (Table1[[#This Row],[Game_no.]]))</f>
        <v>20260315_She_UC_1</v>
      </c>
      <c r="B2317" s="1">
        <v>46096</v>
      </c>
      <c r="C2317" s="3">
        <v>1</v>
      </c>
      <c r="D2317" t="s">
        <v>268</v>
      </c>
      <c r="E2317" t="s">
        <v>201</v>
      </c>
      <c r="F2317" t="s">
        <v>201</v>
      </c>
      <c r="G2317" t="s">
        <v>268</v>
      </c>
      <c r="H2317" t="s">
        <v>210</v>
      </c>
      <c r="I2317" t="str">
        <f>TRIM(SUBSTITUTE(Table1[[#This Row],[Player]], " ", ""))</f>
        <v>E.Smith</v>
      </c>
      <c r="J2317">
        <v>2</v>
      </c>
      <c r="K2317">
        <v>0</v>
      </c>
      <c r="L2317">
        <v>0</v>
      </c>
      <c r="M2317">
        <v>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f t="shared" si="104"/>
        <v>0</v>
      </c>
      <c r="W2317" t="s">
        <v>7</v>
      </c>
      <c r="X2317" s="3">
        <v>6</v>
      </c>
      <c r="Y2317">
        <v>0</v>
      </c>
      <c r="AF2317">
        <f>Table1[[#This Row],[AB]]+Table1[[#This Row],[BB]]+Table1[[#This Row],[SF]]</f>
        <v>3</v>
      </c>
      <c r="AG2317">
        <f>Table1[[#This Row],[H]]+Table1[[#This Row],[BB]]</f>
        <v>0</v>
      </c>
      <c r="AH2317">
        <f>Table1[[#This Row],[H]]-Table1[[#This Row],[2B]]-Table1[[#This Row],[3B]]-Table1[[#This Row],[HR]]</f>
        <v>0</v>
      </c>
      <c r="AI2317" s="3">
        <f>IF(Table1[[#This Row],[Team_Game_Number]] &gt;_xlfn.MAXIFS(Table1[Team_Game_Number],Table1[Team],Table1[[#This Row],[Team]]) - 5,1,0)</f>
        <v>0</v>
      </c>
      <c r="AJ2317" cm="1">
        <f t="array" ref="AJ2317">MATCH(Table1[[#This Row],[Game_ID]],_xlfn.UNIQUE(_xlfn._xlws.FILTER(Table1[Game_ID],Table1[Team]=Table1[[#This Row],[Team]])),0)</f>
        <v>24</v>
      </c>
      <c r="AK2317">
        <f>IF(Table1[[#This Row],[Last5_Flag]]=1,1,0)</f>
        <v>0</v>
      </c>
      <c r="AL2317">
        <f>COUNTIFS(
    Table1[Player Name], Table1[[#This Row],[Player Name]],
    Table1[Position], Table1[[#This Row],[Position]]
)</f>
        <v>28</v>
      </c>
      <c r="AM2317" t="str" cm="1">
        <f t="array" ref="AM23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318" spans="1:39" x14ac:dyDescent="0.2">
      <c r="A2318" t="str">
        <f>TEXT(Table1[[#This Row],[Date]],"yyyymmdd") &amp; "_" &amp; (LEFT(D2318,3) &amp; "_" &amp; LEFT(E2318,3) &amp; "_" &amp; (Table1[[#This Row],[Game_no.]]))</f>
        <v>20260315_She_UC_1</v>
      </c>
      <c r="B2318" s="1">
        <v>46096</v>
      </c>
      <c r="C2318" s="3">
        <v>1</v>
      </c>
      <c r="D2318" t="s">
        <v>268</v>
      </c>
      <c r="E2318" t="s">
        <v>201</v>
      </c>
      <c r="F2318" t="s">
        <v>201</v>
      </c>
      <c r="G2318" t="s">
        <v>268</v>
      </c>
      <c r="H2318" t="s">
        <v>208</v>
      </c>
      <c r="I2318" t="str">
        <f>TRIM(SUBSTITUTE(Table1[[#This Row],[Player]], " ", ""))</f>
        <v>A.Espinoza</v>
      </c>
      <c r="J2318">
        <v>3</v>
      </c>
      <c r="K2318">
        <v>0</v>
      </c>
      <c r="L2318">
        <v>1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f t="shared" si="104"/>
        <v>1</v>
      </c>
      <c r="W2318" t="s">
        <v>57</v>
      </c>
      <c r="X2318" s="3">
        <v>7</v>
      </c>
      <c r="Y2318">
        <v>0</v>
      </c>
      <c r="AF2318">
        <f>Table1[[#This Row],[AB]]+Table1[[#This Row],[BB]]+Table1[[#This Row],[SF]]</f>
        <v>3</v>
      </c>
      <c r="AG2318">
        <f>Table1[[#This Row],[H]]+Table1[[#This Row],[BB]]</f>
        <v>1</v>
      </c>
      <c r="AH2318">
        <f>Table1[[#This Row],[H]]-Table1[[#This Row],[2B]]-Table1[[#This Row],[3B]]-Table1[[#This Row],[HR]]</f>
        <v>1</v>
      </c>
      <c r="AI2318" s="3">
        <f>IF(Table1[[#This Row],[Team_Game_Number]] &gt;_xlfn.MAXIFS(Table1[Team_Game_Number],Table1[Team],Table1[[#This Row],[Team]]) - 5,1,0)</f>
        <v>0</v>
      </c>
      <c r="AJ2318" cm="1">
        <f t="array" ref="AJ2318">MATCH(Table1[[#This Row],[Game_ID]],_xlfn.UNIQUE(_xlfn._xlws.FILTER(Table1[Game_ID],Table1[Team]=Table1[[#This Row],[Team]])),0)</f>
        <v>24</v>
      </c>
      <c r="AK2318">
        <f>IF(Table1[[#This Row],[Last5_Flag]]=1,1,0)</f>
        <v>0</v>
      </c>
      <c r="AL2318">
        <f>COUNTIFS(
    Table1[Player Name], Table1[[#This Row],[Player Name]],
    Table1[Position], Table1[[#This Row],[Position]]
)</f>
        <v>31</v>
      </c>
      <c r="AM2318" t="str" cm="1">
        <f t="array" ref="AM23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319" spans="1:39" x14ac:dyDescent="0.2">
      <c r="A2319" t="str">
        <f>TEXT(Table1[[#This Row],[Date]],"yyyymmdd") &amp; "_" &amp; (LEFT(D2319,3) &amp; "_" &amp; LEFT(E2319,3) &amp; "_" &amp; (Table1[[#This Row],[Game_no.]]))</f>
        <v>20260315_She_UC_1</v>
      </c>
      <c r="B2319" s="1">
        <v>46096</v>
      </c>
      <c r="C2319" s="3">
        <v>1</v>
      </c>
      <c r="D2319" t="s">
        <v>268</v>
      </c>
      <c r="E2319" t="s">
        <v>201</v>
      </c>
      <c r="F2319" t="s">
        <v>201</v>
      </c>
      <c r="G2319" t="s">
        <v>268</v>
      </c>
      <c r="H2319" t="s">
        <v>266</v>
      </c>
      <c r="I2319" t="str">
        <f>TRIM(SUBSTITUTE(Table1[[#This Row],[Player]], " ", ""))</f>
        <v>M.Hataway</v>
      </c>
      <c r="J2319">
        <v>2</v>
      </c>
      <c r="K2319">
        <v>1</v>
      </c>
      <c r="L2319">
        <v>1</v>
      </c>
      <c r="M2319">
        <v>0</v>
      </c>
      <c r="N2319">
        <v>0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f t="shared" si="104"/>
        <v>1</v>
      </c>
      <c r="W2319" t="s">
        <v>54</v>
      </c>
      <c r="X2319" s="3">
        <v>8</v>
      </c>
      <c r="Y2319">
        <v>0</v>
      </c>
      <c r="AF2319">
        <f>Table1[[#This Row],[AB]]+Table1[[#This Row],[BB]]+Table1[[#This Row],[SF]]</f>
        <v>2</v>
      </c>
      <c r="AG2319">
        <f>Table1[[#This Row],[H]]+Table1[[#This Row],[BB]]</f>
        <v>1</v>
      </c>
      <c r="AH2319">
        <f>Table1[[#This Row],[H]]-Table1[[#This Row],[2B]]-Table1[[#This Row],[3B]]-Table1[[#This Row],[HR]]</f>
        <v>1</v>
      </c>
      <c r="AI2319" s="3">
        <f>IF(Table1[[#This Row],[Team_Game_Number]] &gt;_xlfn.MAXIFS(Table1[Team_Game_Number],Table1[Team],Table1[[#This Row],[Team]]) - 5,1,0)</f>
        <v>0</v>
      </c>
      <c r="AJ2319" cm="1">
        <f t="array" ref="AJ2319">MATCH(Table1[[#This Row],[Game_ID]],_xlfn.UNIQUE(_xlfn._xlws.FILTER(Table1[Game_ID],Table1[Team]=Table1[[#This Row],[Team]])),0)</f>
        <v>24</v>
      </c>
      <c r="AK2319">
        <f>IF(Table1[[#This Row],[Last5_Flag]]=1,1,0)</f>
        <v>0</v>
      </c>
      <c r="AL2319">
        <f>COUNTIFS(
    Table1[Player Name], Table1[[#This Row],[Player Name]],
    Table1[Position], Table1[[#This Row],[Position]]
)</f>
        <v>14</v>
      </c>
      <c r="AM2319" t="str" cm="1">
        <f t="array" ref="AM23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320" spans="1:39" x14ac:dyDescent="0.2">
      <c r="A2320" t="str">
        <f>TEXT(Table1[[#This Row],[Date]],"yyyymmdd") &amp; "_" &amp; (LEFT(D2320,3) &amp; "_" &amp; LEFT(E2320,3) &amp; "_" &amp; (Table1[[#This Row],[Game_no.]]))</f>
        <v>20260315_She_UC_1</v>
      </c>
      <c r="B2320" s="1">
        <v>46096</v>
      </c>
      <c r="C2320" s="3">
        <v>1</v>
      </c>
      <c r="D2320" t="s">
        <v>268</v>
      </c>
      <c r="E2320" t="s">
        <v>201</v>
      </c>
      <c r="F2320" t="s">
        <v>201</v>
      </c>
      <c r="G2320" t="s">
        <v>268</v>
      </c>
      <c r="H2320" t="s">
        <v>316</v>
      </c>
      <c r="I2320" t="str">
        <f>TRIM(SUBSTITUTE(Table1[[#This Row],[Player]], " ", ""))</f>
        <v>S.Compton</v>
      </c>
      <c r="J2320">
        <v>1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f t="shared" si="104"/>
        <v>1</v>
      </c>
      <c r="W2320" t="s">
        <v>74</v>
      </c>
      <c r="X2320" s="3">
        <v>8</v>
      </c>
      <c r="Y2320">
        <v>0</v>
      </c>
      <c r="AF2320">
        <f>Table1[[#This Row],[AB]]+Table1[[#This Row],[BB]]+Table1[[#This Row],[SF]]</f>
        <v>1</v>
      </c>
      <c r="AG2320">
        <f>Table1[[#This Row],[H]]+Table1[[#This Row],[BB]]</f>
        <v>1</v>
      </c>
      <c r="AH2320">
        <f>Table1[[#This Row],[H]]-Table1[[#This Row],[2B]]-Table1[[#This Row],[3B]]-Table1[[#This Row],[HR]]</f>
        <v>1</v>
      </c>
      <c r="AI2320" s="3">
        <f>IF(Table1[[#This Row],[Team_Game_Number]] &gt;_xlfn.MAXIFS(Table1[Team_Game_Number],Table1[Team],Table1[[#This Row],[Team]]) - 5,1,0)</f>
        <v>0</v>
      </c>
      <c r="AJ2320" cm="1">
        <f t="array" ref="AJ2320">MATCH(Table1[[#This Row],[Game_ID]],_xlfn.UNIQUE(_xlfn._xlws.FILTER(Table1[Game_ID],Table1[Team]=Table1[[#This Row],[Team]])),0)</f>
        <v>24</v>
      </c>
      <c r="AK2320">
        <f>IF(Table1[[#This Row],[Last5_Flag]]=1,1,0)</f>
        <v>0</v>
      </c>
      <c r="AL2320">
        <f>COUNTIFS(
    Table1[Player Name], Table1[[#This Row],[Player Name]],
    Table1[Position], Table1[[#This Row],[Position]]
)</f>
        <v>6</v>
      </c>
      <c r="AM2320" t="str" cm="1">
        <f t="array" ref="AM23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321" spans="1:39" x14ac:dyDescent="0.2">
      <c r="A2321" t="str">
        <f>TEXT(Table1[[#This Row],[Date]],"yyyymmdd") &amp; "_" &amp; (LEFT(D2321,3) &amp; "_" &amp; LEFT(E2321,3) &amp; "_" &amp; (Table1[[#This Row],[Game_no.]]))</f>
        <v>20260315_She_UC_1</v>
      </c>
      <c r="B2321" s="1">
        <v>46096</v>
      </c>
      <c r="C2321" s="3">
        <v>1</v>
      </c>
      <c r="D2321" t="s">
        <v>268</v>
      </c>
      <c r="E2321" t="s">
        <v>201</v>
      </c>
      <c r="F2321" t="s">
        <v>201</v>
      </c>
      <c r="G2321" t="s">
        <v>268</v>
      </c>
      <c r="H2321" t="s">
        <v>203</v>
      </c>
      <c r="I2321" t="str">
        <f>TRIM(SUBSTITUTE(Table1[[#This Row],[Player]], " ", ""))</f>
        <v>B.Polistina</v>
      </c>
      <c r="J2321">
        <v>3</v>
      </c>
      <c r="K2321">
        <v>1</v>
      </c>
      <c r="L2321">
        <v>3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f t="shared" si="104"/>
        <v>3</v>
      </c>
      <c r="W2321" t="s">
        <v>53</v>
      </c>
      <c r="X2321" s="3">
        <v>9</v>
      </c>
      <c r="Y2321">
        <v>0</v>
      </c>
      <c r="AF2321">
        <f>Table1[[#This Row],[AB]]+Table1[[#This Row],[BB]]+Table1[[#This Row],[SF]]</f>
        <v>3</v>
      </c>
      <c r="AG2321">
        <f>Table1[[#This Row],[H]]+Table1[[#This Row],[BB]]</f>
        <v>3</v>
      </c>
      <c r="AH2321">
        <f>Table1[[#This Row],[H]]-Table1[[#This Row],[2B]]-Table1[[#This Row],[3B]]-Table1[[#This Row],[HR]]</f>
        <v>3</v>
      </c>
      <c r="AI2321" s="3">
        <f>IF(Table1[[#This Row],[Team_Game_Number]] &gt;_xlfn.MAXIFS(Table1[Team_Game_Number],Table1[Team],Table1[[#This Row],[Team]]) - 5,1,0)</f>
        <v>0</v>
      </c>
      <c r="AJ2321" cm="1">
        <f t="array" ref="AJ2321">MATCH(Table1[[#This Row],[Game_ID]],_xlfn.UNIQUE(_xlfn._xlws.FILTER(Table1[Game_ID],Table1[Team]=Table1[[#This Row],[Team]])),0)</f>
        <v>24</v>
      </c>
      <c r="AK2321">
        <f>IF(Table1[[#This Row],[Last5_Flag]]=1,1,0)</f>
        <v>0</v>
      </c>
      <c r="AL2321">
        <f>COUNTIFS(
    Table1[Player Name], Table1[[#This Row],[Player Name]],
    Table1[Position], Table1[[#This Row],[Position]]
)</f>
        <v>18</v>
      </c>
      <c r="AM2321" t="str" cm="1">
        <f t="array" ref="AM23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322" spans="1:39" x14ac:dyDescent="0.2">
      <c r="A2322" t="str">
        <f>TEXT(Table1[[#This Row],[Date]],"yyyymmdd") &amp; "_" &amp; (LEFT(D2322,3) &amp; "_" &amp; LEFT(E2322,3) &amp; "_" &amp; (Table1[[#This Row],[Game_no.]]))</f>
        <v>20260315_Man_Con_1</v>
      </c>
      <c r="B2322" s="1">
        <v>46096</v>
      </c>
      <c r="C2322" s="3">
        <v>1</v>
      </c>
      <c r="D2322" t="s">
        <v>365</v>
      </c>
      <c r="E2322" t="s">
        <v>97</v>
      </c>
      <c r="F2322" t="s">
        <v>97</v>
      </c>
      <c r="G2322" t="s">
        <v>429</v>
      </c>
      <c r="H2322" t="s">
        <v>98</v>
      </c>
      <c r="I2322" t="str">
        <f>TRIM(SUBSTITUTE(Table1[[#This Row],[Player]], " ", ""))</f>
        <v>K.Morgan</v>
      </c>
      <c r="J2322">
        <v>3</v>
      </c>
      <c r="K2322">
        <v>2</v>
      </c>
      <c r="L2322">
        <v>1</v>
      </c>
      <c r="M2322">
        <v>2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1</v>
      </c>
      <c r="U2322">
        <v>0</v>
      </c>
      <c r="V2322">
        <f t="shared" si="104"/>
        <v>5</v>
      </c>
      <c r="W2322" t="s">
        <v>8</v>
      </c>
      <c r="X2322" s="3">
        <v>1</v>
      </c>
      <c r="Y2322">
        <v>0</v>
      </c>
      <c r="AF2322">
        <f>Table1[[#This Row],[AB]]+Table1[[#This Row],[BB]]+Table1[[#This Row],[SF]]</f>
        <v>4</v>
      </c>
      <c r="AG2322">
        <f>Table1[[#This Row],[H]]+Table1[[#This Row],[BB]]</f>
        <v>2</v>
      </c>
      <c r="AH2322">
        <f>Table1[[#This Row],[H]]-Table1[[#This Row],[2B]]-Table1[[#This Row],[3B]]-Table1[[#This Row],[HR]]</f>
        <v>0</v>
      </c>
      <c r="AI2322" s="3">
        <f>IF(Table1[[#This Row],[Team_Game_Number]] &gt;_xlfn.MAXIFS(Table1[Team_Game_Number],Table1[Team],Table1[[#This Row],[Team]]) - 5,1,0)</f>
        <v>0</v>
      </c>
      <c r="AJ2322" cm="1">
        <f t="array" ref="AJ2322">MATCH(Table1[[#This Row],[Game_ID]],_xlfn.UNIQUE(_xlfn._xlws.FILTER(Table1[Game_ID],Table1[Team]=Table1[[#This Row],[Team]])),0)</f>
        <v>18</v>
      </c>
      <c r="AK2322">
        <f>IF(Table1[[#This Row],[Last5_Flag]]=1,1,0)</f>
        <v>0</v>
      </c>
      <c r="AL2322">
        <f>COUNTIFS(
    Table1[Player Name], Table1[[#This Row],[Player Name]],
    Table1[Position], Table1[[#This Row],[Position]]
)</f>
        <v>28</v>
      </c>
      <c r="AM2322" t="str" cm="1">
        <f t="array" ref="AM23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323" spans="1:39" x14ac:dyDescent="0.2">
      <c r="A2323" t="str">
        <f>TEXT(Table1[[#This Row],[Date]],"yyyymmdd") &amp; "_" &amp; (LEFT(D2323,3) &amp; "_" &amp; LEFT(E2323,3) &amp; "_" &amp; (Table1[[#This Row],[Game_no.]]))</f>
        <v>20260315_Man_Con_1</v>
      </c>
      <c r="B2323" s="1">
        <v>46096</v>
      </c>
      <c r="C2323" s="3">
        <v>1</v>
      </c>
      <c r="D2323" t="s">
        <v>365</v>
      </c>
      <c r="E2323" t="s">
        <v>97</v>
      </c>
      <c r="F2323" t="s">
        <v>97</v>
      </c>
      <c r="G2323" t="s">
        <v>429</v>
      </c>
      <c r="H2323" t="s">
        <v>101</v>
      </c>
      <c r="I2323" t="str">
        <f>TRIM(SUBSTITUTE(Table1[[#This Row],[Player]], " ", ""))</f>
        <v>L.Lewis</v>
      </c>
      <c r="J2323">
        <v>4</v>
      </c>
      <c r="K2323">
        <v>3</v>
      </c>
      <c r="L2323">
        <v>3</v>
      </c>
      <c r="M2323">
        <v>2</v>
      </c>
      <c r="N2323">
        <v>0</v>
      </c>
      <c r="O2323">
        <v>0</v>
      </c>
      <c r="P2323">
        <v>0</v>
      </c>
      <c r="Q2323">
        <v>0</v>
      </c>
      <c r="R2323">
        <v>2</v>
      </c>
      <c r="S2323">
        <v>0</v>
      </c>
      <c r="T2323">
        <v>0</v>
      </c>
      <c r="U2323">
        <v>0</v>
      </c>
      <c r="V2323">
        <f t="shared" ref="V2323:V2336" si="105">L2323*1+P2323*2+Q2323*3+R2323*4</f>
        <v>11</v>
      </c>
      <c r="W2323" t="s">
        <v>48</v>
      </c>
      <c r="X2323" s="3">
        <v>2</v>
      </c>
      <c r="Y2323">
        <v>0</v>
      </c>
      <c r="AF2323">
        <f>Table1[[#This Row],[AB]]+Table1[[#This Row],[BB]]+Table1[[#This Row],[SF]]</f>
        <v>4</v>
      </c>
      <c r="AG2323">
        <f>Table1[[#This Row],[H]]+Table1[[#This Row],[BB]]</f>
        <v>3</v>
      </c>
      <c r="AH2323">
        <f>Table1[[#This Row],[H]]-Table1[[#This Row],[2B]]-Table1[[#This Row],[3B]]-Table1[[#This Row],[HR]]</f>
        <v>1</v>
      </c>
      <c r="AI2323" s="3">
        <f>IF(Table1[[#This Row],[Team_Game_Number]] &gt;_xlfn.MAXIFS(Table1[Team_Game_Number],Table1[Team],Table1[[#This Row],[Team]]) - 5,1,0)</f>
        <v>0</v>
      </c>
      <c r="AJ2323" cm="1">
        <f t="array" ref="AJ2323">MATCH(Table1[[#This Row],[Game_ID]],_xlfn.UNIQUE(_xlfn._xlws.FILTER(Table1[Game_ID],Table1[Team]=Table1[[#This Row],[Team]])),0)</f>
        <v>18</v>
      </c>
      <c r="AK2323">
        <f>IF(Table1[[#This Row],[Last5_Flag]]=1,1,0)</f>
        <v>0</v>
      </c>
      <c r="AL2323">
        <f>COUNTIFS(
    Table1[Player Name], Table1[[#This Row],[Player Name]],
    Table1[Position], Table1[[#This Row],[Position]]
)</f>
        <v>28</v>
      </c>
      <c r="AM2323" t="str" cm="1">
        <f t="array" ref="AM23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324" spans="1:39" x14ac:dyDescent="0.2">
      <c r="A2324" t="str">
        <f>TEXT(Table1[[#This Row],[Date]],"yyyymmdd") &amp; "_" &amp; (LEFT(D2324,3) &amp; "_" &amp; LEFT(E2324,3) &amp; "_" &amp; (Table1[[#This Row],[Game_no.]]))</f>
        <v>20260315_Man_Con_1</v>
      </c>
      <c r="B2324" s="1">
        <v>46096</v>
      </c>
      <c r="C2324" s="3">
        <v>1</v>
      </c>
      <c r="D2324" t="s">
        <v>365</v>
      </c>
      <c r="E2324" t="s">
        <v>97</v>
      </c>
      <c r="F2324" t="s">
        <v>97</v>
      </c>
      <c r="G2324" t="s">
        <v>429</v>
      </c>
      <c r="H2324" t="s">
        <v>102</v>
      </c>
      <c r="I2324" t="str">
        <f>TRIM(SUBSTITUTE(Table1[[#This Row],[Player]], " ", ""))</f>
        <v>A.Giles</v>
      </c>
      <c r="J2324">
        <v>1</v>
      </c>
      <c r="K2324">
        <v>0</v>
      </c>
      <c r="L2324">
        <v>0</v>
      </c>
      <c r="M2324">
        <v>0</v>
      </c>
      <c r="N2324">
        <v>2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f t="shared" si="105"/>
        <v>0</v>
      </c>
      <c r="W2324" t="s">
        <v>57</v>
      </c>
      <c r="X2324" s="3">
        <v>3</v>
      </c>
      <c r="Y2324">
        <v>0</v>
      </c>
      <c r="AF2324">
        <f>Table1[[#This Row],[AB]]+Table1[[#This Row],[BB]]+Table1[[#This Row],[SF]]</f>
        <v>3</v>
      </c>
      <c r="AG2324">
        <f>Table1[[#This Row],[H]]+Table1[[#This Row],[BB]]</f>
        <v>2</v>
      </c>
      <c r="AH2324">
        <f>Table1[[#This Row],[H]]-Table1[[#This Row],[2B]]-Table1[[#This Row],[3B]]-Table1[[#This Row],[HR]]</f>
        <v>0</v>
      </c>
      <c r="AI2324" s="3">
        <f>IF(Table1[[#This Row],[Team_Game_Number]] &gt;_xlfn.MAXIFS(Table1[Team_Game_Number],Table1[Team],Table1[[#This Row],[Team]]) - 5,1,0)</f>
        <v>0</v>
      </c>
      <c r="AJ2324" cm="1">
        <f t="array" ref="AJ2324">MATCH(Table1[[#This Row],[Game_ID]],_xlfn.UNIQUE(_xlfn._xlws.FILTER(Table1[Game_ID],Table1[Team]=Table1[[#This Row],[Team]])),0)</f>
        <v>18</v>
      </c>
      <c r="AK2324">
        <f>IF(Table1[[#This Row],[Last5_Flag]]=1,1,0)</f>
        <v>0</v>
      </c>
      <c r="AL2324">
        <f>COUNTIFS(
    Table1[Player Name], Table1[[#This Row],[Player Name]],
    Table1[Position], Table1[[#This Row],[Position]]
)</f>
        <v>27</v>
      </c>
      <c r="AM2324" t="str" cm="1">
        <f t="array" ref="AM23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325" spans="1:39" x14ac:dyDescent="0.2">
      <c r="A2325" t="str">
        <f>TEXT(Table1[[#This Row],[Date]],"yyyymmdd") &amp; "_" &amp; (LEFT(D2325,3) &amp; "_" &amp; LEFT(E2325,3) &amp; "_" &amp; (Table1[[#This Row],[Game_no.]]))</f>
        <v>20260315_Man_Con_1</v>
      </c>
      <c r="B2325" s="1">
        <v>46096</v>
      </c>
      <c r="C2325" s="3">
        <v>1</v>
      </c>
      <c r="D2325" t="s">
        <v>365</v>
      </c>
      <c r="E2325" t="s">
        <v>97</v>
      </c>
      <c r="F2325" t="s">
        <v>97</v>
      </c>
      <c r="G2325" t="s">
        <v>429</v>
      </c>
      <c r="H2325" t="s">
        <v>100</v>
      </c>
      <c r="I2325" t="str">
        <f>TRIM(SUBSTITUTE(Table1[[#This Row],[Player]], " ", ""))</f>
        <v>M.Hollis</v>
      </c>
      <c r="J2325">
        <v>2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f t="shared" si="105"/>
        <v>0</v>
      </c>
      <c r="W2325" t="s">
        <v>166</v>
      </c>
      <c r="X2325" s="3">
        <v>4</v>
      </c>
      <c r="Y2325">
        <v>0</v>
      </c>
      <c r="Z2325">
        <v>4</v>
      </c>
      <c r="AA2325">
        <v>6</v>
      </c>
      <c r="AB2325">
        <v>2</v>
      </c>
      <c r="AC2325">
        <v>1</v>
      </c>
      <c r="AD2325">
        <v>0</v>
      </c>
      <c r="AE2325">
        <v>3</v>
      </c>
      <c r="AF2325">
        <f>Table1[[#This Row],[AB]]+Table1[[#This Row],[BB]]+Table1[[#This Row],[SF]]</f>
        <v>2</v>
      </c>
      <c r="AG2325">
        <f>Table1[[#This Row],[H]]+Table1[[#This Row],[BB]]</f>
        <v>0</v>
      </c>
      <c r="AH2325">
        <f>Table1[[#This Row],[H]]-Table1[[#This Row],[2B]]-Table1[[#This Row],[3B]]-Table1[[#This Row],[HR]]</f>
        <v>0</v>
      </c>
      <c r="AI2325" s="3">
        <f>IF(Table1[[#This Row],[Team_Game_Number]] &gt;_xlfn.MAXIFS(Table1[Team_Game_Number],Table1[Team],Table1[[#This Row],[Team]]) - 5,1,0)</f>
        <v>0</v>
      </c>
      <c r="AJ2325" cm="1">
        <f t="array" ref="AJ2325">MATCH(Table1[[#This Row],[Game_ID]],_xlfn.UNIQUE(_xlfn._xlws.FILTER(Table1[Game_ID],Table1[Team]=Table1[[#This Row],[Team]])),0)</f>
        <v>18</v>
      </c>
      <c r="AK2325">
        <f>IF(Table1[[#This Row],[Last5_Flag]]=1,1,0)</f>
        <v>0</v>
      </c>
      <c r="AL2325">
        <f>COUNTIFS(
    Table1[Player Name], Table1[[#This Row],[Player Name]],
    Table1[Position], Table1[[#This Row],[Position]]
)</f>
        <v>4</v>
      </c>
      <c r="AM2325" t="str" cm="1">
        <f t="array" ref="AM23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326" spans="1:39" x14ac:dyDescent="0.2">
      <c r="A2326" t="str">
        <f>TEXT(Table1[[#This Row],[Date]],"yyyymmdd") &amp; "_" &amp; (LEFT(D2326,3) &amp; "_" &amp; LEFT(E2326,3) &amp; "_" &amp; (Table1[[#This Row],[Game_no.]]))</f>
        <v>20260315_Man_Con_1</v>
      </c>
      <c r="B2326" s="1">
        <v>46096</v>
      </c>
      <c r="C2326" s="3">
        <v>1</v>
      </c>
      <c r="D2326" t="s">
        <v>365</v>
      </c>
      <c r="E2326" t="s">
        <v>97</v>
      </c>
      <c r="F2326" t="s">
        <v>97</v>
      </c>
      <c r="G2326" t="s">
        <v>429</v>
      </c>
      <c r="H2326" t="s">
        <v>108</v>
      </c>
      <c r="I2326" t="str">
        <f>TRIM(SUBSTITUTE(Table1[[#This Row],[Player]], " ", ""))</f>
        <v>R.Hintz</v>
      </c>
      <c r="J2326">
        <v>2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f t="shared" si="105"/>
        <v>3</v>
      </c>
      <c r="W2326" t="s">
        <v>58</v>
      </c>
      <c r="X2326" s="3">
        <v>4</v>
      </c>
      <c r="Y2326">
        <v>0</v>
      </c>
      <c r="Z2326">
        <v>3</v>
      </c>
      <c r="AA2326">
        <v>2</v>
      </c>
      <c r="AB2326">
        <v>0</v>
      </c>
      <c r="AC2326">
        <v>0</v>
      </c>
      <c r="AD2326">
        <v>3</v>
      </c>
      <c r="AE2326">
        <v>5</v>
      </c>
      <c r="AF2326">
        <f>Table1[[#This Row],[AB]]+Table1[[#This Row],[BB]]+Table1[[#This Row],[SF]]</f>
        <v>2</v>
      </c>
      <c r="AG2326">
        <f>Table1[[#This Row],[H]]+Table1[[#This Row],[BB]]</f>
        <v>1</v>
      </c>
      <c r="AH2326">
        <f>Table1[[#This Row],[H]]-Table1[[#This Row],[2B]]-Table1[[#This Row],[3B]]-Table1[[#This Row],[HR]]</f>
        <v>0</v>
      </c>
      <c r="AI2326" s="3">
        <f>IF(Table1[[#This Row],[Team_Game_Number]] &gt;_xlfn.MAXIFS(Table1[Team_Game_Number],Table1[Team],Table1[[#This Row],[Team]]) - 5,1,0)</f>
        <v>0</v>
      </c>
      <c r="AJ2326" cm="1">
        <f t="array" ref="AJ2326">MATCH(Table1[[#This Row],[Game_ID]],_xlfn.UNIQUE(_xlfn._xlws.FILTER(Table1[Game_ID],Table1[Team]=Table1[[#This Row],[Team]])),0)</f>
        <v>18</v>
      </c>
      <c r="AK2326">
        <f>IF(Table1[[#This Row],[Last5_Flag]]=1,1,0)</f>
        <v>0</v>
      </c>
      <c r="AL2326">
        <f>COUNTIFS(
    Table1[Player Name], Table1[[#This Row],[Player Name]],
    Table1[Position], Table1[[#This Row],[Position]]
)</f>
        <v>14</v>
      </c>
      <c r="AM2326" t="str" cm="1">
        <f t="array" ref="AM23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327" spans="1:39" x14ac:dyDescent="0.2">
      <c r="A2327" t="str">
        <f>TEXT(Table1[[#This Row],[Date]],"yyyymmdd") &amp; "_" &amp; (LEFT(D2327,3) &amp; "_" &amp; LEFT(E2327,3) &amp; "_" &amp; (Table1[[#This Row],[Game_no.]]))</f>
        <v>20260315_Man_Con_1</v>
      </c>
      <c r="B2327" s="1">
        <v>46096</v>
      </c>
      <c r="C2327" s="3">
        <v>1</v>
      </c>
      <c r="D2327" t="s">
        <v>365</v>
      </c>
      <c r="E2327" t="s">
        <v>97</v>
      </c>
      <c r="F2327" t="s">
        <v>97</v>
      </c>
      <c r="G2327" t="s">
        <v>429</v>
      </c>
      <c r="H2327" t="s">
        <v>111</v>
      </c>
      <c r="I2327" t="str">
        <f>TRIM(SUBSTITUTE(Table1[[#This Row],[Player]], " ", ""))</f>
        <v>H.Niten</v>
      </c>
      <c r="J2327">
        <v>2</v>
      </c>
      <c r="K2327">
        <v>0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f t="shared" si="105"/>
        <v>0</v>
      </c>
      <c r="W2327" t="s">
        <v>128</v>
      </c>
      <c r="X2327" s="3">
        <v>5</v>
      </c>
      <c r="Y2327">
        <v>0</v>
      </c>
      <c r="AF2327">
        <f>Table1[[#This Row],[AB]]+Table1[[#This Row],[BB]]+Table1[[#This Row],[SF]]</f>
        <v>3</v>
      </c>
      <c r="AG2327">
        <f>Table1[[#This Row],[H]]+Table1[[#This Row],[BB]]</f>
        <v>0</v>
      </c>
      <c r="AH2327">
        <f>Table1[[#This Row],[H]]-Table1[[#This Row],[2B]]-Table1[[#This Row],[3B]]-Table1[[#This Row],[HR]]</f>
        <v>0</v>
      </c>
      <c r="AI2327" s="3">
        <f>IF(Table1[[#This Row],[Team_Game_Number]] &gt;_xlfn.MAXIFS(Table1[Team_Game_Number],Table1[Team],Table1[[#This Row],[Team]]) - 5,1,0)</f>
        <v>0</v>
      </c>
      <c r="AJ2327" cm="1">
        <f t="array" ref="AJ2327">MATCH(Table1[[#This Row],[Game_ID]],_xlfn.UNIQUE(_xlfn._xlws.FILTER(Table1[Game_ID],Table1[Team]=Table1[[#This Row],[Team]])),0)</f>
        <v>18</v>
      </c>
      <c r="AK2327">
        <f>IF(Table1[[#This Row],[Last5_Flag]]=1,1,0)</f>
        <v>0</v>
      </c>
      <c r="AL2327">
        <f>COUNTIFS(
    Table1[Player Name], Table1[[#This Row],[Player Name]],
    Table1[Position], Table1[[#This Row],[Position]]
)</f>
        <v>2</v>
      </c>
      <c r="AM2327" t="str" cm="1">
        <f t="array" ref="AM23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328" spans="1:39" x14ac:dyDescent="0.2">
      <c r="A2328" t="str">
        <f>TEXT(Table1[[#This Row],[Date]],"yyyymmdd") &amp; "_" &amp; (LEFT(D2328,3) &amp; "_" &amp; LEFT(E2328,3) &amp; "_" &amp; (Table1[[#This Row],[Game_no.]]))</f>
        <v>20260315_Man_Con_1</v>
      </c>
      <c r="B2328" s="1">
        <v>46096</v>
      </c>
      <c r="C2328" s="3">
        <v>1</v>
      </c>
      <c r="D2328" t="s">
        <v>365</v>
      </c>
      <c r="E2328" t="s">
        <v>97</v>
      </c>
      <c r="F2328" t="s">
        <v>97</v>
      </c>
      <c r="G2328" t="s">
        <v>429</v>
      </c>
      <c r="H2328" t="s">
        <v>232</v>
      </c>
      <c r="I2328" t="str">
        <f>TRIM(SUBSTITUTE(Table1[[#This Row],[Player]], " ", ""))</f>
        <v>M.Gregory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f t="shared" si="105"/>
        <v>0</v>
      </c>
      <c r="W2328" t="s">
        <v>73</v>
      </c>
      <c r="X2328" s="3"/>
      <c r="Y2328">
        <v>0</v>
      </c>
      <c r="AF2328">
        <f>Table1[[#This Row],[AB]]+Table1[[#This Row],[BB]]+Table1[[#This Row],[SF]]</f>
        <v>0</v>
      </c>
      <c r="AG2328">
        <f>Table1[[#This Row],[H]]+Table1[[#This Row],[BB]]</f>
        <v>0</v>
      </c>
      <c r="AH2328">
        <f>Table1[[#This Row],[H]]-Table1[[#This Row],[2B]]-Table1[[#This Row],[3B]]-Table1[[#This Row],[HR]]</f>
        <v>0</v>
      </c>
      <c r="AI2328" s="3">
        <f>IF(Table1[[#This Row],[Team_Game_Number]] &gt;_xlfn.MAXIFS(Table1[Team_Game_Number],Table1[Team],Table1[[#This Row],[Team]]) - 5,1,0)</f>
        <v>0</v>
      </c>
      <c r="AJ2328" cm="1">
        <f t="array" ref="AJ2328">MATCH(Table1[[#This Row],[Game_ID]],_xlfn.UNIQUE(_xlfn._xlws.FILTER(Table1[Game_ID],Table1[Team]=Table1[[#This Row],[Team]])),0)</f>
        <v>18</v>
      </c>
      <c r="AK2328">
        <f>IF(Table1[[#This Row],[Last5_Flag]]=1,1,0)</f>
        <v>0</v>
      </c>
      <c r="AL2328">
        <f>COUNTIFS(
    Table1[Player Name], Table1[[#This Row],[Player Name]],
    Table1[Position], Table1[[#This Row],[Position]]
)</f>
        <v>8</v>
      </c>
      <c r="AM2328" t="str" cm="1">
        <f t="array" ref="AM23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329" spans="1:39" x14ac:dyDescent="0.2">
      <c r="A2329" t="str">
        <f>TEXT(Table1[[#This Row],[Date]],"yyyymmdd") &amp; "_" &amp; (LEFT(D2329,3) &amp; "_" &amp; LEFT(E2329,3) &amp; "_" &amp; (Table1[[#This Row],[Game_no.]]))</f>
        <v>20260315_Man_Con_1</v>
      </c>
      <c r="B2329" s="1">
        <v>46096</v>
      </c>
      <c r="C2329" s="3">
        <v>1</v>
      </c>
      <c r="D2329" t="s">
        <v>365</v>
      </c>
      <c r="E2329" t="s">
        <v>97</v>
      </c>
      <c r="F2329" t="s">
        <v>97</v>
      </c>
      <c r="G2329" t="s">
        <v>429</v>
      </c>
      <c r="H2329" t="s">
        <v>103</v>
      </c>
      <c r="I2329" t="str">
        <f>TRIM(SUBSTITUTE(Table1[[#This Row],[Player]], " ", ""))</f>
        <v>M.Gleason</v>
      </c>
      <c r="J2329">
        <v>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f t="shared" si="105"/>
        <v>0</v>
      </c>
      <c r="W2329" t="s">
        <v>54</v>
      </c>
      <c r="X2329" s="3">
        <v>6</v>
      </c>
      <c r="Y2329">
        <v>0</v>
      </c>
      <c r="AF2329">
        <f>Table1[[#This Row],[AB]]+Table1[[#This Row],[BB]]+Table1[[#This Row],[SF]]</f>
        <v>3</v>
      </c>
      <c r="AG2329">
        <f>Table1[[#This Row],[H]]+Table1[[#This Row],[BB]]</f>
        <v>0</v>
      </c>
      <c r="AH2329">
        <f>Table1[[#This Row],[H]]-Table1[[#This Row],[2B]]-Table1[[#This Row],[3B]]-Table1[[#This Row],[HR]]</f>
        <v>0</v>
      </c>
      <c r="AI2329" s="3">
        <f>IF(Table1[[#This Row],[Team_Game_Number]] &gt;_xlfn.MAXIFS(Table1[Team_Game_Number],Table1[Team],Table1[[#This Row],[Team]]) - 5,1,0)</f>
        <v>0</v>
      </c>
      <c r="AJ2329" cm="1">
        <f t="array" ref="AJ2329">MATCH(Table1[[#This Row],[Game_ID]],_xlfn.UNIQUE(_xlfn._xlws.FILTER(Table1[Game_ID],Table1[Team]=Table1[[#This Row],[Team]])),0)</f>
        <v>18</v>
      </c>
      <c r="AK2329">
        <f>IF(Table1[[#This Row],[Last5_Flag]]=1,1,0)</f>
        <v>0</v>
      </c>
      <c r="AL2329">
        <f>COUNTIFS(
    Table1[Player Name], Table1[[#This Row],[Player Name]],
    Table1[Position], Table1[[#This Row],[Position]]
)</f>
        <v>3</v>
      </c>
      <c r="AM2329" t="str" cm="1">
        <f t="array" ref="AM23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330" spans="1:39" x14ac:dyDescent="0.2">
      <c r="A2330" t="str">
        <f>TEXT(Table1[[#This Row],[Date]],"yyyymmdd") &amp; "_" &amp; (LEFT(D2330,3) &amp; "_" &amp; LEFT(E2330,3) &amp; "_" &amp; (Table1[[#This Row],[Game_no.]]))</f>
        <v>20260315_Man_Con_1</v>
      </c>
      <c r="B2330" s="1">
        <v>46096</v>
      </c>
      <c r="C2330" s="3">
        <v>1</v>
      </c>
      <c r="D2330" t="s">
        <v>365</v>
      </c>
      <c r="E2330" t="s">
        <v>97</v>
      </c>
      <c r="F2330" t="s">
        <v>97</v>
      </c>
      <c r="G2330" t="s">
        <v>429</v>
      </c>
      <c r="H2330" t="s">
        <v>104</v>
      </c>
      <c r="I2330" t="str">
        <f>TRIM(SUBSTITUTE(Table1[[#This Row],[Player]], " ", ""))</f>
        <v>K.McCord</v>
      </c>
      <c r="J2330">
        <v>3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f t="shared" si="105"/>
        <v>1</v>
      </c>
      <c r="W2330" t="s">
        <v>7</v>
      </c>
      <c r="X2330" s="3">
        <v>7</v>
      </c>
      <c r="Y2330">
        <v>0</v>
      </c>
      <c r="AF2330">
        <f>Table1[[#This Row],[AB]]+Table1[[#This Row],[BB]]+Table1[[#This Row],[SF]]</f>
        <v>3</v>
      </c>
      <c r="AG2330">
        <f>Table1[[#This Row],[H]]+Table1[[#This Row],[BB]]</f>
        <v>1</v>
      </c>
      <c r="AH2330">
        <f>Table1[[#This Row],[H]]-Table1[[#This Row],[2B]]-Table1[[#This Row],[3B]]-Table1[[#This Row],[HR]]</f>
        <v>1</v>
      </c>
      <c r="AI2330" s="3">
        <f>IF(Table1[[#This Row],[Team_Game_Number]] &gt;_xlfn.MAXIFS(Table1[Team_Game_Number],Table1[Team],Table1[[#This Row],[Team]]) - 5,1,0)</f>
        <v>0</v>
      </c>
      <c r="AJ2330" cm="1">
        <f t="array" ref="AJ2330">MATCH(Table1[[#This Row],[Game_ID]],_xlfn.UNIQUE(_xlfn._xlws.FILTER(Table1[Game_ID],Table1[Team]=Table1[[#This Row],[Team]])),0)</f>
        <v>18</v>
      </c>
      <c r="AK2330">
        <f>IF(Table1[[#This Row],[Last5_Flag]]=1,1,0)</f>
        <v>0</v>
      </c>
      <c r="AL2330">
        <f>COUNTIFS(
    Table1[Player Name], Table1[[#This Row],[Player Name]],
    Table1[Position], Table1[[#This Row],[Position]]
)</f>
        <v>22</v>
      </c>
      <c r="AM2330" t="str" cm="1">
        <f t="array" ref="AM23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331" spans="1:39" x14ac:dyDescent="0.2">
      <c r="A2331" t="str">
        <f>TEXT(Table1[[#This Row],[Date]],"yyyymmdd") &amp; "_" &amp; (LEFT(D2331,3) &amp; "_" &amp; LEFT(E2331,3) &amp; "_" &amp; (Table1[[#This Row],[Game_no.]]))</f>
        <v>20260315_Man_Con_1</v>
      </c>
      <c r="B2331" s="1">
        <v>46096</v>
      </c>
      <c r="C2331" s="3">
        <v>1</v>
      </c>
      <c r="D2331" t="s">
        <v>365</v>
      </c>
      <c r="E2331" t="s">
        <v>97</v>
      </c>
      <c r="F2331" t="s">
        <v>97</v>
      </c>
      <c r="G2331" t="s">
        <v>429</v>
      </c>
      <c r="H2331" t="s">
        <v>105</v>
      </c>
      <c r="I2331" t="str">
        <f>TRIM(SUBSTITUTE(Table1[[#This Row],[Player]], " ", ""))</f>
        <v>K.Sholter</v>
      </c>
      <c r="J2331">
        <v>3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f t="shared" si="105"/>
        <v>2</v>
      </c>
      <c r="W2331" t="s">
        <v>52</v>
      </c>
      <c r="X2331" s="3">
        <v>8</v>
      </c>
      <c r="Y2331">
        <v>0</v>
      </c>
      <c r="AF2331">
        <f>Table1[[#This Row],[AB]]+Table1[[#This Row],[BB]]+Table1[[#This Row],[SF]]</f>
        <v>3</v>
      </c>
      <c r="AG2331">
        <f>Table1[[#This Row],[H]]+Table1[[#This Row],[BB]]</f>
        <v>2</v>
      </c>
      <c r="AH2331">
        <f>Table1[[#This Row],[H]]-Table1[[#This Row],[2B]]-Table1[[#This Row],[3B]]-Table1[[#This Row],[HR]]</f>
        <v>2</v>
      </c>
      <c r="AI2331" s="3">
        <f>IF(Table1[[#This Row],[Team_Game_Number]] &gt;_xlfn.MAXIFS(Table1[Team_Game_Number],Table1[Team],Table1[[#This Row],[Team]]) - 5,1,0)</f>
        <v>0</v>
      </c>
      <c r="AJ2331" cm="1">
        <f t="array" ref="AJ2331">MATCH(Table1[[#This Row],[Game_ID]],_xlfn.UNIQUE(_xlfn._xlws.FILTER(Table1[Game_ID],Table1[Team]=Table1[[#This Row],[Team]])),0)</f>
        <v>18</v>
      </c>
      <c r="AK2331">
        <f>IF(Table1[[#This Row],[Last5_Flag]]=1,1,0)</f>
        <v>0</v>
      </c>
      <c r="AL2331">
        <f>COUNTIFS(
    Table1[Player Name], Table1[[#This Row],[Player Name]],
    Table1[Position], Table1[[#This Row],[Position]]
)</f>
        <v>16</v>
      </c>
      <c r="AM2331" t="str" cm="1">
        <f t="array" ref="AM23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332" spans="1:39" x14ac:dyDescent="0.2">
      <c r="A2332" t="str">
        <f>TEXT(Table1[[#This Row],[Date]],"yyyymmdd") &amp; "_" &amp; (LEFT(D2332,3) &amp; "_" &amp; LEFT(E2332,3) &amp; "_" &amp; (Table1[[#This Row],[Game_no.]]))</f>
        <v>20260315_Man_Con_1</v>
      </c>
      <c r="B2332" s="1">
        <v>46096</v>
      </c>
      <c r="C2332" s="3">
        <v>1</v>
      </c>
      <c r="D2332" t="s">
        <v>365</v>
      </c>
      <c r="E2332" t="s">
        <v>97</v>
      </c>
      <c r="F2332" t="s">
        <v>97</v>
      </c>
      <c r="G2332" t="s">
        <v>429</v>
      </c>
      <c r="H2332" t="s">
        <v>106</v>
      </c>
      <c r="I2332" t="str">
        <f>TRIM(SUBSTITUTE(Table1[[#This Row],[Player]], " ", ""))</f>
        <v>S.Brehm</v>
      </c>
      <c r="J2332">
        <v>0</v>
      </c>
      <c r="K2332">
        <v>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f t="shared" si="105"/>
        <v>0</v>
      </c>
      <c r="W2332" t="s">
        <v>73</v>
      </c>
      <c r="X2332" s="3"/>
      <c r="Y2332">
        <v>0</v>
      </c>
      <c r="AF2332">
        <f>Table1[[#This Row],[AB]]+Table1[[#This Row],[BB]]+Table1[[#This Row],[SF]]</f>
        <v>0</v>
      </c>
      <c r="AG2332">
        <f>Table1[[#This Row],[H]]+Table1[[#This Row],[BB]]</f>
        <v>0</v>
      </c>
      <c r="AH2332">
        <f>Table1[[#This Row],[H]]-Table1[[#This Row],[2B]]-Table1[[#This Row],[3B]]-Table1[[#This Row],[HR]]</f>
        <v>0</v>
      </c>
      <c r="AI2332" s="3">
        <f>IF(Table1[[#This Row],[Team_Game_Number]] &gt;_xlfn.MAXIFS(Table1[Team_Game_Number],Table1[Team],Table1[[#This Row],[Team]]) - 5,1,0)</f>
        <v>0</v>
      </c>
      <c r="AJ2332" cm="1">
        <f t="array" ref="AJ2332">MATCH(Table1[[#This Row],[Game_ID]],_xlfn.UNIQUE(_xlfn._xlws.FILTER(Table1[Game_ID],Table1[Team]=Table1[[#This Row],[Team]])),0)</f>
        <v>18</v>
      </c>
      <c r="AK2332">
        <f>IF(Table1[[#This Row],[Last5_Flag]]=1,1,0)</f>
        <v>0</v>
      </c>
      <c r="AL2332">
        <f>COUNTIFS(
    Table1[Player Name], Table1[[#This Row],[Player Name]],
    Table1[Position], Table1[[#This Row],[Position]]
)</f>
        <v>11</v>
      </c>
      <c r="AM2332" t="str" cm="1">
        <f t="array" ref="AM23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333" spans="1:39" x14ac:dyDescent="0.2">
      <c r="A2333" t="str">
        <f>TEXT(Table1[[#This Row],[Date]],"yyyymmdd") &amp; "_" &amp; (LEFT(D2333,3) &amp; "_" &amp; LEFT(E2333,3) &amp; "_" &amp; (Table1[[#This Row],[Game_no.]]))</f>
        <v>20260315_Man_Con_1</v>
      </c>
      <c r="B2333" s="1">
        <v>46096</v>
      </c>
      <c r="C2333" s="3">
        <v>1</v>
      </c>
      <c r="D2333" t="s">
        <v>365</v>
      </c>
      <c r="E2333" t="s">
        <v>97</v>
      </c>
      <c r="F2333" t="s">
        <v>97</v>
      </c>
      <c r="G2333" t="s">
        <v>429</v>
      </c>
      <c r="H2333" t="s">
        <v>107</v>
      </c>
      <c r="I2333" t="str">
        <f>TRIM(SUBSTITUTE(Table1[[#This Row],[Player]], " ", ""))</f>
        <v>G.Dodson</v>
      </c>
      <c r="J2333">
        <v>2</v>
      </c>
      <c r="K2333">
        <v>0</v>
      </c>
      <c r="L2333">
        <v>0</v>
      </c>
      <c r="M2333">
        <v>0</v>
      </c>
      <c r="N2333">
        <v>0</v>
      </c>
      <c r="O2333">
        <v>2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f t="shared" si="105"/>
        <v>0</v>
      </c>
      <c r="W2333" t="s">
        <v>53</v>
      </c>
      <c r="X2333" s="3">
        <v>9</v>
      </c>
      <c r="Y2333">
        <v>1</v>
      </c>
      <c r="AF2333">
        <f>Table1[[#This Row],[AB]]+Table1[[#This Row],[BB]]+Table1[[#This Row],[SF]]</f>
        <v>2</v>
      </c>
      <c r="AG2333">
        <f>Table1[[#This Row],[H]]+Table1[[#This Row],[BB]]</f>
        <v>0</v>
      </c>
      <c r="AH2333">
        <f>Table1[[#This Row],[H]]-Table1[[#This Row],[2B]]-Table1[[#This Row],[3B]]-Table1[[#This Row],[HR]]</f>
        <v>0</v>
      </c>
      <c r="AI2333" s="3">
        <f>IF(Table1[[#This Row],[Team_Game_Number]] &gt;_xlfn.MAXIFS(Table1[Team_Game_Number],Table1[Team],Table1[[#This Row],[Team]]) - 5,1,0)</f>
        <v>0</v>
      </c>
      <c r="AJ2333" cm="1">
        <f t="array" ref="AJ2333">MATCH(Table1[[#This Row],[Game_ID]],_xlfn.UNIQUE(_xlfn._xlws.FILTER(Table1[Game_ID],Table1[Team]=Table1[[#This Row],[Team]])),0)</f>
        <v>18</v>
      </c>
      <c r="AK2333">
        <f>IF(Table1[[#This Row],[Last5_Flag]]=1,1,0)</f>
        <v>0</v>
      </c>
      <c r="AL2333">
        <f>COUNTIFS(
    Table1[Player Name], Table1[[#This Row],[Player Name]],
    Table1[Position], Table1[[#This Row],[Position]]
)</f>
        <v>6</v>
      </c>
      <c r="AM2333" t="str" cm="1">
        <f t="array" ref="AM23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334" spans="1:39" x14ac:dyDescent="0.2">
      <c r="A2334" t="str">
        <f>TEXT(Table1[[#This Row],[Date]],"yyyymmdd") &amp; "_" &amp; (LEFT(D2334,3) &amp; "_" &amp; LEFT(E2334,3) &amp; "_" &amp; (Table1[[#This Row],[Game_no.]]))</f>
        <v>20260315_Man_Con_1</v>
      </c>
      <c r="B2334" s="1">
        <v>46096</v>
      </c>
      <c r="C2334" s="3">
        <v>1</v>
      </c>
      <c r="D2334" t="s">
        <v>365</v>
      </c>
      <c r="E2334" t="s">
        <v>97</v>
      </c>
      <c r="F2334" t="s">
        <v>97</v>
      </c>
      <c r="G2334" t="s">
        <v>429</v>
      </c>
      <c r="H2334" t="s">
        <v>99</v>
      </c>
      <c r="I2334" t="str">
        <f>TRIM(SUBSTITUTE(Table1[[#This Row],[Player]], " ", ""))</f>
        <v>B.Jamerson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f t="shared" si="105"/>
        <v>0</v>
      </c>
      <c r="W2334" t="s">
        <v>224</v>
      </c>
      <c r="X2334" s="3"/>
      <c r="Y2334">
        <v>0</v>
      </c>
      <c r="AF2334">
        <f>Table1[[#This Row],[AB]]+Table1[[#This Row],[BB]]+Table1[[#This Row],[SF]]</f>
        <v>0</v>
      </c>
      <c r="AG2334">
        <f>Table1[[#This Row],[H]]+Table1[[#This Row],[BB]]</f>
        <v>0</v>
      </c>
      <c r="AH2334">
        <f>Table1[[#This Row],[H]]-Table1[[#This Row],[2B]]-Table1[[#This Row],[3B]]-Table1[[#This Row],[HR]]</f>
        <v>0</v>
      </c>
      <c r="AI2334" s="3">
        <f>IF(Table1[[#This Row],[Team_Game_Number]] &gt;_xlfn.MAXIFS(Table1[Team_Game_Number],Table1[Team],Table1[[#This Row],[Team]]) - 5,1,0)</f>
        <v>0</v>
      </c>
      <c r="AJ2334" cm="1">
        <f t="array" ref="AJ2334">MATCH(Table1[[#This Row],[Game_ID]],_xlfn.UNIQUE(_xlfn._xlws.FILTER(Table1[Game_ID],Table1[Team]=Table1[[#This Row],[Team]])),0)</f>
        <v>18</v>
      </c>
      <c r="AK2334">
        <f>IF(Table1[[#This Row],[Last5_Flag]]=1,1,0)</f>
        <v>0</v>
      </c>
      <c r="AL2334">
        <f>COUNTIFS(
    Table1[Player Name], Table1[[#This Row],[Player Name]],
    Table1[Position], Table1[[#This Row],[Position]]
)</f>
        <v>1</v>
      </c>
      <c r="AM2334" t="str" cm="1">
        <f t="array" ref="AM23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335" spans="1:39" x14ac:dyDescent="0.2">
      <c r="A2335" t="str">
        <f>TEXT(Table1[[#This Row],[Date]],"yyyymmdd") &amp; "_" &amp; (LEFT(D2335,3) &amp; "_" &amp; LEFT(E2335,3) &amp; "_" &amp; (Table1[[#This Row],[Game_no.]]))</f>
        <v>20260315_IUP_WVW_1</v>
      </c>
      <c r="B2335" s="1">
        <v>46096</v>
      </c>
      <c r="C2335" s="3">
        <v>1</v>
      </c>
      <c r="D2335" t="s">
        <v>301</v>
      </c>
      <c r="E2335" t="s">
        <v>286</v>
      </c>
      <c r="F2335" t="s">
        <v>286</v>
      </c>
      <c r="G2335" t="s">
        <v>301</v>
      </c>
      <c r="H2335" t="s">
        <v>287</v>
      </c>
      <c r="I2335" t="str">
        <f>TRIM(SUBSTITUTE(Table1[[#This Row],[Player]], " ", ""))</f>
        <v>J.Riley</v>
      </c>
      <c r="J2335">
        <v>2</v>
      </c>
      <c r="K2335">
        <v>1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f t="shared" si="105"/>
        <v>0</v>
      </c>
      <c r="W2335" t="s">
        <v>57</v>
      </c>
      <c r="X2335" s="3">
        <v>1</v>
      </c>
      <c r="Y2335">
        <v>0</v>
      </c>
      <c r="AF2335">
        <f>Table1[[#This Row],[AB]]+Table1[[#This Row],[BB]]+Table1[[#This Row],[SF]]</f>
        <v>3</v>
      </c>
      <c r="AG2335">
        <f>Table1[[#This Row],[H]]+Table1[[#This Row],[BB]]</f>
        <v>1</v>
      </c>
      <c r="AH2335">
        <f>Table1[[#This Row],[H]]-Table1[[#This Row],[2B]]-Table1[[#This Row],[3B]]-Table1[[#This Row],[HR]]</f>
        <v>0</v>
      </c>
      <c r="AI2335" s="3">
        <f>IF(Table1[[#This Row],[Team_Game_Number]] &gt;_xlfn.MAXIFS(Table1[Team_Game_Number],Table1[Team],Table1[[#This Row],[Team]]) - 5,1,0)</f>
        <v>0</v>
      </c>
      <c r="AJ2335" cm="1">
        <f t="array" ref="AJ2335">MATCH(Table1[[#This Row],[Game_ID]],_xlfn.UNIQUE(_xlfn._xlws.FILTER(Table1[Game_ID],Table1[Team]=Table1[[#This Row],[Team]])),0)</f>
        <v>17</v>
      </c>
      <c r="AK2335">
        <f>IF(Table1[[#This Row],[Last5_Flag]]=1,1,0)</f>
        <v>0</v>
      </c>
      <c r="AL2335">
        <f>COUNTIFS(
    Table1[Player Name], Table1[[#This Row],[Player Name]],
    Table1[Position], Table1[[#This Row],[Position]]
)</f>
        <v>27</v>
      </c>
      <c r="AM2335" t="str" cm="1">
        <f t="array" ref="AM23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336" spans="1:39" x14ac:dyDescent="0.2">
      <c r="A2336" t="str">
        <f>TEXT(Table1[[#This Row],[Date]],"yyyymmdd") &amp; "_" &amp; (LEFT(D2336,3) &amp; "_" &amp; LEFT(E2336,3) &amp; "_" &amp; (Table1[[#This Row],[Game_no.]]))</f>
        <v>20260315_IUP_WVW_1</v>
      </c>
      <c r="B2336" s="1">
        <v>46096</v>
      </c>
      <c r="C2336" s="3">
        <v>1</v>
      </c>
      <c r="D2336" t="s">
        <v>301</v>
      </c>
      <c r="E2336" t="s">
        <v>286</v>
      </c>
      <c r="F2336" t="s">
        <v>286</v>
      </c>
      <c r="G2336" t="s">
        <v>301</v>
      </c>
      <c r="H2336" t="s">
        <v>288</v>
      </c>
      <c r="I2336" t="str">
        <f>TRIM(SUBSTITUTE(Table1[[#This Row],[Player]], " ", ""))</f>
        <v>L.Hague</v>
      </c>
      <c r="J2336">
        <v>3</v>
      </c>
      <c r="K2336">
        <v>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f t="shared" si="105"/>
        <v>1</v>
      </c>
      <c r="W2336" t="s">
        <v>48</v>
      </c>
      <c r="X2336" s="3">
        <v>2</v>
      </c>
      <c r="Y2336">
        <v>0</v>
      </c>
      <c r="AF2336">
        <f>Table1[[#This Row],[AB]]+Table1[[#This Row],[BB]]+Table1[[#This Row],[SF]]</f>
        <v>3</v>
      </c>
      <c r="AG2336">
        <f>Table1[[#This Row],[H]]+Table1[[#This Row],[BB]]</f>
        <v>1</v>
      </c>
      <c r="AH2336">
        <f>Table1[[#This Row],[H]]-Table1[[#This Row],[2B]]-Table1[[#This Row],[3B]]-Table1[[#This Row],[HR]]</f>
        <v>1</v>
      </c>
      <c r="AI2336" s="3">
        <f>IF(Table1[[#This Row],[Team_Game_Number]] &gt;_xlfn.MAXIFS(Table1[Team_Game_Number],Table1[Team],Table1[[#This Row],[Team]]) - 5,1,0)</f>
        <v>0</v>
      </c>
      <c r="AJ2336" cm="1">
        <f t="array" ref="AJ2336">MATCH(Table1[[#This Row],[Game_ID]],_xlfn.UNIQUE(_xlfn._xlws.FILTER(Table1[Game_ID],Table1[Team]=Table1[[#This Row],[Team]])),0)</f>
        <v>17</v>
      </c>
      <c r="AK2336">
        <f>IF(Table1[[#This Row],[Last5_Flag]]=1,1,0)</f>
        <v>0</v>
      </c>
      <c r="AL2336">
        <f>COUNTIFS(
    Table1[Player Name], Table1[[#This Row],[Player Name]],
    Table1[Position], Table1[[#This Row],[Position]]
)</f>
        <v>16</v>
      </c>
      <c r="AM2336" t="str" cm="1">
        <f t="array" ref="AM23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337" spans="1:39" x14ac:dyDescent="0.2">
      <c r="A2337" t="str">
        <f>TEXT(Table1[[#This Row],[Date]],"yyyymmdd") &amp; "_" &amp; (LEFT(D2337,3) &amp; "_" &amp; LEFT(E2337,3) &amp; "_" &amp; (Table1[[#This Row],[Game_no.]]))</f>
        <v>20260315_IUP_WVW_1</v>
      </c>
      <c r="B2337" s="1">
        <v>46096</v>
      </c>
      <c r="C2337" s="3">
        <v>1</v>
      </c>
      <c r="D2337" t="s">
        <v>301</v>
      </c>
      <c r="E2337" t="s">
        <v>286</v>
      </c>
      <c r="F2337" t="s">
        <v>286</v>
      </c>
      <c r="G2337" t="s">
        <v>301</v>
      </c>
      <c r="H2337" t="s">
        <v>290</v>
      </c>
      <c r="I2337" t="str">
        <f>TRIM(SUBSTITUTE(Table1[[#This Row],[Player]], " ", ""))</f>
        <v>J.Fix</v>
      </c>
      <c r="J2337">
        <v>3</v>
      </c>
      <c r="K2337">
        <v>0</v>
      </c>
      <c r="L2337">
        <v>1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f t="shared" ref="V2337:V2346" si="106">L2337*1+P2337*2+Q2337*3+R2337*4</f>
        <v>1</v>
      </c>
      <c r="W2337" t="s">
        <v>53</v>
      </c>
      <c r="X2337" s="3">
        <v>3</v>
      </c>
      <c r="Y2337">
        <v>0</v>
      </c>
      <c r="AF2337">
        <f>Table1[[#This Row],[AB]]+Table1[[#This Row],[BB]]+Table1[[#This Row],[SF]]</f>
        <v>3</v>
      </c>
      <c r="AG2337">
        <f>Table1[[#This Row],[H]]+Table1[[#This Row],[BB]]</f>
        <v>1</v>
      </c>
      <c r="AH2337">
        <f>Table1[[#This Row],[H]]-Table1[[#This Row],[2B]]-Table1[[#This Row],[3B]]-Table1[[#This Row],[HR]]</f>
        <v>1</v>
      </c>
      <c r="AI2337" s="3">
        <f>IF(Table1[[#This Row],[Team_Game_Number]] &gt;_xlfn.MAXIFS(Table1[Team_Game_Number],Table1[Team],Table1[[#This Row],[Team]]) - 5,1,0)</f>
        <v>0</v>
      </c>
      <c r="AJ2337" cm="1">
        <f t="array" ref="AJ2337">MATCH(Table1[[#This Row],[Game_ID]],_xlfn.UNIQUE(_xlfn._xlws.FILTER(Table1[Game_ID],Table1[Team]=Table1[[#This Row],[Team]])),0)</f>
        <v>17</v>
      </c>
      <c r="AK2337">
        <f>IF(Table1[[#This Row],[Last5_Flag]]=1,1,0)</f>
        <v>0</v>
      </c>
      <c r="AL2337">
        <f>COUNTIFS(
    Table1[Player Name], Table1[[#This Row],[Player Name]],
    Table1[Position], Table1[[#This Row],[Position]]
)</f>
        <v>3</v>
      </c>
      <c r="AM2337" t="str" cm="1">
        <f t="array" ref="AM23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338" spans="1:39" x14ac:dyDescent="0.2">
      <c r="A2338" t="str">
        <f>TEXT(Table1[[#This Row],[Date]],"yyyymmdd") &amp; "_" &amp; (LEFT(D2338,3) &amp; "_" &amp; LEFT(E2338,3) &amp; "_" &amp; (Table1[[#This Row],[Game_no.]]))</f>
        <v>20260315_IUP_WVW_1</v>
      </c>
      <c r="B2338" s="1">
        <v>46096</v>
      </c>
      <c r="C2338" s="3">
        <v>1</v>
      </c>
      <c r="D2338" t="s">
        <v>301</v>
      </c>
      <c r="E2338" t="s">
        <v>286</v>
      </c>
      <c r="F2338" t="s">
        <v>286</v>
      </c>
      <c r="G2338" t="s">
        <v>301</v>
      </c>
      <c r="H2338" t="s">
        <v>295</v>
      </c>
      <c r="I2338" t="str">
        <f>TRIM(SUBSTITUTE(Table1[[#This Row],[Player]], " ", ""))</f>
        <v>R.Winn</v>
      </c>
      <c r="J2338">
        <v>3</v>
      </c>
      <c r="K2338">
        <v>1</v>
      </c>
      <c r="L2338">
        <v>1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f t="shared" si="106"/>
        <v>5</v>
      </c>
      <c r="W2338" t="s">
        <v>43</v>
      </c>
      <c r="X2338" s="3">
        <v>4</v>
      </c>
      <c r="Y2338">
        <v>0</v>
      </c>
      <c r="AF2338">
        <f>Table1[[#This Row],[AB]]+Table1[[#This Row],[BB]]+Table1[[#This Row],[SF]]</f>
        <v>3</v>
      </c>
      <c r="AG2338">
        <f>Table1[[#This Row],[H]]+Table1[[#This Row],[BB]]</f>
        <v>1</v>
      </c>
      <c r="AH2338">
        <f>Table1[[#This Row],[H]]-Table1[[#This Row],[2B]]-Table1[[#This Row],[3B]]-Table1[[#This Row],[HR]]</f>
        <v>0</v>
      </c>
      <c r="AI2338" s="3">
        <f>IF(Table1[[#This Row],[Team_Game_Number]] &gt;_xlfn.MAXIFS(Table1[Team_Game_Number],Table1[Team],Table1[[#This Row],[Team]]) - 5,1,0)</f>
        <v>0</v>
      </c>
      <c r="AJ2338" cm="1">
        <f t="array" ref="AJ2338">MATCH(Table1[[#This Row],[Game_ID]],_xlfn.UNIQUE(_xlfn._xlws.FILTER(Table1[Game_ID],Table1[Team]=Table1[[#This Row],[Team]])),0)</f>
        <v>17</v>
      </c>
      <c r="AK2338">
        <f>IF(Table1[[#This Row],[Last5_Flag]]=1,1,0)</f>
        <v>0</v>
      </c>
      <c r="AL2338">
        <f>COUNTIFS(
    Table1[Player Name], Table1[[#This Row],[Player Name]],
    Table1[Position], Table1[[#This Row],[Position]]
)</f>
        <v>15</v>
      </c>
      <c r="AM2338" t="str" cm="1">
        <f t="array" ref="AM23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339" spans="1:39" x14ac:dyDescent="0.2">
      <c r="A2339" t="str">
        <f>TEXT(Table1[[#This Row],[Date]],"yyyymmdd") &amp; "_" &amp; (LEFT(D2339,3) &amp; "_" &amp; LEFT(E2339,3) &amp; "_" &amp; (Table1[[#This Row],[Game_no.]]))</f>
        <v>20260315_IUP_WVW_1</v>
      </c>
      <c r="B2339" s="1">
        <v>46096</v>
      </c>
      <c r="C2339" s="3">
        <v>1</v>
      </c>
      <c r="D2339" t="s">
        <v>301</v>
      </c>
      <c r="E2339" t="s">
        <v>286</v>
      </c>
      <c r="F2339" t="s">
        <v>286</v>
      </c>
      <c r="G2339" t="s">
        <v>301</v>
      </c>
      <c r="H2339" t="s">
        <v>289</v>
      </c>
      <c r="I2339" t="str">
        <f>TRIM(SUBSTITUTE(Table1[[#This Row],[Player]], " ", ""))</f>
        <v>G.Arnold</v>
      </c>
      <c r="J2339">
        <v>3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f t="shared" si="106"/>
        <v>0</v>
      </c>
      <c r="W2339" t="s">
        <v>7</v>
      </c>
      <c r="X2339" s="3">
        <v>5</v>
      </c>
      <c r="Y2339">
        <v>1</v>
      </c>
      <c r="AF2339">
        <f>Table1[[#This Row],[AB]]+Table1[[#This Row],[BB]]+Table1[[#This Row],[SF]]</f>
        <v>3</v>
      </c>
      <c r="AG2339">
        <f>Table1[[#This Row],[H]]+Table1[[#This Row],[BB]]</f>
        <v>0</v>
      </c>
      <c r="AH2339">
        <f>Table1[[#This Row],[H]]-Table1[[#This Row],[2B]]-Table1[[#This Row],[3B]]-Table1[[#This Row],[HR]]</f>
        <v>0</v>
      </c>
      <c r="AI2339" s="3">
        <f>IF(Table1[[#This Row],[Team_Game_Number]] &gt;_xlfn.MAXIFS(Table1[Team_Game_Number],Table1[Team],Table1[[#This Row],[Team]]) - 5,1,0)</f>
        <v>0</v>
      </c>
      <c r="AJ2339" cm="1">
        <f t="array" ref="AJ2339">MATCH(Table1[[#This Row],[Game_ID]],_xlfn.UNIQUE(_xlfn._xlws.FILTER(Table1[Game_ID],Table1[Team]=Table1[[#This Row],[Team]])),0)</f>
        <v>17</v>
      </c>
      <c r="AK2339">
        <f>IF(Table1[[#This Row],[Last5_Flag]]=1,1,0)</f>
        <v>0</v>
      </c>
      <c r="AL2339">
        <f>COUNTIFS(
    Table1[Player Name], Table1[[#This Row],[Player Name]],
    Table1[Position], Table1[[#This Row],[Position]]
)</f>
        <v>27</v>
      </c>
      <c r="AM2339" t="str" cm="1">
        <f t="array" ref="AM23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340" spans="1:39" x14ac:dyDescent="0.2">
      <c r="A2340" t="str">
        <f>TEXT(Table1[[#This Row],[Date]],"yyyymmdd") &amp; "_" &amp; (LEFT(D2340,3) &amp; "_" &amp; LEFT(E2340,3) &amp; "_" &amp; (Table1[[#This Row],[Game_no.]]))</f>
        <v>20260315_IUP_WVW_1</v>
      </c>
      <c r="B2340" s="1">
        <v>46096</v>
      </c>
      <c r="C2340" s="3">
        <v>1</v>
      </c>
      <c r="D2340" t="s">
        <v>301</v>
      </c>
      <c r="E2340" t="s">
        <v>286</v>
      </c>
      <c r="F2340" t="s">
        <v>286</v>
      </c>
      <c r="G2340" t="s">
        <v>301</v>
      </c>
      <c r="H2340" t="s">
        <v>292</v>
      </c>
      <c r="I2340" t="str">
        <f>TRIM(SUBSTITUTE(Table1[[#This Row],[Player]], " ", ""))</f>
        <v>M.Austra</v>
      </c>
      <c r="J2340">
        <v>2</v>
      </c>
      <c r="K2340">
        <v>0</v>
      </c>
      <c r="L2340">
        <v>0</v>
      </c>
      <c r="M2340">
        <v>0</v>
      </c>
      <c r="N2340">
        <v>1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f t="shared" si="106"/>
        <v>0</v>
      </c>
      <c r="W2340" t="s">
        <v>50</v>
      </c>
      <c r="X2340" s="3">
        <v>6</v>
      </c>
      <c r="Y2340">
        <v>0</v>
      </c>
      <c r="AF2340">
        <f>Table1[[#This Row],[AB]]+Table1[[#This Row],[BB]]+Table1[[#This Row],[SF]]</f>
        <v>3</v>
      </c>
      <c r="AG2340">
        <f>Table1[[#This Row],[H]]+Table1[[#This Row],[BB]]</f>
        <v>1</v>
      </c>
      <c r="AH2340">
        <f>Table1[[#This Row],[H]]-Table1[[#This Row],[2B]]-Table1[[#This Row],[3B]]-Table1[[#This Row],[HR]]</f>
        <v>0</v>
      </c>
      <c r="AI2340" s="3">
        <f>IF(Table1[[#This Row],[Team_Game_Number]] &gt;_xlfn.MAXIFS(Table1[Team_Game_Number],Table1[Team],Table1[[#This Row],[Team]]) - 5,1,0)</f>
        <v>0</v>
      </c>
      <c r="AJ2340" cm="1">
        <f t="array" ref="AJ2340">MATCH(Table1[[#This Row],[Game_ID]],_xlfn.UNIQUE(_xlfn._xlws.FILTER(Table1[Game_ID],Table1[Team]=Table1[[#This Row],[Team]])),0)</f>
        <v>17</v>
      </c>
      <c r="AK2340">
        <f>IF(Table1[[#This Row],[Last5_Flag]]=1,1,0)</f>
        <v>0</v>
      </c>
      <c r="AL2340">
        <f>COUNTIFS(
    Table1[Player Name], Table1[[#This Row],[Player Name]],
    Table1[Position], Table1[[#This Row],[Position]]
)</f>
        <v>10</v>
      </c>
      <c r="AM2340" t="str" cm="1">
        <f t="array" ref="AM23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341" spans="1:39" x14ac:dyDescent="0.2">
      <c r="A2341" t="str">
        <f>TEXT(Table1[[#This Row],[Date]],"yyyymmdd") &amp; "_" &amp; (LEFT(D2341,3) &amp; "_" &amp; LEFT(E2341,3) &amp; "_" &amp; (Table1[[#This Row],[Game_no.]]))</f>
        <v>20260315_IUP_WVW_1</v>
      </c>
      <c r="B2341" s="1">
        <v>46096</v>
      </c>
      <c r="C2341" s="3">
        <v>1</v>
      </c>
      <c r="D2341" t="s">
        <v>301</v>
      </c>
      <c r="E2341" t="s">
        <v>286</v>
      </c>
      <c r="F2341" t="s">
        <v>286</v>
      </c>
      <c r="G2341" t="s">
        <v>301</v>
      </c>
      <c r="H2341" t="s">
        <v>298</v>
      </c>
      <c r="I2341" t="str">
        <f>TRIM(SUBSTITUTE(Table1[[#This Row],[Player]], " ", ""))</f>
        <v>S.Lowen</v>
      </c>
      <c r="J2341">
        <v>3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f t="shared" si="106"/>
        <v>0</v>
      </c>
      <c r="W2341" t="s">
        <v>8</v>
      </c>
      <c r="X2341" s="3">
        <v>7</v>
      </c>
      <c r="Y2341">
        <v>0</v>
      </c>
      <c r="AF2341">
        <f>Table1[[#This Row],[AB]]+Table1[[#This Row],[BB]]+Table1[[#This Row],[SF]]</f>
        <v>3</v>
      </c>
      <c r="AG2341">
        <f>Table1[[#This Row],[H]]+Table1[[#This Row],[BB]]</f>
        <v>0</v>
      </c>
      <c r="AH2341">
        <f>Table1[[#This Row],[H]]-Table1[[#This Row],[2B]]-Table1[[#This Row],[3B]]-Table1[[#This Row],[HR]]</f>
        <v>0</v>
      </c>
      <c r="AI2341" s="3">
        <f>IF(Table1[[#This Row],[Team_Game_Number]] &gt;_xlfn.MAXIFS(Table1[Team_Game_Number],Table1[Team],Table1[[#This Row],[Team]]) - 5,1,0)</f>
        <v>0</v>
      </c>
      <c r="AJ2341" cm="1">
        <f t="array" ref="AJ2341">MATCH(Table1[[#This Row],[Game_ID]],_xlfn.UNIQUE(_xlfn._xlws.FILTER(Table1[Game_ID],Table1[Team]=Table1[[#This Row],[Team]])),0)</f>
        <v>17</v>
      </c>
      <c r="AK2341">
        <f>IF(Table1[[#This Row],[Last5_Flag]]=1,1,0)</f>
        <v>0</v>
      </c>
      <c r="AL2341">
        <f>COUNTIFS(
    Table1[Player Name], Table1[[#This Row],[Player Name]],
    Table1[Position], Table1[[#This Row],[Position]]
)</f>
        <v>16</v>
      </c>
      <c r="AM2341" t="str" cm="1">
        <f t="array" ref="AM23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342" spans="1:39" x14ac:dyDescent="0.2">
      <c r="A2342" t="str">
        <f>TEXT(Table1[[#This Row],[Date]],"yyyymmdd") &amp; "_" &amp; (LEFT(D2342,3) &amp; "_" &amp; LEFT(E2342,3) &amp; "_" &amp; (Table1[[#This Row],[Game_no.]]))</f>
        <v>20260315_IUP_WVW_1</v>
      </c>
      <c r="B2342" s="1">
        <v>46096</v>
      </c>
      <c r="C2342" s="3">
        <v>1</v>
      </c>
      <c r="D2342" t="s">
        <v>301</v>
      </c>
      <c r="E2342" t="s">
        <v>286</v>
      </c>
      <c r="F2342" t="s">
        <v>286</v>
      </c>
      <c r="G2342" t="s">
        <v>301</v>
      </c>
      <c r="H2342" t="s">
        <v>293</v>
      </c>
      <c r="I2342" t="str">
        <f>TRIM(SUBSTITUTE(Table1[[#This Row],[Player]], " ", ""))</f>
        <v>E.Putman</v>
      </c>
      <c r="J2342">
        <v>2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f t="shared" si="106"/>
        <v>3</v>
      </c>
      <c r="W2342" t="s">
        <v>54</v>
      </c>
      <c r="X2342" s="3">
        <v>8</v>
      </c>
      <c r="Y2342">
        <v>0</v>
      </c>
      <c r="AF2342">
        <f>Table1[[#This Row],[AB]]+Table1[[#This Row],[BB]]+Table1[[#This Row],[SF]]</f>
        <v>2</v>
      </c>
      <c r="AG2342">
        <f>Table1[[#This Row],[H]]+Table1[[#This Row],[BB]]</f>
        <v>1</v>
      </c>
      <c r="AH2342">
        <f>Table1[[#This Row],[H]]-Table1[[#This Row],[2B]]-Table1[[#This Row],[3B]]-Table1[[#This Row],[HR]]</f>
        <v>0</v>
      </c>
      <c r="AI2342" s="3">
        <f>IF(Table1[[#This Row],[Team_Game_Number]] &gt;_xlfn.MAXIFS(Table1[Team_Game_Number],Table1[Team],Table1[[#This Row],[Team]]) - 5,1,0)</f>
        <v>0</v>
      </c>
      <c r="AJ2342" cm="1">
        <f t="array" ref="AJ2342">MATCH(Table1[[#This Row],[Game_ID]],_xlfn.UNIQUE(_xlfn._xlws.FILTER(Table1[Game_ID],Table1[Team]=Table1[[#This Row],[Team]])),0)</f>
        <v>17</v>
      </c>
      <c r="AK2342">
        <f>IF(Table1[[#This Row],[Last5_Flag]]=1,1,0)</f>
        <v>0</v>
      </c>
      <c r="AL2342">
        <f>COUNTIFS(
    Table1[Player Name], Table1[[#This Row],[Player Name]],
    Table1[Position], Table1[[#This Row],[Position]]
)</f>
        <v>24</v>
      </c>
      <c r="AM2342" t="str" cm="1">
        <f t="array" ref="AM23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343" spans="1:39" x14ac:dyDescent="0.2">
      <c r="A2343" t="str">
        <f>TEXT(Table1[[#This Row],[Date]],"yyyymmdd") &amp; "_" &amp; (LEFT(D2343,3) &amp; "_" &amp; LEFT(E2343,3) &amp; "_" &amp; (Table1[[#This Row],[Game_no.]]))</f>
        <v>20260315_IUP_WVW_1</v>
      </c>
      <c r="B2343" s="1">
        <v>46096</v>
      </c>
      <c r="C2343" s="3">
        <v>1</v>
      </c>
      <c r="D2343" t="s">
        <v>301</v>
      </c>
      <c r="E2343" t="s">
        <v>286</v>
      </c>
      <c r="F2343" t="s">
        <v>286</v>
      </c>
      <c r="G2343" t="s">
        <v>301</v>
      </c>
      <c r="H2343" t="s">
        <v>291</v>
      </c>
      <c r="I2343" t="str">
        <f>TRIM(SUBSTITUTE(Table1[[#This Row],[Player]], " ", ""))</f>
        <v>A.Borello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f t="shared" si="106"/>
        <v>0</v>
      </c>
      <c r="W2343" t="s">
        <v>73</v>
      </c>
      <c r="X2343" s="3"/>
      <c r="Y2343">
        <v>0</v>
      </c>
      <c r="AF2343">
        <f>Table1[[#This Row],[AB]]+Table1[[#This Row],[BB]]+Table1[[#This Row],[SF]]</f>
        <v>0</v>
      </c>
      <c r="AG2343">
        <f>Table1[[#This Row],[H]]+Table1[[#This Row],[BB]]</f>
        <v>0</v>
      </c>
      <c r="AH2343">
        <f>Table1[[#This Row],[H]]-Table1[[#This Row],[2B]]-Table1[[#This Row],[3B]]-Table1[[#This Row],[HR]]</f>
        <v>0</v>
      </c>
      <c r="AI2343" s="3">
        <f>IF(Table1[[#This Row],[Team_Game_Number]] &gt;_xlfn.MAXIFS(Table1[Team_Game_Number],Table1[Team],Table1[[#This Row],[Team]]) - 5,1,0)</f>
        <v>0</v>
      </c>
      <c r="AJ2343" cm="1">
        <f t="array" ref="AJ2343">MATCH(Table1[[#This Row],[Game_ID]],_xlfn.UNIQUE(_xlfn._xlws.FILTER(Table1[Game_ID],Table1[Team]=Table1[[#This Row],[Team]])),0)</f>
        <v>17</v>
      </c>
      <c r="AK2343">
        <f>IF(Table1[[#This Row],[Last5_Flag]]=1,1,0)</f>
        <v>0</v>
      </c>
      <c r="AL2343">
        <f>COUNTIFS(
    Table1[Player Name], Table1[[#This Row],[Player Name]],
    Table1[Position], Table1[[#This Row],[Position]]
)</f>
        <v>10</v>
      </c>
      <c r="AM2343" t="str" cm="1">
        <f t="array" ref="AM23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344" spans="1:39" x14ac:dyDescent="0.2">
      <c r="A2344" t="str">
        <f>TEXT(Table1[[#This Row],[Date]],"yyyymmdd") &amp; "_" &amp; (LEFT(D2344,3) &amp; "_" &amp; LEFT(E2344,3) &amp; "_" &amp; (Table1[[#This Row],[Game_no.]]))</f>
        <v>20260315_IUP_WVW_1</v>
      </c>
      <c r="B2344" s="1">
        <v>46096</v>
      </c>
      <c r="C2344" s="3">
        <v>1</v>
      </c>
      <c r="D2344" t="s">
        <v>301</v>
      </c>
      <c r="E2344" t="s">
        <v>286</v>
      </c>
      <c r="F2344" t="s">
        <v>286</v>
      </c>
      <c r="G2344" t="s">
        <v>301</v>
      </c>
      <c r="H2344" t="s">
        <v>294</v>
      </c>
      <c r="I2344" t="str">
        <f>TRIM(SUBSTITUTE(Table1[[#This Row],[Player]], " ", ""))</f>
        <v>T.Nowicki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f t="shared" si="106"/>
        <v>0</v>
      </c>
      <c r="W2344" t="s">
        <v>52</v>
      </c>
      <c r="X2344" s="3">
        <v>9</v>
      </c>
      <c r="Y2344">
        <v>0</v>
      </c>
      <c r="AF2344">
        <f>Table1[[#This Row],[AB]]+Table1[[#This Row],[BB]]+Table1[[#This Row],[SF]]</f>
        <v>1</v>
      </c>
      <c r="AG2344">
        <f>Table1[[#This Row],[H]]+Table1[[#This Row],[BB]]</f>
        <v>0</v>
      </c>
      <c r="AH2344">
        <f>Table1[[#This Row],[H]]-Table1[[#This Row],[2B]]-Table1[[#This Row],[3B]]-Table1[[#This Row],[HR]]</f>
        <v>0</v>
      </c>
      <c r="AI2344" s="3">
        <f>IF(Table1[[#This Row],[Team_Game_Number]] &gt;_xlfn.MAXIFS(Table1[Team_Game_Number],Table1[Team],Table1[[#This Row],[Team]]) - 5,1,0)</f>
        <v>0</v>
      </c>
      <c r="AJ2344" cm="1">
        <f t="array" ref="AJ2344">MATCH(Table1[[#This Row],[Game_ID]],_xlfn.UNIQUE(_xlfn._xlws.FILTER(Table1[Game_ID],Table1[Team]=Table1[[#This Row],[Team]])),0)</f>
        <v>17</v>
      </c>
      <c r="AK2344">
        <f>IF(Table1[[#This Row],[Last5_Flag]]=1,1,0)</f>
        <v>0</v>
      </c>
      <c r="AL2344">
        <f>COUNTIFS(
    Table1[Player Name], Table1[[#This Row],[Player Name]],
    Table1[Position], Table1[[#This Row],[Position]]
)</f>
        <v>9</v>
      </c>
      <c r="AM2344" t="str" cm="1">
        <f t="array" ref="AM23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345" spans="1:39" x14ac:dyDescent="0.2">
      <c r="A2345" t="str">
        <f>TEXT(Table1[[#This Row],[Date]],"yyyymmdd") &amp; "_" &amp; (LEFT(D2345,3) &amp; "_" &amp; LEFT(E2345,3) &amp; "_" &amp; (Table1[[#This Row],[Game_no.]]))</f>
        <v>20260315_IUP_WVW_1</v>
      </c>
      <c r="B2345" s="1">
        <v>46096</v>
      </c>
      <c r="C2345" s="3">
        <v>1</v>
      </c>
      <c r="D2345" t="s">
        <v>301</v>
      </c>
      <c r="E2345" t="s">
        <v>286</v>
      </c>
      <c r="F2345" t="s">
        <v>286</v>
      </c>
      <c r="G2345" t="s">
        <v>301</v>
      </c>
      <c r="H2345" t="s">
        <v>309</v>
      </c>
      <c r="I2345" t="str">
        <f>TRIM(SUBSTITUTE(Table1[[#This Row],[Player]], " ", ""))</f>
        <v>K.Vance</v>
      </c>
      <c r="J2345">
        <v>1</v>
      </c>
      <c r="K2345">
        <v>0</v>
      </c>
      <c r="L2345">
        <v>1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f t="shared" si="106"/>
        <v>1</v>
      </c>
      <c r="W2345" t="s">
        <v>74</v>
      </c>
      <c r="X2345" s="3">
        <v>9</v>
      </c>
      <c r="Y2345">
        <v>0</v>
      </c>
      <c r="AF2345">
        <f>Table1[[#This Row],[AB]]+Table1[[#This Row],[BB]]+Table1[[#This Row],[SF]]</f>
        <v>1</v>
      </c>
      <c r="AG2345">
        <f>Table1[[#This Row],[H]]+Table1[[#This Row],[BB]]</f>
        <v>1</v>
      </c>
      <c r="AH2345">
        <f>Table1[[#This Row],[H]]-Table1[[#This Row],[2B]]-Table1[[#This Row],[3B]]-Table1[[#This Row],[HR]]</f>
        <v>1</v>
      </c>
      <c r="AI2345" s="3">
        <f>IF(Table1[[#This Row],[Team_Game_Number]] &gt;_xlfn.MAXIFS(Table1[Team_Game_Number],Table1[Team],Table1[[#This Row],[Team]]) - 5,1,0)</f>
        <v>0</v>
      </c>
      <c r="AJ2345" cm="1">
        <f t="array" ref="AJ2345">MATCH(Table1[[#This Row],[Game_ID]],_xlfn.UNIQUE(_xlfn._xlws.FILTER(Table1[Game_ID],Table1[Team]=Table1[[#This Row],[Team]])),0)</f>
        <v>17</v>
      </c>
      <c r="AK2345">
        <f>IF(Table1[[#This Row],[Last5_Flag]]=1,1,0)</f>
        <v>0</v>
      </c>
      <c r="AL2345">
        <f>COUNTIFS(
    Table1[Player Name], Table1[[#This Row],[Player Name]],
    Table1[Position], Table1[[#This Row],[Position]]
)</f>
        <v>6</v>
      </c>
      <c r="AM2345" t="str" cm="1">
        <f t="array" ref="AM23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346" spans="1:39" x14ac:dyDescent="0.2">
      <c r="A2346" t="str">
        <f>TEXT(Table1[[#This Row],[Date]],"yyyymmdd") &amp; "_" &amp; (LEFT(D2346,3) &amp; "_" &amp; LEFT(E2346,3) &amp; "_" &amp; (Table1[[#This Row],[Game_no.]]))</f>
        <v>20260315_IUP_WVW_1</v>
      </c>
      <c r="B2346" s="1">
        <v>46096</v>
      </c>
      <c r="C2346" s="3">
        <v>1</v>
      </c>
      <c r="D2346" t="s">
        <v>301</v>
      </c>
      <c r="E2346" t="s">
        <v>286</v>
      </c>
      <c r="F2346" t="s">
        <v>286</v>
      </c>
      <c r="G2346" t="s">
        <v>301</v>
      </c>
      <c r="H2346" t="s">
        <v>300</v>
      </c>
      <c r="I2346" t="str">
        <f>TRIM(SUBSTITUTE(Table1[[#This Row],[Player]], " ", ""))</f>
        <v>M.Greene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f t="shared" si="106"/>
        <v>0</v>
      </c>
      <c r="W2346" t="s">
        <v>58</v>
      </c>
      <c r="X2346" s="3"/>
      <c r="Y2346">
        <v>0</v>
      </c>
      <c r="Z2346">
        <v>7</v>
      </c>
      <c r="AA2346">
        <v>5</v>
      </c>
      <c r="AB2346">
        <v>2</v>
      </c>
      <c r="AC2346">
        <v>2</v>
      </c>
      <c r="AD2346">
        <v>3</v>
      </c>
      <c r="AE2346">
        <v>0</v>
      </c>
      <c r="AF2346">
        <f>Table1[[#This Row],[AB]]+Table1[[#This Row],[BB]]+Table1[[#This Row],[SF]]</f>
        <v>0</v>
      </c>
      <c r="AG2346">
        <f>Table1[[#This Row],[H]]+Table1[[#This Row],[BB]]</f>
        <v>0</v>
      </c>
      <c r="AH2346">
        <f>Table1[[#This Row],[H]]-Table1[[#This Row],[2B]]-Table1[[#This Row],[3B]]-Table1[[#This Row],[HR]]</f>
        <v>0</v>
      </c>
      <c r="AI2346" s="3">
        <f>IF(Table1[[#This Row],[Team_Game_Number]] &gt;_xlfn.MAXIFS(Table1[Team_Game_Number],Table1[Team],Table1[[#This Row],[Team]]) - 5,1,0)</f>
        <v>0</v>
      </c>
      <c r="AJ2346" cm="1">
        <f t="array" ref="AJ2346">MATCH(Table1[[#This Row],[Game_ID]],_xlfn.UNIQUE(_xlfn._xlws.FILTER(Table1[Game_ID],Table1[Team]=Table1[[#This Row],[Team]])),0)</f>
        <v>17</v>
      </c>
      <c r="AK2346">
        <f>IF(Table1[[#This Row],[Last5_Flag]]=1,1,0)</f>
        <v>0</v>
      </c>
      <c r="AL2346">
        <f>COUNTIFS(
    Table1[Player Name], Table1[[#This Row],[Player Name]],
    Table1[Position], Table1[[#This Row],[Position]]
)</f>
        <v>15</v>
      </c>
      <c r="AM2346" t="str" cm="1">
        <f t="array" ref="AM23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347" spans="1:39" x14ac:dyDescent="0.2">
      <c r="A2347" t="str">
        <f>TEXT(Table1[[#This Row],[Date]],"yyyymmdd") &amp; "_" &amp; (LEFT(D2347,3) &amp; "_" &amp; LEFT(E2347,3) &amp; "_" &amp; (Table1[[#This Row],[Game_no.]]))</f>
        <v>20260315_Blu_WVS_1</v>
      </c>
      <c r="B2347" s="1">
        <v>46096</v>
      </c>
      <c r="C2347" s="3">
        <v>1</v>
      </c>
      <c r="D2347" t="s">
        <v>364</v>
      </c>
      <c r="E2347" t="s">
        <v>130</v>
      </c>
      <c r="F2347" t="s">
        <v>130</v>
      </c>
      <c r="G2347" t="s">
        <v>364</v>
      </c>
      <c r="I2347" t="str">
        <f>TRIM(SUBSTITUTE(Table1[[#This Row],[Player]], " ", ""))</f>
        <v/>
      </c>
      <c r="X2347" s="3"/>
      <c r="AF2347">
        <f>Table1[[#This Row],[AB]]+Table1[[#This Row],[BB]]+Table1[[#This Row],[SF]]</f>
        <v>0</v>
      </c>
      <c r="AG2347">
        <f>Table1[[#This Row],[H]]+Table1[[#This Row],[BB]]</f>
        <v>0</v>
      </c>
      <c r="AH2347">
        <f>Table1[[#This Row],[H]]-Table1[[#This Row],[2B]]-Table1[[#This Row],[3B]]-Table1[[#This Row],[HR]]</f>
        <v>0</v>
      </c>
      <c r="AI2347" s="3">
        <f>IF(Table1[[#This Row],[Team_Game_Number]] &gt;_xlfn.MAXIFS(Table1[Team_Game_Number],Table1[Team],Table1[[#This Row],[Team]]) - 5,1,0)</f>
        <v>0</v>
      </c>
      <c r="AJ2347" cm="1">
        <f t="array" ref="AJ2347">MATCH(Table1[[#This Row],[Game_ID]],_xlfn.UNIQUE(_xlfn._xlws.FILTER(Table1[Game_ID],Table1[Team]=Table1[[#This Row],[Team]])),0)</f>
        <v>16</v>
      </c>
      <c r="AK2347">
        <f>IF(Table1[[#This Row],[Last5_Flag]]=1,1,0)</f>
        <v>0</v>
      </c>
      <c r="AL2347">
        <f>COUNTIFS(
    Table1[Player Name], Table1[[#This Row],[Player Name]],
    Table1[Position], Table1[[#This Row],[Position]]
)</f>
        <v>0</v>
      </c>
      <c r="AM2347" cm="1">
        <f t="array" ref="AM23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0</v>
      </c>
    </row>
    <row r="2348" spans="1:39" x14ac:dyDescent="0.2">
      <c r="A2348" t="str">
        <f>TEXT(Table1[[#This Row],[Date]],"yyyymmdd") &amp; "_" &amp; (LEFT(D2348,3) &amp; "_" &amp; LEFT(E2348,3) &amp; "_" &amp; (Table1[[#This Row],[Game_no.]]))</f>
        <v>20260319_Fer_Fro_1</v>
      </c>
      <c r="B2348" s="1">
        <v>46100</v>
      </c>
      <c r="C2348" s="3">
        <v>1</v>
      </c>
      <c r="D2348" t="s">
        <v>267</v>
      </c>
      <c r="E2348" t="s">
        <v>338</v>
      </c>
      <c r="F2348" t="s">
        <v>338</v>
      </c>
      <c r="G2348" t="s">
        <v>267</v>
      </c>
      <c r="H2348" t="s">
        <v>339</v>
      </c>
      <c r="I2348" t="str">
        <f>TRIM(SUBSTITUTE(Table1[[#This Row],[Player]], " ", ""))</f>
        <v>G.Nelson</v>
      </c>
      <c r="J2348">
        <v>4</v>
      </c>
      <c r="K2348">
        <v>3</v>
      </c>
      <c r="L2348">
        <v>2</v>
      </c>
      <c r="M2348">
        <v>0</v>
      </c>
      <c r="N2348">
        <v>1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f t="shared" ref="V2348:V2349" si="107">L2348*1+P2348*2+Q2348*3+R2348*4</f>
        <v>4</v>
      </c>
      <c r="W2348" t="s">
        <v>57</v>
      </c>
      <c r="X2348" s="3">
        <v>1</v>
      </c>
      <c r="Y2348">
        <v>0</v>
      </c>
      <c r="AF2348">
        <f>Table1[[#This Row],[AB]]+Table1[[#This Row],[BB]]+Table1[[#This Row],[SF]]</f>
        <v>5</v>
      </c>
      <c r="AG2348">
        <f>Table1[[#This Row],[H]]+Table1[[#This Row],[BB]]</f>
        <v>3</v>
      </c>
      <c r="AH2348">
        <f>Table1[[#This Row],[H]]-Table1[[#This Row],[2B]]-Table1[[#This Row],[3B]]-Table1[[#This Row],[HR]]</f>
        <v>1</v>
      </c>
      <c r="AI2348" s="3">
        <f>IF(Table1[[#This Row],[Team_Game_Number]] &gt;_xlfn.MAXIFS(Table1[Team_Game_Number],Table1[Team],Table1[[#This Row],[Team]]) - 5,1,0)</f>
        <v>0</v>
      </c>
      <c r="AJ2348" cm="1">
        <f t="array" ref="AJ2348">MATCH(Table1[[#This Row],[Game_ID]],_xlfn.UNIQUE(_xlfn._xlws.FILTER(Table1[Game_ID],Table1[Team]=Table1[[#This Row],[Team]])),0)</f>
        <v>10</v>
      </c>
      <c r="AK2348">
        <f>IF(Table1[[#This Row],[Last5_Flag]]=1,1,0)</f>
        <v>0</v>
      </c>
      <c r="AL2348">
        <f>COUNTIFS(
    Table1[Player Name], Table1[[#This Row],[Player Name]],
    Table1[Position], Table1[[#This Row],[Position]]
)</f>
        <v>21</v>
      </c>
      <c r="AM2348" t="str" cm="1">
        <f t="array" ref="AM23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349" spans="1:39" x14ac:dyDescent="0.2">
      <c r="A2349" t="str">
        <f>TEXT(Table1[[#This Row],[Date]],"yyyymmdd") &amp; "_" &amp; (LEFT(D2349,3) &amp; "_" &amp; LEFT(E2349,3) &amp; "_" &amp; (Table1[[#This Row],[Game_no.]]))</f>
        <v>20260319_Fer_Fro_1</v>
      </c>
      <c r="B2349" s="1">
        <v>46100</v>
      </c>
      <c r="C2349" s="3">
        <v>1</v>
      </c>
      <c r="D2349" t="s">
        <v>267</v>
      </c>
      <c r="E2349" t="s">
        <v>338</v>
      </c>
      <c r="F2349" t="s">
        <v>338</v>
      </c>
      <c r="G2349" t="s">
        <v>267</v>
      </c>
      <c r="H2349" t="s">
        <v>347</v>
      </c>
      <c r="I2349" t="str">
        <f>TRIM(SUBSTITUTE(Table1[[#This Row],[Player]], " ", ""))</f>
        <v>K.Piconi</v>
      </c>
      <c r="J2349">
        <v>4</v>
      </c>
      <c r="K2349">
        <v>3</v>
      </c>
      <c r="L2349">
        <v>4</v>
      </c>
      <c r="M2349">
        <v>6</v>
      </c>
      <c r="N2349">
        <v>0</v>
      </c>
      <c r="O2349">
        <v>0</v>
      </c>
      <c r="P2349">
        <v>1</v>
      </c>
      <c r="Q2349">
        <v>0</v>
      </c>
      <c r="R2349">
        <v>1</v>
      </c>
      <c r="S2349">
        <v>1</v>
      </c>
      <c r="T2349">
        <v>0</v>
      </c>
      <c r="U2349">
        <v>0</v>
      </c>
      <c r="V2349">
        <f t="shared" si="107"/>
        <v>10</v>
      </c>
      <c r="W2349" t="s">
        <v>8</v>
      </c>
      <c r="X2349" s="3">
        <v>2</v>
      </c>
      <c r="Y2349">
        <v>0</v>
      </c>
      <c r="AF2349">
        <f>Table1[[#This Row],[AB]]+Table1[[#This Row],[BB]]+Table1[[#This Row],[SF]]</f>
        <v>4</v>
      </c>
      <c r="AG2349">
        <f>Table1[[#This Row],[H]]+Table1[[#This Row],[BB]]</f>
        <v>4</v>
      </c>
      <c r="AH2349">
        <f>Table1[[#This Row],[H]]-Table1[[#This Row],[2B]]-Table1[[#This Row],[3B]]-Table1[[#This Row],[HR]]</f>
        <v>2</v>
      </c>
      <c r="AI2349" s="3">
        <f>IF(Table1[[#This Row],[Team_Game_Number]] &gt;_xlfn.MAXIFS(Table1[Team_Game_Number],Table1[Team],Table1[[#This Row],[Team]]) - 5,1,0)</f>
        <v>0</v>
      </c>
      <c r="AJ2349" cm="1">
        <f t="array" ref="AJ2349">MATCH(Table1[[#This Row],[Game_ID]],_xlfn.UNIQUE(_xlfn._xlws.FILTER(Table1[Game_ID],Table1[Team]=Table1[[#This Row],[Team]])),0)</f>
        <v>10</v>
      </c>
      <c r="AK2349">
        <f>IF(Table1[[#This Row],[Last5_Flag]]=1,1,0)</f>
        <v>0</v>
      </c>
      <c r="AL2349">
        <f>COUNTIFS(
    Table1[Player Name], Table1[[#This Row],[Player Name]],
    Table1[Position], Table1[[#This Row],[Position]]
)</f>
        <v>21</v>
      </c>
      <c r="AM2349" t="str" cm="1">
        <f t="array" ref="AM23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350" spans="1:39" x14ac:dyDescent="0.2">
      <c r="A2350" t="str">
        <f>TEXT(Table1[[#This Row],[Date]],"yyyymmdd") &amp; "_" &amp; (LEFT(D2350,3) &amp; "_" &amp; LEFT(E2350,3) &amp; "_" &amp; (Table1[[#This Row],[Game_no.]]))</f>
        <v>20260319_Fer_Fro_1</v>
      </c>
      <c r="B2350" s="1">
        <v>46100</v>
      </c>
      <c r="C2350" s="3">
        <v>1</v>
      </c>
      <c r="D2350" t="s">
        <v>267</v>
      </c>
      <c r="E2350" t="s">
        <v>338</v>
      </c>
      <c r="F2350" t="s">
        <v>338</v>
      </c>
      <c r="G2350" t="s">
        <v>267</v>
      </c>
      <c r="H2350" t="s">
        <v>341</v>
      </c>
      <c r="I2350" t="str">
        <f>TRIM(SUBSTITUTE(Table1[[#This Row],[Player]], " ", ""))</f>
        <v>A.Miller</v>
      </c>
      <c r="J2350">
        <v>1</v>
      </c>
      <c r="K2350">
        <v>2</v>
      </c>
      <c r="L2350">
        <v>0</v>
      </c>
      <c r="M2350">
        <v>0</v>
      </c>
      <c r="N2350">
        <v>3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f t="shared" ref="V2350:V2372" si="108">L2350*1+P2350*2+Q2350*3+R2350*4</f>
        <v>0</v>
      </c>
      <c r="W2350" t="s">
        <v>53</v>
      </c>
      <c r="X2350" s="3">
        <v>3</v>
      </c>
      <c r="Y2350">
        <v>0</v>
      </c>
      <c r="AF2350">
        <f>Table1[[#This Row],[AB]]+Table1[[#This Row],[BB]]+Table1[[#This Row],[SF]]</f>
        <v>4</v>
      </c>
      <c r="AG2350">
        <f>Table1[[#This Row],[H]]+Table1[[#This Row],[BB]]</f>
        <v>3</v>
      </c>
      <c r="AH2350">
        <f>Table1[[#This Row],[H]]-Table1[[#This Row],[2B]]-Table1[[#This Row],[3B]]-Table1[[#This Row],[HR]]</f>
        <v>0</v>
      </c>
      <c r="AI2350" s="3">
        <f>IF(Table1[[#This Row],[Team_Game_Number]] &gt;_xlfn.MAXIFS(Table1[Team_Game_Number],Table1[Team],Table1[[#This Row],[Team]]) - 5,1,0)</f>
        <v>0</v>
      </c>
      <c r="AJ2350" cm="1">
        <f t="array" ref="AJ2350">MATCH(Table1[[#This Row],[Game_ID]],_xlfn.UNIQUE(_xlfn._xlws.FILTER(Table1[Game_ID],Table1[Team]=Table1[[#This Row],[Team]])),0)</f>
        <v>10</v>
      </c>
      <c r="AK2350">
        <f>IF(Table1[[#This Row],[Last5_Flag]]=1,1,0)</f>
        <v>0</v>
      </c>
      <c r="AL2350">
        <f>COUNTIFS(
    Table1[Player Name], Table1[[#This Row],[Player Name]],
    Table1[Position], Table1[[#This Row],[Position]]
)</f>
        <v>20</v>
      </c>
      <c r="AM2350" t="str" cm="1">
        <f t="array" ref="AM23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351" spans="1:39" x14ac:dyDescent="0.2">
      <c r="A2351" t="str">
        <f>TEXT(Table1[[#This Row],[Date]],"yyyymmdd") &amp; "_" &amp; (LEFT(D2351,3) &amp; "_" &amp; LEFT(E2351,3) &amp; "_" &amp; (Table1[[#This Row],[Game_no.]]))</f>
        <v>20260319_Fer_Fro_1</v>
      </c>
      <c r="B2351" s="1">
        <v>46100</v>
      </c>
      <c r="C2351" s="3">
        <v>1</v>
      </c>
      <c r="D2351" t="s">
        <v>267</v>
      </c>
      <c r="E2351" t="s">
        <v>338</v>
      </c>
      <c r="F2351" t="s">
        <v>338</v>
      </c>
      <c r="G2351" t="s">
        <v>267</v>
      </c>
      <c r="H2351" t="s">
        <v>342</v>
      </c>
      <c r="I2351" t="str">
        <f>TRIM(SUBSTITUTE(Table1[[#This Row],[Player]], " ", ""))</f>
        <v>O.Stetler</v>
      </c>
      <c r="J2351">
        <v>3</v>
      </c>
      <c r="K2351">
        <v>1</v>
      </c>
      <c r="L2351">
        <v>1</v>
      </c>
      <c r="M2351">
        <v>2</v>
      </c>
      <c r="N2351">
        <v>0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f t="shared" si="108"/>
        <v>1</v>
      </c>
      <c r="W2351" t="s">
        <v>52</v>
      </c>
      <c r="X2351" s="3">
        <v>4</v>
      </c>
      <c r="Y2351">
        <v>0</v>
      </c>
      <c r="AF2351">
        <f>Table1[[#This Row],[AB]]+Table1[[#This Row],[BB]]+Table1[[#This Row],[SF]]</f>
        <v>3</v>
      </c>
      <c r="AG2351">
        <f>Table1[[#This Row],[H]]+Table1[[#This Row],[BB]]</f>
        <v>1</v>
      </c>
      <c r="AH2351">
        <f>Table1[[#This Row],[H]]-Table1[[#This Row],[2B]]-Table1[[#This Row],[3B]]-Table1[[#This Row],[HR]]</f>
        <v>1</v>
      </c>
      <c r="AI2351" s="3">
        <f>IF(Table1[[#This Row],[Team_Game_Number]] &gt;_xlfn.MAXIFS(Table1[Team_Game_Number],Table1[Team],Table1[[#This Row],[Team]]) - 5,1,0)</f>
        <v>0</v>
      </c>
      <c r="AJ2351" cm="1">
        <f t="array" ref="AJ2351">MATCH(Table1[[#This Row],[Game_ID]],_xlfn.UNIQUE(_xlfn._xlws.FILTER(Table1[Game_ID],Table1[Team]=Table1[[#This Row],[Team]])),0)</f>
        <v>10</v>
      </c>
      <c r="AK2351">
        <f>IF(Table1[[#This Row],[Last5_Flag]]=1,1,0)</f>
        <v>0</v>
      </c>
      <c r="AL2351">
        <f>COUNTIFS(
    Table1[Player Name], Table1[[#This Row],[Player Name]],
    Table1[Position], Table1[[#This Row],[Position]]
)</f>
        <v>19</v>
      </c>
      <c r="AM2351" t="str" cm="1">
        <f t="array" ref="AM23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352" spans="1:39" x14ac:dyDescent="0.2">
      <c r="A2352" t="str">
        <f>TEXT(Table1[[#This Row],[Date]],"yyyymmdd") &amp; "_" &amp; (LEFT(D2352,3) &amp; "_" &amp; LEFT(E2352,3) &amp; "_" &amp; (Table1[[#This Row],[Game_no.]]))</f>
        <v>20260319_Fer_Fro_1</v>
      </c>
      <c r="B2352" s="1">
        <v>46100</v>
      </c>
      <c r="C2352" s="3">
        <v>1</v>
      </c>
      <c r="D2352" t="s">
        <v>267</v>
      </c>
      <c r="E2352" t="s">
        <v>338</v>
      </c>
      <c r="F2352" t="s">
        <v>338</v>
      </c>
      <c r="G2352" t="s">
        <v>267</v>
      </c>
      <c r="H2352" t="s">
        <v>344</v>
      </c>
      <c r="I2352" t="str">
        <f>TRIM(SUBSTITUTE(Table1[[#This Row],[Player]], " ", ""))</f>
        <v>S.Haller</v>
      </c>
      <c r="J2352">
        <v>1</v>
      </c>
      <c r="K2352">
        <v>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f t="shared" si="108"/>
        <v>1</v>
      </c>
      <c r="W2352" t="s">
        <v>74</v>
      </c>
      <c r="X2352" s="3">
        <v>4</v>
      </c>
      <c r="Y2352">
        <v>0</v>
      </c>
      <c r="AF2352">
        <f>Table1[[#This Row],[AB]]+Table1[[#This Row],[BB]]+Table1[[#This Row],[SF]]</f>
        <v>1</v>
      </c>
      <c r="AG2352">
        <f>Table1[[#This Row],[H]]+Table1[[#This Row],[BB]]</f>
        <v>1</v>
      </c>
      <c r="AH2352">
        <f>Table1[[#This Row],[H]]-Table1[[#This Row],[2B]]-Table1[[#This Row],[3B]]-Table1[[#This Row],[HR]]</f>
        <v>1</v>
      </c>
      <c r="AI2352" s="3">
        <f>IF(Table1[[#This Row],[Team_Game_Number]] &gt;_xlfn.MAXIFS(Table1[Team_Game_Number],Table1[Team],Table1[[#This Row],[Team]]) - 5,1,0)</f>
        <v>0</v>
      </c>
      <c r="AJ2352" cm="1">
        <f t="array" ref="AJ2352">MATCH(Table1[[#This Row],[Game_ID]],_xlfn.UNIQUE(_xlfn._xlws.FILTER(Table1[Game_ID],Table1[Team]=Table1[[#This Row],[Team]])),0)</f>
        <v>10</v>
      </c>
      <c r="AK2352">
        <f>IF(Table1[[#This Row],[Last5_Flag]]=1,1,0)</f>
        <v>0</v>
      </c>
      <c r="AL2352">
        <f>COUNTIFS(
    Table1[Player Name], Table1[[#This Row],[Player Name]],
    Table1[Position], Table1[[#This Row],[Position]]
)</f>
        <v>1</v>
      </c>
      <c r="AM2352" t="str" cm="1">
        <f t="array" ref="AM23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353" spans="1:39" x14ac:dyDescent="0.2">
      <c r="A2353" t="str">
        <f>TEXT(Table1[[#This Row],[Date]],"yyyymmdd") &amp; "_" &amp; (LEFT(D2353,3) &amp; "_" &amp; LEFT(E2353,3) &amp; "_" &amp; (Table1[[#This Row],[Game_no.]]))</f>
        <v>20260319_Fer_Fro_1</v>
      </c>
      <c r="B2353" s="1">
        <v>46100</v>
      </c>
      <c r="C2353" s="3">
        <v>1</v>
      </c>
      <c r="D2353" t="s">
        <v>267</v>
      </c>
      <c r="E2353" t="s">
        <v>338</v>
      </c>
      <c r="F2353" t="s">
        <v>338</v>
      </c>
      <c r="G2353" t="s">
        <v>267</v>
      </c>
      <c r="H2353" t="s">
        <v>343</v>
      </c>
      <c r="I2353" t="str">
        <f>TRIM(SUBSTITUTE(Table1[[#This Row],[Player]], " ", ""))</f>
        <v>B.Russo</v>
      </c>
      <c r="J2353">
        <v>3</v>
      </c>
      <c r="K2353">
        <v>2</v>
      </c>
      <c r="L2353">
        <v>1</v>
      </c>
      <c r="M2353">
        <v>1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f t="shared" si="108"/>
        <v>1</v>
      </c>
      <c r="W2353" t="s">
        <v>54</v>
      </c>
      <c r="X2353" s="3">
        <v>5</v>
      </c>
      <c r="Y2353">
        <v>0</v>
      </c>
      <c r="AF2353">
        <f>Table1[[#This Row],[AB]]+Table1[[#This Row],[BB]]+Table1[[#This Row],[SF]]</f>
        <v>4</v>
      </c>
      <c r="AG2353">
        <f>Table1[[#This Row],[H]]+Table1[[#This Row],[BB]]</f>
        <v>2</v>
      </c>
      <c r="AH2353">
        <f>Table1[[#This Row],[H]]-Table1[[#This Row],[2B]]-Table1[[#This Row],[3B]]-Table1[[#This Row],[HR]]</f>
        <v>1</v>
      </c>
      <c r="AI2353" s="3">
        <f>IF(Table1[[#This Row],[Team_Game_Number]] &gt;_xlfn.MAXIFS(Table1[Team_Game_Number],Table1[Team],Table1[[#This Row],[Team]]) - 5,1,0)</f>
        <v>0</v>
      </c>
      <c r="AJ2353" cm="1">
        <f t="array" ref="AJ2353">MATCH(Table1[[#This Row],[Game_ID]],_xlfn.UNIQUE(_xlfn._xlws.FILTER(Table1[Game_ID],Table1[Team]=Table1[[#This Row],[Team]])),0)</f>
        <v>10</v>
      </c>
      <c r="AK2353">
        <f>IF(Table1[[#This Row],[Last5_Flag]]=1,1,0)</f>
        <v>0</v>
      </c>
      <c r="AL2353">
        <f>COUNTIFS(
    Table1[Player Name], Table1[[#This Row],[Player Name]],
    Table1[Position], Table1[[#This Row],[Position]]
)</f>
        <v>21</v>
      </c>
      <c r="AM2353" t="str" cm="1">
        <f t="array" ref="AM23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354" spans="1:39" x14ac:dyDescent="0.2">
      <c r="A2354" t="str">
        <f>TEXT(Table1[[#This Row],[Date]],"yyyymmdd") &amp; "_" &amp; (LEFT(D2354,3) &amp; "_" &amp; LEFT(E2354,3) &amp; "_" &amp; (Table1[[#This Row],[Game_no.]]))</f>
        <v>20260319_Fer_Fro_1</v>
      </c>
      <c r="B2354" s="1">
        <v>46100</v>
      </c>
      <c r="C2354" s="3">
        <v>1</v>
      </c>
      <c r="D2354" t="s">
        <v>267</v>
      </c>
      <c r="E2354" t="s">
        <v>338</v>
      </c>
      <c r="F2354" t="s">
        <v>338</v>
      </c>
      <c r="G2354" t="s">
        <v>267</v>
      </c>
      <c r="H2354" t="s">
        <v>340</v>
      </c>
      <c r="I2354" t="str">
        <f>TRIM(SUBSTITUTE(Table1[[#This Row],[Player]], " ", ""))</f>
        <v>Z.Marinello</v>
      </c>
      <c r="J2354">
        <v>4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f t="shared" si="108"/>
        <v>0</v>
      </c>
      <c r="W2354" t="s">
        <v>7</v>
      </c>
      <c r="X2354" s="3">
        <v>6</v>
      </c>
      <c r="Y2354">
        <v>0</v>
      </c>
      <c r="AF2354">
        <f>Table1[[#This Row],[AB]]+Table1[[#This Row],[BB]]+Table1[[#This Row],[SF]]</f>
        <v>4</v>
      </c>
      <c r="AG2354">
        <f>Table1[[#This Row],[H]]+Table1[[#This Row],[BB]]</f>
        <v>0</v>
      </c>
      <c r="AH2354">
        <f>Table1[[#This Row],[H]]-Table1[[#This Row],[2B]]-Table1[[#This Row],[3B]]-Table1[[#This Row],[HR]]</f>
        <v>0</v>
      </c>
      <c r="AI2354" s="3">
        <f>IF(Table1[[#This Row],[Team_Game_Number]] &gt;_xlfn.MAXIFS(Table1[Team_Game_Number],Table1[Team],Table1[[#This Row],[Team]]) - 5,1,0)</f>
        <v>0</v>
      </c>
      <c r="AJ2354" cm="1">
        <f t="array" ref="AJ2354">MATCH(Table1[[#This Row],[Game_ID]],_xlfn.UNIQUE(_xlfn._xlws.FILTER(Table1[Game_ID],Table1[Team]=Table1[[#This Row],[Team]])),0)</f>
        <v>10</v>
      </c>
      <c r="AK2354">
        <f>IF(Table1[[#This Row],[Last5_Flag]]=1,1,0)</f>
        <v>0</v>
      </c>
      <c r="AL2354">
        <f>COUNTIFS(
    Table1[Player Name], Table1[[#This Row],[Player Name]],
    Table1[Position], Table1[[#This Row],[Position]]
)</f>
        <v>16</v>
      </c>
      <c r="AM2354" t="str" cm="1">
        <f t="array" ref="AM23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355" spans="1:39" x14ac:dyDescent="0.2">
      <c r="A2355" t="str">
        <f>TEXT(Table1[[#This Row],[Date]],"yyyymmdd") &amp; "_" &amp; (LEFT(D2355,3) &amp; "_" &amp; LEFT(E2355,3) &amp; "_" &amp; (Table1[[#This Row],[Game_no.]]))</f>
        <v>20260319_Fer_Fro_1</v>
      </c>
      <c r="B2355" s="1">
        <v>46100</v>
      </c>
      <c r="C2355" s="3">
        <v>1</v>
      </c>
      <c r="D2355" t="s">
        <v>267</v>
      </c>
      <c r="E2355" t="s">
        <v>338</v>
      </c>
      <c r="F2355" t="s">
        <v>338</v>
      </c>
      <c r="G2355" t="s">
        <v>267</v>
      </c>
      <c r="H2355" t="s">
        <v>346</v>
      </c>
      <c r="I2355" t="str">
        <f>TRIM(SUBSTITUTE(Table1[[#This Row],[Player]], " ", ""))</f>
        <v>A.Myers</v>
      </c>
      <c r="J2355">
        <v>2</v>
      </c>
      <c r="K2355">
        <v>0</v>
      </c>
      <c r="L2355">
        <v>1</v>
      </c>
      <c r="M2355">
        <v>1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f t="shared" si="108"/>
        <v>1</v>
      </c>
      <c r="W2355" t="s">
        <v>50</v>
      </c>
      <c r="X2355" s="3">
        <v>7</v>
      </c>
      <c r="Y2355">
        <v>0</v>
      </c>
      <c r="AF2355">
        <f>Table1[[#This Row],[AB]]+Table1[[#This Row],[BB]]+Table1[[#This Row],[SF]]</f>
        <v>3</v>
      </c>
      <c r="AG2355">
        <f>Table1[[#This Row],[H]]+Table1[[#This Row],[BB]]</f>
        <v>1</v>
      </c>
      <c r="AH2355">
        <f>Table1[[#This Row],[H]]-Table1[[#This Row],[2B]]-Table1[[#This Row],[3B]]-Table1[[#This Row],[HR]]</f>
        <v>1</v>
      </c>
      <c r="AI2355" s="3">
        <f>IF(Table1[[#This Row],[Team_Game_Number]] &gt;_xlfn.MAXIFS(Table1[Team_Game_Number],Table1[Team],Table1[[#This Row],[Team]]) - 5,1,0)</f>
        <v>0</v>
      </c>
      <c r="AJ2355" cm="1">
        <f t="array" ref="AJ2355">MATCH(Table1[[#This Row],[Game_ID]],_xlfn.UNIQUE(_xlfn._xlws.FILTER(Table1[Game_ID],Table1[Team]=Table1[[#This Row],[Team]])),0)</f>
        <v>10</v>
      </c>
      <c r="AK2355">
        <f>IF(Table1[[#This Row],[Last5_Flag]]=1,1,0)</f>
        <v>0</v>
      </c>
      <c r="AL2355">
        <f>COUNTIFS(
    Table1[Player Name], Table1[[#This Row],[Player Name]],
    Table1[Position], Table1[[#This Row],[Position]]
)</f>
        <v>13</v>
      </c>
      <c r="AM2355" t="str" cm="1">
        <f t="array" ref="AM23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356" spans="1:39" x14ac:dyDescent="0.2">
      <c r="A2356" t="str">
        <f>TEXT(Table1[[#This Row],[Date]],"yyyymmdd") &amp; "_" &amp; (LEFT(D2356,3) &amp; "_" &amp; LEFT(E2356,3) &amp; "_" &amp; (Table1[[#This Row],[Game_no.]]))</f>
        <v>20260319_Fer_Fro_1</v>
      </c>
      <c r="B2356" s="1">
        <v>46100</v>
      </c>
      <c r="C2356" s="3">
        <v>1</v>
      </c>
      <c r="D2356" t="s">
        <v>267</v>
      </c>
      <c r="E2356" t="s">
        <v>338</v>
      </c>
      <c r="F2356" t="s">
        <v>338</v>
      </c>
      <c r="G2356" t="s">
        <v>267</v>
      </c>
      <c r="H2356" t="s">
        <v>372</v>
      </c>
      <c r="I2356" t="str">
        <f>TRIM(SUBSTITUTE(Table1[[#This Row],[Player]], " ", ""))</f>
        <v>R.Durnall</v>
      </c>
      <c r="J2356">
        <v>0</v>
      </c>
      <c r="K2356">
        <v>1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f t="shared" si="108"/>
        <v>0</v>
      </c>
      <c r="W2356" t="s">
        <v>74</v>
      </c>
      <c r="X2356" s="3">
        <v>7</v>
      </c>
      <c r="Y2356">
        <v>0</v>
      </c>
      <c r="AF2356">
        <f>Table1[[#This Row],[AB]]+Table1[[#This Row],[BB]]+Table1[[#This Row],[SF]]</f>
        <v>1</v>
      </c>
      <c r="AG2356">
        <f>Table1[[#This Row],[H]]+Table1[[#This Row],[BB]]</f>
        <v>1</v>
      </c>
      <c r="AH2356">
        <f>Table1[[#This Row],[H]]-Table1[[#This Row],[2B]]-Table1[[#This Row],[3B]]-Table1[[#This Row],[HR]]</f>
        <v>0</v>
      </c>
      <c r="AI2356" s="3">
        <f>IF(Table1[[#This Row],[Team_Game_Number]] &gt;_xlfn.MAXIFS(Table1[Team_Game_Number],Table1[Team],Table1[[#This Row],[Team]]) - 5,1,0)</f>
        <v>0</v>
      </c>
      <c r="AJ2356" cm="1">
        <f t="array" ref="AJ2356">MATCH(Table1[[#This Row],[Game_ID]],_xlfn.UNIQUE(_xlfn._xlws.FILTER(Table1[Game_ID],Table1[Team]=Table1[[#This Row],[Team]])),0)</f>
        <v>10</v>
      </c>
      <c r="AK2356">
        <f>IF(Table1[[#This Row],[Last5_Flag]]=1,1,0)</f>
        <v>0</v>
      </c>
      <c r="AL2356">
        <f>COUNTIFS(
    Table1[Player Name], Table1[[#This Row],[Player Name]],
    Table1[Position], Table1[[#This Row],[Position]]
)</f>
        <v>3</v>
      </c>
      <c r="AM2356" t="str" cm="1">
        <f t="array" ref="AM23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357" spans="1:39" x14ac:dyDescent="0.2">
      <c r="A2357" t="str">
        <f>TEXT(Table1[[#This Row],[Date]],"yyyymmdd") &amp; "_" &amp; (LEFT(D2357,3) &amp; "_" &amp; LEFT(E2357,3) &amp; "_" &amp; (Table1[[#This Row],[Game_no.]]))</f>
        <v>20260319_Fer_Fro_1</v>
      </c>
      <c r="B2357" s="1">
        <v>46100</v>
      </c>
      <c r="C2357" s="3">
        <v>1</v>
      </c>
      <c r="D2357" t="s">
        <v>267</v>
      </c>
      <c r="E2357" t="s">
        <v>338</v>
      </c>
      <c r="F2357" t="s">
        <v>338</v>
      </c>
      <c r="G2357" t="s">
        <v>267</v>
      </c>
      <c r="H2357" t="s">
        <v>345</v>
      </c>
      <c r="I2357" t="str">
        <f>TRIM(SUBSTITUTE(Table1[[#This Row],[Player]], " ", ""))</f>
        <v>I.Donaldson</v>
      </c>
      <c r="J2357">
        <v>4</v>
      </c>
      <c r="K2357">
        <v>1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f t="shared" si="108"/>
        <v>3</v>
      </c>
      <c r="W2357" t="s">
        <v>43</v>
      </c>
      <c r="X2357" s="3">
        <v>8</v>
      </c>
      <c r="Y2357">
        <v>0</v>
      </c>
      <c r="AF2357">
        <f>Table1[[#This Row],[AB]]+Table1[[#This Row],[BB]]+Table1[[#This Row],[SF]]</f>
        <v>4</v>
      </c>
      <c r="AG2357">
        <f>Table1[[#This Row],[H]]+Table1[[#This Row],[BB]]</f>
        <v>3</v>
      </c>
      <c r="AH2357">
        <f>Table1[[#This Row],[H]]-Table1[[#This Row],[2B]]-Table1[[#This Row],[3B]]-Table1[[#This Row],[HR]]</f>
        <v>3</v>
      </c>
      <c r="AI2357" s="3">
        <f>IF(Table1[[#This Row],[Team_Game_Number]] &gt;_xlfn.MAXIFS(Table1[Team_Game_Number],Table1[Team],Table1[[#This Row],[Team]]) - 5,1,0)</f>
        <v>0</v>
      </c>
      <c r="AJ2357" cm="1">
        <f t="array" ref="AJ2357">MATCH(Table1[[#This Row],[Game_ID]],_xlfn.UNIQUE(_xlfn._xlws.FILTER(Table1[Game_ID],Table1[Team]=Table1[[#This Row],[Team]])),0)</f>
        <v>10</v>
      </c>
      <c r="AK2357">
        <f>IF(Table1[[#This Row],[Last5_Flag]]=1,1,0)</f>
        <v>0</v>
      </c>
      <c r="AL2357">
        <f>COUNTIFS(
    Table1[Player Name], Table1[[#This Row],[Player Name]],
    Table1[Position], Table1[[#This Row],[Position]]
)</f>
        <v>11</v>
      </c>
      <c r="AM2357" t="str" cm="1">
        <f t="array" ref="AM23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358" spans="1:39" x14ac:dyDescent="0.2">
      <c r="A2358" t="str">
        <f>TEXT(Table1[[#This Row],[Date]],"yyyymmdd") &amp; "_" &amp; (LEFT(D2358,3) &amp; "_" &amp; LEFT(E2358,3) &amp; "_" &amp; (Table1[[#This Row],[Game_no.]]))</f>
        <v>20260319_Fer_Fro_1</v>
      </c>
      <c r="B2358" s="1">
        <v>46100</v>
      </c>
      <c r="C2358" s="3">
        <v>1</v>
      </c>
      <c r="D2358" t="s">
        <v>267</v>
      </c>
      <c r="E2358" t="s">
        <v>338</v>
      </c>
      <c r="F2358" t="s">
        <v>338</v>
      </c>
      <c r="G2358" t="s">
        <v>267</v>
      </c>
      <c r="H2358" t="s">
        <v>354</v>
      </c>
      <c r="I2358" t="str">
        <f>TRIM(SUBSTITUTE(Table1[[#This Row],[Player]], " ", ""))</f>
        <v>M.Monahan</v>
      </c>
      <c r="J2358">
        <v>4</v>
      </c>
      <c r="K2358">
        <v>1</v>
      </c>
      <c r="L2358">
        <v>1</v>
      </c>
      <c r="M2358">
        <v>1</v>
      </c>
      <c r="N2358">
        <v>0</v>
      </c>
      <c r="O2358">
        <v>1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f t="shared" si="108"/>
        <v>3</v>
      </c>
      <c r="W2358" t="s">
        <v>48</v>
      </c>
      <c r="X2358" s="3">
        <v>9</v>
      </c>
      <c r="Y2358">
        <v>0</v>
      </c>
      <c r="AF2358">
        <f>Table1[[#This Row],[AB]]+Table1[[#This Row],[BB]]+Table1[[#This Row],[SF]]</f>
        <v>4</v>
      </c>
      <c r="AG2358">
        <f>Table1[[#This Row],[H]]+Table1[[#This Row],[BB]]</f>
        <v>1</v>
      </c>
      <c r="AH2358">
        <f>Table1[[#This Row],[H]]-Table1[[#This Row],[2B]]-Table1[[#This Row],[3B]]-Table1[[#This Row],[HR]]</f>
        <v>0</v>
      </c>
      <c r="AI2358" s="3">
        <f>IF(Table1[[#This Row],[Team_Game_Number]] &gt;_xlfn.MAXIFS(Table1[Team_Game_Number],Table1[Team],Table1[[#This Row],[Team]]) - 5,1,0)</f>
        <v>0</v>
      </c>
      <c r="AJ2358" cm="1">
        <f t="array" ref="AJ2358">MATCH(Table1[[#This Row],[Game_ID]],_xlfn.UNIQUE(_xlfn._xlws.FILTER(Table1[Game_ID],Table1[Team]=Table1[[#This Row],[Team]])),0)</f>
        <v>10</v>
      </c>
      <c r="AK2358">
        <f>IF(Table1[[#This Row],[Last5_Flag]]=1,1,0)</f>
        <v>0</v>
      </c>
      <c r="AL2358">
        <f>COUNTIFS(
    Table1[Player Name], Table1[[#This Row],[Player Name]],
    Table1[Position], Table1[[#This Row],[Position]]
)</f>
        <v>4</v>
      </c>
      <c r="AM2358" t="str" cm="1">
        <f t="array" ref="AM23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359" spans="1:39" x14ac:dyDescent="0.2">
      <c r="A2359" t="str">
        <f>TEXT(Table1[[#This Row],[Date]],"yyyymmdd") &amp; "_" &amp; (LEFT(D2359,3) &amp; "_" &amp; LEFT(E2359,3) &amp; "_" &amp; (Table1[[#This Row],[Game_no.]]))</f>
        <v>20260319_Fer_Fro_1</v>
      </c>
      <c r="B2359" s="1">
        <v>46100</v>
      </c>
      <c r="C2359" s="3">
        <v>1</v>
      </c>
      <c r="D2359" t="s">
        <v>267</v>
      </c>
      <c r="E2359" t="s">
        <v>338</v>
      </c>
      <c r="F2359" t="s">
        <v>338</v>
      </c>
      <c r="G2359" t="s">
        <v>267</v>
      </c>
      <c r="H2359" t="s">
        <v>355</v>
      </c>
      <c r="I2359" t="str">
        <f>TRIM(SUBSTITUTE(Table1[[#This Row],[Player]], " ", ""))</f>
        <v>I.Dietrich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f t="shared" si="108"/>
        <v>0</v>
      </c>
      <c r="W2359" t="s">
        <v>58</v>
      </c>
      <c r="X2359" s="3"/>
      <c r="Y2359">
        <v>0</v>
      </c>
      <c r="Z2359">
        <v>4</v>
      </c>
      <c r="AA2359">
        <v>2</v>
      </c>
      <c r="AB2359">
        <v>0</v>
      </c>
      <c r="AC2359">
        <v>0</v>
      </c>
      <c r="AD2359">
        <v>1</v>
      </c>
      <c r="AE2359">
        <v>2</v>
      </c>
      <c r="AF2359">
        <f>Table1[[#This Row],[AB]]+Table1[[#This Row],[BB]]+Table1[[#This Row],[SF]]</f>
        <v>0</v>
      </c>
      <c r="AG2359">
        <f>Table1[[#This Row],[H]]+Table1[[#This Row],[BB]]</f>
        <v>0</v>
      </c>
      <c r="AH2359">
        <f>Table1[[#This Row],[H]]-Table1[[#This Row],[2B]]-Table1[[#This Row],[3B]]-Table1[[#This Row],[HR]]</f>
        <v>0</v>
      </c>
      <c r="AI2359" s="3">
        <f>IF(Table1[[#This Row],[Team_Game_Number]] &gt;_xlfn.MAXIFS(Table1[Team_Game_Number],Table1[Team],Table1[[#This Row],[Team]]) - 5,1,0)</f>
        <v>0</v>
      </c>
      <c r="AJ2359" cm="1">
        <f t="array" ref="AJ2359">MATCH(Table1[[#This Row],[Game_ID]],_xlfn.UNIQUE(_xlfn._xlws.FILTER(Table1[Game_ID],Table1[Team]=Table1[[#This Row],[Team]])),0)</f>
        <v>10</v>
      </c>
      <c r="AK2359">
        <f>IF(Table1[[#This Row],[Last5_Flag]]=1,1,0)</f>
        <v>0</v>
      </c>
      <c r="AL2359">
        <f>COUNTIFS(
    Table1[Player Name], Table1[[#This Row],[Player Name]],
    Table1[Position], Table1[[#This Row],[Position]]
)</f>
        <v>10</v>
      </c>
      <c r="AM2359" t="str" cm="1">
        <f t="array" ref="AM23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360" spans="1:39" x14ac:dyDescent="0.2">
      <c r="A2360" t="str">
        <f>TEXT(Table1[[#This Row],[Date]],"yyyymmdd") &amp; "_" &amp; (LEFT(D2360,3) &amp; "_" &amp; LEFT(E2360,3) &amp; "_" &amp; (Table1[[#This Row],[Game_no.]]))</f>
        <v>20260319_Fer_Fro_1</v>
      </c>
      <c r="B2360" s="1">
        <v>46100</v>
      </c>
      <c r="C2360" s="3">
        <v>1</v>
      </c>
      <c r="D2360" t="s">
        <v>267</v>
      </c>
      <c r="E2360" t="s">
        <v>338</v>
      </c>
      <c r="F2360" t="s">
        <v>338</v>
      </c>
      <c r="G2360" t="s">
        <v>267</v>
      </c>
      <c r="H2360" t="s">
        <v>348</v>
      </c>
      <c r="I2360" t="str">
        <f>TRIM(SUBSTITUTE(Table1[[#This Row],[Player]], " ", ""))</f>
        <v>S.Magee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f t="shared" si="108"/>
        <v>0</v>
      </c>
      <c r="W2360" t="s">
        <v>58</v>
      </c>
      <c r="X2360" s="3"/>
      <c r="Y2360">
        <v>0</v>
      </c>
      <c r="Z2360">
        <v>1</v>
      </c>
      <c r="AA2360">
        <v>1</v>
      </c>
      <c r="AB2360">
        <v>1</v>
      </c>
      <c r="AC2360">
        <v>1</v>
      </c>
      <c r="AD2360">
        <v>2</v>
      </c>
      <c r="AE2360">
        <v>3</v>
      </c>
      <c r="AF2360">
        <f>Table1[[#This Row],[AB]]+Table1[[#This Row],[BB]]+Table1[[#This Row],[SF]]</f>
        <v>0</v>
      </c>
      <c r="AG2360">
        <f>Table1[[#This Row],[H]]+Table1[[#This Row],[BB]]</f>
        <v>0</v>
      </c>
      <c r="AH2360">
        <f>Table1[[#This Row],[H]]-Table1[[#This Row],[2B]]-Table1[[#This Row],[3B]]-Table1[[#This Row],[HR]]</f>
        <v>0</v>
      </c>
      <c r="AI2360" s="3">
        <f>IF(Table1[[#This Row],[Team_Game_Number]] &gt;_xlfn.MAXIFS(Table1[Team_Game_Number],Table1[Team],Table1[[#This Row],[Team]]) - 5,1,0)</f>
        <v>0</v>
      </c>
      <c r="AJ2360" cm="1">
        <f t="array" ref="AJ2360">MATCH(Table1[[#This Row],[Game_ID]],_xlfn.UNIQUE(_xlfn._xlws.FILTER(Table1[Game_ID],Table1[Team]=Table1[[#This Row],[Team]])),0)</f>
        <v>10</v>
      </c>
      <c r="AK2360">
        <f>IF(Table1[[#This Row],[Last5_Flag]]=1,1,0)</f>
        <v>0</v>
      </c>
      <c r="AL2360">
        <f>COUNTIFS(
    Table1[Player Name], Table1[[#This Row],[Player Name]],
    Table1[Position], Table1[[#This Row],[Position]]
)</f>
        <v>7</v>
      </c>
      <c r="AM2360" t="str" cm="1">
        <f t="array" ref="AM23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361" spans="1:39" x14ac:dyDescent="0.2">
      <c r="A2361" t="str">
        <f>TEXT(Table1[[#This Row],[Date]],"yyyymmdd") &amp; "_" &amp; (LEFT(D2361,3) &amp; "_" &amp; LEFT(E2361,3) &amp; "_" &amp; (Table1[[#This Row],[Game_no.]]))</f>
        <v>20260319_Fer_Fro_2</v>
      </c>
      <c r="B2361" s="1">
        <v>46100</v>
      </c>
      <c r="C2361" s="3">
        <v>2</v>
      </c>
      <c r="D2361" t="s">
        <v>267</v>
      </c>
      <c r="E2361" t="s">
        <v>338</v>
      </c>
      <c r="F2361" t="s">
        <v>338</v>
      </c>
      <c r="G2361" t="s">
        <v>267</v>
      </c>
      <c r="H2361" t="s">
        <v>339</v>
      </c>
      <c r="I2361" t="str">
        <f>TRIM(SUBSTITUTE(Table1[[#This Row],[Player]], " ", ""))</f>
        <v>G.Nelson</v>
      </c>
      <c r="J2361">
        <v>3</v>
      </c>
      <c r="K2361">
        <v>3</v>
      </c>
      <c r="L2361">
        <v>2</v>
      </c>
      <c r="M2361">
        <v>0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f t="shared" si="108"/>
        <v>2</v>
      </c>
      <c r="W2361" t="s">
        <v>57</v>
      </c>
      <c r="X2361" s="3">
        <v>1</v>
      </c>
      <c r="Y2361">
        <v>0</v>
      </c>
      <c r="AF2361">
        <f>Table1[[#This Row],[AB]]+Table1[[#This Row],[BB]]+Table1[[#This Row],[SF]]</f>
        <v>4</v>
      </c>
      <c r="AG2361">
        <f>Table1[[#This Row],[H]]+Table1[[#This Row],[BB]]</f>
        <v>3</v>
      </c>
      <c r="AH2361">
        <f>Table1[[#This Row],[H]]-Table1[[#This Row],[2B]]-Table1[[#This Row],[3B]]-Table1[[#This Row],[HR]]</f>
        <v>2</v>
      </c>
      <c r="AI2361" s="3">
        <f>IF(Table1[[#This Row],[Team_Game_Number]] &gt;_xlfn.MAXIFS(Table1[Team_Game_Number],Table1[Team],Table1[[#This Row],[Team]]) - 5,1,0)</f>
        <v>0</v>
      </c>
      <c r="AJ2361" cm="1">
        <f t="array" ref="AJ2361">MATCH(Table1[[#This Row],[Game_ID]],_xlfn.UNIQUE(_xlfn._xlws.FILTER(Table1[Game_ID],Table1[Team]=Table1[[#This Row],[Team]])),0)</f>
        <v>11</v>
      </c>
      <c r="AK2361">
        <f>IF(Table1[[#This Row],[Last5_Flag]]=1,1,0)</f>
        <v>0</v>
      </c>
      <c r="AL2361">
        <f>COUNTIFS(
    Table1[Player Name], Table1[[#This Row],[Player Name]],
    Table1[Position], Table1[[#This Row],[Position]]
)</f>
        <v>21</v>
      </c>
      <c r="AM2361" t="str" cm="1">
        <f t="array" ref="AM23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362" spans="1:39" x14ac:dyDescent="0.2">
      <c r="A2362" t="str">
        <f>TEXT(Table1[[#This Row],[Date]],"yyyymmdd") &amp; "_" &amp; (LEFT(D2362,3) &amp; "_" &amp; LEFT(E2362,3) &amp; "_" &amp; (Table1[[#This Row],[Game_no.]]))</f>
        <v>20260319_Fer_Fro_2</v>
      </c>
      <c r="B2362" s="1">
        <v>46100</v>
      </c>
      <c r="C2362" s="3">
        <v>2</v>
      </c>
      <c r="D2362" t="s">
        <v>267</v>
      </c>
      <c r="E2362" t="s">
        <v>338</v>
      </c>
      <c r="F2362" t="s">
        <v>338</v>
      </c>
      <c r="G2362" t="s">
        <v>267</v>
      </c>
      <c r="H2362" t="s">
        <v>347</v>
      </c>
      <c r="I2362" t="str">
        <f>TRIM(SUBSTITUTE(Table1[[#This Row],[Player]], " ", ""))</f>
        <v>K.Piconi</v>
      </c>
      <c r="J2362">
        <v>3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f t="shared" si="108"/>
        <v>0</v>
      </c>
      <c r="W2362" t="s">
        <v>8</v>
      </c>
      <c r="X2362" s="3">
        <v>2</v>
      </c>
      <c r="Y2362">
        <v>0</v>
      </c>
      <c r="AF2362">
        <f>Table1[[#This Row],[AB]]+Table1[[#This Row],[BB]]+Table1[[#This Row],[SF]]</f>
        <v>4</v>
      </c>
      <c r="AG2362">
        <f>Table1[[#This Row],[H]]+Table1[[#This Row],[BB]]</f>
        <v>1</v>
      </c>
      <c r="AH2362">
        <f>Table1[[#This Row],[H]]-Table1[[#This Row],[2B]]-Table1[[#This Row],[3B]]-Table1[[#This Row],[HR]]</f>
        <v>0</v>
      </c>
      <c r="AI2362" s="3">
        <f>IF(Table1[[#This Row],[Team_Game_Number]] &gt;_xlfn.MAXIFS(Table1[Team_Game_Number],Table1[Team],Table1[[#This Row],[Team]]) - 5,1,0)</f>
        <v>0</v>
      </c>
      <c r="AJ2362" cm="1">
        <f t="array" ref="AJ2362">MATCH(Table1[[#This Row],[Game_ID]],_xlfn.UNIQUE(_xlfn._xlws.FILTER(Table1[Game_ID],Table1[Team]=Table1[[#This Row],[Team]])),0)</f>
        <v>11</v>
      </c>
      <c r="AK2362">
        <f>IF(Table1[[#This Row],[Last5_Flag]]=1,1,0)</f>
        <v>0</v>
      </c>
      <c r="AL2362">
        <f>COUNTIFS(
    Table1[Player Name], Table1[[#This Row],[Player Name]],
    Table1[Position], Table1[[#This Row],[Position]]
)</f>
        <v>21</v>
      </c>
      <c r="AM2362" t="str" cm="1">
        <f t="array" ref="AM23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363" spans="1:39" x14ac:dyDescent="0.2">
      <c r="A2363" t="str">
        <f>TEXT(Table1[[#This Row],[Date]],"yyyymmdd") &amp; "_" &amp; (LEFT(D2363,3) &amp; "_" &amp; LEFT(E2363,3) &amp; "_" &amp; (Table1[[#This Row],[Game_no.]]))</f>
        <v>20260319_Fer_Fro_2</v>
      </c>
      <c r="B2363" s="1">
        <v>46100</v>
      </c>
      <c r="C2363" s="3">
        <v>2</v>
      </c>
      <c r="D2363" t="s">
        <v>267</v>
      </c>
      <c r="E2363" t="s">
        <v>338</v>
      </c>
      <c r="F2363" t="s">
        <v>338</v>
      </c>
      <c r="G2363" t="s">
        <v>267</v>
      </c>
      <c r="H2363" t="s">
        <v>341</v>
      </c>
      <c r="I2363" t="str">
        <f>TRIM(SUBSTITUTE(Table1[[#This Row],[Player]], " ", ""))</f>
        <v>A.Miller</v>
      </c>
      <c r="J2363">
        <v>4</v>
      </c>
      <c r="K2363">
        <v>0</v>
      </c>
      <c r="L2363">
        <v>2</v>
      </c>
      <c r="M2363">
        <v>2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f t="shared" si="108"/>
        <v>2</v>
      </c>
      <c r="W2363" t="s">
        <v>53</v>
      </c>
      <c r="X2363" s="3">
        <v>3</v>
      </c>
      <c r="Y2363">
        <v>0</v>
      </c>
      <c r="AF2363">
        <f>Table1[[#This Row],[AB]]+Table1[[#This Row],[BB]]+Table1[[#This Row],[SF]]</f>
        <v>4</v>
      </c>
      <c r="AG2363">
        <f>Table1[[#This Row],[H]]+Table1[[#This Row],[BB]]</f>
        <v>2</v>
      </c>
      <c r="AH2363">
        <f>Table1[[#This Row],[H]]-Table1[[#This Row],[2B]]-Table1[[#This Row],[3B]]-Table1[[#This Row],[HR]]</f>
        <v>2</v>
      </c>
      <c r="AI2363" s="3">
        <f>IF(Table1[[#This Row],[Team_Game_Number]] &gt;_xlfn.MAXIFS(Table1[Team_Game_Number],Table1[Team],Table1[[#This Row],[Team]]) - 5,1,0)</f>
        <v>0</v>
      </c>
      <c r="AJ2363" cm="1">
        <f t="array" ref="AJ2363">MATCH(Table1[[#This Row],[Game_ID]],_xlfn.UNIQUE(_xlfn._xlws.FILTER(Table1[Game_ID],Table1[Team]=Table1[[#This Row],[Team]])),0)</f>
        <v>11</v>
      </c>
      <c r="AK2363">
        <f>IF(Table1[[#This Row],[Last5_Flag]]=1,1,0)</f>
        <v>0</v>
      </c>
      <c r="AL2363">
        <f>COUNTIFS(
    Table1[Player Name], Table1[[#This Row],[Player Name]],
    Table1[Position], Table1[[#This Row],[Position]]
)</f>
        <v>20</v>
      </c>
      <c r="AM2363" t="str" cm="1">
        <f t="array" ref="AM23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364" spans="1:39" x14ac:dyDescent="0.2">
      <c r="A2364" t="str">
        <f>TEXT(Table1[[#This Row],[Date]],"yyyymmdd") &amp; "_" &amp; (LEFT(D2364,3) &amp; "_" &amp; LEFT(E2364,3) &amp; "_" &amp; (Table1[[#This Row],[Game_no.]]))</f>
        <v>20260319_Fer_Fro_2</v>
      </c>
      <c r="B2364" s="1">
        <v>46100</v>
      </c>
      <c r="C2364" s="3">
        <v>2</v>
      </c>
      <c r="D2364" t="s">
        <v>267</v>
      </c>
      <c r="E2364" t="s">
        <v>338</v>
      </c>
      <c r="F2364" t="s">
        <v>338</v>
      </c>
      <c r="G2364" t="s">
        <v>267</v>
      </c>
      <c r="H2364" t="s">
        <v>342</v>
      </c>
      <c r="I2364" t="str">
        <f>TRIM(SUBSTITUTE(Table1[[#This Row],[Player]], " ", ""))</f>
        <v>O.Stetler</v>
      </c>
      <c r="J2364">
        <v>4</v>
      </c>
      <c r="K2364">
        <v>0</v>
      </c>
      <c r="L2364">
        <v>2</v>
      </c>
      <c r="M2364">
        <v>1</v>
      </c>
      <c r="N2364">
        <v>0</v>
      </c>
      <c r="O2364">
        <v>2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f t="shared" si="108"/>
        <v>2</v>
      </c>
      <c r="W2364" t="s">
        <v>52</v>
      </c>
      <c r="X2364" s="3">
        <v>4</v>
      </c>
      <c r="Y2364">
        <v>0</v>
      </c>
      <c r="AF2364">
        <f>Table1[[#This Row],[AB]]+Table1[[#This Row],[BB]]+Table1[[#This Row],[SF]]</f>
        <v>4</v>
      </c>
      <c r="AG2364">
        <f>Table1[[#This Row],[H]]+Table1[[#This Row],[BB]]</f>
        <v>2</v>
      </c>
      <c r="AH2364">
        <f>Table1[[#This Row],[H]]-Table1[[#This Row],[2B]]-Table1[[#This Row],[3B]]-Table1[[#This Row],[HR]]</f>
        <v>2</v>
      </c>
      <c r="AI2364" s="3">
        <f>IF(Table1[[#This Row],[Team_Game_Number]] &gt;_xlfn.MAXIFS(Table1[Team_Game_Number],Table1[Team],Table1[[#This Row],[Team]]) - 5,1,0)</f>
        <v>0</v>
      </c>
      <c r="AJ2364" cm="1">
        <f t="array" ref="AJ2364">MATCH(Table1[[#This Row],[Game_ID]],_xlfn.UNIQUE(_xlfn._xlws.FILTER(Table1[Game_ID],Table1[Team]=Table1[[#This Row],[Team]])),0)</f>
        <v>11</v>
      </c>
      <c r="AK2364">
        <f>IF(Table1[[#This Row],[Last5_Flag]]=1,1,0)</f>
        <v>0</v>
      </c>
      <c r="AL2364">
        <f>COUNTIFS(
    Table1[Player Name], Table1[[#This Row],[Player Name]],
    Table1[Position], Table1[[#This Row],[Position]]
)</f>
        <v>19</v>
      </c>
      <c r="AM2364" t="str" cm="1">
        <f t="array" ref="AM23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365" spans="1:39" x14ac:dyDescent="0.2">
      <c r="A2365" t="str">
        <f>TEXT(Table1[[#This Row],[Date]],"yyyymmdd") &amp; "_" &amp; (LEFT(D2365,3) &amp; "_" &amp; LEFT(E2365,3) &amp; "_" &amp; (Table1[[#This Row],[Game_no.]]))</f>
        <v>20260319_Fer_Fro_2</v>
      </c>
      <c r="B2365" s="1">
        <v>46100</v>
      </c>
      <c r="C2365" s="3">
        <v>2</v>
      </c>
      <c r="D2365" t="s">
        <v>267</v>
      </c>
      <c r="E2365" t="s">
        <v>338</v>
      </c>
      <c r="F2365" t="s">
        <v>338</v>
      </c>
      <c r="G2365" t="s">
        <v>267</v>
      </c>
      <c r="H2365" t="s">
        <v>355</v>
      </c>
      <c r="I2365" t="str">
        <f>TRIM(SUBSTITUTE(Table1[[#This Row],[Player]], " ", ""))</f>
        <v>I.Dietrich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f t="shared" si="108"/>
        <v>0</v>
      </c>
      <c r="W2365" t="s">
        <v>73</v>
      </c>
      <c r="X2365" s="3"/>
      <c r="Y2365">
        <v>0</v>
      </c>
      <c r="AF2365">
        <f>Table1[[#This Row],[AB]]+Table1[[#This Row],[BB]]+Table1[[#This Row],[SF]]</f>
        <v>0</v>
      </c>
      <c r="AG2365">
        <f>Table1[[#This Row],[H]]+Table1[[#This Row],[BB]]</f>
        <v>0</v>
      </c>
      <c r="AH2365">
        <f>Table1[[#This Row],[H]]-Table1[[#This Row],[2B]]-Table1[[#This Row],[3B]]-Table1[[#This Row],[HR]]</f>
        <v>0</v>
      </c>
      <c r="AI2365" s="3">
        <f>IF(Table1[[#This Row],[Team_Game_Number]] &gt;_xlfn.MAXIFS(Table1[Team_Game_Number],Table1[Team],Table1[[#This Row],[Team]]) - 5,1,0)</f>
        <v>0</v>
      </c>
      <c r="AJ2365" cm="1">
        <f t="array" ref="AJ2365">MATCH(Table1[[#This Row],[Game_ID]],_xlfn.UNIQUE(_xlfn._xlws.FILTER(Table1[Game_ID],Table1[Team]=Table1[[#This Row],[Team]])),0)</f>
        <v>11</v>
      </c>
      <c r="AK2365">
        <f>IF(Table1[[#This Row],[Last5_Flag]]=1,1,0)</f>
        <v>0</v>
      </c>
      <c r="AL2365">
        <f>COUNTIFS(
    Table1[Player Name], Table1[[#This Row],[Player Name]],
    Table1[Position], Table1[[#This Row],[Position]]
)</f>
        <v>2</v>
      </c>
      <c r="AM2365" t="str" cm="1">
        <f t="array" ref="AM23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366" spans="1:39" x14ac:dyDescent="0.2">
      <c r="A2366" t="str">
        <f>TEXT(Table1[[#This Row],[Date]],"yyyymmdd") &amp; "_" &amp; (LEFT(D2366,3) &amp; "_" &amp; LEFT(E2366,3) &amp; "_" &amp; (Table1[[#This Row],[Game_no.]]))</f>
        <v>20260319_Fer_Fro_2</v>
      </c>
      <c r="B2366" s="1">
        <v>46100</v>
      </c>
      <c r="C2366" s="3">
        <v>2</v>
      </c>
      <c r="D2366" t="s">
        <v>267</v>
      </c>
      <c r="E2366" t="s">
        <v>338</v>
      </c>
      <c r="F2366" t="s">
        <v>338</v>
      </c>
      <c r="G2366" t="s">
        <v>267</v>
      </c>
      <c r="H2366" t="s">
        <v>343</v>
      </c>
      <c r="I2366" t="str">
        <f>TRIM(SUBSTITUTE(Table1[[#This Row],[Player]], " ", ""))</f>
        <v>B.Russo</v>
      </c>
      <c r="J2366">
        <v>4</v>
      </c>
      <c r="K2366">
        <v>0</v>
      </c>
      <c r="L2366">
        <v>0</v>
      </c>
      <c r="M2366">
        <v>0</v>
      </c>
      <c r="N2366">
        <v>0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f t="shared" si="108"/>
        <v>0</v>
      </c>
      <c r="W2366" t="s">
        <v>54</v>
      </c>
      <c r="X2366" s="3">
        <v>5</v>
      </c>
      <c r="Y2366">
        <v>0</v>
      </c>
      <c r="AF2366">
        <f>Table1[[#This Row],[AB]]+Table1[[#This Row],[BB]]+Table1[[#This Row],[SF]]</f>
        <v>4</v>
      </c>
      <c r="AG2366">
        <f>Table1[[#This Row],[H]]+Table1[[#This Row],[BB]]</f>
        <v>0</v>
      </c>
      <c r="AH2366">
        <f>Table1[[#This Row],[H]]-Table1[[#This Row],[2B]]-Table1[[#This Row],[3B]]-Table1[[#This Row],[HR]]</f>
        <v>0</v>
      </c>
      <c r="AI2366" s="3">
        <f>IF(Table1[[#This Row],[Team_Game_Number]] &gt;_xlfn.MAXIFS(Table1[Team_Game_Number],Table1[Team],Table1[[#This Row],[Team]]) - 5,1,0)</f>
        <v>0</v>
      </c>
      <c r="AJ2366" cm="1">
        <f t="array" ref="AJ2366">MATCH(Table1[[#This Row],[Game_ID]],_xlfn.UNIQUE(_xlfn._xlws.FILTER(Table1[Game_ID],Table1[Team]=Table1[[#This Row],[Team]])),0)</f>
        <v>11</v>
      </c>
      <c r="AK2366">
        <f>IF(Table1[[#This Row],[Last5_Flag]]=1,1,0)</f>
        <v>0</v>
      </c>
      <c r="AL2366">
        <f>COUNTIFS(
    Table1[Player Name], Table1[[#This Row],[Player Name]],
    Table1[Position], Table1[[#This Row],[Position]]
)</f>
        <v>21</v>
      </c>
      <c r="AM2366" t="str" cm="1">
        <f t="array" ref="AM23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367" spans="1:39" x14ac:dyDescent="0.2">
      <c r="A2367" t="str">
        <f>TEXT(Table1[[#This Row],[Date]],"yyyymmdd") &amp; "_" &amp; (LEFT(D2367,3) &amp; "_" &amp; LEFT(E2367,3) &amp; "_" &amp; (Table1[[#This Row],[Game_no.]]))</f>
        <v>20260319_Fer_Fro_2</v>
      </c>
      <c r="B2367" s="1">
        <v>46100</v>
      </c>
      <c r="C2367" s="3">
        <v>2</v>
      </c>
      <c r="D2367" t="s">
        <v>267</v>
      </c>
      <c r="E2367" t="s">
        <v>338</v>
      </c>
      <c r="F2367" t="s">
        <v>338</v>
      </c>
      <c r="G2367" t="s">
        <v>267</v>
      </c>
      <c r="H2367" t="s">
        <v>340</v>
      </c>
      <c r="I2367" t="str">
        <f>TRIM(SUBSTITUTE(Table1[[#This Row],[Player]], " ", ""))</f>
        <v>Z.Marinello</v>
      </c>
      <c r="J2367">
        <v>4</v>
      </c>
      <c r="K2367">
        <v>1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f t="shared" si="108"/>
        <v>2</v>
      </c>
      <c r="W2367" t="s">
        <v>7</v>
      </c>
      <c r="X2367" s="3">
        <v>6</v>
      </c>
      <c r="Y2367">
        <v>0</v>
      </c>
      <c r="AF2367">
        <f>Table1[[#This Row],[AB]]+Table1[[#This Row],[BB]]+Table1[[#This Row],[SF]]</f>
        <v>4</v>
      </c>
      <c r="AG2367">
        <f>Table1[[#This Row],[H]]+Table1[[#This Row],[BB]]</f>
        <v>2</v>
      </c>
      <c r="AH2367">
        <f>Table1[[#This Row],[H]]-Table1[[#This Row],[2B]]-Table1[[#This Row],[3B]]-Table1[[#This Row],[HR]]</f>
        <v>2</v>
      </c>
      <c r="AI2367" s="3">
        <f>IF(Table1[[#This Row],[Team_Game_Number]] &gt;_xlfn.MAXIFS(Table1[Team_Game_Number],Table1[Team],Table1[[#This Row],[Team]]) - 5,1,0)</f>
        <v>0</v>
      </c>
      <c r="AJ2367" cm="1">
        <f t="array" ref="AJ2367">MATCH(Table1[[#This Row],[Game_ID]],_xlfn.UNIQUE(_xlfn._xlws.FILTER(Table1[Game_ID],Table1[Team]=Table1[[#This Row],[Team]])),0)</f>
        <v>11</v>
      </c>
      <c r="AK2367">
        <f>IF(Table1[[#This Row],[Last5_Flag]]=1,1,0)</f>
        <v>0</v>
      </c>
      <c r="AL2367">
        <f>COUNTIFS(
    Table1[Player Name], Table1[[#This Row],[Player Name]],
    Table1[Position], Table1[[#This Row],[Position]]
)</f>
        <v>16</v>
      </c>
      <c r="AM2367" t="str" cm="1">
        <f t="array" ref="AM23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368" spans="1:39" x14ac:dyDescent="0.2">
      <c r="A2368" t="str">
        <f>TEXT(Table1[[#This Row],[Date]],"yyyymmdd") &amp; "_" &amp; (LEFT(D2368,3) &amp; "_" &amp; LEFT(E2368,3) &amp; "_" &amp; (Table1[[#This Row],[Game_no.]]))</f>
        <v>20260319_Fer_Fro_2</v>
      </c>
      <c r="B2368" s="1">
        <v>46100</v>
      </c>
      <c r="C2368" s="3">
        <v>2</v>
      </c>
      <c r="D2368" t="s">
        <v>267</v>
      </c>
      <c r="E2368" t="s">
        <v>338</v>
      </c>
      <c r="F2368" t="s">
        <v>338</v>
      </c>
      <c r="G2368" t="s">
        <v>267</v>
      </c>
      <c r="H2368" t="s">
        <v>344</v>
      </c>
      <c r="I2368" t="str">
        <f>TRIM(SUBSTITUTE(Table1[[#This Row],[Player]], " ", ""))</f>
        <v>S.Haller</v>
      </c>
      <c r="J2368">
        <v>3</v>
      </c>
      <c r="K2368">
        <v>0</v>
      </c>
      <c r="L2368">
        <v>1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f t="shared" si="108"/>
        <v>1</v>
      </c>
      <c r="W2368" t="s">
        <v>50</v>
      </c>
      <c r="X2368" s="3">
        <v>7</v>
      </c>
      <c r="Y2368">
        <v>0</v>
      </c>
      <c r="AF2368">
        <f>Table1[[#This Row],[AB]]+Table1[[#This Row],[BB]]+Table1[[#This Row],[SF]]</f>
        <v>4</v>
      </c>
      <c r="AG2368">
        <f>Table1[[#This Row],[H]]+Table1[[#This Row],[BB]]</f>
        <v>2</v>
      </c>
      <c r="AH2368">
        <f>Table1[[#This Row],[H]]-Table1[[#This Row],[2B]]-Table1[[#This Row],[3B]]-Table1[[#This Row],[HR]]</f>
        <v>1</v>
      </c>
      <c r="AI2368" s="3">
        <f>IF(Table1[[#This Row],[Team_Game_Number]] &gt;_xlfn.MAXIFS(Table1[Team_Game_Number],Table1[Team],Table1[[#This Row],[Team]]) - 5,1,0)</f>
        <v>0</v>
      </c>
      <c r="AJ2368" cm="1">
        <f t="array" ref="AJ2368">MATCH(Table1[[#This Row],[Game_ID]],_xlfn.UNIQUE(_xlfn._xlws.FILTER(Table1[Game_ID],Table1[Team]=Table1[[#This Row],[Team]])),0)</f>
        <v>11</v>
      </c>
      <c r="AK2368">
        <f>IF(Table1[[#This Row],[Last5_Flag]]=1,1,0)</f>
        <v>0</v>
      </c>
      <c r="AL2368">
        <f>COUNTIFS(
    Table1[Player Name], Table1[[#This Row],[Player Name]],
    Table1[Position], Table1[[#This Row],[Position]]
)</f>
        <v>1</v>
      </c>
      <c r="AM2368" t="str" cm="1">
        <f t="array" ref="AM23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369" spans="1:39" x14ac:dyDescent="0.2">
      <c r="A2369" t="str">
        <f>TEXT(Table1[[#This Row],[Date]],"yyyymmdd") &amp; "_" &amp; (LEFT(D2369,3) &amp; "_" &amp; LEFT(E2369,3) &amp; "_" &amp; (Table1[[#This Row],[Game_no.]]))</f>
        <v>20260319_Fer_Fro_2</v>
      </c>
      <c r="B2369" s="1">
        <v>46100</v>
      </c>
      <c r="C2369" s="3">
        <v>2</v>
      </c>
      <c r="D2369" t="s">
        <v>267</v>
      </c>
      <c r="E2369" t="s">
        <v>338</v>
      </c>
      <c r="F2369" t="s">
        <v>338</v>
      </c>
      <c r="G2369" t="s">
        <v>267</v>
      </c>
      <c r="H2369" t="s">
        <v>348</v>
      </c>
      <c r="I2369" t="str">
        <f>TRIM(SUBSTITUTE(Table1[[#This Row],[Player]], " ", ""))</f>
        <v>S.Magee</v>
      </c>
      <c r="J2369">
        <v>4</v>
      </c>
      <c r="K2369">
        <v>0</v>
      </c>
      <c r="L2369">
        <v>2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f t="shared" si="108"/>
        <v>2</v>
      </c>
      <c r="W2369" t="s">
        <v>43</v>
      </c>
      <c r="X2369" s="3">
        <v>8</v>
      </c>
      <c r="Y2369">
        <v>0</v>
      </c>
      <c r="AF2369">
        <f>Table1[[#This Row],[AB]]+Table1[[#This Row],[BB]]+Table1[[#This Row],[SF]]</f>
        <v>4</v>
      </c>
      <c r="AG2369">
        <f>Table1[[#This Row],[H]]+Table1[[#This Row],[BB]]</f>
        <v>2</v>
      </c>
      <c r="AH2369">
        <f>Table1[[#This Row],[H]]-Table1[[#This Row],[2B]]-Table1[[#This Row],[3B]]-Table1[[#This Row],[HR]]</f>
        <v>2</v>
      </c>
      <c r="AI2369" s="3">
        <f>IF(Table1[[#This Row],[Team_Game_Number]] &gt;_xlfn.MAXIFS(Table1[Team_Game_Number],Table1[Team],Table1[[#This Row],[Team]]) - 5,1,0)</f>
        <v>0</v>
      </c>
      <c r="AJ2369" cm="1">
        <f t="array" ref="AJ2369">MATCH(Table1[[#This Row],[Game_ID]],_xlfn.UNIQUE(_xlfn._xlws.FILTER(Table1[Game_ID],Table1[Team]=Table1[[#This Row],[Team]])),0)</f>
        <v>11</v>
      </c>
      <c r="AK2369">
        <f>IF(Table1[[#This Row],[Last5_Flag]]=1,1,0)</f>
        <v>0</v>
      </c>
      <c r="AL2369">
        <f>COUNTIFS(
    Table1[Player Name], Table1[[#This Row],[Player Name]],
    Table1[Position], Table1[[#This Row],[Position]]
)</f>
        <v>9</v>
      </c>
      <c r="AM2369" t="str" cm="1">
        <f t="array" ref="AM23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370" spans="1:39" x14ac:dyDescent="0.2">
      <c r="A2370" t="str">
        <f>TEXT(Table1[[#This Row],[Date]],"yyyymmdd") &amp; "_" &amp; (LEFT(D2370,3) &amp; "_" &amp; LEFT(E2370,3) &amp; "_" &amp; (Table1[[#This Row],[Game_no.]]))</f>
        <v>20260319_Fer_Fro_2</v>
      </c>
      <c r="B2370" s="1">
        <v>46100</v>
      </c>
      <c r="C2370" s="3">
        <v>2</v>
      </c>
      <c r="D2370" t="s">
        <v>267</v>
      </c>
      <c r="E2370" t="s">
        <v>338</v>
      </c>
      <c r="F2370" t="s">
        <v>338</v>
      </c>
      <c r="G2370" t="s">
        <v>267</v>
      </c>
      <c r="H2370" t="s">
        <v>354</v>
      </c>
      <c r="I2370" t="str">
        <f>TRIM(SUBSTITUTE(Table1[[#This Row],[Player]], " ", ""))</f>
        <v>M.Monahan</v>
      </c>
      <c r="J2370">
        <v>3</v>
      </c>
      <c r="K2370">
        <v>0</v>
      </c>
      <c r="L2370">
        <v>0</v>
      </c>
      <c r="M2370">
        <v>0</v>
      </c>
      <c r="N2370">
        <v>0</v>
      </c>
      <c r="O2370">
        <v>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f>L2370*1+P2370*2+Q2370*3+R2370*4</f>
        <v>0</v>
      </c>
      <c r="W2370" t="s">
        <v>48</v>
      </c>
      <c r="X2370" s="3">
        <v>9</v>
      </c>
      <c r="Y2370">
        <v>0</v>
      </c>
      <c r="AF2370">
        <f>Table1[[#This Row],[AB]]+Table1[[#This Row],[BB]]+Table1[[#This Row],[SF]]</f>
        <v>3</v>
      </c>
      <c r="AG2370">
        <f>Table1[[#This Row],[H]]+Table1[[#This Row],[BB]]</f>
        <v>0</v>
      </c>
      <c r="AH2370">
        <f>Table1[[#This Row],[H]]-Table1[[#This Row],[2B]]-Table1[[#This Row],[3B]]-Table1[[#This Row],[HR]]</f>
        <v>0</v>
      </c>
      <c r="AI2370" s="3">
        <f>IF(Table1[[#This Row],[Team_Game_Number]] &gt;_xlfn.MAXIFS(Table1[Team_Game_Number],Table1[Team],Table1[[#This Row],[Team]]) - 5,1,0)</f>
        <v>0</v>
      </c>
      <c r="AJ2370" cm="1">
        <f t="array" ref="AJ2370">MATCH(Table1[[#This Row],[Game_ID]],_xlfn.UNIQUE(_xlfn._xlws.FILTER(Table1[Game_ID],Table1[Team]=Table1[[#This Row],[Team]])),0)</f>
        <v>11</v>
      </c>
      <c r="AK2370">
        <f>IF(Table1[[#This Row],[Last5_Flag]]=1,1,0)</f>
        <v>0</v>
      </c>
      <c r="AL2370">
        <f>COUNTIFS(
    Table1[Player Name], Table1[[#This Row],[Player Name]],
    Table1[Position], Table1[[#This Row],[Position]]
)</f>
        <v>4</v>
      </c>
      <c r="AM2370" t="str" cm="1">
        <f t="array" ref="AM23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371" spans="1:39" x14ac:dyDescent="0.2">
      <c r="A2371" t="str">
        <f>TEXT(Table1[[#This Row],[Date]],"yyyymmdd") &amp; "_" &amp; (LEFT(D2371,3) &amp; "_" &amp; LEFT(E2371,3) &amp; "_" &amp; (Table1[[#This Row],[Game_no.]]))</f>
        <v>20260319_Fer_Fro_2</v>
      </c>
      <c r="B2371" s="1">
        <v>46100</v>
      </c>
      <c r="C2371" s="3">
        <v>2</v>
      </c>
      <c r="D2371" t="s">
        <v>267</v>
      </c>
      <c r="E2371" t="s">
        <v>338</v>
      </c>
      <c r="F2371" t="s">
        <v>338</v>
      </c>
      <c r="G2371" t="s">
        <v>267</v>
      </c>
      <c r="H2371" t="s">
        <v>372</v>
      </c>
      <c r="I2371" t="str">
        <f>TRIM(SUBSTITUTE(Table1[[#This Row],[Player]], " ", ""))</f>
        <v>R.Durnall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f>L2371*1+P2371*2+Q2371*3+R2371*4</f>
        <v>0</v>
      </c>
      <c r="W2371" t="s">
        <v>74</v>
      </c>
      <c r="X2371" s="3">
        <v>9</v>
      </c>
      <c r="Y2371">
        <v>0</v>
      </c>
      <c r="AF2371">
        <f>Table1[[#This Row],[AB]]+Table1[[#This Row],[BB]]+Table1[[#This Row],[SF]]</f>
        <v>1</v>
      </c>
      <c r="AG2371">
        <f>Table1[[#This Row],[H]]+Table1[[#This Row],[BB]]</f>
        <v>0</v>
      </c>
      <c r="AH2371">
        <f>Table1[[#This Row],[H]]-Table1[[#This Row],[2B]]-Table1[[#This Row],[3B]]-Table1[[#This Row],[HR]]</f>
        <v>0</v>
      </c>
      <c r="AI2371" s="3">
        <f>IF(Table1[[#This Row],[Team_Game_Number]] &gt;_xlfn.MAXIFS(Table1[Team_Game_Number],Table1[Team],Table1[[#This Row],[Team]]) - 5,1,0)</f>
        <v>0</v>
      </c>
      <c r="AJ2371" cm="1">
        <f t="array" ref="AJ2371">MATCH(Table1[[#This Row],[Game_ID]],_xlfn.UNIQUE(_xlfn._xlws.FILTER(Table1[Game_ID],Table1[Team]=Table1[[#This Row],[Team]])),0)</f>
        <v>11</v>
      </c>
      <c r="AK2371">
        <f>IF(Table1[[#This Row],[Last5_Flag]]=1,1,0)</f>
        <v>0</v>
      </c>
      <c r="AL2371">
        <f>COUNTIFS(
    Table1[Player Name], Table1[[#This Row],[Player Name]],
    Table1[Position], Table1[[#This Row],[Position]]
)</f>
        <v>3</v>
      </c>
      <c r="AM2371" t="str" cm="1">
        <f t="array" ref="AM23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372" spans="1:39" x14ac:dyDescent="0.2">
      <c r="A2372" t="str">
        <f>TEXT(Table1[[#This Row],[Date]],"yyyymmdd") &amp; "_" &amp; (LEFT(D2372,3) &amp; "_" &amp; LEFT(E2372,3) &amp; "_" &amp; (Table1[[#This Row],[Game_no.]]))</f>
        <v>20260319_Fer_Fro_2</v>
      </c>
      <c r="B2372" s="1">
        <v>46100</v>
      </c>
      <c r="C2372" s="3">
        <v>2</v>
      </c>
      <c r="D2372" t="s">
        <v>267</v>
      </c>
      <c r="E2372" t="s">
        <v>338</v>
      </c>
      <c r="F2372" t="s">
        <v>338</v>
      </c>
      <c r="G2372" t="s">
        <v>267</v>
      </c>
      <c r="H2372" t="s">
        <v>345</v>
      </c>
      <c r="I2372" t="str">
        <f>TRIM(SUBSTITUTE(Table1[[#This Row],[Player]], " ", ""))</f>
        <v>I.Donaldson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f t="shared" si="108"/>
        <v>0</v>
      </c>
      <c r="W2372" t="s">
        <v>58</v>
      </c>
      <c r="X2372" s="3"/>
      <c r="Y2372">
        <v>0</v>
      </c>
      <c r="Z2372">
        <v>6</v>
      </c>
      <c r="AA2372" s="3">
        <v>3</v>
      </c>
      <c r="AB2372">
        <v>2</v>
      </c>
      <c r="AC2372">
        <v>2</v>
      </c>
      <c r="AD2372">
        <v>2</v>
      </c>
      <c r="AE2372">
        <v>6</v>
      </c>
      <c r="AF2372">
        <f>Table1[[#This Row],[AB]]+Table1[[#This Row],[BB]]+Table1[[#This Row],[SF]]</f>
        <v>0</v>
      </c>
      <c r="AG2372">
        <f>Table1[[#This Row],[H]]+Table1[[#This Row],[BB]]</f>
        <v>0</v>
      </c>
      <c r="AH2372">
        <f>Table1[[#This Row],[H]]-Table1[[#This Row],[2B]]-Table1[[#This Row],[3B]]-Table1[[#This Row],[HR]]</f>
        <v>0</v>
      </c>
      <c r="AI2372" s="3">
        <f>IF(Table1[[#This Row],[Team_Game_Number]] &gt;_xlfn.MAXIFS(Table1[Team_Game_Number],Table1[Team],Table1[[#This Row],[Team]]) - 5,1,0)</f>
        <v>0</v>
      </c>
      <c r="AJ2372" cm="1">
        <f t="array" ref="AJ2372">MATCH(Table1[[#This Row],[Game_ID]],_xlfn.UNIQUE(_xlfn._xlws.FILTER(Table1[Game_ID],Table1[Team]=Table1[[#This Row],[Team]])),0)</f>
        <v>11</v>
      </c>
      <c r="AK2372">
        <f>IF(Table1[[#This Row],[Last5_Flag]]=1,1,0)</f>
        <v>0</v>
      </c>
      <c r="AL2372">
        <f>COUNTIFS(
    Table1[Player Name], Table1[[#This Row],[Player Name]],
    Table1[Position], Table1[[#This Row],[Position]]
)</f>
        <v>6</v>
      </c>
      <c r="AM2372" t="str" cm="1">
        <f t="array" ref="AM23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373" spans="1:39" x14ac:dyDescent="0.2">
      <c r="A2373" t="str">
        <f>TEXT(Table1[[#This Row],[Date]],"yyyymmdd") &amp; "_" &amp; (LEFT(D2373,3) &amp; "_" &amp; LEFT(E2373,3) &amp; "_" &amp; (Table1[[#This Row],[Game_no.]]))</f>
        <v>20260319_Fer_Fro_2</v>
      </c>
      <c r="B2373" s="1">
        <v>46100</v>
      </c>
      <c r="C2373" s="3">
        <v>2</v>
      </c>
      <c r="D2373" t="s">
        <v>267</v>
      </c>
      <c r="E2373" t="s">
        <v>338</v>
      </c>
      <c r="F2373" t="s">
        <v>338</v>
      </c>
      <c r="G2373" t="s">
        <v>267</v>
      </c>
      <c r="H2373" t="s">
        <v>346</v>
      </c>
      <c r="I2373" t="str">
        <f>TRIM(SUBSTITUTE(Table1[[#This Row],[Player]], " ", ""))</f>
        <v>A.Myers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f t="shared" ref="V2373:V2393" si="109">L2373*1+P2373*2+Q2373*3+R2373*4</f>
        <v>0</v>
      </c>
      <c r="W2373" t="s">
        <v>58</v>
      </c>
      <c r="X2373" s="3"/>
      <c r="Y2373">
        <v>0</v>
      </c>
      <c r="Z2373">
        <v>1</v>
      </c>
      <c r="AA2373">
        <v>1</v>
      </c>
      <c r="AB2373">
        <v>0</v>
      </c>
      <c r="AC2373">
        <v>0</v>
      </c>
      <c r="AD2373">
        <v>1</v>
      </c>
      <c r="AE2373">
        <v>0</v>
      </c>
      <c r="AF2373">
        <f>Table1[[#This Row],[AB]]+Table1[[#This Row],[BB]]+Table1[[#This Row],[SF]]</f>
        <v>0</v>
      </c>
      <c r="AG2373">
        <f>Table1[[#This Row],[H]]+Table1[[#This Row],[BB]]</f>
        <v>0</v>
      </c>
      <c r="AH2373">
        <f>Table1[[#This Row],[H]]-Table1[[#This Row],[2B]]-Table1[[#This Row],[3B]]-Table1[[#This Row],[HR]]</f>
        <v>0</v>
      </c>
      <c r="AI2373" s="3">
        <f>IF(Table1[[#This Row],[Team_Game_Number]] &gt;_xlfn.MAXIFS(Table1[Team_Game_Number],Table1[Team],Table1[[#This Row],[Team]]) - 5,1,0)</f>
        <v>0</v>
      </c>
      <c r="AJ2373" cm="1">
        <f t="array" ref="AJ2373">MATCH(Table1[[#This Row],[Game_ID]],_xlfn.UNIQUE(_xlfn._xlws.FILTER(Table1[Game_ID],Table1[Team]=Table1[[#This Row],[Team]])),0)</f>
        <v>11</v>
      </c>
      <c r="AK2373">
        <f>IF(Table1[[#This Row],[Last5_Flag]]=1,1,0)</f>
        <v>0</v>
      </c>
      <c r="AL2373">
        <f>COUNTIFS(
    Table1[Player Name], Table1[[#This Row],[Player Name]],
    Table1[Position], Table1[[#This Row],[Position]]
)</f>
        <v>1</v>
      </c>
      <c r="AM2373" t="str" cm="1">
        <f t="array" ref="AM23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374" spans="1:39" x14ac:dyDescent="0.2">
      <c r="A2374" t="str">
        <f>TEXT(Table1[[#This Row],[Date]],"yyyymmdd") &amp; "_" &amp; (LEFT(D2374,3) &amp; "_" &amp; LEFT(E2374,3) &amp; "_" &amp; (Table1[[#This Row],[Game_no.]]))</f>
        <v>20260319_Poi_Wal_1</v>
      </c>
      <c r="B2374" s="1">
        <v>46100</v>
      </c>
      <c r="C2374" s="3">
        <v>1</v>
      </c>
      <c r="D2374" t="s">
        <v>245</v>
      </c>
      <c r="E2374" t="s">
        <v>374</v>
      </c>
      <c r="F2374" t="s">
        <v>245</v>
      </c>
      <c r="G2374" t="s">
        <v>374</v>
      </c>
      <c r="H2374" t="s">
        <v>246</v>
      </c>
      <c r="I2374" t="str">
        <f>TRIM(SUBSTITUTE(Table1[[#This Row],[Player]], " ", ""))</f>
        <v>M.Arndt</v>
      </c>
      <c r="J2374">
        <v>3</v>
      </c>
      <c r="K2374">
        <v>0</v>
      </c>
      <c r="L2374">
        <v>0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f t="shared" si="109"/>
        <v>0</v>
      </c>
      <c r="W2374" t="s">
        <v>57</v>
      </c>
      <c r="X2374" s="3">
        <v>1</v>
      </c>
      <c r="Y2374">
        <v>0</v>
      </c>
      <c r="AF2374">
        <f>Table1[[#This Row],[AB]]+Table1[[#This Row],[BB]]+Table1[[#This Row],[SF]]</f>
        <v>3</v>
      </c>
      <c r="AG2374">
        <f>Table1[[#This Row],[H]]+Table1[[#This Row],[BB]]</f>
        <v>0</v>
      </c>
      <c r="AH2374">
        <f>Table1[[#This Row],[H]]-Table1[[#This Row],[2B]]-Table1[[#This Row],[3B]]-Table1[[#This Row],[HR]]</f>
        <v>0</v>
      </c>
      <c r="AI2374" s="3">
        <f>IF(Table1[[#This Row],[Team_Game_Number]] &gt;_xlfn.MAXIFS(Table1[Team_Game_Number],Table1[Team],Table1[[#This Row],[Team]]) - 5,1,0)</f>
        <v>0</v>
      </c>
      <c r="AJ2374" cm="1">
        <f t="array" ref="AJ2374">MATCH(Table1[[#This Row],[Game_ID]],_xlfn.UNIQUE(_xlfn._xlws.FILTER(Table1[Game_ID],Table1[Team]=Table1[[#This Row],[Team]])),0)</f>
        <v>11</v>
      </c>
      <c r="AK2374">
        <f>IF(Table1[[#This Row],[Last5_Flag]]=1,1,0)</f>
        <v>0</v>
      </c>
      <c r="AL2374">
        <f>COUNTIFS(
    Table1[Player Name], Table1[[#This Row],[Player Name]],
    Table1[Position], Table1[[#This Row],[Position]]
)</f>
        <v>23</v>
      </c>
      <c r="AM2374" t="str" cm="1">
        <f t="array" ref="AM23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375" spans="1:39" x14ac:dyDescent="0.2">
      <c r="A2375" t="str">
        <f>TEXT(Table1[[#This Row],[Date]],"yyyymmdd") &amp; "_" &amp; (LEFT(D2375,3) &amp; "_" &amp; LEFT(E2375,3) &amp; "_" &amp; (Table1[[#This Row],[Game_no.]]))</f>
        <v>20260319_Poi_Wal_1</v>
      </c>
      <c r="B2375" s="1">
        <v>46100</v>
      </c>
      <c r="C2375" s="3">
        <v>1</v>
      </c>
      <c r="D2375" t="s">
        <v>245</v>
      </c>
      <c r="E2375" t="s">
        <v>374</v>
      </c>
      <c r="F2375" t="s">
        <v>245</v>
      </c>
      <c r="G2375" t="s">
        <v>374</v>
      </c>
      <c r="H2375" t="s">
        <v>256</v>
      </c>
      <c r="I2375" t="str">
        <f>TRIM(SUBSTITUTE(Table1[[#This Row],[Player]], " ", ""))</f>
        <v>C.Wright</v>
      </c>
      <c r="J2375">
        <v>3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f t="shared" si="109"/>
        <v>3</v>
      </c>
      <c r="W2375" t="s">
        <v>7</v>
      </c>
      <c r="X2375" s="3">
        <v>2</v>
      </c>
      <c r="Y2375">
        <v>0</v>
      </c>
      <c r="AF2375">
        <f>Table1[[#This Row],[AB]]+Table1[[#This Row],[BB]]+Table1[[#This Row],[SF]]</f>
        <v>3</v>
      </c>
      <c r="AG2375">
        <f>Table1[[#This Row],[H]]+Table1[[#This Row],[BB]]</f>
        <v>1</v>
      </c>
      <c r="AH2375">
        <f>Table1[[#This Row],[H]]-Table1[[#This Row],[2B]]-Table1[[#This Row],[3B]]-Table1[[#This Row],[HR]]</f>
        <v>0</v>
      </c>
      <c r="AI2375" s="3">
        <f>IF(Table1[[#This Row],[Team_Game_Number]] &gt;_xlfn.MAXIFS(Table1[Team_Game_Number],Table1[Team],Table1[[#This Row],[Team]]) - 5,1,0)</f>
        <v>0</v>
      </c>
      <c r="AJ2375" cm="1">
        <f t="array" ref="AJ2375">MATCH(Table1[[#This Row],[Game_ID]],_xlfn.UNIQUE(_xlfn._xlws.FILTER(Table1[Game_ID],Table1[Team]=Table1[[#This Row],[Team]])),0)</f>
        <v>11</v>
      </c>
      <c r="AK2375">
        <f>IF(Table1[[#This Row],[Last5_Flag]]=1,1,0)</f>
        <v>0</v>
      </c>
      <c r="AL2375">
        <f>COUNTIFS(
    Table1[Player Name], Table1[[#This Row],[Player Name]],
    Table1[Position], Table1[[#This Row],[Position]]
)</f>
        <v>13</v>
      </c>
      <c r="AM2375" t="str" cm="1">
        <f t="array" ref="AM23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376" spans="1:39" x14ac:dyDescent="0.2">
      <c r="A2376" t="str">
        <f>TEXT(Table1[[#This Row],[Date]],"yyyymmdd") &amp; "_" &amp; (LEFT(D2376,3) &amp; "_" &amp; LEFT(E2376,3) &amp; "_" &amp; (Table1[[#This Row],[Game_no.]]))</f>
        <v>20260319_Poi_Wal_1</v>
      </c>
      <c r="B2376" s="1">
        <v>46100</v>
      </c>
      <c r="C2376" s="3">
        <v>1</v>
      </c>
      <c r="D2376" t="s">
        <v>245</v>
      </c>
      <c r="E2376" t="s">
        <v>374</v>
      </c>
      <c r="F2376" t="s">
        <v>245</v>
      </c>
      <c r="G2376" t="s">
        <v>374</v>
      </c>
      <c r="H2376" t="s">
        <v>247</v>
      </c>
      <c r="I2376" t="str">
        <f>TRIM(SUBSTITUTE(Table1[[#This Row],[Player]], " ", ""))</f>
        <v>C.Mann</v>
      </c>
      <c r="J2376">
        <v>3</v>
      </c>
      <c r="K2376">
        <v>1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f t="shared" si="109"/>
        <v>1</v>
      </c>
      <c r="W2376" t="s">
        <v>48</v>
      </c>
      <c r="X2376" s="3">
        <v>3</v>
      </c>
      <c r="Y2376">
        <v>0</v>
      </c>
      <c r="AF2376">
        <f>Table1[[#This Row],[AB]]+Table1[[#This Row],[BB]]+Table1[[#This Row],[SF]]</f>
        <v>3</v>
      </c>
      <c r="AG2376">
        <f>Table1[[#This Row],[H]]+Table1[[#This Row],[BB]]</f>
        <v>1</v>
      </c>
      <c r="AH2376">
        <f>Table1[[#This Row],[H]]-Table1[[#This Row],[2B]]-Table1[[#This Row],[3B]]-Table1[[#This Row],[HR]]</f>
        <v>1</v>
      </c>
      <c r="AI2376" s="3">
        <f>IF(Table1[[#This Row],[Team_Game_Number]] &gt;_xlfn.MAXIFS(Table1[Team_Game_Number],Table1[Team],Table1[[#This Row],[Team]]) - 5,1,0)</f>
        <v>0</v>
      </c>
      <c r="AJ2376" cm="1">
        <f t="array" ref="AJ2376">MATCH(Table1[[#This Row],[Game_ID]],_xlfn.UNIQUE(_xlfn._xlws.FILTER(Table1[Game_ID],Table1[Team]=Table1[[#This Row],[Team]])),0)</f>
        <v>11</v>
      </c>
      <c r="AK2376">
        <f>IF(Table1[[#This Row],[Last5_Flag]]=1,1,0)</f>
        <v>0</v>
      </c>
      <c r="AL2376">
        <f>COUNTIFS(
    Table1[Player Name], Table1[[#This Row],[Player Name]],
    Table1[Position], Table1[[#This Row],[Position]]
)</f>
        <v>11</v>
      </c>
      <c r="AM2376" t="str" cm="1">
        <f t="array" ref="AM23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377" spans="1:39" x14ac:dyDescent="0.2">
      <c r="A2377" t="str">
        <f>TEXT(Table1[[#This Row],[Date]],"yyyymmdd") &amp; "_" &amp; (LEFT(D2377,3) &amp; "_" &amp; LEFT(E2377,3) &amp; "_" &amp; (Table1[[#This Row],[Game_no.]]))</f>
        <v>20260319_Poi_Wal_1</v>
      </c>
      <c r="B2377" s="1">
        <v>46100</v>
      </c>
      <c r="C2377" s="3">
        <v>1</v>
      </c>
      <c r="D2377" t="s">
        <v>245</v>
      </c>
      <c r="E2377" t="s">
        <v>374</v>
      </c>
      <c r="F2377" t="s">
        <v>245</v>
      </c>
      <c r="G2377" t="s">
        <v>374</v>
      </c>
      <c r="H2377" t="s">
        <v>249</v>
      </c>
      <c r="I2377" t="str">
        <f>TRIM(SUBSTITUTE(Table1[[#This Row],[Player]], " ", ""))</f>
        <v>G.Welsh</v>
      </c>
      <c r="J2377">
        <v>2</v>
      </c>
      <c r="K2377">
        <v>0</v>
      </c>
      <c r="L2377">
        <v>1</v>
      </c>
      <c r="M2377">
        <v>0</v>
      </c>
      <c r="N2377">
        <v>1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f t="shared" si="109"/>
        <v>1</v>
      </c>
      <c r="W2377" t="s">
        <v>52</v>
      </c>
      <c r="X2377" s="3">
        <v>4</v>
      </c>
      <c r="Y2377">
        <v>0</v>
      </c>
      <c r="AF2377">
        <f>Table1[[#This Row],[AB]]+Table1[[#This Row],[BB]]+Table1[[#This Row],[SF]]</f>
        <v>3</v>
      </c>
      <c r="AG2377">
        <f>Table1[[#This Row],[H]]+Table1[[#This Row],[BB]]</f>
        <v>2</v>
      </c>
      <c r="AH2377">
        <f>Table1[[#This Row],[H]]-Table1[[#This Row],[2B]]-Table1[[#This Row],[3B]]-Table1[[#This Row],[HR]]</f>
        <v>1</v>
      </c>
      <c r="AI2377" s="3">
        <f>IF(Table1[[#This Row],[Team_Game_Number]] &gt;_xlfn.MAXIFS(Table1[Team_Game_Number],Table1[Team],Table1[[#This Row],[Team]]) - 5,1,0)</f>
        <v>0</v>
      </c>
      <c r="AJ2377" cm="1">
        <f t="array" ref="AJ2377">MATCH(Table1[[#This Row],[Game_ID]],_xlfn.UNIQUE(_xlfn._xlws.FILTER(Table1[Game_ID],Table1[Team]=Table1[[#This Row],[Team]])),0)</f>
        <v>11</v>
      </c>
      <c r="AK2377">
        <f>IF(Table1[[#This Row],[Last5_Flag]]=1,1,0)</f>
        <v>0</v>
      </c>
      <c r="AL2377">
        <f>COUNTIFS(
    Table1[Player Name], Table1[[#This Row],[Player Name]],
    Table1[Position], Table1[[#This Row],[Position]]
)</f>
        <v>11</v>
      </c>
      <c r="AM2377" t="str" cm="1">
        <f t="array" ref="AM23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378" spans="1:39" x14ac:dyDescent="0.2">
      <c r="A2378" t="str">
        <f>TEXT(Table1[[#This Row],[Date]],"yyyymmdd") &amp; "_" &amp; (LEFT(D2378,3) &amp; "_" &amp; LEFT(E2378,3) &amp; "_" &amp; (Table1[[#This Row],[Game_no.]]))</f>
        <v>20260319_Poi_Wal_1</v>
      </c>
      <c r="B2378" s="1">
        <v>46100</v>
      </c>
      <c r="C2378" s="3">
        <v>1</v>
      </c>
      <c r="D2378" t="s">
        <v>245</v>
      </c>
      <c r="E2378" t="s">
        <v>374</v>
      </c>
      <c r="F2378" t="s">
        <v>245</v>
      </c>
      <c r="G2378" t="s">
        <v>374</v>
      </c>
      <c r="H2378" t="s">
        <v>258</v>
      </c>
      <c r="I2378" t="str">
        <f>TRIM(SUBSTITUTE(Table1[[#This Row],[Player]], " ", ""))</f>
        <v>B.Moudy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f t="shared" si="109"/>
        <v>0</v>
      </c>
      <c r="W2378" t="s">
        <v>73</v>
      </c>
      <c r="X2378" s="3"/>
      <c r="Y2378">
        <v>0</v>
      </c>
      <c r="AF2378">
        <f>Table1[[#This Row],[AB]]+Table1[[#This Row],[BB]]+Table1[[#This Row],[SF]]</f>
        <v>0</v>
      </c>
      <c r="AG2378">
        <f>Table1[[#This Row],[H]]+Table1[[#This Row],[BB]]</f>
        <v>0</v>
      </c>
      <c r="AH2378">
        <f>Table1[[#This Row],[H]]-Table1[[#This Row],[2B]]-Table1[[#This Row],[3B]]-Table1[[#This Row],[HR]]</f>
        <v>0</v>
      </c>
      <c r="AI2378" s="3">
        <f>IF(Table1[[#This Row],[Team_Game_Number]] &gt;_xlfn.MAXIFS(Table1[Team_Game_Number],Table1[Team],Table1[[#This Row],[Team]]) - 5,1,0)</f>
        <v>0</v>
      </c>
      <c r="AJ2378" cm="1">
        <f t="array" ref="AJ2378">MATCH(Table1[[#This Row],[Game_ID]],_xlfn.UNIQUE(_xlfn._xlws.FILTER(Table1[Game_ID],Table1[Team]=Table1[[#This Row],[Team]])),0)</f>
        <v>11</v>
      </c>
      <c r="AK2378">
        <f>IF(Table1[[#This Row],[Last5_Flag]]=1,1,0)</f>
        <v>0</v>
      </c>
      <c r="AL2378">
        <f>COUNTIFS(
    Table1[Player Name], Table1[[#This Row],[Player Name]],
    Table1[Position], Table1[[#This Row],[Position]]
)</f>
        <v>11</v>
      </c>
      <c r="AM2378" t="str" cm="1">
        <f t="array" ref="AM23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379" spans="1:39" x14ac:dyDescent="0.2">
      <c r="A2379" t="str">
        <f>TEXT(Table1[[#This Row],[Date]],"yyyymmdd") &amp; "_" &amp; (LEFT(D2379,3) &amp; "_" &amp; LEFT(E2379,3) &amp; "_" &amp; (Table1[[#This Row],[Game_no.]]))</f>
        <v>20260319_Poi_Wal_1</v>
      </c>
      <c r="B2379" s="1">
        <v>46100</v>
      </c>
      <c r="C2379" s="3">
        <v>1</v>
      </c>
      <c r="D2379" t="s">
        <v>245</v>
      </c>
      <c r="E2379" t="s">
        <v>374</v>
      </c>
      <c r="F2379" t="s">
        <v>245</v>
      </c>
      <c r="G2379" t="s">
        <v>374</v>
      </c>
      <c r="H2379" t="s">
        <v>254</v>
      </c>
      <c r="I2379" t="str">
        <f>TRIM(SUBSTITUTE(Table1[[#This Row],[Player]], " ", ""))</f>
        <v>J.Hess</v>
      </c>
      <c r="J2379">
        <v>3</v>
      </c>
      <c r="K2379">
        <v>1</v>
      </c>
      <c r="L2379">
        <v>1</v>
      </c>
      <c r="M2379">
        <v>1</v>
      </c>
      <c r="N2379">
        <v>0</v>
      </c>
      <c r="O2379">
        <v>2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f t="shared" si="109"/>
        <v>1</v>
      </c>
      <c r="W2379" t="s">
        <v>43</v>
      </c>
      <c r="X2379" s="3">
        <v>5</v>
      </c>
      <c r="Y2379">
        <v>0</v>
      </c>
      <c r="AF2379">
        <f>Table1[[#This Row],[AB]]+Table1[[#This Row],[BB]]+Table1[[#This Row],[SF]]</f>
        <v>3</v>
      </c>
      <c r="AG2379">
        <f>Table1[[#This Row],[H]]+Table1[[#This Row],[BB]]</f>
        <v>1</v>
      </c>
      <c r="AH2379">
        <f>Table1[[#This Row],[H]]-Table1[[#This Row],[2B]]-Table1[[#This Row],[3B]]-Table1[[#This Row],[HR]]</f>
        <v>1</v>
      </c>
      <c r="AI2379" s="3">
        <f>IF(Table1[[#This Row],[Team_Game_Number]] &gt;_xlfn.MAXIFS(Table1[Team_Game_Number],Table1[Team],Table1[[#This Row],[Team]]) - 5,1,0)</f>
        <v>0</v>
      </c>
      <c r="AJ2379" cm="1">
        <f t="array" ref="AJ2379">MATCH(Table1[[#This Row],[Game_ID]],_xlfn.UNIQUE(_xlfn._xlws.FILTER(Table1[Game_ID],Table1[Team]=Table1[[#This Row],[Team]])),0)</f>
        <v>11</v>
      </c>
      <c r="AK2379">
        <f>IF(Table1[[#This Row],[Last5_Flag]]=1,1,0)</f>
        <v>0</v>
      </c>
      <c r="AL2379">
        <f>COUNTIFS(
    Table1[Player Name], Table1[[#This Row],[Player Name]],
    Table1[Position], Table1[[#This Row],[Position]]
)</f>
        <v>21</v>
      </c>
      <c r="AM2379" t="str" cm="1">
        <f t="array" ref="AM23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380" spans="1:39" x14ac:dyDescent="0.2">
      <c r="A2380" t="str">
        <f>TEXT(Table1[[#This Row],[Date]],"yyyymmdd") &amp; "_" &amp; (LEFT(D2380,3) &amp; "_" &amp; LEFT(E2380,3) &amp; "_" &amp; (Table1[[#This Row],[Game_no.]]))</f>
        <v>20260319_Poi_Wal_1</v>
      </c>
      <c r="B2380" s="1">
        <v>46100</v>
      </c>
      <c r="C2380" s="3">
        <v>1</v>
      </c>
      <c r="D2380" t="s">
        <v>245</v>
      </c>
      <c r="E2380" t="s">
        <v>374</v>
      </c>
      <c r="F2380" t="s">
        <v>245</v>
      </c>
      <c r="G2380" t="s">
        <v>374</v>
      </c>
      <c r="H2380" t="s">
        <v>248</v>
      </c>
      <c r="I2380" t="str">
        <f>TRIM(SUBSTITUTE(Table1[[#This Row],[Player]], " ", ""))</f>
        <v>E.Henry</v>
      </c>
      <c r="J2380">
        <v>3</v>
      </c>
      <c r="K2380">
        <v>0</v>
      </c>
      <c r="L2380">
        <v>1</v>
      </c>
      <c r="M2380">
        <v>1</v>
      </c>
      <c r="N2380">
        <v>0</v>
      </c>
      <c r="O2380">
        <v>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f t="shared" si="109"/>
        <v>1</v>
      </c>
      <c r="W2380" t="s">
        <v>53</v>
      </c>
      <c r="X2380" s="3">
        <v>6</v>
      </c>
      <c r="Y2380">
        <v>0</v>
      </c>
      <c r="AF2380">
        <f>Table1[[#This Row],[AB]]+Table1[[#This Row],[BB]]+Table1[[#This Row],[SF]]</f>
        <v>3</v>
      </c>
      <c r="AG2380">
        <f>Table1[[#This Row],[H]]+Table1[[#This Row],[BB]]</f>
        <v>1</v>
      </c>
      <c r="AH2380">
        <f>Table1[[#This Row],[H]]-Table1[[#This Row],[2B]]-Table1[[#This Row],[3B]]-Table1[[#This Row],[HR]]</f>
        <v>1</v>
      </c>
      <c r="AI2380" s="3">
        <f>IF(Table1[[#This Row],[Team_Game_Number]] &gt;_xlfn.MAXIFS(Table1[Team_Game_Number],Table1[Team],Table1[[#This Row],[Team]]) - 5,1,0)</f>
        <v>0</v>
      </c>
      <c r="AJ2380" cm="1">
        <f t="array" ref="AJ2380">MATCH(Table1[[#This Row],[Game_ID]],_xlfn.UNIQUE(_xlfn._xlws.FILTER(Table1[Game_ID],Table1[Team]=Table1[[#This Row],[Team]])),0)</f>
        <v>11</v>
      </c>
      <c r="AK2380">
        <f>IF(Table1[[#This Row],[Last5_Flag]]=1,1,0)</f>
        <v>0</v>
      </c>
      <c r="AL2380">
        <f>COUNTIFS(
    Table1[Player Name], Table1[[#This Row],[Player Name]],
    Table1[Position], Table1[[#This Row],[Position]]
)</f>
        <v>13</v>
      </c>
      <c r="AM2380" t="str" cm="1">
        <f t="array" ref="AM23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381" spans="1:39" x14ac:dyDescent="0.2">
      <c r="A2381" t="str">
        <f>TEXT(Table1[[#This Row],[Date]],"yyyymmdd") &amp; "_" &amp; (LEFT(D2381,3) &amp; "_" &amp; LEFT(E2381,3) &amp; "_" &amp; (Table1[[#This Row],[Game_no.]]))</f>
        <v>20260319_Poi_Wal_1</v>
      </c>
      <c r="B2381" s="1">
        <v>46100</v>
      </c>
      <c r="C2381" s="3">
        <v>1</v>
      </c>
      <c r="D2381" t="s">
        <v>245</v>
      </c>
      <c r="E2381" t="s">
        <v>374</v>
      </c>
      <c r="F2381" t="s">
        <v>245</v>
      </c>
      <c r="G2381" t="s">
        <v>374</v>
      </c>
      <c r="H2381" t="s">
        <v>257</v>
      </c>
      <c r="I2381" t="str">
        <f>TRIM(SUBSTITUTE(Table1[[#This Row],[Player]], " ", ""))</f>
        <v>A.Hubble</v>
      </c>
      <c r="J2381">
        <v>3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f t="shared" si="109"/>
        <v>0</v>
      </c>
      <c r="W2381" t="s">
        <v>50</v>
      </c>
      <c r="X2381" s="3">
        <v>7</v>
      </c>
      <c r="Y2381">
        <v>0</v>
      </c>
      <c r="AF2381">
        <f>Table1[[#This Row],[AB]]+Table1[[#This Row],[BB]]+Table1[[#This Row],[SF]]</f>
        <v>3</v>
      </c>
      <c r="AG2381">
        <f>Table1[[#This Row],[H]]+Table1[[#This Row],[BB]]</f>
        <v>0</v>
      </c>
      <c r="AH2381">
        <f>Table1[[#This Row],[H]]-Table1[[#This Row],[2B]]-Table1[[#This Row],[3B]]-Table1[[#This Row],[HR]]</f>
        <v>0</v>
      </c>
      <c r="AI2381" s="3">
        <f>IF(Table1[[#This Row],[Team_Game_Number]] &gt;_xlfn.MAXIFS(Table1[Team_Game_Number],Table1[Team],Table1[[#This Row],[Team]]) - 5,1,0)</f>
        <v>0</v>
      </c>
      <c r="AJ2381" cm="1">
        <f t="array" ref="AJ2381">MATCH(Table1[[#This Row],[Game_ID]],_xlfn.UNIQUE(_xlfn._xlws.FILTER(Table1[Game_ID],Table1[Team]=Table1[[#This Row],[Team]])),0)</f>
        <v>11</v>
      </c>
      <c r="AK2381">
        <f>IF(Table1[[#This Row],[Last5_Flag]]=1,1,0)</f>
        <v>0</v>
      </c>
      <c r="AL2381">
        <f>COUNTIFS(
    Table1[Player Name], Table1[[#This Row],[Player Name]],
    Table1[Position], Table1[[#This Row],[Position]]
)</f>
        <v>5</v>
      </c>
      <c r="AM2381" t="str" cm="1">
        <f t="array" ref="AM23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382" spans="1:39" x14ac:dyDescent="0.2">
      <c r="A2382" t="str">
        <f>TEXT(Table1[[#This Row],[Date]],"yyyymmdd") &amp; "_" &amp; (LEFT(D2382,3) &amp; "_" &amp; LEFT(E2382,3) &amp; "_" &amp; (Table1[[#This Row],[Game_no.]]))</f>
        <v>20260319_Poi_Wal_1</v>
      </c>
      <c r="B2382" s="1">
        <v>46100</v>
      </c>
      <c r="C2382" s="3">
        <v>1</v>
      </c>
      <c r="D2382" t="s">
        <v>245</v>
      </c>
      <c r="E2382" t="s">
        <v>374</v>
      </c>
      <c r="F2382" t="s">
        <v>245</v>
      </c>
      <c r="G2382" t="s">
        <v>374</v>
      </c>
      <c r="H2382" t="s">
        <v>349</v>
      </c>
      <c r="I2382" t="str">
        <f>TRIM(SUBSTITUTE(Table1[[#This Row],[Player]], " ", ""))</f>
        <v>G.Labrie</v>
      </c>
      <c r="J2382">
        <v>3</v>
      </c>
      <c r="K2382">
        <v>0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f t="shared" si="109"/>
        <v>0</v>
      </c>
      <c r="W2382" t="s">
        <v>8</v>
      </c>
      <c r="X2382" s="3">
        <v>8</v>
      </c>
      <c r="Y2382">
        <v>0</v>
      </c>
      <c r="AF2382">
        <f>Table1[[#This Row],[AB]]+Table1[[#This Row],[BB]]+Table1[[#This Row],[SF]]</f>
        <v>3</v>
      </c>
      <c r="AG2382">
        <f>Table1[[#This Row],[H]]+Table1[[#This Row],[BB]]</f>
        <v>0</v>
      </c>
      <c r="AH2382">
        <f>Table1[[#This Row],[H]]-Table1[[#This Row],[2B]]-Table1[[#This Row],[3B]]-Table1[[#This Row],[HR]]</f>
        <v>0</v>
      </c>
      <c r="AI2382" s="3">
        <f>IF(Table1[[#This Row],[Team_Game_Number]] &gt;_xlfn.MAXIFS(Table1[Team_Game_Number],Table1[Team],Table1[[#This Row],[Team]]) - 5,1,0)</f>
        <v>0</v>
      </c>
      <c r="AJ2382" cm="1">
        <f t="array" ref="AJ2382">MATCH(Table1[[#This Row],[Game_ID]],_xlfn.UNIQUE(_xlfn._xlws.FILTER(Table1[Game_ID],Table1[Team]=Table1[[#This Row],[Team]])),0)</f>
        <v>11</v>
      </c>
      <c r="AK2382">
        <f>IF(Table1[[#This Row],[Last5_Flag]]=1,1,0)</f>
        <v>0</v>
      </c>
      <c r="AL2382">
        <f>COUNTIFS(
    Table1[Player Name], Table1[[#This Row],[Player Name]],
    Table1[Position], Table1[[#This Row],[Position]]
)</f>
        <v>20</v>
      </c>
      <c r="AM2382" t="str" cm="1">
        <f t="array" ref="AM23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383" spans="1:39" x14ac:dyDescent="0.2">
      <c r="A2383" t="str">
        <f>TEXT(Table1[[#This Row],[Date]],"yyyymmdd") &amp; "_" &amp; (LEFT(D2383,3) &amp; "_" &amp; LEFT(E2383,3) &amp; "_" &amp; (Table1[[#This Row],[Game_no.]]))</f>
        <v>20260319_Poi_Wal_1</v>
      </c>
      <c r="B2383" s="1">
        <v>46100</v>
      </c>
      <c r="C2383" s="3">
        <v>1</v>
      </c>
      <c r="D2383" t="s">
        <v>245</v>
      </c>
      <c r="E2383" t="s">
        <v>374</v>
      </c>
      <c r="F2383" t="s">
        <v>245</v>
      </c>
      <c r="G2383" t="s">
        <v>374</v>
      </c>
      <c r="H2383" t="s">
        <v>252</v>
      </c>
      <c r="I2383" t="str">
        <f>TRIM(SUBSTITUTE(Table1[[#This Row],[Player]], " ", ""))</f>
        <v>K.Fabiano</v>
      </c>
      <c r="J2383">
        <v>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f t="shared" si="109"/>
        <v>0</v>
      </c>
      <c r="W2383" t="s">
        <v>54</v>
      </c>
      <c r="X2383" s="3">
        <v>9</v>
      </c>
      <c r="Y2383">
        <v>0</v>
      </c>
      <c r="AF2383">
        <f>Table1[[#This Row],[AB]]+Table1[[#This Row],[BB]]+Table1[[#This Row],[SF]]</f>
        <v>2</v>
      </c>
      <c r="AG2383">
        <f>Table1[[#This Row],[H]]+Table1[[#This Row],[BB]]</f>
        <v>0</v>
      </c>
      <c r="AH2383">
        <f>Table1[[#This Row],[H]]-Table1[[#This Row],[2B]]-Table1[[#This Row],[3B]]-Table1[[#This Row],[HR]]</f>
        <v>0</v>
      </c>
      <c r="AI2383" s="3">
        <f>IF(Table1[[#This Row],[Team_Game_Number]] &gt;_xlfn.MAXIFS(Table1[Team_Game_Number],Table1[Team],Table1[[#This Row],[Team]]) - 5,1,0)</f>
        <v>0</v>
      </c>
      <c r="AJ2383" cm="1">
        <f t="array" ref="AJ2383">MATCH(Table1[[#This Row],[Game_ID]],_xlfn.UNIQUE(_xlfn._xlws.FILTER(Table1[Game_ID],Table1[Team]=Table1[[#This Row],[Team]])),0)</f>
        <v>11</v>
      </c>
      <c r="AK2383">
        <f>IF(Table1[[#This Row],[Last5_Flag]]=1,1,0)</f>
        <v>0</v>
      </c>
      <c r="AL2383">
        <f>COUNTIFS(
    Table1[Player Name], Table1[[#This Row],[Player Name]],
    Table1[Position], Table1[[#This Row],[Position]]
)</f>
        <v>21</v>
      </c>
      <c r="AM2383" t="str" cm="1">
        <f t="array" ref="AM23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384" spans="1:39" x14ac:dyDescent="0.2">
      <c r="A2384" t="str">
        <f>TEXT(Table1[[#This Row],[Date]],"yyyymmdd") &amp; "_" &amp; (LEFT(D2384,3) &amp; "_" &amp; LEFT(E2384,3) &amp; "_" &amp; (Table1[[#This Row],[Game_no.]]))</f>
        <v>20260319_Poi_Wal_1</v>
      </c>
      <c r="B2384" s="1">
        <v>46100</v>
      </c>
      <c r="C2384" s="3">
        <v>1</v>
      </c>
      <c r="D2384" t="s">
        <v>245</v>
      </c>
      <c r="E2384" t="s">
        <v>374</v>
      </c>
      <c r="F2384" t="s">
        <v>245</v>
      </c>
      <c r="G2384" t="s">
        <v>374</v>
      </c>
      <c r="H2384" t="s">
        <v>251</v>
      </c>
      <c r="I2384" t="str">
        <f>TRIM(SUBSTITUTE(Table1[[#This Row],[Player]], " ", ""))</f>
        <v>S.Cope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f t="shared" si="109"/>
        <v>0</v>
      </c>
      <c r="W2384" t="s">
        <v>74</v>
      </c>
      <c r="X2384" s="3">
        <v>9</v>
      </c>
      <c r="Y2384">
        <v>0</v>
      </c>
      <c r="AF2384">
        <f>Table1[[#This Row],[AB]]+Table1[[#This Row],[BB]]+Table1[[#This Row],[SF]]</f>
        <v>1</v>
      </c>
      <c r="AG2384">
        <f>Table1[[#This Row],[H]]+Table1[[#This Row],[BB]]</f>
        <v>0</v>
      </c>
      <c r="AH2384">
        <f>Table1[[#This Row],[H]]-Table1[[#This Row],[2B]]-Table1[[#This Row],[3B]]-Table1[[#This Row],[HR]]</f>
        <v>0</v>
      </c>
      <c r="AI2384" s="3">
        <f>IF(Table1[[#This Row],[Team_Game_Number]] &gt;_xlfn.MAXIFS(Table1[Team_Game_Number],Table1[Team],Table1[[#This Row],[Team]]) - 5,1,0)</f>
        <v>0</v>
      </c>
      <c r="AJ2384" cm="1">
        <f t="array" ref="AJ2384">MATCH(Table1[[#This Row],[Game_ID]],_xlfn.UNIQUE(_xlfn._xlws.FILTER(Table1[Game_ID],Table1[Team]=Table1[[#This Row],[Team]])),0)</f>
        <v>11</v>
      </c>
      <c r="AK2384">
        <f>IF(Table1[[#This Row],[Last5_Flag]]=1,1,0)</f>
        <v>0</v>
      </c>
      <c r="AL2384">
        <f>COUNTIFS(
    Table1[Player Name], Table1[[#This Row],[Player Name]],
    Table1[Position], Table1[[#This Row],[Position]]
)</f>
        <v>2</v>
      </c>
      <c r="AM2384" t="str" cm="1">
        <f t="array" ref="AM23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385" spans="1:39" x14ac:dyDescent="0.2">
      <c r="A2385" t="str">
        <f>TEXT(Table1[[#This Row],[Date]],"yyyymmdd") &amp; "_" &amp; (LEFT(D2385,3) &amp; "_" &amp; LEFT(E2385,3) &amp; "_" &amp; (Table1[[#This Row],[Game_no.]]))</f>
        <v>20260319_Poi_Wal_1</v>
      </c>
      <c r="B2385" s="1">
        <v>46100</v>
      </c>
      <c r="C2385" s="3">
        <v>1</v>
      </c>
      <c r="D2385" t="s">
        <v>245</v>
      </c>
      <c r="E2385" t="s">
        <v>374</v>
      </c>
      <c r="F2385" t="s">
        <v>245</v>
      </c>
      <c r="G2385" t="s">
        <v>374</v>
      </c>
      <c r="H2385" t="s">
        <v>259</v>
      </c>
      <c r="I2385" t="str">
        <f>TRIM(SUBSTITUTE(Table1[[#This Row],[Player]], " ", ""))</f>
        <v>J.Johnson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f t="shared" si="109"/>
        <v>0</v>
      </c>
      <c r="W2385" t="s">
        <v>58</v>
      </c>
      <c r="X2385" s="3"/>
      <c r="Y2385">
        <v>0</v>
      </c>
      <c r="Z2385">
        <v>7</v>
      </c>
      <c r="AA2385">
        <v>9</v>
      </c>
      <c r="AB2385">
        <v>2</v>
      </c>
      <c r="AC2385">
        <v>2</v>
      </c>
      <c r="AD2385">
        <v>2</v>
      </c>
      <c r="AE2385">
        <v>1</v>
      </c>
      <c r="AF2385">
        <f>Table1[[#This Row],[AB]]+Table1[[#This Row],[BB]]+Table1[[#This Row],[SF]]</f>
        <v>0</v>
      </c>
      <c r="AG2385">
        <f>Table1[[#This Row],[H]]+Table1[[#This Row],[BB]]</f>
        <v>0</v>
      </c>
      <c r="AH2385">
        <f>Table1[[#This Row],[H]]-Table1[[#This Row],[2B]]-Table1[[#This Row],[3B]]-Table1[[#This Row],[HR]]</f>
        <v>0</v>
      </c>
      <c r="AI2385" s="3">
        <f>IF(Table1[[#This Row],[Team_Game_Number]] &gt;_xlfn.MAXIFS(Table1[Team_Game_Number],Table1[Team],Table1[[#This Row],[Team]]) - 5,1,0)</f>
        <v>0</v>
      </c>
      <c r="AJ2385" cm="1">
        <f t="array" ref="AJ2385">MATCH(Table1[[#This Row],[Game_ID]],_xlfn.UNIQUE(_xlfn._xlws.FILTER(Table1[Game_ID],Table1[Team]=Table1[[#This Row],[Team]])),0)</f>
        <v>11</v>
      </c>
      <c r="AK2385">
        <f>IF(Table1[[#This Row],[Last5_Flag]]=1,1,0)</f>
        <v>0</v>
      </c>
      <c r="AL2385">
        <f>COUNTIFS(
    Table1[Player Name], Table1[[#This Row],[Player Name]],
    Table1[Position], Table1[[#This Row],[Position]]
)</f>
        <v>11</v>
      </c>
      <c r="AM2385" t="str" cm="1">
        <f t="array" ref="AM23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386" spans="1:39" x14ac:dyDescent="0.2">
      <c r="A2386" t="str">
        <f>TEXT(Table1[[#This Row],[Date]],"yyyymmdd") &amp; "_" &amp; (LEFT(D2386,3) &amp; "_" &amp; LEFT(E2386,3) &amp; "_" &amp; (Table1[[#This Row],[Game_no.]]))</f>
        <v>20260319_Poi_Wal_2</v>
      </c>
      <c r="B2386" s="1">
        <v>46100</v>
      </c>
      <c r="C2386" s="3">
        <v>2</v>
      </c>
      <c r="D2386" t="s">
        <v>245</v>
      </c>
      <c r="E2386" t="s">
        <v>374</v>
      </c>
      <c r="F2386" t="s">
        <v>245</v>
      </c>
      <c r="G2386" t="s">
        <v>374</v>
      </c>
      <c r="H2386" t="s">
        <v>246</v>
      </c>
      <c r="I2386" t="str">
        <f>TRIM(SUBSTITUTE(Table1[[#This Row],[Player]], " ", ""))</f>
        <v>M.Arndt</v>
      </c>
      <c r="J2386">
        <v>3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f t="shared" si="109"/>
        <v>1</v>
      </c>
      <c r="W2386" t="s">
        <v>57</v>
      </c>
      <c r="X2386" s="3">
        <v>1</v>
      </c>
      <c r="Y2386">
        <v>0</v>
      </c>
      <c r="AF2386">
        <f>Table1[[#This Row],[AB]]+Table1[[#This Row],[BB]]+Table1[[#This Row],[SF]]</f>
        <v>3</v>
      </c>
      <c r="AG2386">
        <f>Table1[[#This Row],[H]]+Table1[[#This Row],[BB]]</f>
        <v>1</v>
      </c>
      <c r="AH2386">
        <f>Table1[[#This Row],[H]]-Table1[[#This Row],[2B]]-Table1[[#This Row],[3B]]-Table1[[#This Row],[HR]]</f>
        <v>1</v>
      </c>
      <c r="AI2386" s="3">
        <f>IF(Table1[[#This Row],[Team_Game_Number]] &gt;_xlfn.MAXIFS(Table1[Team_Game_Number],Table1[Team],Table1[[#This Row],[Team]]) - 5,1,0)</f>
        <v>0</v>
      </c>
      <c r="AJ2386" cm="1">
        <f t="array" ref="AJ2386">MATCH(Table1[[#This Row],[Game_ID]],_xlfn.UNIQUE(_xlfn._xlws.FILTER(Table1[Game_ID],Table1[Team]=Table1[[#This Row],[Team]])),0)</f>
        <v>12</v>
      </c>
      <c r="AK2386">
        <f>IF(Table1[[#This Row],[Last5_Flag]]=1,1,0)</f>
        <v>0</v>
      </c>
      <c r="AL2386">
        <f>COUNTIFS(
    Table1[Player Name], Table1[[#This Row],[Player Name]],
    Table1[Position], Table1[[#This Row],[Position]]
)</f>
        <v>23</v>
      </c>
      <c r="AM2386" t="str" cm="1">
        <f t="array" ref="AM23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387" spans="1:39" x14ac:dyDescent="0.2">
      <c r="A2387" t="str">
        <f>TEXT(Table1[[#This Row],[Date]],"yyyymmdd") &amp; "_" &amp; (LEFT(D2387,3) &amp; "_" &amp; LEFT(E2387,3) &amp; "_" &amp; (Table1[[#This Row],[Game_no.]]))</f>
        <v>20260319_Poi_Wal_2</v>
      </c>
      <c r="B2387" s="1">
        <v>46100</v>
      </c>
      <c r="C2387" s="3">
        <v>2</v>
      </c>
      <c r="D2387" t="s">
        <v>245</v>
      </c>
      <c r="E2387" t="s">
        <v>374</v>
      </c>
      <c r="F2387" t="s">
        <v>245</v>
      </c>
      <c r="G2387" t="s">
        <v>374</v>
      </c>
      <c r="H2387" t="s">
        <v>256</v>
      </c>
      <c r="I2387" t="str">
        <f>TRIM(SUBSTITUTE(Table1[[#This Row],[Player]], " ", ""))</f>
        <v>C.Wright</v>
      </c>
      <c r="J2387">
        <v>3</v>
      </c>
      <c r="K2387">
        <v>0</v>
      </c>
      <c r="L2387">
        <v>0</v>
      </c>
      <c r="M2387">
        <v>0</v>
      </c>
      <c r="N2387">
        <v>0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f t="shared" si="109"/>
        <v>0</v>
      </c>
      <c r="W2387" t="s">
        <v>7</v>
      </c>
      <c r="X2387" s="3">
        <v>2</v>
      </c>
      <c r="Y2387">
        <v>1</v>
      </c>
      <c r="AF2387">
        <f>Table1[[#This Row],[AB]]+Table1[[#This Row],[BB]]+Table1[[#This Row],[SF]]</f>
        <v>3</v>
      </c>
      <c r="AG2387">
        <f>Table1[[#This Row],[H]]+Table1[[#This Row],[BB]]</f>
        <v>0</v>
      </c>
      <c r="AH2387">
        <f>Table1[[#This Row],[H]]-Table1[[#This Row],[2B]]-Table1[[#This Row],[3B]]-Table1[[#This Row],[HR]]</f>
        <v>0</v>
      </c>
      <c r="AI2387" s="3">
        <f>IF(Table1[[#This Row],[Team_Game_Number]] &gt;_xlfn.MAXIFS(Table1[Team_Game_Number],Table1[Team],Table1[[#This Row],[Team]]) - 5,1,0)</f>
        <v>0</v>
      </c>
      <c r="AJ2387" cm="1">
        <f t="array" ref="AJ2387">MATCH(Table1[[#This Row],[Game_ID]],_xlfn.UNIQUE(_xlfn._xlws.FILTER(Table1[Game_ID],Table1[Team]=Table1[[#This Row],[Team]])),0)</f>
        <v>12</v>
      </c>
      <c r="AK2387">
        <f>IF(Table1[[#This Row],[Last5_Flag]]=1,1,0)</f>
        <v>0</v>
      </c>
      <c r="AL2387">
        <f>COUNTIFS(
    Table1[Player Name], Table1[[#This Row],[Player Name]],
    Table1[Position], Table1[[#This Row],[Position]]
)</f>
        <v>13</v>
      </c>
      <c r="AM2387" t="str" cm="1">
        <f t="array" ref="AM23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388" spans="1:39" x14ac:dyDescent="0.2">
      <c r="A2388" t="str">
        <f>TEXT(Table1[[#This Row],[Date]],"yyyymmdd") &amp; "_" &amp; (LEFT(D2388,3) &amp; "_" &amp; LEFT(E2388,3) &amp; "_" &amp; (Table1[[#This Row],[Game_no.]]))</f>
        <v>20260319_Poi_Wal_2</v>
      </c>
      <c r="B2388" s="1">
        <v>46100</v>
      </c>
      <c r="C2388" s="3">
        <v>2</v>
      </c>
      <c r="D2388" t="s">
        <v>245</v>
      </c>
      <c r="E2388" t="s">
        <v>374</v>
      </c>
      <c r="F2388" t="s">
        <v>245</v>
      </c>
      <c r="G2388" t="s">
        <v>374</v>
      </c>
      <c r="H2388" t="s">
        <v>247</v>
      </c>
      <c r="I2388" t="str">
        <f>TRIM(SUBSTITUTE(Table1[[#This Row],[Player]], " ", ""))</f>
        <v>C.Mann</v>
      </c>
      <c r="J2388">
        <v>3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f t="shared" si="109"/>
        <v>1</v>
      </c>
      <c r="W2388" t="s">
        <v>52</v>
      </c>
      <c r="X2388" s="3">
        <v>3</v>
      </c>
      <c r="Y2388">
        <v>0</v>
      </c>
      <c r="AF2388">
        <f>Table1[[#This Row],[AB]]+Table1[[#This Row],[BB]]+Table1[[#This Row],[SF]]</f>
        <v>3</v>
      </c>
      <c r="AG2388">
        <f>Table1[[#This Row],[H]]+Table1[[#This Row],[BB]]</f>
        <v>1</v>
      </c>
      <c r="AH2388">
        <f>Table1[[#This Row],[H]]-Table1[[#This Row],[2B]]-Table1[[#This Row],[3B]]-Table1[[#This Row],[HR]]</f>
        <v>1</v>
      </c>
      <c r="AI2388" s="3">
        <f>IF(Table1[[#This Row],[Team_Game_Number]] &gt;_xlfn.MAXIFS(Table1[Team_Game_Number],Table1[Team],Table1[[#This Row],[Team]]) - 5,1,0)</f>
        <v>0</v>
      </c>
      <c r="AJ2388" cm="1">
        <f t="array" ref="AJ2388">MATCH(Table1[[#This Row],[Game_ID]],_xlfn.UNIQUE(_xlfn._xlws.FILTER(Table1[Game_ID],Table1[Team]=Table1[[#This Row],[Team]])),0)</f>
        <v>12</v>
      </c>
      <c r="AK2388">
        <f>IF(Table1[[#This Row],[Last5_Flag]]=1,1,0)</f>
        <v>0</v>
      </c>
      <c r="AL2388">
        <f>COUNTIFS(
    Table1[Player Name], Table1[[#This Row],[Player Name]],
    Table1[Position], Table1[[#This Row],[Position]]
)</f>
        <v>1</v>
      </c>
      <c r="AM2388" t="str" cm="1">
        <f t="array" ref="AM23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389" spans="1:39" x14ac:dyDescent="0.2">
      <c r="A2389" t="str">
        <f>TEXT(Table1[[#This Row],[Date]],"yyyymmdd") &amp; "_" &amp; (LEFT(D2389,3) &amp; "_" &amp; LEFT(E2389,3) &amp; "_" &amp; (Table1[[#This Row],[Game_no.]]))</f>
        <v>20260319_Poi_Wal_2</v>
      </c>
      <c r="B2389" s="1">
        <v>46100</v>
      </c>
      <c r="C2389" s="3">
        <v>2</v>
      </c>
      <c r="D2389" t="s">
        <v>245</v>
      </c>
      <c r="E2389" t="s">
        <v>374</v>
      </c>
      <c r="F2389" t="s">
        <v>245</v>
      </c>
      <c r="G2389" t="s">
        <v>374</v>
      </c>
      <c r="H2389" t="s">
        <v>254</v>
      </c>
      <c r="I2389" t="str">
        <f>TRIM(SUBSTITUTE(Table1[[#This Row],[Player]], " ", ""))</f>
        <v>J.Hess</v>
      </c>
      <c r="J2389">
        <v>3</v>
      </c>
      <c r="K2389">
        <v>0</v>
      </c>
      <c r="L2389">
        <v>1</v>
      </c>
      <c r="M2389">
        <v>0</v>
      </c>
      <c r="N2389">
        <v>0</v>
      </c>
      <c r="O2389">
        <v>1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f t="shared" si="109"/>
        <v>3</v>
      </c>
      <c r="W2389" t="s">
        <v>43</v>
      </c>
      <c r="X2389" s="3">
        <v>4</v>
      </c>
      <c r="Y2389">
        <v>0</v>
      </c>
      <c r="AF2389">
        <f>Table1[[#This Row],[AB]]+Table1[[#This Row],[BB]]+Table1[[#This Row],[SF]]</f>
        <v>3</v>
      </c>
      <c r="AG2389">
        <f>Table1[[#This Row],[H]]+Table1[[#This Row],[BB]]</f>
        <v>1</v>
      </c>
      <c r="AH2389">
        <f>Table1[[#This Row],[H]]-Table1[[#This Row],[2B]]-Table1[[#This Row],[3B]]-Table1[[#This Row],[HR]]</f>
        <v>0</v>
      </c>
      <c r="AI2389" s="3">
        <f>IF(Table1[[#This Row],[Team_Game_Number]] &gt;_xlfn.MAXIFS(Table1[Team_Game_Number],Table1[Team],Table1[[#This Row],[Team]]) - 5,1,0)</f>
        <v>0</v>
      </c>
      <c r="AJ2389" cm="1">
        <f t="array" ref="AJ2389">MATCH(Table1[[#This Row],[Game_ID]],_xlfn.UNIQUE(_xlfn._xlws.FILTER(Table1[Game_ID],Table1[Team]=Table1[[#This Row],[Team]])),0)</f>
        <v>12</v>
      </c>
      <c r="AK2389">
        <f>IF(Table1[[#This Row],[Last5_Flag]]=1,1,0)</f>
        <v>0</v>
      </c>
      <c r="AL2389">
        <f>COUNTIFS(
    Table1[Player Name], Table1[[#This Row],[Player Name]],
    Table1[Position], Table1[[#This Row],[Position]]
)</f>
        <v>21</v>
      </c>
      <c r="AM2389" t="str" cm="1">
        <f t="array" ref="AM23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390" spans="1:39" x14ac:dyDescent="0.2">
      <c r="A2390" t="str">
        <f>TEXT(Table1[[#This Row],[Date]],"yyyymmdd") &amp; "_" &amp; (LEFT(D2390,3) &amp; "_" &amp; LEFT(E2390,3) &amp; "_" &amp; (Table1[[#This Row],[Game_no.]]))</f>
        <v>20260319_Poi_Wal_2</v>
      </c>
      <c r="B2390" s="1">
        <v>46100</v>
      </c>
      <c r="C2390" s="3">
        <v>2</v>
      </c>
      <c r="D2390" t="s">
        <v>245</v>
      </c>
      <c r="E2390" t="s">
        <v>374</v>
      </c>
      <c r="F2390" t="s">
        <v>245</v>
      </c>
      <c r="G2390" t="s">
        <v>374</v>
      </c>
      <c r="H2390" t="s">
        <v>248</v>
      </c>
      <c r="I2390" t="str">
        <f>TRIM(SUBSTITUTE(Table1[[#This Row],[Player]], " ", ""))</f>
        <v>E.Henry</v>
      </c>
      <c r="J2390">
        <v>3</v>
      </c>
      <c r="K2390">
        <v>0</v>
      </c>
      <c r="L2390">
        <v>1</v>
      </c>
      <c r="M2390">
        <v>0</v>
      </c>
      <c r="N2390">
        <v>0</v>
      </c>
      <c r="O2390">
        <v>1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f t="shared" si="109"/>
        <v>3</v>
      </c>
      <c r="W2390" t="s">
        <v>231</v>
      </c>
      <c r="X2390" s="3">
        <v>5</v>
      </c>
      <c r="Y2390">
        <v>0</v>
      </c>
      <c r="Z2390">
        <v>4</v>
      </c>
      <c r="AA2390">
        <v>2</v>
      </c>
      <c r="AB2390">
        <v>1</v>
      </c>
      <c r="AC2390">
        <v>1</v>
      </c>
      <c r="AD2390">
        <v>3</v>
      </c>
      <c r="AE2390">
        <v>0</v>
      </c>
      <c r="AF2390">
        <f>Table1[[#This Row],[AB]]+Table1[[#This Row],[BB]]+Table1[[#This Row],[SF]]</f>
        <v>3</v>
      </c>
      <c r="AG2390">
        <f>Table1[[#This Row],[H]]+Table1[[#This Row],[BB]]</f>
        <v>1</v>
      </c>
      <c r="AH2390">
        <f>Table1[[#This Row],[H]]-Table1[[#This Row],[2B]]-Table1[[#This Row],[3B]]-Table1[[#This Row],[HR]]</f>
        <v>0</v>
      </c>
      <c r="AI2390" s="3">
        <f>IF(Table1[[#This Row],[Team_Game_Number]] &gt;_xlfn.MAXIFS(Table1[Team_Game_Number],Table1[Team],Table1[[#This Row],[Team]]) - 5,1,0)</f>
        <v>0</v>
      </c>
      <c r="AJ2390" cm="1">
        <f t="array" ref="AJ2390">MATCH(Table1[[#This Row],[Game_ID]],_xlfn.UNIQUE(_xlfn._xlws.FILTER(Table1[Game_ID],Table1[Team]=Table1[[#This Row],[Team]])),0)</f>
        <v>12</v>
      </c>
      <c r="AK2390">
        <f>IF(Table1[[#This Row],[Last5_Flag]]=1,1,0)</f>
        <v>0</v>
      </c>
      <c r="AL2390">
        <f>COUNTIFS(
    Table1[Player Name], Table1[[#This Row],[Player Name]],
    Table1[Position], Table1[[#This Row],[Position]]
)</f>
        <v>1</v>
      </c>
      <c r="AM2390" t="str" cm="1">
        <f t="array" ref="AM23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391" spans="1:39" x14ac:dyDescent="0.2">
      <c r="A2391" t="str">
        <f>TEXT(Table1[[#This Row],[Date]],"yyyymmdd") &amp; "_" &amp; (LEFT(D2391,3) &amp; "_" &amp; LEFT(E2391,3) &amp; "_" &amp; (Table1[[#This Row],[Game_no.]]))</f>
        <v>20260319_Poi_Wal_2</v>
      </c>
      <c r="B2391" s="1">
        <v>46100</v>
      </c>
      <c r="C2391" s="3">
        <v>2</v>
      </c>
      <c r="D2391" t="s">
        <v>245</v>
      </c>
      <c r="E2391" t="s">
        <v>374</v>
      </c>
      <c r="F2391" t="s">
        <v>245</v>
      </c>
      <c r="G2391" t="s">
        <v>374</v>
      </c>
      <c r="H2391" t="s">
        <v>251</v>
      </c>
      <c r="I2391" t="str">
        <f>TRIM(SUBSTITUTE(Table1[[#This Row],[Player]], " ", ""))</f>
        <v>S.Cope</v>
      </c>
      <c r="J2391">
        <v>3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f t="shared" si="109"/>
        <v>0</v>
      </c>
      <c r="W2391" t="s">
        <v>48</v>
      </c>
      <c r="X2391" s="3">
        <v>6</v>
      </c>
      <c r="Y2391">
        <v>0</v>
      </c>
      <c r="AF2391">
        <f>Table1[[#This Row],[AB]]+Table1[[#This Row],[BB]]+Table1[[#This Row],[SF]]</f>
        <v>3</v>
      </c>
      <c r="AG2391">
        <f>Table1[[#This Row],[H]]+Table1[[#This Row],[BB]]</f>
        <v>0</v>
      </c>
      <c r="AH2391">
        <f>Table1[[#This Row],[H]]-Table1[[#This Row],[2B]]-Table1[[#This Row],[3B]]-Table1[[#This Row],[HR]]</f>
        <v>0</v>
      </c>
      <c r="AI2391" s="3">
        <f>IF(Table1[[#This Row],[Team_Game_Number]] &gt;_xlfn.MAXIFS(Table1[Team_Game_Number],Table1[Team],Table1[[#This Row],[Team]]) - 5,1,0)</f>
        <v>0</v>
      </c>
      <c r="AJ2391" cm="1">
        <f t="array" ref="AJ2391">MATCH(Table1[[#This Row],[Game_ID]],_xlfn.UNIQUE(_xlfn._xlws.FILTER(Table1[Game_ID],Table1[Team]=Table1[[#This Row],[Team]])),0)</f>
        <v>12</v>
      </c>
      <c r="AK2391">
        <f>IF(Table1[[#This Row],[Last5_Flag]]=1,1,0)</f>
        <v>0</v>
      </c>
      <c r="AL2391">
        <f>COUNTIFS(
    Table1[Player Name], Table1[[#This Row],[Player Name]],
    Table1[Position], Table1[[#This Row],[Position]]
)</f>
        <v>12</v>
      </c>
      <c r="AM2391" t="str" cm="1">
        <f t="array" ref="AM23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392" spans="1:39" x14ac:dyDescent="0.2">
      <c r="A2392" t="str">
        <f>TEXT(Table1[[#This Row],[Date]],"yyyymmdd") &amp; "_" &amp; (LEFT(D2392,3) &amp; "_" &amp; LEFT(E2392,3) &amp; "_" &amp; (Table1[[#This Row],[Game_no.]]))</f>
        <v>20260319_Poi_Wal_2</v>
      </c>
      <c r="B2392" s="1">
        <v>46100</v>
      </c>
      <c r="C2392" s="3">
        <v>2</v>
      </c>
      <c r="D2392" t="s">
        <v>245</v>
      </c>
      <c r="E2392" t="s">
        <v>374</v>
      </c>
      <c r="F2392" t="s">
        <v>245</v>
      </c>
      <c r="G2392" t="s">
        <v>374</v>
      </c>
      <c r="H2392" t="s">
        <v>257</v>
      </c>
      <c r="I2392" t="str">
        <f>TRIM(SUBSTITUTE(Table1[[#This Row],[Player]], " ", ""))</f>
        <v>A.Hubble</v>
      </c>
      <c r="J2392">
        <v>3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f t="shared" si="109"/>
        <v>0</v>
      </c>
      <c r="W2392" t="s">
        <v>53</v>
      </c>
      <c r="X2392" s="3">
        <v>7</v>
      </c>
      <c r="Y2392">
        <v>0</v>
      </c>
      <c r="AF2392">
        <f>Table1[[#This Row],[AB]]+Table1[[#This Row],[BB]]+Table1[[#This Row],[SF]]</f>
        <v>3</v>
      </c>
      <c r="AG2392">
        <f>Table1[[#This Row],[H]]+Table1[[#This Row],[BB]]</f>
        <v>0</v>
      </c>
      <c r="AH2392">
        <f>Table1[[#This Row],[H]]-Table1[[#This Row],[2B]]-Table1[[#This Row],[3B]]-Table1[[#This Row],[HR]]</f>
        <v>0</v>
      </c>
      <c r="AI2392" s="3">
        <f>IF(Table1[[#This Row],[Team_Game_Number]] &gt;_xlfn.MAXIFS(Table1[Team_Game_Number],Table1[Team],Table1[[#This Row],[Team]]) - 5,1,0)</f>
        <v>0</v>
      </c>
      <c r="AJ2392" cm="1">
        <f t="array" ref="AJ2392">MATCH(Table1[[#This Row],[Game_ID]],_xlfn.UNIQUE(_xlfn._xlws.FILTER(Table1[Game_ID],Table1[Team]=Table1[[#This Row],[Team]])),0)</f>
        <v>12</v>
      </c>
      <c r="AK2392">
        <f>IF(Table1[[#This Row],[Last5_Flag]]=1,1,0)</f>
        <v>0</v>
      </c>
      <c r="AL2392">
        <f>COUNTIFS(
    Table1[Player Name], Table1[[#This Row],[Player Name]],
    Table1[Position], Table1[[#This Row],[Position]]
)</f>
        <v>6</v>
      </c>
      <c r="AM2392" t="str" cm="1">
        <f t="array" ref="AM23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393" spans="1:39" x14ac:dyDescent="0.2">
      <c r="A2393" t="str">
        <f>TEXT(Table1[[#This Row],[Date]],"yyyymmdd") &amp; "_" &amp; (LEFT(D2393,3) &amp; "_" &amp; LEFT(E2393,3) &amp; "_" &amp; (Table1[[#This Row],[Game_no.]]))</f>
        <v>20260319_Poi_Wal_2</v>
      </c>
      <c r="B2393" s="1">
        <v>46100</v>
      </c>
      <c r="C2393" s="3">
        <v>2</v>
      </c>
      <c r="D2393" t="s">
        <v>245</v>
      </c>
      <c r="E2393" t="s">
        <v>374</v>
      </c>
      <c r="F2393" t="s">
        <v>245</v>
      </c>
      <c r="G2393" t="s">
        <v>374</v>
      </c>
      <c r="H2393" t="s">
        <v>349</v>
      </c>
      <c r="I2393" t="str">
        <f>TRIM(SUBSTITUTE(Table1[[#This Row],[Player]], " ", ""))</f>
        <v>G.Labrie</v>
      </c>
      <c r="J2393">
        <v>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f t="shared" si="109"/>
        <v>0</v>
      </c>
      <c r="W2393" t="s">
        <v>8</v>
      </c>
      <c r="X2393" s="3">
        <v>8</v>
      </c>
      <c r="Y2393">
        <v>0</v>
      </c>
      <c r="AF2393">
        <f>Table1[[#This Row],[AB]]+Table1[[#This Row],[BB]]+Table1[[#This Row],[SF]]</f>
        <v>2</v>
      </c>
      <c r="AG2393">
        <f>Table1[[#This Row],[H]]+Table1[[#This Row],[BB]]</f>
        <v>0</v>
      </c>
      <c r="AH2393">
        <f>Table1[[#This Row],[H]]-Table1[[#This Row],[2B]]-Table1[[#This Row],[3B]]-Table1[[#This Row],[HR]]</f>
        <v>0</v>
      </c>
      <c r="AI2393" s="3">
        <f>IF(Table1[[#This Row],[Team_Game_Number]] &gt;_xlfn.MAXIFS(Table1[Team_Game_Number],Table1[Team],Table1[[#This Row],[Team]]) - 5,1,0)</f>
        <v>0</v>
      </c>
      <c r="AJ2393" cm="1">
        <f t="array" ref="AJ2393">MATCH(Table1[[#This Row],[Game_ID]],_xlfn.UNIQUE(_xlfn._xlws.FILTER(Table1[Game_ID],Table1[Team]=Table1[[#This Row],[Team]])),0)</f>
        <v>12</v>
      </c>
      <c r="AK2393">
        <f>IF(Table1[[#This Row],[Last5_Flag]]=1,1,0)</f>
        <v>0</v>
      </c>
      <c r="AL2393">
        <f>COUNTIFS(
    Table1[Player Name], Table1[[#This Row],[Player Name]],
    Table1[Position], Table1[[#This Row],[Position]]
)</f>
        <v>20</v>
      </c>
      <c r="AM2393" t="str" cm="1">
        <f t="array" ref="AM23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394" spans="1:39" x14ac:dyDescent="0.2">
      <c r="A2394" t="str">
        <f>TEXT(Table1[[#This Row],[Date]],"yyyymmdd") &amp; "_" &amp; (LEFT(D2394,3) &amp; "_" &amp; LEFT(E2394,3) &amp; "_" &amp; (Table1[[#This Row],[Game_no.]]))</f>
        <v>20260319_Poi_Wal_2</v>
      </c>
      <c r="B2394" s="1">
        <v>46100</v>
      </c>
      <c r="C2394" s="3">
        <v>2</v>
      </c>
      <c r="D2394" t="s">
        <v>245</v>
      </c>
      <c r="E2394" t="s">
        <v>374</v>
      </c>
      <c r="F2394" t="s">
        <v>245</v>
      </c>
      <c r="G2394" t="s">
        <v>374</v>
      </c>
      <c r="H2394" t="s">
        <v>252</v>
      </c>
      <c r="I2394" t="str">
        <f>TRIM(SUBSTITUTE(Table1[[#This Row],[Player]], " ", ""))</f>
        <v>K.Fabiano</v>
      </c>
      <c r="J2394">
        <v>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f t="shared" ref="V2394:V2399" si="110">L2394*1+P2394*2+Q2394*3+R2394*4</f>
        <v>0</v>
      </c>
      <c r="W2394" t="s">
        <v>54</v>
      </c>
      <c r="X2394" s="3">
        <v>9</v>
      </c>
      <c r="Y2394">
        <v>0</v>
      </c>
      <c r="AF2394">
        <f>Table1[[#This Row],[AB]]+Table1[[#This Row],[BB]]+Table1[[#This Row],[SF]]</f>
        <v>2</v>
      </c>
      <c r="AG2394">
        <f>Table1[[#This Row],[H]]+Table1[[#This Row],[BB]]</f>
        <v>0</v>
      </c>
      <c r="AH2394">
        <f>Table1[[#This Row],[H]]-Table1[[#This Row],[2B]]-Table1[[#This Row],[3B]]-Table1[[#This Row],[HR]]</f>
        <v>0</v>
      </c>
      <c r="AI2394" s="3">
        <f>IF(Table1[[#This Row],[Team_Game_Number]] &gt;_xlfn.MAXIFS(Table1[Team_Game_Number],Table1[Team],Table1[[#This Row],[Team]]) - 5,1,0)</f>
        <v>0</v>
      </c>
      <c r="AJ2394" cm="1">
        <f t="array" ref="AJ2394">MATCH(Table1[[#This Row],[Game_ID]],_xlfn.UNIQUE(_xlfn._xlws.FILTER(Table1[Game_ID],Table1[Team]=Table1[[#This Row],[Team]])),0)</f>
        <v>12</v>
      </c>
      <c r="AK2394">
        <f>IF(Table1[[#This Row],[Last5_Flag]]=1,1,0)</f>
        <v>0</v>
      </c>
      <c r="AL2394">
        <f>COUNTIFS(
    Table1[Player Name], Table1[[#This Row],[Player Name]],
    Table1[Position], Table1[[#This Row],[Position]]
)</f>
        <v>21</v>
      </c>
      <c r="AM2394" t="str" cm="1">
        <f t="array" ref="AM23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395" spans="1:39" x14ac:dyDescent="0.2">
      <c r="A2395" t="str">
        <f>TEXT(Table1[[#This Row],[Date]],"yyyymmdd") &amp; "_" &amp; (LEFT(D2395,3) &amp; "_" &amp; LEFT(E2395,3) &amp; "_" &amp; (Table1[[#This Row],[Game_no.]]))</f>
        <v>20260319_Poi_Wal_2</v>
      </c>
      <c r="B2395" s="1">
        <v>46100</v>
      </c>
      <c r="C2395" s="3">
        <v>2</v>
      </c>
      <c r="D2395" t="s">
        <v>245</v>
      </c>
      <c r="E2395" t="s">
        <v>374</v>
      </c>
      <c r="F2395" t="s">
        <v>245</v>
      </c>
      <c r="G2395" t="s">
        <v>374</v>
      </c>
      <c r="H2395" t="s">
        <v>255</v>
      </c>
      <c r="I2395" t="str">
        <f>TRIM(SUBSTITUTE(Table1[[#This Row],[Player]], " ", ""))</f>
        <v>J.Mullenax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f t="shared" si="110"/>
        <v>0</v>
      </c>
      <c r="W2395" t="s">
        <v>164</v>
      </c>
      <c r="X2395" s="3"/>
      <c r="Y2395">
        <v>0</v>
      </c>
      <c r="Z2395">
        <v>2</v>
      </c>
      <c r="AA2395">
        <v>3</v>
      </c>
      <c r="AB2395">
        <v>3</v>
      </c>
      <c r="AC2395">
        <v>1</v>
      </c>
      <c r="AD2395">
        <v>1</v>
      </c>
      <c r="AE2395">
        <v>0</v>
      </c>
      <c r="AF2395">
        <f>Table1[[#This Row],[AB]]+Table1[[#This Row],[BB]]+Table1[[#This Row],[SF]]</f>
        <v>0</v>
      </c>
      <c r="AG2395">
        <f>Table1[[#This Row],[H]]+Table1[[#This Row],[BB]]</f>
        <v>0</v>
      </c>
      <c r="AH2395">
        <f>Table1[[#This Row],[H]]-Table1[[#This Row],[2B]]-Table1[[#This Row],[3B]]-Table1[[#This Row],[HR]]</f>
        <v>0</v>
      </c>
      <c r="AI2395" s="3">
        <f>IF(Table1[[#This Row],[Team_Game_Number]] &gt;_xlfn.MAXIFS(Table1[Team_Game_Number],Table1[Team],Table1[[#This Row],[Team]]) - 5,1,0)</f>
        <v>0</v>
      </c>
      <c r="AJ2395" cm="1">
        <f t="array" ref="AJ2395">MATCH(Table1[[#This Row],[Game_ID]],_xlfn.UNIQUE(_xlfn._xlws.FILTER(Table1[Game_ID],Table1[Team]=Table1[[#This Row],[Team]])),0)</f>
        <v>12</v>
      </c>
      <c r="AK2395">
        <f>IF(Table1[[#This Row],[Last5_Flag]]=1,1,0)</f>
        <v>0</v>
      </c>
      <c r="AL2395">
        <f>COUNTIFS(
    Table1[Player Name], Table1[[#This Row],[Player Name]],
    Table1[Position], Table1[[#This Row],[Position]]
)</f>
        <v>1</v>
      </c>
      <c r="AM2395" t="str" cm="1">
        <f t="array" ref="AM23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396" spans="1:39" x14ac:dyDescent="0.2">
      <c r="A2396" t="str">
        <f>TEXT(Table1[[#This Row],[Date]],"yyyymmdd") &amp; "_" &amp; (LEFT(D2396,3) &amp; "_" &amp; LEFT(E2396,3) &amp; "_" &amp; (Table1[[#This Row],[Game_no.]]))</f>
        <v>20260320_D&amp;E_Fai_1</v>
      </c>
      <c r="B2396" s="1">
        <v>46101</v>
      </c>
      <c r="C2396" s="3">
        <v>1</v>
      </c>
      <c r="D2396" t="s">
        <v>42</v>
      </c>
      <c r="E2396" t="s">
        <v>168</v>
      </c>
      <c r="F2396" t="s">
        <v>168</v>
      </c>
      <c r="G2396" t="s">
        <v>42</v>
      </c>
      <c r="H2396" t="s">
        <v>169</v>
      </c>
      <c r="I2396" t="str">
        <f>TRIM(SUBSTITUTE(Table1[[#This Row],[Player]], " ", ""))</f>
        <v>B.Hess</v>
      </c>
      <c r="J2396">
        <v>2</v>
      </c>
      <c r="K2396">
        <v>2</v>
      </c>
      <c r="L2396">
        <v>0</v>
      </c>
      <c r="M2396">
        <v>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2</v>
      </c>
      <c r="T2396">
        <v>0</v>
      </c>
      <c r="U2396">
        <v>0</v>
      </c>
      <c r="V2396">
        <f t="shared" si="110"/>
        <v>0</v>
      </c>
      <c r="W2396" t="s">
        <v>54</v>
      </c>
      <c r="X2396" s="3">
        <v>1</v>
      </c>
      <c r="Y2396">
        <v>0</v>
      </c>
      <c r="AF2396">
        <f>Table1[[#This Row],[AB]]+Table1[[#This Row],[BB]]+Table1[[#This Row],[SF]]</f>
        <v>3</v>
      </c>
      <c r="AG2396">
        <f>Table1[[#This Row],[H]]+Table1[[#This Row],[BB]]</f>
        <v>1</v>
      </c>
      <c r="AH2396">
        <f>Table1[[#This Row],[H]]-Table1[[#This Row],[2B]]-Table1[[#This Row],[3B]]-Table1[[#This Row],[HR]]</f>
        <v>0</v>
      </c>
      <c r="AI2396" s="3">
        <f>IF(Table1[[#This Row],[Team_Game_Number]] &gt;_xlfn.MAXIFS(Table1[Team_Game_Number],Table1[Team],Table1[[#This Row],[Team]]) - 5,1,0)</f>
        <v>0</v>
      </c>
      <c r="AJ2396" cm="1">
        <f t="array" ref="AJ2396">MATCH(Table1[[#This Row],[Game_ID]],_xlfn.UNIQUE(_xlfn._xlws.FILTER(Table1[Game_ID],Table1[Team]=Table1[[#This Row],[Team]])),0)</f>
        <v>15</v>
      </c>
      <c r="AK2396">
        <f>IF(Table1[[#This Row],[Last5_Flag]]=1,1,0)</f>
        <v>0</v>
      </c>
      <c r="AL2396">
        <f>COUNTIFS(
    Table1[Player Name], Table1[[#This Row],[Player Name]],
    Table1[Position], Table1[[#This Row],[Position]]
)</f>
        <v>24</v>
      </c>
      <c r="AM2396" t="str" cm="1">
        <f t="array" ref="AM23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397" spans="1:39" x14ac:dyDescent="0.2">
      <c r="A2397" t="str">
        <f>TEXT(Table1[[#This Row],[Date]],"yyyymmdd") &amp; "_" &amp; (LEFT(D2397,3) &amp; "_" &amp; LEFT(E2397,3) &amp; "_" &amp; (Table1[[#This Row],[Game_no.]]))</f>
        <v>20260320_D&amp;E_Fai_1</v>
      </c>
      <c r="B2397" s="1">
        <v>46101</v>
      </c>
      <c r="C2397" s="3">
        <v>1</v>
      </c>
      <c r="D2397" t="s">
        <v>42</v>
      </c>
      <c r="E2397" t="s">
        <v>168</v>
      </c>
      <c r="F2397" t="s">
        <v>168</v>
      </c>
      <c r="G2397" t="s">
        <v>42</v>
      </c>
      <c r="H2397" t="s">
        <v>170</v>
      </c>
      <c r="I2397" t="str">
        <f>TRIM(SUBSTITUTE(Table1[[#This Row],[Player]], " ", ""))</f>
        <v>G.Bibb</v>
      </c>
      <c r="J2397">
        <v>3</v>
      </c>
      <c r="K2397">
        <v>2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f t="shared" si="110"/>
        <v>0</v>
      </c>
      <c r="W2397" t="s">
        <v>53</v>
      </c>
      <c r="X2397" s="3">
        <v>2</v>
      </c>
      <c r="Y2397">
        <v>0</v>
      </c>
      <c r="AF2397">
        <f>Table1[[#This Row],[AB]]+Table1[[#This Row],[BB]]+Table1[[#This Row],[SF]]</f>
        <v>3</v>
      </c>
      <c r="AG2397">
        <f>Table1[[#This Row],[H]]+Table1[[#This Row],[BB]]</f>
        <v>0</v>
      </c>
      <c r="AH2397">
        <f>Table1[[#This Row],[H]]-Table1[[#This Row],[2B]]-Table1[[#This Row],[3B]]-Table1[[#This Row],[HR]]</f>
        <v>0</v>
      </c>
      <c r="AI2397" s="3">
        <f>IF(Table1[[#This Row],[Team_Game_Number]] &gt;_xlfn.MAXIFS(Table1[Team_Game_Number],Table1[Team],Table1[[#This Row],[Team]]) - 5,1,0)</f>
        <v>0</v>
      </c>
      <c r="AJ2397" cm="1">
        <f t="array" ref="AJ2397">MATCH(Table1[[#This Row],[Game_ID]],_xlfn.UNIQUE(_xlfn._xlws.FILTER(Table1[Game_ID],Table1[Team]=Table1[[#This Row],[Team]])),0)</f>
        <v>15</v>
      </c>
      <c r="AK2397">
        <f>IF(Table1[[#This Row],[Last5_Flag]]=1,1,0)</f>
        <v>0</v>
      </c>
      <c r="AL2397">
        <f>COUNTIFS(
    Table1[Player Name], Table1[[#This Row],[Player Name]],
    Table1[Position], Table1[[#This Row],[Position]]
)</f>
        <v>20</v>
      </c>
      <c r="AM2397" t="str" cm="1">
        <f t="array" ref="AM23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398" spans="1:39" x14ac:dyDescent="0.2">
      <c r="A2398" t="str">
        <f>TEXT(Table1[[#This Row],[Date]],"yyyymmdd") &amp; "_" &amp; (LEFT(D2398,3) &amp; "_" &amp; LEFT(E2398,3) &amp; "_" &amp; (Table1[[#This Row],[Game_no.]]))</f>
        <v>20260320_D&amp;E_Fai_1</v>
      </c>
      <c r="B2398" s="1">
        <v>46101</v>
      </c>
      <c r="C2398" s="3">
        <v>1</v>
      </c>
      <c r="D2398" t="s">
        <v>42</v>
      </c>
      <c r="E2398" t="s">
        <v>168</v>
      </c>
      <c r="F2398" t="s">
        <v>168</v>
      </c>
      <c r="G2398" t="s">
        <v>42</v>
      </c>
      <c r="H2398" t="s">
        <v>177</v>
      </c>
      <c r="I2398" t="str">
        <f>TRIM(SUBSTITUTE(Table1[[#This Row],[Player]], " ", ""))</f>
        <v>A.Nordling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f t="shared" si="110"/>
        <v>0</v>
      </c>
      <c r="W2398" t="s">
        <v>74</v>
      </c>
      <c r="X2398" s="3">
        <v>2</v>
      </c>
      <c r="Y2398">
        <v>0</v>
      </c>
      <c r="AF2398">
        <f>Table1[[#This Row],[AB]]+Table1[[#This Row],[BB]]+Table1[[#This Row],[SF]]</f>
        <v>1</v>
      </c>
      <c r="AG2398">
        <f>Table1[[#This Row],[H]]+Table1[[#This Row],[BB]]</f>
        <v>0</v>
      </c>
      <c r="AH2398">
        <f>Table1[[#This Row],[H]]-Table1[[#This Row],[2B]]-Table1[[#This Row],[3B]]-Table1[[#This Row],[HR]]</f>
        <v>0</v>
      </c>
      <c r="AI2398" s="3">
        <f>IF(Table1[[#This Row],[Team_Game_Number]] &gt;_xlfn.MAXIFS(Table1[Team_Game_Number],Table1[Team],Table1[[#This Row],[Team]]) - 5,1,0)</f>
        <v>0</v>
      </c>
      <c r="AJ2398" cm="1">
        <f t="array" ref="AJ2398">MATCH(Table1[[#This Row],[Game_ID]],_xlfn.UNIQUE(_xlfn._xlws.FILTER(Table1[Game_ID],Table1[Team]=Table1[[#This Row],[Team]])),0)</f>
        <v>15</v>
      </c>
      <c r="AK2398">
        <f>IF(Table1[[#This Row],[Last5_Flag]]=1,1,0)</f>
        <v>0</v>
      </c>
      <c r="AL2398">
        <f>COUNTIFS(
    Table1[Player Name], Table1[[#This Row],[Player Name]],
    Table1[Position], Table1[[#This Row],[Position]]
)</f>
        <v>16</v>
      </c>
      <c r="AM2398" t="str" cm="1">
        <f t="array" ref="AM23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399" spans="1:39" x14ac:dyDescent="0.2">
      <c r="A2399" t="str">
        <f>TEXT(Table1[[#This Row],[Date]],"yyyymmdd") &amp; "_" &amp; (LEFT(D2399,3) &amp; "_" &amp; LEFT(E2399,3) &amp; "_" &amp; (Table1[[#This Row],[Game_no.]]))</f>
        <v>20260320_D&amp;E_Fai_1</v>
      </c>
      <c r="B2399" s="1">
        <v>46101</v>
      </c>
      <c r="C2399" s="3">
        <v>1</v>
      </c>
      <c r="D2399" t="s">
        <v>42</v>
      </c>
      <c r="E2399" t="s">
        <v>168</v>
      </c>
      <c r="F2399" t="s">
        <v>168</v>
      </c>
      <c r="G2399" t="s">
        <v>42</v>
      </c>
      <c r="H2399" t="s">
        <v>172</v>
      </c>
      <c r="I2399" t="str">
        <f>TRIM(SUBSTITUTE(Table1[[#This Row],[Player]], " ", ""))</f>
        <v>E.Paul</v>
      </c>
      <c r="J2399">
        <v>4</v>
      </c>
      <c r="K2399">
        <v>1</v>
      </c>
      <c r="L2399">
        <v>4</v>
      </c>
      <c r="M2399">
        <v>6</v>
      </c>
      <c r="N2399">
        <v>0</v>
      </c>
      <c r="O2399">
        <v>0</v>
      </c>
      <c r="P2399">
        <v>1</v>
      </c>
      <c r="Q2399">
        <v>0</v>
      </c>
      <c r="R2399">
        <v>1</v>
      </c>
      <c r="S2399">
        <v>1</v>
      </c>
      <c r="T2399">
        <v>0</v>
      </c>
      <c r="U2399">
        <v>0</v>
      </c>
      <c r="V2399">
        <f t="shared" si="110"/>
        <v>10</v>
      </c>
      <c r="W2399" t="s">
        <v>48</v>
      </c>
      <c r="X2399" s="3">
        <v>3</v>
      </c>
      <c r="Y2399">
        <v>0</v>
      </c>
      <c r="AF2399">
        <f>Table1[[#This Row],[AB]]+Table1[[#This Row],[BB]]+Table1[[#This Row],[SF]]</f>
        <v>4</v>
      </c>
      <c r="AG2399">
        <f>Table1[[#This Row],[H]]+Table1[[#This Row],[BB]]</f>
        <v>4</v>
      </c>
      <c r="AH2399">
        <f>Table1[[#This Row],[H]]-Table1[[#This Row],[2B]]-Table1[[#This Row],[3B]]-Table1[[#This Row],[HR]]</f>
        <v>2</v>
      </c>
      <c r="AI2399" s="3">
        <f>IF(Table1[[#This Row],[Team_Game_Number]] &gt;_xlfn.MAXIFS(Table1[Team_Game_Number],Table1[Team],Table1[[#This Row],[Team]]) - 5,1,0)</f>
        <v>0</v>
      </c>
      <c r="AJ2399" cm="1">
        <f t="array" ref="AJ2399">MATCH(Table1[[#This Row],[Game_ID]],_xlfn.UNIQUE(_xlfn._xlws.FILTER(Table1[Game_ID],Table1[Team]=Table1[[#This Row],[Team]])),0)</f>
        <v>15</v>
      </c>
      <c r="AK2399">
        <f>IF(Table1[[#This Row],[Last5_Flag]]=1,1,0)</f>
        <v>0</v>
      </c>
      <c r="AL2399">
        <f>COUNTIFS(
    Table1[Player Name], Table1[[#This Row],[Player Name]],
    Table1[Position], Table1[[#This Row],[Position]]
)</f>
        <v>24</v>
      </c>
      <c r="AM2399" t="str" cm="1">
        <f t="array" ref="AM23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400" spans="1:39" x14ac:dyDescent="0.2">
      <c r="A2400" t="str">
        <f>TEXT(Table1[[#This Row],[Date]],"yyyymmdd") &amp; "_" &amp; (LEFT(D2400,3) &amp; "_" &amp; LEFT(E2400,3) &amp; "_" &amp; (Table1[[#This Row],[Game_no.]]))</f>
        <v>20260320_D&amp;E_Fai_1</v>
      </c>
      <c r="B2400" s="1">
        <v>46101</v>
      </c>
      <c r="C2400" s="3">
        <v>1</v>
      </c>
      <c r="D2400" t="s">
        <v>42</v>
      </c>
      <c r="E2400" t="s">
        <v>168</v>
      </c>
      <c r="F2400" t="s">
        <v>168</v>
      </c>
      <c r="G2400" t="s">
        <v>42</v>
      </c>
      <c r="H2400" t="s">
        <v>173</v>
      </c>
      <c r="I2400" t="str">
        <f>TRIM(SUBSTITUTE(Table1[[#This Row],[Player]], " ", ""))</f>
        <v>A.Townsend</v>
      </c>
      <c r="J2400">
        <v>3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f t="shared" ref="V2400:V2412" si="111">L2400*1+P2400*2+Q2400*3+R2400*4</f>
        <v>1</v>
      </c>
      <c r="W2400" t="s">
        <v>57</v>
      </c>
      <c r="X2400" s="3">
        <v>4</v>
      </c>
      <c r="Y2400">
        <v>0</v>
      </c>
      <c r="AF2400">
        <f>Table1[[#This Row],[AB]]+Table1[[#This Row],[BB]]+Table1[[#This Row],[SF]]</f>
        <v>3</v>
      </c>
      <c r="AG2400">
        <f>Table1[[#This Row],[H]]+Table1[[#This Row],[BB]]</f>
        <v>1</v>
      </c>
      <c r="AH2400">
        <f>Table1[[#This Row],[H]]-Table1[[#This Row],[2B]]-Table1[[#This Row],[3B]]-Table1[[#This Row],[HR]]</f>
        <v>1</v>
      </c>
      <c r="AI2400" s="3">
        <f>IF(Table1[[#This Row],[Team_Game_Number]] &gt;_xlfn.MAXIFS(Table1[Team_Game_Number],Table1[Team],Table1[[#This Row],[Team]]) - 5,1,0)</f>
        <v>0</v>
      </c>
      <c r="AJ2400" cm="1">
        <f t="array" ref="AJ2400">MATCH(Table1[[#This Row],[Game_ID]],_xlfn.UNIQUE(_xlfn._xlws.FILTER(Table1[Game_ID],Table1[Team]=Table1[[#This Row],[Team]])),0)</f>
        <v>15</v>
      </c>
      <c r="AK2400">
        <f>IF(Table1[[#This Row],[Last5_Flag]]=1,1,0)</f>
        <v>0</v>
      </c>
      <c r="AL2400">
        <f>COUNTIFS(
    Table1[Player Name], Table1[[#This Row],[Player Name]],
    Table1[Position], Table1[[#This Row],[Position]]
)</f>
        <v>18</v>
      </c>
      <c r="AM2400" t="str" cm="1">
        <f t="array" ref="AM24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401" spans="1:39" x14ac:dyDescent="0.2">
      <c r="A2401" t="str">
        <f>TEXT(Table1[[#This Row],[Date]],"yyyymmdd") &amp; "_" &amp; (LEFT(D2401,3) &amp; "_" &amp; LEFT(E2401,3) &amp; "_" &amp; (Table1[[#This Row],[Game_no.]]))</f>
        <v>20260321_D&amp;E_Fai_2</v>
      </c>
      <c r="B2401" s="1">
        <v>46102</v>
      </c>
      <c r="C2401" s="3">
        <v>2</v>
      </c>
      <c r="D2401" t="s">
        <v>42</v>
      </c>
      <c r="E2401" t="s">
        <v>168</v>
      </c>
      <c r="F2401" t="s">
        <v>168</v>
      </c>
      <c r="G2401" t="s">
        <v>42</v>
      </c>
      <c r="H2401" t="s">
        <v>176</v>
      </c>
      <c r="I2401" t="str">
        <f>TRIM(SUBSTITUTE(Table1[[#This Row],[Player]], " ", ""))</f>
        <v>S.Emanuel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f t="shared" si="111"/>
        <v>0</v>
      </c>
      <c r="W2401" t="s">
        <v>57</v>
      </c>
      <c r="X2401" s="3">
        <v>4</v>
      </c>
      <c r="Y2401">
        <v>1</v>
      </c>
      <c r="AF2401">
        <f>Table1[[#This Row],[AB]]+Table1[[#This Row],[BB]]+Table1[[#This Row],[SF]]</f>
        <v>1</v>
      </c>
      <c r="AG2401">
        <f>Table1[[#This Row],[H]]+Table1[[#This Row],[BB]]</f>
        <v>0</v>
      </c>
      <c r="AH2401">
        <f>Table1[[#This Row],[H]]-Table1[[#This Row],[2B]]-Table1[[#This Row],[3B]]-Table1[[#This Row],[HR]]</f>
        <v>0</v>
      </c>
      <c r="AI2401" s="3">
        <f>IF(Table1[[#This Row],[Team_Game_Number]] &gt;_xlfn.MAXIFS(Table1[Team_Game_Number],Table1[Team],Table1[[#This Row],[Team]]) - 5,1,0)</f>
        <v>0</v>
      </c>
      <c r="AJ2401" cm="1">
        <f t="array" ref="AJ2401">MATCH(Table1[[#This Row],[Game_ID]],_xlfn.UNIQUE(_xlfn._xlws.FILTER(Table1[Game_ID],Table1[Team]=Table1[[#This Row],[Team]])),0)</f>
        <v>16</v>
      </c>
      <c r="AK2401">
        <f>IF(Table1[[#This Row],[Last5_Flag]]=1,1,0)</f>
        <v>0</v>
      </c>
      <c r="AL2401">
        <f>COUNTIFS(
    Table1[Player Name], Table1[[#This Row],[Player Name]],
    Table1[Position], Table1[[#This Row],[Position]]
)</f>
        <v>6</v>
      </c>
      <c r="AM2401" t="str" cm="1">
        <f t="array" ref="AM24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402" spans="1:39" x14ac:dyDescent="0.2">
      <c r="A2402" t="str">
        <f>TEXT(Table1[[#This Row],[Date]],"yyyymmdd") &amp; "_" &amp; (LEFT(D2402,3) &amp; "_" &amp; LEFT(E2402,3) &amp; "_" &amp; (Table1[[#This Row],[Game_no.]]))</f>
        <v>20260320_D&amp;E_Fai_1</v>
      </c>
      <c r="B2402" s="1">
        <v>46101</v>
      </c>
      <c r="C2402" s="3">
        <v>1</v>
      </c>
      <c r="D2402" t="s">
        <v>42</v>
      </c>
      <c r="E2402" t="s">
        <v>168</v>
      </c>
      <c r="F2402" t="s">
        <v>168</v>
      </c>
      <c r="G2402" t="s">
        <v>42</v>
      </c>
      <c r="H2402" t="s">
        <v>174</v>
      </c>
      <c r="I2402" t="str">
        <f>TRIM(SUBSTITUTE(Table1[[#This Row],[Player]], " ", ""))</f>
        <v>A.Foresha</v>
      </c>
      <c r="J2402">
        <v>3</v>
      </c>
      <c r="K2402">
        <v>0</v>
      </c>
      <c r="L2402">
        <v>1</v>
      </c>
      <c r="M2402">
        <v>2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f t="shared" si="111"/>
        <v>3</v>
      </c>
      <c r="W2402" t="s">
        <v>43</v>
      </c>
      <c r="X2402" s="3">
        <v>5</v>
      </c>
      <c r="Y2402">
        <v>0</v>
      </c>
      <c r="AF2402">
        <f>Table1[[#This Row],[AB]]+Table1[[#This Row],[BB]]+Table1[[#This Row],[SF]]</f>
        <v>4</v>
      </c>
      <c r="AG2402">
        <f>Table1[[#This Row],[H]]+Table1[[#This Row],[BB]]</f>
        <v>1</v>
      </c>
      <c r="AH2402">
        <f>Table1[[#This Row],[H]]-Table1[[#This Row],[2B]]-Table1[[#This Row],[3B]]-Table1[[#This Row],[HR]]</f>
        <v>0</v>
      </c>
      <c r="AI2402" s="3">
        <f>IF(Table1[[#This Row],[Team_Game_Number]] &gt;_xlfn.MAXIFS(Table1[Team_Game_Number],Table1[Team],Table1[[#This Row],[Team]]) - 5,1,0)</f>
        <v>0</v>
      </c>
      <c r="AJ2402" cm="1">
        <f t="array" ref="AJ2402">MATCH(Table1[[#This Row],[Game_ID]],_xlfn.UNIQUE(_xlfn._xlws.FILTER(Table1[Game_ID],Table1[Team]=Table1[[#This Row],[Team]])),0)</f>
        <v>15</v>
      </c>
      <c r="AK2402">
        <f>IF(Table1[[#This Row],[Last5_Flag]]=1,1,0)</f>
        <v>0</v>
      </c>
      <c r="AL2402">
        <f>COUNTIFS(
    Table1[Player Name], Table1[[#This Row],[Player Name]],
    Table1[Position], Table1[[#This Row],[Position]]
)</f>
        <v>23</v>
      </c>
      <c r="AM2402" t="str" cm="1">
        <f t="array" ref="AM24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403" spans="1:39" x14ac:dyDescent="0.2">
      <c r="A2403" t="str">
        <f>TEXT(Table1[[#This Row],[Date]],"yyyymmdd") &amp; "_" &amp; (LEFT(D2403,3) &amp; "_" &amp; LEFT(E2403,3) &amp; "_" &amp; (Table1[[#This Row],[Game_no.]]))</f>
        <v>20260320_D&amp;E_Fai_1</v>
      </c>
      <c r="B2403" s="1">
        <v>46101</v>
      </c>
      <c r="C2403" s="3">
        <v>1</v>
      </c>
      <c r="D2403" t="s">
        <v>42</v>
      </c>
      <c r="E2403" t="s">
        <v>168</v>
      </c>
      <c r="F2403" t="s">
        <v>168</v>
      </c>
      <c r="G2403" t="s">
        <v>42</v>
      </c>
      <c r="H2403" t="s">
        <v>334</v>
      </c>
      <c r="I2403" t="str">
        <f>TRIM(SUBSTITUTE(Table1[[#This Row],[Player]], " ", ""))</f>
        <v>G.Ramm</v>
      </c>
      <c r="J2403">
        <v>0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f t="shared" si="111"/>
        <v>0</v>
      </c>
      <c r="W2403" t="s">
        <v>73</v>
      </c>
      <c r="X2403" s="3"/>
      <c r="Y2403">
        <v>0</v>
      </c>
      <c r="AF2403">
        <f>Table1[[#This Row],[AB]]+Table1[[#This Row],[BB]]+Table1[[#This Row],[SF]]</f>
        <v>0</v>
      </c>
      <c r="AG2403">
        <f>Table1[[#This Row],[H]]+Table1[[#This Row],[BB]]</f>
        <v>0</v>
      </c>
      <c r="AH2403">
        <f>Table1[[#This Row],[H]]-Table1[[#This Row],[2B]]-Table1[[#This Row],[3B]]-Table1[[#This Row],[HR]]</f>
        <v>0</v>
      </c>
      <c r="AI2403" s="3">
        <f>IF(Table1[[#This Row],[Team_Game_Number]] &gt;_xlfn.MAXIFS(Table1[Team_Game_Number],Table1[Team],Table1[[#This Row],[Team]]) - 5,1,0)</f>
        <v>0</v>
      </c>
      <c r="AJ2403" cm="1">
        <f t="array" ref="AJ2403">MATCH(Table1[[#This Row],[Game_ID]],_xlfn.UNIQUE(_xlfn._xlws.FILTER(Table1[Game_ID],Table1[Team]=Table1[[#This Row],[Team]])),0)</f>
        <v>15</v>
      </c>
      <c r="AK2403">
        <f>IF(Table1[[#This Row],[Last5_Flag]]=1,1,0)</f>
        <v>0</v>
      </c>
      <c r="AL2403">
        <f>COUNTIFS(
    Table1[Player Name], Table1[[#This Row],[Player Name]],
    Table1[Position], Table1[[#This Row],[Position]]
)</f>
        <v>6</v>
      </c>
      <c r="AM2403" t="str" cm="1">
        <f t="array" ref="AM24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404" spans="1:39" x14ac:dyDescent="0.2">
      <c r="A2404" t="str">
        <f>TEXT(Table1[[#This Row],[Date]],"yyyymmdd") &amp; "_" &amp; (LEFT(D2404,3) &amp; "_" &amp; LEFT(E2404,3) &amp; "_" &amp; (Table1[[#This Row],[Game_no.]]))</f>
        <v>20260320_D&amp;E_Fai_1</v>
      </c>
      <c r="B2404" s="1">
        <v>46101</v>
      </c>
      <c r="C2404" s="3">
        <v>1</v>
      </c>
      <c r="D2404" t="s">
        <v>42</v>
      </c>
      <c r="E2404" t="s">
        <v>168</v>
      </c>
      <c r="F2404" t="s">
        <v>168</v>
      </c>
      <c r="G2404" t="s">
        <v>42</v>
      </c>
      <c r="H2404" t="s">
        <v>171</v>
      </c>
      <c r="I2404" t="str">
        <f>TRIM(SUBSTITUTE(Table1[[#This Row],[Player]], " ", ""))</f>
        <v>B.Marietta</v>
      </c>
      <c r="J2404">
        <v>2</v>
      </c>
      <c r="K2404">
        <v>1</v>
      </c>
      <c r="L2404">
        <v>1</v>
      </c>
      <c r="M2404">
        <v>0</v>
      </c>
      <c r="N2404">
        <v>0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f t="shared" si="111"/>
        <v>1</v>
      </c>
      <c r="W2404" t="s">
        <v>117</v>
      </c>
      <c r="X2404" s="3">
        <v>6</v>
      </c>
      <c r="Y2404">
        <v>0</v>
      </c>
      <c r="AF2404">
        <f>Table1[[#This Row],[AB]]+Table1[[#This Row],[BB]]+Table1[[#This Row],[SF]]</f>
        <v>2</v>
      </c>
      <c r="AG2404">
        <f>Table1[[#This Row],[H]]+Table1[[#This Row],[BB]]</f>
        <v>1</v>
      </c>
      <c r="AH2404">
        <f>Table1[[#This Row],[H]]-Table1[[#This Row],[2B]]-Table1[[#This Row],[3B]]-Table1[[#This Row],[HR]]</f>
        <v>1</v>
      </c>
      <c r="AI2404" s="3">
        <f>IF(Table1[[#This Row],[Team_Game_Number]] &gt;_xlfn.MAXIFS(Table1[Team_Game_Number],Table1[Team],Table1[[#This Row],[Team]]) - 5,1,0)</f>
        <v>0</v>
      </c>
      <c r="AJ2404" cm="1">
        <f t="array" ref="AJ2404">MATCH(Table1[[#This Row],[Game_ID]],_xlfn.UNIQUE(_xlfn._xlws.FILTER(Table1[Game_ID],Table1[Team]=Table1[[#This Row],[Team]])),0)</f>
        <v>15</v>
      </c>
      <c r="AK2404">
        <f>IF(Table1[[#This Row],[Last5_Flag]]=1,1,0)</f>
        <v>0</v>
      </c>
      <c r="AL2404">
        <f>COUNTIFS(
    Table1[Player Name], Table1[[#This Row],[Player Name]],
    Table1[Position], Table1[[#This Row],[Position]]
)</f>
        <v>6</v>
      </c>
      <c r="AM2404" t="str" cm="1">
        <f t="array" ref="AM24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405" spans="1:39" x14ac:dyDescent="0.2">
      <c r="A2405" t="str">
        <f>TEXT(Table1[[#This Row],[Date]],"yyyymmdd") &amp; "_" &amp; (LEFT(D2405,3) &amp; "_" &amp; LEFT(E2405,3) &amp; "_" &amp; (Table1[[#This Row],[Game_no.]]))</f>
        <v>20260320_D&amp;E_Fai_1</v>
      </c>
      <c r="B2405" s="1">
        <v>46101</v>
      </c>
      <c r="C2405" s="3">
        <v>1</v>
      </c>
      <c r="D2405" t="s">
        <v>42</v>
      </c>
      <c r="E2405" t="s">
        <v>168</v>
      </c>
      <c r="F2405" t="s">
        <v>168</v>
      </c>
      <c r="G2405" t="s">
        <v>42</v>
      </c>
      <c r="H2405" t="s">
        <v>229</v>
      </c>
      <c r="I2405" t="str">
        <f>TRIM(SUBSTITUTE(Table1[[#This Row],[Player]], " ", ""))</f>
        <v>L.Alsop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1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f t="shared" si="111"/>
        <v>0</v>
      </c>
      <c r="W2405" t="s">
        <v>462</v>
      </c>
      <c r="X2405" s="3">
        <v>6</v>
      </c>
      <c r="Y2405">
        <v>0</v>
      </c>
      <c r="AF2405">
        <f>Table1[[#This Row],[AB]]+Table1[[#This Row],[BB]]+Table1[[#This Row],[SF]]</f>
        <v>1</v>
      </c>
      <c r="AG2405">
        <f>Table1[[#This Row],[H]]+Table1[[#This Row],[BB]]</f>
        <v>0</v>
      </c>
      <c r="AH2405">
        <f>Table1[[#This Row],[H]]-Table1[[#This Row],[2B]]-Table1[[#This Row],[3B]]-Table1[[#This Row],[HR]]</f>
        <v>0</v>
      </c>
      <c r="AI2405" s="3">
        <f>IF(Table1[[#This Row],[Team_Game_Number]] &gt;_xlfn.MAXIFS(Table1[Team_Game_Number],Table1[Team],Table1[[#This Row],[Team]]) - 5,1,0)</f>
        <v>0</v>
      </c>
      <c r="AJ2405" cm="1">
        <f t="array" ref="AJ2405">MATCH(Table1[[#This Row],[Game_ID]],_xlfn.UNIQUE(_xlfn._xlws.FILTER(Table1[Game_ID],Table1[Team]=Table1[[#This Row],[Team]])),0)</f>
        <v>15</v>
      </c>
      <c r="AK2405">
        <f>IF(Table1[[#This Row],[Last5_Flag]]=1,1,0)</f>
        <v>0</v>
      </c>
      <c r="AL2405">
        <f>COUNTIFS(
    Table1[Player Name], Table1[[#This Row],[Player Name]],
    Table1[Position], Table1[[#This Row],[Position]]
)</f>
        <v>1</v>
      </c>
      <c r="AM2405" t="str" cm="1">
        <f t="array" ref="AM24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06" spans="1:39" x14ac:dyDescent="0.2">
      <c r="A2406" t="str">
        <f>TEXT(Table1[[#This Row],[Date]],"yyyymmdd") &amp; "_" &amp; (LEFT(D2406,3) &amp; "_" &amp; LEFT(E2406,3) &amp; "_" &amp; (Table1[[#This Row],[Game_no.]]))</f>
        <v>20260320_D&amp;E_Fai_1</v>
      </c>
      <c r="B2406" s="1">
        <v>46101</v>
      </c>
      <c r="C2406" s="3">
        <v>1</v>
      </c>
      <c r="D2406" t="s">
        <v>42</v>
      </c>
      <c r="E2406" t="s">
        <v>168</v>
      </c>
      <c r="F2406" t="s">
        <v>168</v>
      </c>
      <c r="G2406" t="s">
        <v>42</v>
      </c>
      <c r="H2406" t="s">
        <v>179</v>
      </c>
      <c r="I2406" t="str">
        <f>TRIM(SUBSTITUTE(Table1[[#This Row],[Player]], " ", ""))</f>
        <v>J.McGill</v>
      </c>
      <c r="J2406">
        <v>3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f t="shared" si="111"/>
        <v>1</v>
      </c>
      <c r="W2406" t="s">
        <v>8</v>
      </c>
      <c r="X2406" s="3">
        <v>7</v>
      </c>
      <c r="Y2406">
        <v>0</v>
      </c>
      <c r="AF2406">
        <f>Table1[[#This Row],[AB]]+Table1[[#This Row],[BB]]+Table1[[#This Row],[SF]]</f>
        <v>3</v>
      </c>
      <c r="AG2406">
        <f>Table1[[#This Row],[H]]+Table1[[#This Row],[BB]]</f>
        <v>1</v>
      </c>
      <c r="AH2406">
        <f>Table1[[#This Row],[H]]-Table1[[#This Row],[2B]]-Table1[[#This Row],[3B]]-Table1[[#This Row],[HR]]</f>
        <v>1</v>
      </c>
      <c r="AI2406" s="3">
        <f>IF(Table1[[#This Row],[Team_Game_Number]] &gt;_xlfn.MAXIFS(Table1[Team_Game_Number],Table1[Team],Table1[[#This Row],[Team]]) - 5,1,0)</f>
        <v>0</v>
      </c>
      <c r="AJ2406" cm="1">
        <f t="array" ref="AJ2406">MATCH(Table1[[#This Row],[Game_ID]],_xlfn.UNIQUE(_xlfn._xlws.FILTER(Table1[Game_ID],Table1[Team]=Table1[[#This Row],[Team]])),0)</f>
        <v>15</v>
      </c>
      <c r="AK2406">
        <f>IF(Table1[[#This Row],[Last5_Flag]]=1,1,0)</f>
        <v>0</v>
      </c>
      <c r="AL2406">
        <f>COUNTIFS(
    Table1[Player Name], Table1[[#This Row],[Player Name]],
    Table1[Position], Table1[[#This Row],[Position]]
)</f>
        <v>22</v>
      </c>
      <c r="AM2406" t="str" cm="1">
        <f t="array" ref="AM24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407" spans="1:39" x14ac:dyDescent="0.2">
      <c r="A2407" t="str">
        <f>TEXT(Table1[[#This Row],[Date]],"yyyymmdd") &amp; "_" &amp; (LEFT(D2407,3) &amp; "_" &amp; LEFT(E2407,3) &amp; "_" &amp; (Table1[[#This Row],[Game_no.]]))</f>
        <v>20260320_D&amp;E_Fai_1</v>
      </c>
      <c r="B2407" s="1">
        <v>46101</v>
      </c>
      <c r="C2407" s="3">
        <v>1</v>
      </c>
      <c r="D2407" t="s">
        <v>42</v>
      </c>
      <c r="E2407" t="s">
        <v>168</v>
      </c>
      <c r="F2407" t="s">
        <v>168</v>
      </c>
      <c r="G2407" t="s">
        <v>42</v>
      </c>
      <c r="H2407" t="s">
        <v>216</v>
      </c>
      <c r="I2407" t="str">
        <f>TRIM(SUBSTITUTE(Table1[[#This Row],[Player]], " ", ""))</f>
        <v>C.Crowder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f t="shared" si="111"/>
        <v>0</v>
      </c>
      <c r="W2407" t="s">
        <v>74</v>
      </c>
      <c r="X2407" s="3">
        <v>7</v>
      </c>
      <c r="Y2407">
        <v>0</v>
      </c>
      <c r="AF2407">
        <f>Table1[[#This Row],[AB]]+Table1[[#This Row],[BB]]+Table1[[#This Row],[SF]]</f>
        <v>1</v>
      </c>
      <c r="AG2407">
        <f>Table1[[#This Row],[H]]+Table1[[#This Row],[BB]]</f>
        <v>0</v>
      </c>
      <c r="AH2407">
        <f>Table1[[#This Row],[H]]-Table1[[#This Row],[2B]]-Table1[[#This Row],[3B]]-Table1[[#This Row],[HR]]</f>
        <v>0</v>
      </c>
      <c r="AI2407" s="3">
        <f>IF(Table1[[#This Row],[Team_Game_Number]] &gt;_xlfn.MAXIFS(Table1[Team_Game_Number],Table1[Team],Table1[[#This Row],[Team]]) - 5,1,0)</f>
        <v>0</v>
      </c>
      <c r="AJ2407" cm="1">
        <f t="array" ref="AJ2407">MATCH(Table1[[#This Row],[Game_ID]],_xlfn.UNIQUE(_xlfn._xlws.FILTER(Table1[Game_ID],Table1[Team]=Table1[[#This Row],[Team]])),0)</f>
        <v>15</v>
      </c>
      <c r="AK2407">
        <f>IF(Table1[[#This Row],[Last5_Flag]]=1,1,0)</f>
        <v>0</v>
      </c>
      <c r="AL2407">
        <f>COUNTIFS(
    Table1[Player Name], Table1[[#This Row],[Player Name]],
    Table1[Position], Table1[[#This Row],[Position]]
)</f>
        <v>5</v>
      </c>
      <c r="AM2407" t="str" cm="1">
        <f t="array" ref="AM24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408" spans="1:39" x14ac:dyDescent="0.2">
      <c r="A2408" t="str">
        <f>TEXT(Table1[[#This Row],[Date]],"yyyymmdd") &amp; "_" &amp; (LEFT(D2408,3) &amp; "_" &amp; LEFT(E2408,3) &amp; "_" &amp; (Table1[[#This Row],[Game_no.]]))</f>
        <v>20260320_D&amp;E_Fai_1</v>
      </c>
      <c r="B2408" s="1">
        <v>46101</v>
      </c>
      <c r="C2408" s="3">
        <v>1</v>
      </c>
      <c r="D2408" t="s">
        <v>42</v>
      </c>
      <c r="E2408" t="s">
        <v>168</v>
      </c>
      <c r="F2408" t="s">
        <v>168</v>
      </c>
      <c r="G2408" t="s">
        <v>42</v>
      </c>
      <c r="H2408" t="s">
        <v>178</v>
      </c>
      <c r="I2408" t="str">
        <f>TRIM(SUBSTITUTE(Table1[[#This Row],[Player]], " ", ""))</f>
        <v>P.Matteson</v>
      </c>
      <c r="J2408">
        <v>3</v>
      </c>
      <c r="K2408">
        <v>2</v>
      </c>
      <c r="L2408">
        <v>3</v>
      </c>
      <c r="M2408">
        <v>2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f t="shared" si="111"/>
        <v>5</v>
      </c>
      <c r="W2408" t="s">
        <v>7</v>
      </c>
      <c r="X2408" s="3">
        <v>8</v>
      </c>
      <c r="Y2408">
        <v>0</v>
      </c>
      <c r="AF2408">
        <f>Table1[[#This Row],[AB]]+Table1[[#This Row],[BB]]+Table1[[#This Row],[SF]]</f>
        <v>4</v>
      </c>
      <c r="AG2408">
        <f>Table1[[#This Row],[H]]+Table1[[#This Row],[BB]]</f>
        <v>3</v>
      </c>
      <c r="AH2408">
        <f>Table1[[#This Row],[H]]-Table1[[#This Row],[2B]]-Table1[[#This Row],[3B]]-Table1[[#This Row],[HR]]</f>
        <v>2</v>
      </c>
      <c r="AI2408" s="3">
        <f>IF(Table1[[#This Row],[Team_Game_Number]] &gt;_xlfn.MAXIFS(Table1[Team_Game_Number],Table1[Team],Table1[[#This Row],[Team]]) - 5,1,0)</f>
        <v>0</v>
      </c>
      <c r="AJ2408" cm="1">
        <f t="array" ref="AJ2408">MATCH(Table1[[#This Row],[Game_ID]],_xlfn.UNIQUE(_xlfn._xlws.FILTER(Table1[Game_ID],Table1[Team]=Table1[[#This Row],[Team]])),0)</f>
        <v>15</v>
      </c>
      <c r="AK2408">
        <f>IF(Table1[[#This Row],[Last5_Flag]]=1,1,0)</f>
        <v>0</v>
      </c>
      <c r="AL2408">
        <f>COUNTIFS(
    Table1[Player Name], Table1[[#This Row],[Player Name]],
    Table1[Position], Table1[[#This Row],[Position]]
)</f>
        <v>23</v>
      </c>
      <c r="AM2408" t="str" cm="1">
        <f t="array" ref="AM24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409" spans="1:39" x14ac:dyDescent="0.2">
      <c r="A2409" t="str">
        <f>TEXT(Table1[[#This Row],[Date]],"yyyymmdd") &amp; "_" &amp; (LEFT(D2409,3) &amp; "_" &amp; LEFT(E2409,3) &amp; "_" &amp; (Table1[[#This Row],[Game_no.]]))</f>
        <v>20260320_D&amp;E_Fai_1</v>
      </c>
      <c r="B2409" s="1">
        <v>46101</v>
      </c>
      <c r="C2409" s="3">
        <v>1</v>
      </c>
      <c r="D2409" t="s">
        <v>42</v>
      </c>
      <c r="E2409" t="s">
        <v>168</v>
      </c>
      <c r="F2409" t="s">
        <v>168</v>
      </c>
      <c r="G2409" t="s">
        <v>42</v>
      </c>
      <c r="H2409" t="s">
        <v>180</v>
      </c>
      <c r="I2409" t="str">
        <f>TRIM(SUBSTITUTE(Table1[[#This Row],[Player]], " ", ""))</f>
        <v>A.Keilholz</v>
      </c>
      <c r="J2409">
        <v>3</v>
      </c>
      <c r="K2409">
        <v>2</v>
      </c>
      <c r="L2409">
        <v>2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f t="shared" si="111"/>
        <v>4</v>
      </c>
      <c r="W2409" t="s">
        <v>52</v>
      </c>
      <c r="X2409" s="3">
        <v>9</v>
      </c>
      <c r="Y2409">
        <v>0</v>
      </c>
      <c r="AF2409">
        <f>Table1[[#This Row],[AB]]+Table1[[#This Row],[BB]]+Table1[[#This Row],[SF]]</f>
        <v>3</v>
      </c>
      <c r="AG2409">
        <f>Table1[[#This Row],[H]]+Table1[[#This Row],[BB]]</f>
        <v>2</v>
      </c>
      <c r="AH2409">
        <f>Table1[[#This Row],[H]]-Table1[[#This Row],[2B]]-Table1[[#This Row],[3B]]-Table1[[#This Row],[HR]]</f>
        <v>1</v>
      </c>
      <c r="AI2409" s="3">
        <f>IF(Table1[[#This Row],[Team_Game_Number]] &gt;_xlfn.MAXIFS(Table1[Team_Game_Number],Table1[Team],Table1[[#This Row],[Team]]) - 5,1,0)</f>
        <v>0</v>
      </c>
      <c r="AJ2409" cm="1">
        <f t="array" ref="AJ2409">MATCH(Table1[[#This Row],[Game_ID]],_xlfn.UNIQUE(_xlfn._xlws.FILTER(Table1[Game_ID],Table1[Team]=Table1[[#This Row],[Team]])),0)</f>
        <v>15</v>
      </c>
      <c r="AK2409">
        <f>IF(Table1[[#This Row],[Last5_Flag]]=1,1,0)</f>
        <v>0</v>
      </c>
      <c r="AL2409">
        <f>COUNTIFS(
    Table1[Player Name], Table1[[#This Row],[Player Name]],
    Table1[Position], Table1[[#This Row],[Position]]
)</f>
        <v>24</v>
      </c>
      <c r="AM2409" t="str" cm="1">
        <f t="array" ref="AM24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410" spans="1:39" x14ac:dyDescent="0.2">
      <c r="A2410" t="str">
        <f>TEXT(Table1[[#This Row],[Date]],"yyyymmdd") &amp; "_" &amp; (LEFT(D2410,3) &amp; "_" &amp; LEFT(E2410,3) &amp; "_" &amp; (Table1[[#This Row],[Game_no.]]))</f>
        <v>20260320_D&amp;E_Fai_1</v>
      </c>
      <c r="B2410" s="1">
        <v>46101</v>
      </c>
      <c r="C2410" s="3">
        <v>1</v>
      </c>
      <c r="D2410" t="s">
        <v>42</v>
      </c>
      <c r="E2410" t="s">
        <v>168</v>
      </c>
      <c r="F2410" t="s">
        <v>168</v>
      </c>
      <c r="G2410" t="s">
        <v>42</v>
      </c>
      <c r="H2410" t="s">
        <v>215</v>
      </c>
      <c r="I2410" t="str">
        <f>TRIM(SUBSTITUTE(Table1[[#This Row],[Player]], " ", ""))</f>
        <v>T.Bernard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f>L2410*1+P2410*2+Q2410*3+R2410*4</f>
        <v>0</v>
      </c>
      <c r="W2410" t="s">
        <v>52</v>
      </c>
      <c r="X2410" s="3">
        <v>9</v>
      </c>
      <c r="Y2410">
        <v>0</v>
      </c>
      <c r="AF2410">
        <f>Table1[[#This Row],[AB]]+Table1[[#This Row],[BB]]+Table1[[#This Row],[SF]]</f>
        <v>1</v>
      </c>
      <c r="AG2410">
        <f>Table1[[#This Row],[H]]+Table1[[#This Row],[BB]]</f>
        <v>0</v>
      </c>
      <c r="AH2410">
        <f>Table1[[#This Row],[H]]-Table1[[#This Row],[2B]]-Table1[[#This Row],[3B]]-Table1[[#This Row],[HR]]</f>
        <v>0</v>
      </c>
      <c r="AI2410" s="3">
        <f>IF(Table1[[#This Row],[Team_Game_Number]] &gt;_xlfn.MAXIFS(Table1[Team_Game_Number],Table1[Team],Table1[[#This Row],[Team]]) - 5,1,0)</f>
        <v>0</v>
      </c>
      <c r="AJ2410" cm="1">
        <f t="array" ref="AJ2410">MATCH(Table1[[#This Row],[Game_ID]],_xlfn.UNIQUE(_xlfn._xlws.FILTER(Table1[Game_ID],Table1[Team]=Table1[[#This Row],[Team]])),0)</f>
        <v>15</v>
      </c>
      <c r="AK2410">
        <f>IF(Table1[[#This Row],[Last5_Flag]]=1,1,0)</f>
        <v>0</v>
      </c>
      <c r="AL2410">
        <f>COUNTIFS(
    Table1[Player Name], Table1[[#This Row],[Player Name]],
    Table1[Position], Table1[[#This Row],[Position]]
)</f>
        <v>3</v>
      </c>
      <c r="AM2410" t="str" cm="1">
        <f t="array" ref="AM24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411" spans="1:39" x14ac:dyDescent="0.2">
      <c r="A2411" t="str">
        <f>TEXT(Table1[[#This Row],[Date]],"yyyymmdd") &amp; "_" &amp; (LEFT(D2411,3) &amp; "_" &amp; LEFT(E2411,3) &amp; "_" &amp; (Table1[[#This Row],[Game_no.]]))</f>
        <v>20260320_D&amp;E_Fai_1</v>
      </c>
      <c r="B2411" s="1">
        <v>46101</v>
      </c>
      <c r="C2411" s="3">
        <v>1</v>
      </c>
      <c r="D2411" t="s">
        <v>42</v>
      </c>
      <c r="E2411" t="s">
        <v>168</v>
      </c>
      <c r="F2411" t="s">
        <v>168</v>
      </c>
      <c r="G2411" t="s">
        <v>42</v>
      </c>
      <c r="H2411" t="s">
        <v>218</v>
      </c>
      <c r="I2411" t="str">
        <f>TRIM(SUBSTITUTE(Table1[[#This Row],[Player]], " ", ""))</f>
        <v>M.Wilson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f t="shared" si="111"/>
        <v>0</v>
      </c>
      <c r="W2411" t="s">
        <v>58</v>
      </c>
      <c r="X2411" s="3"/>
      <c r="Y2411">
        <v>0</v>
      </c>
      <c r="Z2411">
        <v>1.667</v>
      </c>
      <c r="AA2411">
        <v>4</v>
      </c>
      <c r="AB2411">
        <v>4</v>
      </c>
      <c r="AC2411">
        <v>4</v>
      </c>
      <c r="AD2411">
        <v>3</v>
      </c>
      <c r="AE2411">
        <v>1</v>
      </c>
      <c r="AF2411">
        <f>Table1[[#This Row],[AB]]+Table1[[#This Row],[BB]]+Table1[[#This Row],[SF]]</f>
        <v>0</v>
      </c>
      <c r="AG2411">
        <f>Table1[[#This Row],[H]]+Table1[[#This Row],[BB]]</f>
        <v>0</v>
      </c>
      <c r="AH2411">
        <f>Table1[[#This Row],[H]]-Table1[[#This Row],[2B]]-Table1[[#This Row],[3B]]-Table1[[#This Row],[HR]]</f>
        <v>0</v>
      </c>
      <c r="AI2411" s="3">
        <f>IF(Table1[[#This Row],[Team_Game_Number]] &gt;_xlfn.MAXIFS(Table1[Team_Game_Number],Table1[Team],Table1[[#This Row],[Team]]) - 5,1,0)</f>
        <v>0</v>
      </c>
      <c r="AJ2411" cm="1">
        <f t="array" ref="AJ2411">MATCH(Table1[[#This Row],[Game_ID]],_xlfn.UNIQUE(_xlfn._xlws.FILTER(Table1[Game_ID],Table1[Team]=Table1[[#This Row],[Team]])),0)</f>
        <v>15</v>
      </c>
      <c r="AK2411">
        <f>IF(Table1[[#This Row],[Last5_Flag]]=1,1,0)</f>
        <v>0</v>
      </c>
      <c r="AL2411">
        <f>COUNTIFS(
    Table1[Player Name], Table1[[#This Row],[Player Name]],
    Table1[Position], Table1[[#This Row],[Position]]
)</f>
        <v>11</v>
      </c>
      <c r="AM2411" t="str" cm="1">
        <f t="array" ref="AM24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12" spans="1:39" x14ac:dyDescent="0.2">
      <c r="A2412" t="str">
        <f>TEXT(Table1[[#This Row],[Date]],"yyyymmdd") &amp; "_" &amp; (LEFT(D2412,3) &amp; "_" &amp; LEFT(E2412,3) &amp; "_" &amp; (Table1[[#This Row],[Game_no.]]))</f>
        <v>20260320_D&amp;E_Fai_1</v>
      </c>
      <c r="B2412" s="1">
        <v>46101</v>
      </c>
      <c r="C2412" s="3">
        <v>1</v>
      </c>
      <c r="D2412" t="s">
        <v>42</v>
      </c>
      <c r="E2412" t="s">
        <v>168</v>
      </c>
      <c r="F2412" t="s">
        <v>168</v>
      </c>
      <c r="G2412" t="s">
        <v>42</v>
      </c>
      <c r="H2412" t="s">
        <v>217</v>
      </c>
      <c r="I2412" t="str">
        <f>TRIM(SUBSTITUTE(Table1[[#This Row],[Player]], " ", ""))</f>
        <v>C.Morey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f t="shared" si="111"/>
        <v>0</v>
      </c>
      <c r="W2412" t="s">
        <v>58</v>
      </c>
      <c r="X2412" s="3"/>
      <c r="Y2412">
        <v>0</v>
      </c>
      <c r="Z2412">
        <v>4.3330000000000002</v>
      </c>
      <c r="AA2412">
        <v>3</v>
      </c>
      <c r="AB2412">
        <v>0</v>
      </c>
      <c r="AC2412">
        <v>0</v>
      </c>
      <c r="AD2412">
        <v>1</v>
      </c>
      <c r="AE2412">
        <v>3</v>
      </c>
      <c r="AF2412">
        <f>Table1[[#This Row],[AB]]+Table1[[#This Row],[BB]]+Table1[[#This Row],[SF]]</f>
        <v>0</v>
      </c>
      <c r="AG2412">
        <f>Table1[[#This Row],[H]]+Table1[[#This Row],[BB]]</f>
        <v>0</v>
      </c>
      <c r="AH2412">
        <f>Table1[[#This Row],[H]]-Table1[[#This Row],[2B]]-Table1[[#This Row],[3B]]-Table1[[#This Row],[HR]]</f>
        <v>0</v>
      </c>
      <c r="AI2412" s="3">
        <f>IF(Table1[[#This Row],[Team_Game_Number]] &gt;_xlfn.MAXIFS(Table1[Team_Game_Number],Table1[Team],Table1[[#This Row],[Team]]) - 5,1,0)</f>
        <v>0</v>
      </c>
      <c r="AJ2412" cm="1">
        <f t="array" ref="AJ2412">MATCH(Table1[[#This Row],[Game_ID]],_xlfn.UNIQUE(_xlfn._xlws.FILTER(Table1[Game_ID],Table1[Team]=Table1[[#This Row],[Team]])),0)</f>
        <v>15</v>
      </c>
      <c r="AK2412">
        <f>IF(Table1[[#This Row],[Last5_Flag]]=1,1,0)</f>
        <v>0</v>
      </c>
      <c r="AL2412">
        <f>COUNTIFS(
    Table1[Player Name], Table1[[#This Row],[Player Name]],
    Table1[Position], Table1[[#This Row],[Position]]
)</f>
        <v>12</v>
      </c>
      <c r="AM2412" t="str" cm="1">
        <f t="array" ref="AM24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13" spans="1:39" x14ac:dyDescent="0.2">
      <c r="A2413" t="str">
        <f>TEXT(Table1[[#This Row],[Date]],"yyyymmdd") &amp; "_" &amp; (LEFT(D2413,3) &amp; "_" &amp; LEFT(E2413,3) &amp; "_" &amp; (Table1[[#This Row],[Game_no.]]))</f>
        <v>20260320_D&amp;E_Fai_1</v>
      </c>
      <c r="B2413" s="1">
        <v>46101</v>
      </c>
      <c r="C2413" s="3">
        <v>1</v>
      </c>
      <c r="D2413" t="s">
        <v>42</v>
      </c>
      <c r="E2413" t="s">
        <v>168</v>
      </c>
      <c r="F2413" t="s">
        <v>42</v>
      </c>
      <c r="G2413" t="s">
        <v>168</v>
      </c>
      <c r="H2413" t="s">
        <v>51</v>
      </c>
      <c r="I2413" t="str">
        <f>TRIM(SUBSTITUTE(Table1[[#This Row],[Player]], " ", ""))</f>
        <v>G.Wessling</v>
      </c>
      <c r="J2413">
        <v>4</v>
      </c>
      <c r="K2413">
        <v>1</v>
      </c>
      <c r="L2413">
        <v>3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f t="shared" ref="V2413:V2423" si="112">L2413*1+P2413*2+Q2413*3+R2413*4</f>
        <v>6</v>
      </c>
      <c r="W2413" t="s">
        <v>52</v>
      </c>
      <c r="X2413" s="3">
        <v>1</v>
      </c>
      <c r="Y2413">
        <v>0</v>
      </c>
      <c r="AF2413">
        <f>Table1[[#This Row],[AB]]+Table1[[#This Row],[BB]]+Table1[[#This Row],[SF]]</f>
        <v>4</v>
      </c>
      <c r="AG2413">
        <f>Table1[[#This Row],[H]]+Table1[[#This Row],[BB]]</f>
        <v>3</v>
      </c>
      <c r="AH2413">
        <f>Table1[[#This Row],[H]]-Table1[[#This Row],[2B]]-Table1[[#This Row],[3B]]-Table1[[#This Row],[HR]]</f>
        <v>2</v>
      </c>
      <c r="AI2413" s="3">
        <f>IF(Table1[[#This Row],[Team_Game_Number]] &gt;_xlfn.MAXIFS(Table1[Team_Game_Number],Table1[Team],Table1[[#This Row],[Team]]) - 5,1,0)</f>
        <v>0</v>
      </c>
      <c r="AJ2413" cm="1">
        <f t="array" ref="AJ2413">MATCH(Table1[[#This Row],[Game_ID]],_xlfn.UNIQUE(_xlfn._xlws.FILTER(Table1[Game_ID],Table1[Team]=Table1[[#This Row],[Team]])),0)</f>
        <v>22</v>
      </c>
      <c r="AK2413">
        <f>IF(Table1[[#This Row],[Last5_Flag]]=1,1,0)</f>
        <v>0</v>
      </c>
      <c r="AL2413">
        <f>COUNTIFS(
    Table1[Player Name], Table1[[#This Row],[Player Name]],
    Table1[Position], Table1[[#This Row],[Position]]
)</f>
        <v>26</v>
      </c>
      <c r="AM2413" t="str" cm="1">
        <f t="array" ref="AM24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414" spans="1:39" x14ac:dyDescent="0.2">
      <c r="A2414" t="str">
        <f>TEXT(Table1[[#This Row],[Date]],"yyyymmdd") &amp; "_" &amp; (LEFT(D2414,3) &amp; "_" &amp; LEFT(E2414,3) &amp; "_" &amp; (Table1[[#This Row],[Game_no.]]))</f>
        <v>20260320_D&amp;E_Fai_1</v>
      </c>
      <c r="B2414" s="1">
        <v>46101</v>
      </c>
      <c r="C2414" s="3">
        <v>1</v>
      </c>
      <c r="D2414" t="s">
        <v>42</v>
      </c>
      <c r="E2414" t="s">
        <v>168</v>
      </c>
      <c r="F2414" t="s">
        <v>42</v>
      </c>
      <c r="G2414" t="s">
        <v>168</v>
      </c>
      <c r="H2414" t="s">
        <v>460</v>
      </c>
      <c r="I2414" t="str">
        <f>TRIM(SUBSTITUTE(Table1[[#This Row],[Player]], " ", ""))</f>
        <v>C.Montgomery</v>
      </c>
      <c r="J2414">
        <v>3</v>
      </c>
      <c r="K2414">
        <v>1</v>
      </c>
      <c r="L2414">
        <v>1</v>
      </c>
      <c r="M2414">
        <v>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f t="shared" si="112"/>
        <v>1</v>
      </c>
      <c r="W2414" t="s">
        <v>53</v>
      </c>
      <c r="X2414" s="3">
        <v>2</v>
      </c>
      <c r="Y2414">
        <v>0</v>
      </c>
      <c r="AF2414">
        <f>Table1[[#This Row],[AB]]+Table1[[#This Row],[BB]]+Table1[[#This Row],[SF]]</f>
        <v>4</v>
      </c>
      <c r="AG2414">
        <f>Table1[[#This Row],[H]]+Table1[[#This Row],[BB]]</f>
        <v>2</v>
      </c>
      <c r="AH2414">
        <f>Table1[[#This Row],[H]]-Table1[[#This Row],[2B]]-Table1[[#This Row],[3B]]-Table1[[#This Row],[HR]]</f>
        <v>1</v>
      </c>
      <c r="AI2414" s="3">
        <f>IF(Table1[[#This Row],[Team_Game_Number]] &gt;_xlfn.MAXIFS(Table1[Team_Game_Number],Table1[Team],Table1[[#This Row],[Team]]) - 5,1,0)</f>
        <v>0</v>
      </c>
      <c r="AJ2414" cm="1">
        <f t="array" ref="AJ2414">MATCH(Table1[[#This Row],[Game_ID]],_xlfn.UNIQUE(_xlfn._xlws.FILTER(Table1[Game_ID],Table1[Team]=Table1[[#This Row],[Team]])),0)</f>
        <v>22</v>
      </c>
      <c r="AK2414">
        <f>IF(Table1[[#This Row],[Last5_Flag]]=1,1,0)</f>
        <v>0</v>
      </c>
      <c r="AL2414">
        <f>COUNTIFS(
    Table1[Player Name], Table1[[#This Row],[Player Name]],
    Table1[Position], Table1[[#This Row],[Position]]
)</f>
        <v>6</v>
      </c>
      <c r="AM2414" t="str" cm="1">
        <f t="array" ref="AM24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415" spans="1:39" x14ac:dyDescent="0.2">
      <c r="A2415" t="str">
        <f>TEXT(Table1[[#This Row],[Date]],"yyyymmdd") &amp; "_" &amp; (LEFT(D2415,3) &amp; "_" &amp; LEFT(E2415,3) &amp; "_" &amp; (Table1[[#This Row],[Game_no.]]))</f>
        <v>20260320_D&amp;E_Fai_1</v>
      </c>
      <c r="B2415" s="1">
        <v>46101</v>
      </c>
      <c r="C2415" s="3">
        <v>1</v>
      </c>
      <c r="D2415" t="s">
        <v>42</v>
      </c>
      <c r="E2415" t="s">
        <v>168</v>
      </c>
      <c r="F2415" t="s">
        <v>42</v>
      </c>
      <c r="G2415" t="s">
        <v>168</v>
      </c>
      <c r="H2415" t="s">
        <v>47</v>
      </c>
      <c r="I2415" t="str">
        <f>TRIM(SUBSTITUTE(Table1[[#This Row],[Player]], " ", ""))</f>
        <v>A.Zapach</v>
      </c>
      <c r="J2415">
        <v>3</v>
      </c>
      <c r="K2415">
        <v>1</v>
      </c>
      <c r="L2415">
        <v>0</v>
      </c>
      <c r="M2415">
        <v>1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f t="shared" si="112"/>
        <v>0</v>
      </c>
      <c r="W2415" t="s">
        <v>43</v>
      </c>
      <c r="X2415" s="3">
        <v>3</v>
      </c>
      <c r="Y2415">
        <v>0</v>
      </c>
      <c r="AF2415">
        <f>Table1[[#This Row],[AB]]+Table1[[#This Row],[BB]]+Table1[[#This Row],[SF]]</f>
        <v>4</v>
      </c>
      <c r="AG2415">
        <f>Table1[[#This Row],[H]]+Table1[[#This Row],[BB]]</f>
        <v>1</v>
      </c>
      <c r="AH2415">
        <f>Table1[[#This Row],[H]]-Table1[[#This Row],[2B]]-Table1[[#This Row],[3B]]-Table1[[#This Row],[HR]]</f>
        <v>0</v>
      </c>
      <c r="AI2415" s="3">
        <f>IF(Table1[[#This Row],[Team_Game_Number]] &gt;_xlfn.MAXIFS(Table1[Team_Game_Number],Table1[Team],Table1[[#This Row],[Team]]) - 5,1,0)</f>
        <v>0</v>
      </c>
      <c r="AJ2415" cm="1">
        <f t="array" ref="AJ2415">MATCH(Table1[[#This Row],[Game_ID]],_xlfn.UNIQUE(_xlfn._xlws.FILTER(Table1[Game_ID],Table1[Team]=Table1[[#This Row],[Team]])),0)</f>
        <v>22</v>
      </c>
      <c r="AK2415">
        <f>IF(Table1[[#This Row],[Last5_Flag]]=1,1,0)</f>
        <v>0</v>
      </c>
      <c r="AL2415">
        <f>COUNTIFS(
    Table1[Player Name], Table1[[#This Row],[Player Name]],
    Table1[Position], Table1[[#This Row],[Position]]
)</f>
        <v>27</v>
      </c>
      <c r="AM2415" t="str" cm="1">
        <f t="array" ref="AM24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416" spans="1:39" x14ac:dyDescent="0.2">
      <c r="A2416" t="str">
        <f>TEXT(Table1[[#This Row],[Date]],"yyyymmdd") &amp; "_" &amp; (LEFT(D2416,3) &amp; "_" &amp; LEFT(E2416,3) &amp; "_" &amp; (Table1[[#This Row],[Game_no.]]))</f>
        <v>20260320_D&amp;E_Fai_1</v>
      </c>
      <c r="B2416" s="1">
        <v>46101</v>
      </c>
      <c r="C2416" s="3">
        <v>1</v>
      </c>
      <c r="D2416" t="s">
        <v>42</v>
      </c>
      <c r="E2416" t="s">
        <v>168</v>
      </c>
      <c r="F2416" t="s">
        <v>42</v>
      </c>
      <c r="G2416" t="s">
        <v>168</v>
      </c>
      <c r="H2416" t="s">
        <v>44</v>
      </c>
      <c r="I2416" t="str">
        <f>TRIM(SUBSTITUTE(Table1[[#This Row],[Player]], " ", ""))</f>
        <v>A.Higgins</v>
      </c>
      <c r="J2416">
        <v>3</v>
      </c>
      <c r="K2416">
        <v>0</v>
      </c>
      <c r="L2416">
        <v>1</v>
      </c>
      <c r="M2416">
        <v>2</v>
      </c>
      <c r="N2416">
        <v>0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f t="shared" si="112"/>
        <v>1</v>
      </c>
      <c r="W2416" t="s">
        <v>48</v>
      </c>
      <c r="X2416" s="3">
        <v>4</v>
      </c>
      <c r="Y2416">
        <v>2</v>
      </c>
      <c r="AF2416">
        <f>Table1[[#This Row],[AB]]+Table1[[#This Row],[BB]]+Table1[[#This Row],[SF]]</f>
        <v>3</v>
      </c>
      <c r="AG2416">
        <f>Table1[[#This Row],[H]]+Table1[[#This Row],[BB]]</f>
        <v>1</v>
      </c>
      <c r="AH2416">
        <f>Table1[[#This Row],[H]]-Table1[[#This Row],[2B]]-Table1[[#This Row],[3B]]-Table1[[#This Row],[HR]]</f>
        <v>1</v>
      </c>
      <c r="AI2416" s="3">
        <f>IF(Table1[[#This Row],[Team_Game_Number]] &gt;_xlfn.MAXIFS(Table1[Team_Game_Number],Table1[Team],Table1[[#This Row],[Team]]) - 5,1,0)</f>
        <v>0</v>
      </c>
      <c r="AJ2416" cm="1">
        <f t="array" ref="AJ2416">MATCH(Table1[[#This Row],[Game_ID]],_xlfn.UNIQUE(_xlfn._xlws.FILTER(Table1[Game_ID],Table1[Team]=Table1[[#This Row],[Team]])),0)</f>
        <v>22</v>
      </c>
      <c r="AK2416">
        <f>IF(Table1[[#This Row],[Last5_Flag]]=1,1,0)</f>
        <v>0</v>
      </c>
      <c r="AL2416">
        <f>COUNTIFS(
    Table1[Player Name], Table1[[#This Row],[Player Name]],
    Table1[Position], Table1[[#This Row],[Position]]
)</f>
        <v>22</v>
      </c>
      <c r="AM2416" t="str" cm="1">
        <f t="array" ref="AM24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417" spans="1:39" x14ac:dyDescent="0.2">
      <c r="A2417" t="str">
        <f>TEXT(Table1[[#This Row],[Date]],"yyyymmdd") &amp; "_" &amp; (LEFT(D2417,3) &amp; "_" &amp; LEFT(E2417,3) &amp; "_" &amp; (Table1[[#This Row],[Game_no.]]))</f>
        <v>20260320_D&amp;E_Fai_1</v>
      </c>
      <c r="B2417" s="1">
        <v>46101</v>
      </c>
      <c r="C2417" s="3">
        <v>1</v>
      </c>
      <c r="D2417" t="s">
        <v>42</v>
      </c>
      <c r="E2417" t="s">
        <v>168</v>
      </c>
      <c r="F2417" t="s">
        <v>42</v>
      </c>
      <c r="G2417" t="s">
        <v>168</v>
      </c>
      <c r="H2417" t="s">
        <v>49</v>
      </c>
      <c r="I2417" t="str">
        <f>TRIM(SUBSTITUTE(Table1[[#This Row],[Player]], " ", ""))</f>
        <v>T.Fleming</v>
      </c>
      <c r="J2417">
        <v>3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f t="shared" si="112"/>
        <v>1</v>
      </c>
      <c r="W2417" t="s">
        <v>7</v>
      </c>
      <c r="X2417" s="3">
        <v>5</v>
      </c>
      <c r="Y2417">
        <v>0</v>
      </c>
      <c r="AF2417">
        <f>Table1[[#This Row],[AB]]+Table1[[#This Row],[BB]]+Table1[[#This Row],[SF]]</f>
        <v>3</v>
      </c>
      <c r="AG2417">
        <f>Table1[[#This Row],[H]]+Table1[[#This Row],[BB]]</f>
        <v>1</v>
      </c>
      <c r="AH2417">
        <f>Table1[[#This Row],[H]]-Table1[[#This Row],[2B]]-Table1[[#This Row],[3B]]-Table1[[#This Row],[HR]]</f>
        <v>1</v>
      </c>
      <c r="AI2417" s="3">
        <f>IF(Table1[[#This Row],[Team_Game_Number]] &gt;_xlfn.MAXIFS(Table1[Team_Game_Number],Table1[Team],Table1[[#This Row],[Team]]) - 5,1,0)</f>
        <v>0</v>
      </c>
      <c r="AJ2417" cm="1">
        <f t="array" ref="AJ2417">MATCH(Table1[[#This Row],[Game_ID]],_xlfn.UNIQUE(_xlfn._xlws.FILTER(Table1[Game_ID],Table1[Team]=Table1[[#This Row],[Team]])),0)</f>
        <v>22</v>
      </c>
      <c r="AK2417">
        <f>IF(Table1[[#This Row],[Last5_Flag]]=1,1,0)</f>
        <v>0</v>
      </c>
      <c r="AL2417">
        <f>COUNTIFS(
    Table1[Player Name], Table1[[#This Row],[Player Name]],
    Table1[Position], Table1[[#This Row],[Position]]
)</f>
        <v>12</v>
      </c>
      <c r="AM2417" t="str" cm="1">
        <f t="array" ref="AM24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418" spans="1:39" x14ac:dyDescent="0.2">
      <c r="A2418" t="str">
        <f>TEXT(Table1[[#This Row],[Date]],"yyyymmdd") &amp; "_" &amp; (LEFT(D2418,3) &amp; "_" &amp; LEFT(E2418,3) &amp; "_" &amp; (Table1[[#This Row],[Game_no.]]))</f>
        <v>20260320_D&amp;E_Fai_1</v>
      </c>
      <c r="B2418" s="1">
        <v>46101</v>
      </c>
      <c r="C2418" s="3">
        <v>1</v>
      </c>
      <c r="D2418" t="s">
        <v>42</v>
      </c>
      <c r="E2418" t="s">
        <v>168</v>
      </c>
      <c r="F2418" t="s">
        <v>42</v>
      </c>
      <c r="G2418" t="s">
        <v>168</v>
      </c>
      <c r="H2418" t="s">
        <v>96</v>
      </c>
      <c r="I2418" t="str">
        <f>TRIM(SUBSTITUTE(Table1[[#This Row],[Player]], " ", ""))</f>
        <v>A.Belcher</v>
      </c>
      <c r="J2418">
        <v>3</v>
      </c>
      <c r="K2418">
        <v>0</v>
      </c>
      <c r="L2418">
        <v>1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f t="shared" si="112"/>
        <v>1</v>
      </c>
      <c r="W2418" t="s">
        <v>57</v>
      </c>
      <c r="X2418" s="3">
        <v>6</v>
      </c>
      <c r="Y2418">
        <v>0</v>
      </c>
      <c r="AF2418">
        <f>Table1[[#This Row],[AB]]+Table1[[#This Row],[BB]]+Table1[[#This Row],[SF]]</f>
        <v>3</v>
      </c>
      <c r="AG2418">
        <f>Table1[[#This Row],[H]]+Table1[[#This Row],[BB]]</f>
        <v>1</v>
      </c>
      <c r="AH2418">
        <f>Table1[[#This Row],[H]]-Table1[[#This Row],[2B]]-Table1[[#This Row],[3B]]-Table1[[#This Row],[HR]]</f>
        <v>1</v>
      </c>
      <c r="AI2418" s="3">
        <f>IF(Table1[[#This Row],[Team_Game_Number]] &gt;_xlfn.MAXIFS(Table1[Team_Game_Number],Table1[Team],Table1[[#This Row],[Team]]) - 5,1,0)</f>
        <v>0</v>
      </c>
      <c r="AJ2418" cm="1">
        <f t="array" ref="AJ2418">MATCH(Table1[[#This Row],[Game_ID]],_xlfn.UNIQUE(_xlfn._xlws.FILTER(Table1[Game_ID],Table1[Team]=Table1[[#This Row],[Team]])),0)</f>
        <v>22</v>
      </c>
      <c r="AK2418">
        <f>IF(Table1[[#This Row],[Last5_Flag]]=1,1,0)</f>
        <v>0</v>
      </c>
      <c r="AL2418">
        <f>COUNTIFS(
    Table1[Player Name], Table1[[#This Row],[Player Name]],
    Table1[Position], Table1[[#This Row],[Position]]
)</f>
        <v>19</v>
      </c>
      <c r="AM2418" t="str" cm="1">
        <f t="array" ref="AM24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419" spans="1:39" x14ac:dyDescent="0.2">
      <c r="A2419" t="str">
        <f>TEXT(Table1[[#This Row],[Date]],"yyyymmdd") &amp; "_" &amp; (LEFT(D2419,3) &amp; "_" &amp; LEFT(E2419,3) &amp; "_" &amp; (Table1[[#This Row],[Game_no.]]))</f>
        <v>20260320_D&amp;E_Fai_1</v>
      </c>
      <c r="B2419" s="1">
        <v>46101</v>
      </c>
      <c r="C2419" s="3">
        <v>1</v>
      </c>
      <c r="D2419" t="s">
        <v>42</v>
      </c>
      <c r="E2419" t="s">
        <v>168</v>
      </c>
      <c r="F2419" t="s">
        <v>42</v>
      </c>
      <c r="G2419" t="s">
        <v>168</v>
      </c>
      <c r="H2419" t="s">
        <v>461</v>
      </c>
      <c r="I2419" t="str">
        <f>TRIM(SUBSTITUTE(Table1[[#This Row],[Player]], " ", ""))</f>
        <v>L.Ruiz-Rubio</v>
      </c>
      <c r="J2419">
        <v>2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f t="shared" si="112"/>
        <v>0</v>
      </c>
      <c r="W2419" t="s">
        <v>8</v>
      </c>
      <c r="X2419" s="3">
        <v>7</v>
      </c>
      <c r="Y2419">
        <v>0</v>
      </c>
      <c r="AF2419">
        <f>Table1[[#This Row],[AB]]+Table1[[#This Row],[BB]]+Table1[[#This Row],[SF]]</f>
        <v>3</v>
      </c>
      <c r="AG2419">
        <f>Table1[[#This Row],[H]]+Table1[[#This Row],[BB]]</f>
        <v>1</v>
      </c>
      <c r="AH2419">
        <f>Table1[[#This Row],[H]]-Table1[[#This Row],[2B]]-Table1[[#This Row],[3B]]-Table1[[#This Row],[HR]]</f>
        <v>0</v>
      </c>
      <c r="AI2419" s="3">
        <f>IF(Table1[[#This Row],[Team_Game_Number]] &gt;_xlfn.MAXIFS(Table1[Team_Game_Number],Table1[Team],Table1[[#This Row],[Team]]) - 5,1,0)</f>
        <v>0</v>
      </c>
      <c r="AJ2419" cm="1">
        <f t="array" ref="AJ2419">MATCH(Table1[[#This Row],[Game_ID]],_xlfn.UNIQUE(_xlfn._xlws.FILTER(Table1[Game_ID],Table1[Team]=Table1[[#This Row],[Team]])),0)</f>
        <v>22</v>
      </c>
      <c r="AK2419">
        <f>IF(Table1[[#This Row],[Last5_Flag]]=1,1,0)</f>
        <v>0</v>
      </c>
      <c r="AL2419">
        <f>COUNTIFS(
    Table1[Player Name], Table1[[#This Row],[Player Name]],
    Table1[Position], Table1[[#This Row],[Position]]
)</f>
        <v>14</v>
      </c>
      <c r="AM2419" t="str" cm="1">
        <f t="array" ref="AM24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420" spans="1:39" x14ac:dyDescent="0.2">
      <c r="A2420" t="str">
        <f>TEXT(Table1[[#This Row],[Date]],"yyyymmdd") &amp; "_" &amp; (LEFT(D2420,3) &amp; "_" &amp; LEFT(E2420,3) &amp; "_" &amp; (Table1[[#This Row],[Game_no.]]))</f>
        <v>20260320_D&amp;E_Fai_1</v>
      </c>
      <c r="B2420" s="1">
        <v>46101</v>
      </c>
      <c r="C2420" s="3">
        <v>1</v>
      </c>
      <c r="D2420" t="s">
        <v>42</v>
      </c>
      <c r="E2420" t="s">
        <v>168</v>
      </c>
      <c r="F2420" t="s">
        <v>42</v>
      </c>
      <c r="G2420" t="s">
        <v>168</v>
      </c>
      <c r="H2420" t="s">
        <v>121</v>
      </c>
      <c r="I2420" t="str">
        <f>TRIM(SUBSTITUTE(Table1[[#This Row],[Player]], " ", ""))</f>
        <v>I.Thomas</v>
      </c>
      <c r="J2420">
        <v>0</v>
      </c>
      <c r="K2420">
        <v>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f t="shared" si="112"/>
        <v>0</v>
      </c>
      <c r="W2420" t="s">
        <v>73</v>
      </c>
      <c r="X2420" s="3"/>
      <c r="Y2420">
        <v>0</v>
      </c>
      <c r="AF2420">
        <f>Table1[[#This Row],[AB]]+Table1[[#This Row],[BB]]+Table1[[#This Row],[SF]]</f>
        <v>0</v>
      </c>
      <c r="AG2420">
        <f>Table1[[#This Row],[H]]+Table1[[#This Row],[BB]]</f>
        <v>0</v>
      </c>
      <c r="AH2420">
        <f>Table1[[#This Row],[H]]-Table1[[#This Row],[2B]]-Table1[[#This Row],[3B]]-Table1[[#This Row],[HR]]</f>
        <v>0</v>
      </c>
      <c r="AI2420" s="3">
        <f>IF(Table1[[#This Row],[Team_Game_Number]] &gt;_xlfn.MAXIFS(Table1[Team_Game_Number],Table1[Team],Table1[[#This Row],[Team]]) - 5,1,0)</f>
        <v>0</v>
      </c>
      <c r="AJ2420" cm="1">
        <f t="array" ref="AJ2420">MATCH(Table1[[#This Row],[Game_ID]],_xlfn.UNIQUE(_xlfn._xlws.FILTER(Table1[Game_ID],Table1[Team]=Table1[[#This Row],[Team]])),0)</f>
        <v>22</v>
      </c>
      <c r="AK2420">
        <f>IF(Table1[[#This Row],[Last5_Flag]]=1,1,0)</f>
        <v>0</v>
      </c>
      <c r="AL2420">
        <f>COUNTIFS(
    Table1[Player Name], Table1[[#This Row],[Player Name]],
    Table1[Position], Table1[[#This Row],[Position]]
)</f>
        <v>7</v>
      </c>
      <c r="AM2420" t="str" cm="1">
        <f t="array" ref="AM24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421" spans="1:39" x14ac:dyDescent="0.2">
      <c r="A2421" t="str">
        <f>TEXT(Table1[[#This Row],[Date]],"yyyymmdd") &amp; "_" &amp; (LEFT(D2421,3) &amp; "_" &amp; LEFT(E2421,3) &amp; "_" &amp; (Table1[[#This Row],[Game_no.]]))</f>
        <v>20260320_D&amp;E_Fai_1</v>
      </c>
      <c r="B2421" s="1">
        <v>46101</v>
      </c>
      <c r="C2421" s="3">
        <v>1</v>
      </c>
      <c r="D2421" t="s">
        <v>42</v>
      </c>
      <c r="E2421" t="s">
        <v>168</v>
      </c>
      <c r="F2421" t="s">
        <v>42</v>
      </c>
      <c r="G2421" t="s">
        <v>168</v>
      </c>
      <c r="H2421" t="s">
        <v>69</v>
      </c>
      <c r="I2421" t="str">
        <f>TRIM(SUBSTITUTE(Table1[[#This Row],[Player]], " ", ""))</f>
        <v>K.Tellings</v>
      </c>
      <c r="J2421">
        <v>2</v>
      </c>
      <c r="K2421">
        <v>0</v>
      </c>
      <c r="L2421">
        <v>0</v>
      </c>
      <c r="M2421">
        <v>0</v>
      </c>
      <c r="N2421">
        <v>1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f t="shared" si="112"/>
        <v>0</v>
      </c>
      <c r="W2421" t="s">
        <v>164</v>
      </c>
      <c r="X2421" s="3">
        <v>8</v>
      </c>
      <c r="Y2421">
        <v>1</v>
      </c>
      <c r="Z2421">
        <v>5.6669999999999998</v>
      </c>
      <c r="AA2421">
        <v>11</v>
      </c>
      <c r="AB2421">
        <v>8</v>
      </c>
      <c r="AC2421">
        <v>5</v>
      </c>
      <c r="AD2421">
        <v>0</v>
      </c>
      <c r="AE2421">
        <v>2</v>
      </c>
      <c r="AF2421">
        <f>Table1[[#This Row],[AB]]+Table1[[#This Row],[BB]]+Table1[[#This Row],[SF]]</f>
        <v>3</v>
      </c>
      <c r="AG2421">
        <f>Table1[[#This Row],[H]]+Table1[[#This Row],[BB]]</f>
        <v>1</v>
      </c>
      <c r="AH2421">
        <f>Table1[[#This Row],[H]]-Table1[[#This Row],[2B]]-Table1[[#This Row],[3B]]-Table1[[#This Row],[HR]]</f>
        <v>0</v>
      </c>
      <c r="AI2421" s="3">
        <f>IF(Table1[[#This Row],[Team_Game_Number]] &gt;_xlfn.MAXIFS(Table1[Team_Game_Number],Table1[Team],Table1[[#This Row],[Team]]) - 5,1,0)</f>
        <v>0</v>
      </c>
      <c r="AJ2421" cm="1">
        <f t="array" ref="AJ2421">MATCH(Table1[[#This Row],[Game_ID]],_xlfn.UNIQUE(_xlfn._xlws.FILTER(Table1[Game_ID],Table1[Team]=Table1[[#This Row],[Team]])),0)</f>
        <v>22</v>
      </c>
      <c r="AK2421">
        <f>IF(Table1[[#This Row],[Last5_Flag]]=1,1,0)</f>
        <v>0</v>
      </c>
      <c r="AL2421">
        <f>COUNTIFS(
    Table1[Player Name], Table1[[#This Row],[Player Name]],
    Table1[Position], Table1[[#This Row],[Position]]
)</f>
        <v>1</v>
      </c>
      <c r="AM2421" t="str" cm="1">
        <f t="array" ref="AM24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22" spans="1:39" x14ac:dyDescent="0.2">
      <c r="A2422" t="str">
        <f>TEXT(Table1[[#This Row],[Date]],"yyyymmdd") &amp; "_" &amp; (LEFT(D2422,3) &amp; "_" &amp; LEFT(E2422,3) &amp; "_" &amp; (Table1[[#This Row],[Game_no.]]))</f>
        <v>20260320_D&amp;E_Fai_1</v>
      </c>
      <c r="B2422" s="1">
        <v>46101</v>
      </c>
      <c r="C2422" s="3">
        <v>1</v>
      </c>
      <c r="D2422" t="s">
        <v>42</v>
      </c>
      <c r="E2422" t="s">
        <v>168</v>
      </c>
      <c r="F2422" t="s">
        <v>42</v>
      </c>
      <c r="G2422" t="s">
        <v>168</v>
      </c>
      <c r="H2422" t="s">
        <v>55</v>
      </c>
      <c r="I2422" t="str">
        <f>TRIM(SUBSTITUTE(Table1[[#This Row],[Player]], " ", ""))</f>
        <v>M.Smith</v>
      </c>
      <c r="J2422">
        <v>3</v>
      </c>
      <c r="K2422">
        <v>1</v>
      </c>
      <c r="L2422">
        <v>1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f t="shared" si="112"/>
        <v>1</v>
      </c>
      <c r="W2422" t="s">
        <v>54</v>
      </c>
      <c r="X2422" s="3">
        <v>9</v>
      </c>
      <c r="Y2422">
        <v>0</v>
      </c>
      <c r="AF2422">
        <f>Table1[[#This Row],[AB]]+Table1[[#This Row],[BB]]+Table1[[#This Row],[SF]]</f>
        <v>3</v>
      </c>
      <c r="AG2422">
        <f>Table1[[#This Row],[H]]+Table1[[#This Row],[BB]]</f>
        <v>1</v>
      </c>
      <c r="AH2422">
        <f>Table1[[#This Row],[H]]-Table1[[#This Row],[2B]]-Table1[[#This Row],[3B]]-Table1[[#This Row],[HR]]</f>
        <v>1</v>
      </c>
      <c r="AI2422" s="3">
        <f>IF(Table1[[#This Row],[Team_Game_Number]] &gt;_xlfn.MAXIFS(Table1[Team_Game_Number],Table1[Team],Table1[[#This Row],[Team]]) - 5,1,0)</f>
        <v>0</v>
      </c>
      <c r="AJ2422" cm="1">
        <f t="array" ref="AJ2422">MATCH(Table1[[#This Row],[Game_ID]],_xlfn.UNIQUE(_xlfn._xlws.FILTER(Table1[Game_ID],Table1[Team]=Table1[[#This Row],[Team]])),0)</f>
        <v>22</v>
      </c>
      <c r="AK2422">
        <f>IF(Table1[[#This Row],[Last5_Flag]]=1,1,0)</f>
        <v>0</v>
      </c>
      <c r="AL2422">
        <f>COUNTIFS(
    Table1[Player Name], Table1[[#This Row],[Player Name]],
    Table1[Position], Table1[[#This Row],[Position]]
)</f>
        <v>21</v>
      </c>
      <c r="AM2422" t="str" cm="1">
        <f t="array" ref="AM24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423" spans="1:39" x14ac:dyDescent="0.2">
      <c r="A2423" t="str">
        <f>TEXT(Table1[[#This Row],[Date]],"yyyymmdd") &amp; "_" &amp; (LEFT(D2423,3) &amp; "_" &amp; LEFT(E2423,3) &amp; "_" &amp; (Table1[[#This Row],[Game_no.]]))</f>
        <v>20260320_D&amp;E_Fai_1</v>
      </c>
      <c r="B2423" s="1">
        <v>46101</v>
      </c>
      <c r="C2423" s="3">
        <v>1</v>
      </c>
      <c r="D2423" t="s">
        <v>42</v>
      </c>
      <c r="E2423" t="s">
        <v>168</v>
      </c>
      <c r="F2423" t="s">
        <v>42</v>
      </c>
      <c r="G2423" t="s">
        <v>168</v>
      </c>
      <c r="H2423" t="s">
        <v>59</v>
      </c>
      <c r="I2423" t="str">
        <f>TRIM(SUBSTITUTE(Table1[[#This Row],[Player]], " ", ""))</f>
        <v>S.Kneeland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f t="shared" si="112"/>
        <v>0</v>
      </c>
      <c r="W2423" t="s">
        <v>58</v>
      </c>
      <c r="X2423" s="3"/>
      <c r="Y2423">
        <v>1</v>
      </c>
      <c r="Z2423">
        <v>0.33300000000000002</v>
      </c>
      <c r="AA2423">
        <v>2</v>
      </c>
      <c r="AB2423">
        <v>4</v>
      </c>
      <c r="AC2423">
        <v>3</v>
      </c>
      <c r="AD2423">
        <v>1</v>
      </c>
      <c r="AE2423">
        <v>0</v>
      </c>
      <c r="AF2423">
        <f>Table1[[#This Row],[AB]]+Table1[[#This Row],[BB]]+Table1[[#This Row],[SF]]</f>
        <v>0</v>
      </c>
      <c r="AG2423">
        <f>Table1[[#This Row],[H]]+Table1[[#This Row],[BB]]</f>
        <v>0</v>
      </c>
      <c r="AH2423">
        <f>Table1[[#This Row],[H]]-Table1[[#This Row],[2B]]-Table1[[#This Row],[3B]]-Table1[[#This Row],[HR]]</f>
        <v>0</v>
      </c>
      <c r="AI2423" s="3">
        <f>IF(Table1[[#This Row],[Team_Game_Number]] &gt;_xlfn.MAXIFS(Table1[Team_Game_Number],Table1[Team],Table1[[#This Row],[Team]]) - 5,1,0)</f>
        <v>0</v>
      </c>
      <c r="AJ2423" cm="1">
        <f t="array" ref="AJ2423">MATCH(Table1[[#This Row],[Game_ID]],_xlfn.UNIQUE(_xlfn._xlws.FILTER(Table1[Game_ID],Table1[Team]=Table1[[#This Row],[Team]])),0)</f>
        <v>22</v>
      </c>
      <c r="AK2423">
        <f>IF(Table1[[#This Row],[Last5_Flag]]=1,1,0)</f>
        <v>0</v>
      </c>
      <c r="AL2423">
        <f>COUNTIFS(
    Table1[Player Name], Table1[[#This Row],[Player Name]],
    Table1[Position], Table1[[#This Row],[Position]]
)</f>
        <v>17</v>
      </c>
      <c r="AM2423" t="str" cm="1">
        <f t="array" ref="AM24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24" spans="1:39" x14ac:dyDescent="0.2">
      <c r="A2424" t="str">
        <f>TEXT(Table1[[#This Row],[Date]],"yyyymmdd") &amp; "_" &amp; (LEFT(D2424,3) &amp; "_" &amp; LEFT(E2424,3) &amp; "_" &amp; (Table1[[#This Row],[Game_no.]]))</f>
        <v>20260320_D&amp;E_Fai_2</v>
      </c>
      <c r="B2424" s="1">
        <v>46101</v>
      </c>
      <c r="C2424" s="3">
        <v>2</v>
      </c>
      <c r="D2424" t="s">
        <v>42</v>
      </c>
      <c r="E2424" t="s">
        <v>168</v>
      </c>
      <c r="F2424" t="s">
        <v>168</v>
      </c>
      <c r="G2424" t="s">
        <v>42</v>
      </c>
      <c r="H2424" t="s">
        <v>169</v>
      </c>
      <c r="I2424" t="str">
        <f>TRIM(SUBSTITUTE(Table1[[#This Row],[Player]], " ", ""))</f>
        <v>B.Hess</v>
      </c>
      <c r="J2424">
        <v>3</v>
      </c>
      <c r="K2424">
        <v>2</v>
      </c>
      <c r="L2424">
        <v>1</v>
      </c>
      <c r="M2424">
        <v>0</v>
      </c>
      <c r="N2424">
        <v>1</v>
      </c>
      <c r="O2424">
        <v>1</v>
      </c>
      <c r="P2424">
        <v>0</v>
      </c>
      <c r="Q2424">
        <v>0</v>
      </c>
      <c r="R2424">
        <v>0</v>
      </c>
      <c r="S2424">
        <v>1</v>
      </c>
      <c r="T2424">
        <v>1</v>
      </c>
      <c r="U2424">
        <v>0</v>
      </c>
      <c r="V2424">
        <f t="shared" ref="V2424:V2438" si="113">L2424*1+P2424*2+Q2424*3+R2424*4</f>
        <v>1</v>
      </c>
      <c r="W2424" t="s">
        <v>54</v>
      </c>
      <c r="X2424" s="3">
        <v>1</v>
      </c>
      <c r="Y2424">
        <v>0</v>
      </c>
      <c r="AF2424">
        <f>Table1[[#This Row],[AB]]+Table1[[#This Row],[BB]]+Table1[[#This Row],[SF]]</f>
        <v>4</v>
      </c>
      <c r="AG2424">
        <f>Table1[[#This Row],[H]]+Table1[[#This Row],[BB]]</f>
        <v>2</v>
      </c>
      <c r="AH2424">
        <f>Table1[[#This Row],[H]]-Table1[[#This Row],[2B]]-Table1[[#This Row],[3B]]-Table1[[#This Row],[HR]]</f>
        <v>1</v>
      </c>
      <c r="AI2424" s="3">
        <f>IF(Table1[[#This Row],[Team_Game_Number]] &gt;_xlfn.MAXIFS(Table1[Team_Game_Number],Table1[Team],Table1[[#This Row],[Team]]) - 5,1,0)</f>
        <v>0</v>
      </c>
      <c r="AJ2424" cm="1">
        <f t="array" ref="AJ2424">MATCH(Table1[[#This Row],[Game_ID]],_xlfn.UNIQUE(_xlfn._xlws.FILTER(Table1[Game_ID],Table1[Team]=Table1[[#This Row],[Team]])),0)</f>
        <v>17</v>
      </c>
      <c r="AK2424">
        <f>IF(Table1[[#This Row],[Last5_Flag]]=1,1,0)</f>
        <v>0</v>
      </c>
      <c r="AL2424">
        <f>COUNTIFS(
    Table1[Player Name], Table1[[#This Row],[Player Name]],
    Table1[Position], Table1[[#This Row],[Position]]
)</f>
        <v>24</v>
      </c>
      <c r="AM2424" t="str" cm="1">
        <f t="array" ref="AM24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425" spans="1:39" x14ac:dyDescent="0.2">
      <c r="A2425" t="str">
        <f>TEXT(Table1[[#This Row],[Date]],"yyyymmdd") &amp; "_" &amp; (LEFT(D2425,3) &amp; "_" &amp; LEFT(E2425,3) &amp; "_" &amp; (Table1[[#This Row],[Game_no.]]))</f>
        <v>20260320_D&amp;E_Fai_2</v>
      </c>
      <c r="B2425" s="1">
        <v>46101</v>
      </c>
      <c r="C2425" s="3">
        <v>2</v>
      </c>
      <c r="D2425" t="s">
        <v>42</v>
      </c>
      <c r="E2425" t="s">
        <v>168</v>
      </c>
      <c r="F2425" t="s">
        <v>168</v>
      </c>
      <c r="G2425" t="s">
        <v>42</v>
      </c>
      <c r="H2425" t="s">
        <v>170</v>
      </c>
      <c r="I2425" t="str">
        <f>TRIM(SUBSTITUTE(Table1[[#This Row],[Player]], " ", ""))</f>
        <v>G.Bibb</v>
      </c>
      <c r="J2425">
        <v>3</v>
      </c>
      <c r="K2425">
        <v>1</v>
      </c>
      <c r="L2425">
        <v>0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f t="shared" si="113"/>
        <v>0</v>
      </c>
      <c r="W2425" t="s">
        <v>53</v>
      </c>
      <c r="X2425" s="3">
        <v>2</v>
      </c>
      <c r="Y2425">
        <v>0</v>
      </c>
      <c r="AF2425">
        <f>Table1[[#This Row],[AB]]+Table1[[#This Row],[BB]]+Table1[[#This Row],[SF]]</f>
        <v>3</v>
      </c>
      <c r="AG2425">
        <f>Table1[[#This Row],[H]]+Table1[[#This Row],[BB]]</f>
        <v>0</v>
      </c>
      <c r="AH2425">
        <f>Table1[[#This Row],[H]]-Table1[[#This Row],[2B]]-Table1[[#This Row],[3B]]-Table1[[#This Row],[HR]]</f>
        <v>0</v>
      </c>
      <c r="AI2425" s="3">
        <f>IF(Table1[[#This Row],[Team_Game_Number]] &gt;_xlfn.MAXIFS(Table1[Team_Game_Number],Table1[Team],Table1[[#This Row],[Team]]) - 5,1,0)</f>
        <v>0</v>
      </c>
      <c r="AJ2425" cm="1">
        <f t="array" ref="AJ2425">MATCH(Table1[[#This Row],[Game_ID]],_xlfn.UNIQUE(_xlfn._xlws.FILTER(Table1[Game_ID],Table1[Team]=Table1[[#This Row],[Team]])),0)</f>
        <v>17</v>
      </c>
      <c r="AK2425">
        <f>IF(Table1[[#This Row],[Last5_Flag]]=1,1,0)</f>
        <v>0</v>
      </c>
      <c r="AL2425">
        <f>COUNTIFS(
    Table1[Player Name], Table1[[#This Row],[Player Name]],
    Table1[Position], Table1[[#This Row],[Position]]
)</f>
        <v>20</v>
      </c>
      <c r="AM2425" t="str" cm="1">
        <f t="array" ref="AM24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426" spans="1:39" x14ac:dyDescent="0.2">
      <c r="A2426" t="str">
        <f>TEXT(Table1[[#This Row],[Date]],"yyyymmdd") &amp; "_" &amp; (LEFT(D2426,3) &amp; "_" &amp; LEFT(E2426,3) &amp; "_" &amp; (Table1[[#This Row],[Game_no.]]))</f>
        <v>20260320_D&amp;E_Fai_2</v>
      </c>
      <c r="B2426" s="1">
        <v>46101</v>
      </c>
      <c r="C2426" s="3">
        <v>2</v>
      </c>
      <c r="D2426" t="s">
        <v>42</v>
      </c>
      <c r="E2426" t="s">
        <v>168</v>
      </c>
      <c r="F2426" t="s">
        <v>168</v>
      </c>
      <c r="G2426" t="s">
        <v>42</v>
      </c>
      <c r="H2426" t="s">
        <v>172</v>
      </c>
      <c r="I2426" t="str">
        <f>TRIM(SUBSTITUTE(Table1[[#This Row],[Player]], " ", ""))</f>
        <v>E.Paul</v>
      </c>
      <c r="J2426">
        <v>2</v>
      </c>
      <c r="K2426">
        <v>0</v>
      </c>
      <c r="L2426">
        <v>0</v>
      </c>
      <c r="M2426">
        <v>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f t="shared" si="113"/>
        <v>0</v>
      </c>
      <c r="W2426" t="s">
        <v>48</v>
      </c>
      <c r="X2426" s="3">
        <v>3</v>
      </c>
      <c r="Y2426">
        <v>0</v>
      </c>
      <c r="AF2426">
        <f>Table1[[#This Row],[AB]]+Table1[[#This Row],[BB]]+Table1[[#This Row],[SF]]</f>
        <v>4</v>
      </c>
      <c r="AG2426">
        <f>Table1[[#This Row],[H]]+Table1[[#This Row],[BB]]</f>
        <v>1</v>
      </c>
      <c r="AH2426">
        <f>Table1[[#This Row],[H]]-Table1[[#This Row],[2B]]-Table1[[#This Row],[3B]]-Table1[[#This Row],[HR]]</f>
        <v>0</v>
      </c>
      <c r="AI2426" s="3">
        <f>IF(Table1[[#This Row],[Team_Game_Number]] &gt;_xlfn.MAXIFS(Table1[Team_Game_Number],Table1[Team],Table1[[#This Row],[Team]]) - 5,1,0)</f>
        <v>0</v>
      </c>
      <c r="AJ2426" cm="1">
        <f t="array" ref="AJ2426">MATCH(Table1[[#This Row],[Game_ID]],_xlfn.UNIQUE(_xlfn._xlws.FILTER(Table1[Game_ID],Table1[Team]=Table1[[#This Row],[Team]])),0)</f>
        <v>17</v>
      </c>
      <c r="AK2426">
        <f>IF(Table1[[#This Row],[Last5_Flag]]=1,1,0)</f>
        <v>0</v>
      </c>
      <c r="AL2426">
        <f>COUNTIFS(
    Table1[Player Name], Table1[[#This Row],[Player Name]],
    Table1[Position], Table1[[#This Row],[Position]]
)</f>
        <v>24</v>
      </c>
      <c r="AM2426" t="str" cm="1">
        <f t="array" ref="AM24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427" spans="1:39" x14ac:dyDescent="0.2">
      <c r="A2427" t="str">
        <f>TEXT(Table1[[#This Row],[Date]],"yyyymmdd") &amp; "_" &amp; (LEFT(D2427,3) &amp; "_" &amp; LEFT(E2427,3) &amp; "_" &amp; (Table1[[#This Row],[Game_no.]]))</f>
        <v>20260320_D&amp;E_Fai_2</v>
      </c>
      <c r="B2427" s="1">
        <v>46101</v>
      </c>
      <c r="C2427" s="3">
        <v>2</v>
      </c>
      <c r="D2427" t="s">
        <v>42</v>
      </c>
      <c r="E2427" t="s">
        <v>168</v>
      </c>
      <c r="F2427" t="s">
        <v>168</v>
      </c>
      <c r="G2427" t="s">
        <v>42</v>
      </c>
      <c r="H2427" t="s">
        <v>173</v>
      </c>
      <c r="I2427" t="str">
        <f>TRIM(SUBSTITUTE(Table1[[#This Row],[Player]], " ", ""))</f>
        <v>A.Townsend</v>
      </c>
      <c r="J2427">
        <v>4</v>
      </c>
      <c r="K2427">
        <v>1</v>
      </c>
      <c r="L2427">
        <v>1</v>
      </c>
      <c r="M2427">
        <v>2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f t="shared" si="113"/>
        <v>1</v>
      </c>
      <c r="W2427" t="s">
        <v>57</v>
      </c>
      <c r="X2427" s="3">
        <v>4</v>
      </c>
      <c r="Y2427">
        <v>0</v>
      </c>
      <c r="AF2427">
        <f>Table1[[#This Row],[AB]]+Table1[[#This Row],[BB]]+Table1[[#This Row],[SF]]</f>
        <v>4</v>
      </c>
      <c r="AG2427">
        <f>Table1[[#This Row],[H]]+Table1[[#This Row],[BB]]</f>
        <v>1</v>
      </c>
      <c r="AH2427">
        <f>Table1[[#This Row],[H]]-Table1[[#This Row],[2B]]-Table1[[#This Row],[3B]]-Table1[[#This Row],[HR]]</f>
        <v>1</v>
      </c>
      <c r="AI2427" s="3">
        <f>IF(Table1[[#This Row],[Team_Game_Number]] &gt;_xlfn.MAXIFS(Table1[Team_Game_Number],Table1[Team],Table1[[#This Row],[Team]]) - 5,1,0)</f>
        <v>0</v>
      </c>
      <c r="AJ2427" cm="1">
        <f t="array" ref="AJ2427">MATCH(Table1[[#This Row],[Game_ID]],_xlfn.UNIQUE(_xlfn._xlws.FILTER(Table1[Game_ID],Table1[Team]=Table1[[#This Row],[Team]])),0)</f>
        <v>17</v>
      </c>
      <c r="AK2427">
        <f>IF(Table1[[#This Row],[Last5_Flag]]=1,1,0)</f>
        <v>0</v>
      </c>
      <c r="AL2427">
        <f>COUNTIFS(
    Table1[Player Name], Table1[[#This Row],[Player Name]],
    Table1[Position], Table1[[#This Row],[Position]]
)</f>
        <v>18</v>
      </c>
      <c r="AM2427" t="str" cm="1">
        <f t="array" ref="AM24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428" spans="1:39" x14ac:dyDescent="0.2">
      <c r="A2428" t="str">
        <f>TEXT(Table1[[#This Row],[Date]],"yyyymmdd") &amp; "_" &amp; (LEFT(D2428,3) &amp; "_" &amp; LEFT(E2428,3) &amp; "_" &amp; (Table1[[#This Row],[Game_no.]]))</f>
        <v>20260320_D&amp;E_Fai_2</v>
      </c>
      <c r="B2428" s="1">
        <v>46101</v>
      </c>
      <c r="C2428" s="3">
        <v>2</v>
      </c>
      <c r="D2428" t="s">
        <v>42</v>
      </c>
      <c r="E2428" t="s">
        <v>168</v>
      </c>
      <c r="F2428" t="s">
        <v>168</v>
      </c>
      <c r="G2428" t="s">
        <v>42</v>
      </c>
      <c r="H2428" t="s">
        <v>174</v>
      </c>
      <c r="I2428" t="str">
        <f>TRIM(SUBSTITUTE(Table1[[#This Row],[Player]], " ", ""))</f>
        <v>A.Foresha</v>
      </c>
      <c r="J2428">
        <v>2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f t="shared" si="113"/>
        <v>0</v>
      </c>
      <c r="W2428" t="s">
        <v>43</v>
      </c>
      <c r="X2428" s="3">
        <v>5</v>
      </c>
      <c r="Y2428">
        <v>0</v>
      </c>
      <c r="AF2428">
        <f>Table1[[#This Row],[AB]]+Table1[[#This Row],[BB]]+Table1[[#This Row],[SF]]</f>
        <v>3</v>
      </c>
      <c r="AG2428">
        <f>Table1[[#This Row],[H]]+Table1[[#This Row],[BB]]</f>
        <v>1</v>
      </c>
      <c r="AH2428">
        <f>Table1[[#This Row],[H]]-Table1[[#This Row],[2B]]-Table1[[#This Row],[3B]]-Table1[[#This Row],[HR]]</f>
        <v>0</v>
      </c>
      <c r="AI2428" s="3">
        <f>IF(Table1[[#This Row],[Team_Game_Number]] &gt;_xlfn.MAXIFS(Table1[Team_Game_Number],Table1[Team],Table1[[#This Row],[Team]]) - 5,1,0)</f>
        <v>0</v>
      </c>
      <c r="AJ2428" cm="1">
        <f t="array" ref="AJ2428">MATCH(Table1[[#This Row],[Game_ID]],_xlfn.UNIQUE(_xlfn._xlws.FILTER(Table1[Game_ID],Table1[Team]=Table1[[#This Row],[Team]])),0)</f>
        <v>17</v>
      </c>
      <c r="AK2428">
        <f>IF(Table1[[#This Row],[Last5_Flag]]=1,1,0)</f>
        <v>0</v>
      </c>
      <c r="AL2428">
        <f>COUNTIFS(
    Table1[Player Name], Table1[[#This Row],[Player Name]],
    Table1[Position], Table1[[#This Row],[Position]]
)</f>
        <v>23</v>
      </c>
      <c r="AM2428" t="str" cm="1">
        <f t="array" ref="AM24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429" spans="1:39" x14ac:dyDescent="0.2">
      <c r="A2429" t="str">
        <f>TEXT(Table1[[#This Row],[Date]],"yyyymmdd") &amp; "_" &amp; (LEFT(D2429,3) &amp; "_" &amp; LEFT(E2429,3) &amp; "_" &amp; (Table1[[#This Row],[Game_no.]]))</f>
        <v>20260320_D&amp;E_Fai_2</v>
      </c>
      <c r="B2429" s="1">
        <v>46101</v>
      </c>
      <c r="C2429" s="3">
        <v>2</v>
      </c>
      <c r="D2429" t="s">
        <v>42</v>
      </c>
      <c r="E2429" t="s">
        <v>168</v>
      </c>
      <c r="F2429" t="s">
        <v>168</v>
      </c>
      <c r="G2429" t="s">
        <v>42</v>
      </c>
      <c r="H2429" t="s">
        <v>171</v>
      </c>
      <c r="I2429" t="str">
        <f>TRIM(SUBSTITUTE(Table1[[#This Row],[Player]], " ", ""))</f>
        <v>B.Marietta</v>
      </c>
      <c r="J2429">
        <v>2</v>
      </c>
      <c r="K2429">
        <v>0</v>
      </c>
      <c r="L2429">
        <v>0</v>
      </c>
      <c r="M2429">
        <v>0</v>
      </c>
      <c r="N2429">
        <v>0</v>
      </c>
      <c r="O2429">
        <v>2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f t="shared" si="113"/>
        <v>0</v>
      </c>
      <c r="W2429" t="s">
        <v>117</v>
      </c>
      <c r="X2429" s="3">
        <v>6</v>
      </c>
      <c r="Y2429">
        <v>0</v>
      </c>
      <c r="AF2429">
        <f>Table1[[#This Row],[AB]]+Table1[[#This Row],[BB]]+Table1[[#This Row],[SF]]</f>
        <v>2</v>
      </c>
      <c r="AG2429">
        <f>Table1[[#This Row],[H]]+Table1[[#This Row],[BB]]</f>
        <v>0</v>
      </c>
      <c r="AH2429">
        <f>Table1[[#This Row],[H]]-Table1[[#This Row],[2B]]-Table1[[#This Row],[3B]]-Table1[[#This Row],[HR]]</f>
        <v>0</v>
      </c>
      <c r="AI2429" s="3">
        <f>IF(Table1[[#This Row],[Team_Game_Number]] &gt;_xlfn.MAXIFS(Table1[Team_Game_Number],Table1[Team],Table1[[#This Row],[Team]]) - 5,1,0)</f>
        <v>0</v>
      </c>
      <c r="AJ2429" cm="1">
        <f t="array" ref="AJ2429">MATCH(Table1[[#This Row],[Game_ID]],_xlfn.UNIQUE(_xlfn._xlws.FILTER(Table1[Game_ID],Table1[Team]=Table1[[#This Row],[Team]])),0)</f>
        <v>17</v>
      </c>
      <c r="AK2429">
        <f>IF(Table1[[#This Row],[Last5_Flag]]=1,1,0)</f>
        <v>0</v>
      </c>
      <c r="AL2429">
        <f>COUNTIFS(
    Table1[Player Name], Table1[[#This Row],[Player Name]],
    Table1[Position], Table1[[#This Row],[Position]]
)</f>
        <v>6</v>
      </c>
      <c r="AM2429" t="str" cm="1">
        <f t="array" ref="AM24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430" spans="1:39" x14ac:dyDescent="0.2">
      <c r="A2430" t="str">
        <f>TEXT(Table1[[#This Row],[Date]],"yyyymmdd") &amp; "_" &amp; (LEFT(D2430,3) &amp; "_" &amp; LEFT(E2430,3) &amp; "_" &amp; (Table1[[#This Row],[Game_no.]]))</f>
        <v>20260320_D&amp;E_Fai_2</v>
      </c>
      <c r="B2430" s="1">
        <v>46101</v>
      </c>
      <c r="C2430" s="3">
        <v>2</v>
      </c>
      <c r="D2430" t="s">
        <v>42</v>
      </c>
      <c r="E2430" t="s">
        <v>168</v>
      </c>
      <c r="F2430" t="s">
        <v>168</v>
      </c>
      <c r="G2430" t="s">
        <v>42</v>
      </c>
      <c r="H2430" t="s">
        <v>216</v>
      </c>
      <c r="I2430" t="str">
        <f>TRIM(SUBSTITUTE(Table1[[#This Row],[Player]], " ", ""))</f>
        <v>C.Crowder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f t="shared" si="113"/>
        <v>0</v>
      </c>
      <c r="W2430" t="s">
        <v>74</v>
      </c>
      <c r="X2430" s="3">
        <v>6</v>
      </c>
      <c r="Y2430">
        <v>0</v>
      </c>
      <c r="AF2430">
        <f>Table1[[#This Row],[AB]]+Table1[[#This Row],[BB]]+Table1[[#This Row],[SF]]</f>
        <v>1</v>
      </c>
      <c r="AG2430">
        <f>Table1[[#This Row],[H]]+Table1[[#This Row],[BB]]</f>
        <v>0</v>
      </c>
      <c r="AH2430">
        <f>Table1[[#This Row],[H]]-Table1[[#This Row],[2B]]-Table1[[#This Row],[3B]]-Table1[[#This Row],[HR]]</f>
        <v>0</v>
      </c>
      <c r="AI2430" s="3">
        <f>IF(Table1[[#This Row],[Team_Game_Number]] &gt;_xlfn.MAXIFS(Table1[Team_Game_Number],Table1[Team],Table1[[#This Row],[Team]]) - 5,1,0)</f>
        <v>0</v>
      </c>
      <c r="AJ2430" cm="1">
        <f t="array" ref="AJ2430">MATCH(Table1[[#This Row],[Game_ID]],_xlfn.UNIQUE(_xlfn._xlws.FILTER(Table1[Game_ID],Table1[Team]=Table1[[#This Row],[Team]])),0)</f>
        <v>17</v>
      </c>
      <c r="AK2430">
        <f>IF(Table1[[#This Row],[Last5_Flag]]=1,1,0)</f>
        <v>0</v>
      </c>
      <c r="AL2430">
        <f>COUNTIFS(
    Table1[Player Name], Table1[[#This Row],[Player Name]],
    Table1[Position], Table1[[#This Row],[Position]]
)</f>
        <v>5</v>
      </c>
      <c r="AM2430" t="str" cm="1">
        <f t="array" ref="AM24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431" spans="1:39" x14ac:dyDescent="0.2">
      <c r="A2431" t="str">
        <f>TEXT(Table1[[#This Row],[Date]],"yyyymmdd") &amp; "_" &amp; (LEFT(D2431,3) &amp; "_" &amp; LEFT(E2431,3) &amp; "_" &amp; (Table1[[#This Row],[Game_no.]]))</f>
        <v>20260320_D&amp;E_Fai_2</v>
      </c>
      <c r="B2431" s="1">
        <v>46101</v>
      </c>
      <c r="C2431" s="3">
        <v>2</v>
      </c>
      <c r="D2431" t="s">
        <v>42</v>
      </c>
      <c r="E2431" t="s">
        <v>168</v>
      </c>
      <c r="F2431" t="s">
        <v>168</v>
      </c>
      <c r="G2431" t="s">
        <v>42</v>
      </c>
      <c r="H2431" t="s">
        <v>179</v>
      </c>
      <c r="I2431" t="str">
        <f>TRIM(SUBSTITUTE(Table1[[#This Row],[Player]], " ", ""))</f>
        <v>J.McGill</v>
      </c>
      <c r="J2431">
        <v>3</v>
      </c>
      <c r="K2431">
        <v>0</v>
      </c>
      <c r="L2431">
        <v>0</v>
      </c>
      <c r="M2431">
        <v>0</v>
      </c>
      <c r="N2431">
        <v>0</v>
      </c>
      <c r="O2431">
        <v>2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f t="shared" si="113"/>
        <v>0</v>
      </c>
      <c r="W2431" t="s">
        <v>8</v>
      </c>
      <c r="X2431" s="3">
        <v>7</v>
      </c>
      <c r="Y2431">
        <v>0</v>
      </c>
      <c r="AF2431">
        <f>Table1[[#This Row],[AB]]+Table1[[#This Row],[BB]]+Table1[[#This Row],[SF]]</f>
        <v>3</v>
      </c>
      <c r="AG2431">
        <f>Table1[[#This Row],[H]]+Table1[[#This Row],[BB]]</f>
        <v>0</v>
      </c>
      <c r="AH2431">
        <f>Table1[[#This Row],[H]]-Table1[[#This Row],[2B]]-Table1[[#This Row],[3B]]-Table1[[#This Row],[HR]]</f>
        <v>0</v>
      </c>
      <c r="AI2431" s="3">
        <f>IF(Table1[[#This Row],[Team_Game_Number]] &gt;_xlfn.MAXIFS(Table1[Team_Game_Number],Table1[Team],Table1[[#This Row],[Team]]) - 5,1,0)</f>
        <v>0</v>
      </c>
      <c r="AJ2431" cm="1">
        <f t="array" ref="AJ2431">MATCH(Table1[[#This Row],[Game_ID]],_xlfn.UNIQUE(_xlfn._xlws.FILTER(Table1[Game_ID],Table1[Team]=Table1[[#This Row],[Team]])),0)</f>
        <v>17</v>
      </c>
      <c r="AK2431">
        <f>IF(Table1[[#This Row],[Last5_Flag]]=1,1,0)</f>
        <v>0</v>
      </c>
      <c r="AL2431">
        <f>COUNTIFS(
    Table1[Player Name], Table1[[#This Row],[Player Name]],
    Table1[Position], Table1[[#This Row],[Position]]
)</f>
        <v>22</v>
      </c>
      <c r="AM2431" t="str" cm="1">
        <f t="array" ref="AM24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432" spans="1:39" x14ac:dyDescent="0.2">
      <c r="A2432" t="str">
        <f>TEXT(Table1[[#This Row],[Date]],"yyyymmdd") &amp; "_" &amp; (LEFT(D2432,3) &amp; "_" &amp; LEFT(E2432,3) &amp; "_" &amp; (Table1[[#This Row],[Game_no.]]))</f>
        <v>20260320_D&amp;E_Fai_2</v>
      </c>
      <c r="B2432" s="1">
        <v>46101</v>
      </c>
      <c r="C2432" s="3">
        <v>2</v>
      </c>
      <c r="D2432" t="s">
        <v>42</v>
      </c>
      <c r="E2432" t="s">
        <v>168</v>
      </c>
      <c r="F2432" t="s">
        <v>168</v>
      </c>
      <c r="G2432" t="s">
        <v>42</v>
      </c>
      <c r="H2432" t="s">
        <v>178</v>
      </c>
      <c r="I2432" t="str">
        <f>TRIM(SUBSTITUTE(Table1[[#This Row],[Player]], " ", ""))</f>
        <v>P.Matteson</v>
      </c>
      <c r="J2432">
        <v>2</v>
      </c>
      <c r="K2432">
        <v>1</v>
      </c>
      <c r="L2432">
        <v>1</v>
      </c>
      <c r="M2432">
        <v>0</v>
      </c>
      <c r="N2432">
        <v>1</v>
      </c>
      <c r="O2432">
        <v>0</v>
      </c>
      <c r="P2432">
        <v>1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f t="shared" si="113"/>
        <v>3</v>
      </c>
      <c r="W2432" t="s">
        <v>7</v>
      </c>
      <c r="X2432" s="3">
        <v>8</v>
      </c>
      <c r="Y2432">
        <v>0</v>
      </c>
      <c r="AF2432">
        <f>Table1[[#This Row],[AB]]+Table1[[#This Row],[BB]]+Table1[[#This Row],[SF]]</f>
        <v>3</v>
      </c>
      <c r="AG2432">
        <f>Table1[[#This Row],[H]]+Table1[[#This Row],[BB]]</f>
        <v>2</v>
      </c>
      <c r="AH2432">
        <f>Table1[[#This Row],[H]]-Table1[[#This Row],[2B]]-Table1[[#This Row],[3B]]-Table1[[#This Row],[HR]]</f>
        <v>0</v>
      </c>
      <c r="AI2432" s="3">
        <f>IF(Table1[[#This Row],[Team_Game_Number]] &gt;_xlfn.MAXIFS(Table1[Team_Game_Number],Table1[Team],Table1[[#This Row],[Team]]) - 5,1,0)</f>
        <v>0</v>
      </c>
      <c r="AJ2432" cm="1">
        <f t="array" ref="AJ2432">MATCH(Table1[[#This Row],[Game_ID]],_xlfn.UNIQUE(_xlfn._xlws.FILTER(Table1[Game_ID],Table1[Team]=Table1[[#This Row],[Team]])),0)</f>
        <v>17</v>
      </c>
      <c r="AK2432">
        <f>IF(Table1[[#This Row],[Last5_Flag]]=1,1,0)</f>
        <v>0</v>
      </c>
      <c r="AL2432">
        <f>COUNTIFS(
    Table1[Player Name], Table1[[#This Row],[Player Name]],
    Table1[Position], Table1[[#This Row],[Position]]
)</f>
        <v>23</v>
      </c>
      <c r="AM2432" t="str" cm="1">
        <f t="array" ref="AM24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433" spans="1:39" x14ac:dyDescent="0.2">
      <c r="A2433" t="str">
        <f>TEXT(Table1[[#This Row],[Date]],"yyyymmdd") &amp; "_" &amp; (LEFT(D2433,3) &amp; "_" &amp; LEFT(E2433,3) &amp; "_" &amp; (Table1[[#This Row],[Game_no.]]))</f>
        <v>20260320_D&amp;E_Fai_2</v>
      </c>
      <c r="B2433" s="1">
        <v>46101</v>
      </c>
      <c r="C2433" s="3">
        <v>2</v>
      </c>
      <c r="D2433" t="s">
        <v>42</v>
      </c>
      <c r="E2433" t="s">
        <v>168</v>
      </c>
      <c r="F2433" t="s">
        <v>168</v>
      </c>
      <c r="G2433" t="s">
        <v>42</v>
      </c>
      <c r="H2433" t="s">
        <v>180</v>
      </c>
      <c r="I2433" t="str">
        <f>TRIM(SUBSTITUTE(Table1[[#This Row],[Player]], " ", ""))</f>
        <v>A.Keilholz</v>
      </c>
      <c r="J2433">
        <v>3</v>
      </c>
      <c r="K2433">
        <v>0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f t="shared" si="113"/>
        <v>1</v>
      </c>
      <c r="W2433" t="s">
        <v>52</v>
      </c>
      <c r="X2433" s="3">
        <v>9</v>
      </c>
      <c r="Y2433">
        <v>0</v>
      </c>
      <c r="AF2433">
        <f>Table1[[#This Row],[AB]]+Table1[[#This Row],[BB]]+Table1[[#This Row],[SF]]</f>
        <v>3</v>
      </c>
      <c r="AG2433">
        <f>Table1[[#This Row],[H]]+Table1[[#This Row],[BB]]</f>
        <v>1</v>
      </c>
      <c r="AH2433">
        <f>Table1[[#This Row],[H]]-Table1[[#This Row],[2B]]-Table1[[#This Row],[3B]]-Table1[[#This Row],[HR]]</f>
        <v>1</v>
      </c>
      <c r="AI2433" s="3">
        <f>IF(Table1[[#This Row],[Team_Game_Number]] &gt;_xlfn.MAXIFS(Table1[Team_Game_Number],Table1[Team],Table1[[#This Row],[Team]]) - 5,1,0)</f>
        <v>0</v>
      </c>
      <c r="AJ2433" cm="1">
        <f t="array" ref="AJ2433">MATCH(Table1[[#This Row],[Game_ID]],_xlfn.UNIQUE(_xlfn._xlws.FILTER(Table1[Game_ID],Table1[Team]=Table1[[#This Row],[Team]])),0)</f>
        <v>17</v>
      </c>
      <c r="AK2433">
        <f>IF(Table1[[#This Row],[Last5_Flag]]=1,1,0)</f>
        <v>0</v>
      </c>
      <c r="AL2433">
        <f>COUNTIFS(
    Table1[Player Name], Table1[[#This Row],[Player Name]],
    Table1[Position], Table1[[#This Row],[Position]]
)</f>
        <v>24</v>
      </c>
      <c r="AM2433" t="str" cm="1">
        <f t="array" ref="AM24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434" spans="1:39" x14ac:dyDescent="0.2">
      <c r="A2434" t="str">
        <f>TEXT(Table1[[#This Row],[Date]],"yyyymmdd") &amp; "_" &amp; (LEFT(D2434,3) &amp; "_" &amp; LEFT(E2434,3) &amp; "_" &amp; (Table1[[#This Row],[Game_no.]]))</f>
        <v>20260320_D&amp;E_Fai_2</v>
      </c>
      <c r="B2434" s="1">
        <v>46101</v>
      </c>
      <c r="C2434" s="3">
        <v>2</v>
      </c>
      <c r="D2434" t="s">
        <v>42</v>
      </c>
      <c r="E2434" t="s">
        <v>168</v>
      </c>
      <c r="F2434" t="s">
        <v>168</v>
      </c>
      <c r="G2434" t="s">
        <v>42</v>
      </c>
      <c r="H2434" t="s">
        <v>175</v>
      </c>
      <c r="I2434" t="str">
        <f>TRIM(SUBSTITUTE(Table1[[#This Row],[Player]], " ", ""))</f>
        <v>K.Thomas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f t="shared" si="113"/>
        <v>0</v>
      </c>
      <c r="W2434" t="s">
        <v>73</v>
      </c>
      <c r="X2434" s="3"/>
      <c r="Y2434">
        <v>0</v>
      </c>
      <c r="AF2434">
        <f>Table1[[#This Row],[AB]]+Table1[[#This Row],[BB]]+Table1[[#This Row],[SF]]</f>
        <v>0</v>
      </c>
      <c r="AG2434">
        <f>Table1[[#This Row],[H]]+Table1[[#This Row],[BB]]</f>
        <v>0</v>
      </c>
      <c r="AH2434">
        <f>Table1[[#This Row],[H]]-Table1[[#This Row],[2B]]-Table1[[#This Row],[3B]]-Table1[[#This Row],[HR]]</f>
        <v>0</v>
      </c>
      <c r="AI2434" s="3">
        <f>IF(Table1[[#This Row],[Team_Game_Number]] &gt;_xlfn.MAXIFS(Table1[Team_Game_Number],Table1[Team],Table1[[#This Row],[Team]]) - 5,1,0)</f>
        <v>0</v>
      </c>
      <c r="AJ2434" cm="1">
        <f t="array" ref="AJ2434">MATCH(Table1[[#This Row],[Game_ID]],_xlfn.UNIQUE(_xlfn._xlws.FILTER(Table1[Game_ID],Table1[Team]=Table1[[#This Row],[Team]])),0)</f>
        <v>17</v>
      </c>
      <c r="AK2434">
        <f>IF(Table1[[#This Row],[Last5_Flag]]=1,1,0)</f>
        <v>0</v>
      </c>
      <c r="AL2434">
        <f>COUNTIFS(
    Table1[Player Name], Table1[[#This Row],[Player Name]],
    Table1[Position], Table1[[#This Row],[Position]]
)</f>
        <v>10</v>
      </c>
      <c r="AM2434" t="str" cm="1">
        <f t="array" ref="AM24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435" spans="1:39" x14ac:dyDescent="0.2">
      <c r="A2435" t="str">
        <f>TEXT(Table1[[#This Row],[Date]],"yyyymmdd") &amp; "_" &amp; (LEFT(D2435,3) &amp; "_" &amp; LEFT(E2435,3) &amp; "_" &amp; (Table1[[#This Row],[Game_no.]]))</f>
        <v>20260320_D&amp;E_Fai_2</v>
      </c>
      <c r="B2435" s="1">
        <v>46101</v>
      </c>
      <c r="C2435" s="3">
        <v>2</v>
      </c>
      <c r="D2435" t="s">
        <v>42</v>
      </c>
      <c r="E2435" t="s">
        <v>168</v>
      </c>
      <c r="F2435" t="s">
        <v>168</v>
      </c>
      <c r="G2435" t="s">
        <v>42</v>
      </c>
      <c r="H2435" t="s">
        <v>182</v>
      </c>
      <c r="I2435" t="str">
        <f>TRIM(SUBSTITUTE(Table1[[#This Row],[Player]], " ", ""))</f>
        <v>D.Haller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f t="shared" si="113"/>
        <v>0</v>
      </c>
      <c r="W2435" t="s">
        <v>58</v>
      </c>
      <c r="X2435" s="3"/>
      <c r="Y2435">
        <v>0</v>
      </c>
      <c r="Z2435">
        <v>3.3330000000000002</v>
      </c>
      <c r="AA2435">
        <v>5</v>
      </c>
      <c r="AB2435">
        <v>3</v>
      </c>
      <c r="AC2435">
        <v>3</v>
      </c>
      <c r="AD2435">
        <v>1</v>
      </c>
      <c r="AE2435">
        <v>0</v>
      </c>
      <c r="AF2435">
        <f>Table1[[#This Row],[AB]]+Table1[[#This Row],[BB]]+Table1[[#This Row],[SF]]</f>
        <v>0</v>
      </c>
      <c r="AG2435">
        <f>Table1[[#This Row],[H]]+Table1[[#This Row],[BB]]</f>
        <v>0</v>
      </c>
      <c r="AH2435">
        <f>Table1[[#This Row],[H]]-Table1[[#This Row],[2B]]-Table1[[#This Row],[3B]]-Table1[[#This Row],[HR]]</f>
        <v>0</v>
      </c>
      <c r="AI2435" s="3">
        <f>IF(Table1[[#This Row],[Team_Game_Number]] &gt;_xlfn.MAXIFS(Table1[Team_Game_Number],Table1[Team],Table1[[#This Row],[Team]]) - 5,1,0)</f>
        <v>0</v>
      </c>
      <c r="AJ2435" cm="1">
        <f t="array" ref="AJ2435">MATCH(Table1[[#This Row],[Game_ID]],_xlfn.UNIQUE(_xlfn._xlws.FILTER(Table1[Game_ID],Table1[Team]=Table1[[#This Row],[Team]])),0)</f>
        <v>17</v>
      </c>
      <c r="AK2435">
        <f>IF(Table1[[#This Row],[Last5_Flag]]=1,1,0)</f>
        <v>0</v>
      </c>
      <c r="AL2435">
        <f>COUNTIFS(
    Table1[Player Name], Table1[[#This Row],[Player Name]],
    Table1[Position], Table1[[#This Row],[Position]]
)</f>
        <v>11</v>
      </c>
      <c r="AM2435" t="str" cm="1">
        <f t="array" ref="AM24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36" spans="1:39" x14ac:dyDescent="0.2">
      <c r="A2436" t="str">
        <f>TEXT(Table1[[#This Row],[Date]],"yyyymmdd") &amp; "_" &amp; (LEFT(D2436,3) &amp; "_" &amp; LEFT(E2436,3) &amp; "_" &amp; (Table1[[#This Row],[Game_no.]]))</f>
        <v>20260320_D&amp;E_Fai_2</v>
      </c>
      <c r="B2436" s="1">
        <v>46101</v>
      </c>
      <c r="C2436" s="3">
        <v>2</v>
      </c>
      <c r="D2436" t="s">
        <v>42</v>
      </c>
      <c r="E2436" t="s">
        <v>168</v>
      </c>
      <c r="F2436" t="s">
        <v>168</v>
      </c>
      <c r="G2436" t="s">
        <v>42</v>
      </c>
      <c r="H2436" t="s">
        <v>219</v>
      </c>
      <c r="I2436" t="str">
        <f>TRIM(SUBSTITUTE(Table1[[#This Row],[Player]], " ", ""))</f>
        <v>P.Rusnak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f t="shared" si="113"/>
        <v>0</v>
      </c>
      <c r="W2436" t="s">
        <v>58</v>
      </c>
      <c r="X2436" s="3"/>
      <c r="Y2436">
        <v>0</v>
      </c>
      <c r="Z2436">
        <v>3.6669999999999998</v>
      </c>
      <c r="AA2436">
        <v>5</v>
      </c>
      <c r="AB2436">
        <v>1</v>
      </c>
      <c r="AC2436">
        <v>1</v>
      </c>
      <c r="AD2436">
        <v>0</v>
      </c>
      <c r="AE2436">
        <v>4</v>
      </c>
      <c r="AF2436">
        <f>Table1[[#This Row],[AB]]+Table1[[#This Row],[BB]]+Table1[[#This Row],[SF]]</f>
        <v>0</v>
      </c>
      <c r="AG2436">
        <f>Table1[[#This Row],[H]]+Table1[[#This Row],[BB]]</f>
        <v>0</v>
      </c>
      <c r="AH2436">
        <f>Table1[[#This Row],[H]]-Table1[[#This Row],[2B]]-Table1[[#This Row],[3B]]-Table1[[#This Row],[HR]]</f>
        <v>0</v>
      </c>
      <c r="AI2436" s="3">
        <f>IF(Table1[[#This Row],[Team_Game_Number]] &gt;_xlfn.MAXIFS(Table1[Team_Game_Number],Table1[Team],Table1[[#This Row],[Team]]) - 5,1,0)</f>
        <v>0</v>
      </c>
      <c r="AJ2436" cm="1">
        <f t="array" ref="AJ2436">MATCH(Table1[[#This Row],[Game_ID]],_xlfn.UNIQUE(_xlfn._xlws.FILTER(Table1[Game_ID],Table1[Team]=Table1[[#This Row],[Team]])),0)</f>
        <v>17</v>
      </c>
      <c r="AK2436">
        <f>IF(Table1[[#This Row],[Last5_Flag]]=1,1,0)</f>
        <v>0</v>
      </c>
      <c r="AL2436">
        <f>COUNTIFS(
    Table1[Player Name], Table1[[#This Row],[Player Name]],
    Table1[Position], Table1[[#This Row],[Position]]
)</f>
        <v>11</v>
      </c>
      <c r="AM2436" t="str" cm="1">
        <f t="array" ref="AM24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37" spans="1:39" x14ac:dyDescent="0.2">
      <c r="A2437" t="str">
        <f>TEXT(Table1[[#This Row],[Date]],"yyyymmdd") &amp; "_" &amp; (LEFT(D2437,3) &amp; "_" &amp; LEFT(E2437,3) &amp; "_" &amp; (Table1[[#This Row],[Game_no.]]))</f>
        <v>20260320_D&amp;E_Fai_2</v>
      </c>
      <c r="B2437" s="1">
        <v>46101</v>
      </c>
      <c r="C2437" s="3">
        <v>2</v>
      </c>
      <c r="D2437" t="s">
        <v>42</v>
      </c>
      <c r="E2437" t="s">
        <v>168</v>
      </c>
      <c r="F2437" t="s">
        <v>42</v>
      </c>
      <c r="G2437" t="s">
        <v>168</v>
      </c>
      <c r="H2437" t="s">
        <v>51</v>
      </c>
      <c r="I2437" t="str">
        <f>TRIM(SUBSTITUTE(Table1[[#This Row],[Player]], " ", ""))</f>
        <v>G.Wessling</v>
      </c>
      <c r="J2437">
        <v>4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f t="shared" si="113"/>
        <v>0</v>
      </c>
      <c r="W2437" t="s">
        <v>52</v>
      </c>
      <c r="X2437" s="3">
        <v>1</v>
      </c>
      <c r="Y2437">
        <v>0</v>
      </c>
      <c r="AF2437">
        <f>Table1[[#This Row],[AB]]+Table1[[#This Row],[BB]]+Table1[[#This Row],[SF]]</f>
        <v>4</v>
      </c>
      <c r="AG2437">
        <f>Table1[[#This Row],[H]]+Table1[[#This Row],[BB]]</f>
        <v>0</v>
      </c>
      <c r="AH2437">
        <f>Table1[[#This Row],[H]]-Table1[[#This Row],[2B]]-Table1[[#This Row],[3B]]-Table1[[#This Row],[HR]]</f>
        <v>0</v>
      </c>
      <c r="AI2437" s="3">
        <f>IF(Table1[[#This Row],[Team_Game_Number]] &gt;_xlfn.MAXIFS(Table1[Team_Game_Number],Table1[Team],Table1[[#This Row],[Team]]) - 5,1,0)</f>
        <v>0</v>
      </c>
      <c r="AJ2437" cm="1">
        <f t="array" ref="AJ2437">MATCH(Table1[[#This Row],[Game_ID]],_xlfn.UNIQUE(_xlfn._xlws.FILTER(Table1[Game_ID],Table1[Team]=Table1[[#This Row],[Team]])),0)</f>
        <v>23</v>
      </c>
      <c r="AK2437">
        <f>IF(Table1[[#This Row],[Last5_Flag]]=1,1,0)</f>
        <v>0</v>
      </c>
      <c r="AL2437">
        <f>COUNTIFS(
    Table1[Player Name], Table1[[#This Row],[Player Name]],
    Table1[Position], Table1[[#This Row],[Position]]
)</f>
        <v>26</v>
      </c>
      <c r="AM2437" t="str" cm="1">
        <f t="array" ref="AM24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438" spans="1:39" x14ac:dyDescent="0.2">
      <c r="A2438" t="str">
        <f>TEXT(Table1[[#This Row],[Date]],"yyyymmdd") &amp; "_" &amp; (LEFT(D2438,3) &amp; "_" &amp; LEFT(E2438,3) &amp; "_" &amp; (Table1[[#This Row],[Game_no.]]))</f>
        <v>20260320_D&amp;E_Fai_2</v>
      </c>
      <c r="B2438" s="1">
        <v>46101</v>
      </c>
      <c r="C2438" s="3">
        <v>2</v>
      </c>
      <c r="D2438" t="s">
        <v>42</v>
      </c>
      <c r="E2438" t="s">
        <v>168</v>
      </c>
      <c r="F2438" t="s">
        <v>42</v>
      </c>
      <c r="G2438" t="s">
        <v>168</v>
      </c>
      <c r="H2438" t="s">
        <v>56</v>
      </c>
      <c r="I2438" t="str">
        <f>TRIM(SUBSTITUTE(Table1[[#This Row],[Player]], " ", ""))</f>
        <v>C.Warfield</v>
      </c>
      <c r="J2438">
        <v>3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f t="shared" si="113"/>
        <v>0</v>
      </c>
      <c r="W2438" t="s">
        <v>264</v>
      </c>
      <c r="X2438" s="3">
        <v>2</v>
      </c>
      <c r="Y2438">
        <v>1</v>
      </c>
      <c r="AF2438">
        <f>Table1[[#This Row],[AB]]+Table1[[#This Row],[BB]]+Table1[[#This Row],[SF]]</f>
        <v>3</v>
      </c>
      <c r="AG2438">
        <f>Table1[[#This Row],[H]]+Table1[[#This Row],[BB]]</f>
        <v>0</v>
      </c>
      <c r="AH2438">
        <f>Table1[[#This Row],[H]]-Table1[[#This Row],[2B]]-Table1[[#This Row],[3B]]-Table1[[#This Row],[HR]]</f>
        <v>0</v>
      </c>
      <c r="AI2438" s="3">
        <f>IF(Table1[[#This Row],[Team_Game_Number]] &gt;_xlfn.MAXIFS(Table1[Team_Game_Number],Table1[Team],Table1[[#This Row],[Team]]) - 5,1,0)</f>
        <v>0</v>
      </c>
      <c r="AJ2438" cm="1">
        <f t="array" ref="AJ2438">MATCH(Table1[[#This Row],[Game_ID]],_xlfn.UNIQUE(_xlfn._xlws.FILTER(Table1[Game_ID],Table1[Team]=Table1[[#This Row],[Team]])),0)</f>
        <v>23</v>
      </c>
      <c r="AK2438">
        <f>IF(Table1[[#This Row],[Last5_Flag]]=1,1,0)</f>
        <v>0</v>
      </c>
      <c r="AL2438">
        <f>COUNTIFS(
    Table1[Player Name], Table1[[#This Row],[Player Name]],
    Table1[Position], Table1[[#This Row],[Position]]
)</f>
        <v>1</v>
      </c>
      <c r="AM2438" t="str" cm="1">
        <f t="array" ref="AM24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439" spans="1:39" x14ac:dyDescent="0.2">
      <c r="A2439" t="str">
        <f>TEXT(Table1[[#This Row],[Date]],"yyyymmdd") &amp; "_" &amp; (LEFT(D2439,3) &amp; "_" &amp; LEFT(E2439,3) &amp; "_" &amp; (Table1[[#This Row],[Game_no.]]))</f>
        <v>20260320_D&amp;E_Fai_2</v>
      </c>
      <c r="B2439" s="1">
        <v>46101</v>
      </c>
      <c r="C2439" s="3">
        <v>2</v>
      </c>
      <c r="D2439" t="s">
        <v>42</v>
      </c>
      <c r="E2439" t="s">
        <v>168</v>
      </c>
      <c r="F2439" t="s">
        <v>42</v>
      </c>
      <c r="G2439" t="s">
        <v>168</v>
      </c>
      <c r="H2439" t="s">
        <v>184</v>
      </c>
      <c r="I2439" t="str">
        <f>TRIM(SUBSTITUTE(Table1[[#This Row],[Player]], " ", ""))</f>
        <v>M.McDaniel</v>
      </c>
      <c r="J2439">
        <v>1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f t="shared" ref="V2439" si="114">L2439*1+P2439*2+Q2439*3+R2439*4</f>
        <v>1</v>
      </c>
      <c r="W2439" t="s">
        <v>74</v>
      </c>
      <c r="X2439" s="3">
        <v>2</v>
      </c>
      <c r="Y2439">
        <v>0</v>
      </c>
      <c r="AF2439">
        <f>Table1[[#This Row],[AB]]+Table1[[#This Row],[BB]]+Table1[[#This Row],[SF]]</f>
        <v>1</v>
      </c>
      <c r="AG2439">
        <f>Table1[[#This Row],[H]]+Table1[[#This Row],[BB]]</f>
        <v>1</v>
      </c>
      <c r="AH2439">
        <f>Table1[[#This Row],[H]]-Table1[[#This Row],[2B]]-Table1[[#This Row],[3B]]-Table1[[#This Row],[HR]]</f>
        <v>1</v>
      </c>
      <c r="AI2439" s="3">
        <f>IF(Table1[[#This Row],[Team_Game_Number]] &gt;_xlfn.MAXIFS(Table1[Team_Game_Number],Table1[Team],Table1[[#This Row],[Team]]) - 5,1,0)</f>
        <v>0</v>
      </c>
      <c r="AJ2439" cm="1">
        <f t="array" ref="AJ2439">MATCH(Table1[[#This Row],[Game_ID]],_xlfn.UNIQUE(_xlfn._xlws.FILTER(Table1[Game_ID],Table1[Team]=Table1[[#This Row],[Team]])),0)</f>
        <v>23</v>
      </c>
      <c r="AK2439">
        <f>IF(Table1[[#This Row],[Last5_Flag]]=1,1,0)</f>
        <v>0</v>
      </c>
      <c r="AL2439">
        <f>COUNTIFS(
    Table1[Player Name], Table1[[#This Row],[Player Name]],
    Table1[Position], Table1[[#This Row],[Position]]
)</f>
        <v>6</v>
      </c>
      <c r="AM2439" t="str" cm="1">
        <f t="array" ref="AM24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440" spans="1:39" x14ac:dyDescent="0.2">
      <c r="A2440" t="str">
        <f>TEXT(Table1[[#This Row],[Date]],"yyyymmdd") &amp; "_" &amp; (LEFT(D2440,3) &amp; "_" &amp; LEFT(E2440,3) &amp; "_" &amp; (Table1[[#This Row],[Game_no.]]))</f>
        <v>20260320_D&amp;E_Fai_2</v>
      </c>
      <c r="B2440" s="1">
        <v>46101</v>
      </c>
      <c r="C2440" s="3">
        <v>2</v>
      </c>
      <c r="D2440" t="s">
        <v>42</v>
      </c>
      <c r="E2440" t="s">
        <v>168</v>
      </c>
      <c r="F2440" t="s">
        <v>42</v>
      </c>
      <c r="G2440" t="s">
        <v>168</v>
      </c>
      <c r="H2440" t="s">
        <v>47</v>
      </c>
      <c r="I2440" t="str">
        <f>TRIM(SUBSTITUTE(Table1[[#This Row],[Player]], " ", ""))</f>
        <v>A.Zapach</v>
      </c>
      <c r="J2440">
        <v>4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f t="shared" ref="V2440:V2449" si="115">L2440*1+P2440*2+Q2440*3+R2440*4</f>
        <v>0</v>
      </c>
      <c r="W2440" t="s">
        <v>43</v>
      </c>
      <c r="X2440" s="3">
        <v>3</v>
      </c>
      <c r="Y2440">
        <v>0</v>
      </c>
      <c r="AF2440">
        <f>Table1[[#This Row],[AB]]+Table1[[#This Row],[BB]]+Table1[[#This Row],[SF]]</f>
        <v>4</v>
      </c>
      <c r="AG2440">
        <f>Table1[[#This Row],[H]]+Table1[[#This Row],[BB]]</f>
        <v>0</v>
      </c>
      <c r="AH2440">
        <f>Table1[[#This Row],[H]]-Table1[[#This Row],[2B]]-Table1[[#This Row],[3B]]-Table1[[#This Row],[HR]]</f>
        <v>0</v>
      </c>
      <c r="AI2440" s="3">
        <f>IF(Table1[[#This Row],[Team_Game_Number]] &gt;_xlfn.MAXIFS(Table1[Team_Game_Number],Table1[Team],Table1[[#This Row],[Team]]) - 5,1,0)</f>
        <v>0</v>
      </c>
      <c r="AJ2440" cm="1">
        <f t="array" ref="AJ2440">MATCH(Table1[[#This Row],[Game_ID]],_xlfn.UNIQUE(_xlfn._xlws.FILTER(Table1[Game_ID],Table1[Team]=Table1[[#This Row],[Team]])),0)</f>
        <v>23</v>
      </c>
      <c r="AK2440">
        <f>IF(Table1[[#This Row],[Last5_Flag]]=1,1,0)</f>
        <v>0</v>
      </c>
      <c r="AL2440">
        <f>COUNTIFS(
    Table1[Player Name], Table1[[#This Row],[Player Name]],
    Table1[Position], Table1[[#This Row],[Position]]
)</f>
        <v>27</v>
      </c>
      <c r="AM2440" t="str" cm="1">
        <f t="array" ref="AM24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441" spans="1:39" x14ac:dyDescent="0.2">
      <c r="A2441" t="str">
        <f>TEXT(Table1[[#This Row],[Date]],"yyyymmdd") &amp; "_" &amp; (LEFT(D2441,3) &amp; "_" &amp; LEFT(E2441,3) &amp; "_" &amp; (Table1[[#This Row],[Game_no.]]))</f>
        <v>20260320_D&amp;E_Fai_2</v>
      </c>
      <c r="B2441" s="1">
        <v>46101</v>
      </c>
      <c r="C2441" s="3">
        <v>2</v>
      </c>
      <c r="D2441" t="s">
        <v>42</v>
      </c>
      <c r="E2441" t="s">
        <v>168</v>
      </c>
      <c r="F2441" t="s">
        <v>42</v>
      </c>
      <c r="G2441" t="s">
        <v>168</v>
      </c>
      <c r="H2441" t="s">
        <v>44</v>
      </c>
      <c r="I2441" t="str">
        <f>TRIM(SUBSTITUTE(Table1[[#This Row],[Player]], " ", ""))</f>
        <v>A.Higgins</v>
      </c>
      <c r="J2441">
        <v>4</v>
      </c>
      <c r="K2441">
        <v>0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f t="shared" si="115"/>
        <v>1</v>
      </c>
      <c r="W2441" t="s">
        <v>48</v>
      </c>
      <c r="X2441" s="3">
        <v>4</v>
      </c>
      <c r="Y2441">
        <v>0</v>
      </c>
      <c r="AF2441">
        <f>Table1[[#This Row],[AB]]+Table1[[#This Row],[BB]]+Table1[[#This Row],[SF]]</f>
        <v>4</v>
      </c>
      <c r="AG2441">
        <f>Table1[[#This Row],[H]]+Table1[[#This Row],[BB]]</f>
        <v>1</v>
      </c>
      <c r="AH2441">
        <f>Table1[[#This Row],[H]]-Table1[[#This Row],[2B]]-Table1[[#This Row],[3B]]-Table1[[#This Row],[HR]]</f>
        <v>1</v>
      </c>
      <c r="AI2441" s="3">
        <f>IF(Table1[[#This Row],[Team_Game_Number]] &gt;_xlfn.MAXIFS(Table1[Team_Game_Number],Table1[Team],Table1[[#This Row],[Team]]) - 5,1,0)</f>
        <v>0</v>
      </c>
      <c r="AJ2441" cm="1">
        <f t="array" ref="AJ2441">MATCH(Table1[[#This Row],[Game_ID]],_xlfn.UNIQUE(_xlfn._xlws.FILTER(Table1[Game_ID],Table1[Team]=Table1[[#This Row],[Team]])),0)</f>
        <v>23</v>
      </c>
      <c r="AK2441">
        <f>IF(Table1[[#This Row],[Last5_Flag]]=1,1,0)</f>
        <v>0</v>
      </c>
      <c r="AL2441">
        <f>COUNTIFS(
    Table1[Player Name], Table1[[#This Row],[Player Name]],
    Table1[Position], Table1[[#This Row],[Position]]
)</f>
        <v>22</v>
      </c>
      <c r="AM2441" t="str" cm="1">
        <f t="array" ref="AM24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442" spans="1:39" x14ac:dyDescent="0.2">
      <c r="A2442" t="str">
        <f>TEXT(Table1[[#This Row],[Date]],"yyyymmdd") &amp; "_" &amp; (LEFT(D2442,3) &amp; "_" &amp; LEFT(E2442,3) &amp; "_" &amp; (Table1[[#This Row],[Game_no.]]))</f>
        <v>20260320_D&amp;E_Fai_2</v>
      </c>
      <c r="B2442" s="1">
        <v>46101</v>
      </c>
      <c r="C2442" s="3">
        <v>2</v>
      </c>
      <c r="D2442" t="s">
        <v>42</v>
      </c>
      <c r="E2442" t="s">
        <v>168</v>
      </c>
      <c r="F2442" t="s">
        <v>42</v>
      </c>
      <c r="G2442" t="s">
        <v>168</v>
      </c>
      <c r="H2442" t="s">
        <v>385</v>
      </c>
      <c r="I2442" t="str">
        <f>TRIM(SUBSTITUTE(Table1[[#This Row],[Player]], " ", ""))</f>
        <v>K.England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f t="shared" si="115"/>
        <v>0</v>
      </c>
      <c r="W2442" t="s">
        <v>73</v>
      </c>
      <c r="X2442" s="3"/>
      <c r="Y2442">
        <v>0</v>
      </c>
      <c r="AF2442">
        <f>Table1[[#This Row],[AB]]+Table1[[#This Row],[BB]]+Table1[[#This Row],[SF]]</f>
        <v>0</v>
      </c>
      <c r="AG2442">
        <f>Table1[[#This Row],[H]]+Table1[[#This Row],[BB]]</f>
        <v>0</v>
      </c>
      <c r="AH2442">
        <f>Table1[[#This Row],[H]]-Table1[[#This Row],[2B]]-Table1[[#This Row],[3B]]-Table1[[#This Row],[HR]]</f>
        <v>0</v>
      </c>
      <c r="AI2442" s="3">
        <f>IF(Table1[[#This Row],[Team_Game_Number]] &gt;_xlfn.MAXIFS(Table1[Team_Game_Number],Table1[Team],Table1[[#This Row],[Team]]) - 5,1,0)</f>
        <v>0</v>
      </c>
      <c r="AJ2442" cm="1">
        <f t="array" ref="AJ2442">MATCH(Table1[[#This Row],[Game_ID]],_xlfn.UNIQUE(_xlfn._xlws.FILTER(Table1[Game_ID],Table1[Team]=Table1[[#This Row],[Team]])),0)</f>
        <v>23</v>
      </c>
      <c r="AK2442">
        <f>IF(Table1[[#This Row],[Last5_Flag]]=1,1,0)</f>
        <v>0</v>
      </c>
      <c r="AL2442">
        <f>COUNTIFS(
    Table1[Player Name], Table1[[#This Row],[Player Name]],
    Table1[Position], Table1[[#This Row],[Position]]
)</f>
        <v>2</v>
      </c>
      <c r="AM2442" t="str" cm="1">
        <f t="array" ref="AM24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443" spans="1:39" x14ac:dyDescent="0.2">
      <c r="A2443" t="str">
        <f>TEXT(Table1[[#This Row],[Date]],"yyyymmdd") &amp; "_" &amp; (LEFT(D2443,3) &amp; "_" &amp; LEFT(E2443,3) &amp; "_" &amp; (Table1[[#This Row],[Game_no.]]))</f>
        <v>20260320_D&amp;E_Fai_2</v>
      </c>
      <c r="B2443" s="1">
        <v>46101</v>
      </c>
      <c r="C2443" s="3">
        <v>2</v>
      </c>
      <c r="D2443" t="s">
        <v>42</v>
      </c>
      <c r="E2443" t="s">
        <v>168</v>
      </c>
      <c r="F2443" t="s">
        <v>42</v>
      </c>
      <c r="G2443" t="s">
        <v>168</v>
      </c>
      <c r="H2443" t="s">
        <v>68</v>
      </c>
      <c r="I2443" t="str">
        <f>TRIM(SUBSTITUTE(Table1[[#This Row],[Player]], " ", ""))</f>
        <v>S.Jarvis</v>
      </c>
      <c r="J2443">
        <v>3</v>
      </c>
      <c r="K2443">
        <v>3</v>
      </c>
      <c r="L2443">
        <v>3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1</v>
      </c>
      <c r="T2443">
        <v>0</v>
      </c>
      <c r="U2443">
        <v>0</v>
      </c>
      <c r="V2443">
        <f t="shared" si="115"/>
        <v>7</v>
      </c>
      <c r="W2443" t="s">
        <v>164</v>
      </c>
      <c r="X2443" s="3">
        <v>5</v>
      </c>
      <c r="Y2443">
        <v>0</v>
      </c>
      <c r="Z2443">
        <v>7</v>
      </c>
      <c r="AA2443">
        <v>4</v>
      </c>
      <c r="AB2443">
        <v>5</v>
      </c>
      <c r="AC2443">
        <v>2</v>
      </c>
      <c r="AD2443">
        <v>4</v>
      </c>
      <c r="AE2443">
        <v>7</v>
      </c>
      <c r="AF2443">
        <f>Table1[[#This Row],[AB]]+Table1[[#This Row],[BB]]+Table1[[#This Row],[SF]]</f>
        <v>3</v>
      </c>
      <c r="AG2443">
        <f>Table1[[#This Row],[H]]+Table1[[#This Row],[BB]]</f>
        <v>3</v>
      </c>
      <c r="AH2443">
        <f>Table1[[#This Row],[H]]-Table1[[#This Row],[2B]]-Table1[[#This Row],[3B]]-Table1[[#This Row],[HR]]</f>
        <v>2</v>
      </c>
      <c r="AI2443" s="3">
        <f>IF(Table1[[#This Row],[Team_Game_Number]] &gt;_xlfn.MAXIFS(Table1[Team_Game_Number],Table1[Team],Table1[[#This Row],[Team]]) - 5,1,0)</f>
        <v>0</v>
      </c>
      <c r="AJ2443" cm="1">
        <f t="array" ref="AJ2443">MATCH(Table1[[#This Row],[Game_ID]],_xlfn.UNIQUE(_xlfn._xlws.FILTER(Table1[Game_ID],Table1[Team]=Table1[[#This Row],[Team]])),0)</f>
        <v>23</v>
      </c>
      <c r="AK2443">
        <f>IF(Table1[[#This Row],[Last5_Flag]]=1,1,0)</f>
        <v>0</v>
      </c>
      <c r="AL2443">
        <f>COUNTIFS(
    Table1[Player Name], Table1[[#This Row],[Player Name]],
    Table1[Position], Table1[[#This Row],[Position]]
)</f>
        <v>1</v>
      </c>
      <c r="AM2443" t="str" cm="1">
        <f t="array" ref="AM24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44" spans="1:39" x14ac:dyDescent="0.2">
      <c r="A2444" t="str">
        <f>TEXT(Table1[[#This Row],[Date]],"yyyymmdd") &amp; "_" &amp; (LEFT(D2444,3) &amp; "_" &amp; LEFT(E2444,3) &amp; "_" &amp; (Table1[[#This Row],[Game_no.]]))</f>
        <v>20260320_D&amp;E_Fai_2</v>
      </c>
      <c r="B2444" s="1">
        <v>46101</v>
      </c>
      <c r="C2444" s="3">
        <v>2</v>
      </c>
      <c r="D2444" t="s">
        <v>42</v>
      </c>
      <c r="E2444" t="s">
        <v>168</v>
      </c>
      <c r="F2444" t="s">
        <v>42</v>
      </c>
      <c r="G2444" t="s">
        <v>168</v>
      </c>
      <c r="H2444" t="s">
        <v>96</v>
      </c>
      <c r="I2444" t="str">
        <f>TRIM(SUBSTITUTE(Table1[[#This Row],[Player]], " ", ""))</f>
        <v>A.Belcher</v>
      </c>
      <c r="J2444">
        <v>3</v>
      </c>
      <c r="K2444">
        <v>1</v>
      </c>
      <c r="L2444">
        <v>2</v>
      </c>
      <c r="M2444">
        <v>1</v>
      </c>
      <c r="N2444">
        <v>0</v>
      </c>
      <c r="O2444">
        <v>1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f t="shared" si="115"/>
        <v>4</v>
      </c>
      <c r="W2444" t="s">
        <v>57</v>
      </c>
      <c r="X2444" s="3">
        <v>6</v>
      </c>
      <c r="Y2444">
        <v>0</v>
      </c>
      <c r="AF2444">
        <f>Table1[[#This Row],[AB]]+Table1[[#This Row],[BB]]+Table1[[#This Row],[SF]]</f>
        <v>3</v>
      </c>
      <c r="AG2444">
        <f>Table1[[#This Row],[H]]+Table1[[#This Row],[BB]]</f>
        <v>2</v>
      </c>
      <c r="AH2444">
        <f>Table1[[#This Row],[H]]-Table1[[#This Row],[2B]]-Table1[[#This Row],[3B]]-Table1[[#This Row],[HR]]</f>
        <v>1</v>
      </c>
      <c r="AI2444" s="3">
        <f>IF(Table1[[#This Row],[Team_Game_Number]] &gt;_xlfn.MAXIFS(Table1[Team_Game_Number],Table1[Team],Table1[[#This Row],[Team]]) - 5,1,0)</f>
        <v>0</v>
      </c>
      <c r="AJ2444" cm="1">
        <f t="array" ref="AJ2444">MATCH(Table1[[#This Row],[Game_ID]],_xlfn.UNIQUE(_xlfn._xlws.FILTER(Table1[Game_ID],Table1[Team]=Table1[[#This Row],[Team]])),0)</f>
        <v>23</v>
      </c>
      <c r="AK2444">
        <f>IF(Table1[[#This Row],[Last5_Flag]]=1,1,0)</f>
        <v>0</v>
      </c>
      <c r="AL2444">
        <f>COUNTIFS(
    Table1[Player Name], Table1[[#This Row],[Player Name]],
    Table1[Position], Table1[[#This Row],[Position]]
)</f>
        <v>19</v>
      </c>
      <c r="AM2444" t="str" cm="1">
        <f t="array" ref="AM24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445" spans="1:39" x14ac:dyDescent="0.2">
      <c r="A2445" t="str">
        <f>TEXT(Table1[[#This Row],[Date]],"yyyymmdd") &amp; "_" &amp; (LEFT(D2445,3) &amp; "_" &amp; LEFT(E2445,3) &amp; "_" &amp; (Table1[[#This Row],[Game_no.]]))</f>
        <v>20260320_D&amp;E_Fai_2</v>
      </c>
      <c r="B2445" s="1">
        <v>46101</v>
      </c>
      <c r="C2445" s="3">
        <v>2</v>
      </c>
      <c r="D2445" t="s">
        <v>42</v>
      </c>
      <c r="E2445" t="s">
        <v>168</v>
      </c>
      <c r="F2445" t="s">
        <v>42</v>
      </c>
      <c r="G2445" t="s">
        <v>168</v>
      </c>
      <c r="H2445" t="s">
        <v>461</v>
      </c>
      <c r="I2445" t="str">
        <f>TRIM(SUBSTITUTE(Table1[[#This Row],[Player]], " ", ""))</f>
        <v>L.Ruiz-Rubio</v>
      </c>
      <c r="J2445">
        <v>2</v>
      </c>
      <c r="K2445">
        <v>0</v>
      </c>
      <c r="L2445">
        <v>2</v>
      </c>
      <c r="M2445">
        <v>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f t="shared" si="115"/>
        <v>2</v>
      </c>
      <c r="W2445" t="s">
        <v>8</v>
      </c>
      <c r="X2445" s="3">
        <v>7</v>
      </c>
      <c r="Y2445">
        <v>1</v>
      </c>
      <c r="AF2445">
        <f>Table1[[#This Row],[AB]]+Table1[[#This Row],[BB]]+Table1[[#This Row],[SF]]</f>
        <v>3</v>
      </c>
      <c r="AG2445">
        <f>Table1[[#This Row],[H]]+Table1[[#This Row],[BB]]</f>
        <v>3</v>
      </c>
      <c r="AH2445">
        <f>Table1[[#This Row],[H]]-Table1[[#This Row],[2B]]-Table1[[#This Row],[3B]]-Table1[[#This Row],[HR]]</f>
        <v>2</v>
      </c>
      <c r="AI2445" s="3">
        <f>IF(Table1[[#This Row],[Team_Game_Number]] &gt;_xlfn.MAXIFS(Table1[Team_Game_Number],Table1[Team],Table1[[#This Row],[Team]]) - 5,1,0)</f>
        <v>0</v>
      </c>
      <c r="AJ2445" cm="1">
        <f t="array" ref="AJ2445">MATCH(Table1[[#This Row],[Game_ID]],_xlfn.UNIQUE(_xlfn._xlws.FILTER(Table1[Game_ID],Table1[Team]=Table1[[#This Row],[Team]])),0)</f>
        <v>23</v>
      </c>
      <c r="AK2445">
        <f>IF(Table1[[#This Row],[Last5_Flag]]=1,1,0)</f>
        <v>0</v>
      </c>
      <c r="AL2445">
        <f>COUNTIFS(
    Table1[Player Name], Table1[[#This Row],[Player Name]],
    Table1[Position], Table1[[#This Row],[Position]]
)</f>
        <v>14</v>
      </c>
      <c r="AM2445" t="str" cm="1">
        <f t="array" ref="AM24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446" spans="1:39" x14ac:dyDescent="0.2">
      <c r="A2446" t="str">
        <f>TEXT(Table1[[#This Row],[Date]],"yyyymmdd") &amp; "_" &amp; (LEFT(D2446,3) &amp; "_" &amp; LEFT(E2446,3) &amp; "_" &amp; (Table1[[#This Row],[Game_no.]]))</f>
        <v>20260320_D&amp;E_Fai_2</v>
      </c>
      <c r="B2446" s="1">
        <v>46101</v>
      </c>
      <c r="C2446" s="3">
        <v>2</v>
      </c>
      <c r="D2446" t="s">
        <v>42</v>
      </c>
      <c r="E2446" t="s">
        <v>168</v>
      </c>
      <c r="F2446" t="s">
        <v>42</v>
      </c>
      <c r="G2446" t="s">
        <v>168</v>
      </c>
      <c r="H2446" t="s">
        <v>121</v>
      </c>
      <c r="I2446" t="str">
        <f>TRIM(SUBSTITUTE(Table1[[#This Row],[Player]], " ", ""))</f>
        <v>I.Thomas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f t="shared" si="115"/>
        <v>0</v>
      </c>
      <c r="W2446" t="s">
        <v>73</v>
      </c>
      <c r="X2446" s="3"/>
      <c r="Y2446">
        <v>0</v>
      </c>
      <c r="AF2446">
        <f>Table1[[#This Row],[AB]]+Table1[[#This Row],[BB]]+Table1[[#This Row],[SF]]</f>
        <v>0</v>
      </c>
      <c r="AG2446">
        <f>Table1[[#This Row],[H]]+Table1[[#This Row],[BB]]</f>
        <v>0</v>
      </c>
      <c r="AH2446">
        <f>Table1[[#This Row],[H]]-Table1[[#This Row],[2B]]-Table1[[#This Row],[3B]]-Table1[[#This Row],[HR]]</f>
        <v>0</v>
      </c>
      <c r="AI2446" s="3">
        <f>IF(Table1[[#This Row],[Team_Game_Number]] &gt;_xlfn.MAXIFS(Table1[Team_Game_Number],Table1[Team],Table1[[#This Row],[Team]]) - 5,1,0)</f>
        <v>0</v>
      </c>
      <c r="AJ2446" cm="1">
        <f t="array" ref="AJ2446">MATCH(Table1[[#This Row],[Game_ID]],_xlfn.UNIQUE(_xlfn._xlws.FILTER(Table1[Game_ID],Table1[Team]=Table1[[#This Row],[Team]])),0)</f>
        <v>23</v>
      </c>
      <c r="AK2446">
        <f>IF(Table1[[#This Row],[Last5_Flag]]=1,1,0)</f>
        <v>0</v>
      </c>
      <c r="AL2446">
        <f>COUNTIFS(
    Table1[Player Name], Table1[[#This Row],[Player Name]],
    Table1[Position], Table1[[#This Row],[Position]]
)</f>
        <v>7</v>
      </c>
      <c r="AM2446" t="str" cm="1">
        <f t="array" ref="AM24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447" spans="1:39" x14ac:dyDescent="0.2">
      <c r="A2447" t="str">
        <f>TEXT(Table1[[#This Row],[Date]],"yyyymmdd") &amp; "_" &amp; (LEFT(D2447,3) &amp; "_" &amp; LEFT(E2447,3) &amp; "_" &amp; (Table1[[#This Row],[Game_no.]]))</f>
        <v>20260320_D&amp;E_Fai_2</v>
      </c>
      <c r="B2447" s="1">
        <v>46101</v>
      </c>
      <c r="C2447" s="3">
        <v>2</v>
      </c>
      <c r="D2447" t="s">
        <v>42</v>
      </c>
      <c r="E2447" t="s">
        <v>168</v>
      </c>
      <c r="F2447" t="s">
        <v>42</v>
      </c>
      <c r="G2447" t="s">
        <v>168</v>
      </c>
      <c r="H2447" t="s">
        <v>110</v>
      </c>
      <c r="I2447" t="str">
        <f>TRIM(SUBSTITUTE(Table1[[#This Row],[Player]], " ", ""))</f>
        <v>M.Ledesma</v>
      </c>
      <c r="J2447">
        <v>3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f t="shared" si="115"/>
        <v>1</v>
      </c>
      <c r="W2447" t="s">
        <v>7</v>
      </c>
      <c r="X2447" s="3">
        <v>8</v>
      </c>
      <c r="Y2447">
        <v>1</v>
      </c>
      <c r="AF2447">
        <f>Table1[[#This Row],[AB]]+Table1[[#This Row],[BB]]+Table1[[#This Row],[SF]]</f>
        <v>3</v>
      </c>
      <c r="AG2447">
        <f>Table1[[#This Row],[H]]+Table1[[#This Row],[BB]]</f>
        <v>1</v>
      </c>
      <c r="AH2447">
        <f>Table1[[#This Row],[H]]-Table1[[#This Row],[2B]]-Table1[[#This Row],[3B]]-Table1[[#This Row],[HR]]</f>
        <v>1</v>
      </c>
      <c r="AI2447" s="3">
        <f>IF(Table1[[#This Row],[Team_Game_Number]] &gt;_xlfn.MAXIFS(Table1[Team_Game_Number],Table1[Team],Table1[[#This Row],[Team]]) - 5,1,0)</f>
        <v>0</v>
      </c>
      <c r="AJ2447" cm="1">
        <f t="array" ref="AJ2447">MATCH(Table1[[#This Row],[Game_ID]],_xlfn.UNIQUE(_xlfn._xlws.FILTER(Table1[Game_ID],Table1[Team]=Table1[[#This Row],[Team]])),0)</f>
        <v>23</v>
      </c>
      <c r="AK2447">
        <f>IF(Table1[[#This Row],[Last5_Flag]]=1,1,0)</f>
        <v>0</v>
      </c>
      <c r="AL2447">
        <f>COUNTIFS(
    Table1[Player Name], Table1[[#This Row],[Player Name]],
    Table1[Position], Table1[[#This Row],[Position]]
)</f>
        <v>9</v>
      </c>
      <c r="AM2447" t="str" cm="1">
        <f t="array" ref="AM24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448" spans="1:39" x14ac:dyDescent="0.2">
      <c r="A2448" t="str">
        <f>TEXT(Table1[[#This Row],[Date]],"yyyymmdd") &amp; "_" &amp; (LEFT(D2448,3) &amp; "_" &amp; LEFT(E2448,3) &amp; "_" &amp; (Table1[[#This Row],[Game_no.]]))</f>
        <v>20260320_D&amp;E_Fai_2</v>
      </c>
      <c r="B2448" s="1">
        <v>46101</v>
      </c>
      <c r="C2448" s="3">
        <v>2</v>
      </c>
      <c r="D2448" t="s">
        <v>42</v>
      </c>
      <c r="E2448" t="s">
        <v>168</v>
      </c>
      <c r="F2448" t="s">
        <v>42</v>
      </c>
      <c r="G2448" t="s">
        <v>168</v>
      </c>
      <c r="H2448" t="s">
        <v>55</v>
      </c>
      <c r="I2448" t="str">
        <f>TRIM(SUBSTITUTE(Table1[[#This Row],[Player]], " ", ""))</f>
        <v>M.Smith</v>
      </c>
      <c r="J2448">
        <v>3</v>
      </c>
      <c r="K2448">
        <v>0</v>
      </c>
      <c r="L2448">
        <v>0</v>
      </c>
      <c r="M2448">
        <v>0</v>
      </c>
      <c r="N2448">
        <v>0</v>
      </c>
      <c r="O2448">
        <v>2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f t="shared" si="115"/>
        <v>0</v>
      </c>
      <c r="W2448" t="s">
        <v>54</v>
      </c>
      <c r="X2448" s="3">
        <v>9</v>
      </c>
      <c r="Y2448">
        <v>0</v>
      </c>
      <c r="AF2448">
        <f>Table1[[#This Row],[AB]]+Table1[[#This Row],[BB]]+Table1[[#This Row],[SF]]</f>
        <v>3</v>
      </c>
      <c r="AG2448">
        <f>Table1[[#This Row],[H]]+Table1[[#This Row],[BB]]</f>
        <v>0</v>
      </c>
      <c r="AH2448">
        <f>Table1[[#This Row],[H]]-Table1[[#This Row],[2B]]-Table1[[#This Row],[3B]]-Table1[[#This Row],[HR]]</f>
        <v>0</v>
      </c>
      <c r="AI2448" s="3">
        <f>IF(Table1[[#This Row],[Team_Game_Number]] &gt;_xlfn.MAXIFS(Table1[Team_Game_Number],Table1[Team],Table1[[#This Row],[Team]]) - 5,1,0)</f>
        <v>0</v>
      </c>
      <c r="AJ2448" cm="1">
        <f t="array" ref="AJ2448">MATCH(Table1[[#This Row],[Game_ID]],_xlfn.UNIQUE(_xlfn._xlws.FILTER(Table1[Game_ID],Table1[Team]=Table1[[#This Row],[Team]])),0)</f>
        <v>23</v>
      </c>
      <c r="AK2448">
        <f>IF(Table1[[#This Row],[Last5_Flag]]=1,1,0)</f>
        <v>0</v>
      </c>
      <c r="AL2448">
        <f>COUNTIFS(
    Table1[Player Name], Table1[[#This Row],[Player Name]],
    Table1[Position], Table1[[#This Row],[Position]]
)</f>
        <v>21</v>
      </c>
      <c r="AM2448" t="str" cm="1">
        <f t="array" ref="AM24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449" spans="1:39" x14ac:dyDescent="0.2">
      <c r="A2449" t="str">
        <f>TEXT(Table1[[#This Row],[Date]],"yyyymmdd") &amp; "_" &amp; (LEFT(D2449,3) &amp; "_" &amp; LEFT(E2449,3) &amp; "_" &amp; (Table1[[#This Row],[Game_no.]]))</f>
        <v>20260320_D&amp;E_Fai_2</v>
      </c>
      <c r="B2449" s="1">
        <v>46101</v>
      </c>
      <c r="C2449" s="3">
        <v>2</v>
      </c>
      <c r="D2449" t="s">
        <v>42</v>
      </c>
      <c r="E2449" t="s">
        <v>168</v>
      </c>
      <c r="F2449" t="s">
        <v>42</v>
      </c>
      <c r="G2449" t="s">
        <v>168</v>
      </c>
      <c r="H2449" t="s">
        <v>59</v>
      </c>
      <c r="I2449" t="str">
        <f>TRIM(SUBSTITUTE(Table1[[#This Row],[Player]], " ", ""))</f>
        <v>S.Kneeland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f t="shared" si="115"/>
        <v>0</v>
      </c>
      <c r="W2449" t="s">
        <v>58</v>
      </c>
      <c r="X2449" s="3"/>
      <c r="Y2449">
        <v>0</v>
      </c>
      <c r="AF2449">
        <f>Table1[[#This Row],[AB]]+Table1[[#This Row],[BB]]+Table1[[#This Row],[SF]]</f>
        <v>0</v>
      </c>
      <c r="AG2449">
        <f>Table1[[#This Row],[H]]+Table1[[#This Row],[BB]]</f>
        <v>0</v>
      </c>
      <c r="AH2449">
        <f>Table1[[#This Row],[H]]-Table1[[#This Row],[2B]]-Table1[[#This Row],[3B]]-Table1[[#This Row],[HR]]</f>
        <v>0</v>
      </c>
      <c r="AI2449" s="3">
        <f>IF(Table1[[#This Row],[Team_Game_Number]] &gt;_xlfn.MAXIFS(Table1[Team_Game_Number],Table1[Team],Table1[[#This Row],[Team]]) - 5,1,0)</f>
        <v>0</v>
      </c>
      <c r="AJ2449" cm="1">
        <f t="array" ref="AJ2449">MATCH(Table1[[#This Row],[Game_ID]],_xlfn.UNIQUE(_xlfn._xlws.FILTER(Table1[Game_ID],Table1[Team]=Table1[[#This Row],[Team]])),0)</f>
        <v>23</v>
      </c>
      <c r="AK2449">
        <f>IF(Table1[[#This Row],[Last5_Flag]]=1,1,0)</f>
        <v>0</v>
      </c>
      <c r="AL2449">
        <f>COUNTIFS(
    Table1[Player Name], Table1[[#This Row],[Player Name]],
    Table1[Position], Table1[[#This Row],[Position]]
)</f>
        <v>17</v>
      </c>
      <c r="AM2449" t="str" cm="1">
        <f t="array" ref="AM24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50" spans="1:39" x14ac:dyDescent="0.2">
      <c r="A2450" t="str">
        <f>TEXT(Table1[[#This Row],[Date]],"yyyymmdd") &amp; "_" &amp; (LEFT(D2450,3) &amp; "_" &amp; LEFT(E2450,3) &amp; "_" &amp; (Table1[[#This Row],[Game_no.]]))</f>
        <v>20260321_Con_UC_1</v>
      </c>
      <c r="B2450" s="1">
        <v>46102</v>
      </c>
      <c r="C2450" s="3">
        <v>1</v>
      </c>
      <c r="D2450" t="s">
        <v>97</v>
      </c>
      <c r="E2450" t="s">
        <v>201</v>
      </c>
      <c r="F2450" t="s">
        <v>97</v>
      </c>
      <c r="G2450" t="s">
        <v>201</v>
      </c>
      <c r="H2450" t="s">
        <v>98</v>
      </c>
      <c r="I2450" t="str">
        <f>TRIM(SUBSTITUTE(Table1[[#This Row],[Player]], " ", ""))</f>
        <v>K.Morgan</v>
      </c>
      <c r="J2450">
        <v>3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2</v>
      </c>
      <c r="T2450">
        <v>0</v>
      </c>
      <c r="U2450">
        <v>0</v>
      </c>
      <c r="V2450">
        <f t="shared" ref="V2450:V2458" si="116">L2450*1+P2450*2+Q2450*3+R2450*4</f>
        <v>0</v>
      </c>
      <c r="W2450" t="s">
        <v>8</v>
      </c>
      <c r="X2450" s="3">
        <v>1</v>
      </c>
      <c r="Y2450">
        <v>1</v>
      </c>
      <c r="AF2450">
        <f>Table1[[#This Row],[AB]]+Table1[[#This Row],[BB]]+Table1[[#This Row],[SF]]</f>
        <v>3</v>
      </c>
      <c r="AG2450">
        <f>Table1[[#This Row],[H]]+Table1[[#This Row],[BB]]</f>
        <v>0</v>
      </c>
      <c r="AH2450">
        <f>Table1[[#This Row],[H]]-Table1[[#This Row],[2B]]-Table1[[#This Row],[3B]]-Table1[[#This Row],[HR]]</f>
        <v>0</v>
      </c>
      <c r="AI2450" s="3">
        <f>IF(Table1[[#This Row],[Team_Game_Number]] &gt;_xlfn.MAXIFS(Table1[Team_Game_Number],Table1[Team],Table1[[#This Row],[Team]]) - 5,1,0)</f>
        <v>0</v>
      </c>
      <c r="AJ2450" cm="1">
        <f t="array" ref="AJ2450">MATCH(Table1[[#This Row],[Game_ID]],_xlfn.UNIQUE(_xlfn._xlws.FILTER(Table1[Game_ID],Table1[Team]=Table1[[#This Row],[Team]])),0)</f>
        <v>19</v>
      </c>
      <c r="AK2450">
        <f>IF(Table1[[#This Row],[Last5_Flag]]=1,1,0)</f>
        <v>0</v>
      </c>
      <c r="AL2450">
        <f>COUNTIFS(
    Table1[Player Name], Table1[[#This Row],[Player Name]],
    Table1[Position], Table1[[#This Row],[Position]]
)</f>
        <v>28</v>
      </c>
      <c r="AM2450" t="str" cm="1">
        <f t="array" ref="AM24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451" spans="1:39" x14ac:dyDescent="0.2">
      <c r="A2451" t="str">
        <f>TEXT(Table1[[#This Row],[Date]],"yyyymmdd") &amp; "_" &amp; (LEFT(D2451,3) &amp; "_" &amp; LEFT(E2451,3) &amp; "_" &amp; (Table1[[#This Row],[Game_no.]]))</f>
        <v>20260321_Con_UC_1</v>
      </c>
      <c r="B2451" s="1">
        <v>46102</v>
      </c>
      <c r="C2451" s="3">
        <v>1</v>
      </c>
      <c r="D2451" t="s">
        <v>97</v>
      </c>
      <c r="E2451" t="s">
        <v>201</v>
      </c>
      <c r="F2451" t="s">
        <v>97</v>
      </c>
      <c r="G2451" t="s">
        <v>201</v>
      </c>
      <c r="H2451" t="s">
        <v>101</v>
      </c>
      <c r="I2451" t="str">
        <f>TRIM(SUBSTITUTE(Table1[[#This Row],[Player]], " ", ""))</f>
        <v>L.Lewis</v>
      </c>
      <c r="J2451">
        <v>4</v>
      </c>
      <c r="K2451">
        <v>1</v>
      </c>
      <c r="L2451">
        <v>2</v>
      </c>
      <c r="M2451">
        <v>1</v>
      </c>
      <c r="N2451">
        <v>0</v>
      </c>
      <c r="O2451">
        <v>1</v>
      </c>
      <c r="P2451">
        <v>1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f t="shared" si="116"/>
        <v>8</v>
      </c>
      <c r="W2451" t="s">
        <v>48</v>
      </c>
      <c r="X2451" s="3">
        <v>2</v>
      </c>
      <c r="Y2451">
        <v>0</v>
      </c>
      <c r="AF2451">
        <f>Table1[[#This Row],[AB]]+Table1[[#This Row],[BB]]+Table1[[#This Row],[SF]]</f>
        <v>4</v>
      </c>
      <c r="AG2451">
        <f>Table1[[#This Row],[H]]+Table1[[#This Row],[BB]]</f>
        <v>2</v>
      </c>
      <c r="AH2451">
        <f>Table1[[#This Row],[H]]-Table1[[#This Row],[2B]]-Table1[[#This Row],[3B]]-Table1[[#This Row],[HR]]</f>
        <v>0</v>
      </c>
      <c r="AI2451" s="3">
        <f>IF(Table1[[#This Row],[Team_Game_Number]] &gt;_xlfn.MAXIFS(Table1[Team_Game_Number],Table1[Team],Table1[[#This Row],[Team]]) - 5,1,0)</f>
        <v>0</v>
      </c>
      <c r="AJ2451" cm="1">
        <f t="array" ref="AJ2451">MATCH(Table1[[#This Row],[Game_ID]],_xlfn.UNIQUE(_xlfn._xlws.FILTER(Table1[Game_ID],Table1[Team]=Table1[[#This Row],[Team]])),0)</f>
        <v>19</v>
      </c>
      <c r="AK2451">
        <f>IF(Table1[[#This Row],[Last5_Flag]]=1,1,0)</f>
        <v>0</v>
      </c>
      <c r="AL2451">
        <f>COUNTIFS(
    Table1[Player Name], Table1[[#This Row],[Player Name]],
    Table1[Position], Table1[[#This Row],[Position]]
)</f>
        <v>28</v>
      </c>
      <c r="AM2451" t="str" cm="1">
        <f t="array" ref="AM24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452" spans="1:39" x14ac:dyDescent="0.2">
      <c r="A2452" t="str">
        <f>TEXT(Table1[[#This Row],[Date]],"yyyymmdd") &amp; "_" &amp; (LEFT(D2452,3) &amp; "_" &amp; LEFT(E2452,3) &amp; "_" &amp; (Table1[[#This Row],[Game_no.]]))</f>
        <v>20260321_Con_UC_1</v>
      </c>
      <c r="B2452" s="1">
        <v>46102</v>
      </c>
      <c r="C2452" s="3">
        <v>1</v>
      </c>
      <c r="D2452" t="s">
        <v>97</v>
      </c>
      <c r="E2452" t="s">
        <v>201</v>
      </c>
      <c r="F2452" t="s">
        <v>97</v>
      </c>
      <c r="G2452" t="s">
        <v>201</v>
      </c>
      <c r="H2452" t="s">
        <v>102</v>
      </c>
      <c r="I2452" t="str">
        <f>TRIM(SUBSTITUTE(Table1[[#This Row],[Player]], " ", ""))</f>
        <v>A.Giles</v>
      </c>
      <c r="J2452">
        <v>3</v>
      </c>
      <c r="K2452">
        <v>0</v>
      </c>
      <c r="L2452">
        <v>0</v>
      </c>
      <c r="M2452">
        <v>0</v>
      </c>
      <c r="N2452">
        <v>1</v>
      </c>
      <c r="O2452">
        <v>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f t="shared" si="116"/>
        <v>0</v>
      </c>
      <c r="W2452" t="s">
        <v>57</v>
      </c>
      <c r="X2452" s="3">
        <v>3</v>
      </c>
      <c r="Y2452">
        <v>0</v>
      </c>
      <c r="AF2452">
        <f>Table1[[#This Row],[AB]]+Table1[[#This Row],[BB]]+Table1[[#This Row],[SF]]</f>
        <v>4</v>
      </c>
      <c r="AG2452">
        <f>Table1[[#This Row],[H]]+Table1[[#This Row],[BB]]</f>
        <v>1</v>
      </c>
      <c r="AH2452">
        <f>Table1[[#This Row],[H]]-Table1[[#This Row],[2B]]-Table1[[#This Row],[3B]]-Table1[[#This Row],[HR]]</f>
        <v>0</v>
      </c>
      <c r="AI2452" s="3">
        <f>IF(Table1[[#This Row],[Team_Game_Number]] &gt;_xlfn.MAXIFS(Table1[Team_Game_Number],Table1[Team],Table1[[#This Row],[Team]]) - 5,1,0)</f>
        <v>0</v>
      </c>
      <c r="AJ2452" cm="1">
        <f t="array" ref="AJ2452">MATCH(Table1[[#This Row],[Game_ID]],_xlfn.UNIQUE(_xlfn._xlws.FILTER(Table1[Game_ID],Table1[Team]=Table1[[#This Row],[Team]])),0)</f>
        <v>19</v>
      </c>
      <c r="AK2452">
        <f>IF(Table1[[#This Row],[Last5_Flag]]=1,1,0)</f>
        <v>0</v>
      </c>
      <c r="AL2452">
        <f>COUNTIFS(
    Table1[Player Name], Table1[[#This Row],[Player Name]],
    Table1[Position], Table1[[#This Row],[Position]]
)</f>
        <v>27</v>
      </c>
      <c r="AM2452" t="str" cm="1">
        <f t="array" ref="AM24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453" spans="1:39" x14ac:dyDescent="0.2">
      <c r="A2453" t="str">
        <f>TEXT(Table1[[#This Row],[Date]],"yyyymmdd") &amp; "_" &amp; (LEFT(D2453,3) &amp; "_" &amp; LEFT(E2453,3) &amp; "_" &amp; (Table1[[#This Row],[Game_no.]]))</f>
        <v>20260321_Con_UC_1</v>
      </c>
      <c r="B2453" s="1">
        <v>46102</v>
      </c>
      <c r="C2453" s="3">
        <v>1</v>
      </c>
      <c r="D2453" t="s">
        <v>97</v>
      </c>
      <c r="E2453" t="s">
        <v>201</v>
      </c>
      <c r="F2453" t="s">
        <v>97</v>
      </c>
      <c r="G2453" t="s">
        <v>201</v>
      </c>
      <c r="H2453" t="s">
        <v>100</v>
      </c>
      <c r="I2453" t="str">
        <f>TRIM(SUBSTITUTE(Table1[[#This Row],[Player]], " ", ""))</f>
        <v>M.Hollis</v>
      </c>
      <c r="J2453">
        <v>3</v>
      </c>
      <c r="K2453">
        <v>0</v>
      </c>
      <c r="L2453">
        <v>0</v>
      </c>
      <c r="M2453">
        <v>0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f t="shared" si="116"/>
        <v>0</v>
      </c>
      <c r="W2453" t="s">
        <v>58</v>
      </c>
      <c r="X2453" s="3">
        <v>4</v>
      </c>
      <c r="Y2453">
        <v>0</v>
      </c>
      <c r="Z2453">
        <v>7</v>
      </c>
      <c r="AA2453">
        <v>9</v>
      </c>
      <c r="AB2453">
        <v>6</v>
      </c>
      <c r="AC2453">
        <v>4</v>
      </c>
      <c r="AD2453">
        <v>5</v>
      </c>
      <c r="AE2453">
        <v>1</v>
      </c>
      <c r="AF2453">
        <f>Table1[[#This Row],[AB]]+Table1[[#This Row],[BB]]+Table1[[#This Row],[SF]]</f>
        <v>3</v>
      </c>
      <c r="AG2453">
        <f>Table1[[#This Row],[H]]+Table1[[#This Row],[BB]]</f>
        <v>0</v>
      </c>
      <c r="AH2453">
        <f>Table1[[#This Row],[H]]-Table1[[#This Row],[2B]]-Table1[[#This Row],[3B]]-Table1[[#This Row],[HR]]</f>
        <v>0</v>
      </c>
      <c r="AI2453" s="3">
        <f>IF(Table1[[#This Row],[Team_Game_Number]] &gt;_xlfn.MAXIFS(Table1[Team_Game_Number],Table1[Team],Table1[[#This Row],[Team]]) - 5,1,0)</f>
        <v>0</v>
      </c>
      <c r="AJ2453" cm="1">
        <f t="array" ref="AJ2453">MATCH(Table1[[#This Row],[Game_ID]],_xlfn.UNIQUE(_xlfn._xlws.FILTER(Table1[Game_ID],Table1[Team]=Table1[[#This Row],[Team]])),0)</f>
        <v>19</v>
      </c>
      <c r="AK2453">
        <f>IF(Table1[[#This Row],[Last5_Flag]]=1,1,0)</f>
        <v>0</v>
      </c>
      <c r="AL2453">
        <f>COUNTIFS(
    Table1[Player Name], Table1[[#This Row],[Player Name]],
    Table1[Position], Table1[[#This Row],[Position]]
)</f>
        <v>10</v>
      </c>
      <c r="AM2453" t="str" cm="1">
        <f t="array" ref="AM24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54" spans="1:39" x14ac:dyDescent="0.2">
      <c r="A2454" t="str">
        <f>TEXT(Table1[[#This Row],[Date]],"yyyymmdd") &amp; "_" &amp; (LEFT(D2454,3) &amp; "_" &amp; LEFT(E2454,3) &amp; "_" &amp; (Table1[[#This Row],[Game_no.]]))</f>
        <v>20260321_Con_UC_1</v>
      </c>
      <c r="B2454" s="1">
        <v>46102</v>
      </c>
      <c r="C2454" s="3">
        <v>1</v>
      </c>
      <c r="D2454" t="s">
        <v>97</v>
      </c>
      <c r="E2454" t="s">
        <v>201</v>
      </c>
      <c r="F2454" t="s">
        <v>97</v>
      </c>
      <c r="G2454" t="s">
        <v>201</v>
      </c>
      <c r="H2454" t="s">
        <v>104</v>
      </c>
      <c r="I2454" t="str">
        <f>TRIM(SUBSTITUTE(Table1[[#This Row],[Player]], " ", ""))</f>
        <v>K.McCord</v>
      </c>
      <c r="J2454">
        <v>3</v>
      </c>
      <c r="K2454">
        <v>1</v>
      </c>
      <c r="L2454">
        <v>2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f t="shared" si="116"/>
        <v>2</v>
      </c>
      <c r="W2454" t="s">
        <v>7</v>
      </c>
      <c r="X2454" s="3">
        <v>5</v>
      </c>
      <c r="Y2454">
        <v>0</v>
      </c>
      <c r="AF2454">
        <f>Table1[[#This Row],[AB]]+Table1[[#This Row],[BB]]+Table1[[#This Row],[SF]]</f>
        <v>3</v>
      </c>
      <c r="AG2454">
        <f>Table1[[#This Row],[H]]+Table1[[#This Row],[BB]]</f>
        <v>2</v>
      </c>
      <c r="AH2454">
        <f>Table1[[#This Row],[H]]-Table1[[#This Row],[2B]]-Table1[[#This Row],[3B]]-Table1[[#This Row],[HR]]</f>
        <v>2</v>
      </c>
      <c r="AI2454" s="3">
        <f>IF(Table1[[#This Row],[Team_Game_Number]] &gt;_xlfn.MAXIFS(Table1[Team_Game_Number],Table1[Team],Table1[[#This Row],[Team]]) - 5,1,0)</f>
        <v>0</v>
      </c>
      <c r="AJ2454" cm="1">
        <f t="array" ref="AJ2454">MATCH(Table1[[#This Row],[Game_ID]],_xlfn.UNIQUE(_xlfn._xlws.FILTER(Table1[Game_ID],Table1[Team]=Table1[[#This Row],[Team]])),0)</f>
        <v>19</v>
      </c>
      <c r="AK2454">
        <f>IF(Table1[[#This Row],[Last5_Flag]]=1,1,0)</f>
        <v>0</v>
      </c>
      <c r="AL2454">
        <f>COUNTIFS(
    Table1[Player Name], Table1[[#This Row],[Player Name]],
    Table1[Position], Table1[[#This Row],[Position]]
)</f>
        <v>22</v>
      </c>
      <c r="AM2454" t="str" cm="1">
        <f t="array" ref="AM24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455" spans="1:39" x14ac:dyDescent="0.2">
      <c r="A2455" t="str">
        <f>TEXT(Table1[[#This Row],[Date]],"yyyymmdd") &amp; "_" &amp; (LEFT(D2455,3) &amp; "_" &amp; LEFT(E2455,3) &amp; "_" &amp; (Table1[[#This Row],[Game_no.]]))</f>
        <v>20260321_Con_UC_1</v>
      </c>
      <c r="B2455" s="1">
        <v>46102</v>
      </c>
      <c r="C2455" s="3">
        <v>1</v>
      </c>
      <c r="D2455" t="s">
        <v>97</v>
      </c>
      <c r="E2455" t="s">
        <v>201</v>
      </c>
      <c r="F2455" t="s">
        <v>97</v>
      </c>
      <c r="G2455" t="s">
        <v>201</v>
      </c>
      <c r="H2455" t="s">
        <v>111</v>
      </c>
      <c r="I2455" t="str">
        <f>TRIM(SUBSTITUTE(Table1[[#This Row],[Player]], " ", ""))</f>
        <v>H.Niten</v>
      </c>
      <c r="J2455">
        <v>3</v>
      </c>
      <c r="K2455">
        <v>1</v>
      </c>
      <c r="L2455">
        <v>1</v>
      </c>
      <c r="M2455">
        <v>2</v>
      </c>
      <c r="N2455">
        <v>0</v>
      </c>
      <c r="O2455">
        <v>1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f t="shared" si="116"/>
        <v>5</v>
      </c>
      <c r="W2455" t="s">
        <v>50</v>
      </c>
      <c r="X2455" s="3">
        <v>6</v>
      </c>
      <c r="Y2455">
        <v>0</v>
      </c>
      <c r="AF2455">
        <f>Table1[[#This Row],[AB]]+Table1[[#This Row],[BB]]+Table1[[#This Row],[SF]]</f>
        <v>3</v>
      </c>
      <c r="AG2455">
        <f>Table1[[#This Row],[H]]+Table1[[#This Row],[BB]]</f>
        <v>1</v>
      </c>
      <c r="AH2455">
        <f>Table1[[#This Row],[H]]-Table1[[#This Row],[2B]]-Table1[[#This Row],[3B]]-Table1[[#This Row],[HR]]</f>
        <v>0</v>
      </c>
      <c r="AI2455" s="3">
        <f>IF(Table1[[#This Row],[Team_Game_Number]] &gt;_xlfn.MAXIFS(Table1[Team_Game_Number],Table1[Team],Table1[[#This Row],[Team]]) - 5,1,0)</f>
        <v>0</v>
      </c>
      <c r="AJ2455" cm="1">
        <f t="array" ref="AJ2455">MATCH(Table1[[#This Row],[Game_ID]],_xlfn.UNIQUE(_xlfn._xlws.FILTER(Table1[Game_ID],Table1[Team]=Table1[[#This Row],[Team]])),0)</f>
        <v>19</v>
      </c>
      <c r="AK2455">
        <f>IF(Table1[[#This Row],[Last5_Flag]]=1,1,0)</f>
        <v>0</v>
      </c>
      <c r="AL2455">
        <f>COUNTIFS(
    Table1[Player Name], Table1[[#This Row],[Player Name]],
    Table1[Position], Table1[[#This Row],[Position]]
)</f>
        <v>4</v>
      </c>
      <c r="AM2455" t="str" cm="1">
        <f t="array" ref="AM24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456" spans="1:39" x14ac:dyDescent="0.2">
      <c r="A2456" t="str">
        <f>TEXT(Table1[[#This Row],[Date]],"yyyymmdd") &amp; "_" &amp; (LEFT(D2456,3) &amp; "_" &amp; LEFT(E2456,3) &amp; "_" &amp; (Table1[[#This Row],[Game_no.]]))</f>
        <v>20260321_Con_UC_1</v>
      </c>
      <c r="B2456" s="1">
        <v>46102</v>
      </c>
      <c r="C2456" s="3">
        <v>1</v>
      </c>
      <c r="D2456" t="s">
        <v>97</v>
      </c>
      <c r="E2456" t="s">
        <v>201</v>
      </c>
      <c r="F2456" t="s">
        <v>97</v>
      </c>
      <c r="G2456" t="s">
        <v>201</v>
      </c>
      <c r="H2456" t="s">
        <v>105</v>
      </c>
      <c r="I2456" t="str">
        <f>TRIM(SUBSTITUTE(Table1[[#This Row],[Player]], " ", ""))</f>
        <v>K.Sholter</v>
      </c>
      <c r="J2456">
        <v>3</v>
      </c>
      <c r="K2456">
        <v>0</v>
      </c>
      <c r="L2456">
        <v>0</v>
      </c>
      <c r="M2456">
        <v>0</v>
      </c>
      <c r="N2456">
        <v>0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f t="shared" si="116"/>
        <v>0</v>
      </c>
      <c r="W2456" t="s">
        <v>52</v>
      </c>
      <c r="X2456" s="3">
        <v>7</v>
      </c>
      <c r="Y2456">
        <v>0</v>
      </c>
      <c r="AF2456">
        <f>Table1[[#This Row],[AB]]+Table1[[#This Row],[BB]]+Table1[[#This Row],[SF]]</f>
        <v>3</v>
      </c>
      <c r="AG2456">
        <f>Table1[[#This Row],[H]]+Table1[[#This Row],[BB]]</f>
        <v>0</v>
      </c>
      <c r="AH2456">
        <f>Table1[[#This Row],[H]]-Table1[[#This Row],[2B]]-Table1[[#This Row],[3B]]-Table1[[#This Row],[HR]]</f>
        <v>0</v>
      </c>
      <c r="AI2456" s="3">
        <f>IF(Table1[[#This Row],[Team_Game_Number]] &gt;_xlfn.MAXIFS(Table1[Team_Game_Number],Table1[Team],Table1[[#This Row],[Team]]) - 5,1,0)</f>
        <v>0</v>
      </c>
      <c r="AJ2456" cm="1">
        <f t="array" ref="AJ2456">MATCH(Table1[[#This Row],[Game_ID]],_xlfn.UNIQUE(_xlfn._xlws.FILTER(Table1[Game_ID],Table1[Team]=Table1[[#This Row],[Team]])),0)</f>
        <v>19</v>
      </c>
      <c r="AK2456">
        <f>IF(Table1[[#This Row],[Last5_Flag]]=1,1,0)</f>
        <v>0</v>
      </c>
      <c r="AL2456">
        <f>COUNTIFS(
    Table1[Player Name], Table1[[#This Row],[Player Name]],
    Table1[Position], Table1[[#This Row],[Position]]
)</f>
        <v>16</v>
      </c>
      <c r="AM2456" t="str" cm="1">
        <f t="array" ref="AM24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457" spans="1:39" x14ac:dyDescent="0.2">
      <c r="A2457" t="str">
        <f>TEXT(Table1[[#This Row],[Date]],"yyyymmdd") &amp; "_" &amp; (LEFT(D2457,3) &amp; "_" &amp; LEFT(E2457,3) &amp; "_" &amp; (Table1[[#This Row],[Game_no.]]))</f>
        <v>20260321_Con_UC_1</v>
      </c>
      <c r="B2457" s="1">
        <v>46102</v>
      </c>
      <c r="C2457" s="3">
        <v>1</v>
      </c>
      <c r="D2457" t="s">
        <v>97</v>
      </c>
      <c r="E2457" t="s">
        <v>201</v>
      </c>
      <c r="F2457" t="s">
        <v>97</v>
      </c>
      <c r="G2457" t="s">
        <v>201</v>
      </c>
      <c r="H2457" t="s">
        <v>103</v>
      </c>
      <c r="I2457" t="str">
        <f>TRIM(SUBSTITUTE(Table1[[#This Row],[Player]], " ", ""))</f>
        <v>M.Gleason</v>
      </c>
      <c r="J2457">
        <v>1</v>
      </c>
      <c r="K2457">
        <v>0</v>
      </c>
      <c r="L2457">
        <v>0</v>
      </c>
      <c r="M2457">
        <v>0</v>
      </c>
      <c r="N2457">
        <v>1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f t="shared" si="116"/>
        <v>0</v>
      </c>
      <c r="W2457" t="s">
        <v>54</v>
      </c>
      <c r="X2457" s="3">
        <v>8</v>
      </c>
      <c r="Y2457">
        <v>0</v>
      </c>
      <c r="AF2457">
        <f>Table1[[#This Row],[AB]]+Table1[[#This Row],[BB]]+Table1[[#This Row],[SF]]</f>
        <v>2</v>
      </c>
      <c r="AG2457">
        <f>Table1[[#This Row],[H]]+Table1[[#This Row],[BB]]</f>
        <v>1</v>
      </c>
      <c r="AH2457">
        <f>Table1[[#This Row],[H]]-Table1[[#This Row],[2B]]-Table1[[#This Row],[3B]]-Table1[[#This Row],[HR]]</f>
        <v>0</v>
      </c>
      <c r="AI2457" s="3">
        <f>IF(Table1[[#This Row],[Team_Game_Number]] &gt;_xlfn.MAXIFS(Table1[Team_Game_Number],Table1[Team],Table1[[#This Row],[Team]]) - 5,1,0)</f>
        <v>0</v>
      </c>
      <c r="AJ2457" cm="1">
        <f t="array" ref="AJ2457">MATCH(Table1[[#This Row],[Game_ID]],_xlfn.UNIQUE(_xlfn._xlws.FILTER(Table1[Game_ID],Table1[Team]=Table1[[#This Row],[Team]])),0)</f>
        <v>19</v>
      </c>
      <c r="AK2457">
        <f>IF(Table1[[#This Row],[Last5_Flag]]=1,1,0)</f>
        <v>0</v>
      </c>
      <c r="AL2457">
        <f>COUNTIFS(
    Table1[Player Name], Table1[[#This Row],[Player Name]],
    Table1[Position], Table1[[#This Row],[Position]]
)</f>
        <v>3</v>
      </c>
      <c r="AM2457" t="str" cm="1">
        <f t="array" ref="AM24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458" spans="1:39" x14ac:dyDescent="0.2">
      <c r="A2458" t="str">
        <f>TEXT(Table1[[#This Row],[Date]],"yyyymmdd") &amp; "_" &amp; (LEFT(D2458,3) &amp; "_" &amp; LEFT(E2458,3) &amp; "_" &amp; (Table1[[#This Row],[Game_no.]]))</f>
        <v>20260321_Con_UC_1</v>
      </c>
      <c r="B2458" s="1">
        <v>46102</v>
      </c>
      <c r="C2458" s="3">
        <v>1</v>
      </c>
      <c r="D2458" t="s">
        <v>97</v>
      </c>
      <c r="E2458" t="s">
        <v>201</v>
      </c>
      <c r="F2458" t="s">
        <v>97</v>
      </c>
      <c r="G2458" t="s">
        <v>201</v>
      </c>
      <c r="H2458" t="s">
        <v>99</v>
      </c>
      <c r="I2458" t="str">
        <f>TRIM(SUBSTITUTE(Table1[[#This Row],[Player]], " ", ""))</f>
        <v>B.Jamerson</v>
      </c>
      <c r="J2458">
        <v>3</v>
      </c>
      <c r="K2458">
        <v>0</v>
      </c>
      <c r="L2458">
        <v>0</v>
      </c>
      <c r="M2458">
        <v>0</v>
      </c>
      <c r="N2458">
        <v>0</v>
      </c>
      <c r="O2458">
        <v>2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f t="shared" si="116"/>
        <v>0</v>
      </c>
      <c r="W2458" t="s">
        <v>43</v>
      </c>
      <c r="X2458" s="3">
        <v>9</v>
      </c>
      <c r="Y2458">
        <v>0</v>
      </c>
      <c r="AF2458">
        <f>Table1[[#This Row],[AB]]+Table1[[#This Row],[BB]]+Table1[[#This Row],[SF]]</f>
        <v>3</v>
      </c>
      <c r="AG2458">
        <f>Table1[[#This Row],[H]]+Table1[[#This Row],[BB]]</f>
        <v>0</v>
      </c>
      <c r="AH2458">
        <f>Table1[[#This Row],[H]]-Table1[[#This Row],[2B]]-Table1[[#This Row],[3B]]-Table1[[#This Row],[HR]]</f>
        <v>0</v>
      </c>
      <c r="AI2458" s="3">
        <f>IF(Table1[[#This Row],[Team_Game_Number]] &gt;_xlfn.MAXIFS(Table1[Team_Game_Number],Table1[Team],Table1[[#This Row],[Team]]) - 5,1,0)</f>
        <v>0</v>
      </c>
      <c r="AJ2458" cm="1">
        <f t="array" ref="AJ2458">MATCH(Table1[[#This Row],[Game_ID]],_xlfn.UNIQUE(_xlfn._xlws.FILTER(Table1[Game_ID],Table1[Team]=Table1[[#This Row],[Team]])),0)</f>
        <v>19</v>
      </c>
      <c r="AK2458">
        <f>IF(Table1[[#This Row],[Last5_Flag]]=1,1,0)</f>
        <v>0</v>
      </c>
      <c r="AL2458">
        <f>COUNTIFS(
    Table1[Player Name], Table1[[#This Row],[Player Name]],
    Table1[Position], Table1[[#This Row],[Position]]
)</f>
        <v>12</v>
      </c>
      <c r="AM2458" t="str" cm="1">
        <f t="array" ref="AM24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459" spans="1:39" x14ac:dyDescent="0.2">
      <c r="A2459" t="str">
        <f>TEXT(Table1[[#This Row],[Date]],"yyyymmdd") &amp; "_" &amp; (LEFT(D2459,3) &amp; "_" &amp; LEFT(E2459,3) &amp; "_" &amp; (Table1[[#This Row],[Game_no.]]))</f>
        <v>20260321_Con_UC_1</v>
      </c>
      <c r="B2459" s="1">
        <v>46102</v>
      </c>
      <c r="C2459" s="3">
        <v>1</v>
      </c>
      <c r="D2459" t="s">
        <v>97</v>
      </c>
      <c r="E2459" t="s">
        <v>201</v>
      </c>
      <c r="F2459" t="s">
        <v>97</v>
      </c>
      <c r="G2459" t="s">
        <v>201</v>
      </c>
      <c r="H2459" t="s">
        <v>107</v>
      </c>
      <c r="I2459" t="str">
        <f>TRIM(SUBSTITUTE(Table1[[#This Row],[Player]], " ", ""))</f>
        <v>G.Dodson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f t="shared" ref="V2459:V2474" si="117">L2459*1+P2459*2+Q2459*3+R2459*4</f>
        <v>0</v>
      </c>
      <c r="W2459" t="s">
        <v>53</v>
      </c>
      <c r="X2459" s="3"/>
      <c r="Y2459">
        <v>1</v>
      </c>
      <c r="AF2459">
        <f>Table1[[#This Row],[AB]]+Table1[[#This Row],[BB]]+Table1[[#This Row],[SF]]</f>
        <v>0</v>
      </c>
      <c r="AG2459">
        <f>Table1[[#This Row],[H]]+Table1[[#This Row],[BB]]</f>
        <v>0</v>
      </c>
      <c r="AH2459">
        <f>Table1[[#This Row],[H]]-Table1[[#This Row],[2B]]-Table1[[#This Row],[3B]]-Table1[[#This Row],[HR]]</f>
        <v>0</v>
      </c>
      <c r="AI2459" s="3">
        <f>IF(Table1[[#This Row],[Team_Game_Number]] &gt;_xlfn.MAXIFS(Table1[Team_Game_Number],Table1[Team],Table1[[#This Row],[Team]]) - 5,1,0)</f>
        <v>0</v>
      </c>
      <c r="AJ2459" cm="1">
        <f t="array" ref="AJ2459">MATCH(Table1[[#This Row],[Game_ID]],_xlfn.UNIQUE(_xlfn._xlws.FILTER(Table1[Game_ID],Table1[Team]=Table1[[#This Row],[Team]])),0)</f>
        <v>19</v>
      </c>
      <c r="AK2459">
        <f>IF(Table1[[#This Row],[Last5_Flag]]=1,1,0)</f>
        <v>0</v>
      </c>
      <c r="AL2459">
        <f>COUNTIFS(
    Table1[Player Name], Table1[[#This Row],[Player Name]],
    Table1[Position], Table1[[#This Row],[Position]]
)</f>
        <v>6</v>
      </c>
      <c r="AM2459" t="str" cm="1">
        <f t="array" ref="AM24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460" spans="1:39" x14ac:dyDescent="0.2">
      <c r="A2460" t="str">
        <f>TEXT(Table1[[#This Row],[Date]],"yyyymmdd") &amp; "_" &amp; (LEFT(D2460,3) &amp; "_" &amp; LEFT(E2460,3) &amp; "_" &amp; (Table1[[#This Row],[Game_no.]]))</f>
        <v>20260321_Con_UC_1</v>
      </c>
      <c r="B2460" s="1">
        <v>46102</v>
      </c>
      <c r="C2460" s="3">
        <v>1</v>
      </c>
      <c r="D2460" t="s">
        <v>97</v>
      </c>
      <c r="E2460" t="s">
        <v>201</v>
      </c>
      <c r="F2460" t="s">
        <v>201</v>
      </c>
      <c r="G2460" t="s">
        <v>97</v>
      </c>
      <c r="H2460" t="s">
        <v>202</v>
      </c>
      <c r="I2460" t="str">
        <f>TRIM(SUBSTITUTE(Table1[[#This Row],[Player]], " ", ""))</f>
        <v>E.Zucchero</v>
      </c>
      <c r="J2460">
        <v>4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f t="shared" si="117"/>
        <v>0</v>
      </c>
      <c r="W2460" t="s">
        <v>48</v>
      </c>
      <c r="X2460" s="3">
        <v>1</v>
      </c>
      <c r="Y2460">
        <v>0</v>
      </c>
      <c r="AF2460">
        <f>Table1[[#This Row],[AB]]+Table1[[#This Row],[BB]]+Table1[[#This Row],[SF]]</f>
        <v>4</v>
      </c>
      <c r="AG2460">
        <f>Table1[[#This Row],[H]]+Table1[[#This Row],[BB]]</f>
        <v>0</v>
      </c>
      <c r="AH2460">
        <f>Table1[[#This Row],[H]]-Table1[[#This Row],[2B]]-Table1[[#This Row],[3B]]-Table1[[#This Row],[HR]]</f>
        <v>0</v>
      </c>
      <c r="AI2460" s="3">
        <f>IF(Table1[[#This Row],[Team_Game_Number]] &gt;_xlfn.MAXIFS(Table1[Team_Game_Number],Table1[Team],Table1[[#This Row],[Team]]) - 5,1,0)</f>
        <v>0</v>
      </c>
      <c r="AJ2460" cm="1">
        <f t="array" ref="AJ2460">MATCH(Table1[[#This Row],[Game_ID]],_xlfn.UNIQUE(_xlfn._xlws.FILTER(Table1[Game_ID],Table1[Team]=Table1[[#This Row],[Team]])),0)</f>
        <v>25</v>
      </c>
      <c r="AK2460">
        <f>IF(Table1[[#This Row],[Last5_Flag]]=1,1,0)</f>
        <v>0</v>
      </c>
      <c r="AL2460">
        <f>COUNTIFS(
    Table1[Player Name], Table1[[#This Row],[Player Name]],
    Table1[Position], Table1[[#This Row],[Position]]
)</f>
        <v>33</v>
      </c>
      <c r="AM2460" t="str" cm="1">
        <f t="array" ref="AM24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461" spans="1:39" x14ac:dyDescent="0.2">
      <c r="A2461" t="str">
        <f>TEXT(Table1[[#This Row],[Date]],"yyyymmdd") &amp; "_" &amp; (LEFT(D2461,3) &amp; "_" &amp; LEFT(E2461,3) &amp; "_" &amp; (Table1[[#This Row],[Game_no.]]))</f>
        <v>20260321_Con_UC_1</v>
      </c>
      <c r="B2461" s="1">
        <v>46102</v>
      </c>
      <c r="C2461" s="3">
        <v>1</v>
      </c>
      <c r="D2461" t="s">
        <v>97</v>
      </c>
      <c r="E2461" t="s">
        <v>201</v>
      </c>
      <c r="F2461" t="s">
        <v>201</v>
      </c>
      <c r="G2461" t="s">
        <v>97</v>
      </c>
      <c r="H2461" t="s">
        <v>205</v>
      </c>
      <c r="I2461" t="str">
        <f>TRIM(SUBSTITUTE(Table1[[#This Row],[Player]], " ", ""))</f>
        <v>T.Hodson</v>
      </c>
      <c r="J2461">
        <v>4</v>
      </c>
      <c r="K2461">
        <v>1</v>
      </c>
      <c r="L2461">
        <v>3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f t="shared" si="117"/>
        <v>3</v>
      </c>
      <c r="W2461" t="s">
        <v>8</v>
      </c>
      <c r="X2461" s="3">
        <v>2</v>
      </c>
      <c r="Y2461">
        <v>0</v>
      </c>
      <c r="AF2461">
        <f>Table1[[#This Row],[AB]]+Table1[[#This Row],[BB]]+Table1[[#This Row],[SF]]</f>
        <v>4</v>
      </c>
      <c r="AG2461">
        <f>Table1[[#This Row],[H]]+Table1[[#This Row],[BB]]</f>
        <v>3</v>
      </c>
      <c r="AH2461">
        <f>Table1[[#This Row],[H]]-Table1[[#This Row],[2B]]-Table1[[#This Row],[3B]]-Table1[[#This Row],[HR]]</f>
        <v>3</v>
      </c>
      <c r="AI2461" s="3">
        <f>IF(Table1[[#This Row],[Team_Game_Number]] &gt;_xlfn.MAXIFS(Table1[Team_Game_Number],Table1[Team],Table1[[#This Row],[Team]]) - 5,1,0)</f>
        <v>0</v>
      </c>
      <c r="AJ2461" cm="1">
        <f t="array" ref="AJ2461">MATCH(Table1[[#This Row],[Game_ID]],_xlfn.UNIQUE(_xlfn._xlws.FILTER(Table1[Game_ID],Table1[Team]=Table1[[#This Row],[Team]])),0)</f>
        <v>25</v>
      </c>
      <c r="AK2461">
        <f>IF(Table1[[#This Row],[Last5_Flag]]=1,1,0)</f>
        <v>0</v>
      </c>
      <c r="AL2461">
        <f>COUNTIFS(
    Table1[Player Name], Table1[[#This Row],[Player Name]],
    Table1[Position], Table1[[#This Row],[Position]]
)</f>
        <v>33</v>
      </c>
      <c r="AM2461" t="str" cm="1">
        <f t="array" ref="AM24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462" spans="1:39" x14ac:dyDescent="0.2">
      <c r="A2462" t="str">
        <f>TEXT(Table1[[#This Row],[Date]],"yyyymmdd") &amp; "_" &amp; (LEFT(D2462,3) &amp; "_" &amp; LEFT(E2462,3) &amp; "_" &amp; (Table1[[#This Row],[Game_no.]]))</f>
        <v>20260321_Con_UC_1</v>
      </c>
      <c r="B2462" s="1">
        <v>46102</v>
      </c>
      <c r="C2462" s="3">
        <v>1</v>
      </c>
      <c r="D2462" t="s">
        <v>97</v>
      </c>
      <c r="E2462" t="s">
        <v>201</v>
      </c>
      <c r="F2462" t="s">
        <v>201</v>
      </c>
      <c r="G2462" t="s">
        <v>97</v>
      </c>
      <c r="H2462" t="s">
        <v>222</v>
      </c>
      <c r="I2462" t="str">
        <f>TRIM(SUBSTITUTE(Table1[[#This Row],[Player]], " ", ""))</f>
        <v>C.Masters</v>
      </c>
      <c r="J2462">
        <v>1</v>
      </c>
      <c r="K2462">
        <v>0</v>
      </c>
      <c r="L2462">
        <v>0</v>
      </c>
      <c r="M2462">
        <v>0</v>
      </c>
      <c r="N2462">
        <v>3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f t="shared" si="117"/>
        <v>0</v>
      </c>
      <c r="W2462" t="s">
        <v>50</v>
      </c>
      <c r="X2462" s="3">
        <v>3</v>
      </c>
      <c r="Y2462">
        <v>0</v>
      </c>
      <c r="AF2462">
        <f>Table1[[#This Row],[AB]]+Table1[[#This Row],[BB]]+Table1[[#This Row],[SF]]</f>
        <v>4</v>
      </c>
      <c r="AG2462">
        <f>Table1[[#This Row],[H]]+Table1[[#This Row],[BB]]</f>
        <v>3</v>
      </c>
      <c r="AH2462">
        <f>Table1[[#This Row],[H]]-Table1[[#This Row],[2B]]-Table1[[#This Row],[3B]]-Table1[[#This Row],[HR]]</f>
        <v>0</v>
      </c>
      <c r="AI2462" s="3">
        <f>IF(Table1[[#This Row],[Team_Game_Number]] &gt;_xlfn.MAXIFS(Table1[Team_Game_Number],Table1[Team],Table1[[#This Row],[Team]]) - 5,1,0)</f>
        <v>0</v>
      </c>
      <c r="AJ2462" cm="1">
        <f t="array" ref="AJ2462">MATCH(Table1[[#This Row],[Game_ID]],_xlfn.UNIQUE(_xlfn._xlws.FILTER(Table1[Game_ID],Table1[Team]=Table1[[#This Row],[Team]])),0)</f>
        <v>25</v>
      </c>
      <c r="AK2462">
        <f>IF(Table1[[#This Row],[Last5_Flag]]=1,1,0)</f>
        <v>0</v>
      </c>
      <c r="AL2462">
        <f>COUNTIFS(
    Table1[Player Name], Table1[[#This Row],[Player Name]],
    Table1[Position], Table1[[#This Row],[Position]]
)</f>
        <v>8</v>
      </c>
      <c r="AM2462" t="str" cm="1">
        <f t="array" ref="AM24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63" spans="1:39" x14ac:dyDescent="0.2">
      <c r="A2463" t="str">
        <f>TEXT(Table1[[#This Row],[Date]],"yyyymmdd") &amp; "_" &amp; (LEFT(D2463,3) &amp; "_" &amp; LEFT(E2463,3) &amp; "_" &amp; (Table1[[#This Row],[Game_no.]]))</f>
        <v>20260321_Con_UC_1</v>
      </c>
      <c r="B2463" s="1">
        <v>46102</v>
      </c>
      <c r="C2463" s="3">
        <v>1</v>
      </c>
      <c r="D2463" t="s">
        <v>97</v>
      </c>
      <c r="E2463" t="s">
        <v>201</v>
      </c>
      <c r="F2463" t="s">
        <v>201</v>
      </c>
      <c r="G2463" t="s">
        <v>97</v>
      </c>
      <c r="H2463" t="s">
        <v>207</v>
      </c>
      <c r="I2463" t="str">
        <f>TRIM(SUBSTITUTE(Table1[[#This Row],[Player]], " ", ""))</f>
        <v>A.Hurley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f t="shared" si="117"/>
        <v>0</v>
      </c>
      <c r="W2463" t="s">
        <v>73</v>
      </c>
      <c r="X2463" s="3"/>
      <c r="Y2463">
        <v>0</v>
      </c>
      <c r="AF2463">
        <f>Table1[[#This Row],[AB]]+Table1[[#This Row],[BB]]+Table1[[#This Row],[SF]]</f>
        <v>0</v>
      </c>
      <c r="AG2463">
        <f>Table1[[#This Row],[H]]+Table1[[#This Row],[BB]]</f>
        <v>0</v>
      </c>
      <c r="AH2463">
        <f>Table1[[#This Row],[H]]-Table1[[#This Row],[2B]]-Table1[[#This Row],[3B]]-Table1[[#This Row],[HR]]</f>
        <v>0</v>
      </c>
      <c r="AI2463" s="3">
        <f>IF(Table1[[#This Row],[Team_Game_Number]] &gt;_xlfn.MAXIFS(Table1[Team_Game_Number],Table1[Team],Table1[[#This Row],[Team]]) - 5,1,0)</f>
        <v>0</v>
      </c>
      <c r="AJ2463" cm="1">
        <f t="array" ref="AJ2463">MATCH(Table1[[#This Row],[Game_ID]],_xlfn.UNIQUE(_xlfn._xlws.FILTER(Table1[Game_ID],Table1[Team]=Table1[[#This Row],[Team]])),0)</f>
        <v>25</v>
      </c>
      <c r="AK2463">
        <f>IF(Table1[[#This Row],[Last5_Flag]]=1,1,0)</f>
        <v>0</v>
      </c>
      <c r="AL2463">
        <f>COUNTIFS(
    Table1[Player Name], Table1[[#This Row],[Player Name]],
    Table1[Position], Table1[[#This Row],[Position]]
)</f>
        <v>16</v>
      </c>
      <c r="AM2463" t="str" cm="1">
        <f t="array" ref="AM24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464" spans="1:39" x14ac:dyDescent="0.2">
      <c r="A2464" t="str">
        <f>TEXT(Table1[[#This Row],[Date]],"yyyymmdd") &amp; "_" &amp; (LEFT(D2464,3) &amp; "_" &amp; LEFT(E2464,3) &amp; "_" &amp; (Table1[[#This Row],[Game_no.]]))</f>
        <v>20260321_Con_UC_1</v>
      </c>
      <c r="B2464" s="1">
        <v>46102</v>
      </c>
      <c r="C2464" s="3">
        <v>1</v>
      </c>
      <c r="D2464" t="s">
        <v>97</v>
      </c>
      <c r="E2464" t="s">
        <v>201</v>
      </c>
      <c r="F2464" t="s">
        <v>201</v>
      </c>
      <c r="G2464" t="s">
        <v>97</v>
      </c>
      <c r="H2464" t="s">
        <v>204</v>
      </c>
      <c r="I2464" t="str">
        <f>TRIM(SUBSTITUTE(Table1[[#This Row],[Player]], " ", ""))</f>
        <v>K.Moran</v>
      </c>
      <c r="J2464">
        <v>4</v>
      </c>
      <c r="K2464">
        <v>1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f t="shared" si="117"/>
        <v>1</v>
      </c>
      <c r="W2464" t="s">
        <v>43</v>
      </c>
      <c r="X2464" s="3">
        <v>4</v>
      </c>
      <c r="Y2464">
        <v>0</v>
      </c>
      <c r="AF2464">
        <f>Table1[[#This Row],[AB]]+Table1[[#This Row],[BB]]+Table1[[#This Row],[SF]]</f>
        <v>4</v>
      </c>
      <c r="AG2464">
        <f>Table1[[#This Row],[H]]+Table1[[#This Row],[BB]]</f>
        <v>1</v>
      </c>
      <c r="AH2464">
        <f>Table1[[#This Row],[H]]-Table1[[#This Row],[2B]]-Table1[[#This Row],[3B]]-Table1[[#This Row],[HR]]</f>
        <v>1</v>
      </c>
      <c r="AI2464" s="3">
        <f>IF(Table1[[#This Row],[Team_Game_Number]] &gt;_xlfn.MAXIFS(Table1[Team_Game_Number],Table1[Team],Table1[[#This Row],[Team]]) - 5,1,0)</f>
        <v>0</v>
      </c>
      <c r="AJ2464" cm="1">
        <f t="array" ref="AJ2464">MATCH(Table1[[#This Row],[Game_ID]],_xlfn.UNIQUE(_xlfn._xlws.FILTER(Table1[Game_ID],Table1[Team]=Table1[[#This Row],[Team]])),0)</f>
        <v>25</v>
      </c>
      <c r="AK2464">
        <f>IF(Table1[[#This Row],[Last5_Flag]]=1,1,0)</f>
        <v>0</v>
      </c>
      <c r="AL2464">
        <f>COUNTIFS(
    Table1[Player Name], Table1[[#This Row],[Player Name]],
    Table1[Position], Table1[[#This Row],[Position]]
)</f>
        <v>18</v>
      </c>
      <c r="AM2464" t="str" cm="1">
        <f t="array" ref="AM24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465" spans="1:39" x14ac:dyDescent="0.2">
      <c r="A2465" t="str">
        <f>TEXT(Table1[[#This Row],[Date]],"yyyymmdd") &amp; "_" &amp; (LEFT(D2465,3) &amp; "_" &amp; LEFT(E2465,3) &amp; "_" &amp; (Table1[[#This Row],[Game_no.]]))</f>
        <v>20260321_Con_UC_1</v>
      </c>
      <c r="B2465" s="1">
        <v>46102</v>
      </c>
      <c r="C2465" s="3">
        <v>1</v>
      </c>
      <c r="D2465" t="s">
        <v>97</v>
      </c>
      <c r="E2465" t="s">
        <v>201</v>
      </c>
      <c r="F2465" t="s">
        <v>201</v>
      </c>
      <c r="G2465" t="s">
        <v>97</v>
      </c>
      <c r="H2465" t="s">
        <v>206</v>
      </c>
      <c r="I2465" t="str">
        <f>TRIM(SUBSTITUTE(Table1[[#This Row],[Player]], " ", ""))</f>
        <v>D.Pici</v>
      </c>
      <c r="J2465">
        <v>3</v>
      </c>
      <c r="K2465">
        <v>2</v>
      </c>
      <c r="L2465">
        <v>2</v>
      </c>
      <c r="M2465">
        <v>1</v>
      </c>
      <c r="N2465">
        <v>1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f t="shared" si="117"/>
        <v>4</v>
      </c>
      <c r="W2465" t="s">
        <v>52</v>
      </c>
      <c r="X2465" s="3">
        <v>5</v>
      </c>
      <c r="Y2465">
        <v>0</v>
      </c>
      <c r="AF2465">
        <f>Table1[[#This Row],[AB]]+Table1[[#This Row],[BB]]+Table1[[#This Row],[SF]]</f>
        <v>4</v>
      </c>
      <c r="AG2465">
        <f>Table1[[#This Row],[H]]+Table1[[#This Row],[BB]]</f>
        <v>3</v>
      </c>
      <c r="AH2465">
        <f>Table1[[#This Row],[H]]-Table1[[#This Row],[2B]]-Table1[[#This Row],[3B]]-Table1[[#This Row],[HR]]</f>
        <v>1</v>
      </c>
      <c r="AI2465" s="3">
        <f>IF(Table1[[#This Row],[Team_Game_Number]] &gt;_xlfn.MAXIFS(Table1[Team_Game_Number],Table1[Team],Table1[[#This Row],[Team]]) - 5,1,0)</f>
        <v>0</v>
      </c>
      <c r="AJ2465" cm="1">
        <f t="array" ref="AJ2465">MATCH(Table1[[#This Row],[Game_ID]],_xlfn.UNIQUE(_xlfn._xlws.FILTER(Table1[Game_ID],Table1[Team]=Table1[[#This Row],[Team]])),0)</f>
        <v>25</v>
      </c>
      <c r="AK2465">
        <f>IF(Table1[[#This Row],[Last5_Flag]]=1,1,0)</f>
        <v>0</v>
      </c>
      <c r="AL2465">
        <f>COUNTIFS(
    Table1[Player Name], Table1[[#This Row],[Player Name]],
    Table1[Position], Table1[[#This Row],[Position]]
)</f>
        <v>7</v>
      </c>
      <c r="AM2465" t="str" cm="1">
        <f t="array" ref="AM24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466" spans="1:39" x14ac:dyDescent="0.2">
      <c r="A2466" t="str">
        <f>TEXT(Table1[[#This Row],[Date]],"yyyymmdd") &amp; "_" &amp; (LEFT(D2466,3) &amp; "_" &amp; LEFT(E2466,3) &amp; "_" &amp; (Table1[[#This Row],[Game_no.]]))</f>
        <v>20260321_Con_UC_1</v>
      </c>
      <c r="B2466" s="1">
        <v>46102</v>
      </c>
      <c r="C2466" s="3">
        <v>1</v>
      </c>
      <c r="D2466" t="s">
        <v>97</v>
      </c>
      <c r="E2466" t="s">
        <v>201</v>
      </c>
      <c r="F2466" t="s">
        <v>201</v>
      </c>
      <c r="G2466" t="s">
        <v>97</v>
      </c>
      <c r="H2466" t="s">
        <v>466</v>
      </c>
      <c r="I2466" t="str">
        <f>TRIM(SUBSTITUTE(Table1[[#This Row],[Player]], " ", ""))</f>
        <v>J.Gachupin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f t="shared" si="117"/>
        <v>0</v>
      </c>
      <c r="W2466" t="s">
        <v>73</v>
      </c>
      <c r="X2466" s="3">
        <v>5</v>
      </c>
      <c r="Y2466">
        <v>0</v>
      </c>
      <c r="AF2466">
        <f>Table1[[#This Row],[AB]]+Table1[[#This Row],[BB]]+Table1[[#This Row],[SF]]</f>
        <v>0</v>
      </c>
      <c r="AG2466">
        <f>Table1[[#This Row],[H]]+Table1[[#This Row],[BB]]</f>
        <v>0</v>
      </c>
      <c r="AH2466">
        <f>Table1[[#This Row],[H]]-Table1[[#This Row],[2B]]-Table1[[#This Row],[3B]]-Table1[[#This Row],[HR]]</f>
        <v>0</v>
      </c>
      <c r="AI2466" s="3">
        <f>IF(Table1[[#This Row],[Team_Game_Number]] &gt;_xlfn.MAXIFS(Table1[Team_Game_Number],Table1[Team],Table1[[#This Row],[Team]]) - 5,1,0)</f>
        <v>0</v>
      </c>
      <c r="AJ2466" cm="1">
        <f t="array" ref="AJ2466">MATCH(Table1[[#This Row],[Game_ID]],_xlfn.UNIQUE(_xlfn._xlws.FILTER(Table1[Game_ID],Table1[Team]=Table1[[#This Row],[Team]])),0)</f>
        <v>25</v>
      </c>
      <c r="AK2466">
        <f>IF(Table1[[#This Row],[Last5_Flag]]=1,1,0)</f>
        <v>0</v>
      </c>
      <c r="AL2466">
        <f>COUNTIFS(
    Table1[Player Name], Table1[[#This Row],[Player Name]],
    Table1[Position], Table1[[#This Row],[Position]]
)</f>
        <v>3</v>
      </c>
      <c r="AM2466" t="str" cm="1">
        <f t="array" ref="AM24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467" spans="1:39" x14ac:dyDescent="0.2">
      <c r="A2467" t="str">
        <f>TEXT(Table1[[#This Row],[Date]],"yyyymmdd") &amp; "_" &amp; (LEFT(D2467,3) &amp; "_" &amp; LEFT(E2467,3) &amp; "_" &amp; (Table1[[#This Row],[Game_no.]]))</f>
        <v>20260321_Con_UC_1</v>
      </c>
      <c r="B2467" s="1">
        <v>46102</v>
      </c>
      <c r="C2467" s="3">
        <v>1</v>
      </c>
      <c r="D2467" t="s">
        <v>97</v>
      </c>
      <c r="E2467" t="s">
        <v>201</v>
      </c>
      <c r="F2467" t="s">
        <v>201</v>
      </c>
      <c r="G2467" t="s">
        <v>97</v>
      </c>
      <c r="H2467" t="s">
        <v>208</v>
      </c>
      <c r="I2467" t="str">
        <f>TRIM(SUBSTITUTE(Table1[[#This Row],[Player]], " ", ""))</f>
        <v>A.Espinoza</v>
      </c>
      <c r="J2467">
        <v>2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f t="shared" si="117"/>
        <v>0</v>
      </c>
      <c r="W2467" t="s">
        <v>57</v>
      </c>
      <c r="X2467" s="3">
        <v>6</v>
      </c>
      <c r="Y2467">
        <v>0</v>
      </c>
      <c r="AF2467">
        <f>Table1[[#This Row],[AB]]+Table1[[#This Row],[BB]]+Table1[[#This Row],[SF]]</f>
        <v>2</v>
      </c>
      <c r="AG2467">
        <f>Table1[[#This Row],[H]]+Table1[[#This Row],[BB]]</f>
        <v>0</v>
      </c>
      <c r="AH2467">
        <f>Table1[[#This Row],[H]]-Table1[[#This Row],[2B]]-Table1[[#This Row],[3B]]-Table1[[#This Row],[HR]]</f>
        <v>0</v>
      </c>
      <c r="AI2467" s="3">
        <f>IF(Table1[[#This Row],[Team_Game_Number]] &gt;_xlfn.MAXIFS(Table1[Team_Game_Number],Table1[Team],Table1[[#This Row],[Team]]) - 5,1,0)</f>
        <v>0</v>
      </c>
      <c r="AJ2467" cm="1">
        <f t="array" ref="AJ2467">MATCH(Table1[[#This Row],[Game_ID]],_xlfn.UNIQUE(_xlfn._xlws.FILTER(Table1[Game_ID],Table1[Team]=Table1[[#This Row],[Team]])),0)</f>
        <v>25</v>
      </c>
      <c r="AK2467">
        <f>IF(Table1[[#This Row],[Last5_Flag]]=1,1,0)</f>
        <v>0</v>
      </c>
      <c r="AL2467">
        <f>COUNTIFS(
    Table1[Player Name], Table1[[#This Row],[Player Name]],
    Table1[Position], Table1[[#This Row],[Position]]
)</f>
        <v>31</v>
      </c>
      <c r="AM2467" t="str" cm="1">
        <f t="array" ref="AM24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468" spans="1:39" x14ac:dyDescent="0.2">
      <c r="A2468" t="str">
        <f>TEXT(Table1[[#This Row],[Date]],"yyyymmdd") &amp; "_" &amp; (LEFT(D2468,3) &amp; "_" &amp; LEFT(E2468,3) &amp; "_" &amp; (Table1[[#This Row],[Game_no.]]))</f>
        <v>20260321_Con_UC_1</v>
      </c>
      <c r="B2468" s="1">
        <v>46102</v>
      </c>
      <c r="C2468" s="3">
        <v>1</v>
      </c>
      <c r="D2468" t="s">
        <v>97</v>
      </c>
      <c r="E2468" t="s">
        <v>201</v>
      </c>
      <c r="F2468" t="s">
        <v>201</v>
      </c>
      <c r="G2468" t="s">
        <v>97</v>
      </c>
      <c r="H2468" t="s">
        <v>221</v>
      </c>
      <c r="I2468" t="str">
        <f>TRIM(SUBSTITUTE(Table1[[#This Row],[Player]], " ", ""))</f>
        <v>C.Dunn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f t="shared" si="117"/>
        <v>0</v>
      </c>
      <c r="W2468" t="s">
        <v>74</v>
      </c>
      <c r="X2468" s="3">
        <v>6</v>
      </c>
      <c r="Y2468">
        <v>0</v>
      </c>
      <c r="AF2468">
        <f>Table1[[#This Row],[AB]]+Table1[[#This Row],[BB]]+Table1[[#This Row],[SF]]</f>
        <v>0</v>
      </c>
      <c r="AG2468">
        <f>Table1[[#This Row],[H]]+Table1[[#This Row],[BB]]</f>
        <v>0</v>
      </c>
      <c r="AH2468">
        <f>Table1[[#This Row],[H]]-Table1[[#This Row],[2B]]-Table1[[#This Row],[3B]]-Table1[[#This Row],[HR]]</f>
        <v>0</v>
      </c>
      <c r="AI2468" s="3">
        <f>IF(Table1[[#This Row],[Team_Game_Number]] &gt;_xlfn.MAXIFS(Table1[Team_Game_Number],Table1[Team],Table1[[#This Row],[Team]]) - 5,1,0)</f>
        <v>0</v>
      </c>
      <c r="AJ2468" cm="1">
        <f t="array" ref="AJ2468">MATCH(Table1[[#This Row],[Game_ID]],_xlfn.UNIQUE(_xlfn._xlws.FILTER(Table1[Game_ID],Table1[Team]=Table1[[#This Row],[Team]])),0)</f>
        <v>25</v>
      </c>
      <c r="AK2468">
        <f>IF(Table1[[#This Row],[Last5_Flag]]=1,1,0)</f>
        <v>0</v>
      </c>
      <c r="AL2468">
        <f>COUNTIFS(
    Table1[Player Name], Table1[[#This Row],[Player Name]],
    Table1[Position], Table1[[#This Row],[Position]]
)</f>
        <v>6</v>
      </c>
      <c r="AM2468" t="str" cm="1">
        <f t="array" ref="AM24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469" spans="1:39" x14ac:dyDescent="0.2">
      <c r="A2469" t="str">
        <f>TEXT(Table1[[#This Row],[Date]],"yyyymmdd") &amp; "_" &amp; (LEFT(D2469,3) &amp; "_" &amp; LEFT(E2469,3) &amp; "_" &amp; (Table1[[#This Row],[Game_no.]]))</f>
        <v>20260321_Con_UC_1</v>
      </c>
      <c r="B2469" s="1">
        <v>46102</v>
      </c>
      <c r="C2469" s="3">
        <v>1</v>
      </c>
      <c r="D2469" t="s">
        <v>97</v>
      </c>
      <c r="E2469" t="s">
        <v>201</v>
      </c>
      <c r="F2469" t="s">
        <v>201</v>
      </c>
      <c r="G2469" t="s">
        <v>97</v>
      </c>
      <c r="H2469" t="s">
        <v>210</v>
      </c>
      <c r="I2469" t="str">
        <f>TRIM(SUBSTITUTE(Table1[[#This Row],[Player]], " ", ""))</f>
        <v>E.Smith</v>
      </c>
      <c r="J2469">
        <v>4</v>
      </c>
      <c r="K2469">
        <v>1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f t="shared" si="117"/>
        <v>1</v>
      </c>
      <c r="W2469" t="s">
        <v>7</v>
      </c>
      <c r="X2469" s="3">
        <v>7</v>
      </c>
      <c r="Y2469">
        <v>0</v>
      </c>
      <c r="AF2469">
        <f>Table1[[#This Row],[AB]]+Table1[[#This Row],[BB]]+Table1[[#This Row],[SF]]</f>
        <v>4</v>
      </c>
      <c r="AG2469">
        <f>Table1[[#This Row],[H]]+Table1[[#This Row],[BB]]</f>
        <v>1</v>
      </c>
      <c r="AH2469">
        <f>Table1[[#This Row],[H]]-Table1[[#This Row],[2B]]-Table1[[#This Row],[3B]]-Table1[[#This Row],[HR]]</f>
        <v>1</v>
      </c>
      <c r="AI2469" s="3">
        <f>IF(Table1[[#This Row],[Team_Game_Number]] &gt;_xlfn.MAXIFS(Table1[Team_Game_Number],Table1[Team],Table1[[#This Row],[Team]]) - 5,1,0)</f>
        <v>0</v>
      </c>
      <c r="AJ2469" cm="1">
        <f t="array" ref="AJ2469">MATCH(Table1[[#This Row],[Game_ID]],_xlfn.UNIQUE(_xlfn._xlws.FILTER(Table1[Game_ID],Table1[Team]=Table1[[#This Row],[Team]])),0)</f>
        <v>25</v>
      </c>
      <c r="AK2469">
        <f>IF(Table1[[#This Row],[Last5_Flag]]=1,1,0)</f>
        <v>0</v>
      </c>
      <c r="AL2469">
        <f>COUNTIFS(
    Table1[Player Name], Table1[[#This Row],[Player Name]],
    Table1[Position], Table1[[#This Row],[Position]]
)</f>
        <v>28</v>
      </c>
      <c r="AM2469" t="str" cm="1">
        <f t="array" ref="AM24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470" spans="1:39" x14ac:dyDescent="0.2">
      <c r="A2470" t="str">
        <f>TEXT(Table1[[#This Row],[Date]],"yyyymmdd") &amp; "_" &amp; (LEFT(D2470,3) &amp; "_" &amp; LEFT(E2470,3) &amp; "_" &amp; (Table1[[#This Row],[Game_no.]]))</f>
        <v>20260321_Con_UC_1</v>
      </c>
      <c r="B2470" s="1">
        <v>46102</v>
      </c>
      <c r="C2470" s="3">
        <v>1</v>
      </c>
      <c r="D2470" t="s">
        <v>97</v>
      </c>
      <c r="E2470" t="s">
        <v>201</v>
      </c>
      <c r="F2470" t="s">
        <v>201</v>
      </c>
      <c r="G2470" t="s">
        <v>97</v>
      </c>
      <c r="H2470" t="s">
        <v>239</v>
      </c>
      <c r="I2470" t="str">
        <f>TRIM(SUBSTITUTE(Table1[[#This Row],[Player]], " ", ""))</f>
        <v>M.Entler</v>
      </c>
      <c r="J2470">
        <v>3</v>
      </c>
      <c r="K2470">
        <v>1</v>
      </c>
      <c r="L2470">
        <v>1</v>
      </c>
      <c r="M2470">
        <v>0</v>
      </c>
      <c r="N2470">
        <v>1</v>
      </c>
      <c r="O2470">
        <v>1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f t="shared" si="117"/>
        <v>3</v>
      </c>
      <c r="W2470" t="s">
        <v>53</v>
      </c>
      <c r="X2470" s="3">
        <v>8</v>
      </c>
      <c r="Y2470">
        <v>1</v>
      </c>
      <c r="AF2470">
        <f>Table1[[#This Row],[AB]]+Table1[[#This Row],[BB]]+Table1[[#This Row],[SF]]</f>
        <v>4</v>
      </c>
      <c r="AG2470">
        <f>Table1[[#This Row],[H]]+Table1[[#This Row],[BB]]</f>
        <v>2</v>
      </c>
      <c r="AH2470">
        <f>Table1[[#This Row],[H]]-Table1[[#This Row],[2B]]-Table1[[#This Row],[3B]]-Table1[[#This Row],[HR]]</f>
        <v>0</v>
      </c>
      <c r="AI2470" s="3">
        <f>IF(Table1[[#This Row],[Team_Game_Number]] &gt;_xlfn.MAXIFS(Table1[Team_Game_Number],Table1[Team],Table1[[#This Row],[Team]]) - 5,1,0)</f>
        <v>0</v>
      </c>
      <c r="AJ2470" cm="1">
        <f t="array" ref="AJ2470">MATCH(Table1[[#This Row],[Game_ID]],_xlfn.UNIQUE(_xlfn._xlws.FILTER(Table1[Game_ID],Table1[Team]=Table1[[#This Row],[Team]])),0)</f>
        <v>25</v>
      </c>
      <c r="AK2470">
        <f>IF(Table1[[#This Row],[Last5_Flag]]=1,1,0)</f>
        <v>0</v>
      </c>
      <c r="AL2470">
        <f>COUNTIFS(
    Table1[Player Name], Table1[[#This Row],[Player Name]],
    Table1[Position], Table1[[#This Row],[Position]]
)</f>
        <v>4</v>
      </c>
      <c r="AM2470" t="str" cm="1">
        <f t="array" ref="AM24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471" spans="1:39" x14ac:dyDescent="0.2">
      <c r="A2471" t="str">
        <f>TEXT(Table1[[#This Row],[Date]],"yyyymmdd") &amp; "_" &amp; (LEFT(D2471,3) &amp; "_" &amp; LEFT(E2471,3) &amp; "_" &amp; (Table1[[#This Row],[Game_no.]]))</f>
        <v>20260321_Con_UC_1</v>
      </c>
      <c r="B2471" s="1">
        <v>46102</v>
      </c>
      <c r="C2471" s="3">
        <v>1</v>
      </c>
      <c r="D2471" t="s">
        <v>97</v>
      </c>
      <c r="E2471" t="s">
        <v>201</v>
      </c>
      <c r="F2471" t="s">
        <v>201</v>
      </c>
      <c r="G2471" t="s">
        <v>97</v>
      </c>
      <c r="H2471" t="s">
        <v>266</v>
      </c>
      <c r="I2471" t="str">
        <f>TRIM(SUBSTITUTE(Table1[[#This Row],[Player]], " ", ""))</f>
        <v>M.Hataway</v>
      </c>
      <c r="J2471">
        <v>3</v>
      </c>
      <c r="K2471">
        <v>0</v>
      </c>
      <c r="L2471">
        <v>1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f t="shared" si="117"/>
        <v>1</v>
      </c>
      <c r="W2471" t="s">
        <v>54</v>
      </c>
      <c r="X2471" s="3">
        <v>9</v>
      </c>
      <c r="Y2471">
        <v>0</v>
      </c>
      <c r="AF2471">
        <f>Table1[[#This Row],[AB]]+Table1[[#This Row],[BB]]+Table1[[#This Row],[SF]]</f>
        <v>3</v>
      </c>
      <c r="AG2471">
        <f>Table1[[#This Row],[H]]+Table1[[#This Row],[BB]]</f>
        <v>1</v>
      </c>
      <c r="AH2471">
        <f>Table1[[#This Row],[H]]-Table1[[#This Row],[2B]]-Table1[[#This Row],[3B]]-Table1[[#This Row],[HR]]</f>
        <v>1</v>
      </c>
      <c r="AI2471" s="3">
        <f>IF(Table1[[#This Row],[Team_Game_Number]] &gt;_xlfn.MAXIFS(Table1[Team_Game_Number],Table1[Team],Table1[[#This Row],[Team]]) - 5,1,0)</f>
        <v>0</v>
      </c>
      <c r="AJ2471" cm="1">
        <f t="array" ref="AJ2471">MATCH(Table1[[#This Row],[Game_ID]],_xlfn.UNIQUE(_xlfn._xlws.FILTER(Table1[Game_ID],Table1[Team]=Table1[[#This Row],[Team]])),0)</f>
        <v>25</v>
      </c>
      <c r="AK2471">
        <f>IF(Table1[[#This Row],[Last5_Flag]]=1,1,0)</f>
        <v>0</v>
      </c>
      <c r="AL2471">
        <f>COUNTIFS(
    Table1[Player Name], Table1[[#This Row],[Player Name]],
    Table1[Position], Table1[[#This Row],[Position]]
)</f>
        <v>14</v>
      </c>
      <c r="AM2471" t="str" cm="1">
        <f t="array" ref="AM24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472" spans="1:39" x14ac:dyDescent="0.2">
      <c r="A2472" t="str">
        <f>TEXT(Table1[[#This Row],[Date]],"yyyymmdd") &amp; "_" &amp; (LEFT(D2472,3) &amp; "_" &amp; LEFT(E2472,3) &amp; "_" &amp; (Table1[[#This Row],[Game_no.]]))</f>
        <v>20260321_Con_UC_1</v>
      </c>
      <c r="B2472" s="1">
        <v>46102</v>
      </c>
      <c r="C2472" s="3">
        <v>1</v>
      </c>
      <c r="D2472" t="s">
        <v>97</v>
      </c>
      <c r="E2472" t="s">
        <v>201</v>
      </c>
      <c r="F2472" t="s">
        <v>201</v>
      </c>
      <c r="G2472" t="s">
        <v>97</v>
      </c>
      <c r="H2472" t="s">
        <v>212</v>
      </c>
      <c r="I2472" t="str">
        <f>TRIM(SUBSTITUTE(Table1[[#This Row],[Player]], " ", ""))</f>
        <v>A.Mass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f t="shared" si="117"/>
        <v>0</v>
      </c>
      <c r="W2472" t="s">
        <v>58</v>
      </c>
      <c r="X2472" s="3"/>
      <c r="Y2472">
        <v>0</v>
      </c>
      <c r="Z2472">
        <v>7</v>
      </c>
      <c r="AA2472">
        <v>5</v>
      </c>
      <c r="AB2472">
        <v>3</v>
      </c>
      <c r="AC2472">
        <v>3</v>
      </c>
      <c r="AD2472">
        <v>2</v>
      </c>
      <c r="AE2472">
        <v>11</v>
      </c>
      <c r="AF2472">
        <f>Table1[[#This Row],[AB]]+Table1[[#This Row],[BB]]+Table1[[#This Row],[SF]]</f>
        <v>0</v>
      </c>
      <c r="AG2472">
        <f>Table1[[#This Row],[H]]+Table1[[#This Row],[BB]]</f>
        <v>0</v>
      </c>
      <c r="AH2472">
        <f>Table1[[#This Row],[H]]-Table1[[#This Row],[2B]]-Table1[[#This Row],[3B]]-Table1[[#This Row],[HR]]</f>
        <v>0</v>
      </c>
      <c r="AI2472" s="3">
        <f>IF(Table1[[#This Row],[Team_Game_Number]] &gt;_xlfn.MAXIFS(Table1[Team_Game_Number],Table1[Team],Table1[[#This Row],[Team]]) - 5,1,0)</f>
        <v>0</v>
      </c>
      <c r="AJ2472" cm="1">
        <f t="array" ref="AJ2472">MATCH(Table1[[#This Row],[Game_ID]],_xlfn.UNIQUE(_xlfn._xlws.FILTER(Table1[Game_ID],Table1[Team]=Table1[[#This Row],[Team]])),0)</f>
        <v>25</v>
      </c>
      <c r="AK2472">
        <f>IF(Table1[[#This Row],[Last5_Flag]]=1,1,0)</f>
        <v>0</v>
      </c>
      <c r="AL2472">
        <f>COUNTIFS(
    Table1[Player Name], Table1[[#This Row],[Player Name]],
    Table1[Position], Table1[[#This Row],[Position]]
)</f>
        <v>17</v>
      </c>
      <c r="AM2472" t="str" cm="1">
        <f t="array" ref="AM24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73" spans="1:39" x14ac:dyDescent="0.2">
      <c r="A2473" t="str">
        <f>TEXT(Table1[[#This Row],[Date]],"yyyymmdd") &amp; "_" &amp; (LEFT(D2473,3) &amp; "_" &amp; LEFT(E2473,3) &amp; "_" &amp; (Table1[[#This Row],[Game_no.]]))</f>
        <v>20260321_Wes_Sal_1</v>
      </c>
      <c r="B2473" s="1">
        <v>46102</v>
      </c>
      <c r="C2473" s="3">
        <v>1</v>
      </c>
      <c r="D2473" t="s">
        <v>152</v>
      </c>
      <c r="E2473" t="s">
        <v>427</v>
      </c>
      <c r="F2473" t="s">
        <v>152</v>
      </c>
      <c r="G2473" t="s">
        <v>427</v>
      </c>
      <c r="H2473" t="s">
        <v>159</v>
      </c>
      <c r="I2473" t="str">
        <f>TRIM(SUBSTITUTE(Table1[[#This Row],[Player]], " ", ""))</f>
        <v>R.Mangold</v>
      </c>
      <c r="J2473">
        <v>3</v>
      </c>
      <c r="K2473">
        <v>0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f t="shared" si="117"/>
        <v>0</v>
      </c>
      <c r="W2473" t="s">
        <v>8</v>
      </c>
      <c r="X2473" s="3">
        <v>1</v>
      </c>
      <c r="Y2473">
        <v>0</v>
      </c>
      <c r="AF2473">
        <f>Table1[[#This Row],[AB]]+Table1[[#This Row],[BB]]+Table1[[#This Row],[SF]]</f>
        <v>4</v>
      </c>
      <c r="AG2473">
        <f>Table1[[#This Row],[H]]+Table1[[#This Row],[BB]]</f>
        <v>1</v>
      </c>
      <c r="AH2473">
        <f>Table1[[#This Row],[H]]-Table1[[#This Row],[2B]]-Table1[[#This Row],[3B]]-Table1[[#This Row],[HR]]</f>
        <v>0</v>
      </c>
      <c r="AI2473" s="3">
        <f>IF(Table1[[#This Row],[Team_Game_Number]] &gt;_xlfn.MAXIFS(Table1[Team_Game_Number],Table1[Team],Table1[[#This Row],[Team]]) - 5,1,0)</f>
        <v>0</v>
      </c>
      <c r="AJ2473" cm="1">
        <f t="array" ref="AJ2473">MATCH(Table1[[#This Row],[Game_ID]],_xlfn.UNIQUE(_xlfn._xlws.FILTER(Table1[Game_ID],Table1[Team]=Table1[[#This Row],[Team]])),0)</f>
        <v>18</v>
      </c>
      <c r="AK2473">
        <f>IF(Table1[[#This Row],[Last5_Flag]]=1,1,0)</f>
        <v>0</v>
      </c>
      <c r="AL2473">
        <f>COUNTIFS(
    Table1[Player Name], Table1[[#This Row],[Player Name]],
    Table1[Position], Table1[[#This Row],[Position]]
)</f>
        <v>9</v>
      </c>
      <c r="AM2473" t="str" cm="1">
        <f t="array" ref="AM24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474" spans="1:39" x14ac:dyDescent="0.2">
      <c r="A2474" t="str">
        <f>TEXT(Table1[[#This Row],[Date]],"yyyymmdd") &amp; "_" &amp; (LEFT(D2474,3) &amp; "_" &amp; LEFT(E2474,3) &amp; "_" &amp; (Table1[[#This Row],[Game_no.]]))</f>
        <v>20260321_Wes_Sal_1</v>
      </c>
      <c r="B2474" s="1">
        <v>46102</v>
      </c>
      <c r="C2474" s="3">
        <v>1</v>
      </c>
      <c r="D2474" t="s">
        <v>152</v>
      </c>
      <c r="E2474" t="s">
        <v>427</v>
      </c>
      <c r="F2474" t="s">
        <v>152</v>
      </c>
      <c r="G2474" t="s">
        <v>427</v>
      </c>
      <c r="H2474" t="s">
        <v>162</v>
      </c>
      <c r="I2474" t="str">
        <f>TRIM(SUBSTITUTE(Table1[[#This Row],[Player]], " ", ""))</f>
        <v>P.Tucker</v>
      </c>
      <c r="J2474">
        <v>4</v>
      </c>
      <c r="K2474">
        <v>0</v>
      </c>
      <c r="L2474">
        <v>2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f t="shared" si="117"/>
        <v>2</v>
      </c>
      <c r="W2474" t="s">
        <v>57</v>
      </c>
      <c r="X2474" s="3">
        <v>2</v>
      </c>
      <c r="Y2474">
        <v>0</v>
      </c>
      <c r="AF2474">
        <f>Table1[[#This Row],[AB]]+Table1[[#This Row],[BB]]+Table1[[#This Row],[SF]]</f>
        <v>4</v>
      </c>
      <c r="AG2474">
        <f>Table1[[#This Row],[H]]+Table1[[#This Row],[BB]]</f>
        <v>2</v>
      </c>
      <c r="AH2474">
        <f>Table1[[#This Row],[H]]-Table1[[#This Row],[2B]]-Table1[[#This Row],[3B]]-Table1[[#This Row],[HR]]</f>
        <v>2</v>
      </c>
      <c r="AI2474" s="3">
        <f>IF(Table1[[#This Row],[Team_Game_Number]] &gt;_xlfn.MAXIFS(Table1[Team_Game_Number],Table1[Team],Table1[[#This Row],[Team]]) - 5,1,0)</f>
        <v>0</v>
      </c>
      <c r="AJ2474" cm="1">
        <f t="array" ref="AJ2474">MATCH(Table1[[#This Row],[Game_ID]],_xlfn.UNIQUE(_xlfn._xlws.FILTER(Table1[Game_ID],Table1[Team]=Table1[[#This Row],[Team]])),0)</f>
        <v>18</v>
      </c>
      <c r="AK2474">
        <f>IF(Table1[[#This Row],[Last5_Flag]]=1,1,0)</f>
        <v>0</v>
      </c>
      <c r="AL2474">
        <f>COUNTIFS(
    Table1[Player Name], Table1[[#This Row],[Player Name]],
    Table1[Position], Table1[[#This Row],[Position]]
)</f>
        <v>20</v>
      </c>
      <c r="AM2474" t="str" cm="1">
        <f t="array" ref="AM24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475" spans="1:39" x14ac:dyDescent="0.2">
      <c r="A2475" t="str">
        <f>TEXT(Table1[[#This Row],[Date]],"yyyymmdd") &amp; "_" &amp; (LEFT(D2475,3) &amp; "_" &amp; LEFT(E2475,3) &amp; "_" &amp; (Table1[[#This Row],[Game_no.]]))</f>
        <v>20260321_Wes_Sal_1</v>
      </c>
      <c r="B2475" s="1">
        <v>46102</v>
      </c>
      <c r="C2475" s="3">
        <v>1</v>
      </c>
      <c r="D2475" t="s">
        <v>152</v>
      </c>
      <c r="E2475" t="s">
        <v>427</v>
      </c>
      <c r="F2475" t="s">
        <v>152</v>
      </c>
      <c r="G2475" t="s">
        <v>427</v>
      </c>
      <c r="H2475" t="s">
        <v>153</v>
      </c>
      <c r="I2475" t="str">
        <f>TRIM(SUBSTITUTE(Table1[[#This Row],[Player]], " ", ""))</f>
        <v>J.Morr</v>
      </c>
      <c r="J2475">
        <v>2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f t="shared" ref="V2475:V2519" si="118">L2475*1+P2475*2+Q2475*3+R2475*4</f>
        <v>0</v>
      </c>
      <c r="W2475" t="s">
        <v>52</v>
      </c>
      <c r="X2475" s="3">
        <v>3</v>
      </c>
      <c r="Y2475">
        <v>0</v>
      </c>
      <c r="AF2475">
        <f>Table1[[#This Row],[AB]]+Table1[[#This Row],[BB]]+Table1[[#This Row],[SF]]</f>
        <v>3</v>
      </c>
      <c r="AG2475">
        <f>Table1[[#This Row],[H]]+Table1[[#This Row],[BB]]</f>
        <v>1</v>
      </c>
      <c r="AH2475">
        <f>Table1[[#This Row],[H]]-Table1[[#This Row],[2B]]-Table1[[#This Row],[3B]]-Table1[[#This Row],[HR]]</f>
        <v>0</v>
      </c>
      <c r="AI2475" s="3">
        <f>IF(Table1[[#This Row],[Team_Game_Number]] &gt;_xlfn.MAXIFS(Table1[Team_Game_Number],Table1[Team],Table1[[#This Row],[Team]]) - 5,1,0)</f>
        <v>0</v>
      </c>
      <c r="AJ2475" cm="1">
        <f t="array" ref="AJ2475">MATCH(Table1[[#This Row],[Game_ID]],_xlfn.UNIQUE(_xlfn._xlws.FILTER(Table1[Game_ID],Table1[Team]=Table1[[#This Row],[Team]])),0)</f>
        <v>18</v>
      </c>
      <c r="AK2475">
        <f>IF(Table1[[#This Row],[Last5_Flag]]=1,1,0)</f>
        <v>0</v>
      </c>
      <c r="AL2475">
        <f>COUNTIFS(
    Table1[Player Name], Table1[[#This Row],[Player Name]],
    Table1[Position], Table1[[#This Row],[Position]]
)</f>
        <v>14</v>
      </c>
      <c r="AM2475" t="str" cm="1">
        <f t="array" ref="AM24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476" spans="1:39" x14ac:dyDescent="0.2">
      <c r="A2476" t="str">
        <f>TEXT(Table1[[#This Row],[Date]],"yyyymmdd") &amp; "_" &amp; (LEFT(D2476,3) &amp; "_" &amp; LEFT(E2476,3) &amp; "_" &amp; (Table1[[#This Row],[Game_no.]]))</f>
        <v>20260321_Wes_Sal_1</v>
      </c>
      <c r="B2476" s="1">
        <v>46102</v>
      </c>
      <c r="C2476" s="3">
        <v>1</v>
      </c>
      <c r="D2476" t="s">
        <v>152</v>
      </c>
      <c r="E2476" t="s">
        <v>427</v>
      </c>
      <c r="F2476" t="s">
        <v>152</v>
      </c>
      <c r="G2476" t="s">
        <v>427</v>
      </c>
      <c r="H2476" t="s">
        <v>156</v>
      </c>
      <c r="I2476" t="str">
        <f>TRIM(SUBSTITUTE(Table1[[#This Row],[Player]], " ", ""))</f>
        <v>S.Simon</v>
      </c>
      <c r="J2476">
        <v>2</v>
      </c>
      <c r="K2476">
        <v>1</v>
      </c>
      <c r="L2476">
        <v>1</v>
      </c>
      <c r="M2476">
        <v>0</v>
      </c>
      <c r="N2476">
        <v>1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f t="shared" si="118"/>
        <v>3</v>
      </c>
      <c r="W2476" t="s">
        <v>54</v>
      </c>
      <c r="X2476" s="3">
        <v>4</v>
      </c>
      <c r="Y2476">
        <v>0</v>
      </c>
      <c r="AF2476">
        <f>Table1[[#This Row],[AB]]+Table1[[#This Row],[BB]]+Table1[[#This Row],[SF]]</f>
        <v>3</v>
      </c>
      <c r="AG2476">
        <f>Table1[[#This Row],[H]]+Table1[[#This Row],[BB]]</f>
        <v>2</v>
      </c>
      <c r="AH2476">
        <f>Table1[[#This Row],[H]]-Table1[[#This Row],[2B]]-Table1[[#This Row],[3B]]-Table1[[#This Row],[HR]]</f>
        <v>0</v>
      </c>
      <c r="AI2476" s="3">
        <f>IF(Table1[[#This Row],[Team_Game_Number]] &gt;_xlfn.MAXIFS(Table1[Team_Game_Number],Table1[Team],Table1[[#This Row],[Team]]) - 5,1,0)</f>
        <v>0</v>
      </c>
      <c r="AJ2476" cm="1">
        <f t="array" ref="AJ2476">MATCH(Table1[[#This Row],[Game_ID]],_xlfn.UNIQUE(_xlfn._xlws.FILTER(Table1[Game_ID],Table1[Team]=Table1[[#This Row],[Team]])),0)</f>
        <v>18</v>
      </c>
      <c r="AK2476">
        <f>IF(Table1[[#This Row],[Last5_Flag]]=1,1,0)</f>
        <v>0</v>
      </c>
      <c r="AL2476">
        <f>COUNTIFS(
    Table1[Player Name], Table1[[#This Row],[Player Name]],
    Table1[Position], Table1[[#This Row],[Position]]
)</f>
        <v>7</v>
      </c>
      <c r="AM2476" t="str" cm="1">
        <f t="array" ref="AM24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477" spans="1:39" x14ac:dyDescent="0.2">
      <c r="A2477" t="str">
        <f>TEXT(Table1[[#This Row],[Date]],"yyyymmdd") &amp; "_" &amp; (LEFT(D2477,3) &amp; "_" &amp; LEFT(E2477,3) &amp; "_" &amp; (Table1[[#This Row],[Game_no.]]))</f>
        <v>20260321_Wes_Sal_1</v>
      </c>
      <c r="B2477" s="1">
        <v>46102</v>
      </c>
      <c r="C2477" s="3">
        <v>1</v>
      </c>
      <c r="D2477" t="s">
        <v>152</v>
      </c>
      <c r="E2477" t="s">
        <v>427</v>
      </c>
      <c r="F2477" t="s">
        <v>152</v>
      </c>
      <c r="G2477" t="s">
        <v>427</v>
      </c>
      <c r="H2477" t="s">
        <v>161</v>
      </c>
      <c r="I2477" t="str">
        <f>TRIM(SUBSTITUTE(Table1[[#This Row],[Player]], " ", ""))</f>
        <v>K.Pettit</v>
      </c>
      <c r="J2477">
        <v>3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f t="shared" si="118"/>
        <v>0</v>
      </c>
      <c r="W2477" t="s">
        <v>58</v>
      </c>
      <c r="X2477" s="3">
        <v>5</v>
      </c>
      <c r="Y2477">
        <v>0</v>
      </c>
      <c r="Z2477">
        <v>7</v>
      </c>
      <c r="AA2477">
        <v>3</v>
      </c>
      <c r="AB2477">
        <v>0</v>
      </c>
      <c r="AC2477">
        <v>0</v>
      </c>
      <c r="AD2477">
        <v>0</v>
      </c>
      <c r="AE2477">
        <v>4</v>
      </c>
      <c r="AF2477">
        <f>Table1[[#This Row],[AB]]+Table1[[#This Row],[BB]]+Table1[[#This Row],[SF]]</f>
        <v>3</v>
      </c>
      <c r="AG2477">
        <f>Table1[[#This Row],[H]]+Table1[[#This Row],[BB]]</f>
        <v>0</v>
      </c>
      <c r="AH2477">
        <f>Table1[[#This Row],[H]]-Table1[[#This Row],[2B]]-Table1[[#This Row],[3B]]-Table1[[#This Row],[HR]]</f>
        <v>0</v>
      </c>
      <c r="AI2477" s="3">
        <f>IF(Table1[[#This Row],[Team_Game_Number]] &gt;_xlfn.MAXIFS(Table1[Team_Game_Number],Table1[Team],Table1[[#This Row],[Team]]) - 5,1,0)</f>
        <v>0</v>
      </c>
      <c r="AJ2477" cm="1">
        <f t="array" ref="AJ2477">MATCH(Table1[[#This Row],[Game_ID]],_xlfn.UNIQUE(_xlfn._xlws.FILTER(Table1[Game_ID],Table1[Team]=Table1[[#This Row],[Team]])),0)</f>
        <v>18</v>
      </c>
      <c r="AK2477">
        <f>IF(Table1[[#This Row],[Last5_Flag]]=1,1,0)</f>
        <v>0</v>
      </c>
      <c r="AL2477">
        <f>COUNTIFS(
    Table1[Player Name], Table1[[#This Row],[Player Name]],
    Table1[Position], Table1[[#This Row],[Position]]
)</f>
        <v>6</v>
      </c>
      <c r="AM2477" t="str" cm="1">
        <f t="array" ref="AM24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78" spans="1:39" x14ac:dyDescent="0.2">
      <c r="A2478" t="str">
        <f>TEXT(Table1[[#This Row],[Date]],"yyyymmdd") &amp; "_" &amp; (LEFT(D2478,3) &amp; "_" &amp; LEFT(E2478,3) &amp; "_" &amp; (Table1[[#This Row],[Game_no.]]))</f>
        <v>20260321_Wes_Sal_1</v>
      </c>
      <c r="B2478" s="1">
        <v>46102</v>
      </c>
      <c r="C2478" s="3">
        <v>1</v>
      </c>
      <c r="D2478" t="s">
        <v>152</v>
      </c>
      <c r="E2478" t="s">
        <v>427</v>
      </c>
      <c r="F2478" t="s">
        <v>152</v>
      </c>
      <c r="G2478" t="s">
        <v>427</v>
      </c>
      <c r="H2478" t="s">
        <v>191</v>
      </c>
      <c r="I2478" t="str">
        <f>TRIM(SUBSTITUTE(Table1[[#This Row],[Player]], " ", ""))</f>
        <v>R.Ward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f t="shared" si="118"/>
        <v>0</v>
      </c>
      <c r="W2478" t="s">
        <v>73</v>
      </c>
      <c r="X2478" s="3"/>
      <c r="Y2478">
        <v>0</v>
      </c>
      <c r="AF2478">
        <f>Table1[[#This Row],[AB]]+Table1[[#This Row],[BB]]+Table1[[#This Row],[SF]]</f>
        <v>0</v>
      </c>
      <c r="AG2478">
        <f>Table1[[#This Row],[H]]+Table1[[#This Row],[BB]]</f>
        <v>0</v>
      </c>
      <c r="AH2478">
        <f>Table1[[#This Row],[H]]-Table1[[#This Row],[2B]]-Table1[[#This Row],[3B]]-Table1[[#This Row],[HR]]</f>
        <v>0</v>
      </c>
      <c r="AI2478" s="3">
        <f>IF(Table1[[#This Row],[Team_Game_Number]] &gt;_xlfn.MAXIFS(Table1[Team_Game_Number],Table1[Team],Table1[[#This Row],[Team]]) - 5,1,0)</f>
        <v>0</v>
      </c>
      <c r="AJ2478" cm="1">
        <f t="array" ref="AJ2478">MATCH(Table1[[#This Row],[Game_ID]],_xlfn.UNIQUE(_xlfn._xlws.FILTER(Table1[Game_ID],Table1[Team]=Table1[[#This Row],[Team]])),0)</f>
        <v>18</v>
      </c>
      <c r="AK2478">
        <f>IF(Table1[[#This Row],[Last5_Flag]]=1,1,0)</f>
        <v>0</v>
      </c>
      <c r="AL2478">
        <f>COUNTIFS(
    Table1[Player Name], Table1[[#This Row],[Player Name]],
    Table1[Position], Table1[[#This Row],[Position]]
)</f>
        <v>20</v>
      </c>
      <c r="AM2478" t="str" cm="1">
        <f t="array" ref="AM24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479" spans="1:39" x14ac:dyDescent="0.2">
      <c r="A2479" t="str">
        <f>TEXT(Table1[[#This Row],[Date]],"yyyymmdd") &amp; "_" &amp; (LEFT(D2479,3) &amp; "_" &amp; LEFT(E2479,3) &amp; "_" &amp; (Table1[[#This Row],[Game_no.]]))</f>
        <v>20260321_Wes_Sal_1</v>
      </c>
      <c r="B2479" s="1">
        <v>46102</v>
      </c>
      <c r="C2479" s="3">
        <v>1</v>
      </c>
      <c r="D2479" t="s">
        <v>152</v>
      </c>
      <c r="E2479" t="s">
        <v>427</v>
      </c>
      <c r="F2479" t="s">
        <v>152</v>
      </c>
      <c r="G2479" t="s">
        <v>427</v>
      </c>
      <c r="H2479" t="s">
        <v>157</v>
      </c>
      <c r="I2479" t="str">
        <f>TRIM(SUBSTITUTE(Table1[[#This Row],[Player]], " ", ""))</f>
        <v>J.Conrad</v>
      </c>
      <c r="J2479">
        <v>1</v>
      </c>
      <c r="K2479">
        <v>0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f t="shared" si="118"/>
        <v>0</v>
      </c>
      <c r="W2479" t="s">
        <v>7</v>
      </c>
      <c r="X2479" s="3">
        <v>6</v>
      </c>
      <c r="Y2479">
        <v>0</v>
      </c>
      <c r="AF2479">
        <f>Table1[[#This Row],[AB]]+Table1[[#This Row],[BB]]+Table1[[#This Row],[SF]]</f>
        <v>2</v>
      </c>
      <c r="AG2479">
        <f>Table1[[#This Row],[H]]+Table1[[#This Row],[BB]]</f>
        <v>0</v>
      </c>
      <c r="AH2479">
        <f>Table1[[#This Row],[H]]-Table1[[#This Row],[2B]]-Table1[[#This Row],[3B]]-Table1[[#This Row],[HR]]</f>
        <v>0</v>
      </c>
      <c r="AI2479" s="3">
        <f>IF(Table1[[#This Row],[Team_Game_Number]] &gt;_xlfn.MAXIFS(Table1[Team_Game_Number],Table1[Team],Table1[[#This Row],[Team]]) - 5,1,0)</f>
        <v>0</v>
      </c>
      <c r="AJ2479" cm="1">
        <f t="array" ref="AJ2479">MATCH(Table1[[#This Row],[Game_ID]],_xlfn.UNIQUE(_xlfn._xlws.FILTER(Table1[Game_ID],Table1[Team]=Table1[[#This Row],[Team]])),0)</f>
        <v>18</v>
      </c>
      <c r="AK2479">
        <f>IF(Table1[[#This Row],[Last5_Flag]]=1,1,0)</f>
        <v>0</v>
      </c>
      <c r="AL2479">
        <f>COUNTIFS(
    Table1[Player Name], Table1[[#This Row],[Player Name]],
    Table1[Position], Table1[[#This Row],[Position]]
)</f>
        <v>26</v>
      </c>
      <c r="AM2479" t="str" cm="1">
        <f t="array" ref="AM24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480" spans="1:39" x14ac:dyDescent="0.2">
      <c r="A2480" t="str">
        <f>TEXT(Table1[[#This Row],[Date]],"yyyymmdd") &amp; "_" &amp; (LEFT(D2480,3) &amp; "_" &amp; LEFT(E2480,3) &amp; "_" &amp; (Table1[[#This Row],[Game_no.]]))</f>
        <v>20260321_Wes_Sal_1</v>
      </c>
      <c r="B2480" s="1">
        <v>46102</v>
      </c>
      <c r="C2480" s="3">
        <v>1</v>
      </c>
      <c r="D2480" t="s">
        <v>152</v>
      </c>
      <c r="E2480" t="s">
        <v>427</v>
      </c>
      <c r="F2480" t="s">
        <v>152</v>
      </c>
      <c r="G2480" t="s">
        <v>427</v>
      </c>
      <c r="H2480" t="s">
        <v>155</v>
      </c>
      <c r="I2480" t="str">
        <f>TRIM(SUBSTITUTE(Table1[[#This Row],[Player]], " ", ""))</f>
        <v>S.Harris</v>
      </c>
      <c r="J2480">
        <v>3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f t="shared" si="118"/>
        <v>0</v>
      </c>
      <c r="W2480" t="s">
        <v>50</v>
      </c>
      <c r="X2480" s="3">
        <v>7</v>
      </c>
      <c r="Y2480">
        <v>0</v>
      </c>
      <c r="AF2480">
        <f>Table1[[#This Row],[AB]]+Table1[[#This Row],[BB]]+Table1[[#This Row],[SF]]</f>
        <v>3</v>
      </c>
      <c r="AG2480">
        <f>Table1[[#This Row],[H]]+Table1[[#This Row],[BB]]</f>
        <v>0</v>
      </c>
      <c r="AH2480">
        <f>Table1[[#This Row],[H]]-Table1[[#This Row],[2B]]-Table1[[#This Row],[3B]]-Table1[[#This Row],[HR]]</f>
        <v>0</v>
      </c>
      <c r="AI2480" s="3">
        <f>IF(Table1[[#This Row],[Team_Game_Number]] &gt;_xlfn.MAXIFS(Table1[Team_Game_Number],Table1[Team],Table1[[#This Row],[Team]]) - 5,1,0)</f>
        <v>0</v>
      </c>
      <c r="AJ2480" cm="1">
        <f t="array" ref="AJ2480">MATCH(Table1[[#This Row],[Game_ID]],_xlfn.UNIQUE(_xlfn._xlws.FILTER(Table1[Game_ID],Table1[Team]=Table1[[#This Row],[Team]])),0)</f>
        <v>18</v>
      </c>
      <c r="AK2480">
        <f>IF(Table1[[#This Row],[Last5_Flag]]=1,1,0)</f>
        <v>0</v>
      </c>
      <c r="AL2480">
        <f>COUNTIFS(
    Table1[Player Name], Table1[[#This Row],[Player Name]],
    Table1[Position], Table1[[#This Row],[Position]]
)</f>
        <v>1</v>
      </c>
      <c r="AM2480" t="str" cm="1">
        <f t="array" ref="AM24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481" spans="1:39" x14ac:dyDescent="0.2">
      <c r="A2481" t="str">
        <f>TEXT(Table1[[#This Row],[Date]],"yyyymmdd") &amp; "_" &amp; (LEFT(D2481,3) &amp; "_" &amp; LEFT(E2481,3) &amp; "_" &amp; (Table1[[#This Row],[Game_no.]]))</f>
        <v>20260321_Wes_Sal_1</v>
      </c>
      <c r="B2481" s="1">
        <v>46102</v>
      </c>
      <c r="C2481" s="3">
        <v>1</v>
      </c>
      <c r="D2481" t="s">
        <v>152</v>
      </c>
      <c r="E2481" t="s">
        <v>427</v>
      </c>
      <c r="F2481" t="s">
        <v>152</v>
      </c>
      <c r="G2481" t="s">
        <v>427</v>
      </c>
      <c r="H2481" t="s">
        <v>230</v>
      </c>
      <c r="I2481" t="str">
        <f>TRIM(SUBSTITUTE(Table1[[#This Row],[Player]], " ", ""))</f>
        <v>I.McKee</v>
      </c>
      <c r="J2481">
        <v>1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f t="shared" si="118"/>
        <v>0</v>
      </c>
      <c r="W2481" t="s">
        <v>43</v>
      </c>
      <c r="X2481" s="3">
        <v>8</v>
      </c>
      <c r="Y2481">
        <v>0</v>
      </c>
      <c r="AF2481">
        <f>Table1[[#This Row],[AB]]+Table1[[#This Row],[BB]]+Table1[[#This Row],[SF]]</f>
        <v>2</v>
      </c>
      <c r="AG2481">
        <f>Table1[[#This Row],[H]]+Table1[[#This Row],[BB]]</f>
        <v>1</v>
      </c>
      <c r="AH2481">
        <f>Table1[[#This Row],[H]]-Table1[[#This Row],[2B]]-Table1[[#This Row],[3B]]-Table1[[#This Row],[HR]]</f>
        <v>0</v>
      </c>
      <c r="AI2481" s="3">
        <f>IF(Table1[[#This Row],[Team_Game_Number]] &gt;_xlfn.MAXIFS(Table1[Team_Game_Number],Table1[Team],Table1[[#This Row],[Team]]) - 5,1,0)</f>
        <v>0</v>
      </c>
      <c r="AJ2481" cm="1">
        <f t="array" ref="AJ2481">MATCH(Table1[[#This Row],[Game_ID]],_xlfn.UNIQUE(_xlfn._xlws.FILTER(Table1[Game_ID],Table1[Team]=Table1[[#This Row],[Team]])),0)</f>
        <v>18</v>
      </c>
      <c r="AK2481">
        <f>IF(Table1[[#This Row],[Last5_Flag]]=1,1,0)</f>
        <v>0</v>
      </c>
      <c r="AL2481">
        <f>COUNTIFS(
    Table1[Player Name], Table1[[#This Row],[Player Name]],
    Table1[Position], Table1[[#This Row],[Position]]
)</f>
        <v>16</v>
      </c>
      <c r="AM2481" t="str" cm="1">
        <f t="array" ref="AM24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482" spans="1:39" x14ac:dyDescent="0.2">
      <c r="A2482" t="str">
        <f>TEXT(Table1[[#This Row],[Date]],"yyyymmdd") &amp; "_" &amp; (LEFT(D2482,3) &amp; "_" &amp; LEFT(E2482,3) &amp; "_" &amp; (Table1[[#This Row],[Game_no.]]))</f>
        <v>20260321_Wes_Sal_1</v>
      </c>
      <c r="B2482" s="1">
        <v>46102</v>
      </c>
      <c r="C2482" s="3">
        <v>1</v>
      </c>
      <c r="D2482" t="s">
        <v>152</v>
      </c>
      <c r="E2482" t="s">
        <v>427</v>
      </c>
      <c r="F2482" t="s">
        <v>152</v>
      </c>
      <c r="G2482" t="s">
        <v>427</v>
      </c>
      <c r="H2482" t="s">
        <v>198</v>
      </c>
      <c r="I2482" t="str">
        <f>TRIM(SUBSTITUTE(Table1[[#This Row],[Player]], " ", ""))</f>
        <v>A.Pass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f t="shared" si="118"/>
        <v>0</v>
      </c>
      <c r="W2482" t="s">
        <v>43</v>
      </c>
      <c r="X2482" s="3">
        <v>8</v>
      </c>
      <c r="Y2482">
        <v>0</v>
      </c>
      <c r="AF2482">
        <f>Table1[[#This Row],[AB]]+Table1[[#This Row],[BB]]+Table1[[#This Row],[SF]]</f>
        <v>1</v>
      </c>
      <c r="AG2482">
        <f>Table1[[#This Row],[H]]+Table1[[#This Row],[BB]]</f>
        <v>0</v>
      </c>
      <c r="AH2482">
        <f>Table1[[#This Row],[H]]-Table1[[#This Row],[2B]]-Table1[[#This Row],[3B]]-Table1[[#This Row],[HR]]</f>
        <v>0</v>
      </c>
      <c r="AI2482" s="3">
        <f>IF(Table1[[#This Row],[Team_Game_Number]] &gt;_xlfn.MAXIFS(Table1[Team_Game_Number],Table1[Team],Table1[[#This Row],[Team]]) - 5,1,0)</f>
        <v>0</v>
      </c>
      <c r="AJ2482" cm="1">
        <f t="array" ref="AJ2482">MATCH(Table1[[#This Row],[Game_ID]],_xlfn.UNIQUE(_xlfn._xlws.FILTER(Table1[Game_ID],Table1[Team]=Table1[[#This Row],[Team]])),0)</f>
        <v>18</v>
      </c>
      <c r="AK2482">
        <f>IF(Table1[[#This Row],[Last5_Flag]]=1,1,0)</f>
        <v>0</v>
      </c>
      <c r="AL2482">
        <f>COUNTIFS(
    Table1[Player Name], Table1[[#This Row],[Player Name]],
    Table1[Position], Table1[[#This Row],[Position]]
)</f>
        <v>1</v>
      </c>
      <c r="AM2482" t="str" cm="1">
        <f t="array" ref="AM24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483" spans="1:39" x14ac:dyDescent="0.2">
      <c r="A2483" t="str">
        <f>TEXT(Table1[[#This Row],[Date]],"yyyymmdd") &amp; "_" &amp; (LEFT(D2483,3) &amp; "_" &amp; LEFT(E2483,3) &amp; "_" &amp; (Table1[[#This Row],[Game_no.]]))</f>
        <v>20260321_Wes_Sal_1</v>
      </c>
      <c r="B2483" s="1">
        <v>46102</v>
      </c>
      <c r="C2483" s="3">
        <v>1</v>
      </c>
      <c r="D2483" t="s">
        <v>152</v>
      </c>
      <c r="E2483" t="s">
        <v>427</v>
      </c>
      <c r="F2483" t="s">
        <v>152</v>
      </c>
      <c r="G2483" t="s">
        <v>427</v>
      </c>
      <c r="H2483" t="s">
        <v>467</v>
      </c>
      <c r="I2483" t="str">
        <f>TRIM(SUBSTITUTE(Table1[[#This Row],[Player]], " ", ""))</f>
        <v>A.Deitrick</v>
      </c>
      <c r="J2483">
        <v>1</v>
      </c>
      <c r="K2483">
        <v>0</v>
      </c>
      <c r="L2483">
        <v>1</v>
      </c>
      <c r="M2483">
        <v>0</v>
      </c>
      <c r="N2483">
        <v>2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f t="shared" si="118"/>
        <v>1</v>
      </c>
      <c r="W2483" t="s">
        <v>53</v>
      </c>
      <c r="X2483" s="3">
        <v>9</v>
      </c>
      <c r="Y2483">
        <v>0</v>
      </c>
      <c r="AF2483">
        <f>Table1[[#This Row],[AB]]+Table1[[#This Row],[BB]]+Table1[[#This Row],[SF]]</f>
        <v>3</v>
      </c>
      <c r="AG2483">
        <f>Table1[[#This Row],[H]]+Table1[[#This Row],[BB]]</f>
        <v>3</v>
      </c>
      <c r="AH2483">
        <f>Table1[[#This Row],[H]]-Table1[[#This Row],[2B]]-Table1[[#This Row],[3B]]-Table1[[#This Row],[HR]]</f>
        <v>1</v>
      </c>
      <c r="AI2483" s="3">
        <f>IF(Table1[[#This Row],[Team_Game_Number]] &gt;_xlfn.MAXIFS(Table1[Team_Game_Number],Table1[Team],Table1[[#This Row],[Team]]) - 5,1,0)</f>
        <v>0</v>
      </c>
      <c r="AJ2483" cm="1">
        <f t="array" ref="AJ2483">MATCH(Table1[[#This Row],[Game_ID]],_xlfn.UNIQUE(_xlfn._xlws.FILTER(Table1[Game_ID],Table1[Team]=Table1[[#This Row],[Team]])),0)</f>
        <v>18</v>
      </c>
      <c r="AK2483">
        <f>IF(Table1[[#This Row],[Last5_Flag]]=1,1,0)</f>
        <v>0</v>
      </c>
      <c r="AL2483">
        <f>COUNTIFS(
    Table1[Player Name], Table1[[#This Row],[Player Name]],
    Table1[Position], Table1[[#This Row],[Position]]
)</f>
        <v>1</v>
      </c>
      <c r="AM2483" t="str" cm="1">
        <f t="array" ref="AM24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484" spans="1:39" x14ac:dyDescent="0.2">
      <c r="A2484" t="str">
        <f>TEXT(Table1[[#This Row],[Date]],"yyyymmdd") &amp; "_" &amp; (LEFT(D2484,3) &amp; "_" &amp; LEFT(E2484,3) &amp; "_" &amp; (Table1[[#This Row],[Game_no.]]))</f>
        <v>20260321_Wes_Sal_1</v>
      </c>
      <c r="B2484" s="1">
        <v>46102</v>
      </c>
      <c r="C2484" s="3">
        <v>1</v>
      </c>
      <c r="D2484" t="s">
        <v>152</v>
      </c>
      <c r="E2484" t="s">
        <v>427</v>
      </c>
      <c r="F2484" t="s">
        <v>152</v>
      </c>
      <c r="G2484" t="s">
        <v>427</v>
      </c>
      <c r="H2484" t="s">
        <v>163</v>
      </c>
      <c r="I2484" t="str">
        <f>TRIM(SUBSTITUTE(Table1[[#This Row],[Player]], " ", ""))</f>
        <v>F.Randolph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f t="shared" si="118"/>
        <v>0</v>
      </c>
      <c r="W2484" t="s">
        <v>48</v>
      </c>
      <c r="X2484" s="3"/>
      <c r="Y2484">
        <v>1</v>
      </c>
      <c r="AF2484">
        <f>Table1[[#This Row],[AB]]+Table1[[#This Row],[BB]]+Table1[[#This Row],[SF]]</f>
        <v>0</v>
      </c>
      <c r="AG2484">
        <f>Table1[[#This Row],[H]]+Table1[[#This Row],[BB]]</f>
        <v>0</v>
      </c>
      <c r="AH2484">
        <f>Table1[[#This Row],[H]]-Table1[[#This Row],[2B]]-Table1[[#This Row],[3B]]-Table1[[#This Row],[HR]]</f>
        <v>0</v>
      </c>
      <c r="AI2484" s="3">
        <f>IF(Table1[[#This Row],[Team_Game_Number]] &gt;_xlfn.MAXIFS(Table1[Team_Game_Number],Table1[Team],Table1[[#This Row],[Team]]) - 5,1,0)</f>
        <v>0</v>
      </c>
      <c r="AJ2484" cm="1">
        <f t="array" ref="AJ2484">MATCH(Table1[[#This Row],[Game_ID]],_xlfn.UNIQUE(_xlfn._xlws.FILTER(Table1[Game_ID],Table1[Team]=Table1[[#This Row],[Team]])),0)</f>
        <v>18</v>
      </c>
      <c r="AK2484">
        <f>IF(Table1[[#This Row],[Last5_Flag]]=1,1,0)</f>
        <v>0</v>
      </c>
      <c r="AL2484">
        <f>COUNTIFS(
    Table1[Player Name], Table1[[#This Row],[Player Name]],
    Table1[Position], Table1[[#This Row],[Position]]
)</f>
        <v>9</v>
      </c>
      <c r="AM2484" t="str" cm="1">
        <f t="array" ref="AM24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485" spans="1:39" x14ac:dyDescent="0.2">
      <c r="A2485" t="str">
        <f>TEXT(Table1[[#This Row],[Date]],"yyyymmdd") &amp; "_" &amp; (LEFT(D2485,3) &amp; "_" &amp; LEFT(E2485,3) &amp; "_" &amp; (Table1[[#This Row],[Game_no.]]))</f>
        <v>20260321_Wes_Sal_1</v>
      </c>
      <c r="B2485" s="1">
        <v>46102</v>
      </c>
      <c r="C2485" s="3">
        <v>1</v>
      </c>
      <c r="D2485" t="s">
        <v>152</v>
      </c>
      <c r="E2485" t="s">
        <v>427</v>
      </c>
      <c r="F2485" t="s">
        <v>427</v>
      </c>
      <c r="G2485" t="s">
        <v>152</v>
      </c>
      <c r="H2485" t="s">
        <v>468</v>
      </c>
      <c r="I2485" t="str">
        <f>TRIM(SUBSTITUTE(Table1[[#This Row],[Player]], " ", ""))</f>
        <v>B.Ortiz</v>
      </c>
      <c r="J2485">
        <v>3</v>
      </c>
      <c r="K2485">
        <v>0</v>
      </c>
      <c r="L2485">
        <v>0</v>
      </c>
      <c r="M2485">
        <v>0</v>
      </c>
      <c r="N2485">
        <v>0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f t="shared" si="118"/>
        <v>0</v>
      </c>
      <c r="W2485" t="s">
        <v>48</v>
      </c>
      <c r="X2485" s="3">
        <v>1</v>
      </c>
      <c r="Y2485">
        <v>0</v>
      </c>
      <c r="AF2485">
        <f>Table1[[#This Row],[AB]]+Table1[[#This Row],[BB]]+Table1[[#This Row],[SF]]</f>
        <v>3</v>
      </c>
      <c r="AG2485">
        <f>Table1[[#This Row],[H]]+Table1[[#This Row],[BB]]</f>
        <v>0</v>
      </c>
      <c r="AH2485">
        <f>Table1[[#This Row],[H]]-Table1[[#This Row],[2B]]-Table1[[#This Row],[3B]]-Table1[[#This Row],[HR]]</f>
        <v>0</v>
      </c>
      <c r="AI2485" s="3">
        <f>IF(Table1[[#This Row],[Team_Game_Number]] &gt;_xlfn.MAXIFS(Table1[Team_Game_Number],Table1[Team],Table1[[#This Row],[Team]]) - 5,1,0)</f>
        <v>0</v>
      </c>
      <c r="AJ2485" cm="1">
        <f t="array" ref="AJ2485">MATCH(Table1[[#This Row],[Game_ID]],_xlfn.UNIQUE(_xlfn._xlws.FILTER(Table1[Game_ID],Table1[Team]=Table1[[#This Row],[Team]])),0)</f>
        <v>1</v>
      </c>
      <c r="AK2485">
        <f>IF(Table1[[#This Row],[Last5_Flag]]=1,1,0)</f>
        <v>0</v>
      </c>
      <c r="AL2485">
        <f>COUNTIFS(
    Table1[Player Name], Table1[[#This Row],[Player Name]],
    Table1[Position], Table1[[#This Row],[Position]]
)</f>
        <v>9</v>
      </c>
      <c r="AM2485" t="str" cm="1">
        <f t="array" ref="AM24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486" spans="1:39" x14ac:dyDescent="0.2">
      <c r="A2486" t="str">
        <f>TEXT(Table1[[#This Row],[Date]],"yyyymmdd") &amp; "_" &amp; (LEFT(D2486,3) &amp; "_" &amp; LEFT(E2486,3) &amp; "_" &amp; (Table1[[#This Row],[Game_no.]]))</f>
        <v>20260321_Wes_Sal_1</v>
      </c>
      <c r="B2486" s="1">
        <v>46102</v>
      </c>
      <c r="C2486" s="3">
        <v>1</v>
      </c>
      <c r="D2486" t="s">
        <v>152</v>
      </c>
      <c r="E2486" t="s">
        <v>427</v>
      </c>
      <c r="F2486" t="s">
        <v>427</v>
      </c>
      <c r="G2486" t="s">
        <v>152</v>
      </c>
      <c r="H2486" t="s">
        <v>469</v>
      </c>
      <c r="I2486" t="str">
        <f>TRIM(SUBSTITUTE(Table1[[#This Row],[Player]], " ", ""))</f>
        <v>K.Cook</v>
      </c>
      <c r="J2486">
        <v>3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f t="shared" si="118"/>
        <v>0</v>
      </c>
      <c r="W2486" t="s">
        <v>7</v>
      </c>
      <c r="X2486" s="3">
        <v>2</v>
      </c>
      <c r="Y2486">
        <v>0</v>
      </c>
      <c r="AF2486">
        <f>Table1[[#This Row],[AB]]+Table1[[#This Row],[BB]]+Table1[[#This Row],[SF]]</f>
        <v>3</v>
      </c>
      <c r="AG2486">
        <f>Table1[[#This Row],[H]]+Table1[[#This Row],[BB]]</f>
        <v>0</v>
      </c>
      <c r="AH2486">
        <f>Table1[[#This Row],[H]]-Table1[[#This Row],[2B]]-Table1[[#This Row],[3B]]-Table1[[#This Row],[HR]]</f>
        <v>0</v>
      </c>
      <c r="AI2486" s="3">
        <f>IF(Table1[[#This Row],[Team_Game_Number]] &gt;_xlfn.MAXIFS(Table1[Team_Game_Number],Table1[Team],Table1[[#This Row],[Team]]) - 5,1,0)</f>
        <v>0</v>
      </c>
      <c r="AJ2486" cm="1">
        <f t="array" ref="AJ2486">MATCH(Table1[[#This Row],[Game_ID]],_xlfn.UNIQUE(_xlfn._xlws.FILTER(Table1[Game_ID],Table1[Team]=Table1[[#This Row],[Team]])),0)</f>
        <v>1</v>
      </c>
      <c r="AK2486">
        <f>IF(Table1[[#This Row],[Last5_Flag]]=1,1,0)</f>
        <v>0</v>
      </c>
      <c r="AL2486">
        <f>COUNTIFS(
    Table1[Player Name], Table1[[#This Row],[Player Name]],
    Table1[Position], Table1[[#This Row],[Position]]
)</f>
        <v>4</v>
      </c>
      <c r="AM2486" t="str" cm="1">
        <f t="array" ref="AM24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487" spans="1:39" x14ac:dyDescent="0.2">
      <c r="A2487" t="str">
        <f>TEXT(Table1[[#This Row],[Date]],"yyyymmdd") &amp; "_" &amp; (LEFT(D2487,3) &amp; "_" &amp; LEFT(E2487,3) &amp; "_" &amp; (Table1[[#This Row],[Game_no.]]))</f>
        <v>20260321_Wes_Sal_1</v>
      </c>
      <c r="B2487" s="1">
        <v>46102</v>
      </c>
      <c r="C2487" s="3">
        <v>1</v>
      </c>
      <c r="D2487" t="s">
        <v>152</v>
      </c>
      <c r="E2487" t="s">
        <v>427</v>
      </c>
      <c r="F2487" t="s">
        <v>427</v>
      </c>
      <c r="G2487" t="s">
        <v>152</v>
      </c>
      <c r="H2487" t="s">
        <v>470</v>
      </c>
      <c r="I2487" t="str">
        <f>TRIM(SUBSTITUTE(Table1[[#This Row],[Player]], " ", ""))</f>
        <v>K.Zinn</v>
      </c>
      <c r="J2487">
        <v>3</v>
      </c>
      <c r="K2487">
        <v>0</v>
      </c>
      <c r="L2487">
        <v>0</v>
      </c>
      <c r="M2487">
        <v>0</v>
      </c>
      <c r="N2487">
        <v>0</v>
      </c>
      <c r="O2487">
        <v>2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f t="shared" si="118"/>
        <v>0</v>
      </c>
      <c r="W2487" t="s">
        <v>57</v>
      </c>
      <c r="X2487" s="3">
        <v>3</v>
      </c>
      <c r="Y2487">
        <v>0</v>
      </c>
      <c r="AF2487">
        <f>Table1[[#This Row],[AB]]+Table1[[#This Row],[BB]]+Table1[[#This Row],[SF]]</f>
        <v>3</v>
      </c>
      <c r="AG2487">
        <f>Table1[[#This Row],[H]]+Table1[[#This Row],[BB]]</f>
        <v>0</v>
      </c>
      <c r="AH2487">
        <f>Table1[[#This Row],[H]]-Table1[[#This Row],[2B]]-Table1[[#This Row],[3B]]-Table1[[#This Row],[HR]]</f>
        <v>0</v>
      </c>
      <c r="AI2487" s="3">
        <f>IF(Table1[[#This Row],[Team_Game_Number]] &gt;_xlfn.MAXIFS(Table1[Team_Game_Number],Table1[Team],Table1[[#This Row],[Team]]) - 5,1,0)</f>
        <v>0</v>
      </c>
      <c r="AJ2487" cm="1">
        <f t="array" ref="AJ2487">MATCH(Table1[[#This Row],[Game_ID]],_xlfn.UNIQUE(_xlfn._xlws.FILTER(Table1[Game_ID],Table1[Team]=Table1[[#This Row],[Team]])),0)</f>
        <v>1</v>
      </c>
      <c r="AK2487">
        <f>IF(Table1[[#This Row],[Last5_Flag]]=1,1,0)</f>
        <v>0</v>
      </c>
      <c r="AL2487">
        <f>COUNTIFS(
    Table1[Player Name], Table1[[#This Row],[Player Name]],
    Table1[Position], Table1[[#This Row],[Position]]
)</f>
        <v>4</v>
      </c>
      <c r="AM2487" t="str" cm="1">
        <f t="array" ref="AM24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488" spans="1:39" x14ac:dyDescent="0.2">
      <c r="A2488" t="str">
        <f>TEXT(Table1[[#This Row],[Date]],"yyyymmdd") &amp; "_" &amp; (LEFT(D2488,3) &amp; "_" &amp; LEFT(E2488,3) &amp; "_" &amp; (Table1[[#This Row],[Game_no.]]))</f>
        <v>20260321_Wes_Sal_1</v>
      </c>
      <c r="B2488" s="1">
        <v>46102</v>
      </c>
      <c r="C2488" s="3">
        <v>1</v>
      </c>
      <c r="D2488" t="s">
        <v>152</v>
      </c>
      <c r="E2488" t="s">
        <v>427</v>
      </c>
      <c r="F2488" t="s">
        <v>427</v>
      </c>
      <c r="G2488" t="s">
        <v>152</v>
      </c>
      <c r="H2488" t="s">
        <v>471</v>
      </c>
      <c r="I2488" t="str">
        <f>TRIM(SUBSTITUTE(Table1[[#This Row],[Player]], " ", ""))</f>
        <v>K.Lemley</v>
      </c>
      <c r="J2488">
        <v>2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f t="shared" si="118"/>
        <v>0</v>
      </c>
      <c r="W2488" t="s">
        <v>43</v>
      </c>
      <c r="X2488" s="3">
        <v>4</v>
      </c>
      <c r="Y2488">
        <v>0</v>
      </c>
      <c r="AF2488">
        <f>Table1[[#This Row],[AB]]+Table1[[#This Row],[BB]]+Table1[[#This Row],[SF]]</f>
        <v>2</v>
      </c>
      <c r="AG2488">
        <f>Table1[[#This Row],[H]]+Table1[[#This Row],[BB]]</f>
        <v>0</v>
      </c>
      <c r="AH2488">
        <f>Table1[[#This Row],[H]]-Table1[[#This Row],[2B]]-Table1[[#This Row],[3B]]-Table1[[#This Row],[HR]]</f>
        <v>0</v>
      </c>
      <c r="AI2488" s="3">
        <f>IF(Table1[[#This Row],[Team_Game_Number]] &gt;_xlfn.MAXIFS(Table1[Team_Game_Number],Table1[Team],Table1[[#This Row],[Team]]) - 5,1,0)</f>
        <v>0</v>
      </c>
      <c r="AJ2488" cm="1">
        <f t="array" ref="AJ2488">MATCH(Table1[[#This Row],[Game_ID]],_xlfn.UNIQUE(_xlfn._xlws.FILTER(Table1[Game_ID],Table1[Team]=Table1[[#This Row],[Team]])),0)</f>
        <v>1</v>
      </c>
      <c r="AK2488">
        <f>IF(Table1[[#This Row],[Last5_Flag]]=1,1,0)</f>
        <v>0</v>
      </c>
      <c r="AL2488">
        <f>COUNTIFS(
    Table1[Player Name], Table1[[#This Row],[Player Name]],
    Table1[Position], Table1[[#This Row],[Position]]
)</f>
        <v>1</v>
      </c>
      <c r="AM2488" t="str" cm="1">
        <f t="array" ref="AM24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89" spans="1:39" x14ac:dyDescent="0.2">
      <c r="A2489" t="str">
        <f>TEXT(Table1[[#This Row],[Date]],"yyyymmdd") &amp; "_" &amp; (LEFT(D2489,3) &amp; "_" &amp; LEFT(E2489,3) &amp; "_" &amp; (Table1[[#This Row],[Game_no.]]))</f>
        <v>20260321_Wes_Sal_1</v>
      </c>
      <c r="B2489" s="1">
        <v>46102</v>
      </c>
      <c r="C2489" s="3">
        <v>1</v>
      </c>
      <c r="D2489" t="s">
        <v>152</v>
      </c>
      <c r="E2489" t="s">
        <v>427</v>
      </c>
      <c r="F2489" t="s">
        <v>427</v>
      </c>
      <c r="G2489" t="s">
        <v>152</v>
      </c>
      <c r="H2489" t="s">
        <v>472</v>
      </c>
      <c r="I2489" t="str">
        <f>TRIM(SUBSTITUTE(Table1[[#This Row],[Player]], " ", ""))</f>
        <v>G.Alvaro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f t="shared" si="118"/>
        <v>0</v>
      </c>
      <c r="W2489" t="s">
        <v>74</v>
      </c>
      <c r="X2489" s="3">
        <v>4</v>
      </c>
      <c r="Y2489">
        <v>0</v>
      </c>
      <c r="AF2489">
        <f>Table1[[#This Row],[AB]]+Table1[[#This Row],[BB]]+Table1[[#This Row],[SF]]</f>
        <v>1</v>
      </c>
      <c r="AG2489">
        <f>Table1[[#This Row],[H]]+Table1[[#This Row],[BB]]</f>
        <v>0</v>
      </c>
      <c r="AH2489">
        <f>Table1[[#This Row],[H]]-Table1[[#This Row],[2B]]-Table1[[#This Row],[3B]]-Table1[[#This Row],[HR]]</f>
        <v>0</v>
      </c>
      <c r="AI2489" s="3">
        <f>IF(Table1[[#This Row],[Team_Game_Number]] &gt;_xlfn.MAXIFS(Table1[Team_Game_Number],Table1[Team],Table1[[#This Row],[Team]]) - 5,1,0)</f>
        <v>0</v>
      </c>
      <c r="AJ2489" cm="1">
        <f t="array" ref="AJ2489">MATCH(Table1[[#This Row],[Game_ID]],_xlfn.UNIQUE(_xlfn._xlws.FILTER(Table1[Game_ID],Table1[Team]=Table1[[#This Row],[Team]])),0)</f>
        <v>1</v>
      </c>
      <c r="AK2489">
        <f>IF(Table1[[#This Row],[Last5_Flag]]=1,1,0)</f>
        <v>0</v>
      </c>
      <c r="AL2489">
        <f>COUNTIFS(
    Table1[Player Name], Table1[[#This Row],[Player Name]],
    Table1[Position], Table1[[#This Row],[Position]]
)</f>
        <v>3</v>
      </c>
      <c r="AM2489" t="str" cm="1">
        <f t="array" ref="AM24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490" spans="1:39" x14ac:dyDescent="0.2">
      <c r="A2490" t="str">
        <f>TEXT(Table1[[#This Row],[Date]],"yyyymmdd") &amp; "_" &amp; (LEFT(D2490,3) &amp; "_" &amp; LEFT(E2490,3) &amp; "_" &amp; (Table1[[#This Row],[Game_no.]]))</f>
        <v>20260321_Wes_Sal_1</v>
      </c>
      <c r="B2490" s="1">
        <v>46102</v>
      </c>
      <c r="C2490" s="3">
        <v>1</v>
      </c>
      <c r="D2490" t="s">
        <v>152</v>
      </c>
      <c r="E2490" t="s">
        <v>427</v>
      </c>
      <c r="F2490" t="s">
        <v>427</v>
      </c>
      <c r="G2490" t="s">
        <v>152</v>
      </c>
      <c r="H2490" t="s">
        <v>473</v>
      </c>
      <c r="I2490" t="str">
        <f>TRIM(SUBSTITUTE(Table1[[#This Row],[Player]], " ", ""))</f>
        <v>B.Wise</v>
      </c>
      <c r="J2490">
        <v>2</v>
      </c>
      <c r="K2490">
        <v>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f t="shared" si="118"/>
        <v>1</v>
      </c>
      <c r="W2490" t="s">
        <v>8</v>
      </c>
      <c r="X2490" s="3">
        <v>5</v>
      </c>
      <c r="Y2490">
        <v>0</v>
      </c>
      <c r="AF2490">
        <f>Table1[[#This Row],[AB]]+Table1[[#This Row],[BB]]+Table1[[#This Row],[SF]]</f>
        <v>2</v>
      </c>
      <c r="AG2490">
        <f>Table1[[#This Row],[H]]+Table1[[#This Row],[BB]]</f>
        <v>1</v>
      </c>
      <c r="AH2490">
        <f>Table1[[#This Row],[H]]-Table1[[#This Row],[2B]]-Table1[[#This Row],[3B]]-Table1[[#This Row],[HR]]</f>
        <v>1</v>
      </c>
      <c r="AI2490" s="3">
        <f>IF(Table1[[#This Row],[Team_Game_Number]] &gt;_xlfn.MAXIFS(Table1[Team_Game_Number],Table1[Team],Table1[[#This Row],[Team]]) - 5,1,0)</f>
        <v>0</v>
      </c>
      <c r="AJ2490" cm="1">
        <f t="array" ref="AJ2490">MATCH(Table1[[#This Row],[Game_ID]],_xlfn.UNIQUE(_xlfn._xlws.FILTER(Table1[Game_ID],Table1[Team]=Table1[[#This Row],[Team]])),0)</f>
        <v>1</v>
      </c>
      <c r="AK2490">
        <f>IF(Table1[[#This Row],[Last5_Flag]]=1,1,0)</f>
        <v>0</v>
      </c>
      <c r="AL2490">
        <f>COUNTIFS(
    Table1[Player Name], Table1[[#This Row],[Player Name]],
    Table1[Position], Table1[[#This Row],[Position]]
)</f>
        <v>6</v>
      </c>
      <c r="AM2490" t="str" cm="1">
        <f t="array" ref="AM24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491" spans="1:39" x14ac:dyDescent="0.2">
      <c r="A2491" t="str">
        <f>TEXT(Table1[[#This Row],[Date]],"yyyymmdd") &amp; "_" &amp; (LEFT(D2491,3) &amp; "_" &amp; LEFT(E2491,3) &amp; "_" &amp; (Table1[[#This Row],[Game_no.]]))</f>
        <v>20260321_Wes_Sal_1</v>
      </c>
      <c r="B2491" s="1">
        <v>46102</v>
      </c>
      <c r="C2491" s="3">
        <v>1</v>
      </c>
      <c r="D2491" t="s">
        <v>152</v>
      </c>
      <c r="E2491" t="s">
        <v>427</v>
      </c>
      <c r="F2491" t="s">
        <v>427</v>
      </c>
      <c r="G2491" t="s">
        <v>152</v>
      </c>
      <c r="H2491" t="s">
        <v>480</v>
      </c>
      <c r="I2491" t="str">
        <f>TRIM(SUBSTITUTE(Table1[[#This Row],[Player]], " ", ""))</f>
        <v>A.Shrieve</v>
      </c>
      <c r="J2491">
        <v>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f t="shared" si="118"/>
        <v>0</v>
      </c>
      <c r="W2491" t="s">
        <v>54</v>
      </c>
      <c r="X2491" s="3">
        <v>6</v>
      </c>
      <c r="Y2491">
        <v>0</v>
      </c>
      <c r="AF2491">
        <f>Table1[[#This Row],[AB]]+Table1[[#This Row],[BB]]+Table1[[#This Row],[SF]]</f>
        <v>2</v>
      </c>
      <c r="AG2491">
        <f>Table1[[#This Row],[H]]+Table1[[#This Row],[BB]]</f>
        <v>0</v>
      </c>
      <c r="AH2491">
        <f>Table1[[#This Row],[H]]-Table1[[#This Row],[2B]]-Table1[[#This Row],[3B]]-Table1[[#This Row],[HR]]</f>
        <v>0</v>
      </c>
      <c r="AI2491" s="3">
        <f>IF(Table1[[#This Row],[Team_Game_Number]] &gt;_xlfn.MAXIFS(Table1[Team_Game_Number],Table1[Team],Table1[[#This Row],[Team]]) - 5,1,0)</f>
        <v>0</v>
      </c>
      <c r="AJ2491" cm="1">
        <f t="array" ref="AJ2491">MATCH(Table1[[#This Row],[Game_ID]],_xlfn.UNIQUE(_xlfn._xlws.FILTER(Table1[Game_ID],Table1[Team]=Table1[[#This Row],[Team]])),0)</f>
        <v>1</v>
      </c>
      <c r="AK2491">
        <f>IF(Table1[[#This Row],[Last5_Flag]]=1,1,0)</f>
        <v>0</v>
      </c>
      <c r="AL2491">
        <f>COUNTIFS(
    Table1[Player Name], Table1[[#This Row],[Player Name]],
    Table1[Position], Table1[[#This Row],[Position]]
)</f>
        <v>4</v>
      </c>
      <c r="AM2491" t="str" cm="1">
        <f t="array" ref="AM24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492" spans="1:39" x14ac:dyDescent="0.2">
      <c r="A2492" t="str">
        <f>TEXT(Table1[[#This Row],[Date]],"yyyymmdd") &amp; "_" &amp; (LEFT(D2492,3) &amp; "_" &amp; LEFT(E2492,3) &amp; "_" &amp; (Table1[[#This Row],[Game_no.]]))</f>
        <v>20260321_Wes_Sal_1</v>
      </c>
      <c r="B2492" s="1">
        <v>46102</v>
      </c>
      <c r="C2492" s="3">
        <v>1</v>
      </c>
      <c r="D2492" t="s">
        <v>152</v>
      </c>
      <c r="E2492" t="s">
        <v>427</v>
      </c>
      <c r="F2492" t="s">
        <v>427</v>
      </c>
      <c r="G2492" t="s">
        <v>152</v>
      </c>
      <c r="H2492" t="s">
        <v>490</v>
      </c>
      <c r="I2492" t="str">
        <f>TRIM(SUBSTITUTE(Table1[[#This Row],[Player]], " ", ""))</f>
        <v>J.Gledhill</v>
      </c>
      <c r="J2492">
        <v>2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f t="shared" si="118"/>
        <v>0</v>
      </c>
      <c r="W2492" t="s">
        <v>52</v>
      </c>
      <c r="X2492" s="3">
        <v>7</v>
      </c>
      <c r="Y2492">
        <v>0</v>
      </c>
      <c r="AF2492">
        <f>Table1[[#This Row],[AB]]+Table1[[#This Row],[BB]]+Table1[[#This Row],[SF]]</f>
        <v>2</v>
      </c>
      <c r="AG2492">
        <f>Table1[[#This Row],[H]]+Table1[[#This Row],[BB]]</f>
        <v>0</v>
      </c>
      <c r="AH2492">
        <f>Table1[[#This Row],[H]]-Table1[[#This Row],[2B]]-Table1[[#This Row],[3B]]-Table1[[#This Row],[HR]]</f>
        <v>0</v>
      </c>
      <c r="AI2492" s="3">
        <f>IF(Table1[[#This Row],[Team_Game_Number]] &gt;_xlfn.MAXIFS(Table1[Team_Game_Number],Table1[Team],Table1[[#This Row],[Team]]) - 5,1,0)</f>
        <v>0</v>
      </c>
      <c r="AJ2492" cm="1">
        <f t="array" ref="AJ2492">MATCH(Table1[[#This Row],[Game_ID]],_xlfn.UNIQUE(_xlfn._xlws.FILTER(Table1[Game_ID],Table1[Team]=Table1[[#This Row],[Team]])),0)</f>
        <v>1</v>
      </c>
      <c r="AK2492">
        <f>IF(Table1[[#This Row],[Last5_Flag]]=1,1,0)</f>
        <v>0</v>
      </c>
      <c r="AL2492">
        <f>COUNTIFS(
    Table1[Player Name], Table1[[#This Row],[Player Name]],
    Table1[Position], Table1[[#This Row],[Position]]
)</f>
        <v>3</v>
      </c>
      <c r="AM2492" t="str" cm="1">
        <f t="array" ref="AM24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493" spans="1:39" x14ac:dyDescent="0.2">
      <c r="A2493" t="str">
        <f>TEXT(Table1[[#This Row],[Date]],"yyyymmdd") &amp; "_" &amp; (LEFT(D2493,3) &amp; "_" &amp; LEFT(E2493,3) &amp; "_" &amp; (Table1[[#This Row],[Game_no.]]))</f>
        <v>20260321_Wes_Sal_1</v>
      </c>
      <c r="B2493" s="1">
        <v>46102</v>
      </c>
      <c r="C2493" s="3">
        <v>1</v>
      </c>
      <c r="D2493" t="s">
        <v>152</v>
      </c>
      <c r="E2493" t="s">
        <v>427</v>
      </c>
      <c r="F2493" t="s">
        <v>427</v>
      </c>
      <c r="G2493" t="s">
        <v>152</v>
      </c>
      <c r="H2493" t="s">
        <v>474</v>
      </c>
      <c r="I2493" t="str">
        <f>TRIM(SUBSTITUTE(Table1[[#This Row],[Player]], " ", ""))</f>
        <v>A.Jacobs</v>
      </c>
      <c r="J2493">
        <v>2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f t="shared" si="118"/>
        <v>1</v>
      </c>
      <c r="W2493" t="s">
        <v>50</v>
      </c>
      <c r="X2493" s="3">
        <v>8</v>
      </c>
      <c r="Y2493">
        <v>0</v>
      </c>
      <c r="AF2493">
        <f>Table1[[#This Row],[AB]]+Table1[[#This Row],[BB]]+Table1[[#This Row],[SF]]</f>
        <v>2</v>
      </c>
      <c r="AG2493">
        <f>Table1[[#This Row],[H]]+Table1[[#This Row],[BB]]</f>
        <v>1</v>
      </c>
      <c r="AH2493">
        <f>Table1[[#This Row],[H]]-Table1[[#This Row],[2B]]-Table1[[#This Row],[3B]]-Table1[[#This Row],[HR]]</f>
        <v>1</v>
      </c>
      <c r="AI2493" s="3">
        <f>IF(Table1[[#This Row],[Team_Game_Number]] &gt;_xlfn.MAXIFS(Table1[Team_Game_Number],Table1[Team],Table1[[#This Row],[Team]]) - 5,1,0)</f>
        <v>0</v>
      </c>
      <c r="AJ2493" cm="1">
        <f t="array" ref="AJ2493">MATCH(Table1[[#This Row],[Game_ID]],_xlfn.UNIQUE(_xlfn._xlws.FILTER(Table1[Game_ID],Table1[Team]=Table1[[#This Row],[Team]])),0)</f>
        <v>1</v>
      </c>
      <c r="AK2493">
        <f>IF(Table1[[#This Row],[Last5_Flag]]=1,1,0)</f>
        <v>0</v>
      </c>
      <c r="AL2493">
        <f>COUNTIFS(
    Table1[Player Name], Table1[[#This Row],[Player Name]],
    Table1[Position], Table1[[#This Row],[Position]]
)</f>
        <v>3</v>
      </c>
      <c r="AM2493" t="str" cm="1">
        <f t="array" ref="AM24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494" spans="1:39" x14ac:dyDescent="0.2">
      <c r="A2494" t="str">
        <f>TEXT(Table1[[#This Row],[Date]],"yyyymmdd") &amp; "_" &amp; (LEFT(D2494,3) &amp; "_" &amp; LEFT(E2494,3) &amp; "_" &amp; (Table1[[#This Row],[Game_no.]]))</f>
        <v>20260321_Wes_Sal_1</v>
      </c>
      <c r="B2494" s="1">
        <v>46102</v>
      </c>
      <c r="C2494" s="3">
        <v>1</v>
      </c>
      <c r="D2494" t="s">
        <v>152</v>
      </c>
      <c r="E2494" t="s">
        <v>427</v>
      </c>
      <c r="F2494" t="s">
        <v>427</v>
      </c>
      <c r="G2494" t="s">
        <v>152</v>
      </c>
      <c r="H2494" t="s">
        <v>475</v>
      </c>
      <c r="I2494" t="str">
        <f>TRIM(SUBSTITUTE(Table1[[#This Row],[Player]], " ", ""))</f>
        <v>A.Shultz</v>
      </c>
      <c r="J2494">
        <v>2</v>
      </c>
      <c r="K2494">
        <v>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f t="shared" si="118"/>
        <v>1</v>
      </c>
      <c r="W2494" t="s">
        <v>53</v>
      </c>
      <c r="X2494" s="3">
        <v>9</v>
      </c>
      <c r="Y2494">
        <v>0</v>
      </c>
      <c r="AF2494">
        <f>Table1[[#This Row],[AB]]+Table1[[#This Row],[BB]]+Table1[[#This Row],[SF]]</f>
        <v>2</v>
      </c>
      <c r="AG2494">
        <f>Table1[[#This Row],[H]]+Table1[[#This Row],[BB]]</f>
        <v>1</v>
      </c>
      <c r="AH2494">
        <f>Table1[[#This Row],[H]]-Table1[[#This Row],[2B]]-Table1[[#This Row],[3B]]-Table1[[#This Row],[HR]]</f>
        <v>1</v>
      </c>
      <c r="AI2494" s="3">
        <f>IF(Table1[[#This Row],[Team_Game_Number]] &gt;_xlfn.MAXIFS(Table1[Team_Game_Number],Table1[Team],Table1[[#This Row],[Team]]) - 5,1,0)</f>
        <v>0</v>
      </c>
      <c r="AJ2494" cm="1">
        <f t="array" ref="AJ2494">MATCH(Table1[[#This Row],[Game_ID]],_xlfn.UNIQUE(_xlfn._xlws.FILTER(Table1[Game_ID],Table1[Team]=Table1[[#This Row],[Team]])),0)</f>
        <v>1</v>
      </c>
      <c r="AK2494">
        <f>IF(Table1[[#This Row],[Last5_Flag]]=1,1,0)</f>
        <v>0</v>
      </c>
      <c r="AL2494">
        <f>COUNTIFS(
    Table1[Player Name], Table1[[#This Row],[Player Name]],
    Table1[Position], Table1[[#This Row],[Position]]
)</f>
        <v>1</v>
      </c>
      <c r="AM2494" t="str" cm="1">
        <f t="array" ref="AM24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495" spans="1:39" x14ac:dyDescent="0.2">
      <c r="A2495" t="str">
        <f>TEXT(Table1[[#This Row],[Date]],"yyyymmdd") &amp; "_" &amp; (LEFT(D2495,3) &amp; "_" &amp; LEFT(E2495,3) &amp; "_" &amp; (Table1[[#This Row],[Game_no.]]))</f>
        <v>20260321_Wes_Sal_1</v>
      </c>
      <c r="B2495" s="1">
        <v>46102</v>
      </c>
      <c r="C2495" s="3">
        <v>1</v>
      </c>
      <c r="D2495" t="s">
        <v>152</v>
      </c>
      <c r="E2495" t="s">
        <v>427</v>
      </c>
      <c r="F2495" t="s">
        <v>427</v>
      </c>
      <c r="G2495" t="s">
        <v>152</v>
      </c>
      <c r="H2495" t="s">
        <v>476</v>
      </c>
      <c r="I2495" t="str">
        <f>TRIM(SUBSTITUTE(Table1[[#This Row],[Player]], " ", ""))</f>
        <v>F.Alvaro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f t="shared" si="118"/>
        <v>0</v>
      </c>
      <c r="W2495" t="s">
        <v>58</v>
      </c>
      <c r="X2495" s="3"/>
      <c r="Y2495">
        <v>0</v>
      </c>
      <c r="Z2495">
        <v>6</v>
      </c>
      <c r="AA2495">
        <v>4</v>
      </c>
      <c r="AB2495">
        <v>1</v>
      </c>
      <c r="AC2495">
        <v>1</v>
      </c>
      <c r="AD2495">
        <v>6</v>
      </c>
      <c r="AE2495">
        <v>1</v>
      </c>
      <c r="AF2495">
        <f>Table1[[#This Row],[AB]]+Table1[[#This Row],[BB]]+Table1[[#This Row],[SF]]</f>
        <v>0</v>
      </c>
      <c r="AG2495">
        <f>Table1[[#This Row],[H]]+Table1[[#This Row],[BB]]</f>
        <v>0</v>
      </c>
      <c r="AH2495">
        <f>Table1[[#This Row],[H]]-Table1[[#This Row],[2B]]-Table1[[#This Row],[3B]]-Table1[[#This Row],[HR]]</f>
        <v>0</v>
      </c>
      <c r="AI2495" s="3">
        <f>IF(Table1[[#This Row],[Team_Game_Number]] &gt;_xlfn.MAXIFS(Table1[Team_Game_Number],Table1[Team],Table1[[#This Row],[Team]]) - 5,1,0)</f>
        <v>0</v>
      </c>
      <c r="AJ2495" cm="1">
        <f t="array" ref="AJ2495">MATCH(Table1[[#This Row],[Game_ID]],_xlfn.UNIQUE(_xlfn._xlws.FILTER(Table1[Game_ID],Table1[Team]=Table1[[#This Row],[Team]])),0)</f>
        <v>1</v>
      </c>
      <c r="AK2495">
        <f>IF(Table1[[#This Row],[Last5_Flag]]=1,1,0)</f>
        <v>0</v>
      </c>
      <c r="AL2495">
        <f>COUNTIFS(
    Table1[Player Name], Table1[[#This Row],[Player Name]],
    Table1[Position], Table1[[#This Row],[Position]]
)</f>
        <v>3</v>
      </c>
      <c r="AM2495" t="str" cm="1">
        <f t="array" ref="AM24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496" spans="1:39" x14ac:dyDescent="0.2">
      <c r="A2496" t="str">
        <f>TEXT(Table1[[#This Row],[Date]],"yyyymmdd") &amp; "_" &amp; (LEFT(D2496,3) &amp; "_" &amp; LEFT(E2496,3) &amp; "_" &amp; (Table1[[#This Row],[Game_no.]]))</f>
        <v>20260321_Gle_WVS_1</v>
      </c>
      <c r="B2496" s="1">
        <v>46102</v>
      </c>
      <c r="C2496" s="3">
        <v>1</v>
      </c>
      <c r="D2496" t="s">
        <v>71</v>
      </c>
      <c r="E2496" t="s">
        <v>130</v>
      </c>
      <c r="F2496" t="s">
        <v>71</v>
      </c>
      <c r="G2496" t="s">
        <v>130</v>
      </c>
      <c r="H2496" t="s">
        <v>76</v>
      </c>
      <c r="I2496" t="str">
        <f>TRIM(SUBSTITUTE(Table1[[#This Row],[Player]], " ", ""))</f>
        <v>K.Goodman</v>
      </c>
      <c r="J2496">
        <v>3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f t="shared" si="118"/>
        <v>0</v>
      </c>
      <c r="W2496" t="s">
        <v>8</v>
      </c>
      <c r="X2496" s="3">
        <v>1</v>
      </c>
      <c r="Y2496">
        <v>0</v>
      </c>
      <c r="AF2496">
        <f>Table1[[#This Row],[AB]]+Table1[[#This Row],[BB]]+Table1[[#This Row],[SF]]</f>
        <v>3</v>
      </c>
      <c r="AG2496">
        <f>Table1[[#This Row],[H]]+Table1[[#This Row],[BB]]</f>
        <v>0</v>
      </c>
      <c r="AH2496">
        <f>Table1[[#This Row],[H]]-Table1[[#This Row],[2B]]-Table1[[#This Row],[3B]]-Table1[[#This Row],[HR]]</f>
        <v>0</v>
      </c>
      <c r="AI2496" s="3">
        <f>IF(Table1[[#This Row],[Team_Game_Number]] &gt;_xlfn.MAXIFS(Table1[Team_Game_Number],Table1[Team],Table1[[#This Row],[Team]]) - 5,1,0)</f>
        <v>0</v>
      </c>
      <c r="AJ2496" cm="1">
        <f t="array" ref="AJ2496">MATCH(Table1[[#This Row],[Game_ID]],_xlfn.UNIQUE(_xlfn._xlws.FILTER(Table1[Game_ID],Table1[Team]=Table1[[#This Row],[Team]])),0)</f>
        <v>21</v>
      </c>
      <c r="AK2496">
        <f>IF(Table1[[#This Row],[Last5_Flag]]=1,1,0)</f>
        <v>0</v>
      </c>
      <c r="AL2496">
        <f>COUNTIFS(
    Table1[Player Name], Table1[[#This Row],[Player Name]],
    Table1[Position], Table1[[#This Row],[Position]]
)</f>
        <v>13</v>
      </c>
      <c r="AM2496" t="str" cm="1">
        <f t="array" ref="AM24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497" spans="1:39" x14ac:dyDescent="0.2">
      <c r="A2497" t="str">
        <f>TEXT(Table1[[#This Row],[Date]],"yyyymmdd") &amp; "_" &amp; (LEFT(D2497,3) &amp; "_" &amp; LEFT(E2497,3) &amp; "_" &amp; (Table1[[#This Row],[Game_no.]]))</f>
        <v>20260321_Gle_WVS_1</v>
      </c>
      <c r="B2497" s="1">
        <v>46102</v>
      </c>
      <c r="C2497" s="3">
        <v>1</v>
      </c>
      <c r="D2497" t="s">
        <v>71</v>
      </c>
      <c r="E2497" t="s">
        <v>130</v>
      </c>
      <c r="F2497" t="s">
        <v>71</v>
      </c>
      <c r="G2497" t="s">
        <v>130</v>
      </c>
      <c r="H2497" t="s">
        <v>78</v>
      </c>
      <c r="I2497" t="str">
        <f>TRIM(SUBSTITUTE(Table1[[#This Row],[Player]], " ", ""))</f>
        <v>S.McDaniels</v>
      </c>
      <c r="J2497">
        <v>3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f t="shared" si="118"/>
        <v>1</v>
      </c>
      <c r="W2497" t="s">
        <v>53</v>
      </c>
      <c r="X2497" s="3">
        <v>2</v>
      </c>
      <c r="Y2497">
        <v>0</v>
      </c>
      <c r="AF2497">
        <f>Table1[[#This Row],[AB]]+Table1[[#This Row],[BB]]+Table1[[#This Row],[SF]]</f>
        <v>3</v>
      </c>
      <c r="AG2497">
        <f>Table1[[#This Row],[H]]+Table1[[#This Row],[BB]]</f>
        <v>1</v>
      </c>
      <c r="AH2497">
        <f>Table1[[#This Row],[H]]-Table1[[#This Row],[2B]]-Table1[[#This Row],[3B]]-Table1[[#This Row],[HR]]</f>
        <v>1</v>
      </c>
      <c r="AI2497" s="3">
        <f>IF(Table1[[#This Row],[Team_Game_Number]] &gt;_xlfn.MAXIFS(Table1[Team_Game_Number],Table1[Team],Table1[[#This Row],[Team]]) - 5,1,0)</f>
        <v>0</v>
      </c>
      <c r="AJ2497" cm="1">
        <f t="array" ref="AJ2497">MATCH(Table1[[#This Row],[Game_ID]],_xlfn.UNIQUE(_xlfn._xlws.FILTER(Table1[Game_ID],Table1[Team]=Table1[[#This Row],[Team]])),0)</f>
        <v>21</v>
      </c>
      <c r="AK2497">
        <f>IF(Table1[[#This Row],[Last5_Flag]]=1,1,0)</f>
        <v>0</v>
      </c>
      <c r="AL2497">
        <f>COUNTIFS(
    Table1[Player Name], Table1[[#This Row],[Player Name]],
    Table1[Position], Table1[[#This Row],[Position]]
)</f>
        <v>30</v>
      </c>
      <c r="AM2497" t="str" cm="1">
        <f t="array" ref="AM24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498" spans="1:39" x14ac:dyDescent="0.2">
      <c r="A2498" t="str">
        <f>TEXT(Table1[[#This Row],[Date]],"yyyymmdd") &amp; "_" &amp; (LEFT(D2498,3) &amp; "_" &amp; LEFT(E2498,3) &amp; "_" &amp; (Table1[[#This Row],[Game_no.]]))</f>
        <v>20260321_Gle_WVS_1</v>
      </c>
      <c r="B2498" s="1">
        <v>46102</v>
      </c>
      <c r="C2498" s="3">
        <v>1</v>
      </c>
      <c r="D2498" t="s">
        <v>71</v>
      </c>
      <c r="E2498" t="s">
        <v>130</v>
      </c>
      <c r="F2498" t="s">
        <v>71</v>
      </c>
      <c r="G2498" t="s">
        <v>130</v>
      </c>
      <c r="H2498" t="s">
        <v>80</v>
      </c>
      <c r="I2498" t="str">
        <f>TRIM(SUBSTITUTE(Table1[[#This Row],[Player]], " ", ""))</f>
        <v>Z.Seda</v>
      </c>
      <c r="J2498">
        <v>3</v>
      </c>
      <c r="K2498">
        <v>1</v>
      </c>
      <c r="L2498">
        <v>2</v>
      </c>
      <c r="M2498">
        <v>1</v>
      </c>
      <c r="N2498">
        <v>0</v>
      </c>
      <c r="O2498">
        <v>0</v>
      </c>
      <c r="P2498">
        <v>1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f t="shared" si="118"/>
        <v>8</v>
      </c>
      <c r="W2498" t="s">
        <v>7</v>
      </c>
      <c r="X2498" s="3">
        <v>3</v>
      </c>
      <c r="Y2498">
        <v>0</v>
      </c>
      <c r="AF2498">
        <f>Table1[[#This Row],[AB]]+Table1[[#This Row],[BB]]+Table1[[#This Row],[SF]]</f>
        <v>3</v>
      </c>
      <c r="AG2498">
        <f>Table1[[#This Row],[H]]+Table1[[#This Row],[BB]]</f>
        <v>2</v>
      </c>
      <c r="AH2498">
        <f>Table1[[#This Row],[H]]-Table1[[#This Row],[2B]]-Table1[[#This Row],[3B]]-Table1[[#This Row],[HR]]</f>
        <v>0</v>
      </c>
      <c r="AI2498" s="3">
        <f>IF(Table1[[#This Row],[Team_Game_Number]] &gt;_xlfn.MAXIFS(Table1[Team_Game_Number],Table1[Team],Table1[[#This Row],[Team]]) - 5,1,0)</f>
        <v>0</v>
      </c>
      <c r="AJ2498" cm="1">
        <f t="array" ref="AJ2498">MATCH(Table1[[#This Row],[Game_ID]],_xlfn.UNIQUE(_xlfn._xlws.FILTER(Table1[Game_ID],Table1[Team]=Table1[[#This Row],[Team]])),0)</f>
        <v>21</v>
      </c>
      <c r="AK2498">
        <f>IF(Table1[[#This Row],[Last5_Flag]]=1,1,0)</f>
        <v>0</v>
      </c>
      <c r="AL2498">
        <f>COUNTIFS(
    Table1[Player Name], Table1[[#This Row],[Player Name]],
    Table1[Position], Table1[[#This Row],[Position]]
)</f>
        <v>30</v>
      </c>
      <c r="AM2498" t="str" cm="1">
        <f t="array" ref="AM24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499" spans="1:39" x14ac:dyDescent="0.2">
      <c r="A2499" t="str">
        <f>TEXT(Table1[[#This Row],[Date]],"yyyymmdd") &amp; "_" &amp; (LEFT(D2499,3) &amp; "_" &amp; LEFT(E2499,3) &amp; "_" &amp; (Table1[[#This Row],[Game_no.]]))</f>
        <v>20260321_Gle_WVS_1</v>
      </c>
      <c r="B2499" s="1">
        <v>46102</v>
      </c>
      <c r="C2499" s="3">
        <v>1</v>
      </c>
      <c r="D2499" t="s">
        <v>71</v>
      </c>
      <c r="E2499" t="s">
        <v>130</v>
      </c>
      <c r="F2499" t="s">
        <v>71</v>
      </c>
      <c r="G2499" t="s">
        <v>130</v>
      </c>
      <c r="H2499" t="s">
        <v>88</v>
      </c>
      <c r="I2499" t="str">
        <f>TRIM(SUBSTITUTE(Table1[[#This Row],[Player]], " ", ""))</f>
        <v>M.Duvall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f t="shared" si="118"/>
        <v>0</v>
      </c>
      <c r="W2499" t="s">
        <v>73</v>
      </c>
      <c r="X2499" s="3"/>
      <c r="Y2499">
        <v>0</v>
      </c>
      <c r="AF2499">
        <f>Table1[[#This Row],[AB]]+Table1[[#This Row],[BB]]+Table1[[#This Row],[SF]]</f>
        <v>0</v>
      </c>
      <c r="AG2499">
        <f>Table1[[#This Row],[H]]+Table1[[#This Row],[BB]]</f>
        <v>0</v>
      </c>
      <c r="AH2499">
        <f>Table1[[#This Row],[H]]-Table1[[#This Row],[2B]]-Table1[[#This Row],[3B]]-Table1[[#This Row],[HR]]</f>
        <v>0</v>
      </c>
      <c r="AI2499" s="3">
        <f>IF(Table1[[#This Row],[Team_Game_Number]] &gt;_xlfn.MAXIFS(Table1[Team_Game_Number],Table1[Team],Table1[[#This Row],[Team]]) - 5,1,0)</f>
        <v>0</v>
      </c>
      <c r="AJ2499" cm="1">
        <f t="array" ref="AJ2499">MATCH(Table1[[#This Row],[Game_ID]],_xlfn.UNIQUE(_xlfn._xlws.FILTER(Table1[Game_ID],Table1[Team]=Table1[[#This Row],[Team]])),0)</f>
        <v>21</v>
      </c>
      <c r="AK2499">
        <f>IF(Table1[[#This Row],[Last5_Flag]]=1,1,0)</f>
        <v>0</v>
      </c>
      <c r="AL2499">
        <f>COUNTIFS(
    Table1[Player Name], Table1[[#This Row],[Player Name]],
    Table1[Position], Table1[[#This Row],[Position]]
)</f>
        <v>9</v>
      </c>
      <c r="AM2499" t="str" cm="1">
        <f t="array" ref="AM24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500" spans="1:39" x14ac:dyDescent="0.2">
      <c r="A2500" t="str">
        <f>TEXT(Table1[[#This Row],[Date]],"yyyymmdd") &amp; "_" &amp; (LEFT(D2500,3) &amp; "_" &amp; LEFT(E2500,3) &amp; "_" &amp; (Table1[[#This Row],[Game_no.]]))</f>
        <v>20260321_Gle_WVS_1</v>
      </c>
      <c r="B2500" s="1">
        <v>46102</v>
      </c>
      <c r="C2500" s="3">
        <v>1</v>
      </c>
      <c r="D2500" t="s">
        <v>71</v>
      </c>
      <c r="E2500" t="s">
        <v>130</v>
      </c>
      <c r="F2500" t="s">
        <v>71</v>
      </c>
      <c r="G2500" t="s">
        <v>130</v>
      </c>
      <c r="H2500" t="s">
        <v>79</v>
      </c>
      <c r="I2500" t="str">
        <f>TRIM(SUBSTITUTE(Table1[[#This Row],[Player]], " ", ""))</f>
        <v>D.Warnick</v>
      </c>
      <c r="J2500">
        <v>3</v>
      </c>
      <c r="K2500">
        <v>1</v>
      </c>
      <c r="L2500">
        <v>1</v>
      </c>
      <c r="M2500">
        <v>1</v>
      </c>
      <c r="N2500">
        <v>0</v>
      </c>
      <c r="O2500">
        <v>1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f t="shared" si="118"/>
        <v>5</v>
      </c>
      <c r="W2500" t="s">
        <v>48</v>
      </c>
      <c r="X2500" s="3">
        <v>4</v>
      </c>
      <c r="Y2500">
        <v>0</v>
      </c>
      <c r="AF2500">
        <f>Table1[[#This Row],[AB]]+Table1[[#This Row],[BB]]+Table1[[#This Row],[SF]]</f>
        <v>3</v>
      </c>
      <c r="AG2500">
        <f>Table1[[#This Row],[H]]+Table1[[#This Row],[BB]]</f>
        <v>1</v>
      </c>
      <c r="AH2500">
        <f>Table1[[#This Row],[H]]-Table1[[#This Row],[2B]]-Table1[[#This Row],[3B]]-Table1[[#This Row],[HR]]</f>
        <v>0</v>
      </c>
      <c r="AI2500" s="3">
        <f>IF(Table1[[#This Row],[Team_Game_Number]] &gt;_xlfn.MAXIFS(Table1[Team_Game_Number],Table1[Team],Table1[[#This Row],[Team]]) - 5,1,0)</f>
        <v>0</v>
      </c>
      <c r="AJ2500" cm="1">
        <f t="array" ref="AJ2500">MATCH(Table1[[#This Row],[Game_ID]],_xlfn.UNIQUE(_xlfn._xlws.FILTER(Table1[Game_ID],Table1[Team]=Table1[[#This Row],[Team]])),0)</f>
        <v>21</v>
      </c>
      <c r="AK2500">
        <f>IF(Table1[[#This Row],[Last5_Flag]]=1,1,0)</f>
        <v>0</v>
      </c>
      <c r="AL2500">
        <f>COUNTIFS(
    Table1[Player Name], Table1[[#This Row],[Player Name]],
    Table1[Position], Table1[[#This Row],[Position]]
)</f>
        <v>30</v>
      </c>
      <c r="AM2500" t="str" cm="1">
        <f t="array" ref="AM25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501" spans="1:39" x14ac:dyDescent="0.2">
      <c r="A2501" t="str">
        <f>TEXT(Table1[[#This Row],[Date]],"yyyymmdd") &amp; "_" &amp; (LEFT(D2501,3) &amp; "_" &amp; LEFT(E2501,3) &amp; "_" &amp; (Table1[[#This Row],[Game_no.]]))</f>
        <v>20260321_Gle_WVS_1</v>
      </c>
      <c r="B2501" s="1">
        <v>46102</v>
      </c>
      <c r="C2501" s="3">
        <v>1</v>
      </c>
      <c r="D2501" t="s">
        <v>71</v>
      </c>
      <c r="E2501" t="s">
        <v>130</v>
      </c>
      <c r="F2501" t="s">
        <v>71</v>
      </c>
      <c r="G2501" t="s">
        <v>130</v>
      </c>
      <c r="H2501" t="s">
        <v>428</v>
      </c>
      <c r="I2501" t="str">
        <f>TRIM(SUBSTITUTE(Table1[[#This Row],[Player]], " ", ""))</f>
        <v>M.Webb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f t="shared" si="118"/>
        <v>0</v>
      </c>
      <c r="W2501" t="s">
        <v>73</v>
      </c>
      <c r="X2501" s="3"/>
      <c r="Y2501">
        <v>0</v>
      </c>
      <c r="AF2501">
        <f>Table1[[#This Row],[AB]]+Table1[[#This Row],[BB]]+Table1[[#This Row],[SF]]</f>
        <v>0</v>
      </c>
      <c r="AG2501">
        <f>Table1[[#This Row],[H]]+Table1[[#This Row],[BB]]</f>
        <v>0</v>
      </c>
      <c r="AH2501">
        <f>Table1[[#This Row],[H]]-Table1[[#This Row],[2B]]-Table1[[#This Row],[3B]]-Table1[[#This Row],[HR]]</f>
        <v>0</v>
      </c>
      <c r="AI2501" s="3">
        <f>IF(Table1[[#This Row],[Team_Game_Number]] &gt;_xlfn.MAXIFS(Table1[Team_Game_Number],Table1[Team],Table1[[#This Row],[Team]]) - 5,1,0)</f>
        <v>0</v>
      </c>
      <c r="AJ2501" cm="1">
        <f t="array" ref="AJ2501">MATCH(Table1[[#This Row],[Game_ID]],_xlfn.UNIQUE(_xlfn._xlws.FILTER(Table1[Game_ID],Table1[Team]=Table1[[#This Row],[Team]])),0)</f>
        <v>21</v>
      </c>
      <c r="AK2501">
        <f>IF(Table1[[#This Row],[Last5_Flag]]=1,1,0)</f>
        <v>0</v>
      </c>
      <c r="AL2501">
        <f>COUNTIFS(
    Table1[Player Name], Table1[[#This Row],[Player Name]],
    Table1[Position], Table1[[#This Row],[Position]]
)</f>
        <v>2</v>
      </c>
      <c r="AM2501" t="str" cm="1">
        <f t="array" ref="AM25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502" spans="1:39" x14ac:dyDescent="0.2">
      <c r="A2502" t="str">
        <f>TEXT(Table1[[#This Row],[Date]],"yyyymmdd") &amp; "_" &amp; (LEFT(D2502,3) &amp; "_" &amp; LEFT(E2502,3) &amp; "_" &amp; (Table1[[#This Row],[Game_no.]]))</f>
        <v>20260321_Gle_WVS_1</v>
      </c>
      <c r="B2502" s="1">
        <v>46102</v>
      </c>
      <c r="C2502" s="3">
        <v>1</v>
      </c>
      <c r="D2502" t="s">
        <v>71</v>
      </c>
      <c r="E2502" t="s">
        <v>130</v>
      </c>
      <c r="F2502" t="s">
        <v>71</v>
      </c>
      <c r="G2502" t="s">
        <v>130</v>
      </c>
      <c r="H2502" t="s">
        <v>81</v>
      </c>
      <c r="I2502" t="str">
        <f>TRIM(SUBSTITUTE(Table1[[#This Row],[Player]], " ", ""))</f>
        <v>H.Howe</v>
      </c>
      <c r="J2502">
        <v>2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f t="shared" si="118"/>
        <v>0</v>
      </c>
      <c r="W2502" t="s">
        <v>43</v>
      </c>
      <c r="X2502" s="3">
        <v>5</v>
      </c>
      <c r="Y2502">
        <v>0</v>
      </c>
      <c r="AF2502">
        <f>Table1[[#This Row],[AB]]+Table1[[#This Row],[BB]]+Table1[[#This Row],[SF]]</f>
        <v>2</v>
      </c>
      <c r="AG2502">
        <f>Table1[[#This Row],[H]]+Table1[[#This Row],[BB]]</f>
        <v>0</v>
      </c>
      <c r="AH2502">
        <f>Table1[[#This Row],[H]]-Table1[[#This Row],[2B]]-Table1[[#This Row],[3B]]-Table1[[#This Row],[HR]]</f>
        <v>0</v>
      </c>
      <c r="AI2502" s="3">
        <f>IF(Table1[[#This Row],[Team_Game_Number]] &gt;_xlfn.MAXIFS(Table1[Team_Game_Number],Table1[Team],Table1[[#This Row],[Team]]) - 5,1,0)</f>
        <v>0</v>
      </c>
      <c r="AJ2502" cm="1">
        <f t="array" ref="AJ2502">MATCH(Table1[[#This Row],[Game_ID]],_xlfn.UNIQUE(_xlfn._xlws.FILTER(Table1[Game_ID],Table1[Team]=Table1[[#This Row],[Team]])),0)</f>
        <v>21</v>
      </c>
      <c r="AK2502">
        <f>IF(Table1[[#This Row],[Last5_Flag]]=1,1,0)</f>
        <v>0</v>
      </c>
      <c r="AL2502">
        <f>COUNTIFS(
    Table1[Player Name], Table1[[#This Row],[Player Name]],
    Table1[Position], Table1[[#This Row],[Position]]
)</f>
        <v>19</v>
      </c>
      <c r="AM2502" t="str" cm="1">
        <f t="array" ref="AM25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03" spans="1:39" x14ac:dyDescent="0.2">
      <c r="A2503" t="str">
        <f>TEXT(Table1[[#This Row],[Date]],"yyyymmdd") &amp; "_" &amp; (LEFT(D2503,3) &amp; "_" &amp; LEFT(E2503,3) &amp; "_" &amp; (Table1[[#This Row],[Game_no.]]))</f>
        <v>20260321_Gle_WVS_1</v>
      </c>
      <c r="B2503" s="1">
        <v>46102</v>
      </c>
      <c r="C2503" s="3">
        <v>1</v>
      </c>
      <c r="D2503" t="s">
        <v>71</v>
      </c>
      <c r="E2503" t="s">
        <v>130</v>
      </c>
      <c r="F2503" t="s">
        <v>71</v>
      </c>
      <c r="G2503" t="s">
        <v>130</v>
      </c>
      <c r="H2503" t="s">
        <v>113</v>
      </c>
      <c r="I2503" t="str">
        <f>TRIM(SUBSTITUTE(Table1[[#This Row],[Player]], " ", ""))</f>
        <v>C.Drousias</v>
      </c>
      <c r="J2503">
        <v>1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f t="shared" si="118"/>
        <v>1</v>
      </c>
      <c r="W2503" t="s">
        <v>74</v>
      </c>
      <c r="X2503" s="3">
        <v>5</v>
      </c>
      <c r="Y2503">
        <v>0</v>
      </c>
      <c r="AF2503">
        <f>Table1[[#This Row],[AB]]+Table1[[#This Row],[BB]]+Table1[[#This Row],[SF]]</f>
        <v>1</v>
      </c>
      <c r="AG2503">
        <f>Table1[[#This Row],[H]]+Table1[[#This Row],[BB]]</f>
        <v>1</v>
      </c>
      <c r="AH2503">
        <f>Table1[[#This Row],[H]]-Table1[[#This Row],[2B]]-Table1[[#This Row],[3B]]-Table1[[#This Row],[HR]]</f>
        <v>1</v>
      </c>
      <c r="AI2503" s="3">
        <f>IF(Table1[[#This Row],[Team_Game_Number]] &gt;_xlfn.MAXIFS(Table1[Team_Game_Number],Table1[Team],Table1[[#This Row],[Team]]) - 5,1,0)</f>
        <v>0</v>
      </c>
      <c r="AJ2503" cm="1">
        <f t="array" ref="AJ2503">MATCH(Table1[[#This Row],[Game_ID]],_xlfn.UNIQUE(_xlfn._xlws.FILTER(Table1[Game_ID],Table1[Team]=Table1[[#This Row],[Team]])),0)</f>
        <v>21</v>
      </c>
      <c r="AK2503">
        <f>IF(Table1[[#This Row],[Last5_Flag]]=1,1,0)</f>
        <v>0</v>
      </c>
      <c r="AL2503">
        <f>COUNTIFS(
    Table1[Player Name], Table1[[#This Row],[Player Name]],
    Table1[Position], Table1[[#This Row],[Position]]
)</f>
        <v>2</v>
      </c>
      <c r="AM2503" t="str" cm="1">
        <f t="array" ref="AM25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504" spans="1:39" x14ac:dyDescent="0.2">
      <c r="A2504" t="str">
        <f>TEXT(Table1[[#This Row],[Date]],"yyyymmdd") &amp; "_" &amp; (LEFT(D2504,3) &amp; "_" &amp; LEFT(E2504,3) &amp; "_" &amp; (Table1[[#This Row],[Game_no.]]))</f>
        <v>20260321_Gle_WVS_1</v>
      </c>
      <c r="B2504" s="1">
        <v>46102</v>
      </c>
      <c r="C2504" s="3">
        <v>1</v>
      </c>
      <c r="D2504" t="s">
        <v>71</v>
      </c>
      <c r="E2504" t="s">
        <v>130</v>
      </c>
      <c r="F2504" t="s">
        <v>71</v>
      </c>
      <c r="G2504" t="s">
        <v>130</v>
      </c>
      <c r="H2504" t="s">
        <v>83</v>
      </c>
      <c r="I2504" t="str">
        <f>TRIM(SUBSTITUTE(Table1[[#This Row],[Player]], " ", ""))</f>
        <v>K.Bradbury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f t="shared" si="118"/>
        <v>0</v>
      </c>
      <c r="W2504" t="s">
        <v>73</v>
      </c>
      <c r="X2504" s="3"/>
      <c r="Y2504">
        <v>0</v>
      </c>
      <c r="AF2504">
        <f>Table1[[#This Row],[AB]]+Table1[[#This Row],[BB]]+Table1[[#This Row],[SF]]</f>
        <v>0</v>
      </c>
      <c r="AG2504">
        <f>Table1[[#This Row],[H]]+Table1[[#This Row],[BB]]</f>
        <v>0</v>
      </c>
      <c r="AH2504">
        <f>Table1[[#This Row],[H]]-Table1[[#This Row],[2B]]-Table1[[#This Row],[3B]]-Table1[[#This Row],[HR]]</f>
        <v>0</v>
      </c>
      <c r="AI2504" s="3">
        <f>IF(Table1[[#This Row],[Team_Game_Number]] &gt;_xlfn.MAXIFS(Table1[Team_Game_Number],Table1[Team],Table1[[#This Row],[Team]]) - 5,1,0)</f>
        <v>0</v>
      </c>
      <c r="AJ2504" cm="1">
        <f t="array" ref="AJ2504">MATCH(Table1[[#This Row],[Game_ID]],_xlfn.UNIQUE(_xlfn._xlws.FILTER(Table1[Game_ID],Table1[Team]=Table1[[#This Row],[Team]])),0)</f>
        <v>21</v>
      </c>
      <c r="AK2504">
        <f>IF(Table1[[#This Row],[Last5_Flag]]=1,1,0)</f>
        <v>0</v>
      </c>
      <c r="AL2504">
        <f>COUNTIFS(
    Table1[Player Name], Table1[[#This Row],[Player Name]],
    Table1[Position], Table1[[#This Row],[Position]]
)</f>
        <v>11</v>
      </c>
      <c r="AM2504" t="str" cm="1">
        <f t="array" ref="AM25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505" spans="1:39" x14ac:dyDescent="0.2">
      <c r="A2505" t="str">
        <f>TEXT(Table1[[#This Row],[Date]],"yyyymmdd") &amp; "_" &amp; (LEFT(D2505,3) &amp; "_" &amp; LEFT(E2505,3) &amp; "_" &amp; (Table1[[#This Row],[Game_no.]]))</f>
        <v>20260321_Gle_WVS_1</v>
      </c>
      <c r="B2505" s="1">
        <v>46102</v>
      </c>
      <c r="C2505" s="3">
        <v>1</v>
      </c>
      <c r="D2505" t="s">
        <v>71</v>
      </c>
      <c r="E2505" t="s">
        <v>130</v>
      </c>
      <c r="F2505" t="s">
        <v>71</v>
      </c>
      <c r="G2505" t="s">
        <v>130</v>
      </c>
      <c r="H2505" t="s">
        <v>82</v>
      </c>
      <c r="I2505" t="str">
        <f>TRIM(SUBSTITUTE(Table1[[#This Row],[Player]], " ", ""))</f>
        <v>E.Nolan</v>
      </c>
      <c r="J2505">
        <v>3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f t="shared" si="118"/>
        <v>1</v>
      </c>
      <c r="W2505" t="s">
        <v>52</v>
      </c>
      <c r="X2505" s="3">
        <v>6</v>
      </c>
      <c r="Y2505">
        <v>0</v>
      </c>
      <c r="AF2505">
        <f>Table1[[#This Row],[AB]]+Table1[[#This Row],[BB]]+Table1[[#This Row],[SF]]</f>
        <v>3</v>
      </c>
      <c r="AG2505">
        <f>Table1[[#This Row],[H]]+Table1[[#This Row],[BB]]</f>
        <v>1</v>
      </c>
      <c r="AH2505">
        <f>Table1[[#This Row],[H]]-Table1[[#This Row],[2B]]-Table1[[#This Row],[3B]]-Table1[[#This Row],[HR]]</f>
        <v>1</v>
      </c>
      <c r="AI2505" s="3">
        <f>IF(Table1[[#This Row],[Team_Game_Number]] &gt;_xlfn.MAXIFS(Table1[Team_Game_Number],Table1[Team],Table1[[#This Row],[Team]]) - 5,1,0)</f>
        <v>0</v>
      </c>
      <c r="AJ2505" cm="1">
        <f t="array" ref="AJ2505">MATCH(Table1[[#This Row],[Game_ID]],_xlfn.UNIQUE(_xlfn._xlws.FILTER(Table1[Game_ID],Table1[Team]=Table1[[#This Row],[Team]])),0)</f>
        <v>21</v>
      </c>
      <c r="AK2505">
        <f>IF(Table1[[#This Row],[Last5_Flag]]=1,1,0)</f>
        <v>0</v>
      </c>
      <c r="AL2505">
        <f>COUNTIFS(
    Table1[Player Name], Table1[[#This Row],[Player Name]],
    Table1[Position], Table1[[#This Row],[Position]]
)</f>
        <v>25</v>
      </c>
      <c r="AM2505" t="str" cm="1">
        <f t="array" ref="AM25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06" spans="1:39" x14ac:dyDescent="0.2">
      <c r="A2506" t="str">
        <f>TEXT(Table1[[#This Row],[Date]],"yyyymmdd") &amp; "_" &amp; (LEFT(D2506,3) &amp; "_" &amp; LEFT(E2506,3) &amp; "_" &amp; (Table1[[#This Row],[Game_no.]]))</f>
        <v>20260321_Gle_WVS_1</v>
      </c>
      <c r="B2506" s="1">
        <v>46102</v>
      </c>
      <c r="C2506" s="3">
        <v>1</v>
      </c>
      <c r="D2506" t="s">
        <v>71</v>
      </c>
      <c r="E2506" t="s">
        <v>130</v>
      </c>
      <c r="F2506" t="s">
        <v>71</v>
      </c>
      <c r="G2506" t="s">
        <v>130</v>
      </c>
      <c r="H2506" t="s">
        <v>86</v>
      </c>
      <c r="I2506" t="str">
        <f>TRIM(SUBSTITUTE(Table1[[#This Row],[Player]], " ", ""))</f>
        <v>A.Hicks</v>
      </c>
      <c r="J2506">
        <v>3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f t="shared" si="118"/>
        <v>0</v>
      </c>
      <c r="W2506" t="s">
        <v>73</v>
      </c>
      <c r="X2506" s="3"/>
      <c r="Y2506">
        <v>0</v>
      </c>
      <c r="AF2506">
        <f>Table1[[#This Row],[AB]]+Table1[[#This Row],[BB]]+Table1[[#This Row],[SF]]</f>
        <v>3</v>
      </c>
      <c r="AG2506">
        <f>Table1[[#This Row],[H]]+Table1[[#This Row],[BB]]</f>
        <v>0</v>
      </c>
      <c r="AH2506">
        <f>Table1[[#This Row],[H]]-Table1[[#This Row],[2B]]-Table1[[#This Row],[3B]]-Table1[[#This Row],[HR]]</f>
        <v>0</v>
      </c>
      <c r="AI2506" s="3">
        <f>IF(Table1[[#This Row],[Team_Game_Number]] &gt;_xlfn.MAXIFS(Table1[Team_Game_Number],Table1[Team],Table1[[#This Row],[Team]]) - 5,1,0)</f>
        <v>0</v>
      </c>
      <c r="AJ2506" cm="1">
        <f t="array" ref="AJ2506">MATCH(Table1[[#This Row],[Game_ID]],_xlfn.UNIQUE(_xlfn._xlws.FILTER(Table1[Game_ID],Table1[Team]=Table1[[#This Row],[Team]])),0)</f>
        <v>21</v>
      </c>
      <c r="AK2506">
        <f>IF(Table1[[#This Row],[Last5_Flag]]=1,1,0)</f>
        <v>0</v>
      </c>
      <c r="AL2506">
        <f>COUNTIFS(
    Table1[Player Name], Table1[[#This Row],[Player Name]],
    Table1[Position], Table1[[#This Row],[Position]]
)</f>
        <v>20</v>
      </c>
      <c r="AM2506" t="str" cm="1">
        <f t="array" ref="AM25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507" spans="1:39" x14ac:dyDescent="0.2">
      <c r="A2507" t="str">
        <f>TEXT(Table1[[#This Row],[Date]],"yyyymmdd") &amp; "_" &amp; (LEFT(D2507,3) &amp; "_" &amp; LEFT(E2507,3) &amp; "_" &amp; (Table1[[#This Row],[Game_no.]]))</f>
        <v>20260321_Gle_WVS_1</v>
      </c>
      <c r="B2507" s="1">
        <v>46102</v>
      </c>
      <c r="C2507" s="3">
        <v>1</v>
      </c>
      <c r="D2507" t="s">
        <v>71</v>
      </c>
      <c r="E2507" t="s">
        <v>130</v>
      </c>
      <c r="F2507" t="s">
        <v>71</v>
      </c>
      <c r="G2507" t="s">
        <v>130</v>
      </c>
      <c r="H2507" t="s">
        <v>126</v>
      </c>
      <c r="I2507" t="str">
        <f>TRIM(SUBSTITUTE(Table1[[#This Row],[Player]], " ", ""))</f>
        <v>A.Hypes</v>
      </c>
      <c r="J2507">
        <v>3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f t="shared" si="118"/>
        <v>0</v>
      </c>
      <c r="W2507" t="s">
        <v>128</v>
      </c>
      <c r="X2507" s="3">
        <v>2</v>
      </c>
      <c r="Y2507">
        <v>0</v>
      </c>
      <c r="AF2507">
        <f>Table1[[#This Row],[AB]]+Table1[[#This Row],[BB]]+Table1[[#This Row],[SF]]</f>
        <v>3</v>
      </c>
      <c r="AG2507">
        <f>Table1[[#This Row],[H]]+Table1[[#This Row],[BB]]</f>
        <v>0</v>
      </c>
      <c r="AH2507">
        <f>Table1[[#This Row],[H]]-Table1[[#This Row],[2B]]-Table1[[#This Row],[3B]]-Table1[[#This Row],[HR]]</f>
        <v>0</v>
      </c>
      <c r="AI2507" s="3">
        <f>IF(Table1[[#This Row],[Team_Game_Number]] &gt;_xlfn.MAXIFS(Table1[Team_Game_Number],Table1[Team],Table1[[#This Row],[Team]]) - 5,1,0)</f>
        <v>0</v>
      </c>
      <c r="AJ2507" cm="1">
        <f t="array" ref="AJ2507">MATCH(Table1[[#This Row],[Game_ID]],_xlfn.UNIQUE(_xlfn._xlws.FILTER(Table1[Game_ID],Table1[Team]=Table1[[#This Row],[Team]])),0)</f>
        <v>21</v>
      </c>
      <c r="AK2507">
        <f>IF(Table1[[#This Row],[Last5_Flag]]=1,1,0)</f>
        <v>0</v>
      </c>
      <c r="AL2507">
        <f>COUNTIFS(
    Table1[Player Name], Table1[[#This Row],[Player Name]],
    Table1[Position], Table1[[#This Row],[Position]]
)</f>
        <v>2</v>
      </c>
      <c r="AM2507" t="str" cm="1">
        <f t="array" ref="AM25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508" spans="1:39" x14ac:dyDescent="0.2">
      <c r="A2508" t="str">
        <f>TEXT(Table1[[#This Row],[Date]],"yyyymmdd") &amp; "_" &amp; (LEFT(D2508,3) &amp; "_" &amp; LEFT(E2508,3) &amp; "_" &amp; (Table1[[#This Row],[Game_no.]]))</f>
        <v>20260321_Gle_WVS_1</v>
      </c>
      <c r="B2508" s="1">
        <v>46102</v>
      </c>
      <c r="C2508" s="3">
        <v>1</v>
      </c>
      <c r="D2508" t="s">
        <v>71</v>
      </c>
      <c r="E2508" t="s">
        <v>130</v>
      </c>
      <c r="F2508" t="s">
        <v>71</v>
      </c>
      <c r="G2508" t="s">
        <v>130</v>
      </c>
      <c r="H2508" t="s">
        <v>84</v>
      </c>
      <c r="I2508" t="str">
        <f>TRIM(SUBSTITUTE(Table1[[#This Row],[Player]], " ", ""))</f>
        <v>E.McLean</v>
      </c>
      <c r="J2508">
        <v>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f t="shared" si="118"/>
        <v>0</v>
      </c>
      <c r="W2508" t="s">
        <v>57</v>
      </c>
      <c r="X2508" s="3">
        <v>8</v>
      </c>
      <c r="Y2508">
        <v>0</v>
      </c>
      <c r="AF2508">
        <f>Table1[[#This Row],[AB]]+Table1[[#This Row],[BB]]+Table1[[#This Row],[SF]]</f>
        <v>2</v>
      </c>
      <c r="AG2508">
        <f>Table1[[#This Row],[H]]+Table1[[#This Row],[BB]]</f>
        <v>0</v>
      </c>
      <c r="AH2508">
        <f>Table1[[#This Row],[H]]-Table1[[#This Row],[2B]]-Table1[[#This Row],[3B]]-Table1[[#This Row],[HR]]</f>
        <v>0</v>
      </c>
      <c r="AI2508" s="3">
        <f>IF(Table1[[#This Row],[Team_Game_Number]] &gt;_xlfn.MAXIFS(Table1[Team_Game_Number],Table1[Team],Table1[[#This Row],[Team]]) - 5,1,0)</f>
        <v>0</v>
      </c>
      <c r="AJ2508" cm="1">
        <f t="array" ref="AJ2508">MATCH(Table1[[#This Row],[Game_ID]],_xlfn.UNIQUE(_xlfn._xlws.FILTER(Table1[Game_ID],Table1[Team]=Table1[[#This Row],[Team]])),0)</f>
        <v>21</v>
      </c>
      <c r="AK2508">
        <f>IF(Table1[[#This Row],[Last5_Flag]]=1,1,0)</f>
        <v>0</v>
      </c>
      <c r="AL2508">
        <f>COUNTIFS(
    Table1[Player Name], Table1[[#This Row],[Player Name]],
    Table1[Position], Table1[[#This Row],[Position]]
)</f>
        <v>30</v>
      </c>
      <c r="AM2508" t="str" cm="1">
        <f t="array" ref="AM25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509" spans="1:39" x14ac:dyDescent="0.2">
      <c r="A2509" t="str">
        <f>TEXT(Table1[[#This Row],[Date]],"yyyymmdd") &amp; "_" &amp; (LEFT(D2509,3) &amp; "_" &amp; LEFT(E2509,3) &amp; "_" &amp; (Table1[[#This Row],[Game_no.]]))</f>
        <v>20260321_Gle_WVS_1</v>
      </c>
      <c r="B2509" s="1">
        <v>46102</v>
      </c>
      <c r="C2509" s="3">
        <v>1</v>
      </c>
      <c r="D2509" t="s">
        <v>71</v>
      </c>
      <c r="E2509" t="s">
        <v>130</v>
      </c>
      <c r="F2509" t="s">
        <v>71</v>
      </c>
      <c r="G2509" t="s">
        <v>130</v>
      </c>
      <c r="H2509" t="s">
        <v>87</v>
      </c>
      <c r="I2509" t="str">
        <f>TRIM(SUBSTITUTE(Table1[[#This Row],[Player]], " ", ""))</f>
        <v>L.Burns</v>
      </c>
      <c r="J2509">
        <v>2</v>
      </c>
      <c r="K2509">
        <v>0</v>
      </c>
      <c r="L2509">
        <v>0</v>
      </c>
      <c r="M2509">
        <v>0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f t="shared" si="118"/>
        <v>0</v>
      </c>
      <c r="W2509" t="s">
        <v>54</v>
      </c>
      <c r="X2509" s="3">
        <v>9</v>
      </c>
      <c r="Y2509">
        <v>0</v>
      </c>
      <c r="AF2509">
        <f>Table1[[#This Row],[AB]]+Table1[[#This Row],[BB]]+Table1[[#This Row],[SF]]</f>
        <v>2</v>
      </c>
      <c r="AG2509">
        <f>Table1[[#This Row],[H]]+Table1[[#This Row],[BB]]</f>
        <v>0</v>
      </c>
      <c r="AH2509">
        <f>Table1[[#This Row],[H]]-Table1[[#This Row],[2B]]-Table1[[#This Row],[3B]]-Table1[[#This Row],[HR]]</f>
        <v>0</v>
      </c>
      <c r="AI2509" s="3">
        <f>IF(Table1[[#This Row],[Team_Game_Number]] &gt;_xlfn.MAXIFS(Table1[Team_Game_Number],Table1[Team],Table1[[#This Row],[Team]]) - 5,1,0)</f>
        <v>0</v>
      </c>
      <c r="AJ2509" cm="1">
        <f t="array" ref="AJ2509">MATCH(Table1[[#This Row],[Game_ID]],_xlfn.UNIQUE(_xlfn._xlws.FILTER(Table1[Game_ID],Table1[Team]=Table1[[#This Row],[Team]])),0)</f>
        <v>21</v>
      </c>
      <c r="AK2509">
        <f>IF(Table1[[#This Row],[Last5_Flag]]=1,1,0)</f>
        <v>0</v>
      </c>
      <c r="AL2509">
        <f>COUNTIFS(
    Table1[Player Name], Table1[[#This Row],[Player Name]],
    Table1[Position], Table1[[#This Row],[Position]]
)</f>
        <v>23</v>
      </c>
      <c r="AM2509" t="str" cm="1">
        <f t="array" ref="AM25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510" spans="1:39" x14ac:dyDescent="0.2">
      <c r="A2510" t="str">
        <f>TEXT(Table1[[#This Row],[Date]],"yyyymmdd") &amp; "_" &amp; (LEFT(D2510,3) &amp; "_" &amp; LEFT(E2510,3) &amp; "_" &amp; (Table1[[#This Row],[Game_no.]]))</f>
        <v>20260321_Gle_WVS_1</v>
      </c>
      <c r="B2510" s="1">
        <v>46102</v>
      </c>
      <c r="C2510" s="3">
        <v>1</v>
      </c>
      <c r="D2510" t="s">
        <v>71</v>
      </c>
      <c r="E2510" t="s">
        <v>130</v>
      </c>
      <c r="F2510" t="s">
        <v>71</v>
      </c>
      <c r="G2510" t="s">
        <v>130</v>
      </c>
      <c r="H2510" t="s">
        <v>90</v>
      </c>
      <c r="I2510" t="str">
        <f>TRIM(SUBSTITUTE(Table1[[#This Row],[Player]], " ", ""))</f>
        <v>A.Harward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f t="shared" si="118"/>
        <v>0</v>
      </c>
      <c r="W2510" t="s">
        <v>477</v>
      </c>
      <c r="X2510" s="3"/>
      <c r="Y2510">
        <v>0</v>
      </c>
      <c r="AF2510">
        <f>Table1[[#This Row],[AB]]+Table1[[#This Row],[BB]]+Table1[[#This Row],[SF]]</f>
        <v>0</v>
      </c>
      <c r="AG2510">
        <f>Table1[[#This Row],[H]]+Table1[[#This Row],[BB]]</f>
        <v>0</v>
      </c>
      <c r="AH2510">
        <f>Table1[[#This Row],[H]]-Table1[[#This Row],[2B]]-Table1[[#This Row],[3B]]-Table1[[#This Row],[HR]]</f>
        <v>0</v>
      </c>
      <c r="AI2510" s="3">
        <f>IF(Table1[[#This Row],[Team_Game_Number]] &gt;_xlfn.MAXIFS(Table1[Team_Game_Number],Table1[Team],Table1[[#This Row],[Team]]) - 5,1,0)</f>
        <v>0</v>
      </c>
      <c r="AJ2510" cm="1">
        <f t="array" ref="AJ2510">MATCH(Table1[[#This Row],[Game_ID]],_xlfn.UNIQUE(_xlfn._xlws.FILTER(Table1[Game_ID],Table1[Team]=Table1[[#This Row],[Team]])),0)</f>
        <v>21</v>
      </c>
      <c r="AK2510">
        <f>IF(Table1[[#This Row],[Last5_Flag]]=1,1,0)</f>
        <v>0</v>
      </c>
      <c r="AL2510">
        <f>COUNTIFS(
    Table1[Player Name], Table1[[#This Row],[Player Name]],
    Table1[Position], Table1[[#This Row],[Position]]
)</f>
        <v>1</v>
      </c>
      <c r="AM2510" t="str" cm="1">
        <f t="array" ref="AM25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511" spans="1:39" x14ac:dyDescent="0.2">
      <c r="A2511" t="str">
        <f>TEXT(Table1[[#This Row],[Date]],"yyyymmdd") &amp; "_" &amp; (LEFT(D2511,3) &amp; "_" &amp; LEFT(E2511,3) &amp; "_" &amp; (Table1[[#This Row],[Game_no.]]))</f>
        <v>20260321_Gle_WVS_1</v>
      </c>
      <c r="B2511" s="1">
        <v>46102</v>
      </c>
      <c r="C2511" s="3">
        <v>1</v>
      </c>
      <c r="D2511" t="s">
        <v>71</v>
      </c>
      <c r="E2511" t="s">
        <v>130</v>
      </c>
      <c r="F2511" t="s">
        <v>71</v>
      </c>
      <c r="G2511" t="s">
        <v>130</v>
      </c>
      <c r="H2511" t="s">
        <v>91</v>
      </c>
      <c r="I2511" t="str">
        <f>TRIM(SUBSTITUTE(Table1[[#This Row],[Player]], " ", ""))</f>
        <v>Ky.Burdick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f t="shared" si="118"/>
        <v>0</v>
      </c>
      <c r="W2511" t="s">
        <v>58</v>
      </c>
      <c r="X2511" s="3"/>
      <c r="Y2511">
        <v>0</v>
      </c>
      <c r="Z2511">
        <v>7</v>
      </c>
      <c r="AA2511">
        <v>4</v>
      </c>
      <c r="AB2511">
        <v>1</v>
      </c>
      <c r="AC2511">
        <v>1</v>
      </c>
      <c r="AD2511">
        <v>0</v>
      </c>
      <c r="AE2511">
        <v>6</v>
      </c>
      <c r="AF2511">
        <f>Table1[[#This Row],[AB]]+Table1[[#This Row],[BB]]+Table1[[#This Row],[SF]]</f>
        <v>0</v>
      </c>
      <c r="AG2511">
        <f>Table1[[#This Row],[H]]+Table1[[#This Row],[BB]]</f>
        <v>0</v>
      </c>
      <c r="AH2511">
        <f>Table1[[#This Row],[H]]-Table1[[#This Row],[2B]]-Table1[[#This Row],[3B]]-Table1[[#This Row],[HR]]</f>
        <v>0</v>
      </c>
      <c r="AI2511" s="3">
        <f>IF(Table1[[#This Row],[Team_Game_Number]] &gt;_xlfn.MAXIFS(Table1[Team_Game_Number],Table1[Team],Table1[[#This Row],[Team]]) - 5,1,0)</f>
        <v>0</v>
      </c>
      <c r="AJ2511" cm="1">
        <f t="array" ref="AJ2511">MATCH(Table1[[#This Row],[Game_ID]],_xlfn.UNIQUE(_xlfn._xlws.FILTER(Table1[Game_ID],Table1[Team]=Table1[[#This Row],[Team]])),0)</f>
        <v>21</v>
      </c>
      <c r="AK2511">
        <f>IF(Table1[[#This Row],[Last5_Flag]]=1,1,0)</f>
        <v>0</v>
      </c>
      <c r="AL2511">
        <f>COUNTIFS(
    Table1[Player Name], Table1[[#This Row],[Player Name]],
    Table1[Position], Table1[[#This Row],[Position]]
)</f>
        <v>16</v>
      </c>
      <c r="AM2511" t="str" cm="1">
        <f t="array" ref="AM25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512" spans="1:39" x14ac:dyDescent="0.2">
      <c r="A2512" t="str">
        <f>TEXT(Table1[[#This Row],[Date]],"yyyymmdd") &amp; "_" &amp; (LEFT(D2512,3) &amp; "_" &amp; LEFT(E2512,3) &amp; "_" &amp; (Table1[[#This Row],[Game_no.]]))</f>
        <v>20260321_Gle_WVS_1</v>
      </c>
      <c r="B2512" s="1">
        <v>46102</v>
      </c>
      <c r="C2512" s="3">
        <v>1</v>
      </c>
      <c r="D2512" t="s">
        <v>71</v>
      </c>
      <c r="E2512" t="s">
        <v>130</v>
      </c>
      <c r="F2512" t="s">
        <v>130</v>
      </c>
      <c r="G2512" t="s">
        <v>71</v>
      </c>
      <c r="H2512" t="s">
        <v>134</v>
      </c>
      <c r="I2512" t="str">
        <f>TRIM(SUBSTITUTE(Table1[[#This Row],[Player]], " ", ""))</f>
        <v>K.Price</v>
      </c>
      <c r="J2512">
        <v>2</v>
      </c>
      <c r="K2512">
        <v>0</v>
      </c>
      <c r="L2512">
        <v>0</v>
      </c>
      <c r="M2512">
        <v>0</v>
      </c>
      <c r="N2512">
        <v>0</v>
      </c>
      <c r="O2512">
        <v>2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f t="shared" si="118"/>
        <v>0</v>
      </c>
      <c r="W2512" t="s">
        <v>128</v>
      </c>
      <c r="X2512" s="3">
        <v>1</v>
      </c>
      <c r="Y2512" s="3">
        <v>0</v>
      </c>
      <c r="AF2512">
        <f>Table1[[#This Row],[AB]]+Table1[[#This Row],[BB]]+Table1[[#This Row],[SF]]</f>
        <v>2</v>
      </c>
      <c r="AG2512">
        <f>Table1[[#This Row],[H]]+Table1[[#This Row],[BB]]</f>
        <v>0</v>
      </c>
      <c r="AH2512">
        <f>Table1[[#This Row],[H]]-Table1[[#This Row],[2B]]-Table1[[#This Row],[3B]]-Table1[[#This Row],[HR]]</f>
        <v>0</v>
      </c>
      <c r="AI2512" s="3">
        <f>IF(Table1[[#This Row],[Team_Game_Number]] &gt;_xlfn.MAXIFS(Table1[Team_Game_Number],Table1[Team],Table1[[#This Row],[Team]]) - 5,1,0)</f>
        <v>0</v>
      </c>
      <c r="AJ2512" cm="1">
        <f t="array" ref="AJ2512">MATCH(Table1[[#This Row],[Game_ID]],_xlfn.UNIQUE(_xlfn._xlws.FILTER(Table1[Game_ID],Table1[Team]=Table1[[#This Row],[Team]])),0)</f>
        <v>17</v>
      </c>
      <c r="AK2512">
        <f>IF(Table1[[#This Row],[Last5_Flag]]=1,1,0)</f>
        <v>0</v>
      </c>
      <c r="AL2512">
        <f>COUNTIFS(
    Table1[Player Name], Table1[[#This Row],[Player Name]],
    Table1[Position], Table1[[#This Row],[Position]]
)</f>
        <v>1</v>
      </c>
      <c r="AM2512" t="str" cm="1">
        <f t="array" ref="AM25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13" spans="1:39" x14ac:dyDescent="0.2">
      <c r="A2513" t="str">
        <f>TEXT(Table1[[#This Row],[Date]],"yyyymmdd") &amp; "_" &amp; (LEFT(D2513,3) &amp; "_" &amp; LEFT(E2513,3) &amp; "_" &amp; (Table1[[#This Row],[Game_no.]]))</f>
        <v>20260321_Gle_WVS_1</v>
      </c>
      <c r="B2513" s="1">
        <v>46102</v>
      </c>
      <c r="C2513" s="3">
        <v>1</v>
      </c>
      <c r="D2513" t="s">
        <v>71</v>
      </c>
      <c r="E2513" t="s">
        <v>130</v>
      </c>
      <c r="F2513" t="s">
        <v>130</v>
      </c>
      <c r="G2513" t="s">
        <v>71</v>
      </c>
      <c r="H2513" t="s">
        <v>132</v>
      </c>
      <c r="I2513" t="str">
        <f>TRIM(SUBSTITUTE(Table1[[#This Row],[Player]], " ", ""))</f>
        <v>C.Cummings</v>
      </c>
      <c r="J2513">
        <v>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f t="shared" si="118"/>
        <v>0</v>
      </c>
      <c r="W2513" t="s">
        <v>74</v>
      </c>
      <c r="X2513" s="3">
        <v>1</v>
      </c>
      <c r="Y2513" s="3">
        <v>0</v>
      </c>
      <c r="AF2513">
        <f>Table1[[#This Row],[AB]]+Table1[[#This Row],[BB]]+Table1[[#This Row],[SF]]</f>
        <v>1</v>
      </c>
      <c r="AG2513">
        <f>Table1[[#This Row],[H]]+Table1[[#This Row],[BB]]</f>
        <v>0</v>
      </c>
      <c r="AH2513">
        <f>Table1[[#This Row],[H]]-Table1[[#This Row],[2B]]-Table1[[#This Row],[3B]]-Table1[[#This Row],[HR]]</f>
        <v>0</v>
      </c>
      <c r="AI2513" s="3">
        <f>IF(Table1[[#This Row],[Team_Game_Number]] &gt;_xlfn.MAXIFS(Table1[Team_Game_Number],Table1[Team],Table1[[#This Row],[Team]]) - 5,1,0)</f>
        <v>0</v>
      </c>
      <c r="AJ2513" cm="1">
        <f t="array" ref="AJ2513">MATCH(Table1[[#This Row],[Game_ID]],_xlfn.UNIQUE(_xlfn._xlws.FILTER(Table1[Game_ID],Table1[Team]=Table1[[#This Row],[Team]])),0)</f>
        <v>17</v>
      </c>
      <c r="AK2513">
        <f>IF(Table1[[#This Row],[Last5_Flag]]=1,1,0)</f>
        <v>0</v>
      </c>
      <c r="AL2513">
        <f>COUNTIFS(
    Table1[Player Name], Table1[[#This Row],[Player Name]],
    Table1[Position], Table1[[#This Row],[Position]]
)</f>
        <v>2</v>
      </c>
      <c r="AM2513" t="str" cm="1">
        <f t="array" ref="AM25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14" spans="1:39" x14ac:dyDescent="0.2">
      <c r="A2514" t="str">
        <f>TEXT(Table1[[#This Row],[Date]],"yyyymmdd") &amp; "_" &amp; (LEFT(D2514,3) &amp; "_" &amp; LEFT(E2514,3) &amp; "_" &amp; (Table1[[#This Row],[Game_no.]]))</f>
        <v>20260321_Gle_WVS_1</v>
      </c>
      <c r="B2514" s="1">
        <v>46102</v>
      </c>
      <c r="C2514" s="3">
        <v>1</v>
      </c>
      <c r="D2514" t="s">
        <v>71</v>
      </c>
      <c r="E2514" t="s">
        <v>130</v>
      </c>
      <c r="F2514" t="s">
        <v>130</v>
      </c>
      <c r="G2514" t="s">
        <v>71</v>
      </c>
      <c r="H2514" t="s">
        <v>133</v>
      </c>
      <c r="I2514" t="str">
        <f>TRIM(SUBSTITUTE(Table1[[#This Row],[Player]], " ", ""))</f>
        <v>A.Hall</v>
      </c>
      <c r="J2514">
        <v>3</v>
      </c>
      <c r="K2514">
        <v>0</v>
      </c>
      <c r="L2514">
        <v>0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f t="shared" si="118"/>
        <v>0</v>
      </c>
      <c r="W2514" t="s">
        <v>53</v>
      </c>
      <c r="X2514" s="3">
        <v>2</v>
      </c>
      <c r="Y2514" s="3">
        <v>0</v>
      </c>
      <c r="AF2514">
        <f>Table1[[#This Row],[AB]]+Table1[[#This Row],[BB]]+Table1[[#This Row],[SF]]</f>
        <v>3</v>
      </c>
      <c r="AG2514">
        <f>Table1[[#This Row],[H]]+Table1[[#This Row],[BB]]</f>
        <v>0</v>
      </c>
      <c r="AH2514">
        <f>Table1[[#This Row],[H]]-Table1[[#This Row],[2B]]-Table1[[#This Row],[3B]]-Table1[[#This Row],[HR]]</f>
        <v>0</v>
      </c>
      <c r="AI2514" s="3">
        <f>IF(Table1[[#This Row],[Team_Game_Number]] &gt;_xlfn.MAXIFS(Table1[Team_Game_Number],Table1[Team],Table1[[#This Row],[Team]]) - 5,1,0)</f>
        <v>0</v>
      </c>
      <c r="AJ2514" cm="1">
        <f t="array" ref="AJ2514">MATCH(Table1[[#This Row],[Game_ID]],_xlfn.UNIQUE(_xlfn._xlws.FILTER(Table1[Game_ID],Table1[Team]=Table1[[#This Row],[Team]])),0)</f>
        <v>17</v>
      </c>
      <c r="AK2514">
        <f>IF(Table1[[#This Row],[Last5_Flag]]=1,1,0)</f>
        <v>0</v>
      </c>
      <c r="AL2514">
        <f>COUNTIFS(
    Table1[Player Name], Table1[[#This Row],[Player Name]],
    Table1[Position], Table1[[#This Row],[Position]]
)</f>
        <v>14</v>
      </c>
      <c r="AM2514" t="str" cm="1">
        <f t="array" ref="AM25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515" spans="1:39" x14ac:dyDescent="0.2">
      <c r="A2515" t="str">
        <f>TEXT(Table1[[#This Row],[Date]],"yyyymmdd") &amp; "_" &amp; (LEFT(D2515,3) &amp; "_" &amp; LEFT(E2515,3) &amp; "_" &amp; (Table1[[#This Row],[Game_no.]]))</f>
        <v>20260321_Gle_WVS_1</v>
      </c>
      <c r="B2515" s="1">
        <v>46102</v>
      </c>
      <c r="C2515" s="3">
        <v>1</v>
      </c>
      <c r="D2515" t="s">
        <v>71</v>
      </c>
      <c r="E2515" t="s">
        <v>130</v>
      </c>
      <c r="F2515" t="s">
        <v>130</v>
      </c>
      <c r="G2515" t="s">
        <v>71</v>
      </c>
      <c r="H2515" t="s">
        <v>138</v>
      </c>
      <c r="I2515" t="str">
        <f>TRIM(SUBSTITUTE(Table1[[#This Row],[Player]], " ", ""))</f>
        <v>C.Moore</v>
      </c>
      <c r="J2515">
        <v>3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f t="shared" si="118"/>
        <v>1</v>
      </c>
      <c r="W2515" t="s">
        <v>7</v>
      </c>
      <c r="X2515" s="3">
        <v>3</v>
      </c>
      <c r="Y2515" s="3">
        <v>0</v>
      </c>
      <c r="AF2515">
        <f>Table1[[#This Row],[AB]]+Table1[[#This Row],[BB]]+Table1[[#This Row],[SF]]</f>
        <v>3</v>
      </c>
      <c r="AG2515">
        <f>Table1[[#This Row],[H]]+Table1[[#This Row],[BB]]</f>
        <v>1</v>
      </c>
      <c r="AH2515">
        <f>Table1[[#This Row],[H]]-Table1[[#This Row],[2B]]-Table1[[#This Row],[3B]]-Table1[[#This Row],[HR]]</f>
        <v>1</v>
      </c>
      <c r="AI2515" s="3">
        <f>IF(Table1[[#This Row],[Team_Game_Number]] &gt;_xlfn.MAXIFS(Table1[Team_Game_Number],Table1[Team],Table1[[#This Row],[Team]]) - 5,1,0)</f>
        <v>0</v>
      </c>
      <c r="AJ2515" cm="1">
        <f t="array" ref="AJ2515">MATCH(Table1[[#This Row],[Game_ID]],_xlfn.UNIQUE(_xlfn._xlws.FILTER(Table1[Game_ID],Table1[Team]=Table1[[#This Row],[Team]])),0)</f>
        <v>17</v>
      </c>
      <c r="AK2515">
        <f>IF(Table1[[#This Row],[Last5_Flag]]=1,1,0)</f>
        <v>0</v>
      </c>
      <c r="AL2515">
        <f>COUNTIFS(
    Table1[Player Name], Table1[[#This Row],[Player Name]],
    Table1[Position], Table1[[#This Row],[Position]]
)</f>
        <v>20</v>
      </c>
      <c r="AM2515" t="str" cm="1">
        <f t="array" ref="AM25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516" spans="1:39" x14ac:dyDescent="0.2">
      <c r="A2516" t="str">
        <f>TEXT(Table1[[#This Row],[Date]],"yyyymmdd") &amp; "_" &amp; (LEFT(D2516,3) &amp; "_" &amp; LEFT(E2516,3) &amp; "_" &amp; (Table1[[#This Row],[Game_no.]]))</f>
        <v>20260321_Gle_WVS_1</v>
      </c>
      <c r="B2516" s="1">
        <v>46102</v>
      </c>
      <c r="C2516" s="3">
        <v>1</v>
      </c>
      <c r="D2516" t="s">
        <v>71</v>
      </c>
      <c r="E2516" t="s">
        <v>130</v>
      </c>
      <c r="F2516" t="s">
        <v>130</v>
      </c>
      <c r="G2516" t="s">
        <v>71</v>
      </c>
      <c r="H2516" t="s">
        <v>141</v>
      </c>
      <c r="I2516" t="str">
        <f>TRIM(SUBSTITUTE(Table1[[#This Row],[Player]], " ", ""))</f>
        <v>E.Hoffman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f t="shared" si="118"/>
        <v>0</v>
      </c>
      <c r="W2516" t="s">
        <v>73</v>
      </c>
      <c r="X2516" s="3"/>
      <c r="Y2516" s="3">
        <v>0</v>
      </c>
      <c r="AF2516">
        <f>Table1[[#This Row],[AB]]+Table1[[#This Row],[BB]]+Table1[[#This Row],[SF]]</f>
        <v>0</v>
      </c>
      <c r="AG2516">
        <f>Table1[[#This Row],[H]]+Table1[[#This Row],[BB]]</f>
        <v>0</v>
      </c>
      <c r="AH2516">
        <f>Table1[[#This Row],[H]]-Table1[[#This Row],[2B]]-Table1[[#This Row],[3B]]-Table1[[#This Row],[HR]]</f>
        <v>0</v>
      </c>
      <c r="AI2516" s="3">
        <f>IF(Table1[[#This Row],[Team_Game_Number]] &gt;_xlfn.MAXIFS(Table1[Team_Game_Number],Table1[Team],Table1[[#This Row],[Team]]) - 5,1,0)</f>
        <v>0</v>
      </c>
      <c r="AJ2516" cm="1">
        <f t="array" ref="AJ2516">MATCH(Table1[[#This Row],[Game_ID]],_xlfn.UNIQUE(_xlfn._xlws.FILTER(Table1[Game_ID],Table1[Team]=Table1[[#This Row],[Team]])),0)</f>
        <v>17</v>
      </c>
      <c r="AK2516">
        <f>IF(Table1[[#This Row],[Last5_Flag]]=1,1,0)</f>
        <v>0</v>
      </c>
      <c r="AL2516">
        <f>COUNTIFS(
    Table1[Player Name], Table1[[#This Row],[Player Name]],
    Table1[Position], Table1[[#This Row],[Position]]
)</f>
        <v>5</v>
      </c>
      <c r="AM2516" t="str" cm="1">
        <f t="array" ref="AM25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517" spans="1:39" x14ac:dyDescent="0.2">
      <c r="A2517" t="str">
        <f>TEXT(Table1[[#This Row],[Date]],"yyyymmdd") &amp; "_" &amp; (LEFT(D2517,3) &amp; "_" &amp; LEFT(E2517,3) &amp; "_" &amp; (Table1[[#This Row],[Game_no.]]))</f>
        <v>20260321_Gle_WVS_1</v>
      </c>
      <c r="B2517" s="1">
        <v>46102</v>
      </c>
      <c r="C2517" s="3">
        <v>1</v>
      </c>
      <c r="D2517" t="s">
        <v>71</v>
      </c>
      <c r="E2517" t="s">
        <v>130</v>
      </c>
      <c r="F2517" t="s">
        <v>130</v>
      </c>
      <c r="G2517" t="s">
        <v>71</v>
      </c>
      <c r="H2517" t="s">
        <v>140</v>
      </c>
      <c r="I2517" t="str">
        <f>TRIM(SUBSTITUTE(Table1[[#This Row],[Player]], " ", ""))</f>
        <v>O.Bell</v>
      </c>
      <c r="J2517">
        <v>3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f t="shared" si="118"/>
        <v>3</v>
      </c>
      <c r="W2517" t="s">
        <v>43</v>
      </c>
      <c r="X2517" s="3">
        <v>4</v>
      </c>
      <c r="Y2517" s="3">
        <v>0</v>
      </c>
      <c r="AF2517">
        <f>Table1[[#This Row],[AB]]+Table1[[#This Row],[BB]]+Table1[[#This Row],[SF]]</f>
        <v>3</v>
      </c>
      <c r="AG2517">
        <f>Table1[[#This Row],[H]]+Table1[[#This Row],[BB]]</f>
        <v>1</v>
      </c>
      <c r="AH2517">
        <f>Table1[[#This Row],[H]]-Table1[[#This Row],[2B]]-Table1[[#This Row],[3B]]-Table1[[#This Row],[HR]]</f>
        <v>0</v>
      </c>
      <c r="AI2517" s="3">
        <f>IF(Table1[[#This Row],[Team_Game_Number]] &gt;_xlfn.MAXIFS(Table1[Team_Game_Number],Table1[Team],Table1[[#This Row],[Team]]) - 5,1,0)</f>
        <v>0</v>
      </c>
      <c r="AJ2517" cm="1">
        <f t="array" ref="AJ2517">MATCH(Table1[[#This Row],[Game_ID]],_xlfn.UNIQUE(_xlfn._xlws.FILTER(Table1[Game_ID],Table1[Team]=Table1[[#This Row],[Team]])),0)</f>
        <v>17</v>
      </c>
      <c r="AK2517">
        <f>IF(Table1[[#This Row],[Last5_Flag]]=1,1,0)</f>
        <v>0</v>
      </c>
      <c r="AL2517">
        <f>COUNTIFS(
    Table1[Player Name], Table1[[#This Row],[Player Name]],
    Table1[Position], Table1[[#This Row],[Position]]
)</f>
        <v>9</v>
      </c>
      <c r="AM2517" t="str" cm="1">
        <f t="array" ref="AM25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18" spans="1:39" x14ac:dyDescent="0.2">
      <c r="A2518" t="str">
        <f>TEXT(Table1[[#This Row],[Date]],"yyyymmdd") &amp; "_" &amp; (LEFT(D2518,3) &amp; "_" &amp; LEFT(E2518,3) &amp; "_" &amp; (Table1[[#This Row],[Game_no.]]))</f>
        <v>20260321_Gle_WVS_1</v>
      </c>
      <c r="B2518" s="1">
        <v>46102</v>
      </c>
      <c r="C2518" s="3">
        <v>1</v>
      </c>
      <c r="D2518" t="s">
        <v>71</v>
      </c>
      <c r="E2518" t="s">
        <v>130</v>
      </c>
      <c r="F2518" t="s">
        <v>130</v>
      </c>
      <c r="G2518" t="s">
        <v>71</v>
      </c>
      <c r="H2518" t="s">
        <v>143</v>
      </c>
      <c r="I2518" t="str">
        <f>TRIM(SUBSTITUTE(Table1[[#This Row],[Player]], " ", ""))</f>
        <v>S.Shamblin</v>
      </c>
      <c r="J2518">
        <v>2</v>
      </c>
      <c r="K2518">
        <v>0</v>
      </c>
      <c r="L2518">
        <v>1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1</v>
      </c>
      <c r="V2518">
        <f t="shared" si="118"/>
        <v>1</v>
      </c>
      <c r="W2518" t="s">
        <v>57</v>
      </c>
      <c r="X2518" s="3">
        <v>5</v>
      </c>
      <c r="Y2518" s="3">
        <v>0</v>
      </c>
      <c r="AF2518">
        <f>Table1[[#This Row],[AB]]+Table1[[#This Row],[BB]]+Table1[[#This Row],[SF]]</f>
        <v>3</v>
      </c>
      <c r="AG2518">
        <f>Table1[[#This Row],[H]]+Table1[[#This Row],[BB]]</f>
        <v>1</v>
      </c>
      <c r="AH2518">
        <f>Table1[[#This Row],[H]]-Table1[[#This Row],[2B]]-Table1[[#This Row],[3B]]-Table1[[#This Row],[HR]]</f>
        <v>1</v>
      </c>
      <c r="AI2518" s="3">
        <f>IF(Table1[[#This Row],[Team_Game_Number]] &gt;_xlfn.MAXIFS(Table1[Team_Game_Number],Table1[Team],Table1[[#This Row],[Team]]) - 5,1,0)</f>
        <v>0</v>
      </c>
      <c r="AJ2518" cm="1">
        <f t="array" ref="AJ2518">MATCH(Table1[[#This Row],[Game_ID]],_xlfn.UNIQUE(_xlfn._xlws.FILTER(Table1[Game_ID],Table1[Team]=Table1[[#This Row],[Team]])),0)</f>
        <v>17</v>
      </c>
      <c r="AK2518">
        <f>IF(Table1[[#This Row],[Last5_Flag]]=1,1,0)</f>
        <v>0</v>
      </c>
      <c r="AL2518">
        <f>COUNTIFS(
    Table1[Player Name], Table1[[#This Row],[Player Name]],
    Table1[Position], Table1[[#This Row],[Position]]
)</f>
        <v>17</v>
      </c>
      <c r="AM2518" t="str" cm="1">
        <f t="array" ref="AM25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519" spans="1:39" x14ac:dyDescent="0.2">
      <c r="A2519" t="str">
        <f>TEXT(Table1[[#This Row],[Date]],"yyyymmdd") &amp; "_" &amp; (LEFT(D2519,3) &amp; "_" &amp; LEFT(E2519,3) &amp; "_" &amp; (Table1[[#This Row],[Game_no.]]))</f>
        <v>20260321_Gle_WVS_1</v>
      </c>
      <c r="B2519" s="1">
        <v>46102</v>
      </c>
      <c r="C2519" s="3">
        <v>1</v>
      </c>
      <c r="D2519" t="s">
        <v>71</v>
      </c>
      <c r="E2519" t="s">
        <v>130</v>
      </c>
      <c r="F2519" t="s">
        <v>130</v>
      </c>
      <c r="G2519" t="s">
        <v>71</v>
      </c>
      <c r="H2519" t="s">
        <v>136</v>
      </c>
      <c r="I2519" t="str">
        <f>TRIM(SUBSTITUTE(Table1[[#This Row],[Player]], " ", ""))</f>
        <v>E.Bechtel</v>
      </c>
      <c r="J2519">
        <v>3</v>
      </c>
      <c r="K2519">
        <v>0</v>
      </c>
      <c r="L2519">
        <v>1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f t="shared" si="118"/>
        <v>1</v>
      </c>
      <c r="W2519" t="s">
        <v>54</v>
      </c>
      <c r="X2519" s="3">
        <v>6</v>
      </c>
      <c r="Y2519" s="3">
        <v>0</v>
      </c>
      <c r="AF2519">
        <f>Table1[[#This Row],[AB]]+Table1[[#This Row],[BB]]+Table1[[#This Row],[SF]]</f>
        <v>3</v>
      </c>
      <c r="AG2519">
        <f>Table1[[#This Row],[H]]+Table1[[#This Row],[BB]]</f>
        <v>1</v>
      </c>
      <c r="AH2519">
        <f>Table1[[#This Row],[H]]-Table1[[#This Row],[2B]]-Table1[[#This Row],[3B]]-Table1[[#This Row],[HR]]</f>
        <v>1</v>
      </c>
      <c r="AI2519" s="3">
        <f>IF(Table1[[#This Row],[Team_Game_Number]] &gt;_xlfn.MAXIFS(Table1[Team_Game_Number],Table1[Team],Table1[[#This Row],[Team]]) - 5,1,0)</f>
        <v>0</v>
      </c>
      <c r="AJ2519" cm="1">
        <f t="array" ref="AJ2519">MATCH(Table1[[#This Row],[Game_ID]],_xlfn.UNIQUE(_xlfn._xlws.FILTER(Table1[Game_ID],Table1[Team]=Table1[[#This Row],[Team]])),0)</f>
        <v>17</v>
      </c>
      <c r="AK2519">
        <f>IF(Table1[[#This Row],[Last5_Flag]]=1,1,0)</f>
        <v>0</v>
      </c>
      <c r="AL2519">
        <f>COUNTIFS(
    Table1[Player Name], Table1[[#This Row],[Player Name]],
    Table1[Position], Table1[[#This Row],[Position]]
)</f>
        <v>22</v>
      </c>
      <c r="AM2519" t="str" cm="1">
        <f t="array" ref="AM25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520" spans="1:39" x14ac:dyDescent="0.2">
      <c r="A2520" t="str">
        <f>TEXT(Table1[[#This Row],[Date]],"yyyymmdd") &amp; "_" &amp; (LEFT(D2520,3) &amp; "_" &amp; LEFT(E2520,3) &amp; "_" &amp; (Table1[[#This Row],[Game_no.]]))</f>
        <v>20260321_Gle_WVS_1</v>
      </c>
      <c r="B2520" s="1">
        <v>46102</v>
      </c>
      <c r="C2520" s="3">
        <v>1</v>
      </c>
      <c r="D2520" t="s">
        <v>71</v>
      </c>
      <c r="E2520" t="s">
        <v>130</v>
      </c>
      <c r="F2520" t="s">
        <v>130</v>
      </c>
      <c r="G2520" t="s">
        <v>71</v>
      </c>
      <c r="H2520" t="s">
        <v>137</v>
      </c>
      <c r="I2520" t="str">
        <f>TRIM(SUBSTITUTE(Table1[[#This Row],[Player]], " ", ""))</f>
        <v>A.Contreras</v>
      </c>
      <c r="J2520">
        <v>3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f t="shared" ref="V2520:V2525" si="119">L2520*1+P2520*2+Q2520*3+R2520*4</f>
        <v>0</v>
      </c>
      <c r="W2520" t="s">
        <v>8</v>
      </c>
      <c r="X2520" s="3">
        <v>7</v>
      </c>
      <c r="Y2520" s="3">
        <v>0</v>
      </c>
      <c r="AF2520">
        <f>Table1[[#This Row],[AB]]+Table1[[#This Row],[BB]]+Table1[[#This Row],[SF]]</f>
        <v>3</v>
      </c>
      <c r="AG2520">
        <f>Table1[[#This Row],[H]]+Table1[[#This Row],[BB]]</f>
        <v>0</v>
      </c>
      <c r="AH2520">
        <f>Table1[[#This Row],[H]]-Table1[[#This Row],[2B]]-Table1[[#This Row],[3B]]-Table1[[#This Row],[HR]]</f>
        <v>0</v>
      </c>
      <c r="AI2520" s="3">
        <f>IF(Table1[[#This Row],[Team_Game_Number]] &gt;_xlfn.MAXIFS(Table1[Team_Game_Number],Table1[Team],Table1[[#This Row],[Team]]) - 5,1,0)</f>
        <v>0</v>
      </c>
      <c r="AJ2520" cm="1">
        <f t="array" ref="AJ2520">MATCH(Table1[[#This Row],[Game_ID]],_xlfn.UNIQUE(_xlfn._xlws.FILTER(Table1[Game_ID],Table1[Team]=Table1[[#This Row],[Team]])),0)</f>
        <v>17</v>
      </c>
      <c r="AK2520">
        <f>IF(Table1[[#This Row],[Last5_Flag]]=1,1,0)</f>
        <v>0</v>
      </c>
      <c r="AL2520">
        <f>COUNTIFS(
    Table1[Player Name], Table1[[#This Row],[Player Name]],
    Table1[Position], Table1[[#This Row],[Position]]
)</f>
        <v>15</v>
      </c>
      <c r="AM2520" t="str" cm="1">
        <f t="array" ref="AM25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521" spans="1:39" x14ac:dyDescent="0.2">
      <c r="A2521" t="str">
        <f>TEXT(Table1[[#This Row],[Date]],"yyyymmdd") &amp; "_" &amp; (LEFT(D2521,3) &amp; "_" &amp; LEFT(E2521,3) &amp; "_" &amp; (Table1[[#This Row],[Game_no.]]))</f>
        <v>20260321_Gle_WVS_1</v>
      </c>
      <c r="B2521" s="1">
        <v>46102</v>
      </c>
      <c r="C2521" s="3">
        <v>1</v>
      </c>
      <c r="D2521" t="s">
        <v>71</v>
      </c>
      <c r="E2521" t="s">
        <v>130</v>
      </c>
      <c r="F2521" t="s">
        <v>130</v>
      </c>
      <c r="G2521" t="s">
        <v>71</v>
      </c>
      <c r="H2521" t="s">
        <v>515</v>
      </c>
      <c r="I2521" t="str">
        <f>TRIM(SUBSTITUTE(Table1[[#This Row],[Player]], " ", ""))</f>
        <v>G.Sloan-Lebron</v>
      </c>
      <c r="J2521">
        <v>2</v>
      </c>
      <c r="K2521">
        <v>0</v>
      </c>
      <c r="L2521">
        <v>0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f t="shared" si="119"/>
        <v>0</v>
      </c>
      <c r="W2521" t="s">
        <v>52</v>
      </c>
      <c r="X2521" s="3">
        <v>8</v>
      </c>
      <c r="Y2521" s="3">
        <v>0</v>
      </c>
      <c r="AF2521">
        <f>Table1[[#This Row],[AB]]+Table1[[#This Row],[BB]]+Table1[[#This Row],[SF]]</f>
        <v>2</v>
      </c>
      <c r="AG2521">
        <f>Table1[[#This Row],[H]]+Table1[[#This Row],[BB]]</f>
        <v>0</v>
      </c>
      <c r="AH2521">
        <f>Table1[[#This Row],[H]]-Table1[[#This Row],[2B]]-Table1[[#This Row],[3B]]-Table1[[#This Row],[HR]]</f>
        <v>0</v>
      </c>
      <c r="AI2521" s="3">
        <f>IF(Table1[[#This Row],[Team_Game_Number]] &gt;_xlfn.MAXIFS(Table1[Team_Game_Number],Table1[Team],Table1[[#This Row],[Team]]) - 5,1,0)</f>
        <v>0</v>
      </c>
      <c r="AJ2521" cm="1">
        <f t="array" ref="AJ2521">MATCH(Table1[[#This Row],[Game_ID]],_xlfn.UNIQUE(_xlfn._xlws.FILTER(Table1[Game_ID],Table1[Team]=Table1[[#This Row],[Team]])),0)</f>
        <v>17</v>
      </c>
      <c r="AK2521">
        <f>IF(Table1[[#This Row],[Last5_Flag]]=1,1,0)</f>
        <v>0</v>
      </c>
      <c r="AL2521">
        <f>COUNTIFS(
    Table1[Player Name], Table1[[#This Row],[Player Name]],
    Table1[Position], Table1[[#This Row],[Position]]
)</f>
        <v>7</v>
      </c>
      <c r="AM2521" t="str" cm="1">
        <f t="array" ref="AM25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22" spans="1:39" x14ac:dyDescent="0.2">
      <c r="A2522" t="str">
        <f>TEXT(Table1[[#This Row],[Date]],"yyyymmdd") &amp; "_" &amp; (LEFT(D2522,3) &amp; "_" &amp; LEFT(E2522,3) &amp; "_" &amp; (Table1[[#This Row],[Game_no.]]))</f>
        <v>20260321_Gle_WVS_1</v>
      </c>
      <c r="B2522" s="1">
        <v>46102</v>
      </c>
      <c r="C2522" s="3">
        <v>1</v>
      </c>
      <c r="D2522" t="s">
        <v>71</v>
      </c>
      <c r="E2522" t="s">
        <v>130</v>
      </c>
      <c r="F2522" t="s">
        <v>130</v>
      </c>
      <c r="G2522" t="s">
        <v>71</v>
      </c>
      <c r="H2522" t="s">
        <v>131</v>
      </c>
      <c r="I2522" t="str">
        <f>TRIM(SUBSTITUTE(Table1[[#This Row],[Player]], " ", ""))</f>
        <v>E.Sigmon</v>
      </c>
      <c r="J2522">
        <v>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f t="shared" si="119"/>
        <v>0</v>
      </c>
      <c r="W2522" t="s">
        <v>48</v>
      </c>
      <c r="X2522" s="3">
        <v>9</v>
      </c>
      <c r="Y2522" s="3">
        <v>1</v>
      </c>
      <c r="AF2522">
        <f>Table1[[#This Row],[AB]]+Table1[[#This Row],[BB]]+Table1[[#This Row],[SF]]</f>
        <v>2</v>
      </c>
      <c r="AG2522">
        <f>Table1[[#This Row],[H]]+Table1[[#This Row],[BB]]</f>
        <v>0</v>
      </c>
      <c r="AH2522">
        <f>Table1[[#This Row],[H]]-Table1[[#This Row],[2B]]-Table1[[#This Row],[3B]]-Table1[[#This Row],[HR]]</f>
        <v>0</v>
      </c>
      <c r="AI2522" s="3">
        <f>IF(Table1[[#This Row],[Team_Game_Number]] &gt;_xlfn.MAXIFS(Table1[Team_Game_Number],Table1[Team],Table1[[#This Row],[Team]]) - 5,1,0)</f>
        <v>0</v>
      </c>
      <c r="AJ2522" cm="1">
        <f t="array" ref="AJ2522">MATCH(Table1[[#This Row],[Game_ID]],_xlfn.UNIQUE(_xlfn._xlws.FILTER(Table1[Game_ID],Table1[Team]=Table1[[#This Row],[Team]])),0)</f>
        <v>17</v>
      </c>
      <c r="AK2522">
        <f>IF(Table1[[#This Row],[Last5_Flag]]=1,1,0)</f>
        <v>0</v>
      </c>
      <c r="AL2522">
        <f>COUNTIFS(
    Table1[Player Name], Table1[[#This Row],[Player Name]],
    Table1[Position], Table1[[#This Row],[Position]]
)</f>
        <v>18</v>
      </c>
      <c r="AM2522" t="str" cm="1">
        <f t="array" ref="AM25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523" spans="1:39" x14ac:dyDescent="0.2">
      <c r="A2523" t="str">
        <f>TEXT(Table1[[#This Row],[Date]],"yyyymmdd") &amp; "_" &amp; (LEFT(D2523,3) &amp; "_" &amp; LEFT(E2523,3) &amp; "_" &amp; (Table1[[#This Row],[Game_no.]]))</f>
        <v>20260321_Gle_WVS_1</v>
      </c>
      <c r="B2523" s="1">
        <v>46102</v>
      </c>
      <c r="C2523" s="3">
        <v>1</v>
      </c>
      <c r="D2523" t="s">
        <v>71</v>
      </c>
      <c r="E2523" t="s">
        <v>130</v>
      </c>
      <c r="F2523" t="s">
        <v>130</v>
      </c>
      <c r="G2523" t="s">
        <v>71</v>
      </c>
      <c r="H2523" t="s">
        <v>145</v>
      </c>
      <c r="I2523" t="str">
        <f>TRIM(SUBSTITUTE(Table1[[#This Row],[Player]], " ", ""))</f>
        <v>H.Sizemore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f t="shared" si="119"/>
        <v>0</v>
      </c>
      <c r="W2523" t="s">
        <v>58</v>
      </c>
      <c r="X2523" s="3"/>
      <c r="Y2523" s="3">
        <v>0</v>
      </c>
      <c r="Z2523">
        <v>3.3330000000000002</v>
      </c>
      <c r="AA2523">
        <v>3</v>
      </c>
      <c r="AB2523">
        <v>2</v>
      </c>
      <c r="AC2523">
        <v>2</v>
      </c>
      <c r="AD2523">
        <v>0</v>
      </c>
      <c r="AE2523">
        <v>3</v>
      </c>
      <c r="AF2523">
        <f>Table1[[#This Row],[AB]]+Table1[[#This Row],[BB]]+Table1[[#This Row],[SF]]</f>
        <v>0</v>
      </c>
      <c r="AG2523">
        <f>Table1[[#This Row],[H]]+Table1[[#This Row],[BB]]</f>
        <v>0</v>
      </c>
      <c r="AH2523">
        <f>Table1[[#This Row],[H]]-Table1[[#This Row],[2B]]-Table1[[#This Row],[3B]]-Table1[[#This Row],[HR]]</f>
        <v>0</v>
      </c>
      <c r="AI2523" s="3">
        <f>IF(Table1[[#This Row],[Team_Game_Number]] &gt;_xlfn.MAXIFS(Table1[Team_Game_Number],Table1[Team],Table1[[#This Row],[Team]]) - 5,1,0)</f>
        <v>0</v>
      </c>
      <c r="AJ2523" cm="1">
        <f t="array" ref="AJ2523">MATCH(Table1[[#This Row],[Game_ID]],_xlfn.UNIQUE(_xlfn._xlws.FILTER(Table1[Game_ID],Table1[Team]=Table1[[#This Row],[Team]])),0)</f>
        <v>17</v>
      </c>
      <c r="AK2523">
        <f>IF(Table1[[#This Row],[Last5_Flag]]=1,1,0)</f>
        <v>0</v>
      </c>
      <c r="AL2523">
        <f>COUNTIFS(
    Table1[Player Name], Table1[[#This Row],[Player Name]],
    Table1[Position], Table1[[#This Row],[Position]]
)</f>
        <v>7</v>
      </c>
      <c r="AM2523" t="str" cm="1">
        <f t="array" ref="AM25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524" spans="1:39" x14ac:dyDescent="0.2">
      <c r="A2524" t="str">
        <f>TEXT(Table1[[#This Row],[Date]],"yyyymmdd") &amp; "_" &amp; (LEFT(D2524,3) &amp; "_" &amp; LEFT(E2524,3) &amp; "_" &amp; (Table1[[#This Row],[Game_no.]]))</f>
        <v>20260321_Gle_WVS_1</v>
      </c>
      <c r="B2524" s="1">
        <v>46102</v>
      </c>
      <c r="C2524" s="3">
        <v>1</v>
      </c>
      <c r="D2524" t="s">
        <v>71</v>
      </c>
      <c r="E2524" t="s">
        <v>130</v>
      </c>
      <c r="F2524" t="s">
        <v>130</v>
      </c>
      <c r="G2524" t="s">
        <v>71</v>
      </c>
      <c r="H2524" t="s">
        <v>146</v>
      </c>
      <c r="I2524" t="str">
        <f>TRIM(SUBSTITUTE(Table1[[#This Row],[Player]], " ", ""))</f>
        <v>K.Murphy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f t="shared" si="119"/>
        <v>0</v>
      </c>
      <c r="W2524" t="s">
        <v>58</v>
      </c>
      <c r="X2524" s="3"/>
      <c r="Y2524" s="3">
        <v>0</v>
      </c>
      <c r="Z2524">
        <v>2.6669999999999998</v>
      </c>
      <c r="AA2524">
        <v>3</v>
      </c>
      <c r="AB2524">
        <v>0</v>
      </c>
      <c r="AC2524">
        <v>0</v>
      </c>
      <c r="AD2524">
        <v>0</v>
      </c>
      <c r="AE2524">
        <v>1</v>
      </c>
      <c r="AF2524">
        <f>Table1[[#This Row],[AB]]+Table1[[#This Row],[BB]]+Table1[[#This Row],[SF]]</f>
        <v>0</v>
      </c>
      <c r="AG2524">
        <f>Table1[[#This Row],[H]]+Table1[[#This Row],[BB]]</f>
        <v>0</v>
      </c>
      <c r="AH2524">
        <f>Table1[[#This Row],[H]]-Table1[[#This Row],[2B]]-Table1[[#This Row],[3B]]-Table1[[#This Row],[HR]]</f>
        <v>0</v>
      </c>
      <c r="AI2524" s="3">
        <f>IF(Table1[[#This Row],[Team_Game_Number]] &gt;_xlfn.MAXIFS(Table1[Team_Game_Number],Table1[Team],Table1[[#This Row],[Team]]) - 5,1,0)</f>
        <v>0</v>
      </c>
      <c r="AJ2524" cm="1">
        <f t="array" ref="AJ2524">MATCH(Table1[[#This Row],[Game_ID]],_xlfn.UNIQUE(_xlfn._xlws.FILTER(Table1[Game_ID],Table1[Team]=Table1[[#This Row],[Team]])),0)</f>
        <v>17</v>
      </c>
      <c r="AK2524">
        <f>IF(Table1[[#This Row],[Last5_Flag]]=1,1,0)</f>
        <v>0</v>
      </c>
      <c r="AL2524">
        <f>COUNTIFS(
    Table1[Player Name], Table1[[#This Row],[Player Name]],
    Table1[Position], Table1[[#This Row],[Position]]
)</f>
        <v>9</v>
      </c>
      <c r="AM2524" t="str" cm="1">
        <f t="array" ref="AM25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525" spans="1:39" x14ac:dyDescent="0.2">
      <c r="A2525" t="str">
        <f>TEXT(Table1[[#This Row],[Date]],"yyyymmdd") &amp; "_" &amp; (LEFT(D2525,3) &amp; "_" &amp; LEFT(E2525,3) &amp; "_" &amp; (Table1[[#This Row],[Game_no.]]))</f>
        <v>20260321_WVW_Fai_1</v>
      </c>
      <c r="B2525" s="1">
        <v>46102</v>
      </c>
      <c r="C2525" s="3">
        <v>1</v>
      </c>
      <c r="D2525" t="s">
        <v>286</v>
      </c>
      <c r="E2525" t="s">
        <v>168</v>
      </c>
      <c r="F2525" t="s">
        <v>286</v>
      </c>
      <c r="G2525" t="s">
        <v>168</v>
      </c>
      <c r="H2525" t="s">
        <v>287</v>
      </c>
      <c r="I2525" t="str">
        <f>TRIM(SUBSTITUTE(Table1[[#This Row],[Player]], " ", ""))</f>
        <v>J.Riley</v>
      </c>
      <c r="J2525">
        <v>3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f t="shared" si="119"/>
        <v>1</v>
      </c>
      <c r="W2525" t="s">
        <v>57</v>
      </c>
      <c r="X2525" s="3">
        <v>1</v>
      </c>
      <c r="Y2525" s="3">
        <v>0</v>
      </c>
      <c r="AF2525">
        <f>Table1[[#This Row],[AB]]+Table1[[#This Row],[BB]]+Table1[[#This Row],[SF]]</f>
        <v>3</v>
      </c>
      <c r="AG2525">
        <f>Table1[[#This Row],[H]]+Table1[[#This Row],[BB]]</f>
        <v>1</v>
      </c>
      <c r="AH2525">
        <f>Table1[[#This Row],[H]]-Table1[[#This Row],[2B]]-Table1[[#This Row],[3B]]-Table1[[#This Row],[HR]]</f>
        <v>1</v>
      </c>
      <c r="AI2525" s="3">
        <f>IF(Table1[[#This Row],[Team_Game_Number]] &gt;_xlfn.MAXIFS(Table1[Team_Game_Number],Table1[Team],Table1[[#This Row],[Team]]) - 5,1,0)</f>
        <v>0</v>
      </c>
      <c r="AJ2525" cm="1">
        <f t="array" ref="AJ2525">MATCH(Table1[[#This Row],[Game_ID]],_xlfn.UNIQUE(_xlfn._xlws.FILTER(Table1[Game_ID],Table1[Team]=Table1[[#This Row],[Team]])),0)</f>
        <v>18</v>
      </c>
      <c r="AK2525">
        <f>IF(Table1[[#This Row],[Last5_Flag]]=1,1,0)</f>
        <v>0</v>
      </c>
      <c r="AL2525">
        <f>COUNTIFS(
    Table1[Player Name], Table1[[#This Row],[Player Name]],
    Table1[Position], Table1[[#This Row],[Position]]
)</f>
        <v>27</v>
      </c>
      <c r="AM2525" t="str" cm="1">
        <f t="array" ref="AM25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526" spans="1:39" x14ac:dyDescent="0.2">
      <c r="A2526" t="str">
        <f>TEXT(Table1[[#This Row],[Date]],"yyyymmdd") &amp; "_" &amp; (LEFT(D2526,3) &amp; "_" &amp; LEFT(E2526,3) &amp; "_" &amp; (Table1[[#This Row],[Game_no.]]))</f>
        <v>20260321_WVW_Fai_1</v>
      </c>
      <c r="B2526" s="1">
        <v>46102</v>
      </c>
      <c r="C2526" s="3">
        <v>1</v>
      </c>
      <c r="D2526" t="s">
        <v>286</v>
      </c>
      <c r="E2526" t="s">
        <v>168</v>
      </c>
      <c r="F2526" t="s">
        <v>286</v>
      </c>
      <c r="G2526" t="s">
        <v>168</v>
      </c>
      <c r="H2526" t="s">
        <v>288</v>
      </c>
      <c r="I2526" t="str">
        <f>TRIM(SUBSTITUTE(Table1[[#This Row],[Player]], " ", ""))</f>
        <v>L.Hague</v>
      </c>
      <c r="J2526">
        <v>2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f>L2526*1+P2526*2+Q2526*3+R2526*4</f>
        <v>1</v>
      </c>
      <c r="W2526" t="s">
        <v>48</v>
      </c>
      <c r="X2526" s="3">
        <v>2</v>
      </c>
      <c r="Y2526" s="3">
        <v>0</v>
      </c>
      <c r="AF2526">
        <f>Table1[[#This Row],[AB]]+Table1[[#This Row],[BB]]+Table1[[#This Row],[SF]]</f>
        <v>2</v>
      </c>
      <c r="AG2526">
        <f>Table1[[#This Row],[H]]+Table1[[#This Row],[BB]]</f>
        <v>1</v>
      </c>
      <c r="AH2526">
        <f>Table1[[#This Row],[H]]-Table1[[#This Row],[2B]]-Table1[[#This Row],[3B]]-Table1[[#This Row],[HR]]</f>
        <v>1</v>
      </c>
      <c r="AI2526" s="3">
        <f>IF(Table1[[#This Row],[Team_Game_Number]] &gt;_xlfn.MAXIFS(Table1[Team_Game_Number],Table1[Team],Table1[[#This Row],[Team]]) - 5,1,0)</f>
        <v>0</v>
      </c>
      <c r="AJ2526" cm="1">
        <f t="array" ref="AJ2526">MATCH(Table1[[#This Row],[Game_ID]],_xlfn.UNIQUE(_xlfn._xlws.FILTER(Table1[Game_ID],Table1[Team]=Table1[[#This Row],[Team]])),0)</f>
        <v>18</v>
      </c>
      <c r="AK2526">
        <f>IF(Table1[[#This Row],[Last5_Flag]]=1,1,0)</f>
        <v>0</v>
      </c>
      <c r="AL2526">
        <f>COUNTIFS(
    Table1[Player Name], Table1[[#This Row],[Player Name]],
    Table1[Position], Table1[[#This Row],[Position]]
)</f>
        <v>16</v>
      </c>
      <c r="AM2526" t="str" cm="1">
        <f t="array" ref="AM25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527" spans="1:39" x14ac:dyDescent="0.2">
      <c r="A2527" t="str">
        <f>TEXT(Table1[[#This Row],[Date]],"yyyymmdd") &amp; "_" &amp; (LEFT(D2527,3) &amp; "_" &amp; LEFT(E2527,3) &amp; "_" &amp; (Table1[[#This Row],[Game_no.]]))</f>
        <v>20260321_WVW_Fai_1</v>
      </c>
      <c r="B2527" s="1">
        <v>46102</v>
      </c>
      <c r="C2527" s="3">
        <v>1</v>
      </c>
      <c r="D2527" t="s">
        <v>286</v>
      </c>
      <c r="E2527" t="s">
        <v>168</v>
      </c>
      <c r="F2527" t="s">
        <v>286</v>
      </c>
      <c r="G2527" t="s">
        <v>168</v>
      </c>
      <c r="H2527" t="s">
        <v>290</v>
      </c>
      <c r="I2527" t="str">
        <f>TRIM(SUBSTITUTE(Table1[[#This Row],[Player]], " ", ""))</f>
        <v>J.Fix</v>
      </c>
      <c r="J2527">
        <v>4</v>
      </c>
      <c r="K2527">
        <v>0</v>
      </c>
      <c r="L2527">
        <v>1</v>
      </c>
      <c r="M2527">
        <v>1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f t="shared" ref="V2527:V2558" si="120">L2527*1+P2527*2+Q2527*3+R2527*4</f>
        <v>1</v>
      </c>
      <c r="W2527" t="s">
        <v>53</v>
      </c>
      <c r="X2527" s="3">
        <v>3</v>
      </c>
      <c r="Y2527" s="3">
        <v>0</v>
      </c>
      <c r="AF2527">
        <f>Table1[[#This Row],[AB]]+Table1[[#This Row],[BB]]+Table1[[#This Row],[SF]]</f>
        <v>4</v>
      </c>
      <c r="AG2527">
        <f>Table1[[#This Row],[H]]+Table1[[#This Row],[BB]]</f>
        <v>1</v>
      </c>
      <c r="AH2527">
        <f>Table1[[#This Row],[H]]-Table1[[#This Row],[2B]]-Table1[[#This Row],[3B]]-Table1[[#This Row],[HR]]</f>
        <v>1</v>
      </c>
      <c r="AI2527" s="3">
        <f>IF(Table1[[#This Row],[Team_Game_Number]] &gt;_xlfn.MAXIFS(Table1[Team_Game_Number],Table1[Team],Table1[[#This Row],[Team]]) - 5,1,0)</f>
        <v>0</v>
      </c>
      <c r="AJ2527" cm="1">
        <f t="array" ref="AJ2527">MATCH(Table1[[#This Row],[Game_ID]],_xlfn.UNIQUE(_xlfn._xlws.FILTER(Table1[Game_ID],Table1[Team]=Table1[[#This Row],[Team]])),0)</f>
        <v>18</v>
      </c>
      <c r="AK2527">
        <f>IF(Table1[[#This Row],[Last5_Flag]]=1,1,0)</f>
        <v>0</v>
      </c>
      <c r="AL2527">
        <f>COUNTIFS(
    Table1[Player Name], Table1[[#This Row],[Player Name]],
    Table1[Position], Table1[[#This Row],[Position]]
)</f>
        <v>3</v>
      </c>
      <c r="AM2527" t="str" cm="1">
        <f t="array" ref="AM25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28" spans="1:39" x14ac:dyDescent="0.2">
      <c r="A2528" t="str">
        <f>TEXT(Table1[[#This Row],[Date]],"yyyymmdd") &amp; "_" &amp; (LEFT(D2528,3) &amp; "_" &amp; LEFT(E2528,3) &amp; "_" &amp; (Table1[[#This Row],[Game_no.]]))</f>
        <v>20260321_WVW_Fai_1</v>
      </c>
      <c r="B2528" s="1">
        <v>46102</v>
      </c>
      <c r="C2528" s="3">
        <v>1</v>
      </c>
      <c r="D2528" t="s">
        <v>286</v>
      </c>
      <c r="E2528" t="s">
        <v>168</v>
      </c>
      <c r="F2528" t="s">
        <v>286</v>
      </c>
      <c r="G2528" t="s">
        <v>168</v>
      </c>
      <c r="H2528" t="s">
        <v>295</v>
      </c>
      <c r="I2528" t="str">
        <f>TRIM(SUBSTITUTE(Table1[[#This Row],[Player]], " ", ""))</f>
        <v>R.Winn</v>
      </c>
      <c r="J2528">
        <v>3</v>
      </c>
      <c r="K2528">
        <v>0</v>
      </c>
      <c r="L2528">
        <v>0</v>
      </c>
      <c r="M2528">
        <v>0</v>
      </c>
      <c r="N2528">
        <v>0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f t="shared" si="120"/>
        <v>0</v>
      </c>
      <c r="W2528" t="s">
        <v>43</v>
      </c>
      <c r="X2528" s="3">
        <v>4</v>
      </c>
      <c r="Y2528" s="3">
        <v>0</v>
      </c>
      <c r="AF2528">
        <f>Table1[[#This Row],[AB]]+Table1[[#This Row],[BB]]+Table1[[#This Row],[SF]]</f>
        <v>3</v>
      </c>
      <c r="AG2528">
        <f>Table1[[#This Row],[H]]+Table1[[#This Row],[BB]]</f>
        <v>0</v>
      </c>
      <c r="AH2528">
        <f>Table1[[#This Row],[H]]-Table1[[#This Row],[2B]]-Table1[[#This Row],[3B]]-Table1[[#This Row],[HR]]</f>
        <v>0</v>
      </c>
      <c r="AI2528" s="3">
        <f>IF(Table1[[#This Row],[Team_Game_Number]] &gt;_xlfn.MAXIFS(Table1[Team_Game_Number],Table1[Team],Table1[[#This Row],[Team]]) - 5,1,0)</f>
        <v>0</v>
      </c>
      <c r="AJ2528" cm="1">
        <f t="array" ref="AJ2528">MATCH(Table1[[#This Row],[Game_ID]],_xlfn.UNIQUE(_xlfn._xlws.FILTER(Table1[Game_ID],Table1[Team]=Table1[[#This Row],[Team]])),0)</f>
        <v>18</v>
      </c>
      <c r="AK2528">
        <f>IF(Table1[[#This Row],[Last5_Flag]]=1,1,0)</f>
        <v>0</v>
      </c>
      <c r="AL2528">
        <f>COUNTIFS(
    Table1[Player Name], Table1[[#This Row],[Player Name]],
    Table1[Position], Table1[[#This Row],[Position]]
)</f>
        <v>15</v>
      </c>
      <c r="AM2528" t="str" cm="1">
        <f t="array" ref="AM25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29" spans="1:39" x14ac:dyDescent="0.2">
      <c r="A2529" t="str">
        <f>TEXT(Table1[[#This Row],[Date]],"yyyymmdd") &amp; "_" &amp; (LEFT(D2529,3) &amp; "_" &amp; LEFT(E2529,3) &amp; "_" &amp; (Table1[[#This Row],[Game_no.]]))</f>
        <v>20260321_WVW_Fai_1</v>
      </c>
      <c r="B2529" s="1">
        <v>46102</v>
      </c>
      <c r="C2529" s="3">
        <v>1</v>
      </c>
      <c r="D2529" t="s">
        <v>286</v>
      </c>
      <c r="E2529" t="s">
        <v>168</v>
      </c>
      <c r="F2529" t="s">
        <v>286</v>
      </c>
      <c r="G2529" t="s">
        <v>168</v>
      </c>
      <c r="H2529" t="s">
        <v>289</v>
      </c>
      <c r="I2529" t="str">
        <f>TRIM(SUBSTITUTE(Table1[[#This Row],[Player]], " ", ""))</f>
        <v>G.Arnold</v>
      </c>
      <c r="J2529">
        <v>3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f t="shared" si="120"/>
        <v>0</v>
      </c>
      <c r="W2529" t="s">
        <v>7</v>
      </c>
      <c r="X2529" s="3">
        <v>5</v>
      </c>
      <c r="Y2529" s="3">
        <v>0</v>
      </c>
      <c r="AF2529">
        <f>Table1[[#This Row],[AB]]+Table1[[#This Row],[BB]]+Table1[[#This Row],[SF]]</f>
        <v>3</v>
      </c>
      <c r="AG2529">
        <f>Table1[[#This Row],[H]]+Table1[[#This Row],[BB]]</f>
        <v>0</v>
      </c>
      <c r="AH2529">
        <f>Table1[[#This Row],[H]]-Table1[[#This Row],[2B]]-Table1[[#This Row],[3B]]-Table1[[#This Row],[HR]]</f>
        <v>0</v>
      </c>
      <c r="AI2529" s="3">
        <f>IF(Table1[[#This Row],[Team_Game_Number]] &gt;_xlfn.MAXIFS(Table1[Team_Game_Number],Table1[Team],Table1[[#This Row],[Team]]) - 5,1,0)</f>
        <v>0</v>
      </c>
      <c r="AJ2529" cm="1">
        <f t="array" ref="AJ2529">MATCH(Table1[[#This Row],[Game_ID]],_xlfn.UNIQUE(_xlfn._xlws.FILTER(Table1[Game_ID],Table1[Team]=Table1[[#This Row],[Team]])),0)</f>
        <v>18</v>
      </c>
      <c r="AK2529">
        <f>IF(Table1[[#This Row],[Last5_Flag]]=1,1,0)</f>
        <v>0</v>
      </c>
      <c r="AL2529">
        <f>COUNTIFS(
    Table1[Player Name], Table1[[#This Row],[Player Name]],
    Table1[Position], Table1[[#This Row],[Position]]
)</f>
        <v>27</v>
      </c>
      <c r="AM2529" t="str" cm="1">
        <f t="array" ref="AM25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530" spans="1:39" x14ac:dyDescent="0.2">
      <c r="A2530" t="str">
        <f>TEXT(Table1[[#This Row],[Date]],"yyyymmdd") &amp; "_" &amp; (LEFT(D2530,3) &amp; "_" &amp; LEFT(E2530,3) &amp; "_" &amp; (Table1[[#This Row],[Game_no.]]))</f>
        <v>20260321_WVW_Fai_1</v>
      </c>
      <c r="B2530" s="1">
        <v>46102</v>
      </c>
      <c r="C2530" s="3">
        <v>1</v>
      </c>
      <c r="D2530" t="s">
        <v>286</v>
      </c>
      <c r="E2530" t="s">
        <v>168</v>
      </c>
      <c r="F2530" t="s">
        <v>286</v>
      </c>
      <c r="G2530" t="s">
        <v>168</v>
      </c>
      <c r="H2530" t="s">
        <v>292</v>
      </c>
      <c r="I2530" t="str">
        <f>TRIM(SUBSTITUTE(Table1[[#This Row],[Player]], " ", ""))</f>
        <v>M.Austra</v>
      </c>
      <c r="J2530">
        <v>2</v>
      </c>
      <c r="K2530">
        <v>0</v>
      </c>
      <c r="L2530">
        <v>1</v>
      </c>
      <c r="M2530">
        <v>0</v>
      </c>
      <c r="N2530">
        <v>1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f t="shared" si="120"/>
        <v>3</v>
      </c>
      <c r="W2530" t="s">
        <v>502</v>
      </c>
      <c r="X2530" s="3">
        <v>6</v>
      </c>
      <c r="Y2530" s="3">
        <v>0</v>
      </c>
      <c r="AF2530">
        <f>Table1[[#This Row],[AB]]+Table1[[#This Row],[BB]]+Table1[[#This Row],[SF]]</f>
        <v>3</v>
      </c>
      <c r="AG2530">
        <f>Table1[[#This Row],[H]]+Table1[[#This Row],[BB]]</f>
        <v>2</v>
      </c>
      <c r="AH2530">
        <f>Table1[[#This Row],[H]]-Table1[[#This Row],[2B]]-Table1[[#This Row],[3B]]-Table1[[#This Row],[HR]]</f>
        <v>0</v>
      </c>
      <c r="AI2530" s="3">
        <f>IF(Table1[[#This Row],[Team_Game_Number]] &gt;_xlfn.MAXIFS(Table1[Team_Game_Number],Table1[Team],Table1[[#This Row],[Team]]) - 5,1,0)</f>
        <v>0</v>
      </c>
      <c r="AJ2530" cm="1">
        <f t="array" ref="AJ2530">MATCH(Table1[[#This Row],[Game_ID]],_xlfn.UNIQUE(_xlfn._xlws.FILTER(Table1[Game_ID],Table1[Team]=Table1[[#This Row],[Team]])),0)</f>
        <v>18</v>
      </c>
      <c r="AK2530">
        <f>IF(Table1[[#This Row],[Last5_Flag]]=1,1,0)</f>
        <v>0</v>
      </c>
      <c r="AL2530">
        <f>COUNTIFS(
    Table1[Player Name], Table1[[#This Row],[Player Name]],
    Table1[Position], Table1[[#This Row],[Position]]
)</f>
        <v>1</v>
      </c>
      <c r="AM2530" t="str" cm="1">
        <f t="array" ref="AM25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31" spans="1:39" x14ac:dyDescent="0.2">
      <c r="A2531" t="str">
        <f>TEXT(Table1[[#This Row],[Date]],"yyyymmdd") &amp; "_" &amp; (LEFT(D2531,3) &amp; "_" &amp; LEFT(E2531,3) &amp; "_" &amp; (Table1[[#This Row],[Game_no.]]))</f>
        <v>20260321_WVW_Fai_1</v>
      </c>
      <c r="B2531" s="1">
        <v>46102</v>
      </c>
      <c r="C2531" s="3">
        <v>1</v>
      </c>
      <c r="D2531" t="s">
        <v>286</v>
      </c>
      <c r="E2531" t="s">
        <v>168</v>
      </c>
      <c r="F2531" t="s">
        <v>286</v>
      </c>
      <c r="G2531" t="s">
        <v>168</v>
      </c>
      <c r="H2531" t="s">
        <v>399</v>
      </c>
      <c r="I2531" t="str">
        <f>TRIM(SUBSTITUTE(Table1[[#This Row],[Player]], " ", ""))</f>
        <v>K.Dean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f t="shared" si="120"/>
        <v>0</v>
      </c>
      <c r="W2531" t="s">
        <v>73</v>
      </c>
      <c r="X2531" s="3"/>
      <c r="Y2531" s="3">
        <v>0</v>
      </c>
      <c r="AF2531">
        <f>Table1[[#This Row],[AB]]+Table1[[#This Row],[BB]]+Table1[[#This Row],[SF]]</f>
        <v>0</v>
      </c>
      <c r="AG2531">
        <f>Table1[[#This Row],[H]]+Table1[[#This Row],[BB]]</f>
        <v>0</v>
      </c>
      <c r="AH2531">
        <f>Table1[[#This Row],[H]]-Table1[[#This Row],[2B]]-Table1[[#This Row],[3B]]-Table1[[#This Row],[HR]]</f>
        <v>0</v>
      </c>
      <c r="AI2531" s="3">
        <f>IF(Table1[[#This Row],[Team_Game_Number]] &gt;_xlfn.MAXIFS(Table1[Team_Game_Number],Table1[Team],Table1[[#This Row],[Team]]) - 5,1,0)</f>
        <v>0</v>
      </c>
      <c r="AJ2531" cm="1">
        <f t="array" ref="AJ2531">MATCH(Table1[[#This Row],[Game_ID]],_xlfn.UNIQUE(_xlfn._xlws.FILTER(Table1[Game_ID],Table1[Team]=Table1[[#This Row],[Team]])),0)</f>
        <v>18</v>
      </c>
      <c r="AK2531">
        <f>IF(Table1[[#This Row],[Last5_Flag]]=1,1,0)</f>
        <v>0</v>
      </c>
      <c r="AL2531">
        <f>COUNTIFS(
    Table1[Player Name], Table1[[#This Row],[Player Name]],
    Table1[Position], Table1[[#This Row],[Position]]
)</f>
        <v>6</v>
      </c>
      <c r="AM2531" t="str" cm="1">
        <f t="array" ref="AM25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532" spans="1:39" x14ac:dyDescent="0.2">
      <c r="A2532" t="str">
        <f>TEXT(Table1[[#This Row],[Date]],"yyyymmdd") &amp; "_" &amp; (LEFT(D2532,3) &amp; "_" &amp; LEFT(E2532,3) &amp; "_" &amp; (Table1[[#This Row],[Game_no.]]))</f>
        <v>20260321_WVW_Fai_1</v>
      </c>
      <c r="B2532" s="1">
        <v>46102</v>
      </c>
      <c r="C2532" s="3">
        <v>1</v>
      </c>
      <c r="D2532" t="s">
        <v>286</v>
      </c>
      <c r="E2532" t="s">
        <v>168</v>
      </c>
      <c r="F2532" t="s">
        <v>286</v>
      </c>
      <c r="G2532" t="s">
        <v>168</v>
      </c>
      <c r="H2532" t="s">
        <v>293</v>
      </c>
      <c r="I2532" t="str">
        <f>TRIM(SUBSTITUTE(Table1[[#This Row],[Player]], " ", ""))</f>
        <v>E.Putman</v>
      </c>
      <c r="J2532">
        <v>3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f t="shared" si="120"/>
        <v>1</v>
      </c>
      <c r="W2532" t="s">
        <v>54</v>
      </c>
      <c r="X2532" s="3">
        <v>7</v>
      </c>
      <c r="Y2532" s="3">
        <v>0</v>
      </c>
      <c r="AF2532">
        <f>Table1[[#This Row],[AB]]+Table1[[#This Row],[BB]]+Table1[[#This Row],[SF]]</f>
        <v>3</v>
      </c>
      <c r="AG2532">
        <f>Table1[[#This Row],[H]]+Table1[[#This Row],[BB]]</f>
        <v>1</v>
      </c>
      <c r="AH2532">
        <f>Table1[[#This Row],[H]]-Table1[[#This Row],[2B]]-Table1[[#This Row],[3B]]-Table1[[#This Row],[HR]]</f>
        <v>1</v>
      </c>
      <c r="AI2532" s="3">
        <f>IF(Table1[[#This Row],[Team_Game_Number]] &gt;_xlfn.MAXIFS(Table1[Team_Game_Number],Table1[Team],Table1[[#This Row],[Team]]) - 5,1,0)</f>
        <v>0</v>
      </c>
      <c r="AJ2532" cm="1">
        <f t="array" ref="AJ2532">MATCH(Table1[[#This Row],[Game_ID]],_xlfn.UNIQUE(_xlfn._xlws.FILTER(Table1[Game_ID],Table1[Team]=Table1[[#This Row],[Team]])),0)</f>
        <v>18</v>
      </c>
      <c r="AK2532">
        <f>IF(Table1[[#This Row],[Last5_Flag]]=1,1,0)</f>
        <v>0</v>
      </c>
      <c r="AL2532">
        <f>COUNTIFS(
    Table1[Player Name], Table1[[#This Row],[Player Name]],
    Table1[Position], Table1[[#This Row],[Position]]
)</f>
        <v>24</v>
      </c>
      <c r="AM2532" t="str" cm="1">
        <f t="array" ref="AM25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533" spans="1:39" x14ac:dyDescent="0.2">
      <c r="A2533" t="str">
        <f>TEXT(Table1[[#This Row],[Date]],"yyyymmdd") &amp; "_" &amp; (LEFT(D2533,3) &amp; "_" &amp; LEFT(E2533,3) &amp; "_" &amp; (Table1[[#This Row],[Game_no.]]))</f>
        <v>20260321_WVW_Fai_1</v>
      </c>
      <c r="B2533" s="1">
        <v>46102</v>
      </c>
      <c r="C2533" s="3">
        <v>1</v>
      </c>
      <c r="D2533" t="s">
        <v>286</v>
      </c>
      <c r="E2533" t="s">
        <v>168</v>
      </c>
      <c r="F2533" t="s">
        <v>286</v>
      </c>
      <c r="G2533" t="s">
        <v>168</v>
      </c>
      <c r="H2533" t="s">
        <v>298</v>
      </c>
      <c r="I2533" t="str">
        <f>TRIM(SUBSTITUTE(Table1[[#This Row],[Player]], " ", ""))</f>
        <v>S.Lowen</v>
      </c>
      <c r="J2533">
        <v>3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f t="shared" si="120"/>
        <v>0</v>
      </c>
      <c r="W2533" t="s">
        <v>8</v>
      </c>
      <c r="X2533" s="3">
        <v>8</v>
      </c>
      <c r="Y2533" s="3">
        <v>0</v>
      </c>
      <c r="AF2533">
        <f>Table1[[#This Row],[AB]]+Table1[[#This Row],[BB]]+Table1[[#This Row],[SF]]</f>
        <v>3</v>
      </c>
      <c r="AG2533">
        <f>Table1[[#This Row],[H]]+Table1[[#This Row],[BB]]</f>
        <v>0</v>
      </c>
      <c r="AH2533">
        <f>Table1[[#This Row],[H]]-Table1[[#This Row],[2B]]-Table1[[#This Row],[3B]]-Table1[[#This Row],[HR]]</f>
        <v>0</v>
      </c>
      <c r="AI2533" s="3">
        <f>IF(Table1[[#This Row],[Team_Game_Number]] &gt;_xlfn.MAXIFS(Table1[Team_Game_Number],Table1[Team],Table1[[#This Row],[Team]]) - 5,1,0)</f>
        <v>0</v>
      </c>
      <c r="AJ2533" cm="1">
        <f t="array" ref="AJ2533">MATCH(Table1[[#This Row],[Game_ID]],_xlfn.UNIQUE(_xlfn._xlws.FILTER(Table1[Game_ID],Table1[Team]=Table1[[#This Row],[Team]])),0)</f>
        <v>18</v>
      </c>
      <c r="AK2533">
        <f>IF(Table1[[#This Row],[Last5_Flag]]=1,1,0)</f>
        <v>0</v>
      </c>
      <c r="AL2533">
        <f>COUNTIFS(
    Table1[Player Name], Table1[[#This Row],[Player Name]],
    Table1[Position], Table1[[#This Row],[Position]]
)</f>
        <v>16</v>
      </c>
      <c r="AM2533" t="str" cm="1">
        <f t="array" ref="AM25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534" spans="1:39" x14ac:dyDescent="0.2">
      <c r="A2534" t="str">
        <f>TEXT(Table1[[#This Row],[Date]],"yyyymmdd") &amp; "_" &amp; (LEFT(D2534,3) &amp; "_" &amp; LEFT(E2534,3) &amp; "_" &amp; (Table1[[#This Row],[Game_no.]]))</f>
        <v>20260321_WVW_Fai_1</v>
      </c>
      <c r="B2534" s="1">
        <v>46102</v>
      </c>
      <c r="C2534" s="3">
        <v>1</v>
      </c>
      <c r="D2534" t="s">
        <v>286</v>
      </c>
      <c r="E2534" t="s">
        <v>168</v>
      </c>
      <c r="F2534" t="s">
        <v>286</v>
      </c>
      <c r="G2534" t="s">
        <v>168</v>
      </c>
      <c r="H2534" t="s">
        <v>294</v>
      </c>
      <c r="I2534" t="str">
        <f>TRIM(SUBSTITUTE(Table1[[#This Row],[Player]], " ", ""))</f>
        <v>T.Nowicki</v>
      </c>
      <c r="J2534">
        <v>1</v>
      </c>
      <c r="K2534">
        <v>1</v>
      </c>
      <c r="L2534">
        <v>0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f t="shared" si="120"/>
        <v>0</v>
      </c>
      <c r="W2534" t="s">
        <v>52</v>
      </c>
      <c r="X2534" s="3">
        <v>9</v>
      </c>
      <c r="Y2534" s="3">
        <v>0</v>
      </c>
      <c r="AF2534">
        <f>Table1[[#This Row],[AB]]+Table1[[#This Row],[BB]]+Table1[[#This Row],[SF]]</f>
        <v>1</v>
      </c>
      <c r="AG2534">
        <f>Table1[[#This Row],[H]]+Table1[[#This Row],[BB]]</f>
        <v>0</v>
      </c>
      <c r="AH2534">
        <f>Table1[[#This Row],[H]]-Table1[[#This Row],[2B]]-Table1[[#This Row],[3B]]-Table1[[#This Row],[HR]]</f>
        <v>0</v>
      </c>
      <c r="AI2534" s="3">
        <f>IF(Table1[[#This Row],[Team_Game_Number]] &gt;_xlfn.MAXIFS(Table1[Team_Game_Number],Table1[Team],Table1[[#This Row],[Team]]) - 5,1,0)</f>
        <v>0</v>
      </c>
      <c r="AJ2534" cm="1">
        <f t="array" ref="AJ2534">MATCH(Table1[[#This Row],[Game_ID]],_xlfn.UNIQUE(_xlfn._xlws.FILTER(Table1[Game_ID],Table1[Team]=Table1[[#This Row],[Team]])),0)</f>
        <v>18</v>
      </c>
      <c r="AK2534">
        <f>IF(Table1[[#This Row],[Last5_Flag]]=1,1,0)</f>
        <v>0</v>
      </c>
      <c r="AL2534">
        <f>COUNTIFS(
    Table1[Player Name], Table1[[#This Row],[Player Name]],
    Table1[Position], Table1[[#This Row],[Position]]
)</f>
        <v>9</v>
      </c>
      <c r="AM2534" t="str" cm="1">
        <f t="array" ref="AM25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35" spans="1:39" x14ac:dyDescent="0.2">
      <c r="A2535" t="str">
        <f>TEXT(Table1[[#This Row],[Date]],"yyyymmdd") &amp; "_" &amp; (LEFT(D2535,3) &amp; "_" &amp; LEFT(E2535,3) &amp; "_" &amp; (Table1[[#This Row],[Game_no.]]))</f>
        <v>20260321_WVW_Fai_1</v>
      </c>
      <c r="B2535" s="1">
        <v>46102</v>
      </c>
      <c r="C2535" s="3">
        <v>1</v>
      </c>
      <c r="D2535" t="s">
        <v>286</v>
      </c>
      <c r="E2535" t="s">
        <v>168</v>
      </c>
      <c r="F2535" t="s">
        <v>286</v>
      </c>
      <c r="G2535" t="s">
        <v>168</v>
      </c>
      <c r="H2535" t="s">
        <v>309</v>
      </c>
      <c r="I2535" t="str">
        <f>TRIM(SUBSTITUTE(Table1[[#This Row],[Player]], " ", ""))</f>
        <v>K.Vance</v>
      </c>
      <c r="J2535">
        <v>1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f t="shared" si="120"/>
        <v>1</v>
      </c>
      <c r="W2535" t="s">
        <v>74</v>
      </c>
      <c r="X2535" s="3">
        <v>9</v>
      </c>
      <c r="Y2535" s="3">
        <v>0</v>
      </c>
      <c r="AF2535">
        <f>Table1[[#This Row],[AB]]+Table1[[#This Row],[BB]]+Table1[[#This Row],[SF]]</f>
        <v>1</v>
      </c>
      <c r="AG2535">
        <f>Table1[[#This Row],[H]]+Table1[[#This Row],[BB]]</f>
        <v>1</v>
      </c>
      <c r="AH2535">
        <f>Table1[[#This Row],[H]]-Table1[[#This Row],[2B]]-Table1[[#This Row],[3B]]-Table1[[#This Row],[HR]]</f>
        <v>1</v>
      </c>
      <c r="AI2535" s="3">
        <f>IF(Table1[[#This Row],[Team_Game_Number]] &gt;_xlfn.MAXIFS(Table1[Team_Game_Number],Table1[Team],Table1[[#This Row],[Team]]) - 5,1,0)</f>
        <v>0</v>
      </c>
      <c r="AJ2535" cm="1">
        <f t="array" ref="AJ2535">MATCH(Table1[[#This Row],[Game_ID]],_xlfn.UNIQUE(_xlfn._xlws.FILTER(Table1[Game_ID],Table1[Team]=Table1[[#This Row],[Team]])),0)</f>
        <v>18</v>
      </c>
      <c r="AK2535">
        <f>IF(Table1[[#This Row],[Last5_Flag]]=1,1,0)</f>
        <v>0</v>
      </c>
      <c r="AL2535">
        <f>COUNTIFS(
    Table1[Player Name], Table1[[#This Row],[Player Name]],
    Table1[Position], Table1[[#This Row],[Position]]
)</f>
        <v>6</v>
      </c>
      <c r="AM2535" t="str" cm="1">
        <f t="array" ref="AM25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36" spans="1:39" x14ac:dyDescent="0.2">
      <c r="A2536" t="str">
        <f>TEXT(Table1[[#This Row],[Date]],"yyyymmdd") &amp; "_" &amp; (LEFT(D2536,3) &amp; "_" &amp; LEFT(E2536,3) &amp; "_" &amp; (Table1[[#This Row],[Game_no.]]))</f>
        <v>20260321_WVW_Fai_1</v>
      </c>
      <c r="B2536" s="1">
        <v>46102</v>
      </c>
      <c r="C2536" s="3">
        <v>1</v>
      </c>
      <c r="D2536" t="s">
        <v>286</v>
      </c>
      <c r="E2536" t="s">
        <v>168</v>
      </c>
      <c r="F2536" t="s">
        <v>286</v>
      </c>
      <c r="G2536" t="s">
        <v>168</v>
      </c>
      <c r="H2536" t="s">
        <v>310</v>
      </c>
      <c r="I2536" t="str">
        <f>TRIM(SUBSTITUTE(Table1[[#This Row],[Player]], " ", ""))</f>
        <v>E.Fournier</v>
      </c>
      <c r="J2536">
        <v>1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f t="shared" si="120"/>
        <v>1</v>
      </c>
      <c r="W2536" t="s">
        <v>74</v>
      </c>
      <c r="X2536" s="3">
        <v>9</v>
      </c>
      <c r="Y2536" s="3">
        <v>0</v>
      </c>
      <c r="AF2536">
        <f>Table1[[#This Row],[AB]]+Table1[[#This Row],[BB]]+Table1[[#This Row],[SF]]</f>
        <v>1</v>
      </c>
      <c r="AG2536">
        <f>Table1[[#This Row],[H]]+Table1[[#This Row],[BB]]</f>
        <v>1</v>
      </c>
      <c r="AH2536">
        <f>Table1[[#This Row],[H]]-Table1[[#This Row],[2B]]-Table1[[#This Row],[3B]]-Table1[[#This Row],[HR]]</f>
        <v>1</v>
      </c>
      <c r="AI2536" s="3">
        <f>IF(Table1[[#This Row],[Team_Game_Number]] &gt;_xlfn.MAXIFS(Table1[Team_Game_Number],Table1[Team],Table1[[#This Row],[Team]]) - 5,1,0)</f>
        <v>0</v>
      </c>
      <c r="AJ2536" cm="1">
        <f t="array" ref="AJ2536">MATCH(Table1[[#This Row],[Game_ID]],_xlfn.UNIQUE(_xlfn._xlws.FILTER(Table1[Game_ID],Table1[Team]=Table1[[#This Row],[Team]])),0)</f>
        <v>18</v>
      </c>
      <c r="AK2536">
        <f>IF(Table1[[#This Row],[Last5_Flag]]=1,1,0)</f>
        <v>0</v>
      </c>
      <c r="AL2536">
        <f>COUNTIFS(
    Table1[Player Name], Table1[[#This Row],[Player Name]],
    Table1[Position], Table1[[#This Row],[Position]]
)</f>
        <v>12</v>
      </c>
      <c r="AM2536" t="str" cm="1">
        <f t="array" ref="AM25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537" spans="1:39" x14ac:dyDescent="0.2">
      <c r="A2537" t="str">
        <f>TEXT(Table1[[#This Row],[Date]],"yyyymmdd") &amp; "_" &amp; (LEFT(D2537,3) &amp; "_" &amp; LEFT(E2537,3) &amp; "_" &amp; (Table1[[#This Row],[Game_no.]]))</f>
        <v>20260321_WVW_Fai_1</v>
      </c>
      <c r="B2537" s="1">
        <v>46102</v>
      </c>
      <c r="C2537" s="3">
        <v>1</v>
      </c>
      <c r="D2537" t="s">
        <v>286</v>
      </c>
      <c r="E2537" t="s">
        <v>168</v>
      </c>
      <c r="F2537" t="s">
        <v>286</v>
      </c>
      <c r="G2537" t="s">
        <v>168</v>
      </c>
      <c r="H2537" t="s">
        <v>291</v>
      </c>
      <c r="I2537" t="str">
        <f>TRIM(SUBSTITUTE(Table1[[#This Row],[Player]], " ", ""))</f>
        <v>A.Borello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f t="shared" si="120"/>
        <v>0</v>
      </c>
      <c r="W2537" t="s">
        <v>73</v>
      </c>
      <c r="X2537" s="3"/>
      <c r="Y2537" s="3">
        <v>0</v>
      </c>
      <c r="AF2537">
        <f>Table1[[#This Row],[AB]]+Table1[[#This Row],[BB]]+Table1[[#This Row],[SF]]</f>
        <v>0</v>
      </c>
      <c r="AG2537">
        <f>Table1[[#This Row],[H]]+Table1[[#This Row],[BB]]</f>
        <v>0</v>
      </c>
      <c r="AH2537">
        <f>Table1[[#This Row],[H]]-Table1[[#This Row],[2B]]-Table1[[#This Row],[3B]]-Table1[[#This Row],[HR]]</f>
        <v>0</v>
      </c>
      <c r="AI2537" s="3">
        <f>IF(Table1[[#This Row],[Team_Game_Number]] &gt;_xlfn.MAXIFS(Table1[Team_Game_Number],Table1[Team],Table1[[#This Row],[Team]]) - 5,1,0)</f>
        <v>0</v>
      </c>
      <c r="AJ2537" cm="1">
        <f t="array" ref="AJ2537">MATCH(Table1[[#This Row],[Game_ID]],_xlfn.UNIQUE(_xlfn._xlws.FILTER(Table1[Game_ID],Table1[Team]=Table1[[#This Row],[Team]])),0)</f>
        <v>18</v>
      </c>
      <c r="AK2537">
        <f>IF(Table1[[#This Row],[Last5_Flag]]=1,1,0)</f>
        <v>0</v>
      </c>
      <c r="AL2537">
        <f>COUNTIFS(
    Table1[Player Name], Table1[[#This Row],[Player Name]],
    Table1[Position], Table1[[#This Row],[Position]]
)</f>
        <v>10</v>
      </c>
      <c r="AM2537" t="str" cm="1">
        <f t="array" ref="AM25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538" spans="1:39" x14ac:dyDescent="0.2">
      <c r="A2538" t="str">
        <f>TEXT(Table1[[#This Row],[Date]],"yyyymmdd") &amp; "_" &amp; (LEFT(D2538,3) &amp; "_" &amp; LEFT(E2538,3) &amp; "_" &amp; (Table1[[#This Row],[Game_no.]]))</f>
        <v>20260321_WVW_Fai_1</v>
      </c>
      <c r="B2538" s="1">
        <v>46102</v>
      </c>
      <c r="C2538" s="3">
        <v>1</v>
      </c>
      <c r="D2538" t="s">
        <v>286</v>
      </c>
      <c r="E2538" t="s">
        <v>168</v>
      </c>
      <c r="F2538" t="s">
        <v>286</v>
      </c>
      <c r="G2538" t="s">
        <v>168</v>
      </c>
      <c r="H2538" t="s">
        <v>300</v>
      </c>
      <c r="I2538" t="str">
        <f>TRIM(SUBSTITUTE(Table1[[#This Row],[Player]], " ", ""))</f>
        <v>M.Greene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f t="shared" si="120"/>
        <v>0</v>
      </c>
      <c r="W2538" t="s">
        <v>58</v>
      </c>
      <c r="X2538" s="3"/>
      <c r="Y2538" s="3">
        <v>0</v>
      </c>
      <c r="Z2538">
        <v>7</v>
      </c>
      <c r="AA2538">
        <v>9</v>
      </c>
      <c r="AB2538">
        <v>5</v>
      </c>
      <c r="AC2538">
        <v>5</v>
      </c>
      <c r="AD2538">
        <v>1</v>
      </c>
      <c r="AE2538">
        <v>2</v>
      </c>
      <c r="AF2538">
        <f>Table1[[#This Row],[AB]]+Table1[[#This Row],[BB]]+Table1[[#This Row],[SF]]</f>
        <v>0</v>
      </c>
      <c r="AG2538">
        <f>Table1[[#This Row],[H]]+Table1[[#This Row],[BB]]</f>
        <v>0</v>
      </c>
      <c r="AH2538">
        <f>Table1[[#This Row],[H]]-Table1[[#This Row],[2B]]-Table1[[#This Row],[3B]]-Table1[[#This Row],[HR]]</f>
        <v>0</v>
      </c>
      <c r="AI2538" s="3">
        <f>IF(Table1[[#This Row],[Team_Game_Number]] &gt;_xlfn.MAXIFS(Table1[Team_Game_Number],Table1[Team],Table1[[#This Row],[Team]]) - 5,1,0)</f>
        <v>0</v>
      </c>
      <c r="AJ2538" cm="1">
        <f t="array" ref="AJ2538">MATCH(Table1[[#This Row],[Game_ID]],_xlfn.UNIQUE(_xlfn._xlws.FILTER(Table1[Game_ID],Table1[Team]=Table1[[#This Row],[Team]])),0)</f>
        <v>18</v>
      </c>
      <c r="AK2538">
        <f>IF(Table1[[#This Row],[Last5_Flag]]=1,1,0)</f>
        <v>0</v>
      </c>
      <c r="AL2538">
        <f>COUNTIFS(
    Table1[Player Name], Table1[[#This Row],[Player Name]],
    Table1[Position], Table1[[#This Row],[Position]]
)</f>
        <v>15</v>
      </c>
      <c r="AM2538" t="str" cm="1">
        <f t="array" ref="AM25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539" spans="1:39" x14ac:dyDescent="0.2">
      <c r="A2539" t="str">
        <f>TEXT(Table1[[#This Row],[Date]],"yyyymmdd") &amp; "_" &amp; (LEFT(D2539,3) &amp; "_" &amp; LEFT(E2539,3) &amp; "_" &amp; (Table1[[#This Row],[Game_no.]]))</f>
        <v>20260321_WVW_Fai_1</v>
      </c>
      <c r="B2539" s="1">
        <v>46102</v>
      </c>
      <c r="C2539" s="3">
        <v>1</v>
      </c>
      <c r="D2539" t="s">
        <v>286</v>
      </c>
      <c r="E2539" t="s">
        <v>168</v>
      </c>
      <c r="F2539" t="s">
        <v>168</v>
      </c>
      <c r="G2539" t="s">
        <v>286</v>
      </c>
      <c r="H2539" t="s">
        <v>169</v>
      </c>
      <c r="I2539" t="str">
        <f>TRIM(SUBSTITUTE(Table1[[#This Row],[Player]], " ", ""))</f>
        <v>B.Hess</v>
      </c>
      <c r="J2539">
        <v>2</v>
      </c>
      <c r="K2539">
        <v>0</v>
      </c>
      <c r="L2539">
        <v>1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1</v>
      </c>
      <c r="U2539">
        <v>0</v>
      </c>
      <c r="V2539">
        <f t="shared" si="120"/>
        <v>1</v>
      </c>
      <c r="W2539" t="s">
        <v>54</v>
      </c>
      <c r="X2539" s="3">
        <v>1</v>
      </c>
      <c r="Y2539" s="3">
        <v>0</v>
      </c>
      <c r="AF2539">
        <f>Table1[[#This Row],[AB]]+Table1[[#This Row],[BB]]+Table1[[#This Row],[SF]]</f>
        <v>3</v>
      </c>
      <c r="AG2539">
        <f>Table1[[#This Row],[H]]+Table1[[#This Row],[BB]]</f>
        <v>2</v>
      </c>
      <c r="AH2539">
        <f>Table1[[#This Row],[H]]-Table1[[#This Row],[2B]]-Table1[[#This Row],[3B]]-Table1[[#This Row],[HR]]</f>
        <v>1</v>
      </c>
      <c r="AI2539" s="3">
        <f>IF(Table1[[#This Row],[Team_Game_Number]] &gt;_xlfn.MAXIFS(Table1[Team_Game_Number],Table1[Team],Table1[[#This Row],[Team]]) - 5,1,0)</f>
        <v>0</v>
      </c>
      <c r="AJ2539" cm="1">
        <f t="array" ref="AJ2539">MATCH(Table1[[#This Row],[Game_ID]],_xlfn.UNIQUE(_xlfn._xlws.FILTER(Table1[Game_ID],Table1[Team]=Table1[[#This Row],[Team]])),0)</f>
        <v>18</v>
      </c>
      <c r="AK2539">
        <f>IF(Table1[[#This Row],[Last5_Flag]]=1,1,0)</f>
        <v>0</v>
      </c>
      <c r="AL2539">
        <f>COUNTIFS(
    Table1[Player Name], Table1[[#This Row],[Player Name]],
    Table1[Position], Table1[[#This Row],[Position]]
)</f>
        <v>24</v>
      </c>
      <c r="AM2539" t="str" cm="1">
        <f t="array" ref="AM25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540" spans="1:39" x14ac:dyDescent="0.2">
      <c r="A2540" t="str">
        <f>TEXT(Table1[[#This Row],[Date]],"yyyymmdd") &amp; "_" &amp; (LEFT(D2540,3) &amp; "_" &amp; LEFT(E2540,3) &amp; "_" &amp; (Table1[[#This Row],[Game_no.]]))</f>
        <v>20260321_WVW_Fai_1</v>
      </c>
      <c r="B2540" s="1">
        <v>46102</v>
      </c>
      <c r="C2540" s="3">
        <v>1</v>
      </c>
      <c r="D2540" t="s">
        <v>286</v>
      </c>
      <c r="E2540" t="s">
        <v>168</v>
      </c>
      <c r="F2540" t="s">
        <v>168</v>
      </c>
      <c r="G2540" t="s">
        <v>286</v>
      </c>
      <c r="H2540" t="s">
        <v>170</v>
      </c>
      <c r="I2540" t="str">
        <f>TRIM(SUBSTITUTE(Table1[[#This Row],[Player]], " ", ""))</f>
        <v>G.Bibb</v>
      </c>
      <c r="J2540">
        <v>3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f t="shared" si="120"/>
        <v>0</v>
      </c>
      <c r="W2540" t="s">
        <v>53</v>
      </c>
      <c r="X2540" s="3">
        <v>2</v>
      </c>
      <c r="Y2540" s="3">
        <v>0</v>
      </c>
      <c r="AF2540">
        <f>Table1[[#This Row],[AB]]+Table1[[#This Row],[BB]]+Table1[[#This Row],[SF]]</f>
        <v>3</v>
      </c>
      <c r="AG2540">
        <f>Table1[[#This Row],[H]]+Table1[[#This Row],[BB]]</f>
        <v>0</v>
      </c>
      <c r="AH2540">
        <f>Table1[[#This Row],[H]]-Table1[[#This Row],[2B]]-Table1[[#This Row],[3B]]-Table1[[#This Row],[HR]]</f>
        <v>0</v>
      </c>
      <c r="AI2540" s="3">
        <f>IF(Table1[[#This Row],[Team_Game_Number]] &gt;_xlfn.MAXIFS(Table1[Team_Game_Number],Table1[Team],Table1[[#This Row],[Team]]) - 5,1,0)</f>
        <v>0</v>
      </c>
      <c r="AJ2540" cm="1">
        <f t="array" ref="AJ2540">MATCH(Table1[[#This Row],[Game_ID]],_xlfn.UNIQUE(_xlfn._xlws.FILTER(Table1[Game_ID],Table1[Team]=Table1[[#This Row],[Team]])),0)</f>
        <v>18</v>
      </c>
      <c r="AK2540">
        <f>IF(Table1[[#This Row],[Last5_Flag]]=1,1,0)</f>
        <v>0</v>
      </c>
      <c r="AL2540">
        <f>COUNTIFS(
    Table1[Player Name], Table1[[#This Row],[Player Name]],
    Table1[Position], Table1[[#This Row],[Position]]
)</f>
        <v>20</v>
      </c>
      <c r="AM2540" t="str" cm="1">
        <f t="array" ref="AM25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541" spans="1:39" x14ac:dyDescent="0.2">
      <c r="A2541" t="str">
        <f>TEXT(Table1[[#This Row],[Date]],"yyyymmdd") &amp; "_" &amp; (LEFT(D2541,3) &amp; "_" &amp; LEFT(E2541,3) &amp; "_" &amp; (Table1[[#This Row],[Game_no.]]))</f>
        <v>20260321_WVW_Fai_1</v>
      </c>
      <c r="B2541" s="1">
        <v>46102</v>
      </c>
      <c r="C2541" s="3">
        <v>1</v>
      </c>
      <c r="D2541" t="s">
        <v>286</v>
      </c>
      <c r="E2541" t="s">
        <v>168</v>
      </c>
      <c r="F2541" t="s">
        <v>168</v>
      </c>
      <c r="G2541" t="s">
        <v>286</v>
      </c>
      <c r="H2541" t="s">
        <v>176</v>
      </c>
      <c r="I2541" t="str">
        <f>TRIM(SUBSTITUTE(Table1[[#This Row],[Player]], " ", ""))</f>
        <v>S.Emanuel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f t="shared" si="120"/>
        <v>0</v>
      </c>
      <c r="W2541" t="s">
        <v>53</v>
      </c>
      <c r="X2541" s="3"/>
      <c r="Y2541" s="3">
        <v>0</v>
      </c>
      <c r="AF2541">
        <f>Table1[[#This Row],[AB]]+Table1[[#This Row],[BB]]+Table1[[#This Row],[SF]]</f>
        <v>0</v>
      </c>
      <c r="AG2541">
        <f>Table1[[#This Row],[H]]+Table1[[#This Row],[BB]]</f>
        <v>0</v>
      </c>
      <c r="AH2541">
        <f>Table1[[#This Row],[H]]-Table1[[#This Row],[2B]]-Table1[[#This Row],[3B]]-Table1[[#This Row],[HR]]</f>
        <v>0</v>
      </c>
      <c r="AI2541" s="3">
        <f>IF(Table1[[#This Row],[Team_Game_Number]] &gt;_xlfn.MAXIFS(Table1[Team_Game_Number],Table1[Team],Table1[[#This Row],[Team]]) - 5,1,0)</f>
        <v>0</v>
      </c>
      <c r="AJ2541" cm="1">
        <f t="array" ref="AJ2541">MATCH(Table1[[#This Row],[Game_ID]],_xlfn.UNIQUE(_xlfn._xlws.FILTER(Table1[Game_ID],Table1[Team]=Table1[[#This Row],[Team]])),0)</f>
        <v>18</v>
      </c>
      <c r="AK2541">
        <f>IF(Table1[[#This Row],[Last5_Flag]]=1,1,0)</f>
        <v>0</v>
      </c>
      <c r="AL2541">
        <f>COUNTIFS(
    Table1[Player Name], Table1[[#This Row],[Player Name]],
    Table1[Position], Table1[[#This Row],[Position]]
)</f>
        <v>6</v>
      </c>
      <c r="AM2541" t="str" cm="1">
        <f t="array" ref="AM25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542" spans="1:39" x14ac:dyDescent="0.2">
      <c r="A2542" t="str">
        <f>TEXT(Table1[[#This Row],[Date]],"yyyymmdd") &amp; "_" &amp; (LEFT(D2542,3) &amp; "_" &amp; LEFT(E2542,3) &amp; "_" &amp; (Table1[[#This Row],[Game_no.]]))</f>
        <v>20260321_WVW_Fai_1</v>
      </c>
      <c r="B2542" s="1">
        <v>46102</v>
      </c>
      <c r="C2542" s="3">
        <v>1</v>
      </c>
      <c r="D2542" t="s">
        <v>286</v>
      </c>
      <c r="E2542" t="s">
        <v>168</v>
      </c>
      <c r="F2542" t="s">
        <v>168</v>
      </c>
      <c r="G2542" t="s">
        <v>286</v>
      </c>
      <c r="H2542" t="s">
        <v>172</v>
      </c>
      <c r="I2542" t="str">
        <f>TRIM(SUBSTITUTE(Table1[[#This Row],[Player]], " ", ""))</f>
        <v>E.Paul</v>
      </c>
      <c r="J2542">
        <v>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f t="shared" si="120"/>
        <v>0</v>
      </c>
      <c r="W2542" t="s">
        <v>48</v>
      </c>
      <c r="X2542" s="3">
        <v>3</v>
      </c>
      <c r="Y2542" s="3">
        <v>0</v>
      </c>
      <c r="AF2542">
        <f>Table1[[#This Row],[AB]]+Table1[[#This Row],[BB]]+Table1[[#This Row],[SF]]</f>
        <v>3</v>
      </c>
      <c r="AG2542">
        <f>Table1[[#This Row],[H]]+Table1[[#This Row],[BB]]</f>
        <v>0</v>
      </c>
      <c r="AH2542">
        <f>Table1[[#This Row],[H]]-Table1[[#This Row],[2B]]-Table1[[#This Row],[3B]]-Table1[[#This Row],[HR]]</f>
        <v>0</v>
      </c>
      <c r="AI2542" s="3">
        <f>IF(Table1[[#This Row],[Team_Game_Number]] &gt;_xlfn.MAXIFS(Table1[Team_Game_Number],Table1[Team],Table1[[#This Row],[Team]]) - 5,1,0)</f>
        <v>0</v>
      </c>
      <c r="AJ2542" cm="1">
        <f t="array" ref="AJ2542">MATCH(Table1[[#This Row],[Game_ID]],_xlfn.UNIQUE(_xlfn._xlws.FILTER(Table1[Game_ID],Table1[Team]=Table1[[#This Row],[Team]])),0)</f>
        <v>18</v>
      </c>
      <c r="AK2542">
        <f>IF(Table1[[#This Row],[Last5_Flag]]=1,1,0)</f>
        <v>0</v>
      </c>
      <c r="AL2542">
        <f>COUNTIFS(
    Table1[Player Name], Table1[[#This Row],[Player Name]],
    Table1[Position], Table1[[#This Row],[Position]]
)</f>
        <v>24</v>
      </c>
      <c r="AM2542" t="str" cm="1">
        <f t="array" ref="AM25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543" spans="1:39" x14ac:dyDescent="0.2">
      <c r="A2543" t="str">
        <f>TEXT(Table1[[#This Row],[Date]],"yyyymmdd") &amp; "_" &amp; (LEFT(D2543,3) &amp; "_" &amp; LEFT(E2543,3) &amp; "_" &amp; (Table1[[#This Row],[Game_no.]]))</f>
        <v>20260321_WVW_Fai_1</v>
      </c>
      <c r="B2543" s="1">
        <v>46102</v>
      </c>
      <c r="C2543" s="3">
        <v>1</v>
      </c>
      <c r="D2543" t="s">
        <v>286</v>
      </c>
      <c r="E2543" t="s">
        <v>168</v>
      </c>
      <c r="F2543" t="s">
        <v>168</v>
      </c>
      <c r="G2543" t="s">
        <v>286</v>
      </c>
      <c r="H2543" t="s">
        <v>173</v>
      </c>
      <c r="I2543" t="str">
        <f>TRIM(SUBSTITUTE(Table1[[#This Row],[Player]], " ", ""))</f>
        <v>A.Townsend</v>
      </c>
      <c r="J2543">
        <v>3</v>
      </c>
      <c r="K2543">
        <v>1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f t="shared" si="120"/>
        <v>1</v>
      </c>
      <c r="W2543" t="s">
        <v>57</v>
      </c>
      <c r="X2543" s="3">
        <v>4</v>
      </c>
      <c r="Y2543" s="3">
        <v>0</v>
      </c>
      <c r="AF2543">
        <f>Table1[[#This Row],[AB]]+Table1[[#This Row],[BB]]+Table1[[#This Row],[SF]]</f>
        <v>3</v>
      </c>
      <c r="AG2543">
        <f>Table1[[#This Row],[H]]+Table1[[#This Row],[BB]]</f>
        <v>1</v>
      </c>
      <c r="AH2543">
        <f>Table1[[#This Row],[H]]-Table1[[#This Row],[2B]]-Table1[[#This Row],[3B]]-Table1[[#This Row],[HR]]</f>
        <v>1</v>
      </c>
      <c r="AI2543" s="3">
        <f>IF(Table1[[#This Row],[Team_Game_Number]] &gt;_xlfn.MAXIFS(Table1[Team_Game_Number],Table1[Team],Table1[[#This Row],[Team]]) - 5,1,0)</f>
        <v>0</v>
      </c>
      <c r="AJ2543" cm="1">
        <f t="array" ref="AJ2543">MATCH(Table1[[#This Row],[Game_ID]],_xlfn.UNIQUE(_xlfn._xlws.FILTER(Table1[Game_ID],Table1[Team]=Table1[[#This Row],[Team]])),0)</f>
        <v>18</v>
      </c>
      <c r="AK2543">
        <f>IF(Table1[[#This Row],[Last5_Flag]]=1,1,0)</f>
        <v>0</v>
      </c>
      <c r="AL2543">
        <f>COUNTIFS(
    Table1[Player Name], Table1[[#This Row],[Player Name]],
    Table1[Position], Table1[[#This Row],[Position]]
)</f>
        <v>18</v>
      </c>
      <c r="AM2543" t="str" cm="1">
        <f t="array" ref="AM25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544" spans="1:39" x14ac:dyDescent="0.2">
      <c r="A2544" t="str">
        <f>TEXT(Table1[[#This Row],[Date]],"yyyymmdd") &amp; "_" &amp; (LEFT(D2544,3) &amp; "_" &amp; LEFT(E2544,3) &amp; "_" &amp; (Table1[[#This Row],[Game_no.]]))</f>
        <v>20260321_WVW_Fai_1</v>
      </c>
      <c r="B2544" s="1">
        <v>46102</v>
      </c>
      <c r="C2544" s="3">
        <v>1</v>
      </c>
      <c r="D2544" t="s">
        <v>286</v>
      </c>
      <c r="E2544" t="s">
        <v>168</v>
      </c>
      <c r="F2544" t="s">
        <v>168</v>
      </c>
      <c r="G2544" t="s">
        <v>286</v>
      </c>
      <c r="H2544" t="s">
        <v>174</v>
      </c>
      <c r="I2544" t="str">
        <f>TRIM(SUBSTITUTE(Table1[[#This Row],[Player]], " ", ""))</f>
        <v>A.Foresha</v>
      </c>
      <c r="J2544">
        <v>3</v>
      </c>
      <c r="K2544">
        <v>0</v>
      </c>
      <c r="L2544">
        <v>1</v>
      </c>
      <c r="M2544">
        <v>0</v>
      </c>
      <c r="N2544">
        <v>0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f t="shared" si="120"/>
        <v>1</v>
      </c>
      <c r="W2544" t="s">
        <v>43</v>
      </c>
      <c r="X2544" s="3">
        <v>5</v>
      </c>
      <c r="Y2544" s="3">
        <v>0</v>
      </c>
      <c r="AF2544">
        <f>Table1[[#This Row],[AB]]+Table1[[#This Row],[BB]]+Table1[[#This Row],[SF]]</f>
        <v>3</v>
      </c>
      <c r="AG2544">
        <f>Table1[[#This Row],[H]]+Table1[[#This Row],[BB]]</f>
        <v>1</v>
      </c>
      <c r="AH2544">
        <f>Table1[[#This Row],[H]]-Table1[[#This Row],[2B]]-Table1[[#This Row],[3B]]-Table1[[#This Row],[HR]]</f>
        <v>1</v>
      </c>
      <c r="AI2544" s="3">
        <f>IF(Table1[[#This Row],[Team_Game_Number]] &gt;_xlfn.MAXIFS(Table1[Team_Game_Number],Table1[Team],Table1[[#This Row],[Team]]) - 5,1,0)</f>
        <v>0</v>
      </c>
      <c r="AJ2544" cm="1">
        <f t="array" ref="AJ2544">MATCH(Table1[[#This Row],[Game_ID]],_xlfn.UNIQUE(_xlfn._xlws.FILTER(Table1[Game_ID],Table1[Team]=Table1[[#This Row],[Team]])),0)</f>
        <v>18</v>
      </c>
      <c r="AK2544">
        <f>IF(Table1[[#This Row],[Last5_Flag]]=1,1,0)</f>
        <v>0</v>
      </c>
      <c r="AL2544">
        <f>COUNTIFS(
    Table1[Player Name], Table1[[#This Row],[Player Name]],
    Table1[Position], Table1[[#This Row],[Position]]
)</f>
        <v>23</v>
      </c>
      <c r="AM2544" t="str" cm="1">
        <f t="array" ref="AM25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45" spans="1:39" x14ac:dyDescent="0.2">
      <c r="A2545" t="str">
        <f>TEXT(Table1[[#This Row],[Date]],"yyyymmdd") &amp; "_" &amp; (LEFT(D2545,3) &amp; "_" &amp; LEFT(E2545,3) &amp; "_" &amp; (Table1[[#This Row],[Game_no.]]))</f>
        <v>20260321_WVW_Fai_1</v>
      </c>
      <c r="B2545" s="1">
        <v>46102</v>
      </c>
      <c r="C2545" s="3">
        <v>1</v>
      </c>
      <c r="D2545" t="s">
        <v>286</v>
      </c>
      <c r="E2545" t="s">
        <v>168</v>
      </c>
      <c r="F2545" t="s">
        <v>168</v>
      </c>
      <c r="G2545" t="s">
        <v>286</v>
      </c>
      <c r="H2545" t="s">
        <v>216</v>
      </c>
      <c r="I2545" t="str">
        <f>TRIM(SUBSTITUTE(Table1[[#This Row],[Player]], " ", ""))</f>
        <v>C.Crowder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f t="shared" si="120"/>
        <v>0</v>
      </c>
      <c r="W2545" t="s">
        <v>73</v>
      </c>
      <c r="X2545" s="3"/>
      <c r="Y2545" s="3">
        <v>0</v>
      </c>
      <c r="AF2545">
        <f>Table1[[#This Row],[AB]]+Table1[[#This Row],[BB]]+Table1[[#This Row],[SF]]</f>
        <v>0</v>
      </c>
      <c r="AG2545">
        <f>Table1[[#This Row],[H]]+Table1[[#This Row],[BB]]</f>
        <v>0</v>
      </c>
      <c r="AH2545">
        <f>Table1[[#This Row],[H]]-Table1[[#This Row],[2B]]-Table1[[#This Row],[3B]]-Table1[[#This Row],[HR]]</f>
        <v>0</v>
      </c>
      <c r="AI2545" s="3">
        <f>IF(Table1[[#This Row],[Team_Game_Number]] &gt;_xlfn.MAXIFS(Table1[Team_Game_Number],Table1[Team],Table1[[#This Row],[Team]]) - 5,1,0)</f>
        <v>0</v>
      </c>
      <c r="AJ2545" cm="1">
        <f t="array" ref="AJ2545">MATCH(Table1[[#This Row],[Game_ID]],_xlfn.UNIQUE(_xlfn._xlws.FILTER(Table1[Game_ID],Table1[Team]=Table1[[#This Row],[Team]])),0)</f>
        <v>18</v>
      </c>
      <c r="AK2545">
        <f>IF(Table1[[#This Row],[Last5_Flag]]=1,1,0)</f>
        <v>0</v>
      </c>
      <c r="AL2545">
        <f>COUNTIFS(
    Table1[Player Name], Table1[[#This Row],[Player Name]],
    Table1[Position], Table1[[#This Row],[Position]]
)</f>
        <v>2</v>
      </c>
      <c r="AM2545" t="str" cm="1">
        <f t="array" ref="AM25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46" spans="1:39" x14ac:dyDescent="0.2">
      <c r="A2546" t="str">
        <f>TEXT(Table1[[#This Row],[Date]],"yyyymmdd") &amp; "_" &amp; (LEFT(D2546,3) &amp; "_" &amp; LEFT(E2546,3) &amp; "_" &amp; (Table1[[#This Row],[Game_no.]]))</f>
        <v>20260321_WVW_Fai_1</v>
      </c>
      <c r="B2546" s="1">
        <v>46102</v>
      </c>
      <c r="C2546" s="3">
        <v>1</v>
      </c>
      <c r="D2546" t="s">
        <v>286</v>
      </c>
      <c r="E2546" t="s">
        <v>168</v>
      </c>
      <c r="F2546" t="s">
        <v>168</v>
      </c>
      <c r="G2546" t="s">
        <v>286</v>
      </c>
      <c r="H2546" t="s">
        <v>171</v>
      </c>
      <c r="I2546" t="str">
        <f>TRIM(SUBSTITUTE(Table1[[#This Row],[Player]], " ", ""))</f>
        <v>B.Marietta</v>
      </c>
      <c r="J2546">
        <v>3</v>
      </c>
      <c r="K2546">
        <v>1</v>
      </c>
      <c r="L2546">
        <v>2</v>
      </c>
      <c r="M2546">
        <v>2</v>
      </c>
      <c r="N2546">
        <v>0</v>
      </c>
      <c r="O2546">
        <v>1</v>
      </c>
      <c r="P2546">
        <v>1</v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f t="shared" si="120"/>
        <v>8</v>
      </c>
      <c r="W2546" t="s">
        <v>117</v>
      </c>
      <c r="X2546" s="3">
        <v>6</v>
      </c>
      <c r="Y2546" s="3">
        <v>0</v>
      </c>
      <c r="AF2546">
        <f>Table1[[#This Row],[AB]]+Table1[[#This Row],[BB]]+Table1[[#This Row],[SF]]</f>
        <v>3</v>
      </c>
      <c r="AG2546">
        <f>Table1[[#This Row],[H]]+Table1[[#This Row],[BB]]</f>
        <v>2</v>
      </c>
      <c r="AH2546">
        <f>Table1[[#This Row],[H]]-Table1[[#This Row],[2B]]-Table1[[#This Row],[3B]]-Table1[[#This Row],[HR]]</f>
        <v>0</v>
      </c>
      <c r="AI2546" s="3">
        <f>IF(Table1[[#This Row],[Team_Game_Number]] &gt;_xlfn.MAXIFS(Table1[Team_Game_Number],Table1[Team],Table1[[#This Row],[Team]]) - 5,1,0)</f>
        <v>0</v>
      </c>
      <c r="AJ2546" cm="1">
        <f t="array" ref="AJ2546">MATCH(Table1[[#This Row],[Game_ID]],_xlfn.UNIQUE(_xlfn._xlws.FILTER(Table1[Game_ID],Table1[Team]=Table1[[#This Row],[Team]])),0)</f>
        <v>18</v>
      </c>
      <c r="AK2546">
        <f>IF(Table1[[#This Row],[Last5_Flag]]=1,1,0)</f>
        <v>0</v>
      </c>
      <c r="AL2546">
        <f>COUNTIFS(
    Table1[Player Name], Table1[[#This Row],[Player Name]],
    Table1[Position], Table1[[#This Row],[Position]]
)</f>
        <v>6</v>
      </c>
      <c r="AM2546" t="str" cm="1">
        <f t="array" ref="AM25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547" spans="1:39" x14ac:dyDescent="0.2">
      <c r="A2547" t="str">
        <f>TEXT(Table1[[#This Row],[Date]],"yyyymmdd") &amp; "_" &amp; (LEFT(D2547,3) &amp; "_" &amp; LEFT(E2547,3) &amp; "_" &amp; (Table1[[#This Row],[Game_no.]]))</f>
        <v>20260321_WVW_Fai_1</v>
      </c>
      <c r="B2547" s="1">
        <v>46102</v>
      </c>
      <c r="C2547" s="3">
        <v>1</v>
      </c>
      <c r="D2547" t="s">
        <v>286</v>
      </c>
      <c r="E2547" t="s">
        <v>168</v>
      </c>
      <c r="F2547" t="s">
        <v>168</v>
      </c>
      <c r="G2547" t="s">
        <v>286</v>
      </c>
      <c r="H2547" t="s">
        <v>334</v>
      </c>
      <c r="I2547" t="str">
        <f>TRIM(SUBSTITUTE(Table1[[#This Row],[Player]], " ", ""))</f>
        <v>G.Ramm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f t="shared" si="120"/>
        <v>0</v>
      </c>
      <c r="W2547" t="s">
        <v>73</v>
      </c>
      <c r="X2547" s="3"/>
      <c r="Y2547" s="3">
        <v>0</v>
      </c>
      <c r="AF2547">
        <f>Table1[[#This Row],[AB]]+Table1[[#This Row],[BB]]+Table1[[#This Row],[SF]]</f>
        <v>0</v>
      </c>
      <c r="AG2547">
        <f>Table1[[#This Row],[H]]+Table1[[#This Row],[BB]]</f>
        <v>0</v>
      </c>
      <c r="AH2547">
        <f>Table1[[#This Row],[H]]-Table1[[#This Row],[2B]]-Table1[[#This Row],[3B]]-Table1[[#This Row],[HR]]</f>
        <v>0</v>
      </c>
      <c r="AI2547" s="3">
        <f>IF(Table1[[#This Row],[Team_Game_Number]] &gt;_xlfn.MAXIFS(Table1[Team_Game_Number],Table1[Team],Table1[[#This Row],[Team]]) - 5,1,0)</f>
        <v>0</v>
      </c>
      <c r="AJ2547" cm="1">
        <f t="array" ref="AJ2547">MATCH(Table1[[#This Row],[Game_ID]],_xlfn.UNIQUE(_xlfn._xlws.FILTER(Table1[Game_ID],Table1[Team]=Table1[[#This Row],[Team]])),0)</f>
        <v>18</v>
      </c>
      <c r="AK2547">
        <f>IF(Table1[[#This Row],[Last5_Flag]]=1,1,0)</f>
        <v>0</v>
      </c>
      <c r="AL2547">
        <f>COUNTIFS(
    Table1[Player Name], Table1[[#This Row],[Player Name]],
    Table1[Position], Table1[[#This Row],[Position]]
)</f>
        <v>6</v>
      </c>
      <c r="AM2547" t="str" cm="1">
        <f t="array" ref="AM25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548" spans="1:39" x14ac:dyDescent="0.2">
      <c r="A2548" t="str">
        <f>TEXT(Table1[[#This Row],[Date]],"yyyymmdd") &amp; "_" &amp; (LEFT(D2548,3) &amp; "_" &amp; LEFT(E2548,3) &amp; "_" &amp; (Table1[[#This Row],[Game_no.]]))</f>
        <v>20260321_WVW_Fai_1</v>
      </c>
      <c r="B2548" s="1">
        <v>46102</v>
      </c>
      <c r="C2548" s="3">
        <v>1</v>
      </c>
      <c r="D2548" t="s">
        <v>286</v>
      </c>
      <c r="E2548" t="s">
        <v>168</v>
      </c>
      <c r="F2548" t="s">
        <v>168</v>
      </c>
      <c r="G2548" t="s">
        <v>286</v>
      </c>
      <c r="H2548" t="s">
        <v>179</v>
      </c>
      <c r="I2548" t="str">
        <f>TRIM(SUBSTITUTE(Table1[[#This Row],[Player]], " ", ""))</f>
        <v>J.McGill</v>
      </c>
      <c r="J2548">
        <v>3</v>
      </c>
      <c r="K2548">
        <v>1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f t="shared" si="120"/>
        <v>6</v>
      </c>
      <c r="W2548" t="s">
        <v>8</v>
      </c>
      <c r="X2548" s="3">
        <v>7</v>
      </c>
      <c r="Y2548" s="3">
        <v>0</v>
      </c>
      <c r="AF2548">
        <f>Table1[[#This Row],[AB]]+Table1[[#This Row],[BB]]+Table1[[#This Row],[SF]]</f>
        <v>3</v>
      </c>
      <c r="AG2548">
        <f>Table1[[#This Row],[H]]+Table1[[#This Row],[BB]]</f>
        <v>2</v>
      </c>
      <c r="AH2548">
        <f>Table1[[#This Row],[H]]-Table1[[#This Row],[2B]]-Table1[[#This Row],[3B]]-Table1[[#This Row],[HR]]</f>
        <v>0</v>
      </c>
      <c r="AI2548" s="3">
        <f>IF(Table1[[#This Row],[Team_Game_Number]] &gt;_xlfn.MAXIFS(Table1[Team_Game_Number],Table1[Team],Table1[[#This Row],[Team]]) - 5,1,0)</f>
        <v>0</v>
      </c>
      <c r="AJ2548" cm="1">
        <f t="array" ref="AJ2548">MATCH(Table1[[#This Row],[Game_ID]],_xlfn.UNIQUE(_xlfn._xlws.FILTER(Table1[Game_ID],Table1[Team]=Table1[[#This Row],[Team]])),0)</f>
        <v>18</v>
      </c>
      <c r="AK2548">
        <f>IF(Table1[[#This Row],[Last5_Flag]]=1,1,0)</f>
        <v>0</v>
      </c>
      <c r="AL2548">
        <f>COUNTIFS(
    Table1[Player Name], Table1[[#This Row],[Player Name]],
    Table1[Position], Table1[[#This Row],[Position]]
)</f>
        <v>22</v>
      </c>
      <c r="AM2548" t="str" cm="1">
        <f t="array" ref="AM25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549" spans="1:39" x14ac:dyDescent="0.2">
      <c r="A2549" t="str">
        <f>TEXT(Table1[[#This Row],[Date]],"yyyymmdd") &amp; "_" &amp; (LEFT(D2549,3) &amp; "_" &amp; LEFT(E2549,3) &amp; "_" &amp; (Table1[[#This Row],[Game_no.]]))</f>
        <v>20260321_WVW_Fai_1</v>
      </c>
      <c r="B2549" s="1">
        <v>46102</v>
      </c>
      <c r="C2549" s="3">
        <v>1</v>
      </c>
      <c r="D2549" t="s">
        <v>286</v>
      </c>
      <c r="E2549" t="s">
        <v>168</v>
      </c>
      <c r="F2549" t="s">
        <v>168</v>
      </c>
      <c r="G2549" t="s">
        <v>286</v>
      </c>
      <c r="H2549" t="s">
        <v>178</v>
      </c>
      <c r="I2549" t="str">
        <f>TRIM(SUBSTITUTE(Table1[[#This Row],[Player]], " ", ""))</f>
        <v>P.Matteson</v>
      </c>
      <c r="J2549">
        <v>3</v>
      </c>
      <c r="K2549">
        <v>1</v>
      </c>
      <c r="L2549">
        <v>0</v>
      </c>
      <c r="M2549">
        <v>2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f t="shared" si="120"/>
        <v>2</v>
      </c>
      <c r="W2549" t="s">
        <v>7</v>
      </c>
      <c r="X2549" s="3">
        <v>8</v>
      </c>
      <c r="Y2549" s="3">
        <v>0</v>
      </c>
      <c r="AF2549">
        <f>Table1[[#This Row],[AB]]+Table1[[#This Row],[BB]]+Table1[[#This Row],[SF]]</f>
        <v>3</v>
      </c>
      <c r="AG2549">
        <f>Table1[[#This Row],[H]]+Table1[[#This Row],[BB]]</f>
        <v>0</v>
      </c>
      <c r="AH2549">
        <f>Table1[[#This Row],[H]]-Table1[[#This Row],[2B]]-Table1[[#This Row],[3B]]-Table1[[#This Row],[HR]]</f>
        <v>-1</v>
      </c>
      <c r="AI2549" s="3">
        <f>IF(Table1[[#This Row],[Team_Game_Number]] &gt;_xlfn.MAXIFS(Table1[Team_Game_Number],Table1[Team],Table1[[#This Row],[Team]]) - 5,1,0)</f>
        <v>0</v>
      </c>
      <c r="AJ2549" cm="1">
        <f t="array" ref="AJ2549">MATCH(Table1[[#This Row],[Game_ID]],_xlfn.UNIQUE(_xlfn._xlws.FILTER(Table1[Game_ID],Table1[Team]=Table1[[#This Row],[Team]])),0)</f>
        <v>18</v>
      </c>
      <c r="AK2549">
        <f>IF(Table1[[#This Row],[Last5_Flag]]=1,1,0)</f>
        <v>0</v>
      </c>
      <c r="AL2549">
        <f>COUNTIFS(
    Table1[Player Name], Table1[[#This Row],[Player Name]],
    Table1[Position], Table1[[#This Row],[Position]]
)</f>
        <v>23</v>
      </c>
      <c r="AM2549" t="str" cm="1">
        <f t="array" ref="AM25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550" spans="1:39" x14ac:dyDescent="0.2">
      <c r="A2550" t="str">
        <f>TEXT(Table1[[#This Row],[Date]],"yyyymmdd") &amp; "_" &amp; (LEFT(D2550,3) &amp; "_" &amp; LEFT(E2550,3) &amp; "_" &amp; (Table1[[#This Row],[Game_no.]]))</f>
        <v>20260321_WVW_Fai_1</v>
      </c>
      <c r="B2550" s="1">
        <v>46102</v>
      </c>
      <c r="C2550" s="3">
        <v>1</v>
      </c>
      <c r="D2550" t="s">
        <v>286</v>
      </c>
      <c r="E2550" t="s">
        <v>168</v>
      </c>
      <c r="F2550" t="s">
        <v>168</v>
      </c>
      <c r="G2550" t="s">
        <v>286</v>
      </c>
      <c r="H2550" t="s">
        <v>180</v>
      </c>
      <c r="I2550" t="str">
        <f>TRIM(SUBSTITUTE(Table1[[#This Row],[Player]], " ", ""))</f>
        <v>A.Keilholz</v>
      </c>
      <c r="J2550">
        <v>3</v>
      </c>
      <c r="K2550">
        <v>0</v>
      </c>
      <c r="L2550">
        <v>1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f t="shared" si="120"/>
        <v>1</v>
      </c>
      <c r="W2550" t="s">
        <v>52</v>
      </c>
      <c r="X2550" s="3">
        <v>9</v>
      </c>
      <c r="Y2550" s="3">
        <v>0</v>
      </c>
      <c r="AF2550">
        <f>Table1[[#This Row],[AB]]+Table1[[#This Row],[BB]]+Table1[[#This Row],[SF]]</f>
        <v>3</v>
      </c>
      <c r="AG2550">
        <f>Table1[[#This Row],[H]]+Table1[[#This Row],[BB]]</f>
        <v>1</v>
      </c>
      <c r="AH2550">
        <f>Table1[[#This Row],[H]]-Table1[[#This Row],[2B]]-Table1[[#This Row],[3B]]-Table1[[#This Row],[HR]]</f>
        <v>1</v>
      </c>
      <c r="AI2550" s="3">
        <f>IF(Table1[[#This Row],[Team_Game_Number]] &gt;_xlfn.MAXIFS(Table1[Team_Game_Number],Table1[Team],Table1[[#This Row],[Team]]) - 5,1,0)</f>
        <v>0</v>
      </c>
      <c r="AJ2550" cm="1">
        <f t="array" ref="AJ2550">MATCH(Table1[[#This Row],[Game_ID]],_xlfn.UNIQUE(_xlfn._xlws.FILTER(Table1[Game_ID],Table1[Team]=Table1[[#This Row],[Team]])),0)</f>
        <v>18</v>
      </c>
      <c r="AK2550">
        <f>IF(Table1[[#This Row],[Last5_Flag]]=1,1,0)</f>
        <v>0</v>
      </c>
      <c r="AL2550">
        <f>COUNTIFS(
    Table1[Player Name], Table1[[#This Row],[Player Name]],
    Table1[Position], Table1[[#This Row],[Position]]
)</f>
        <v>24</v>
      </c>
      <c r="AM2550" t="str" cm="1">
        <f t="array" ref="AM25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51" spans="1:39" x14ac:dyDescent="0.2">
      <c r="A2551" t="str">
        <f>TEXT(Table1[[#This Row],[Date]],"yyyymmdd") &amp; "_" &amp; (LEFT(D2551,3) &amp; "_" &amp; LEFT(E2551,3) &amp; "_" &amp; (Table1[[#This Row],[Game_no.]]))</f>
        <v>20260321_WVW_Fai_1</v>
      </c>
      <c r="B2551" s="1">
        <v>46102</v>
      </c>
      <c r="C2551" s="3">
        <v>1</v>
      </c>
      <c r="D2551" t="s">
        <v>286</v>
      </c>
      <c r="E2551" t="s">
        <v>168</v>
      </c>
      <c r="F2551" t="s">
        <v>168</v>
      </c>
      <c r="G2551" t="s">
        <v>286</v>
      </c>
      <c r="H2551" t="s">
        <v>218</v>
      </c>
      <c r="I2551" t="str">
        <f>TRIM(SUBSTITUTE(Table1[[#This Row],[Player]], " ", ""))</f>
        <v>M.Wilson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f t="shared" si="120"/>
        <v>0</v>
      </c>
      <c r="W2551" t="s">
        <v>58</v>
      </c>
      <c r="X2551" s="3"/>
      <c r="Y2551" s="3">
        <v>0</v>
      </c>
      <c r="Z2551">
        <v>7</v>
      </c>
      <c r="AA2551">
        <v>7</v>
      </c>
      <c r="AB2551">
        <v>5</v>
      </c>
      <c r="AC2551">
        <v>5</v>
      </c>
      <c r="AD2551">
        <v>1</v>
      </c>
      <c r="AE2551">
        <v>2</v>
      </c>
      <c r="AF2551">
        <f>Table1[[#This Row],[AB]]+Table1[[#This Row],[BB]]+Table1[[#This Row],[SF]]</f>
        <v>0</v>
      </c>
      <c r="AG2551">
        <f>Table1[[#This Row],[H]]+Table1[[#This Row],[BB]]</f>
        <v>0</v>
      </c>
      <c r="AH2551">
        <f>Table1[[#This Row],[H]]-Table1[[#This Row],[2B]]-Table1[[#This Row],[3B]]-Table1[[#This Row],[HR]]</f>
        <v>0</v>
      </c>
      <c r="AI2551" s="3">
        <f>IF(Table1[[#This Row],[Team_Game_Number]] &gt;_xlfn.MAXIFS(Table1[Team_Game_Number],Table1[Team],Table1[[#This Row],[Team]]) - 5,1,0)</f>
        <v>0</v>
      </c>
      <c r="AJ2551" cm="1">
        <f t="array" ref="AJ2551">MATCH(Table1[[#This Row],[Game_ID]],_xlfn.UNIQUE(_xlfn._xlws.FILTER(Table1[Game_ID],Table1[Team]=Table1[[#This Row],[Team]])),0)</f>
        <v>18</v>
      </c>
      <c r="AK2551">
        <f>IF(Table1[[#This Row],[Last5_Flag]]=1,1,0)</f>
        <v>0</v>
      </c>
      <c r="AL2551">
        <f>COUNTIFS(
    Table1[Player Name], Table1[[#This Row],[Player Name]],
    Table1[Position], Table1[[#This Row],[Position]]
)</f>
        <v>11</v>
      </c>
      <c r="AM2551" t="str" cm="1">
        <f t="array" ref="AM25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552" spans="1:39" x14ac:dyDescent="0.2">
      <c r="A2552" t="str">
        <f>TEXT(Table1[[#This Row],[Date]],"yyyymmdd") &amp; "_" &amp; (LEFT(D2552,3) &amp; "_" &amp; LEFT(E2552,3) &amp; "_" &amp; (Table1[[#This Row],[Game_no.]]))</f>
        <v>20260321_Con_UC_2</v>
      </c>
      <c r="B2552" s="1">
        <v>46102</v>
      </c>
      <c r="C2552" s="3">
        <v>2</v>
      </c>
      <c r="D2552" t="s">
        <v>97</v>
      </c>
      <c r="E2552" t="s">
        <v>201</v>
      </c>
      <c r="F2552" t="s">
        <v>201</v>
      </c>
      <c r="G2552" t="s">
        <v>97</v>
      </c>
      <c r="H2552" t="s">
        <v>202</v>
      </c>
      <c r="I2552" t="str">
        <f>TRIM(SUBSTITUTE(Table1[[#This Row],[Player]], " ", ""))</f>
        <v>E.Zucchero</v>
      </c>
      <c r="J2552">
        <v>3</v>
      </c>
      <c r="K2552">
        <v>3</v>
      </c>
      <c r="L2552">
        <v>2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1</v>
      </c>
      <c r="U2552">
        <v>0</v>
      </c>
      <c r="V2552">
        <f t="shared" si="120"/>
        <v>2</v>
      </c>
      <c r="W2552" t="s">
        <v>48</v>
      </c>
      <c r="X2552" s="3">
        <v>1</v>
      </c>
      <c r="Y2552">
        <v>0</v>
      </c>
      <c r="AF2552">
        <f>Table1[[#This Row],[AB]]+Table1[[#This Row],[BB]]+Table1[[#This Row],[SF]]</f>
        <v>4</v>
      </c>
      <c r="AG2552">
        <f>Table1[[#This Row],[H]]+Table1[[#This Row],[BB]]</f>
        <v>3</v>
      </c>
      <c r="AH2552">
        <f>Table1[[#This Row],[H]]-Table1[[#This Row],[2B]]-Table1[[#This Row],[3B]]-Table1[[#This Row],[HR]]</f>
        <v>2</v>
      </c>
      <c r="AI2552" s="3">
        <f>IF(Table1[[#This Row],[Team_Game_Number]] &gt;_xlfn.MAXIFS(Table1[Team_Game_Number],Table1[Team],Table1[[#This Row],[Team]]) - 5,1,0)</f>
        <v>0</v>
      </c>
      <c r="AJ2552" cm="1">
        <f t="array" ref="AJ2552">MATCH(Table1[[#This Row],[Game_ID]],_xlfn.UNIQUE(_xlfn._xlws.FILTER(Table1[Game_ID],Table1[Team]=Table1[[#This Row],[Team]])),0)</f>
        <v>26</v>
      </c>
      <c r="AK2552">
        <f>IF(Table1[[#This Row],[Last5_Flag]]=1,1,0)</f>
        <v>0</v>
      </c>
      <c r="AL2552">
        <f>COUNTIFS(
    Table1[Player Name], Table1[[#This Row],[Player Name]],
    Table1[Position], Table1[[#This Row],[Position]]
)</f>
        <v>33</v>
      </c>
      <c r="AM2552" t="str" cm="1">
        <f t="array" ref="AM25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553" spans="1:39" x14ac:dyDescent="0.2">
      <c r="A2553" t="str">
        <f>TEXT(Table1[[#This Row],[Date]],"yyyymmdd") &amp; "_" &amp; (LEFT(D2553,3) &amp; "_" &amp; LEFT(E2553,3) &amp; "_" &amp; (Table1[[#This Row],[Game_no.]]))</f>
        <v>20260321_Con_UC_2</v>
      </c>
      <c r="B2553" s="1">
        <v>46102</v>
      </c>
      <c r="C2553" s="3">
        <v>2</v>
      </c>
      <c r="D2553" t="s">
        <v>97</v>
      </c>
      <c r="E2553" t="s">
        <v>201</v>
      </c>
      <c r="F2553" t="s">
        <v>201</v>
      </c>
      <c r="G2553" t="s">
        <v>97</v>
      </c>
      <c r="H2553" t="s">
        <v>205</v>
      </c>
      <c r="I2553" t="str">
        <f>TRIM(SUBSTITUTE(Table1[[#This Row],[Player]], " ", ""))</f>
        <v>T.Hodson</v>
      </c>
      <c r="J2553">
        <v>3</v>
      </c>
      <c r="K2553">
        <v>0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f t="shared" si="120"/>
        <v>3</v>
      </c>
      <c r="W2553" t="s">
        <v>8</v>
      </c>
      <c r="X2553" s="3">
        <v>2</v>
      </c>
      <c r="Y2553">
        <v>0</v>
      </c>
      <c r="AF2553">
        <f>Table1[[#This Row],[AB]]+Table1[[#This Row],[BB]]+Table1[[#This Row],[SF]]</f>
        <v>4</v>
      </c>
      <c r="AG2553">
        <f>Table1[[#This Row],[H]]+Table1[[#This Row],[BB]]</f>
        <v>2</v>
      </c>
      <c r="AH2553">
        <f>Table1[[#This Row],[H]]-Table1[[#This Row],[2B]]-Table1[[#This Row],[3B]]-Table1[[#This Row],[HR]]</f>
        <v>0</v>
      </c>
      <c r="AI2553" s="3">
        <f>IF(Table1[[#This Row],[Team_Game_Number]] &gt;_xlfn.MAXIFS(Table1[Team_Game_Number],Table1[Team],Table1[[#This Row],[Team]]) - 5,1,0)</f>
        <v>0</v>
      </c>
      <c r="AJ2553" cm="1">
        <f t="array" ref="AJ2553">MATCH(Table1[[#This Row],[Game_ID]],_xlfn.UNIQUE(_xlfn._xlws.FILTER(Table1[Game_ID],Table1[Team]=Table1[[#This Row],[Team]])),0)</f>
        <v>26</v>
      </c>
      <c r="AK2553">
        <f>IF(Table1[[#This Row],[Last5_Flag]]=1,1,0)</f>
        <v>0</v>
      </c>
      <c r="AL2553">
        <f>COUNTIFS(
    Table1[Player Name], Table1[[#This Row],[Player Name]],
    Table1[Position], Table1[[#This Row],[Position]]
)</f>
        <v>33</v>
      </c>
      <c r="AM2553" t="str" cm="1">
        <f t="array" ref="AM25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554" spans="1:39" x14ac:dyDescent="0.2">
      <c r="A2554" t="str">
        <f>TEXT(Table1[[#This Row],[Date]],"yyyymmdd") &amp; "_" &amp; (LEFT(D2554,3) &amp; "_" &amp; LEFT(E2554,3) &amp; "_" &amp; (Table1[[#This Row],[Game_no.]]))</f>
        <v>20260321_Con_UC_2</v>
      </c>
      <c r="B2554" s="1">
        <v>46102</v>
      </c>
      <c r="C2554" s="3">
        <v>2</v>
      </c>
      <c r="D2554" t="s">
        <v>97</v>
      </c>
      <c r="E2554" t="s">
        <v>201</v>
      </c>
      <c r="F2554" t="s">
        <v>201</v>
      </c>
      <c r="G2554" t="s">
        <v>97</v>
      </c>
      <c r="H2554" t="s">
        <v>222</v>
      </c>
      <c r="I2554" t="str">
        <f>TRIM(SUBSTITUTE(Table1[[#This Row],[Player]], " ", ""))</f>
        <v>C.Masters</v>
      </c>
      <c r="J2554">
        <v>2</v>
      </c>
      <c r="K2554">
        <v>0</v>
      </c>
      <c r="L2554">
        <v>0</v>
      </c>
      <c r="M2554">
        <v>2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f t="shared" si="120"/>
        <v>0</v>
      </c>
      <c r="W2554" t="s">
        <v>58</v>
      </c>
      <c r="X2554" s="3">
        <v>3</v>
      </c>
      <c r="Y2554">
        <v>0</v>
      </c>
      <c r="Z2554">
        <v>7</v>
      </c>
      <c r="AA2554">
        <v>5</v>
      </c>
      <c r="AB2554">
        <v>3</v>
      </c>
      <c r="AC2554">
        <v>3</v>
      </c>
      <c r="AD2554">
        <v>1</v>
      </c>
      <c r="AE2554">
        <v>11</v>
      </c>
      <c r="AF2554">
        <f>Table1[[#This Row],[AB]]+Table1[[#This Row],[BB]]+Table1[[#This Row],[SF]]</f>
        <v>3</v>
      </c>
      <c r="AG2554">
        <f>Table1[[#This Row],[H]]+Table1[[#This Row],[BB]]</f>
        <v>0</v>
      </c>
      <c r="AH2554">
        <f>Table1[[#This Row],[H]]-Table1[[#This Row],[2B]]-Table1[[#This Row],[3B]]-Table1[[#This Row],[HR]]</f>
        <v>0</v>
      </c>
      <c r="AI2554" s="3">
        <f>IF(Table1[[#This Row],[Team_Game_Number]] &gt;_xlfn.MAXIFS(Table1[Team_Game_Number],Table1[Team],Table1[[#This Row],[Team]]) - 5,1,0)</f>
        <v>0</v>
      </c>
      <c r="AJ2554" cm="1">
        <f t="array" ref="AJ2554">MATCH(Table1[[#This Row],[Game_ID]],_xlfn.UNIQUE(_xlfn._xlws.FILTER(Table1[Game_ID],Table1[Team]=Table1[[#This Row],[Team]])),0)</f>
        <v>26</v>
      </c>
      <c r="AK2554">
        <f>IF(Table1[[#This Row],[Last5_Flag]]=1,1,0)</f>
        <v>0</v>
      </c>
      <c r="AL2554">
        <f>COUNTIFS(
    Table1[Player Name], Table1[[#This Row],[Player Name]],
    Table1[Position], Table1[[#This Row],[Position]]
)</f>
        <v>11</v>
      </c>
      <c r="AM2554" t="str" cm="1">
        <f t="array" ref="AM25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555" spans="1:39" x14ac:dyDescent="0.2">
      <c r="A2555" t="str">
        <f>TEXT(Table1[[#This Row],[Date]],"yyyymmdd") &amp; "_" &amp; (LEFT(D2555,3) &amp; "_" &amp; LEFT(E2555,3) &amp; "_" &amp; (Table1[[#This Row],[Game_no.]]))</f>
        <v>20260321_Con_UC_2</v>
      </c>
      <c r="B2555" s="1">
        <v>46102</v>
      </c>
      <c r="C2555" s="3">
        <v>2</v>
      </c>
      <c r="D2555" t="s">
        <v>97</v>
      </c>
      <c r="E2555" t="s">
        <v>201</v>
      </c>
      <c r="F2555" t="s">
        <v>201</v>
      </c>
      <c r="G2555" t="s">
        <v>97</v>
      </c>
      <c r="H2555" t="s">
        <v>204</v>
      </c>
      <c r="I2555" t="str">
        <f>TRIM(SUBSTITUTE(Table1[[#This Row],[Player]], " ", ""))</f>
        <v>K.Moran</v>
      </c>
      <c r="J2555">
        <v>2</v>
      </c>
      <c r="K2555">
        <v>0</v>
      </c>
      <c r="L2555">
        <v>1</v>
      </c>
      <c r="M2555">
        <v>0</v>
      </c>
      <c r="N2555">
        <v>1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f t="shared" si="120"/>
        <v>1</v>
      </c>
      <c r="W2555" t="s">
        <v>43</v>
      </c>
      <c r="X2555" s="3">
        <v>4</v>
      </c>
      <c r="Y2555">
        <v>0</v>
      </c>
      <c r="AF2555">
        <f>Table1[[#This Row],[AB]]+Table1[[#This Row],[BB]]+Table1[[#This Row],[SF]]</f>
        <v>3</v>
      </c>
      <c r="AG2555">
        <f>Table1[[#This Row],[H]]+Table1[[#This Row],[BB]]</f>
        <v>2</v>
      </c>
      <c r="AH2555">
        <f>Table1[[#This Row],[H]]-Table1[[#This Row],[2B]]-Table1[[#This Row],[3B]]-Table1[[#This Row],[HR]]</f>
        <v>1</v>
      </c>
      <c r="AI2555" s="3">
        <f>IF(Table1[[#This Row],[Team_Game_Number]] &gt;_xlfn.MAXIFS(Table1[Team_Game_Number],Table1[Team],Table1[[#This Row],[Team]]) - 5,1,0)</f>
        <v>0</v>
      </c>
      <c r="AJ2555" cm="1">
        <f t="array" ref="AJ2555">MATCH(Table1[[#This Row],[Game_ID]],_xlfn.UNIQUE(_xlfn._xlws.FILTER(Table1[Game_ID],Table1[Team]=Table1[[#This Row],[Team]])),0)</f>
        <v>26</v>
      </c>
      <c r="AK2555">
        <f>IF(Table1[[#This Row],[Last5_Flag]]=1,1,0)</f>
        <v>0</v>
      </c>
      <c r="AL2555">
        <f>COUNTIFS(
    Table1[Player Name], Table1[[#This Row],[Player Name]],
    Table1[Position], Table1[[#This Row],[Position]]
)</f>
        <v>18</v>
      </c>
      <c r="AM2555" t="str" cm="1">
        <f t="array" ref="AM25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56" spans="1:39" x14ac:dyDescent="0.2">
      <c r="A2556" t="str">
        <f>TEXT(Table1[[#This Row],[Date]],"yyyymmdd") &amp; "_" &amp; (LEFT(D2556,3) &amp; "_" &amp; LEFT(E2556,3) &amp; "_" &amp; (Table1[[#This Row],[Game_no.]]))</f>
        <v>20260321_Con_UC_2</v>
      </c>
      <c r="B2556" s="1">
        <v>46102</v>
      </c>
      <c r="C2556" s="3">
        <v>2</v>
      </c>
      <c r="D2556" t="s">
        <v>97</v>
      </c>
      <c r="E2556" t="s">
        <v>201</v>
      </c>
      <c r="F2556" t="s">
        <v>201</v>
      </c>
      <c r="G2556" t="s">
        <v>97</v>
      </c>
      <c r="H2556" t="s">
        <v>206</v>
      </c>
      <c r="I2556" t="str">
        <f>TRIM(SUBSTITUTE(Table1[[#This Row],[Player]], " ", ""))</f>
        <v>D.Pici</v>
      </c>
      <c r="J2556">
        <v>2</v>
      </c>
      <c r="K2556">
        <v>0</v>
      </c>
      <c r="L2556">
        <v>0</v>
      </c>
      <c r="M2556">
        <v>0</v>
      </c>
      <c r="N2556">
        <v>0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f t="shared" si="120"/>
        <v>0</v>
      </c>
      <c r="W2556" t="s">
        <v>52</v>
      </c>
      <c r="X2556" s="3">
        <v>5</v>
      </c>
      <c r="Y2556">
        <v>0</v>
      </c>
      <c r="AF2556">
        <f>Table1[[#This Row],[AB]]+Table1[[#This Row],[BB]]+Table1[[#This Row],[SF]]</f>
        <v>2</v>
      </c>
      <c r="AG2556">
        <f>Table1[[#This Row],[H]]+Table1[[#This Row],[BB]]</f>
        <v>0</v>
      </c>
      <c r="AH2556">
        <f>Table1[[#This Row],[H]]-Table1[[#This Row],[2B]]-Table1[[#This Row],[3B]]-Table1[[#This Row],[HR]]</f>
        <v>0</v>
      </c>
      <c r="AI2556" s="3">
        <f>IF(Table1[[#This Row],[Team_Game_Number]] &gt;_xlfn.MAXIFS(Table1[Team_Game_Number],Table1[Team],Table1[[#This Row],[Team]]) - 5,1,0)</f>
        <v>0</v>
      </c>
      <c r="AJ2556" cm="1">
        <f t="array" ref="AJ2556">MATCH(Table1[[#This Row],[Game_ID]],_xlfn.UNIQUE(_xlfn._xlws.FILTER(Table1[Game_ID],Table1[Team]=Table1[[#This Row],[Team]])),0)</f>
        <v>26</v>
      </c>
      <c r="AK2556">
        <f>IF(Table1[[#This Row],[Last5_Flag]]=1,1,0)</f>
        <v>0</v>
      </c>
      <c r="AL2556">
        <f>COUNTIFS(
    Table1[Player Name], Table1[[#This Row],[Player Name]],
    Table1[Position], Table1[[#This Row],[Position]]
)</f>
        <v>7</v>
      </c>
      <c r="AM2556" t="str" cm="1">
        <f t="array" ref="AM25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57" spans="1:39" x14ac:dyDescent="0.2">
      <c r="A2557" t="str">
        <f>TEXT(Table1[[#This Row],[Date]],"yyyymmdd") &amp; "_" &amp; (LEFT(D2557,3) &amp; "_" &amp; LEFT(E2557,3) &amp; "_" &amp; (Table1[[#This Row],[Game_no.]]))</f>
        <v>20260321_Con_UC_2</v>
      </c>
      <c r="B2557" s="1">
        <v>46102</v>
      </c>
      <c r="C2557" s="3">
        <v>2</v>
      </c>
      <c r="D2557" t="s">
        <v>97</v>
      </c>
      <c r="E2557" t="s">
        <v>201</v>
      </c>
      <c r="F2557" t="s">
        <v>201</v>
      </c>
      <c r="G2557" t="s">
        <v>97</v>
      </c>
      <c r="H2557" t="s">
        <v>315</v>
      </c>
      <c r="I2557" t="str">
        <f>TRIM(SUBSTITUTE(Table1[[#This Row],[Player]], " ", ""))</f>
        <v>R.Wood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f t="shared" si="120"/>
        <v>0</v>
      </c>
      <c r="W2557" t="s">
        <v>74</v>
      </c>
      <c r="X2557" s="3">
        <v>5</v>
      </c>
      <c r="Y2557">
        <v>0</v>
      </c>
      <c r="AF2557">
        <f>Table1[[#This Row],[AB]]+Table1[[#This Row],[BB]]+Table1[[#This Row],[SF]]</f>
        <v>1</v>
      </c>
      <c r="AG2557">
        <f>Table1[[#This Row],[H]]+Table1[[#This Row],[BB]]</f>
        <v>0</v>
      </c>
      <c r="AH2557">
        <f>Table1[[#This Row],[H]]-Table1[[#This Row],[2B]]-Table1[[#This Row],[3B]]-Table1[[#This Row],[HR]]</f>
        <v>0</v>
      </c>
      <c r="AI2557" s="3">
        <f>IF(Table1[[#This Row],[Team_Game_Number]] &gt;_xlfn.MAXIFS(Table1[Team_Game_Number],Table1[Team],Table1[[#This Row],[Team]]) - 5,1,0)</f>
        <v>0</v>
      </c>
      <c r="AJ2557" cm="1">
        <f t="array" ref="AJ2557">MATCH(Table1[[#This Row],[Game_ID]],_xlfn.UNIQUE(_xlfn._xlws.FILTER(Table1[Game_ID],Table1[Team]=Table1[[#This Row],[Team]])),0)</f>
        <v>26</v>
      </c>
      <c r="AK2557">
        <f>IF(Table1[[#This Row],[Last5_Flag]]=1,1,0)</f>
        <v>0</v>
      </c>
      <c r="AL2557">
        <f>COUNTIFS(
    Table1[Player Name], Table1[[#This Row],[Player Name]],
    Table1[Position], Table1[[#This Row],[Position]]
)</f>
        <v>6</v>
      </c>
      <c r="AM2557" t="str" cm="1">
        <f t="array" ref="AM25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558" spans="1:39" x14ac:dyDescent="0.2">
      <c r="A2558" t="str">
        <f>TEXT(Table1[[#This Row],[Date]],"yyyymmdd") &amp; "_" &amp; (LEFT(D2558,3) &amp; "_" &amp; LEFT(E2558,3) &amp; "_" &amp; (Table1[[#This Row],[Game_no.]]))</f>
        <v>20260321_Con_UC_2</v>
      </c>
      <c r="B2558" s="1">
        <v>46102</v>
      </c>
      <c r="C2558" s="3">
        <v>2</v>
      </c>
      <c r="D2558" t="s">
        <v>97</v>
      </c>
      <c r="E2558" t="s">
        <v>201</v>
      </c>
      <c r="F2558" t="s">
        <v>201</v>
      </c>
      <c r="G2558" t="s">
        <v>97</v>
      </c>
      <c r="H2558" t="s">
        <v>221</v>
      </c>
      <c r="I2558" t="str">
        <f>TRIM(SUBSTITUTE(Table1[[#This Row],[Player]], " ", ""))</f>
        <v>C.Dunn</v>
      </c>
      <c r="J2558">
        <v>2</v>
      </c>
      <c r="K2558">
        <v>0</v>
      </c>
      <c r="L2558">
        <v>0</v>
      </c>
      <c r="M2558">
        <v>0</v>
      </c>
      <c r="N2558">
        <v>1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f t="shared" si="120"/>
        <v>0</v>
      </c>
      <c r="W2558" t="s">
        <v>50</v>
      </c>
      <c r="X2558" s="3">
        <v>6</v>
      </c>
      <c r="Y2558">
        <v>0</v>
      </c>
      <c r="AF2558">
        <f>Table1[[#This Row],[AB]]+Table1[[#This Row],[BB]]+Table1[[#This Row],[SF]]</f>
        <v>3</v>
      </c>
      <c r="AG2558">
        <f>Table1[[#This Row],[H]]+Table1[[#This Row],[BB]]</f>
        <v>1</v>
      </c>
      <c r="AH2558">
        <f>Table1[[#This Row],[H]]-Table1[[#This Row],[2B]]-Table1[[#This Row],[3B]]-Table1[[#This Row],[HR]]</f>
        <v>0</v>
      </c>
      <c r="AI2558" s="3">
        <f>IF(Table1[[#This Row],[Team_Game_Number]] &gt;_xlfn.MAXIFS(Table1[Team_Game_Number],Table1[Team],Table1[[#This Row],[Team]]) - 5,1,0)</f>
        <v>0</v>
      </c>
      <c r="AJ2558" cm="1">
        <f t="array" ref="AJ2558">MATCH(Table1[[#This Row],[Game_ID]],_xlfn.UNIQUE(_xlfn._xlws.FILTER(Table1[Game_ID],Table1[Team]=Table1[[#This Row],[Team]])),0)</f>
        <v>26</v>
      </c>
      <c r="AK2558">
        <f>IF(Table1[[#This Row],[Last5_Flag]]=1,1,0)</f>
        <v>0</v>
      </c>
      <c r="AL2558">
        <f>COUNTIFS(
    Table1[Player Name], Table1[[#This Row],[Player Name]],
    Table1[Position], Table1[[#This Row],[Position]]
)</f>
        <v>6</v>
      </c>
      <c r="AM2558" t="str" cm="1">
        <f t="array" ref="AM25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59" spans="1:39" x14ac:dyDescent="0.2">
      <c r="A2559" t="str">
        <f>TEXT(Table1[[#This Row],[Date]],"yyyymmdd") &amp; "_" &amp; (LEFT(D2559,3) &amp; "_" &amp; LEFT(E2559,3) &amp; "_" &amp; (Table1[[#This Row],[Game_no.]]))</f>
        <v>20260321_Con_UC_2</v>
      </c>
      <c r="B2559" s="1">
        <v>46102</v>
      </c>
      <c r="C2559" s="3">
        <v>2</v>
      </c>
      <c r="D2559" t="s">
        <v>97</v>
      </c>
      <c r="E2559" t="s">
        <v>201</v>
      </c>
      <c r="F2559" t="s">
        <v>201</v>
      </c>
      <c r="G2559" t="s">
        <v>97</v>
      </c>
      <c r="H2559" t="s">
        <v>207</v>
      </c>
      <c r="I2559" t="str">
        <f>TRIM(SUBSTITUTE(Table1[[#This Row],[Player]], " ", ""))</f>
        <v>A.Hurley</v>
      </c>
      <c r="J2559">
        <v>0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f t="shared" ref="V2559:V2582" si="121">L2559*1+P2559*2+Q2559*3+R2559*4</f>
        <v>0</v>
      </c>
      <c r="W2559" t="s">
        <v>73</v>
      </c>
      <c r="X2559" s="3"/>
      <c r="Y2559">
        <v>0</v>
      </c>
      <c r="AF2559">
        <f>Table1[[#This Row],[AB]]+Table1[[#This Row],[BB]]+Table1[[#This Row],[SF]]</f>
        <v>0</v>
      </c>
      <c r="AG2559">
        <f>Table1[[#This Row],[H]]+Table1[[#This Row],[BB]]</f>
        <v>0</v>
      </c>
      <c r="AH2559">
        <f>Table1[[#This Row],[H]]-Table1[[#This Row],[2B]]-Table1[[#This Row],[3B]]-Table1[[#This Row],[HR]]</f>
        <v>0</v>
      </c>
      <c r="AI2559" s="3">
        <f>IF(Table1[[#This Row],[Team_Game_Number]] &gt;_xlfn.MAXIFS(Table1[Team_Game_Number],Table1[Team],Table1[[#This Row],[Team]]) - 5,1,0)</f>
        <v>0</v>
      </c>
      <c r="AJ2559" cm="1">
        <f t="array" ref="AJ2559">MATCH(Table1[[#This Row],[Game_ID]],_xlfn.UNIQUE(_xlfn._xlws.FILTER(Table1[Game_ID],Table1[Team]=Table1[[#This Row],[Team]])),0)</f>
        <v>26</v>
      </c>
      <c r="AK2559">
        <f>IF(Table1[[#This Row],[Last5_Flag]]=1,1,0)</f>
        <v>0</v>
      </c>
      <c r="AL2559">
        <f>COUNTIFS(
    Table1[Player Name], Table1[[#This Row],[Player Name]],
    Table1[Position], Table1[[#This Row],[Position]]
)</f>
        <v>16</v>
      </c>
      <c r="AM2559" t="str" cm="1">
        <f t="array" ref="AM25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560" spans="1:39" x14ac:dyDescent="0.2">
      <c r="A2560" t="str">
        <f>TEXT(Table1[[#This Row],[Date]],"yyyymmdd") &amp; "_" &amp; (LEFT(D2560,3) &amp; "_" &amp; LEFT(E2560,3) &amp; "_" &amp; (Table1[[#This Row],[Game_no.]]))</f>
        <v>20260321_Con_UC_2</v>
      </c>
      <c r="B2560" s="1">
        <v>46102</v>
      </c>
      <c r="C2560" s="3">
        <v>2</v>
      </c>
      <c r="D2560" t="s">
        <v>97</v>
      </c>
      <c r="E2560" t="s">
        <v>201</v>
      </c>
      <c r="F2560" t="s">
        <v>201</v>
      </c>
      <c r="G2560" t="s">
        <v>97</v>
      </c>
      <c r="H2560" t="s">
        <v>210</v>
      </c>
      <c r="I2560" t="str">
        <f>TRIM(SUBSTITUTE(Table1[[#This Row],[Player]], " ", ""))</f>
        <v>E.Smith</v>
      </c>
      <c r="J2560">
        <v>2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f t="shared" si="121"/>
        <v>0</v>
      </c>
      <c r="W2560" t="s">
        <v>7</v>
      </c>
      <c r="X2560" s="3">
        <v>7</v>
      </c>
      <c r="Y2560">
        <v>0</v>
      </c>
      <c r="AF2560">
        <f>Table1[[#This Row],[AB]]+Table1[[#This Row],[BB]]+Table1[[#This Row],[SF]]</f>
        <v>2</v>
      </c>
      <c r="AG2560">
        <f>Table1[[#This Row],[H]]+Table1[[#This Row],[BB]]</f>
        <v>0</v>
      </c>
      <c r="AH2560">
        <f>Table1[[#This Row],[H]]-Table1[[#This Row],[2B]]-Table1[[#This Row],[3B]]-Table1[[#This Row],[HR]]</f>
        <v>0</v>
      </c>
      <c r="AI2560" s="3">
        <f>IF(Table1[[#This Row],[Team_Game_Number]] &gt;_xlfn.MAXIFS(Table1[Team_Game_Number],Table1[Team],Table1[[#This Row],[Team]]) - 5,1,0)</f>
        <v>0</v>
      </c>
      <c r="AJ2560" cm="1">
        <f t="array" ref="AJ2560">MATCH(Table1[[#This Row],[Game_ID]],_xlfn.UNIQUE(_xlfn._xlws.FILTER(Table1[Game_ID],Table1[Team]=Table1[[#This Row],[Team]])),0)</f>
        <v>26</v>
      </c>
      <c r="AK2560">
        <f>IF(Table1[[#This Row],[Last5_Flag]]=1,1,0)</f>
        <v>0</v>
      </c>
      <c r="AL2560">
        <f>COUNTIFS(
    Table1[Player Name], Table1[[#This Row],[Player Name]],
    Table1[Position], Table1[[#This Row],[Position]]
)</f>
        <v>28</v>
      </c>
      <c r="AM2560" t="str" cm="1">
        <f t="array" ref="AM25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561" spans="1:39" x14ac:dyDescent="0.2">
      <c r="A2561" t="str">
        <f>TEXT(Table1[[#This Row],[Date]],"yyyymmdd") &amp; "_" &amp; (LEFT(D2561,3) &amp; "_" &amp; LEFT(E2561,3) &amp; "_" &amp; (Table1[[#This Row],[Game_no.]]))</f>
        <v>20260321_Con_UC_2</v>
      </c>
      <c r="B2561" s="1">
        <v>46102</v>
      </c>
      <c r="C2561" s="3">
        <v>2</v>
      </c>
      <c r="D2561" t="s">
        <v>97</v>
      </c>
      <c r="E2561" t="s">
        <v>201</v>
      </c>
      <c r="F2561" t="s">
        <v>201</v>
      </c>
      <c r="G2561" t="s">
        <v>97</v>
      </c>
      <c r="H2561" t="s">
        <v>239</v>
      </c>
      <c r="I2561" t="str">
        <f>TRIM(SUBSTITUTE(Table1[[#This Row],[Player]], " ", ""))</f>
        <v>M.Entler</v>
      </c>
      <c r="J2561">
        <v>3</v>
      </c>
      <c r="K2561">
        <v>1</v>
      </c>
      <c r="L2561">
        <v>1</v>
      </c>
      <c r="M2561">
        <v>1</v>
      </c>
      <c r="N2561">
        <v>0</v>
      </c>
      <c r="O2561">
        <v>1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f t="shared" si="121"/>
        <v>3</v>
      </c>
      <c r="W2561" t="s">
        <v>53</v>
      </c>
      <c r="X2561" s="3">
        <v>8</v>
      </c>
      <c r="Y2561">
        <v>0</v>
      </c>
      <c r="AF2561">
        <f>Table1[[#This Row],[AB]]+Table1[[#This Row],[BB]]+Table1[[#This Row],[SF]]</f>
        <v>3</v>
      </c>
      <c r="AG2561">
        <f>Table1[[#This Row],[H]]+Table1[[#This Row],[BB]]</f>
        <v>1</v>
      </c>
      <c r="AH2561">
        <f>Table1[[#This Row],[H]]-Table1[[#This Row],[2B]]-Table1[[#This Row],[3B]]-Table1[[#This Row],[HR]]</f>
        <v>0</v>
      </c>
      <c r="AI2561" s="3">
        <f>IF(Table1[[#This Row],[Team_Game_Number]] &gt;_xlfn.MAXIFS(Table1[Team_Game_Number],Table1[Team],Table1[[#This Row],[Team]]) - 5,1,0)</f>
        <v>0</v>
      </c>
      <c r="AJ2561" cm="1">
        <f t="array" ref="AJ2561">MATCH(Table1[[#This Row],[Game_ID]],_xlfn.UNIQUE(_xlfn._xlws.FILTER(Table1[Game_ID],Table1[Team]=Table1[[#This Row],[Team]])),0)</f>
        <v>26</v>
      </c>
      <c r="AK2561">
        <f>IF(Table1[[#This Row],[Last5_Flag]]=1,1,0)</f>
        <v>0</v>
      </c>
      <c r="AL2561">
        <f>COUNTIFS(
    Table1[Player Name], Table1[[#This Row],[Player Name]],
    Table1[Position], Table1[[#This Row],[Position]]
)</f>
        <v>4</v>
      </c>
      <c r="AM2561" t="str" cm="1">
        <f t="array" ref="AM25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562" spans="1:39" x14ac:dyDescent="0.2">
      <c r="A2562" t="str">
        <f>TEXT(Table1[[#This Row],[Date]],"yyyymmdd") &amp; "_" &amp; (LEFT(D2562,3) &amp; "_" &amp; LEFT(E2562,3) &amp; "_" &amp; (Table1[[#This Row],[Game_no.]]))</f>
        <v>20260321_Con_UC_2</v>
      </c>
      <c r="B2562" s="1">
        <v>46102</v>
      </c>
      <c r="C2562" s="3">
        <v>2</v>
      </c>
      <c r="D2562" t="s">
        <v>97</v>
      </c>
      <c r="E2562" t="s">
        <v>201</v>
      </c>
      <c r="F2562" t="s">
        <v>201</v>
      </c>
      <c r="G2562" t="s">
        <v>97</v>
      </c>
      <c r="H2562" t="s">
        <v>266</v>
      </c>
      <c r="I2562" t="str">
        <f>TRIM(SUBSTITUTE(Table1[[#This Row],[Player]], " ", ""))</f>
        <v>M.Hataway</v>
      </c>
      <c r="J2562">
        <v>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f t="shared" si="121"/>
        <v>0</v>
      </c>
      <c r="W2562" t="s">
        <v>54</v>
      </c>
      <c r="X2562" s="3">
        <v>9</v>
      </c>
      <c r="Y2562">
        <v>0</v>
      </c>
      <c r="AF2562">
        <f>Table1[[#This Row],[AB]]+Table1[[#This Row],[BB]]+Table1[[#This Row],[SF]]</f>
        <v>2</v>
      </c>
      <c r="AG2562">
        <f>Table1[[#This Row],[H]]+Table1[[#This Row],[BB]]</f>
        <v>0</v>
      </c>
      <c r="AH2562">
        <f>Table1[[#This Row],[H]]-Table1[[#This Row],[2B]]-Table1[[#This Row],[3B]]-Table1[[#This Row],[HR]]</f>
        <v>0</v>
      </c>
      <c r="AI2562" s="3">
        <f>IF(Table1[[#This Row],[Team_Game_Number]] &gt;_xlfn.MAXIFS(Table1[Team_Game_Number],Table1[Team],Table1[[#This Row],[Team]]) - 5,1,0)</f>
        <v>0</v>
      </c>
      <c r="AJ2562" cm="1">
        <f t="array" ref="AJ2562">MATCH(Table1[[#This Row],[Game_ID]],_xlfn.UNIQUE(_xlfn._xlws.FILTER(Table1[Game_ID],Table1[Team]=Table1[[#This Row],[Team]])),0)</f>
        <v>26</v>
      </c>
      <c r="AK2562">
        <f>IF(Table1[[#This Row],[Last5_Flag]]=1,1,0)</f>
        <v>0</v>
      </c>
      <c r="AL2562">
        <f>COUNTIFS(
    Table1[Player Name], Table1[[#This Row],[Player Name]],
    Table1[Position], Table1[[#This Row],[Position]]
)</f>
        <v>14</v>
      </c>
      <c r="AM2562" t="str" cm="1">
        <f t="array" ref="AM25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563" spans="1:39" x14ac:dyDescent="0.2">
      <c r="A2563" t="str">
        <f>TEXT(Table1[[#This Row],[Date]],"yyyymmdd") &amp; "_" &amp; (LEFT(D2563,3) &amp; "_" &amp; LEFT(E2563,3) &amp; "_" &amp; (Table1[[#This Row],[Game_no.]]))</f>
        <v>20260321_Con_UC_2</v>
      </c>
      <c r="B2563" s="1">
        <v>46102</v>
      </c>
      <c r="C2563" s="3">
        <v>2</v>
      </c>
      <c r="D2563" t="s">
        <v>97</v>
      </c>
      <c r="E2563" t="s">
        <v>201</v>
      </c>
      <c r="F2563" t="s">
        <v>201</v>
      </c>
      <c r="G2563" t="s">
        <v>97</v>
      </c>
      <c r="H2563" t="s">
        <v>316</v>
      </c>
      <c r="I2563" t="str">
        <f>TRIM(SUBSTITUTE(Table1[[#This Row],[Player]], " ", ""))</f>
        <v>S.Compton</v>
      </c>
      <c r="J2563">
        <v>1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f t="shared" si="121"/>
        <v>1</v>
      </c>
      <c r="W2563" t="s">
        <v>74</v>
      </c>
      <c r="X2563" s="3">
        <v>9</v>
      </c>
      <c r="Y2563">
        <v>0</v>
      </c>
      <c r="AF2563">
        <f>Table1[[#This Row],[AB]]+Table1[[#This Row],[BB]]+Table1[[#This Row],[SF]]</f>
        <v>1</v>
      </c>
      <c r="AG2563">
        <f>Table1[[#This Row],[H]]+Table1[[#This Row],[BB]]</f>
        <v>1</v>
      </c>
      <c r="AH2563">
        <f>Table1[[#This Row],[H]]-Table1[[#This Row],[2B]]-Table1[[#This Row],[3B]]-Table1[[#This Row],[HR]]</f>
        <v>1</v>
      </c>
      <c r="AI2563" s="3">
        <f>IF(Table1[[#This Row],[Team_Game_Number]] &gt;_xlfn.MAXIFS(Table1[Team_Game_Number],Table1[Team],Table1[[#This Row],[Team]]) - 5,1,0)</f>
        <v>0</v>
      </c>
      <c r="AJ2563" cm="1">
        <f t="array" ref="AJ2563">MATCH(Table1[[#This Row],[Game_ID]],_xlfn.UNIQUE(_xlfn._xlws.FILTER(Table1[Game_ID],Table1[Team]=Table1[[#This Row],[Team]])),0)</f>
        <v>26</v>
      </c>
      <c r="AK2563">
        <f>IF(Table1[[#This Row],[Last5_Flag]]=1,1,0)</f>
        <v>0</v>
      </c>
      <c r="AL2563">
        <f>COUNTIFS(
    Table1[Player Name], Table1[[#This Row],[Player Name]],
    Table1[Position], Table1[[#This Row],[Position]]
)</f>
        <v>6</v>
      </c>
      <c r="AM2563" t="str" cm="1">
        <f t="array" ref="AM25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564" spans="1:39" x14ac:dyDescent="0.2">
      <c r="A2564" t="str">
        <f>TEXT(Table1[[#This Row],[Date]],"yyyymmdd") &amp; "_" &amp; (LEFT(D2564,3) &amp; "_" &amp; LEFT(E2564,3) &amp; "_" &amp; (Table1[[#This Row],[Game_no.]]))</f>
        <v>20260321_Con_UC_2</v>
      </c>
      <c r="B2564" s="1">
        <v>46102</v>
      </c>
      <c r="C2564" s="3">
        <v>2</v>
      </c>
      <c r="D2564" t="s">
        <v>97</v>
      </c>
      <c r="E2564" t="s">
        <v>201</v>
      </c>
      <c r="F2564" t="s">
        <v>201</v>
      </c>
      <c r="G2564" t="s">
        <v>97</v>
      </c>
      <c r="H2564" t="s">
        <v>208</v>
      </c>
      <c r="I2564" t="str">
        <f>TRIM(SUBSTITUTE(Table1[[#This Row],[Player]], " ", ""))</f>
        <v>A.Espinoza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f t="shared" si="121"/>
        <v>0</v>
      </c>
      <c r="W2564" t="s">
        <v>57</v>
      </c>
      <c r="X2564" s="3"/>
      <c r="Y2564">
        <v>0</v>
      </c>
      <c r="AF2564">
        <f>Table1[[#This Row],[AB]]+Table1[[#This Row],[BB]]+Table1[[#This Row],[SF]]</f>
        <v>0</v>
      </c>
      <c r="AG2564">
        <f>Table1[[#This Row],[H]]+Table1[[#This Row],[BB]]</f>
        <v>0</v>
      </c>
      <c r="AH2564">
        <f>Table1[[#This Row],[H]]-Table1[[#This Row],[2B]]-Table1[[#This Row],[3B]]-Table1[[#This Row],[HR]]</f>
        <v>0</v>
      </c>
      <c r="AI2564" s="3">
        <f>IF(Table1[[#This Row],[Team_Game_Number]] &gt;_xlfn.MAXIFS(Table1[Team_Game_Number],Table1[Team],Table1[[#This Row],[Team]]) - 5,1,0)</f>
        <v>0</v>
      </c>
      <c r="AJ2564" cm="1">
        <f t="array" ref="AJ2564">MATCH(Table1[[#This Row],[Game_ID]],_xlfn.UNIQUE(_xlfn._xlws.FILTER(Table1[Game_ID],Table1[Team]=Table1[[#This Row],[Team]])),0)</f>
        <v>26</v>
      </c>
      <c r="AK2564">
        <f>IF(Table1[[#This Row],[Last5_Flag]]=1,1,0)</f>
        <v>0</v>
      </c>
      <c r="AL2564">
        <f>COUNTIFS(
    Table1[Player Name], Table1[[#This Row],[Player Name]],
    Table1[Position], Table1[[#This Row],[Position]]
)</f>
        <v>31</v>
      </c>
      <c r="AM2564" t="str" cm="1">
        <f t="array" ref="AM25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565" spans="1:39" x14ac:dyDescent="0.2">
      <c r="A2565" t="str">
        <f>TEXT(Table1[[#This Row],[Date]],"yyyymmdd") &amp; "_" &amp; (LEFT(D2565,3) &amp; "_" &amp; LEFT(E2565,3) &amp; "_" &amp; (Table1[[#This Row],[Game_no.]]))</f>
        <v>20260321_Con_UC_2</v>
      </c>
      <c r="B2565" s="1">
        <v>46102</v>
      </c>
      <c r="C2565" s="3">
        <v>2</v>
      </c>
      <c r="D2565" t="s">
        <v>97</v>
      </c>
      <c r="E2565" t="s">
        <v>201</v>
      </c>
      <c r="F2565" t="s">
        <v>97</v>
      </c>
      <c r="G2565" t="s">
        <v>201</v>
      </c>
      <c r="H2565" t="s">
        <v>98</v>
      </c>
      <c r="I2565" t="str">
        <f>TRIM(SUBSTITUTE(Table1[[#This Row],[Player]], " ", ""))</f>
        <v>K.Morgan</v>
      </c>
      <c r="J2565">
        <v>3</v>
      </c>
      <c r="K2565">
        <v>0</v>
      </c>
      <c r="L2565">
        <v>1</v>
      </c>
      <c r="M2565">
        <v>0</v>
      </c>
      <c r="N2565">
        <v>0</v>
      </c>
      <c r="O2565">
        <v>2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f t="shared" si="121"/>
        <v>1</v>
      </c>
      <c r="W2565" t="s">
        <v>8</v>
      </c>
      <c r="X2565" s="3">
        <v>1</v>
      </c>
      <c r="Y2565">
        <v>2</v>
      </c>
      <c r="AF2565">
        <f>Table1[[#This Row],[AB]]+Table1[[#This Row],[BB]]+Table1[[#This Row],[SF]]</f>
        <v>3</v>
      </c>
      <c r="AG2565">
        <f>Table1[[#This Row],[H]]+Table1[[#This Row],[BB]]</f>
        <v>1</v>
      </c>
      <c r="AH2565">
        <f>Table1[[#This Row],[H]]-Table1[[#This Row],[2B]]-Table1[[#This Row],[3B]]-Table1[[#This Row],[HR]]</f>
        <v>1</v>
      </c>
      <c r="AI2565" s="3">
        <f>IF(Table1[[#This Row],[Team_Game_Number]] &gt;_xlfn.MAXIFS(Table1[Team_Game_Number],Table1[Team],Table1[[#This Row],[Team]]) - 5,1,0)</f>
        <v>0</v>
      </c>
      <c r="AJ2565" cm="1">
        <f t="array" ref="AJ2565">MATCH(Table1[[#This Row],[Game_ID]],_xlfn.UNIQUE(_xlfn._xlws.FILTER(Table1[Game_ID],Table1[Team]=Table1[[#This Row],[Team]])),0)</f>
        <v>20</v>
      </c>
      <c r="AK2565">
        <f>IF(Table1[[#This Row],[Last5_Flag]]=1,1,0)</f>
        <v>0</v>
      </c>
      <c r="AL2565">
        <f>COUNTIFS(
    Table1[Player Name], Table1[[#This Row],[Player Name]],
    Table1[Position], Table1[[#This Row],[Position]]
)</f>
        <v>28</v>
      </c>
      <c r="AM2565" t="str" cm="1">
        <f t="array" ref="AM25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566" spans="1:39" x14ac:dyDescent="0.2">
      <c r="A2566" t="str">
        <f>TEXT(Table1[[#This Row],[Date]],"yyyymmdd") &amp; "_" &amp; (LEFT(D2566,3) &amp; "_" &amp; LEFT(E2566,3) &amp; "_" &amp; (Table1[[#This Row],[Game_no.]]))</f>
        <v>20260321_Con_UC_2</v>
      </c>
      <c r="B2566" s="1">
        <v>46102</v>
      </c>
      <c r="C2566" s="3">
        <v>2</v>
      </c>
      <c r="D2566" t="s">
        <v>97</v>
      </c>
      <c r="E2566" t="s">
        <v>201</v>
      </c>
      <c r="F2566" t="s">
        <v>97</v>
      </c>
      <c r="G2566" t="s">
        <v>201</v>
      </c>
      <c r="H2566" t="s">
        <v>101</v>
      </c>
      <c r="I2566" t="str">
        <f>TRIM(SUBSTITUTE(Table1[[#This Row],[Player]], " ", ""))</f>
        <v>L.Lewis</v>
      </c>
      <c r="J2566">
        <v>2</v>
      </c>
      <c r="K2566">
        <v>1</v>
      </c>
      <c r="L2566">
        <v>0</v>
      </c>
      <c r="M2566">
        <v>0</v>
      </c>
      <c r="N2566">
        <v>1</v>
      </c>
      <c r="O2566">
        <v>2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f t="shared" si="121"/>
        <v>0</v>
      </c>
      <c r="W2566" t="s">
        <v>48</v>
      </c>
      <c r="X2566" s="3">
        <v>2</v>
      </c>
      <c r="Y2566">
        <v>0</v>
      </c>
      <c r="AF2566">
        <f>Table1[[#This Row],[AB]]+Table1[[#This Row],[BB]]+Table1[[#This Row],[SF]]</f>
        <v>3</v>
      </c>
      <c r="AG2566">
        <f>Table1[[#This Row],[H]]+Table1[[#This Row],[BB]]</f>
        <v>1</v>
      </c>
      <c r="AH2566">
        <f>Table1[[#This Row],[H]]-Table1[[#This Row],[2B]]-Table1[[#This Row],[3B]]-Table1[[#This Row],[HR]]</f>
        <v>0</v>
      </c>
      <c r="AI2566" s="3">
        <f>IF(Table1[[#This Row],[Team_Game_Number]] &gt;_xlfn.MAXIFS(Table1[Team_Game_Number],Table1[Team],Table1[[#This Row],[Team]]) - 5,1,0)</f>
        <v>0</v>
      </c>
      <c r="AJ2566" cm="1">
        <f t="array" ref="AJ2566">MATCH(Table1[[#This Row],[Game_ID]],_xlfn.UNIQUE(_xlfn._xlws.FILTER(Table1[Game_ID],Table1[Team]=Table1[[#This Row],[Team]])),0)</f>
        <v>20</v>
      </c>
      <c r="AK2566">
        <f>IF(Table1[[#This Row],[Last5_Flag]]=1,1,0)</f>
        <v>0</v>
      </c>
      <c r="AL2566">
        <f>COUNTIFS(
    Table1[Player Name], Table1[[#This Row],[Player Name]],
    Table1[Position], Table1[[#This Row],[Position]]
)</f>
        <v>28</v>
      </c>
      <c r="AM2566" t="str" cm="1">
        <f t="array" ref="AM25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567" spans="1:39" x14ac:dyDescent="0.2">
      <c r="A2567" t="str">
        <f>TEXT(Table1[[#This Row],[Date]],"yyyymmdd") &amp; "_" &amp; (LEFT(D2567,3) &amp; "_" &amp; LEFT(E2567,3) &amp; "_" &amp; (Table1[[#This Row],[Game_no.]]))</f>
        <v>20260321_Con_UC_2</v>
      </c>
      <c r="B2567" s="1">
        <v>46102</v>
      </c>
      <c r="C2567" s="3">
        <v>2</v>
      </c>
      <c r="D2567" t="s">
        <v>97</v>
      </c>
      <c r="E2567" t="s">
        <v>201</v>
      </c>
      <c r="F2567" t="s">
        <v>97</v>
      </c>
      <c r="G2567" t="s">
        <v>201</v>
      </c>
      <c r="H2567" t="s">
        <v>111</v>
      </c>
      <c r="I2567" t="str">
        <f>TRIM(SUBSTITUTE(Table1[[#This Row],[Player]], " ", ""))</f>
        <v>H.Niten</v>
      </c>
      <c r="J2567">
        <v>3</v>
      </c>
      <c r="K2567">
        <v>1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f t="shared" si="121"/>
        <v>1</v>
      </c>
      <c r="W2567" t="s">
        <v>52</v>
      </c>
      <c r="X2567" s="3">
        <v>3</v>
      </c>
      <c r="Y2567">
        <v>2</v>
      </c>
      <c r="AF2567">
        <f>Table1[[#This Row],[AB]]+Table1[[#This Row],[BB]]+Table1[[#This Row],[SF]]</f>
        <v>3</v>
      </c>
      <c r="AG2567">
        <f>Table1[[#This Row],[H]]+Table1[[#This Row],[BB]]</f>
        <v>1</v>
      </c>
      <c r="AH2567">
        <f>Table1[[#This Row],[H]]-Table1[[#This Row],[2B]]-Table1[[#This Row],[3B]]-Table1[[#This Row],[HR]]</f>
        <v>1</v>
      </c>
      <c r="AI2567" s="3">
        <f>IF(Table1[[#This Row],[Team_Game_Number]] &gt;_xlfn.MAXIFS(Table1[Team_Game_Number],Table1[Team],Table1[[#This Row],[Team]]) - 5,1,0)</f>
        <v>0</v>
      </c>
      <c r="AJ2567" cm="1">
        <f t="array" ref="AJ2567">MATCH(Table1[[#This Row],[Game_ID]],_xlfn.UNIQUE(_xlfn._xlws.FILTER(Table1[Game_ID],Table1[Team]=Table1[[#This Row],[Team]])),0)</f>
        <v>20</v>
      </c>
      <c r="AK2567">
        <f>IF(Table1[[#This Row],[Last5_Flag]]=1,1,0)</f>
        <v>0</v>
      </c>
      <c r="AL2567">
        <f>COUNTIFS(
    Table1[Player Name], Table1[[#This Row],[Player Name]],
    Table1[Position], Table1[[#This Row],[Position]]
)</f>
        <v>11</v>
      </c>
      <c r="AM2567" t="str" cm="1">
        <f t="array" ref="AM25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68" spans="1:39" x14ac:dyDescent="0.2">
      <c r="A2568" t="str">
        <f>TEXT(Table1[[#This Row],[Date]],"yyyymmdd") &amp; "_" &amp; (LEFT(D2568,3) &amp; "_" &amp; LEFT(E2568,3) &amp; "_" &amp; (Table1[[#This Row],[Game_no.]]))</f>
        <v>20260321_Con_UC_2</v>
      </c>
      <c r="B2568" s="1">
        <v>46102</v>
      </c>
      <c r="C2568" s="3">
        <v>2</v>
      </c>
      <c r="D2568" t="s">
        <v>97</v>
      </c>
      <c r="E2568" t="s">
        <v>201</v>
      </c>
      <c r="F2568" t="s">
        <v>97</v>
      </c>
      <c r="G2568" t="s">
        <v>201</v>
      </c>
      <c r="H2568" t="s">
        <v>100</v>
      </c>
      <c r="I2568" t="str">
        <f>TRIM(SUBSTITUTE(Table1[[#This Row],[Player]], " ", ""))</f>
        <v>M.Hollis</v>
      </c>
      <c r="J2568">
        <v>3</v>
      </c>
      <c r="K2568">
        <v>1</v>
      </c>
      <c r="L2568">
        <v>3</v>
      </c>
      <c r="M2568">
        <v>2</v>
      </c>
      <c r="N2568">
        <v>0</v>
      </c>
      <c r="O2568">
        <v>0</v>
      </c>
      <c r="P2568">
        <v>1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f t="shared" si="121"/>
        <v>9</v>
      </c>
      <c r="W2568" t="s">
        <v>43</v>
      </c>
      <c r="X2568" s="3">
        <v>4</v>
      </c>
      <c r="Y2568">
        <v>0</v>
      </c>
      <c r="AF2568">
        <f>Table1[[#This Row],[AB]]+Table1[[#This Row],[BB]]+Table1[[#This Row],[SF]]</f>
        <v>3</v>
      </c>
      <c r="AG2568">
        <f>Table1[[#This Row],[H]]+Table1[[#This Row],[BB]]</f>
        <v>3</v>
      </c>
      <c r="AH2568">
        <f>Table1[[#This Row],[H]]-Table1[[#This Row],[2B]]-Table1[[#This Row],[3B]]-Table1[[#This Row],[HR]]</f>
        <v>1</v>
      </c>
      <c r="AI2568" s="3">
        <f>IF(Table1[[#This Row],[Team_Game_Number]] &gt;_xlfn.MAXIFS(Table1[Team_Game_Number],Table1[Team],Table1[[#This Row],[Team]]) - 5,1,0)</f>
        <v>0</v>
      </c>
      <c r="AJ2568" cm="1">
        <f t="array" ref="AJ2568">MATCH(Table1[[#This Row],[Game_ID]],_xlfn.UNIQUE(_xlfn._xlws.FILTER(Table1[Game_ID],Table1[Team]=Table1[[#This Row],[Team]])),0)</f>
        <v>20</v>
      </c>
      <c r="AK2568">
        <f>IF(Table1[[#This Row],[Last5_Flag]]=1,1,0)</f>
        <v>0</v>
      </c>
      <c r="AL2568">
        <f>COUNTIFS(
    Table1[Player Name], Table1[[#This Row],[Player Name]],
    Table1[Position], Table1[[#This Row],[Position]]
)</f>
        <v>9</v>
      </c>
      <c r="AM2568" t="str" cm="1">
        <f t="array" ref="AM25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569" spans="1:39" x14ac:dyDescent="0.2">
      <c r="A2569" t="str">
        <f>TEXT(Table1[[#This Row],[Date]],"yyyymmdd") &amp; "_" &amp; (LEFT(D2569,3) &amp; "_" &amp; LEFT(E2569,3) &amp; "_" &amp; (Table1[[#This Row],[Game_no.]]))</f>
        <v>20260321_Con_UC_2</v>
      </c>
      <c r="B2569" s="1">
        <v>46102</v>
      </c>
      <c r="C2569" s="3">
        <v>2</v>
      </c>
      <c r="D2569" t="s">
        <v>97</v>
      </c>
      <c r="E2569" t="s">
        <v>201</v>
      </c>
      <c r="F2569" t="s">
        <v>97</v>
      </c>
      <c r="G2569" t="s">
        <v>201</v>
      </c>
      <c r="H2569" t="s">
        <v>317</v>
      </c>
      <c r="I2569" t="str">
        <f>TRIM(SUBSTITUTE(Table1[[#This Row],[Player]], " ", ""))</f>
        <v>J.Ervin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f t="shared" si="121"/>
        <v>0</v>
      </c>
      <c r="W2569" t="s">
        <v>73</v>
      </c>
      <c r="X2569" s="3"/>
      <c r="Y2569">
        <v>0</v>
      </c>
      <c r="AF2569">
        <f>Table1[[#This Row],[AB]]+Table1[[#This Row],[BB]]+Table1[[#This Row],[SF]]</f>
        <v>0</v>
      </c>
      <c r="AG2569">
        <f>Table1[[#This Row],[H]]+Table1[[#This Row],[BB]]</f>
        <v>0</v>
      </c>
      <c r="AH2569">
        <f>Table1[[#This Row],[H]]-Table1[[#This Row],[2B]]-Table1[[#This Row],[3B]]-Table1[[#This Row],[HR]]</f>
        <v>0</v>
      </c>
      <c r="AI2569" s="3">
        <f>IF(Table1[[#This Row],[Team_Game_Number]] &gt;_xlfn.MAXIFS(Table1[Team_Game_Number],Table1[Team],Table1[[#This Row],[Team]]) - 5,1,0)</f>
        <v>0</v>
      </c>
      <c r="AJ2569" cm="1">
        <f t="array" ref="AJ2569">MATCH(Table1[[#This Row],[Game_ID]],_xlfn.UNIQUE(_xlfn._xlws.FILTER(Table1[Game_ID],Table1[Team]=Table1[[#This Row],[Team]])),0)</f>
        <v>20</v>
      </c>
      <c r="AK2569">
        <f>IF(Table1[[#This Row],[Last5_Flag]]=1,1,0)</f>
        <v>0</v>
      </c>
      <c r="AL2569">
        <f>COUNTIFS(
    Table1[Player Name], Table1[[#This Row],[Player Name]],
    Table1[Position], Table1[[#This Row],[Position]]
)</f>
        <v>3</v>
      </c>
      <c r="AM2569" t="str" cm="1">
        <f t="array" ref="AM25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570" spans="1:39" x14ac:dyDescent="0.2">
      <c r="A2570" t="str">
        <f>TEXT(Table1[[#This Row],[Date]],"yyyymmdd") &amp; "_" &amp; (LEFT(D2570,3) &amp; "_" &amp; LEFT(E2570,3) &amp; "_" &amp; (Table1[[#This Row],[Game_no.]]))</f>
        <v>20260321_Con_UC_2</v>
      </c>
      <c r="B2570" s="1">
        <v>46102</v>
      </c>
      <c r="C2570" s="3">
        <v>2</v>
      </c>
      <c r="D2570" t="s">
        <v>97</v>
      </c>
      <c r="E2570" t="s">
        <v>201</v>
      </c>
      <c r="F2570" t="s">
        <v>97</v>
      </c>
      <c r="G2570" t="s">
        <v>201</v>
      </c>
      <c r="H2570" t="s">
        <v>104</v>
      </c>
      <c r="I2570" t="str">
        <f>TRIM(SUBSTITUTE(Table1[[#This Row],[Player]], " ", ""))</f>
        <v>K.McCord</v>
      </c>
      <c r="J2570">
        <v>2</v>
      </c>
      <c r="K2570">
        <v>0</v>
      </c>
      <c r="L2570">
        <v>0</v>
      </c>
      <c r="M2570">
        <v>1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f t="shared" si="121"/>
        <v>0</v>
      </c>
      <c r="W2570" t="s">
        <v>7</v>
      </c>
      <c r="X2570" s="3">
        <v>5</v>
      </c>
      <c r="Y2570">
        <v>0</v>
      </c>
      <c r="AF2570">
        <f>Table1[[#This Row],[AB]]+Table1[[#This Row],[BB]]+Table1[[#This Row],[SF]]</f>
        <v>3</v>
      </c>
      <c r="AG2570">
        <f>Table1[[#This Row],[H]]+Table1[[#This Row],[BB]]</f>
        <v>0</v>
      </c>
      <c r="AH2570">
        <f>Table1[[#This Row],[H]]-Table1[[#This Row],[2B]]-Table1[[#This Row],[3B]]-Table1[[#This Row],[HR]]</f>
        <v>0</v>
      </c>
      <c r="AI2570" s="3">
        <f>IF(Table1[[#This Row],[Team_Game_Number]] &gt;_xlfn.MAXIFS(Table1[Team_Game_Number],Table1[Team],Table1[[#This Row],[Team]]) - 5,1,0)</f>
        <v>0</v>
      </c>
      <c r="AJ2570" cm="1">
        <f t="array" ref="AJ2570">MATCH(Table1[[#This Row],[Game_ID]],_xlfn.UNIQUE(_xlfn._xlws.FILTER(Table1[Game_ID],Table1[Team]=Table1[[#This Row],[Team]])),0)</f>
        <v>20</v>
      </c>
      <c r="AK2570">
        <f>IF(Table1[[#This Row],[Last5_Flag]]=1,1,0)</f>
        <v>0</v>
      </c>
      <c r="AL2570">
        <f>COUNTIFS(
    Table1[Player Name], Table1[[#This Row],[Player Name]],
    Table1[Position], Table1[[#This Row],[Position]]
)</f>
        <v>22</v>
      </c>
      <c r="AM2570" t="str" cm="1">
        <f t="array" ref="AM25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571" spans="1:39" x14ac:dyDescent="0.2">
      <c r="A2571" t="str">
        <f>TEXT(Table1[[#This Row],[Date]],"yyyymmdd") &amp; "_" &amp; (LEFT(D2571,3) &amp; "_" &amp; LEFT(E2571,3) &amp; "_" &amp; (Table1[[#This Row],[Game_no.]]))</f>
        <v>20260321_Con_UC_2</v>
      </c>
      <c r="B2571" s="1">
        <v>46102</v>
      </c>
      <c r="C2571" s="3">
        <v>2</v>
      </c>
      <c r="D2571" t="s">
        <v>97</v>
      </c>
      <c r="E2571" t="s">
        <v>201</v>
      </c>
      <c r="F2571" t="s">
        <v>97</v>
      </c>
      <c r="G2571" t="s">
        <v>201</v>
      </c>
      <c r="H2571" t="s">
        <v>102</v>
      </c>
      <c r="I2571" t="str">
        <f>TRIM(SUBSTITUTE(Table1[[#This Row],[Player]], " ", ""))</f>
        <v>A.Giles</v>
      </c>
      <c r="J2571">
        <v>3</v>
      </c>
      <c r="K2571">
        <v>0</v>
      </c>
      <c r="L2571">
        <v>0</v>
      </c>
      <c r="M2571">
        <v>0</v>
      </c>
      <c r="N2571">
        <v>0</v>
      </c>
      <c r="O2571">
        <v>2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f t="shared" si="121"/>
        <v>0</v>
      </c>
      <c r="W2571" t="s">
        <v>57</v>
      </c>
      <c r="X2571" s="3">
        <v>6</v>
      </c>
      <c r="Y2571">
        <v>0</v>
      </c>
      <c r="AF2571">
        <f>Table1[[#This Row],[AB]]+Table1[[#This Row],[BB]]+Table1[[#This Row],[SF]]</f>
        <v>3</v>
      </c>
      <c r="AG2571">
        <f>Table1[[#This Row],[H]]+Table1[[#This Row],[BB]]</f>
        <v>0</v>
      </c>
      <c r="AH2571">
        <f>Table1[[#This Row],[H]]-Table1[[#This Row],[2B]]-Table1[[#This Row],[3B]]-Table1[[#This Row],[HR]]</f>
        <v>0</v>
      </c>
      <c r="AI2571" s="3">
        <f>IF(Table1[[#This Row],[Team_Game_Number]] &gt;_xlfn.MAXIFS(Table1[Team_Game_Number],Table1[Team],Table1[[#This Row],[Team]]) - 5,1,0)</f>
        <v>0</v>
      </c>
      <c r="AJ2571" cm="1">
        <f t="array" ref="AJ2571">MATCH(Table1[[#This Row],[Game_ID]],_xlfn.UNIQUE(_xlfn._xlws.FILTER(Table1[Game_ID],Table1[Team]=Table1[[#This Row],[Team]])),0)</f>
        <v>20</v>
      </c>
      <c r="AK2571">
        <f>IF(Table1[[#This Row],[Last5_Flag]]=1,1,0)</f>
        <v>0</v>
      </c>
      <c r="AL2571">
        <f>COUNTIFS(
    Table1[Player Name], Table1[[#This Row],[Player Name]],
    Table1[Position], Table1[[#This Row],[Position]]
)</f>
        <v>27</v>
      </c>
      <c r="AM2571" t="str" cm="1">
        <f t="array" ref="AM25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572" spans="1:39" x14ac:dyDescent="0.2">
      <c r="A2572" t="str">
        <f>TEXT(Table1[[#This Row],[Date]],"yyyymmdd") &amp; "_" &amp; (LEFT(D2572,3) &amp; "_" &amp; LEFT(E2572,3) &amp; "_" &amp; (Table1[[#This Row],[Game_no.]]))</f>
        <v>20260321_Con_UC_2</v>
      </c>
      <c r="B2572" s="1">
        <v>46102</v>
      </c>
      <c r="C2572" s="3">
        <v>2</v>
      </c>
      <c r="D2572" t="s">
        <v>97</v>
      </c>
      <c r="E2572" t="s">
        <v>201</v>
      </c>
      <c r="F2572" t="s">
        <v>97</v>
      </c>
      <c r="G2572" t="s">
        <v>201</v>
      </c>
      <c r="H2572" t="s">
        <v>103</v>
      </c>
      <c r="I2572" t="str">
        <f>TRIM(SUBSTITUTE(Table1[[#This Row],[Player]], " ", ""))</f>
        <v>M.Gleason</v>
      </c>
      <c r="J2572">
        <v>3</v>
      </c>
      <c r="K2572">
        <v>0</v>
      </c>
      <c r="L2572">
        <v>0</v>
      </c>
      <c r="M2572">
        <v>0</v>
      </c>
      <c r="N2572">
        <v>0</v>
      </c>
      <c r="O2572">
        <v>2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f t="shared" si="121"/>
        <v>0</v>
      </c>
      <c r="W2572" t="s">
        <v>54</v>
      </c>
      <c r="X2572" s="3">
        <v>7</v>
      </c>
      <c r="Y2572">
        <v>0</v>
      </c>
      <c r="AF2572">
        <f>Table1[[#This Row],[AB]]+Table1[[#This Row],[BB]]+Table1[[#This Row],[SF]]</f>
        <v>3</v>
      </c>
      <c r="AG2572">
        <f>Table1[[#This Row],[H]]+Table1[[#This Row],[BB]]</f>
        <v>0</v>
      </c>
      <c r="AH2572">
        <f>Table1[[#This Row],[H]]-Table1[[#This Row],[2B]]-Table1[[#This Row],[3B]]-Table1[[#This Row],[HR]]</f>
        <v>0</v>
      </c>
      <c r="AI2572" s="3">
        <f>IF(Table1[[#This Row],[Team_Game_Number]] &gt;_xlfn.MAXIFS(Table1[Team_Game_Number],Table1[Team],Table1[[#This Row],[Team]]) - 5,1,0)</f>
        <v>0</v>
      </c>
      <c r="AJ2572" cm="1">
        <f t="array" ref="AJ2572">MATCH(Table1[[#This Row],[Game_ID]],_xlfn.UNIQUE(_xlfn._xlws.FILTER(Table1[Game_ID],Table1[Team]=Table1[[#This Row],[Team]])),0)</f>
        <v>20</v>
      </c>
      <c r="AK2572">
        <f>IF(Table1[[#This Row],[Last5_Flag]]=1,1,0)</f>
        <v>0</v>
      </c>
      <c r="AL2572">
        <f>COUNTIFS(
    Table1[Player Name], Table1[[#This Row],[Player Name]],
    Table1[Position], Table1[[#This Row],[Position]]
)</f>
        <v>3</v>
      </c>
      <c r="AM2572" t="str" cm="1">
        <f t="array" ref="AM25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573" spans="1:39" x14ac:dyDescent="0.2">
      <c r="A2573" t="str">
        <f>TEXT(Table1[[#This Row],[Date]],"yyyymmdd") &amp; "_" &amp; (LEFT(D2573,3) &amp; "_" &amp; LEFT(E2573,3) &amp; "_" &amp; (Table1[[#This Row],[Game_no.]]))</f>
        <v>20260321_Con_UC_2</v>
      </c>
      <c r="B2573" s="1">
        <v>46102</v>
      </c>
      <c r="C2573" s="3">
        <v>2</v>
      </c>
      <c r="D2573" t="s">
        <v>97</v>
      </c>
      <c r="E2573" t="s">
        <v>201</v>
      </c>
      <c r="F2573" t="s">
        <v>97</v>
      </c>
      <c r="G2573" t="s">
        <v>201</v>
      </c>
      <c r="H2573" t="s">
        <v>105</v>
      </c>
      <c r="I2573" t="str">
        <f>TRIM(SUBSTITUTE(Table1[[#This Row],[Player]], " ", ""))</f>
        <v>K.Sholter</v>
      </c>
      <c r="J2573">
        <v>3</v>
      </c>
      <c r="K2573">
        <v>0</v>
      </c>
      <c r="L2573">
        <v>0</v>
      </c>
      <c r="M2573">
        <v>0</v>
      </c>
      <c r="N2573">
        <v>0</v>
      </c>
      <c r="O2573">
        <v>2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f t="shared" si="121"/>
        <v>0</v>
      </c>
      <c r="W2573" t="s">
        <v>50</v>
      </c>
      <c r="X2573" s="3">
        <v>8</v>
      </c>
      <c r="Y2573">
        <v>0</v>
      </c>
      <c r="AF2573">
        <f>Table1[[#This Row],[AB]]+Table1[[#This Row],[BB]]+Table1[[#This Row],[SF]]</f>
        <v>3</v>
      </c>
      <c r="AG2573">
        <f>Table1[[#This Row],[H]]+Table1[[#This Row],[BB]]</f>
        <v>0</v>
      </c>
      <c r="AH2573">
        <f>Table1[[#This Row],[H]]-Table1[[#This Row],[2B]]-Table1[[#This Row],[3B]]-Table1[[#This Row],[HR]]</f>
        <v>0</v>
      </c>
      <c r="AI2573" s="3">
        <f>IF(Table1[[#This Row],[Team_Game_Number]] &gt;_xlfn.MAXIFS(Table1[Team_Game_Number],Table1[Team],Table1[[#This Row],[Team]]) - 5,1,0)</f>
        <v>0</v>
      </c>
      <c r="AJ2573" cm="1">
        <f t="array" ref="AJ2573">MATCH(Table1[[#This Row],[Game_ID]],_xlfn.UNIQUE(_xlfn._xlws.FILTER(Table1[Game_ID],Table1[Team]=Table1[[#This Row],[Team]])),0)</f>
        <v>20</v>
      </c>
      <c r="AK2573">
        <f>IF(Table1[[#This Row],[Last5_Flag]]=1,1,0)</f>
        <v>0</v>
      </c>
      <c r="AL2573">
        <f>COUNTIFS(
    Table1[Player Name], Table1[[#This Row],[Player Name]],
    Table1[Position], Table1[[#This Row],[Position]]
)</f>
        <v>6</v>
      </c>
      <c r="AM2573" t="str" cm="1">
        <f t="array" ref="AM25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74" spans="1:39" x14ac:dyDescent="0.2">
      <c r="A2574" t="str">
        <f>TEXT(Table1[[#This Row],[Date]],"yyyymmdd") &amp; "_" &amp; (LEFT(D2574,3) &amp; "_" &amp; LEFT(E2574,3) &amp; "_" &amp; (Table1[[#This Row],[Game_no.]]))</f>
        <v>20260321_Con_UC_2</v>
      </c>
      <c r="B2574" s="1">
        <v>46102</v>
      </c>
      <c r="C2574" s="3">
        <v>2</v>
      </c>
      <c r="D2574" t="s">
        <v>97</v>
      </c>
      <c r="E2574" t="s">
        <v>201</v>
      </c>
      <c r="F2574" t="s">
        <v>97</v>
      </c>
      <c r="G2574" t="s">
        <v>201</v>
      </c>
      <c r="H2574" t="s">
        <v>107</v>
      </c>
      <c r="I2574" t="str">
        <f>TRIM(SUBSTITUTE(Table1[[#This Row],[Player]], " ", ""))</f>
        <v>G.Dodson</v>
      </c>
      <c r="J2574">
        <v>3</v>
      </c>
      <c r="K2574">
        <v>0</v>
      </c>
      <c r="L2574">
        <v>0</v>
      </c>
      <c r="M2574">
        <v>0</v>
      </c>
      <c r="N2574">
        <v>0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f t="shared" si="121"/>
        <v>0</v>
      </c>
      <c r="W2574" t="s">
        <v>53</v>
      </c>
      <c r="X2574" s="3">
        <v>9</v>
      </c>
      <c r="Y2574">
        <v>0</v>
      </c>
      <c r="AF2574">
        <f>Table1[[#This Row],[AB]]+Table1[[#This Row],[BB]]+Table1[[#This Row],[SF]]</f>
        <v>3</v>
      </c>
      <c r="AG2574">
        <f>Table1[[#This Row],[H]]+Table1[[#This Row],[BB]]</f>
        <v>0</v>
      </c>
      <c r="AH2574">
        <f>Table1[[#This Row],[H]]-Table1[[#This Row],[2B]]-Table1[[#This Row],[3B]]-Table1[[#This Row],[HR]]</f>
        <v>0</v>
      </c>
      <c r="AI2574" s="3">
        <f>IF(Table1[[#This Row],[Team_Game_Number]] &gt;_xlfn.MAXIFS(Table1[Team_Game_Number],Table1[Team],Table1[[#This Row],[Team]]) - 5,1,0)</f>
        <v>0</v>
      </c>
      <c r="AJ2574" cm="1">
        <f t="array" ref="AJ2574">MATCH(Table1[[#This Row],[Game_ID]],_xlfn.UNIQUE(_xlfn._xlws.FILTER(Table1[Game_ID],Table1[Team]=Table1[[#This Row],[Team]])),0)</f>
        <v>20</v>
      </c>
      <c r="AK2574">
        <f>IF(Table1[[#This Row],[Last5_Flag]]=1,1,0)</f>
        <v>0</v>
      </c>
      <c r="AL2574">
        <f>COUNTIFS(
    Table1[Player Name], Table1[[#This Row],[Player Name]],
    Table1[Position], Table1[[#This Row],[Position]]
)</f>
        <v>6</v>
      </c>
      <c r="AM2574" t="str" cm="1">
        <f t="array" ref="AM25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575" spans="1:39" x14ac:dyDescent="0.2">
      <c r="A2575" t="str">
        <f>TEXT(Table1[[#This Row],[Date]],"yyyymmdd") &amp; "_" &amp; (LEFT(D2575,3) &amp; "_" &amp; LEFT(E2575,3) &amp; "_" &amp; (Table1[[#This Row],[Game_no.]]))</f>
        <v>20260321_Con_UC_2</v>
      </c>
      <c r="B2575" s="1">
        <v>46102</v>
      </c>
      <c r="C2575" s="3">
        <v>2</v>
      </c>
      <c r="D2575" t="s">
        <v>97</v>
      </c>
      <c r="E2575" t="s">
        <v>201</v>
      </c>
      <c r="F2575" t="s">
        <v>97</v>
      </c>
      <c r="G2575" t="s">
        <v>201</v>
      </c>
      <c r="H2575" t="s">
        <v>108</v>
      </c>
      <c r="I2575" t="str">
        <f>TRIM(SUBSTITUTE(Table1[[#This Row],[Player]], " ", ""))</f>
        <v>R.Hintz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f t="shared" si="121"/>
        <v>0</v>
      </c>
      <c r="W2575" t="s">
        <v>58</v>
      </c>
      <c r="X2575" s="3"/>
      <c r="Y2575">
        <v>0</v>
      </c>
      <c r="Z2575">
        <v>7</v>
      </c>
      <c r="AA2575">
        <v>6</v>
      </c>
      <c r="AB2575">
        <v>5</v>
      </c>
      <c r="AC2575">
        <v>2</v>
      </c>
      <c r="AD2575">
        <v>4</v>
      </c>
      <c r="AE2575">
        <v>8</v>
      </c>
      <c r="AF2575">
        <f>Table1[[#This Row],[AB]]+Table1[[#This Row],[BB]]+Table1[[#This Row],[SF]]</f>
        <v>0</v>
      </c>
      <c r="AG2575">
        <f>Table1[[#This Row],[H]]+Table1[[#This Row],[BB]]</f>
        <v>0</v>
      </c>
      <c r="AH2575">
        <f>Table1[[#This Row],[H]]-Table1[[#This Row],[2B]]-Table1[[#This Row],[3B]]-Table1[[#This Row],[HR]]</f>
        <v>0</v>
      </c>
      <c r="AI2575" s="3">
        <f>IF(Table1[[#This Row],[Team_Game_Number]] &gt;_xlfn.MAXIFS(Table1[Team_Game_Number],Table1[Team],Table1[[#This Row],[Team]]) - 5,1,0)</f>
        <v>0</v>
      </c>
      <c r="AJ2575" cm="1">
        <f t="array" ref="AJ2575">MATCH(Table1[[#This Row],[Game_ID]],_xlfn.UNIQUE(_xlfn._xlws.FILTER(Table1[Game_ID],Table1[Team]=Table1[[#This Row],[Team]])),0)</f>
        <v>20</v>
      </c>
      <c r="AK2575">
        <f>IF(Table1[[#This Row],[Last5_Flag]]=1,1,0)</f>
        <v>0</v>
      </c>
      <c r="AL2575">
        <f>COUNTIFS(
    Table1[Player Name], Table1[[#This Row],[Player Name]],
    Table1[Position], Table1[[#This Row],[Position]]
)</f>
        <v>14</v>
      </c>
      <c r="AM2575" t="str" cm="1">
        <f t="array" ref="AM25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576" spans="1:39" x14ac:dyDescent="0.2">
      <c r="A2576" t="str">
        <f>TEXT(Table1[[#This Row],[Date]],"yyyymmdd") &amp; "_" &amp; (LEFT(D2576,3) &amp; "_" &amp; LEFT(E2576,3) &amp; "_" &amp; (Table1[[#This Row],[Game_no.]]))</f>
        <v>20260321_Gle_WVS_2</v>
      </c>
      <c r="B2576" s="1">
        <v>46102</v>
      </c>
      <c r="C2576" s="3">
        <v>2</v>
      </c>
      <c r="D2576" t="s">
        <v>71</v>
      </c>
      <c r="E2576" t="s">
        <v>130</v>
      </c>
      <c r="F2576" t="s">
        <v>71</v>
      </c>
      <c r="G2576" t="s">
        <v>130</v>
      </c>
      <c r="H2576" t="s">
        <v>76</v>
      </c>
      <c r="I2576" t="str">
        <f>TRIM(SUBSTITUTE(Table1[[#This Row],[Player]], " ", ""))</f>
        <v>K.Goodman</v>
      </c>
      <c r="J2576">
        <v>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f t="shared" si="121"/>
        <v>0</v>
      </c>
      <c r="W2576" t="s">
        <v>8</v>
      </c>
      <c r="X2576" s="3">
        <v>1</v>
      </c>
      <c r="Y2576">
        <v>0</v>
      </c>
      <c r="AF2576">
        <f>Table1[[#This Row],[AB]]+Table1[[#This Row],[BB]]+Table1[[#This Row],[SF]]</f>
        <v>2</v>
      </c>
      <c r="AG2576">
        <f>Table1[[#This Row],[H]]+Table1[[#This Row],[BB]]</f>
        <v>0</v>
      </c>
      <c r="AH2576">
        <f>Table1[[#This Row],[H]]-Table1[[#This Row],[2B]]-Table1[[#This Row],[3B]]-Table1[[#This Row],[HR]]</f>
        <v>0</v>
      </c>
      <c r="AI2576" s="3">
        <f>IF(Table1[[#This Row],[Team_Game_Number]] &gt;_xlfn.MAXIFS(Table1[Team_Game_Number],Table1[Team],Table1[[#This Row],[Team]]) - 5,1,0)</f>
        <v>0</v>
      </c>
      <c r="AJ2576" cm="1">
        <f t="array" ref="AJ2576">MATCH(Table1[[#This Row],[Game_ID]],_xlfn.UNIQUE(_xlfn._xlws.FILTER(Table1[Game_ID],Table1[Team]=Table1[[#This Row],[Team]])),0)</f>
        <v>22</v>
      </c>
      <c r="AK2576">
        <f>IF(Table1[[#This Row],[Last5_Flag]]=1,1,0)</f>
        <v>0</v>
      </c>
      <c r="AL2576">
        <f>COUNTIFS(
    Table1[Player Name], Table1[[#This Row],[Player Name]],
    Table1[Position], Table1[[#This Row],[Position]]
)</f>
        <v>13</v>
      </c>
      <c r="AM2576" t="str" cm="1">
        <f t="array" ref="AM25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577" spans="1:39" x14ac:dyDescent="0.2">
      <c r="A2577" t="str">
        <f>TEXT(Table1[[#This Row],[Date]],"yyyymmdd") &amp; "_" &amp; (LEFT(D2577,3) &amp; "_" &amp; LEFT(E2577,3) &amp; "_" &amp; (Table1[[#This Row],[Game_no.]]))</f>
        <v>20260321_Gle_WVS_2</v>
      </c>
      <c r="B2577" s="1">
        <v>46102</v>
      </c>
      <c r="C2577" s="3">
        <v>2</v>
      </c>
      <c r="D2577" t="s">
        <v>71</v>
      </c>
      <c r="E2577" t="s">
        <v>130</v>
      </c>
      <c r="F2577" t="s">
        <v>71</v>
      </c>
      <c r="G2577" t="s">
        <v>130</v>
      </c>
      <c r="H2577" t="s">
        <v>112</v>
      </c>
      <c r="I2577" t="str">
        <f>TRIM(SUBSTITUTE(Table1[[#This Row],[Player]], " ", ""))</f>
        <v>K.Harper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f t="shared" si="121"/>
        <v>0</v>
      </c>
      <c r="W2577" t="s">
        <v>74</v>
      </c>
      <c r="X2577" s="3">
        <v>1</v>
      </c>
      <c r="Y2577">
        <v>0</v>
      </c>
      <c r="AF2577">
        <f>Table1[[#This Row],[AB]]+Table1[[#This Row],[BB]]+Table1[[#This Row],[SF]]</f>
        <v>1</v>
      </c>
      <c r="AG2577">
        <f>Table1[[#This Row],[H]]+Table1[[#This Row],[BB]]</f>
        <v>0</v>
      </c>
      <c r="AH2577">
        <f>Table1[[#This Row],[H]]-Table1[[#This Row],[2B]]-Table1[[#This Row],[3B]]-Table1[[#This Row],[HR]]</f>
        <v>0</v>
      </c>
      <c r="AI2577" s="3">
        <f>IF(Table1[[#This Row],[Team_Game_Number]] &gt;_xlfn.MAXIFS(Table1[Team_Game_Number],Table1[Team],Table1[[#This Row],[Team]]) - 5,1,0)</f>
        <v>0</v>
      </c>
      <c r="AJ2577" cm="1">
        <f t="array" ref="AJ2577">MATCH(Table1[[#This Row],[Game_ID]],_xlfn.UNIQUE(_xlfn._xlws.FILTER(Table1[Game_ID],Table1[Team]=Table1[[#This Row],[Team]])),0)</f>
        <v>22</v>
      </c>
      <c r="AK2577">
        <f>IF(Table1[[#This Row],[Last5_Flag]]=1,1,0)</f>
        <v>0</v>
      </c>
      <c r="AL2577">
        <f>COUNTIFS(
    Table1[Player Name], Table1[[#This Row],[Player Name]],
    Table1[Position], Table1[[#This Row],[Position]]
)</f>
        <v>4</v>
      </c>
      <c r="AM2577" t="str" cm="1">
        <f t="array" ref="AM25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578" spans="1:39" x14ac:dyDescent="0.2">
      <c r="A2578" t="str">
        <f>TEXT(Table1[[#This Row],[Date]],"yyyymmdd") &amp; "_" &amp; (LEFT(D2578,3) &amp; "_" &amp; LEFT(E2578,3) &amp; "_" &amp; (Table1[[#This Row],[Game_no.]]))</f>
        <v>20260321_Gle_WVS_2</v>
      </c>
      <c r="B2578" s="1">
        <v>46102</v>
      </c>
      <c r="C2578" s="3">
        <v>2</v>
      </c>
      <c r="D2578" t="s">
        <v>71</v>
      </c>
      <c r="E2578" t="s">
        <v>130</v>
      </c>
      <c r="F2578" t="s">
        <v>71</v>
      </c>
      <c r="G2578" t="s">
        <v>130</v>
      </c>
      <c r="H2578" t="s">
        <v>78</v>
      </c>
      <c r="I2578" t="str">
        <f>TRIM(SUBSTITUTE(Table1[[#This Row],[Player]], " ", ""))</f>
        <v>S.McDaniels</v>
      </c>
      <c r="J2578">
        <v>2</v>
      </c>
      <c r="K2578">
        <v>0</v>
      </c>
      <c r="L2578">
        <v>1</v>
      </c>
      <c r="M2578">
        <v>0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f t="shared" si="121"/>
        <v>3</v>
      </c>
      <c r="W2578" t="s">
        <v>53</v>
      </c>
      <c r="X2578" s="3">
        <v>2</v>
      </c>
      <c r="Y2578">
        <v>0</v>
      </c>
      <c r="AF2578">
        <f>Table1[[#This Row],[AB]]+Table1[[#This Row],[BB]]+Table1[[#This Row],[SF]]</f>
        <v>3</v>
      </c>
      <c r="AG2578">
        <f>Table1[[#This Row],[H]]+Table1[[#This Row],[BB]]</f>
        <v>2</v>
      </c>
      <c r="AH2578">
        <f>Table1[[#This Row],[H]]-Table1[[#This Row],[2B]]-Table1[[#This Row],[3B]]-Table1[[#This Row],[HR]]</f>
        <v>0</v>
      </c>
      <c r="AI2578" s="3">
        <f>IF(Table1[[#This Row],[Team_Game_Number]] &gt;_xlfn.MAXIFS(Table1[Team_Game_Number],Table1[Team],Table1[[#This Row],[Team]]) - 5,1,0)</f>
        <v>0</v>
      </c>
      <c r="AJ2578" cm="1">
        <f t="array" ref="AJ2578">MATCH(Table1[[#This Row],[Game_ID]],_xlfn.UNIQUE(_xlfn._xlws.FILTER(Table1[Game_ID],Table1[Team]=Table1[[#This Row],[Team]])),0)</f>
        <v>22</v>
      </c>
      <c r="AK2578">
        <f>IF(Table1[[#This Row],[Last5_Flag]]=1,1,0)</f>
        <v>0</v>
      </c>
      <c r="AL2578">
        <f>COUNTIFS(
    Table1[Player Name], Table1[[#This Row],[Player Name]],
    Table1[Position], Table1[[#This Row],[Position]]
)</f>
        <v>30</v>
      </c>
      <c r="AM2578" t="str" cm="1">
        <f t="array" ref="AM25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579" spans="1:39" x14ac:dyDescent="0.2">
      <c r="A2579" t="str">
        <f>TEXT(Table1[[#This Row],[Date]],"yyyymmdd") &amp; "_" &amp; (LEFT(D2579,3) &amp; "_" &amp; LEFT(E2579,3) &amp; "_" &amp; (Table1[[#This Row],[Game_no.]]))</f>
        <v>20260321_Gle_WVS_2</v>
      </c>
      <c r="B2579" s="1">
        <v>46102</v>
      </c>
      <c r="C2579" s="3">
        <v>2</v>
      </c>
      <c r="D2579" t="s">
        <v>71</v>
      </c>
      <c r="E2579" t="s">
        <v>130</v>
      </c>
      <c r="F2579" t="s">
        <v>71</v>
      </c>
      <c r="G2579" t="s">
        <v>130</v>
      </c>
      <c r="H2579" t="s">
        <v>80</v>
      </c>
      <c r="I2579" t="str">
        <f>TRIM(SUBSTITUTE(Table1[[#This Row],[Player]], " ", ""))</f>
        <v>Z.Seda</v>
      </c>
      <c r="J2579">
        <v>2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f t="shared" si="121"/>
        <v>1</v>
      </c>
      <c r="W2579" t="s">
        <v>7</v>
      </c>
      <c r="X2579" s="3">
        <v>3</v>
      </c>
      <c r="Y2579">
        <v>0</v>
      </c>
      <c r="AF2579">
        <f>Table1[[#This Row],[AB]]+Table1[[#This Row],[BB]]+Table1[[#This Row],[SF]]</f>
        <v>2</v>
      </c>
      <c r="AG2579">
        <f>Table1[[#This Row],[H]]+Table1[[#This Row],[BB]]</f>
        <v>1</v>
      </c>
      <c r="AH2579">
        <f>Table1[[#This Row],[H]]-Table1[[#This Row],[2B]]-Table1[[#This Row],[3B]]-Table1[[#This Row],[HR]]</f>
        <v>1</v>
      </c>
      <c r="AI2579" s="3">
        <f>IF(Table1[[#This Row],[Team_Game_Number]] &gt;_xlfn.MAXIFS(Table1[Team_Game_Number],Table1[Team],Table1[[#This Row],[Team]]) - 5,1,0)</f>
        <v>0</v>
      </c>
      <c r="AJ2579" cm="1">
        <f t="array" ref="AJ2579">MATCH(Table1[[#This Row],[Game_ID]],_xlfn.UNIQUE(_xlfn._xlws.FILTER(Table1[Game_ID],Table1[Team]=Table1[[#This Row],[Team]])),0)</f>
        <v>22</v>
      </c>
      <c r="AK2579">
        <f>IF(Table1[[#This Row],[Last5_Flag]]=1,1,0)</f>
        <v>0</v>
      </c>
      <c r="AL2579">
        <f>COUNTIFS(
    Table1[Player Name], Table1[[#This Row],[Player Name]],
    Table1[Position], Table1[[#This Row],[Position]]
)</f>
        <v>30</v>
      </c>
      <c r="AM2579" t="str" cm="1">
        <f t="array" ref="AM25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580" spans="1:39" x14ac:dyDescent="0.2">
      <c r="A2580" t="str">
        <f>TEXT(Table1[[#This Row],[Date]],"yyyymmdd") &amp; "_" &amp; (LEFT(D2580,3) &amp; "_" &amp; LEFT(E2580,3) &amp; "_" &amp; (Table1[[#This Row],[Game_no.]]))</f>
        <v>20260321_Gle_WVS_2</v>
      </c>
      <c r="B2580" s="1">
        <v>46102</v>
      </c>
      <c r="C2580" s="3">
        <v>2</v>
      </c>
      <c r="D2580" t="s">
        <v>71</v>
      </c>
      <c r="E2580" t="s">
        <v>130</v>
      </c>
      <c r="F2580" t="s">
        <v>71</v>
      </c>
      <c r="G2580" t="s">
        <v>130</v>
      </c>
      <c r="H2580" t="s">
        <v>86</v>
      </c>
      <c r="I2580" t="str">
        <f>TRIM(SUBSTITUTE(Table1[[#This Row],[Player]], " ", ""))</f>
        <v>A.Hicks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f t="shared" si="121"/>
        <v>0</v>
      </c>
      <c r="W2580" t="s">
        <v>73</v>
      </c>
      <c r="X2580" s="3"/>
      <c r="Y2580">
        <v>0</v>
      </c>
      <c r="AF2580">
        <f>Table1[[#This Row],[AB]]+Table1[[#This Row],[BB]]+Table1[[#This Row],[SF]]</f>
        <v>0</v>
      </c>
      <c r="AG2580">
        <f>Table1[[#This Row],[H]]+Table1[[#This Row],[BB]]</f>
        <v>0</v>
      </c>
      <c r="AH2580">
        <f>Table1[[#This Row],[H]]-Table1[[#This Row],[2B]]-Table1[[#This Row],[3B]]-Table1[[#This Row],[HR]]</f>
        <v>0</v>
      </c>
      <c r="AI2580" s="3">
        <f>IF(Table1[[#This Row],[Team_Game_Number]] &gt;_xlfn.MAXIFS(Table1[Team_Game_Number],Table1[Team],Table1[[#This Row],[Team]]) - 5,1,0)</f>
        <v>0</v>
      </c>
      <c r="AJ2580" cm="1">
        <f t="array" ref="AJ2580">MATCH(Table1[[#This Row],[Game_ID]],_xlfn.UNIQUE(_xlfn._xlws.FILTER(Table1[Game_ID],Table1[Team]=Table1[[#This Row],[Team]])),0)</f>
        <v>22</v>
      </c>
      <c r="AK2580">
        <f>IF(Table1[[#This Row],[Last5_Flag]]=1,1,0)</f>
        <v>0</v>
      </c>
      <c r="AL2580">
        <f>COUNTIFS(
    Table1[Player Name], Table1[[#This Row],[Player Name]],
    Table1[Position], Table1[[#This Row],[Position]]
)</f>
        <v>20</v>
      </c>
      <c r="AM2580" t="str" cm="1">
        <f t="array" ref="AM25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581" spans="1:39" x14ac:dyDescent="0.2">
      <c r="A2581" t="str">
        <f>TEXT(Table1[[#This Row],[Date]],"yyyymmdd") &amp; "_" &amp; (LEFT(D2581,3) &amp; "_" &amp; LEFT(E2581,3) &amp; "_" &amp; (Table1[[#This Row],[Game_no.]]))</f>
        <v>20260321_Gle_WVS_2</v>
      </c>
      <c r="B2581" s="1">
        <v>46102</v>
      </c>
      <c r="C2581" s="3">
        <v>2</v>
      </c>
      <c r="D2581" t="s">
        <v>71</v>
      </c>
      <c r="E2581" t="s">
        <v>130</v>
      </c>
      <c r="F2581" t="s">
        <v>71</v>
      </c>
      <c r="G2581" t="s">
        <v>130</v>
      </c>
      <c r="H2581" t="s">
        <v>79</v>
      </c>
      <c r="I2581" t="str">
        <f>TRIM(SUBSTITUTE(Table1[[#This Row],[Player]], " ", ""))</f>
        <v>D.Warnick</v>
      </c>
      <c r="J2581">
        <v>2</v>
      </c>
      <c r="K2581">
        <v>0</v>
      </c>
      <c r="L2581">
        <v>0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f t="shared" si="121"/>
        <v>0</v>
      </c>
      <c r="W2581" t="s">
        <v>48</v>
      </c>
      <c r="X2581" s="3">
        <v>4</v>
      </c>
      <c r="Y2581">
        <v>1</v>
      </c>
      <c r="AF2581">
        <f>Table1[[#This Row],[AB]]+Table1[[#This Row],[BB]]+Table1[[#This Row],[SF]]</f>
        <v>3</v>
      </c>
      <c r="AG2581">
        <f>Table1[[#This Row],[H]]+Table1[[#This Row],[BB]]</f>
        <v>1</v>
      </c>
      <c r="AH2581">
        <f>Table1[[#This Row],[H]]-Table1[[#This Row],[2B]]-Table1[[#This Row],[3B]]-Table1[[#This Row],[HR]]</f>
        <v>0</v>
      </c>
      <c r="AI2581" s="3">
        <f>IF(Table1[[#This Row],[Team_Game_Number]] &gt;_xlfn.MAXIFS(Table1[Team_Game_Number],Table1[Team],Table1[[#This Row],[Team]]) - 5,1,0)</f>
        <v>0</v>
      </c>
      <c r="AJ2581" cm="1">
        <f t="array" ref="AJ2581">MATCH(Table1[[#This Row],[Game_ID]],_xlfn.UNIQUE(_xlfn._xlws.FILTER(Table1[Game_ID],Table1[Team]=Table1[[#This Row],[Team]])),0)</f>
        <v>22</v>
      </c>
      <c r="AK2581">
        <f>IF(Table1[[#This Row],[Last5_Flag]]=1,1,0)</f>
        <v>0</v>
      </c>
      <c r="AL2581">
        <f>COUNTIFS(
    Table1[Player Name], Table1[[#This Row],[Player Name]],
    Table1[Position], Table1[[#This Row],[Position]]
)</f>
        <v>30</v>
      </c>
      <c r="AM2581" t="str" cm="1">
        <f t="array" ref="AM25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582" spans="1:39" x14ac:dyDescent="0.2">
      <c r="A2582" t="str">
        <f>TEXT(Table1[[#This Row],[Date]],"yyyymmdd") &amp; "_" &amp; (LEFT(D2582,3) &amp; "_" &amp; LEFT(E2582,3) &amp; "_" &amp; (Table1[[#This Row],[Game_no.]]))</f>
        <v>20260321_Gle_WVS_2</v>
      </c>
      <c r="B2582" s="1">
        <v>46102</v>
      </c>
      <c r="C2582" s="3">
        <v>2</v>
      </c>
      <c r="D2582" t="s">
        <v>71</v>
      </c>
      <c r="E2582" t="s">
        <v>130</v>
      </c>
      <c r="F2582" t="s">
        <v>71</v>
      </c>
      <c r="G2582" t="s">
        <v>130</v>
      </c>
      <c r="H2582" t="s">
        <v>81</v>
      </c>
      <c r="I2582" t="str">
        <f>TRIM(SUBSTITUTE(Table1[[#This Row],[Player]], " ", ""))</f>
        <v>H.Howe</v>
      </c>
      <c r="J2582">
        <v>3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f t="shared" si="121"/>
        <v>0</v>
      </c>
      <c r="W2582" t="s">
        <v>43</v>
      </c>
      <c r="X2582" s="3">
        <v>5</v>
      </c>
      <c r="Y2582">
        <v>0</v>
      </c>
      <c r="AF2582">
        <f>Table1[[#This Row],[AB]]+Table1[[#This Row],[BB]]+Table1[[#This Row],[SF]]</f>
        <v>3</v>
      </c>
      <c r="AG2582">
        <f>Table1[[#This Row],[H]]+Table1[[#This Row],[BB]]</f>
        <v>0</v>
      </c>
      <c r="AH2582">
        <f>Table1[[#This Row],[H]]-Table1[[#This Row],[2B]]-Table1[[#This Row],[3B]]-Table1[[#This Row],[HR]]</f>
        <v>0</v>
      </c>
      <c r="AI2582" s="3">
        <f>IF(Table1[[#This Row],[Team_Game_Number]] &gt;_xlfn.MAXIFS(Table1[Team_Game_Number],Table1[Team],Table1[[#This Row],[Team]]) - 5,1,0)</f>
        <v>0</v>
      </c>
      <c r="AJ2582" cm="1">
        <f t="array" ref="AJ2582">MATCH(Table1[[#This Row],[Game_ID]],_xlfn.UNIQUE(_xlfn._xlws.FILTER(Table1[Game_ID],Table1[Team]=Table1[[#This Row],[Team]])),0)</f>
        <v>22</v>
      </c>
      <c r="AK2582">
        <f>IF(Table1[[#This Row],[Last5_Flag]]=1,1,0)</f>
        <v>0</v>
      </c>
      <c r="AL2582">
        <f>COUNTIFS(
    Table1[Player Name], Table1[[#This Row],[Player Name]],
    Table1[Position], Table1[[#This Row],[Position]]
)</f>
        <v>19</v>
      </c>
      <c r="AM2582" t="str" cm="1">
        <f t="array" ref="AM25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83" spans="1:39" x14ac:dyDescent="0.2">
      <c r="A2583" t="str">
        <f>TEXT(Table1[[#This Row],[Date]],"yyyymmdd") &amp; "_" &amp; (LEFT(D2583,3) &amp; "_" &amp; LEFT(E2583,3) &amp; "_" &amp; (Table1[[#This Row],[Game_no.]]))</f>
        <v>20260321_Gle_WVS_2</v>
      </c>
      <c r="B2583" s="1">
        <v>46102</v>
      </c>
      <c r="C2583" s="3">
        <v>2</v>
      </c>
      <c r="D2583" t="s">
        <v>71</v>
      </c>
      <c r="E2583" t="s">
        <v>130</v>
      </c>
      <c r="F2583" t="s">
        <v>71</v>
      </c>
      <c r="G2583" t="s">
        <v>130</v>
      </c>
      <c r="H2583" t="s">
        <v>125</v>
      </c>
      <c r="I2583" t="str">
        <f>TRIM(SUBSTITUTE(Table1[[#This Row],[Player]], " ", ""))</f>
        <v>K.Burdick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f t="shared" ref="V2583:V2603" si="122">L2583*1+P2583*2+Q2583*3+R2583*4</f>
        <v>0</v>
      </c>
      <c r="W2583" t="s">
        <v>73</v>
      </c>
      <c r="X2583" s="3"/>
      <c r="Y2583">
        <v>0</v>
      </c>
      <c r="AF2583">
        <f>Table1[[#This Row],[AB]]+Table1[[#This Row],[BB]]+Table1[[#This Row],[SF]]</f>
        <v>0</v>
      </c>
      <c r="AG2583">
        <f>Table1[[#This Row],[H]]+Table1[[#This Row],[BB]]</f>
        <v>0</v>
      </c>
      <c r="AH2583">
        <f>Table1[[#This Row],[H]]-Table1[[#This Row],[2B]]-Table1[[#This Row],[3B]]-Table1[[#This Row],[HR]]</f>
        <v>0</v>
      </c>
      <c r="AI2583" s="3">
        <f>IF(Table1[[#This Row],[Team_Game_Number]] &gt;_xlfn.MAXIFS(Table1[Team_Game_Number],Table1[Team],Table1[[#This Row],[Team]]) - 5,1,0)</f>
        <v>0</v>
      </c>
      <c r="AJ2583" cm="1">
        <f t="array" ref="AJ2583">MATCH(Table1[[#This Row],[Game_ID]],_xlfn.UNIQUE(_xlfn._xlws.FILTER(Table1[Game_ID],Table1[Team]=Table1[[#This Row],[Team]])),0)</f>
        <v>22</v>
      </c>
      <c r="AK2583">
        <f>IF(Table1[[#This Row],[Last5_Flag]]=1,1,0)</f>
        <v>0</v>
      </c>
      <c r="AL2583">
        <f>COUNTIFS(
    Table1[Player Name], Table1[[#This Row],[Player Name]],
    Table1[Position], Table1[[#This Row],[Position]]
)</f>
        <v>6</v>
      </c>
      <c r="AM2583" t="str" cm="1">
        <f t="array" ref="AM25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584" spans="1:39" x14ac:dyDescent="0.2">
      <c r="A2584" t="str">
        <f>TEXT(Table1[[#This Row],[Date]],"yyyymmdd") &amp; "_" &amp; (LEFT(D2584,3) &amp; "_" &amp; LEFT(E2584,3) &amp; "_" &amp; (Table1[[#This Row],[Game_no.]]))</f>
        <v>20260321_Gle_WVS_2</v>
      </c>
      <c r="B2584" s="1">
        <v>46102</v>
      </c>
      <c r="C2584" s="3">
        <v>2</v>
      </c>
      <c r="D2584" t="s">
        <v>71</v>
      </c>
      <c r="E2584" t="s">
        <v>130</v>
      </c>
      <c r="F2584" t="s">
        <v>71</v>
      </c>
      <c r="G2584" t="s">
        <v>130</v>
      </c>
      <c r="H2584" t="s">
        <v>82</v>
      </c>
      <c r="I2584" t="str">
        <f>TRIM(SUBSTITUTE(Table1[[#This Row],[Player]], " ", ""))</f>
        <v>E.Nolan</v>
      </c>
      <c r="J2584">
        <v>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f t="shared" si="122"/>
        <v>0</v>
      </c>
      <c r="W2584" t="s">
        <v>52</v>
      </c>
      <c r="X2584" s="3">
        <v>6</v>
      </c>
      <c r="Y2584">
        <v>0</v>
      </c>
      <c r="AF2584">
        <f>Table1[[#This Row],[AB]]+Table1[[#This Row],[BB]]+Table1[[#This Row],[SF]]</f>
        <v>2</v>
      </c>
      <c r="AG2584">
        <f>Table1[[#This Row],[H]]+Table1[[#This Row],[BB]]</f>
        <v>0</v>
      </c>
      <c r="AH2584">
        <f>Table1[[#This Row],[H]]-Table1[[#This Row],[2B]]-Table1[[#This Row],[3B]]-Table1[[#This Row],[HR]]</f>
        <v>0</v>
      </c>
      <c r="AI2584" s="3">
        <f>IF(Table1[[#This Row],[Team_Game_Number]] &gt;_xlfn.MAXIFS(Table1[Team_Game_Number],Table1[Team],Table1[[#This Row],[Team]]) - 5,1,0)</f>
        <v>0</v>
      </c>
      <c r="AJ2584" cm="1">
        <f t="array" ref="AJ2584">MATCH(Table1[[#This Row],[Game_ID]],_xlfn.UNIQUE(_xlfn._xlws.FILTER(Table1[Game_ID],Table1[Team]=Table1[[#This Row],[Team]])),0)</f>
        <v>22</v>
      </c>
      <c r="AK2584">
        <f>IF(Table1[[#This Row],[Last5_Flag]]=1,1,0)</f>
        <v>0</v>
      </c>
      <c r="AL2584">
        <f>COUNTIFS(
    Table1[Player Name], Table1[[#This Row],[Player Name]],
    Table1[Position], Table1[[#This Row],[Position]]
)</f>
        <v>25</v>
      </c>
      <c r="AM2584" t="str" cm="1">
        <f t="array" ref="AM25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85" spans="1:39" x14ac:dyDescent="0.2">
      <c r="A2585" t="str">
        <f>TEXT(Table1[[#This Row],[Date]],"yyyymmdd") &amp; "_" &amp; (LEFT(D2585,3) &amp; "_" &amp; LEFT(E2585,3) &amp; "_" &amp; (Table1[[#This Row],[Game_no.]]))</f>
        <v>20260321_Gle_WVS_2</v>
      </c>
      <c r="B2585" s="1">
        <v>46102</v>
      </c>
      <c r="C2585" s="3">
        <v>2</v>
      </c>
      <c r="D2585" t="s">
        <v>71</v>
      </c>
      <c r="E2585" t="s">
        <v>130</v>
      </c>
      <c r="F2585" t="s">
        <v>71</v>
      </c>
      <c r="G2585" t="s">
        <v>130</v>
      </c>
      <c r="H2585" t="s">
        <v>85</v>
      </c>
      <c r="I2585" t="str">
        <f>TRIM(SUBSTITUTE(Table1[[#This Row],[Player]], " ", ""))</f>
        <v>A.Howard</v>
      </c>
      <c r="J2585">
        <v>1</v>
      </c>
      <c r="K2585">
        <v>0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f t="shared" si="122"/>
        <v>3</v>
      </c>
      <c r="W2585" t="s">
        <v>74</v>
      </c>
      <c r="X2585" s="3">
        <v>6</v>
      </c>
      <c r="Y2585">
        <v>0</v>
      </c>
      <c r="AF2585">
        <f>Table1[[#This Row],[AB]]+Table1[[#This Row],[BB]]+Table1[[#This Row],[SF]]</f>
        <v>1</v>
      </c>
      <c r="AG2585">
        <f>Table1[[#This Row],[H]]+Table1[[#This Row],[BB]]</f>
        <v>1</v>
      </c>
      <c r="AH2585">
        <f>Table1[[#This Row],[H]]-Table1[[#This Row],[2B]]-Table1[[#This Row],[3B]]-Table1[[#This Row],[HR]]</f>
        <v>0</v>
      </c>
      <c r="AI2585" s="3">
        <f>IF(Table1[[#This Row],[Team_Game_Number]] &gt;_xlfn.MAXIFS(Table1[Team_Game_Number],Table1[Team],Table1[[#This Row],[Team]]) - 5,1,0)</f>
        <v>0</v>
      </c>
      <c r="AJ2585" cm="1">
        <f t="array" ref="AJ2585">MATCH(Table1[[#This Row],[Game_ID]],_xlfn.UNIQUE(_xlfn._xlws.FILTER(Table1[Game_ID],Table1[Team]=Table1[[#This Row],[Team]])),0)</f>
        <v>22</v>
      </c>
      <c r="AK2585">
        <f>IF(Table1[[#This Row],[Last5_Flag]]=1,1,0)</f>
        <v>0</v>
      </c>
      <c r="AL2585">
        <f>COUNTIFS(
    Table1[Player Name], Table1[[#This Row],[Player Name]],
    Table1[Position], Table1[[#This Row],[Position]]
)</f>
        <v>5</v>
      </c>
      <c r="AM2585" t="str" cm="1">
        <f t="array" ref="AM25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2586" spans="1:39" x14ac:dyDescent="0.2">
      <c r="A2586" t="str">
        <f>TEXT(Table1[[#This Row],[Date]],"yyyymmdd") &amp; "_" &amp; (LEFT(D2586,3) &amp; "_" &amp; LEFT(E2586,3) &amp; "_" &amp; (Table1[[#This Row],[Game_no.]]))</f>
        <v>20260321_Gle_WVS_2</v>
      </c>
      <c r="B2586" s="1">
        <v>46102</v>
      </c>
      <c r="C2586" s="3">
        <v>2</v>
      </c>
      <c r="D2586" t="s">
        <v>71</v>
      </c>
      <c r="E2586" t="s">
        <v>130</v>
      </c>
      <c r="F2586" t="s">
        <v>71</v>
      </c>
      <c r="G2586" t="s">
        <v>130</v>
      </c>
      <c r="H2586" t="s">
        <v>93</v>
      </c>
      <c r="I2586" t="str">
        <f>TRIM(SUBSTITUTE(Table1[[#This Row],[Player]], " ", ""))</f>
        <v>H.Smith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f t="shared" si="122"/>
        <v>0</v>
      </c>
      <c r="W2586" t="s">
        <v>52</v>
      </c>
      <c r="X2586" s="3"/>
      <c r="Y2586">
        <v>0</v>
      </c>
      <c r="AF2586">
        <f>Table1[[#This Row],[AB]]+Table1[[#This Row],[BB]]+Table1[[#This Row],[SF]]</f>
        <v>0</v>
      </c>
      <c r="AG2586">
        <f>Table1[[#This Row],[H]]+Table1[[#This Row],[BB]]</f>
        <v>0</v>
      </c>
      <c r="AH2586">
        <f>Table1[[#This Row],[H]]-Table1[[#This Row],[2B]]-Table1[[#This Row],[3B]]-Table1[[#This Row],[HR]]</f>
        <v>0</v>
      </c>
      <c r="AI2586" s="3">
        <f>IF(Table1[[#This Row],[Team_Game_Number]] &gt;_xlfn.MAXIFS(Table1[Team_Game_Number],Table1[Team],Table1[[#This Row],[Team]]) - 5,1,0)</f>
        <v>0</v>
      </c>
      <c r="AJ2586" cm="1">
        <f t="array" ref="AJ2586">MATCH(Table1[[#This Row],[Game_ID]],_xlfn.UNIQUE(_xlfn._xlws.FILTER(Table1[Game_ID],Table1[Team]=Table1[[#This Row],[Team]])),0)</f>
        <v>22</v>
      </c>
      <c r="AK2586">
        <f>IF(Table1[[#This Row],[Last5_Flag]]=1,1,0)</f>
        <v>0</v>
      </c>
      <c r="AL2586">
        <f>COUNTIFS(
    Table1[Player Name], Table1[[#This Row],[Player Name]],
    Table1[Position], Table1[[#This Row],[Position]]
)</f>
        <v>6</v>
      </c>
      <c r="AM2586" t="str" cm="1">
        <f t="array" ref="AM25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87" spans="1:39" x14ac:dyDescent="0.2">
      <c r="A2587" t="str">
        <f>TEXT(Table1[[#This Row],[Date]],"yyyymmdd") &amp; "_" &amp; (LEFT(D2587,3) &amp; "_" &amp; LEFT(E2587,3) &amp; "_" &amp; (Table1[[#This Row],[Game_no.]]))</f>
        <v>20260321_Gle_WVS_2</v>
      </c>
      <c r="B2587" s="1">
        <v>46102</v>
      </c>
      <c r="C2587" s="3">
        <v>2</v>
      </c>
      <c r="D2587" t="s">
        <v>71</v>
      </c>
      <c r="E2587" t="s">
        <v>130</v>
      </c>
      <c r="F2587" t="s">
        <v>71</v>
      </c>
      <c r="G2587" t="s">
        <v>130</v>
      </c>
      <c r="H2587" t="s">
        <v>126</v>
      </c>
      <c r="I2587" t="str">
        <f>TRIM(SUBSTITUTE(Table1[[#This Row],[Player]], " ", ""))</f>
        <v>A.Hypes</v>
      </c>
      <c r="J2587">
        <v>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f t="shared" si="122"/>
        <v>0</v>
      </c>
      <c r="W2587" t="s">
        <v>478</v>
      </c>
      <c r="X2587" s="3">
        <v>7</v>
      </c>
      <c r="Y2587">
        <v>0</v>
      </c>
      <c r="AF2587">
        <f>Table1[[#This Row],[AB]]+Table1[[#This Row],[BB]]+Table1[[#This Row],[SF]]</f>
        <v>3</v>
      </c>
      <c r="AG2587">
        <f>Table1[[#This Row],[H]]+Table1[[#This Row],[BB]]</f>
        <v>0</v>
      </c>
      <c r="AH2587">
        <f>Table1[[#This Row],[H]]-Table1[[#This Row],[2B]]-Table1[[#This Row],[3B]]-Table1[[#This Row],[HR]]</f>
        <v>0</v>
      </c>
      <c r="AI2587" s="3">
        <f>IF(Table1[[#This Row],[Team_Game_Number]] &gt;_xlfn.MAXIFS(Table1[Team_Game_Number],Table1[Team],Table1[[#This Row],[Team]]) - 5,1,0)</f>
        <v>0</v>
      </c>
      <c r="AJ2587" cm="1">
        <f t="array" ref="AJ2587">MATCH(Table1[[#This Row],[Game_ID]],_xlfn.UNIQUE(_xlfn._xlws.FILTER(Table1[Game_ID],Table1[Team]=Table1[[#This Row],[Team]])),0)</f>
        <v>22</v>
      </c>
      <c r="AK2587">
        <f>IF(Table1[[#This Row],[Last5_Flag]]=1,1,0)</f>
        <v>0</v>
      </c>
      <c r="AL2587">
        <f>COUNTIFS(
    Table1[Player Name], Table1[[#This Row],[Player Name]],
    Table1[Position], Table1[[#This Row],[Position]]
)</f>
        <v>1</v>
      </c>
      <c r="AM2587" t="str" cm="1">
        <f t="array" ref="AM25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588" spans="1:39" x14ac:dyDescent="0.2">
      <c r="A2588" t="str">
        <f>TEXT(Table1[[#This Row],[Date]],"yyyymmdd") &amp; "_" &amp; (LEFT(D2588,3) &amp; "_" &amp; LEFT(E2588,3) &amp; "_" &amp; (Table1[[#This Row],[Game_no.]]))</f>
        <v>20260321_Gle_WVS_2</v>
      </c>
      <c r="B2588" s="1">
        <v>46102</v>
      </c>
      <c r="C2588" s="3">
        <v>2</v>
      </c>
      <c r="D2588" t="s">
        <v>71</v>
      </c>
      <c r="E2588" t="s">
        <v>130</v>
      </c>
      <c r="F2588" t="s">
        <v>71</v>
      </c>
      <c r="G2588" t="s">
        <v>130</v>
      </c>
      <c r="H2588" t="s">
        <v>84</v>
      </c>
      <c r="I2588" t="str">
        <f>TRIM(SUBSTITUTE(Table1[[#This Row],[Player]], " ", ""))</f>
        <v>E.McLean</v>
      </c>
      <c r="J2588">
        <v>2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f t="shared" si="122"/>
        <v>5</v>
      </c>
      <c r="W2588" t="s">
        <v>57</v>
      </c>
      <c r="X2588" s="3">
        <v>8</v>
      </c>
      <c r="Y2588">
        <v>0</v>
      </c>
      <c r="AF2588">
        <f>Table1[[#This Row],[AB]]+Table1[[#This Row],[BB]]+Table1[[#This Row],[SF]]</f>
        <v>3</v>
      </c>
      <c r="AG2588">
        <f>Table1[[#This Row],[H]]+Table1[[#This Row],[BB]]</f>
        <v>2</v>
      </c>
      <c r="AH2588">
        <f>Table1[[#This Row],[H]]-Table1[[#This Row],[2B]]-Table1[[#This Row],[3B]]-Table1[[#This Row],[HR]]</f>
        <v>0</v>
      </c>
      <c r="AI2588" s="3">
        <f>IF(Table1[[#This Row],[Team_Game_Number]] &gt;_xlfn.MAXIFS(Table1[Team_Game_Number],Table1[Team],Table1[[#This Row],[Team]]) - 5,1,0)</f>
        <v>0</v>
      </c>
      <c r="AJ2588" cm="1">
        <f t="array" ref="AJ2588">MATCH(Table1[[#This Row],[Game_ID]],_xlfn.UNIQUE(_xlfn._xlws.FILTER(Table1[Game_ID],Table1[Team]=Table1[[#This Row],[Team]])),0)</f>
        <v>22</v>
      </c>
      <c r="AK2588">
        <f>IF(Table1[[#This Row],[Last5_Flag]]=1,1,0)</f>
        <v>0</v>
      </c>
      <c r="AL2588">
        <f>COUNTIFS(
    Table1[Player Name], Table1[[#This Row],[Player Name]],
    Table1[Position], Table1[[#This Row],[Position]]
)</f>
        <v>30</v>
      </c>
      <c r="AM2588" t="str" cm="1">
        <f t="array" ref="AM25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589" spans="1:39" x14ac:dyDescent="0.2">
      <c r="A2589" t="str">
        <f>TEXT(Table1[[#This Row],[Date]],"yyyymmdd") &amp; "_" &amp; (LEFT(D2589,3) &amp; "_" &amp; LEFT(E2589,3) &amp; "_" &amp; (Table1[[#This Row],[Game_no.]]))</f>
        <v>20260321_Gle_WVS_2</v>
      </c>
      <c r="B2589" s="1">
        <v>46102</v>
      </c>
      <c r="C2589" s="3">
        <v>2</v>
      </c>
      <c r="D2589" t="s">
        <v>71</v>
      </c>
      <c r="E2589" t="s">
        <v>130</v>
      </c>
      <c r="F2589" t="s">
        <v>71</v>
      </c>
      <c r="G2589" t="s">
        <v>130</v>
      </c>
      <c r="H2589" t="s">
        <v>87</v>
      </c>
      <c r="I2589" t="str">
        <f>TRIM(SUBSTITUTE(Table1[[#This Row],[Player]], " ", ""))</f>
        <v>L.Burns</v>
      </c>
      <c r="J2589">
        <v>1</v>
      </c>
      <c r="K2589">
        <v>0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f t="shared" si="122"/>
        <v>0</v>
      </c>
      <c r="W2589" t="s">
        <v>54</v>
      </c>
      <c r="X2589" s="3">
        <v>9</v>
      </c>
      <c r="Y2589">
        <v>0</v>
      </c>
      <c r="AF2589">
        <f>Table1[[#This Row],[AB]]+Table1[[#This Row],[BB]]+Table1[[#This Row],[SF]]</f>
        <v>2</v>
      </c>
      <c r="AG2589">
        <f>Table1[[#This Row],[H]]+Table1[[#This Row],[BB]]</f>
        <v>1</v>
      </c>
      <c r="AH2589">
        <f>Table1[[#This Row],[H]]-Table1[[#This Row],[2B]]-Table1[[#This Row],[3B]]-Table1[[#This Row],[HR]]</f>
        <v>0</v>
      </c>
      <c r="AI2589" s="3">
        <f>IF(Table1[[#This Row],[Team_Game_Number]] &gt;_xlfn.MAXIFS(Table1[Team_Game_Number],Table1[Team],Table1[[#This Row],[Team]]) - 5,1,0)</f>
        <v>0</v>
      </c>
      <c r="AJ2589" cm="1">
        <f t="array" ref="AJ2589">MATCH(Table1[[#This Row],[Game_ID]],_xlfn.UNIQUE(_xlfn._xlws.FILTER(Table1[Game_ID],Table1[Team]=Table1[[#This Row],[Team]])),0)</f>
        <v>22</v>
      </c>
      <c r="AK2589">
        <f>IF(Table1[[#This Row],[Last5_Flag]]=1,1,0)</f>
        <v>0</v>
      </c>
      <c r="AL2589">
        <f>COUNTIFS(
    Table1[Player Name], Table1[[#This Row],[Player Name]],
    Table1[Position], Table1[[#This Row],[Position]]
)</f>
        <v>23</v>
      </c>
      <c r="AM2589" t="str" cm="1">
        <f t="array" ref="AM25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590" spans="1:39" x14ac:dyDescent="0.2">
      <c r="A2590" t="str">
        <f>TEXT(Table1[[#This Row],[Date]],"yyyymmdd") &amp; "_" &amp; (LEFT(D2590,3) &amp; "_" &amp; LEFT(E2590,3) &amp; "_" &amp; (Table1[[#This Row],[Game_no.]]))</f>
        <v>20260321_Gle_WVS_2</v>
      </c>
      <c r="B2590" s="1">
        <v>46102</v>
      </c>
      <c r="C2590" s="3">
        <v>2</v>
      </c>
      <c r="D2590" t="s">
        <v>71</v>
      </c>
      <c r="E2590" t="s">
        <v>130</v>
      </c>
      <c r="F2590" t="s">
        <v>71</v>
      </c>
      <c r="G2590" t="s">
        <v>130</v>
      </c>
      <c r="H2590" t="s">
        <v>90</v>
      </c>
      <c r="I2590" t="str">
        <f>TRIM(SUBSTITUTE(Table1[[#This Row],[Player]], " ", ""))</f>
        <v>A.Harward</v>
      </c>
      <c r="J2590">
        <v>0</v>
      </c>
      <c r="K2590">
        <v>0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f t="shared" si="122"/>
        <v>0</v>
      </c>
      <c r="W2590" t="s">
        <v>54</v>
      </c>
      <c r="X2590" s="3">
        <v>9</v>
      </c>
      <c r="Y2590">
        <v>0</v>
      </c>
      <c r="AF2590">
        <f>Table1[[#This Row],[AB]]+Table1[[#This Row],[BB]]+Table1[[#This Row],[SF]]</f>
        <v>1</v>
      </c>
      <c r="AG2590">
        <f>Table1[[#This Row],[H]]+Table1[[#This Row],[BB]]</f>
        <v>0</v>
      </c>
      <c r="AH2590">
        <f>Table1[[#This Row],[H]]-Table1[[#This Row],[2B]]-Table1[[#This Row],[3B]]-Table1[[#This Row],[HR]]</f>
        <v>0</v>
      </c>
      <c r="AI2590" s="3">
        <f>IF(Table1[[#This Row],[Team_Game_Number]] &gt;_xlfn.MAXIFS(Table1[Team_Game_Number],Table1[Team],Table1[[#This Row],[Team]]) - 5,1,0)</f>
        <v>0</v>
      </c>
      <c r="AJ2590" cm="1">
        <f t="array" ref="AJ2590">MATCH(Table1[[#This Row],[Game_ID]],_xlfn.UNIQUE(_xlfn._xlws.FILTER(Table1[Game_ID],Table1[Team]=Table1[[#This Row],[Team]])),0)</f>
        <v>22</v>
      </c>
      <c r="AK2590">
        <f>IF(Table1[[#This Row],[Last5_Flag]]=1,1,0)</f>
        <v>0</v>
      </c>
      <c r="AL2590">
        <f>COUNTIFS(
    Table1[Player Name], Table1[[#This Row],[Player Name]],
    Table1[Position], Table1[[#This Row],[Position]]
)</f>
        <v>11</v>
      </c>
      <c r="AM2590" t="str" cm="1">
        <f t="array" ref="AM25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591" spans="1:39" x14ac:dyDescent="0.2">
      <c r="A2591" t="str">
        <f>TEXT(Table1[[#This Row],[Date]],"yyyymmdd") &amp; "_" &amp; (LEFT(D2591,3) &amp; "_" &amp; LEFT(E2591,3) &amp; "_" &amp; (Table1[[#This Row],[Game_no.]]))</f>
        <v>20260321_Gle_WVS_2</v>
      </c>
      <c r="B2591" s="1">
        <v>46102</v>
      </c>
      <c r="C2591" s="3">
        <v>2</v>
      </c>
      <c r="D2591" t="s">
        <v>71</v>
      </c>
      <c r="E2591" t="s">
        <v>130</v>
      </c>
      <c r="F2591" t="s">
        <v>71</v>
      </c>
      <c r="G2591" t="s">
        <v>130</v>
      </c>
      <c r="H2591" t="s">
        <v>127</v>
      </c>
      <c r="I2591" t="str">
        <f>TRIM(SUBSTITUTE(Table1[[#This Row],[Player]], " ", ""))</f>
        <v>M.Boggess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f t="shared" si="122"/>
        <v>0</v>
      </c>
      <c r="W2591" t="s">
        <v>58</v>
      </c>
      <c r="X2591" s="3"/>
      <c r="Y2591">
        <v>0</v>
      </c>
      <c r="Z2591">
        <v>7</v>
      </c>
      <c r="AA2591">
        <v>6</v>
      </c>
      <c r="AB2591">
        <v>1</v>
      </c>
      <c r="AC2591">
        <v>1</v>
      </c>
      <c r="AD2591">
        <v>2</v>
      </c>
      <c r="AE2591">
        <v>0</v>
      </c>
      <c r="AF2591">
        <f>Table1[[#This Row],[AB]]+Table1[[#This Row],[BB]]+Table1[[#This Row],[SF]]</f>
        <v>0</v>
      </c>
      <c r="AG2591">
        <f>Table1[[#This Row],[H]]+Table1[[#This Row],[BB]]</f>
        <v>0</v>
      </c>
      <c r="AH2591">
        <f>Table1[[#This Row],[H]]-Table1[[#This Row],[2B]]-Table1[[#This Row],[3B]]-Table1[[#This Row],[HR]]</f>
        <v>0</v>
      </c>
      <c r="AI2591" s="3">
        <f>IF(Table1[[#This Row],[Team_Game_Number]] &gt;_xlfn.MAXIFS(Table1[Team_Game_Number],Table1[Team],Table1[[#This Row],[Team]]) - 5,1,0)</f>
        <v>0</v>
      </c>
      <c r="AJ2591" cm="1">
        <f t="array" ref="AJ2591">MATCH(Table1[[#This Row],[Game_ID]],_xlfn.UNIQUE(_xlfn._xlws.FILTER(Table1[Game_ID],Table1[Team]=Table1[[#This Row],[Team]])),0)</f>
        <v>22</v>
      </c>
      <c r="AK2591">
        <f>IF(Table1[[#This Row],[Last5_Flag]]=1,1,0)</f>
        <v>0</v>
      </c>
      <c r="AL2591">
        <f>COUNTIFS(
    Table1[Player Name], Table1[[#This Row],[Player Name]],
    Table1[Position], Table1[[#This Row],[Position]]
)</f>
        <v>13</v>
      </c>
      <c r="AM2591" t="str" cm="1">
        <f t="array" ref="AM25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592" spans="1:39" x14ac:dyDescent="0.2">
      <c r="A2592" t="str">
        <f>TEXT(Table1[[#This Row],[Date]],"yyyymmdd") &amp; "_" &amp; (LEFT(D2592,3) &amp; "_" &amp; LEFT(E2592,3) &amp; "_" &amp; (Table1[[#This Row],[Game_no.]]))</f>
        <v>20260321_Gle_WVS_2</v>
      </c>
      <c r="B2592" s="1">
        <v>46102</v>
      </c>
      <c r="C2592" s="3">
        <v>2</v>
      </c>
      <c r="D2592" t="s">
        <v>71</v>
      </c>
      <c r="E2592" t="s">
        <v>130</v>
      </c>
      <c r="F2592" t="s">
        <v>130</v>
      </c>
      <c r="G2592" t="s">
        <v>71</v>
      </c>
      <c r="H2592" t="s">
        <v>134</v>
      </c>
      <c r="I2592" t="str">
        <f>TRIM(SUBSTITUTE(Table1[[#This Row],[Player]], " ", ""))</f>
        <v>K.Price</v>
      </c>
      <c r="J2592">
        <v>2</v>
      </c>
      <c r="K2592">
        <v>0</v>
      </c>
      <c r="L2592">
        <v>0</v>
      </c>
      <c r="M2592">
        <v>0</v>
      </c>
      <c r="N2592">
        <v>2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f t="shared" si="122"/>
        <v>0</v>
      </c>
      <c r="W2592" t="s">
        <v>52</v>
      </c>
      <c r="X2592" s="3">
        <v>1</v>
      </c>
      <c r="Y2592">
        <v>0</v>
      </c>
      <c r="AF2592">
        <f>Table1[[#This Row],[AB]]+Table1[[#This Row],[BB]]+Table1[[#This Row],[SF]]</f>
        <v>4</v>
      </c>
      <c r="AG2592">
        <f>Table1[[#This Row],[H]]+Table1[[#This Row],[BB]]</f>
        <v>2</v>
      </c>
      <c r="AH2592">
        <f>Table1[[#This Row],[H]]-Table1[[#This Row],[2B]]-Table1[[#This Row],[3B]]-Table1[[#This Row],[HR]]</f>
        <v>0</v>
      </c>
      <c r="AI2592" s="3">
        <f>IF(Table1[[#This Row],[Team_Game_Number]] &gt;_xlfn.MAXIFS(Table1[Team_Game_Number],Table1[Team],Table1[[#This Row],[Team]]) - 5,1,0)</f>
        <v>0</v>
      </c>
      <c r="AJ2592" cm="1">
        <f t="array" ref="AJ2592">MATCH(Table1[[#This Row],[Game_ID]],_xlfn.UNIQUE(_xlfn._xlws.FILTER(Table1[Game_ID],Table1[Team]=Table1[[#This Row],[Team]])),0)</f>
        <v>18</v>
      </c>
      <c r="AK2592">
        <f>IF(Table1[[#This Row],[Last5_Flag]]=1,1,0)</f>
        <v>0</v>
      </c>
      <c r="AL2592">
        <f>COUNTIFS(
    Table1[Player Name], Table1[[#This Row],[Player Name]],
    Table1[Position], Table1[[#This Row],[Position]]
)</f>
        <v>13</v>
      </c>
      <c r="AM2592" t="str" cm="1">
        <f t="array" ref="AM25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593" spans="1:39" x14ac:dyDescent="0.2">
      <c r="A2593" t="str">
        <f>TEXT(Table1[[#This Row],[Date]],"yyyymmdd") &amp; "_" &amp; (LEFT(D2593,3) &amp; "_" &amp; LEFT(E2593,3) &amp; "_" &amp; (Table1[[#This Row],[Game_no.]]))</f>
        <v>20260321_Gle_WVS_2</v>
      </c>
      <c r="B2593" s="1">
        <v>46102</v>
      </c>
      <c r="C2593" s="3">
        <v>2</v>
      </c>
      <c r="D2593" t="s">
        <v>71</v>
      </c>
      <c r="E2593" t="s">
        <v>130</v>
      </c>
      <c r="F2593" t="s">
        <v>130</v>
      </c>
      <c r="G2593" t="s">
        <v>71</v>
      </c>
      <c r="H2593" t="s">
        <v>133</v>
      </c>
      <c r="I2593" t="str">
        <f>TRIM(SUBSTITUTE(Table1[[#This Row],[Player]], " ", ""))</f>
        <v>A.Hall</v>
      </c>
      <c r="J2593">
        <v>3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f t="shared" si="122"/>
        <v>0</v>
      </c>
      <c r="W2593" t="s">
        <v>53</v>
      </c>
      <c r="X2593" s="3">
        <v>2</v>
      </c>
      <c r="Y2593">
        <v>0</v>
      </c>
      <c r="AF2593">
        <f>Table1[[#This Row],[AB]]+Table1[[#This Row],[BB]]+Table1[[#This Row],[SF]]</f>
        <v>3</v>
      </c>
      <c r="AG2593">
        <f>Table1[[#This Row],[H]]+Table1[[#This Row],[BB]]</f>
        <v>0</v>
      </c>
      <c r="AH2593">
        <f>Table1[[#This Row],[H]]-Table1[[#This Row],[2B]]-Table1[[#This Row],[3B]]-Table1[[#This Row],[HR]]</f>
        <v>0</v>
      </c>
      <c r="AI2593" s="3">
        <f>IF(Table1[[#This Row],[Team_Game_Number]] &gt;_xlfn.MAXIFS(Table1[Team_Game_Number],Table1[Team],Table1[[#This Row],[Team]]) - 5,1,0)</f>
        <v>0</v>
      </c>
      <c r="AJ2593" cm="1">
        <f t="array" ref="AJ2593">MATCH(Table1[[#This Row],[Game_ID]],_xlfn.UNIQUE(_xlfn._xlws.FILTER(Table1[Game_ID],Table1[Team]=Table1[[#This Row],[Team]])),0)</f>
        <v>18</v>
      </c>
      <c r="AK2593">
        <f>IF(Table1[[#This Row],[Last5_Flag]]=1,1,0)</f>
        <v>0</v>
      </c>
      <c r="AL2593">
        <f>COUNTIFS(
    Table1[Player Name], Table1[[#This Row],[Player Name]],
    Table1[Position], Table1[[#This Row],[Position]]
)</f>
        <v>14</v>
      </c>
      <c r="AM2593" t="str" cm="1">
        <f t="array" ref="AM25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594" spans="1:39" x14ac:dyDescent="0.2">
      <c r="A2594" t="str">
        <f>TEXT(Table1[[#This Row],[Date]],"yyyymmdd") &amp; "_" &amp; (LEFT(D2594,3) &amp; "_" &amp; LEFT(E2594,3) &amp; "_" &amp; (Table1[[#This Row],[Game_no.]]))</f>
        <v>20260321_Gle_WVS_2</v>
      </c>
      <c r="B2594" s="1">
        <v>46102</v>
      </c>
      <c r="C2594" s="3">
        <v>2</v>
      </c>
      <c r="D2594" t="s">
        <v>71</v>
      </c>
      <c r="E2594" t="s">
        <v>130</v>
      </c>
      <c r="F2594" t="s">
        <v>130</v>
      </c>
      <c r="G2594" t="s">
        <v>71</v>
      </c>
      <c r="H2594" t="s">
        <v>138</v>
      </c>
      <c r="I2594" t="str">
        <f>TRIM(SUBSTITUTE(Table1[[#This Row],[Player]], " ", ""))</f>
        <v>C.Moore</v>
      </c>
      <c r="J2594">
        <v>3</v>
      </c>
      <c r="K2594">
        <v>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f t="shared" si="122"/>
        <v>1</v>
      </c>
      <c r="W2594" t="s">
        <v>7</v>
      </c>
      <c r="X2594" s="3">
        <v>3</v>
      </c>
      <c r="Y2594">
        <v>0</v>
      </c>
      <c r="AF2594">
        <f>Table1[[#This Row],[AB]]+Table1[[#This Row],[BB]]+Table1[[#This Row],[SF]]</f>
        <v>3</v>
      </c>
      <c r="AG2594">
        <f>Table1[[#This Row],[H]]+Table1[[#This Row],[BB]]</f>
        <v>1</v>
      </c>
      <c r="AH2594">
        <f>Table1[[#This Row],[H]]-Table1[[#This Row],[2B]]-Table1[[#This Row],[3B]]-Table1[[#This Row],[HR]]</f>
        <v>1</v>
      </c>
      <c r="AI2594" s="3">
        <f>IF(Table1[[#This Row],[Team_Game_Number]] &gt;_xlfn.MAXIFS(Table1[Team_Game_Number],Table1[Team],Table1[[#This Row],[Team]]) - 5,1,0)</f>
        <v>0</v>
      </c>
      <c r="AJ2594" cm="1">
        <f t="array" ref="AJ2594">MATCH(Table1[[#This Row],[Game_ID]],_xlfn.UNIQUE(_xlfn._xlws.FILTER(Table1[Game_ID],Table1[Team]=Table1[[#This Row],[Team]])),0)</f>
        <v>18</v>
      </c>
      <c r="AK2594">
        <f>IF(Table1[[#This Row],[Last5_Flag]]=1,1,0)</f>
        <v>0</v>
      </c>
      <c r="AL2594">
        <f>COUNTIFS(
    Table1[Player Name], Table1[[#This Row],[Player Name]],
    Table1[Position], Table1[[#This Row],[Position]]
)</f>
        <v>20</v>
      </c>
      <c r="AM2594" t="str" cm="1">
        <f t="array" ref="AM25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595" spans="1:39" x14ac:dyDescent="0.2">
      <c r="A2595" t="str">
        <f>TEXT(Table1[[#This Row],[Date]],"yyyymmdd") &amp; "_" &amp; (LEFT(D2595,3) &amp; "_" &amp; LEFT(E2595,3) &amp; "_" &amp; (Table1[[#This Row],[Game_no.]]))</f>
        <v>20260321_Gle_WVS_2</v>
      </c>
      <c r="B2595" s="1">
        <v>46102</v>
      </c>
      <c r="C2595" s="3">
        <v>2</v>
      </c>
      <c r="D2595" t="s">
        <v>71</v>
      </c>
      <c r="E2595" t="s">
        <v>130</v>
      </c>
      <c r="F2595" t="s">
        <v>130</v>
      </c>
      <c r="G2595" t="s">
        <v>71</v>
      </c>
      <c r="H2595" t="s">
        <v>140</v>
      </c>
      <c r="I2595" t="str">
        <f>TRIM(SUBSTITUTE(Table1[[#This Row],[Player]], " ", ""))</f>
        <v>O.Bell</v>
      </c>
      <c r="J2595">
        <v>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f t="shared" si="122"/>
        <v>0</v>
      </c>
      <c r="W2595" t="s">
        <v>43</v>
      </c>
      <c r="X2595" s="3">
        <v>4</v>
      </c>
      <c r="Y2595">
        <v>0</v>
      </c>
      <c r="AF2595">
        <f>Table1[[#This Row],[AB]]+Table1[[#This Row],[BB]]+Table1[[#This Row],[SF]]</f>
        <v>2</v>
      </c>
      <c r="AG2595">
        <f>Table1[[#This Row],[H]]+Table1[[#This Row],[BB]]</f>
        <v>0</v>
      </c>
      <c r="AH2595">
        <f>Table1[[#This Row],[H]]-Table1[[#This Row],[2B]]-Table1[[#This Row],[3B]]-Table1[[#This Row],[HR]]</f>
        <v>0</v>
      </c>
      <c r="AI2595" s="3">
        <f>IF(Table1[[#This Row],[Team_Game_Number]] &gt;_xlfn.MAXIFS(Table1[Team_Game_Number],Table1[Team],Table1[[#This Row],[Team]]) - 5,1,0)</f>
        <v>0</v>
      </c>
      <c r="AJ2595" cm="1">
        <f t="array" ref="AJ2595">MATCH(Table1[[#This Row],[Game_ID]],_xlfn.UNIQUE(_xlfn._xlws.FILTER(Table1[Game_ID],Table1[Team]=Table1[[#This Row],[Team]])),0)</f>
        <v>18</v>
      </c>
      <c r="AK2595">
        <f>IF(Table1[[#This Row],[Last5_Flag]]=1,1,0)</f>
        <v>0</v>
      </c>
      <c r="AL2595">
        <f>COUNTIFS(
    Table1[Player Name], Table1[[#This Row],[Player Name]],
    Table1[Position], Table1[[#This Row],[Position]]
)</f>
        <v>9</v>
      </c>
      <c r="AM2595" t="str" cm="1">
        <f t="array" ref="AM25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96" spans="1:39" x14ac:dyDescent="0.2">
      <c r="A2596" t="str">
        <f>TEXT(Table1[[#This Row],[Date]],"yyyymmdd") &amp; "_" &amp; (LEFT(D2596,3) &amp; "_" &amp; LEFT(E2596,3) &amp; "_" &amp; (Table1[[#This Row],[Game_no.]]))</f>
        <v>20260321_Gle_WVS_2</v>
      </c>
      <c r="B2596" s="1">
        <v>46102</v>
      </c>
      <c r="C2596" s="3">
        <v>2</v>
      </c>
      <c r="D2596" t="s">
        <v>71</v>
      </c>
      <c r="E2596" t="s">
        <v>130</v>
      </c>
      <c r="F2596" t="s">
        <v>130</v>
      </c>
      <c r="G2596" t="s">
        <v>71</v>
      </c>
      <c r="H2596" t="s">
        <v>139</v>
      </c>
      <c r="I2596" t="str">
        <f>TRIM(SUBSTITUTE(Table1[[#This Row],[Player]], " ", ""))</f>
        <v>C.Treadway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f t="shared" si="122"/>
        <v>0</v>
      </c>
      <c r="W2596" t="s">
        <v>74</v>
      </c>
      <c r="X2596" s="3">
        <v>4</v>
      </c>
      <c r="Y2596">
        <v>0</v>
      </c>
      <c r="AF2596">
        <f>Table1[[#This Row],[AB]]+Table1[[#This Row],[BB]]+Table1[[#This Row],[SF]]</f>
        <v>1</v>
      </c>
      <c r="AG2596">
        <f>Table1[[#This Row],[H]]+Table1[[#This Row],[BB]]</f>
        <v>0</v>
      </c>
      <c r="AH2596">
        <f>Table1[[#This Row],[H]]-Table1[[#This Row],[2B]]-Table1[[#This Row],[3B]]-Table1[[#This Row],[HR]]</f>
        <v>0</v>
      </c>
      <c r="AI2596" s="3">
        <f>IF(Table1[[#This Row],[Team_Game_Number]] &gt;_xlfn.MAXIFS(Table1[Team_Game_Number],Table1[Team],Table1[[#This Row],[Team]]) - 5,1,0)</f>
        <v>0</v>
      </c>
      <c r="AJ2596" cm="1">
        <f t="array" ref="AJ2596">MATCH(Table1[[#This Row],[Game_ID]],_xlfn.UNIQUE(_xlfn._xlws.FILTER(Table1[Game_ID],Table1[Team]=Table1[[#This Row],[Team]])),0)</f>
        <v>18</v>
      </c>
      <c r="AK2596">
        <f>IF(Table1[[#This Row],[Last5_Flag]]=1,1,0)</f>
        <v>0</v>
      </c>
      <c r="AL2596">
        <f>COUNTIFS(
    Table1[Player Name], Table1[[#This Row],[Player Name]],
    Table1[Position], Table1[[#This Row],[Position]]
)</f>
        <v>6</v>
      </c>
      <c r="AM2596" t="str" cm="1">
        <f t="array" ref="AM25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597" spans="1:39" x14ac:dyDescent="0.2">
      <c r="A2597" t="str">
        <f>TEXT(Table1[[#This Row],[Date]],"yyyymmdd") &amp; "_" &amp; (LEFT(D2597,3) &amp; "_" &amp; LEFT(E2597,3) &amp; "_" &amp; (Table1[[#This Row],[Game_no.]]))</f>
        <v>20260321_Gle_WVS_2</v>
      </c>
      <c r="B2597" s="1">
        <v>46102</v>
      </c>
      <c r="C2597" s="3">
        <v>2</v>
      </c>
      <c r="D2597" t="s">
        <v>71</v>
      </c>
      <c r="E2597" t="s">
        <v>130</v>
      </c>
      <c r="F2597" t="s">
        <v>130</v>
      </c>
      <c r="G2597" t="s">
        <v>71</v>
      </c>
      <c r="H2597" t="s">
        <v>132</v>
      </c>
      <c r="I2597" t="str">
        <f>TRIM(SUBSTITUTE(Table1[[#This Row],[Player]], " ", ""))</f>
        <v>C.Cummings</v>
      </c>
      <c r="J2597">
        <v>3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f t="shared" si="122"/>
        <v>3</v>
      </c>
      <c r="W2597" t="s">
        <v>128</v>
      </c>
      <c r="X2597" s="3">
        <v>5</v>
      </c>
      <c r="Y2597">
        <v>0</v>
      </c>
      <c r="AF2597">
        <f>Table1[[#This Row],[AB]]+Table1[[#This Row],[BB]]+Table1[[#This Row],[SF]]</f>
        <v>3</v>
      </c>
      <c r="AG2597">
        <f>Table1[[#This Row],[H]]+Table1[[#This Row],[BB]]</f>
        <v>1</v>
      </c>
      <c r="AH2597">
        <f>Table1[[#This Row],[H]]-Table1[[#This Row],[2B]]-Table1[[#This Row],[3B]]-Table1[[#This Row],[HR]]</f>
        <v>0</v>
      </c>
      <c r="AI2597" s="3">
        <f>IF(Table1[[#This Row],[Team_Game_Number]] &gt;_xlfn.MAXIFS(Table1[Team_Game_Number],Table1[Team],Table1[[#This Row],[Team]]) - 5,1,0)</f>
        <v>0</v>
      </c>
      <c r="AJ2597" cm="1">
        <f t="array" ref="AJ2597">MATCH(Table1[[#This Row],[Game_ID]],_xlfn.UNIQUE(_xlfn._xlws.FILTER(Table1[Game_ID],Table1[Team]=Table1[[#This Row],[Team]])),0)</f>
        <v>18</v>
      </c>
      <c r="AK2597">
        <f>IF(Table1[[#This Row],[Last5_Flag]]=1,1,0)</f>
        <v>0</v>
      </c>
      <c r="AL2597">
        <f>COUNTIFS(
    Table1[Player Name], Table1[[#This Row],[Player Name]],
    Table1[Position], Table1[[#This Row],[Position]]
)</f>
        <v>2</v>
      </c>
      <c r="AM2597" t="str" cm="1">
        <f t="array" ref="AM25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598" spans="1:39" x14ac:dyDescent="0.2">
      <c r="A2598" t="str">
        <f>TEXT(Table1[[#This Row],[Date]],"yyyymmdd") &amp; "_" &amp; (LEFT(D2598,3) &amp; "_" &amp; LEFT(E2598,3) &amp; "_" &amp; (Table1[[#This Row],[Game_no.]]))</f>
        <v>20260321_Gle_WVS_2</v>
      </c>
      <c r="B2598" s="1">
        <v>46102</v>
      </c>
      <c r="C2598" s="3">
        <v>2</v>
      </c>
      <c r="D2598" t="s">
        <v>71</v>
      </c>
      <c r="E2598" t="s">
        <v>130</v>
      </c>
      <c r="F2598" t="s">
        <v>130</v>
      </c>
      <c r="G2598" t="s">
        <v>71</v>
      </c>
      <c r="H2598" t="s">
        <v>136</v>
      </c>
      <c r="I2598" t="str">
        <f>TRIM(SUBSTITUTE(Table1[[#This Row],[Player]], " ", ""))</f>
        <v>E.Bechtel</v>
      </c>
      <c r="J2598">
        <v>3</v>
      </c>
      <c r="K2598">
        <v>1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f t="shared" si="122"/>
        <v>2</v>
      </c>
      <c r="W2598" t="s">
        <v>54</v>
      </c>
      <c r="X2598" s="3">
        <v>6</v>
      </c>
      <c r="Y2598">
        <v>0</v>
      </c>
      <c r="AF2598">
        <f>Table1[[#This Row],[AB]]+Table1[[#This Row],[BB]]+Table1[[#This Row],[SF]]</f>
        <v>3</v>
      </c>
      <c r="AG2598">
        <f>Table1[[#This Row],[H]]+Table1[[#This Row],[BB]]</f>
        <v>2</v>
      </c>
      <c r="AH2598">
        <f>Table1[[#This Row],[H]]-Table1[[#This Row],[2B]]-Table1[[#This Row],[3B]]-Table1[[#This Row],[HR]]</f>
        <v>2</v>
      </c>
      <c r="AI2598" s="3">
        <f>IF(Table1[[#This Row],[Team_Game_Number]] &gt;_xlfn.MAXIFS(Table1[Team_Game_Number],Table1[Team],Table1[[#This Row],[Team]]) - 5,1,0)</f>
        <v>0</v>
      </c>
      <c r="AJ2598" cm="1">
        <f t="array" ref="AJ2598">MATCH(Table1[[#This Row],[Game_ID]],_xlfn.UNIQUE(_xlfn._xlws.FILTER(Table1[Game_ID],Table1[Team]=Table1[[#This Row],[Team]])),0)</f>
        <v>18</v>
      </c>
      <c r="AK2598">
        <f>IF(Table1[[#This Row],[Last5_Flag]]=1,1,0)</f>
        <v>0</v>
      </c>
      <c r="AL2598">
        <f>COUNTIFS(
    Table1[Player Name], Table1[[#This Row],[Player Name]],
    Table1[Position], Table1[[#This Row],[Position]]
)</f>
        <v>22</v>
      </c>
      <c r="AM2598" t="str" cm="1">
        <f t="array" ref="AM25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599" spans="1:39" x14ac:dyDescent="0.2">
      <c r="A2599" t="str">
        <f>TEXT(Table1[[#This Row],[Date]],"yyyymmdd") &amp; "_" &amp; (LEFT(D2599,3) &amp; "_" &amp; LEFT(E2599,3) &amp; "_" &amp; (Table1[[#This Row],[Game_no.]]))</f>
        <v>20260321_Gle_WVS_2</v>
      </c>
      <c r="B2599" s="1">
        <v>46102</v>
      </c>
      <c r="C2599" s="3">
        <v>2</v>
      </c>
      <c r="D2599" t="s">
        <v>71</v>
      </c>
      <c r="E2599" t="s">
        <v>130</v>
      </c>
      <c r="F2599" t="s">
        <v>130</v>
      </c>
      <c r="G2599" t="s">
        <v>71</v>
      </c>
      <c r="H2599" t="s">
        <v>137</v>
      </c>
      <c r="I2599" t="str">
        <f>TRIM(SUBSTITUTE(Table1[[#This Row],[Player]], " ", ""))</f>
        <v>A.Contreras</v>
      </c>
      <c r="J2599">
        <v>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f t="shared" si="122"/>
        <v>0</v>
      </c>
      <c r="W2599" t="s">
        <v>8</v>
      </c>
      <c r="X2599" s="3">
        <v>7</v>
      </c>
      <c r="Y2599">
        <v>0</v>
      </c>
      <c r="AF2599">
        <f>Table1[[#This Row],[AB]]+Table1[[#This Row],[BB]]+Table1[[#This Row],[SF]]</f>
        <v>2</v>
      </c>
      <c r="AG2599">
        <f>Table1[[#This Row],[H]]+Table1[[#This Row],[BB]]</f>
        <v>0</v>
      </c>
      <c r="AH2599">
        <f>Table1[[#This Row],[H]]-Table1[[#This Row],[2B]]-Table1[[#This Row],[3B]]-Table1[[#This Row],[HR]]</f>
        <v>0</v>
      </c>
      <c r="AI2599" s="3">
        <f>IF(Table1[[#This Row],[Team_Game_Number]] &gt;_xlfn.MAXIFS(Table1[Team_Game_Number],Table1[Team],Table1[[#This Row],[Team]]) - 5,1,0)</f>
        <v>0</v>
      </c>
      <c r="AJ2599" cm="1">
        <f t="array" ref="AJ2599">MATCH(Table1[[#This Row],[Game_ID]],_xlfn.UNIQUE(_xlfn._xlws.FILTER(Table1[Game_ID],Table1[Team]=Table1[[#This Row],[Team]])),0)</f>
        <v>18</v>
      </c>
      <c r="AK2599">
        <f>IF(Table1[[#This Row],[Last5_Flag]]=1,1,0)</f>
        <v>0</v>
      </c>
      <c r="AL2599">
        <f>COUNTIFS(
    Table1[Player Name], Table1[[#This Row],[Player Name]],
    Table1[Position], Table1[[#This Row],[Position]]
)</f>
        <v>15</v>
      </c>
      <c r="AM2599" t="str" cm="1">
        <f t="array" ref="AM25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600" spans="1:39" x14ac:dyDescent="0.2">
      <c r="A2600" t="str">
        <f>TEXT(Table1[[#This Row],[Date]],"yyyymmdd") &amp; "_" &amp; (LEFT(D2600,3) &amp; "_" &amp; LEFT(E2600,3) &amp; "_" &amp; (Table1[[#This Row],[Game_no.]]))</f>
        <v>20260321_Gle_WVS_2</v>
      </c>
      <c r="B2600" s="1">
        <v>46102</v>
      </c>
      <c r="C2600" s="3">
        <v>2</v>
      </c>
      <c r="D2600" t="s">
        <v>71</v>
      </c>
      <c r="E2600" t="s">
        <v>130</v>
      </c>
      <c r="F2600" t="s">
        <v>130</v>
      </c>
      <c r="G2600" t="s">
        <v>71</v>
      </c>
      <c r="H2600" t="s">
        <v>142</v>
      </c>
      <c r="I2600" t="str">
        <f>TRIM(SUBSTITUTE(Table1[[#This Row],[Player]], " ", ""))</f>
        <v>B.Christian</v>
      </c>
      <c r="J2600">
        <v>1</v>
      </c>
      <c r="K2600">
        <v>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f t="shared" si="122"/>
        <v>1</v>
      </c>
      <c r="W2600" t="s">
        <v>74</v>
      </c>
      <c r="X2600" s="3">
        <v>7</v>
      </c>
      <c r="Y2600">
        <v>0</v>
      </c>
      <c r="AF2600">
        <f>Table1[[#This Row],[AB]]+Table1[[#This Row],[BB]]+Table1[[#This Row],[SF]]</f>
        <v>1</v>
      </c>
      <c r="AG2600">
        <f>Table1[[#This Row],[H]]+Table1[[#This Row],[BB]]</f>
        <v>1</v>
      </c>
      <c r="AH2600">
        <f>Table1[[#This Row],[H]]-Table1[[#This Row],[2B]]-Table1[[#This Row],[3B]]-Table1[[#This Row],[HR]]</f>
        <v>1</v>
      </c>
      <c r="AI2600" s="3">
        <f>IF(Table1[[#This Row],[Team_Game_Number]] &gt;_xlfn.MAXIFS(Table1[Team_Game_Number],Table1[Team],Table1[[#This Row],[Team]]) - 5,1,0)</f>
        <v>0</v>
      </c>
      <c r="AJ2600" cm="1">
        <f t="array" ref="AJ2600">MATCH(Table1[[#This Row],[Game_ID]],_xlfn.UNIQUE(_xlfn._xlws.FILTER(Table1[Game_ID],Table1[Team]=Table1[[#This Row],[Team]])),0)</f>
        <v>18</v>
      </c>
      <c r="AK2600">
        <f>IF(Table1[[#This Row],[Last5_Flag]]=1,1,0)</f>
        <v>0</v>
      </c>
      <c r="AL2600">
        <f>COUNTIFS(
    Table1[Player Name], Table1[[#This Row],[Player Name]],
    Table1[Position], Table1[[#This Row],[Position]]
)</f>
        <v>5</v>
      </c>
      <c r="AM2600" t="str" cm="1">
        <f t="array" ref="AM26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601" spans="1:39" x14ac:dyDescent="0.2">
      <c r="A2601" t="str">
        <f>TEXT(Table1[[#This Row],[Date]],"yyyymmdd") &amp; "_" &amp; (LEFT(D2601,3) &amp; "_" &amp; LEFT(E2601,3) &amp; "_" &amp; (Table1[[#This Row],[Game_no.]]))</f>
        <v>20260321_Gle_WVS_2</v>
      </c>
      <c r="B2601" s="1">
        <v>46102</v>
      </c>
      <c r="C2601" s="3">
        <v>2</v>
      </c>
      <c r="D2601" t="s">
        <v>71</v>
      </c>
      <c r="E2601" t="s">
        <v>130</v>
      </c>
      <c r="F2601" t="s">
        <v>130</v>
      </c>
      <c r="G2601" t="s">
        <v>71</v>
      </c>
      <c r="H2601" t="s">
        <v>135</v>
      </c>
      <c r="I2601" t="str">
        <f>TRIM(SUBSTITUTE(Table1[[#This Row],[Player]], " ", ""))</f>
        <v>B.Smith</v>
      </c>
      <c r="J2601">
        <v>3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f t="shared" si="122"/>
        <v>0</v>
      </c>
      <c r="W2601" t="s">
        <v>48</v>
      </c>
      <c r="X2601" s="3">
        <v>8</v>
      </c>
      <c r="Y2601">
        <v>0</v>
      </c>
      <c r="AF2601">
        <f>Table1[[#This Row],[AB]]+Table1[[#This Row],[BB]]+Table1[[#This Row],[SF]]</f>
        <v>3</v>
      </c>
      <c r="AG2601">
        <f>Table1[[#This Row],[H]]+Table1[[#This Row],[BB]]</f>
        <v>0</v>
      </c>
      <c r="AH2601">
        <f>Table1[[#This Row],[H]]-Table1[[#This Row],[2B]]-Table1[[#This Row],[3B]]-Table1[[#This Row],[HR]]</f>
        <v>0</v>
      </c>
      <c r="AI2601" s="3">
        <f>IF(Table1[[#This Row],[Team_Game_Number]] &gt;_xlfn.MAXIFS(Table1[Team_Game_Number],Table1[Team],Table1[[#This Row],[Team]]) - 5,1,0)</f>
        <v>0</v>
      </c>
      <c r="AJ2601" cm="1">
        <f t="array" ref="AJ2601">MATCH(Table1[[#This Row],[Game_ID]],_xlfn.UNIQUE(_xlfn._xlws.FILTER(Table1[Game_ID],Table1[Team]=Table1[[#This Row],[Team]])),0)</f>
        <v>18</v>
      </c>
      <c r="AK2601">
        <f>IF(Table1[[#This Row],[Last5_Flag]]=1,1,0)</f>
        <v>0</v>
      </c>
      <c r="AL2601">
        <f>COUNTIFS(
    Table1[Player Name], Table1[[#This Row],[Player Name]],
    Table1[Position], Table1[[#This Row],[Position]]
)</f>
        <v>3</v>
      </c>
      <c r="AM2601" t="str" cm="1">
        <f t="array" ref="AM26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602" spans="1:39" x14ac:dyDescent="0.2">
      <c r="A2602" t="str">
        <f>TEXT(Table1[[#This Row],[Date]],"yyyymmdd") &amp; "_" &amp; (LEFT(D2602,3) &amp; "_" &amp; LEFT(E2602,3) &amp; "_" &amp; (Table1[[#This Row],[Game_no.]]))</f>
        <v>20260321_Gle_WVS_2</v>
      </c>
      <c r="B2602" s="1">
        <v>46102</v>
      </c>
      <c r="C2602" s="3">
        <v>2</v>
      </c>
      <c r="D2602" t="s">
        <v>71</v>
      </c>
      <c r="E2602" t="s">
        <v>130</v>
      </c>
      <c r="F2602" t="s">
        <v>130</v>
      </c>
      <c r="G2602" t="s">
        <v>71</v>
      </c>
      <c r="H2602" t="s">
        <v>143</v>
      </c>
      <c r="I2602" t="str">
        <f>TRIM(SUBSTITUTE(Table1[[#This Row],[Player]], " ", ""))</f>
        <v>S.Shamblin</v>
      </c>
      <c r="J2602">
        <v>3</v>
      </c>
      <c r="K2602">
        <v>0</v>
      </c>
      <c r="L2602">
        <v>1</v>
      </c>
      <c r="M2602">
        <v>1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f t="shared" si="122"/>
        <v>3</v>
      </c>
      <c r="W2602" t="s">
        <v>57</v>
      </c>
      <c r="X2602" s="3">
        <v>9</v>
      </c>
      <c r="Y2602">
        <v>0</v>
      </c>
      <c r="AF2602">
        <f>Table1[[#This Row],[AB]]+Table1[[#This Row],[BB]]+Table1[[#This Row],[SF]]</f>
        <v>3</v>
      </c>
      <c r="AG2602">
        <f>Table1[[#This Row],[H]]+Table1[[#This Row],[BB]]</f>
        <v>1</v>
      </c>
      <c r="AH2602">
        <f>Table1[[#This Row],[H]]-Table1[[#This Row],[2B]]-Table1[[#This Row],[3B]]-Table1[[#This Row],[HR]]</f>
        <v>0</v>
      </c>
      <c r="AI2602" s="3">
        <f>IF(Table1[[#This Row],[Team_Game_Number]] &gt;_xlfn.MAXIFS(Table1[Team_Game_Number],Table1[Team],Table1[[#This Row],[Team]]) - 5,1,0)</f>
        <v>0</v>
      </c>
      <c r="AJ2602" cm="1">
        <f t="array" ref="AJ2602">MATCH(Table1[[#This Row],[Game_ID]],_xlfn.UNIQUE(_xlfn._xlws.FILTER(Table1[Game_ID],Table1[Team]=Table1[[#This Row],[Team]])),0)</f>
        <v>18</v>
      </c>
      <c r="AK2602">
        <f>IF(Table1[[#This Row],[Last5_Flag]]=1,1,0)</f>
        <v>0</v>
      </c>
      <c r="AL2602">
        <f>COUNTIFS(
    Table1[Player Name], Table1[[#This Row],[Player Name]],
    Table1[Position], Table1[[#This Row],[Position]]
)</f>
        <v>17</v>
      </c>
      <c r="AM2602" t="str" cm="1">
        <f t="array" ref="AM26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603" spans="1:39" x14ac:dyDescent="0.2">
      <c r="A2603" t="str">
        <f>TEXT(Table1[[#This Row],[Date]],"yyyymmdd") &amp; "_" &amp; (LEFT(D2603,3) &amp; "_" &amp; LEFT(E2603,3) &amp; "_" &amp; (Table1[[#This Row],[Game_no.]]))</f>
        <v>20260321_Gle_WVS_2</v>
      </c>
      <c r="B2603" s="1">
        <v>46102</v>
      </c>
      <c r="C2603" s="3">
        <v>2</v>
      </c>
      <c r="D2603" t="s">
        <v>71</v>
      </c>
      <c r="E2603" t="s">
        <v>130</v>
      </c>
      <c r="F2603" t="s">
        <v>130</v>
      </c>
      <c r="G2603" t="s">
        <v>71</v>
      </c>
      <c r="H2603" t="s">
        <v>144</v>
      </c>
      <c r="I2603" t="str">
        <f>TRIM(SUBSTITUTE(Table1[[#This Row],[Player]], " ", ""))</f>
        <v>A.Green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f t="shared" si="122"/>
        <v>0</v>
      </c>
      <c r="W2603" t="s">
        <v>58</v>
      </c>
      <c r="X2603" s="3"/>
      <c r="Y2603">
        <v>0</v>
      </c>
      <c r="Z2603">
        <v>6</v>
      </c>
      <c r="AA2603">
        <v>4</v>
      </c>
      <c r="AB2603">
        <v>2</v>
      </c>
      <c r="AC2603">
        <v>2</v>
      </c>
      <c r="AD2603">
        <v>4</v>
      </c>
      <c r="AE2603">
        <v>1</v>
      </c>
      <c r="AF2603">
        <f>Table1[[#This Row],[AB]]+Table1[[#This Row],[BB]]+Table1[[#This Row],[SF]]</f>
        <v>0</v>
      </c>
      <c r="AG2603">
        <f>Table1[[#This Row],[H]]+Table1[[#This Row],[BB]]</f>
        <v>0</v>
      </c>
      <c r="AH2603">
        <f>Table1[[#This Row],[H]]-Table1[[#This Row],[2B]]-Table1[[#This Row],[3B]]-Table1[[#This Row],[HR]]</f>
        <v>0</v>
      </c>
      <c r="AI2603" s="3">
        <f>IF(Table1[[#This Row],[Team_Game_Number]] &gt;_xlfn.MAXIFS(Table1[Team_Game_Number],Table1[Team],Table1[[#This Row],[Team]]) - 5,1,0)</f>
        <v>0</v>
      </c>
      <c r="AJ2603" cm="1">
        <f t="array" ref="AJ2603">MATCH(Table1[[#This Row],[Game_ID]],_xlfn.UNIQUE(_xlfn._xlws.FILTER(Table1[Game_ID],Table1[Team]=Table1[[#This Row],[Team]])),0)</f>
        <v>18</v>
      </c>
      <c r="AK2603">
        <f>IF(Table1[[#This Row],[Last5_Flag]]=1,1,0)</f>
        <v>0</v>
      </c>
      <c r="AL2603">
        <f>COUNTIFS(
    Table1[Player Name], Table1[[#This Row],[Player Name]],
    Table1[Position], Table1[[#This Row],[Position]]
)</f>
        <v>9</v>
      </c>
      <c r="AM2603" t="str" cm="1">
        <f t="array" ref="AM26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04" spans="1:39" x14ac:dyDescent="0.2">
      <c r="A2604" t="str">
        <f>TEXT(Table1[[#This Row],[Date]],"yyyymmdd") &amp; "_" &amp; (LEFT(D2604,3) &amp; "_" &amp; LEFT(E2604,3) &amp; "_" &amp; (Table1[[#This Row],[Game_no.]]))</f>
        <v>20260321_WVW_Fai_2</v>
      </c>
      <c r="B2604" s="1">
        <v>46102</v>
      </c>
      <c r="C2604" s="3">
        <v>2</v>
      </c>
      <c r="D2604" t="s">
        <v>286</v>
      </c>
      <c r="E2604" t="s">
        <v>168</v>
      </c>
      <c r="F2604" t="s">
        <v>286</v>
      </c>
      <c r="G2604" t="s">
        <v>168</v>
      </c>
      <c r="H2604" t="s">
        <v>287</v>
      </c>
      <c r="I2604" t="str">
        <f>TRIM(SUBSTITUTE(Table1[[#This Row],[Player]], " ", ""))</f>
        <v>J.Riley</v>
      </c>
      <c r="J2604">
        <v>3</v>
      </c>
      <c r="K2604">
        <v>1</v>
      </c>
      <c r="L2604">
        <v>2</v>
      </c>
      <c r="M2604">
        <v>0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f t="shared" ref="V2604:V2630" si="123">L2604*1+P2604*2+Q2604*3+R2604*4</f>
        <v>2</v>
      </c>
      <c r="W2604" t="s">
        <v>57</v>
      </c>
      <c r="X2604" s="3">
        <v>1</v>
      </c>
      <c r="Y2604">
        <v>0</v>
      </c>
      <c r="AF2604">
        <f>Table1[[#This Row],[AB]]+Table1[[#This Row],[BB]]+Table1[[#This Row],[SF]]</f>
        <v>4</v>
      </c>
      <c r="AG2604">
        <f>Table1[[#This Row],[H]]+Table1[[#This Row],[BB]]</f>
        <v>3</v>
      </c>
      <c r="AH2604">
        <f>Table1[[#This Row],[H]]-Table1[[#This Row],[2B]]-Table1[[#This Row],[3B]]-Table1[[#This Row],[HR]]</f>
        <v>2</v>
      </c>
      <c r="AI2604" s="3">
        <f>IF(Table1[[#This Row],[Team_Game_Number]] &gt;_xlfn.MAXIFS(Table1[Team_Game_Number],Table1[Team],Table1[[#This Row],[Team]]) - 5,1,0)</f>
        <v>0</v>
      </c>
      <c r="AJ2604" cm="1">
        <f t="array" ref="AJ2604">MATCH(Table1[[#This Row],[Game_ID]],_xlfn.UNIQUE(_xlfn._xlws.FILTER(Table1[Game_ID],Table1[Team]=Table1[[#This Row],[Team]])),0)</f>
        <v>19</v>
      </c>
      <c r="AK2604">
        <f>IF(Table1[[#This Row],[Last5_Flag]]=1,1,0)</f>
        <v>0</v>
      </c>
      <c r="AL2604">
        <f>COUNTIFS(
    Table1[Player Name], Table1[[#This Row],[Player Name]],
    Table1[Position], Table1[[#This Row],[Position]]
)</f>
        <v>27</v>
      </c>
      <c r="AM2604" t="str" cm="1">
        <f t="array" ref="AM26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605" spans="1:39" x14ac:dyDescent="0.2">
      <c r="A2605" t="str">
        <f>TEXT(Table1[[#This Row],[Date]],"yyyymmdd") &amp; "_" &amp; (LEFT(D2605,3) &amp; "_" &amp; LEFT(E2605,3) &amp; "_" &amp; (Table1[[#This Row],[Game_no.]]))</f>
        <v>20260321_WVW_Fai_2</v>
      </c>
      <c r="B2605" s="1">
        <v>46102</v>
      </c>
      <c r="C2605" s="3">
        <v>2</v>
      </c>
      <c r="D2605" t="s">
        <v>286</v>
      </c>
      <c r="E2605" t="s">
        <v>168</v>
      </c>
      <c r="F2605" t="s">
        <v>286</v>
      </c>
      <c r="G2605" t="s">
        <v>168</v>
      </c>
      <c r="H2605" t="s">
        <v>288</v>
      </c>
      <c r="I2605" t="str">
        <f>TRIM(SUBSTITUTE(Table1[[#This Row],[Player]], " ", ""))</f>
        <v>L.Hague</v>
      </c>
      <c r="J2605">
        <v>4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f t="shared" si="123"/>
        <v>1</v>
      </c>
      <c r="W2605" t="s">
        <v>48</v>
      </c>
      <c r="X2605" s="3">
        <v>2</v>
      </c>
      <c r="Y2605">
        <v>1</v>
      </c>
      <c r="AF2605">
        <f>Table1[[#This Row],[AB]]+Table1[[#This Row],[BB]]+Table1[[#This Row],[SF]]</f>
        <v>4</v>
      </c>
      <c r="AG2605">
        <f>Table1[[#This Row],[H]]+Table1[[#This Row],[BB]]</f>
        <v>1</v>
      </c>
      <c r="AH2605">
        <f>Table1[[#This Row],[H]]-Table1[[#This Row],[2B]]-Table1[[#This Row],[3B]]-Table1[[#This Row],[HR]]</f>
        <v>1</v>
      </c>
      <c r="AI2605" s="3">
        <f>IF(Table1[[#This Row],[Team_Game_Number]] &gt;_xlfn.MAXIFS(Table1[Team_Game_Number],Table1[Team],Table1[[#This Row],[Team]]) - 5,1,0)</f>
        <v>0</v>
      </c>
      <c r="AJ2605" cm="1">
        <f t="array" ref="AJ2605">MATCH(Table1[[#This Row],[Game_ID]],_xlfn.UNIQUE(_xlfn._xlws.FILTER(Table1[Game_ID],Table1[Team]=Table1[[#This Row],[Team]])),0)</f>
        <v>19</v>
      </c>
      <c r="AK2605">
        <f>IF(Table1[[#This Row],[Last5_Flag]]=1,1,0)</f>
        <v>0</v>
      </c>
      <c r="AL2605">
        <f>COUNTIFS(
    Table1[Player Name], Table1[[#This Row],[Player Name]],
    Table1[Position], Table1[[#This Row],[Position]]
)</f>
        <v>16</v>
      </c>
      <c r="AM2605" t="str" cm="1">
        <f t="array" ref="AM26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606" spans="1:39" x14ac:dyDescent="0.2">
      <c r="A2606" t="str">
        <f>TEXT(Table1[[#This Row],[Date]],"yyyymmdd") &amp; "_" &amp; (LEFT(D2606,3) &amp; "_" &amp; LEFT(E2606,3) &amp; "_" &amp; (Table1[[#This Row],[Game_no.]]))</f>
        <v>20260321_WVW_Fai_2</v>
      </c>
      <c r="B2606" s="1">
        <v>46102</v>
      </c>
      <c r="C2606" s="3">
        <v>2</v>
      </c>
      <c r="D2606" t="s">
        <v>286</v>
      </c>
      <c r="E2606" t="s">
        <v>168</v>
      </c>
      <c r="F2606" t="s">
        <v>286</v>
      </c>
      <c r="G2606" t="s">
        <v>168</v>
      </c>
      <c r="H2606" t="s">
        <v>290</v>
      </c>
      <c r="I2606" t="str">
        <f>TRIM(SUBSTITUTE(Table1[[#This Row],[Player]], " ", ""))</f>
        <v>J.Fix</v>
      </c>
      <c r="J2606">
        <v>3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f t="shared" si="123"/>
        <v>0</v>
      </c>
      <c r="W2606" t="s">
        <v>164</v>
      </c>
      <c r="X2606" s="3">
        <v>3</v>
      </c>
      <c r="Y2606">
        <v>0</v>
      </c>
      <c r="Z2606">
        <v>7</v>
      </c>
      <c r="AA2606">
        <v>5</v>
      </c>
      <c r="AB2606">
        <v>5</v>
      </c>
      <c r="AC2606">
        <v>4</v>
      </c>
      <c r="AD2606">
        <v>1</v>
      </c>
      <c r="AE2606">
        <v>5</v>
      </c>
      <c r="AF2606">
        <f>Table1[[#This Row],[AB]]+Table1[[#This Row],[BB]]+Table1[[#This Row],[SF]]</f>
        <v>3</v>
      </c>
      <c r="AG2606">
        <f>Table1[[#This Row],[H]]+Table1[[#This Row],[BB]]</f>
        <v>0</v>
      </c>
      <c r="AH2606">
        <f>Table1[[#This Row],[H]]-Table1[[#This Row],[2B]]-Table1[[#This Row],[3B]]-Table1[[#This Row],[HR]]</f>
        <v>0</v>
      </c>
      <c r="AI2606" s="3">
        <f>IF(Table1[[#This Row],[Team_Game_Number]] &gt;_xlfn.MAXIFS(Table1[Team_Game_Number],Table1[Team],Table1[[#This Row],[Team]]) - 5,1,0)</f>
        <v>0</v>
      </c>
      <c r="AJ2606" cm="1">
        <f t="array" ref="AJ2606">MATCH(Table1[[#This Row],[Game_ID]],_xlfn.UNIQUE(_xlfn._xlws.FILTER(Table1[Game_ID],Table1[Team]=Table1[[#This Row],[Team]])),0)</f>
        <v>19</v>
      </c>
      <c r="AK2606">
        <f>IF(Table1[[#This Row],[Last5_Flag]]=1,1,0)</f>
        <v>0</v>
      </c>
      <c r="AL2606">
        <f>COUNTIFS(
    Table1[Player Name], Table1[[#This Row],[Player Name]],
    Table1[Position], Table1[[#This Row],[Position]]
)</f>
        <v>3</v>
      </c>
      <c r="AM2606" t="str" cm="1">
        <f t="array" ref="AM26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607" spans="1:39" x14ac:dyDescent="0.2">
      <c r="A2607" t="str">
        <f>TEXT(Table1[[#This Row],[Date]],"yyyymmdd") &amp; "_" &amp; (LEFT(D2607,3) &amp; "_" &amp; LEFT(E2607,3) &amp; "_" &amp; (Table1[[#This Row],[Game_no.]]))</f>
        <v>20260321_WVW_Fai_2</v>
      </c>
      <c r="B2607" s="1">
        <v>46102</v>
      </c>
      <c r="C2607" s="3">
        <v>2</v>
      </c>
      <c r="D2607" t="s">
        <v>286</v>
      </c>
      <c r="E2607" t="s">
        <v>168</v>
      </c>
      <c r="F2607" t="s">
        <v>286</v>
      </c>
      <c r="G2607" t="s">
        <v>168</v>
      </c>
      <c r="H2607" t="s">
        <v>295</v>
      </c>
      <c r="I2607" t="str">
        <f>TRIM(SUBSTITUTE(Table1[[#This Row],[Player]], " ", ""))</f>
        <v>R.Winn</v>
      </c>
      <c r="J2607">
        <v>3</v>
      </c>
      <c r="K2607">
        <v>1</v>
      </c>
      <c r="L2607">
        <v>2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f t="shared" si="123"/>
        <v>6</v>
      </c>
      <c r="W2607" t="s">
        <v>43</v>
      </c>
      <c r="X2607" s="3">
        <v>4</v>
      </c>
      <c r="Y2607">
        <v>0</v>
      </c>
      <c r="AF2607">
        <f>Table1[[#This Row],[AB]]+Table1[[#This Row],[BB]]+Table1[[#This Row],[SF]]</f>
        <v>3</v>
      </c>
      <c r="AG2607">
        <f>Table1[[#This Row],[H]]+Table1[[#This Row],[BB]]</f>
        <v>2</v>
      </c>
      <c r="AH2607">
        <f>Table1[[#This Row],[H]]-Table1[[#This Row],[2B]]-Table1[[#This Row],[3B]]-Table1[[#This Row],[HR]]</f>
        <v>1</v>
      </c>
      <c r="AI2607" s="3">
        <f>IF(Table1[[#This Row],[Team_Game_Number]] &gt;_xlfn.MAXIFS(Table1[Team_Game_Number],Table1[Team],Table1[[#This Row],[Team]]) - 5,1,0)</f>
        <v>0</v>
      </c>
      <c r="AJ2607" cm="1">
        <f t="array" ref="AJ2607">MATCH(Table1[[#This Row],[Game_ID]],_xlfn.UNIQUE(_xlfn._xlws.FILTER(Table1[Game_ID],Table1[Team]=Table1[[#This Row],[Team]])),0)</f>
        <v>19</v>
      </c>
      <c r="AK2607">
        <f>IF(Table1[[#This Row],[Last5_Flag]]=1,1,0)</f>
        <v>0</v>
      </c>
      <c r="AL2607">
        <f>COUNTIFS(
    Table1[Player Name], Table1[[#This Row],[Player Name]],
    Table1[Position], Table1[[#This Row],[Position]]
)</f>
        <v>15</v>
      </c>
      <c r="AM2607" t="str" cm="1">
        <f t="array" ref="AM26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608" spans="1:39" x14ac:dyDescent="0.2">
      <c r="A2608" t="str">
        <f>TEXT(Table1[[#This Row],[Date]],"yyyymmdd") &amp; "_" &amp; (LEFT(D2608,3) &amp; "_" &amp; LEFT(E2608,3) &amp; "_" &amp; (Table1[[#This Row],[Game_no.]]))</f>
        <v>20260321_WVW_Fai_2</v>
      </c>
      <c r="B2608" s="1">
        <v>46102</v>
      </c>
      <c r="C2608" s="3">
        <v>2</v>
      </c>
      <c r="D2608" t="s">
        <v>286</v>
      </c>
      <c r="E2608" t="s">
        <v>168</v>
      </c>
      <c r="F2608" t="s">
        <v>286</v>
      </c>
      <c r="G2608" t="s">
        <v>168</v>
      </c>
      <c r="H2608" t="s">
        <v>289</v>
      </c>
      <c r="I2608" t="str">
        <f>TRIM(SUBSTITUTE(Table1[[#This Row],[Player]], " ", ""))</f>
        <v>G.Arnold</v>
      </c>
      <c r="J2608">
        <v>3</v>
      </c>
      <c r="K2608">
        <v>0</v>
      </c>
      <c r="L2608">
        <v>1</v>
      </c>
      <c r="M2608">
        <v>0</v>
      </c>
      <c r="N2608">
        <v>0</v>
      </c>
      <c r="O2608">
        <v>1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f t="shared" si="123"/>
        <v>3</v>
      </c>
      <c r="W2608" t="s">
        <v>7</v>
      </c>
      <c r="X2608" s="3">
        <v>5</v>
      </c>
      <c r="Y2608">
        <v>0</v>
      </c>
      <c r="AF2608">
        <f>Table1[[#This Row],[AB]]+Table1[[#This Row],[BB]]+Table1[[#This Row],[SF]]</f>
        <v>3</v>
      </c>
      <c r="AG2608">
        <f>Table1[[#This Row],[H]]+Table1[[#This Row],[BB]]</f>
        <v>1</v>
      </c>
      <c r="AH2608">
        <f>Table1[[#This Row],[H]]-Table1[[#This Row],[2B]]-Table1[[#This Row],[3B]]-Table1[[#This Row],[HR]]</f>
        <v>0</v>
      </c>
      <c r="AI2608" s="3">
        <f>IF(Table1[[#This Row],[Team_Game_Number]] &gt;_xlfn.MAXIFS(Table1[Team_Game_Number],Table1[Team],Table1[[#This Row],[Team]]) - 5,1,0)</f>
        <v>0</v>
      </c>
      <c r="AJ2608" cm="1">
        <f t="array" ref="AJ2608">MATCH(Table1[[#This Row],[Game_ID]],_xlfn.UNIQUE(_xlfn._xlws.FILTER(Table1[Game_ID],Table1[Team]=Table1[[#This Row],[Team]])),0)</f>
        <v>19</v>
      </c>
      <c r="AK2608">
        <f>IF(Table1[[#This Row],[Last5_Flag]]=1,1,0)</f>
        <v>0</v>
      </c>
      <c r="AL2608">
        <f>COUNTIFS(
    Table1[Player Name], Table1[[#This Row],[Player Name]],
    Table1[Position], Table1[[#This Row],[Position]]
)</f>
        <v>27</v>
      </c>
      <c r="AM2608" t="str" cm="1">
        <f t="array" ref="AM26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609" spans="1:39" x14ac:dyDescent="0.2">
      <c r="A2609" t="str">
        <f>TEXT(Table1[[#This Row],[Date]],"yyyymmdd") &amp; "_" &amp; (LEFT(D2609,3) &amp; "_" &amp; LEFT(E2609,3) &amp; "_" &amp; (Table1[[#This Row],[Game_no.]]))</f>
        <v>20260321_WVW_Fai_2</v>
      </c>
      <c r="B2609" s="1">
        <v>46102</v>
      </c>
      <c r="C2609" s="3">
        <v>2</v>
      </c>
      <c r="D2609" t="s">
        <v>286</v>
      </c>
      <c r="E2609" t="s">
        <v>168</v>
      </c>
      <c r="F2609" t="s">
        <v>286</v>
      </c>
      <c r="G2609" t="s">
        <v>168</v>
      </c>
      <c r="H2609" t="s">
        <v>309</v>
      </c>
      <c r="I2609" t="str">
        <f>TRIM(SUBSTITUTE(Table1[[#This Row],[Player]], " ", ""))</f>
        <v>K.Vance</v>
      </c>
      <c r="J2609">
        <v>3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f t="shared" si="123"/>
        <v>0</v>
      </c>
      <c r="W2609" t="s">
        <v>52</v>
      </c>
      <c r="X2609" s="3">
        <v>6</v>
      </c>
      <c r="Y2609">
        <v>0</v>
      </c>
      <c r="AF2609">
        <f>Table1[[#This Row],[AB]]+Table1[[#This Row],[BB]]+Table1[[#This Row],[SF]]</f>
        <v>3</v>
      </c>
      <c r="AG2609">
        <f>Table1[[#This Row],[H]]+Table1[[#This Row],[BB]]</f>
        <v>0</v>
      </c>
      <c r="AH2609">
        <f>Table1[[#This Row],[H]]-Table1[[#This Row],[2B]]-Table1[[#This Row],[3B]]-Table1[[#This Row],[HR]]</f>
        <v>0</v>
      </c>
      <c r="AI2609" s="3">
        <f>IF(Table1[[#This Row],[Team_Game_Number]] &gt;_xlfn.MAXIFS(Table1[Team_Game_Number],Table1[Team],Table1[[#This Row],[Team]]) - 5,1,0)</f>
        <v>0</v>
      </c>
      <c r="AJ2609" cm="1">
        <f t="array" ref="AJ2609">MATCH(Table1[[#This Row],[Game_ID]],_xlfn.UNIQUE(_xlfn._xlws.FILTER(Table1[Game_ID],Table1[Team]=Table1[[#This Row],[Team]])),0)</f>
        <v>19</v>
      </c>
      <c r="AK2609">
        <f>IF(Table1[[#This Row],[Last5_Flag]]=1,1,0)</f>
        <v>0</v>
      </c>
      <c r="AL2609">
        <f>COUNTIFS(
    Table1[Player Name], Table1[[#This Row],[Player Name]],
    Table1[Position], Table1[[#This Row],[Position]]
)</f>
        <v>6</v>
      </c>
      <c r="AM2609" t="str" cm="1">
        <f t="array" ref="AM26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610" spans="1:39" x14ac:dyDescent="0.2">
      <c r="A2610" t="str">
        <f>TEXT(Table1[[#This Row],[Date]],"yyyymmdd") &amp; "_" &amp; (LEFT(D2610,3) &amp; "_" &amp; LEFT(E2610,3) &amp; "_" &amp; (Table1[[#This Row],[Game_no.]]))</f>
        <v>20260321_WVW_Fai_2</v>
      </c>
      <c r="B2610" s="1">
        <v>46102</v>
      </c>
      <c r="C2610" s="3">
        <v>2</v>
      </c>
      <c r="D2610" t="s">
        <v>286</v>
      </c>
      <c r="E2610" t="s">
        <v>168</v>
      </c>
      <c r="F2610" t="s">
        <v>286</v>
      </c>
      <c r="G2610" t="s">
        <v>168</v>
      </c>
      <c r="H2610" t="s">
        <v>399</v>
      </c>
      <c r="I2610" t="str">
        <f>TRIM(SUBSTITUTE(Table1[[#This Row],[Player]], " ", ""))</f>
        <v>K.Dean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f t="shared" si="123"/>
        <v>0</v>
      </c>
      <c r="W2610" t="s">
        <v>73</v>
      </c>
      <c r="X2610" s="3"/>
      <c r="Y2610">
        <v>0</v>
      </c>
      <c r="AF2610">
        <f>Table1[[#This Row],[AB]]+Table1[[#This Row],[BB]]+Table1[[#This Row],[SF]]</f>
        <v>0</v>
      </c>
      <c r="AG2610">
        <f>Table1[[#This Row],[H]]+Table1[[#This Row],[BB]]</f>
        <v>0</v>
      </c>
      <c r="AH2610">
        <f>Table1[[#This Row],[H]]-Table1[[#This Row],[2B]]-Table1[[#This Row],[3B]]-Table1[[#This Row],[HR]]</f>
        <v>0</v>
      </c>
      <c r="AI2610" s="3">
        <f>IF(Table1[[#This Row],[Team_Game_Number]] &gt;_xlfn.MAXIFS(Table1[Team_Game_Number],Table1[Team],Table1[[#This Row],[Team]]) - 5,1,0)</f>
        <v>0</v>
      </c>
      <c r="AJ2610" cm="1">
        <f t="array" ref="AJ2610">MATCH(Table1[[#This Row],[Game_ID]],_xlfn.UNIQUE(_xlfn._xlws.FILTER(Table1[Game_ID],Table1[Team]=Table1[[#This Row],[Team]])),0)</f>
        <v>19</v>
      </c>
      <c r="AK2610">
        <f>IF(Table1[[#This Row],[Last5_Flag]]=1,1,0)</f>
        <v>0</v>
      </c>
      <c r="AL2610">
        <f>COUNTIFS(
    Table1[Player Name], Table1[[#This Row],[Player Name]],
    Table1[Position], Table1[[#This Row],[Position]]
)</f>
        <v>6</v>
      </c>
      <c r="AM2610" t="str" cm="1">
        <f t="array" ref="AM26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611" spans="1:39" x14ac:dyDescent="0.2">
      <c r="A2611" t="str">
        <f>TEXT(Table1[[#This Row],[Date]],"yyyymmdd") &amp; "_" &amp; (LEFT(D2611,3) &amp; "_" &amp; LEFT(E2611,3) &amp; "_" &amp; (Table1[[#This Row],[Game_no.]]))</f>
        <v>20260321_WVW_Fai_2</v>
      </c>
      <c r="B2611" s="1">
        <v>46102</v>
      </c>
      <c r="C2611" s="3">
        <v>2</v>
      </c>
      <c r="D2611" t="s">
        <v>286</v>
      </c>
      <c r="E2611" t="s">
        <v>168</v>
      </c>
      <c r="F2611" t="s">
        <v>286</v>
      </c>
      <c r="G2611" t="s">
        <v>168</v>
      </c>
      <c r="H2611" t="s">
        <v>293</v>
      </c>
      <c r="I2611" t="str">
        <f>TRIM(SUBSTITUTE(Table1[[#This Row],[Player]], " ", ""))</f>
        <v>E.Putman</v>
      </c>
      <c r="J2611">
        <v>2</v>
      </c>
      <c r="K2611">
        <v>0</v>
      </c>
      <c r="L2611">
        <v>0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f t="shared" si="123"/>
        <v>0</v>
      </c>
      <c r="W2611" t="s">
        <v>54</v>
      </c>
      <c r="X2611" s="3">
        <v>7</v>
      </c>
      <c r="Y2611">
        <v>0</v>
      </c>
      <c r="AF2611">
        <f>Table1[[#This Row],[AB]]+Table1[[#This Row],[BB]]+Table1[[#This Row],[SF]]</f>
        <v>2</v>
      </c>
      <c r="AG2611">
        <f>Table1[[#This Row],[H]]+Table1[[#This Row],[BB]]</f>
        <v>0</v>
      </c>
      <c r="AH2611">
        <f>Table1[[#This Row],[H]]-Table1[[#This Row],[2B]]-Table1[[#This Row],[3B]]-Table1[[#This Row],[HR]]</f>
        <v>0</v>
      </c>
      <c r="AI2611" s="3">
        <f>IF(Table1[[#This Row],[Team_Game_Number]] &gt;_xlfn.MAXIFS(Table1[Team_Game_Number],Table1[Team],Table1[[#This Row],[Team]]) - 5,1,0)</f>
        <v>0</v>
      </c>
      <c r="AJ2611" cm="1">
        <f t="array" ref="AJ2611">MATCH(Table1[[#This Row],[Game_ID]],_xlfn.UNIQUE(_xlfn._xlws.FILTER(Table1[Game_ID],Table1[Team]=Table1[[#This Row],[Team]])),0)</f>
        <v>19</v>
      </c>
      <c r="AK2611">
        <f>IF(Table1[[#This Row],[Last5_Flag]]=1,1,0)</f>
        <v>0</v>
      </c>
      <c r="AL2611">
        <f>COUNTIFS(
    Table1[Player Name], Table1[[#This Row],[Player Name]],
    Table1[Position], Table1[[#This Row],[Position]]
)</f>
        <v>24</v>
      </c>
      <c r="AM2611" t="str" cm="1">
        <f t="array" ref="AM26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612" spans="1:39" x14ac:dyDescent="0.2">
      <c r="A2612" t="str">
        <f>TEXT(Table1[[#This Row],[Date]],"yyyymmdd") &amp; "_" &amp; (LEFT(D2612,3) &amp; "_" &amp; LEFT(E2612,3) &amp; "_" &amp; (Table1[[#This Row],[Game_no.]]))</f>
        <v>20260321_WVW_Fai_2</v>
      </c>
      <c r="B2612" s="1">
        <v>46102</v>
      </c>
      <c r="C2612" s="3">
        <v>2</v>
      </c>
      <c r="D2612" t="s">
        <v>286</v>
      </c>
      <c r="E2612" t="s">
        <v>168</v>
      </c>
      <c r="F2612" t="s">
        <v>286</v>
      </c>
      <c r="G2612" t="s">
        <v>168</v>
      </c>
      <c r="H2612" t="s">
        <v>292</v>
      </c>
      <c r="I2612" t="str">
        <f>TRIM(SUBSTITUTE(Table1[[#This Row],[Player]], " ", ""))</f>
        <v>M.Austra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f t="shared" si="123"/>
        <v>0</v>
      </c>
      <c r="W2612" t="s">
        <v>74</v>
      </c>
      <c r="X2612" s="3">
        <v>7</v>
      </c>
      <c r="Y2612">
        <v>0</v>
      </c>
      <c r="AF2612">
        <f>Table1[[#This Row],[AB]]+Table1[[#This Row],[BB]]+Table1[[#This Row],[SF]]</f>
        <v>1</v>
      </c>
      <c r="AG2612">
        <f>Table1[[#This Row],[H]]+Table1[[#This Row],[BB]]</f>
        <v>0</v>
      </c>
      <c r="AH2612">
        <f>Table1[[#This Row],[H]]-Table1[[#This Row],[2B]]-Table1[[#This Row],[3B]]-Table1[[#This Row],[HR]]</f>
        <v>0</v>
      </c>
      <c r="AI2612" s="3">
        <f>IF(Table1[[#This Row],[Team_Game_Number]] &gt;_xlfn.MAXIFS(Table1[Team_Game_Number],Table1[Team],Table1[[#This Row],[Team]]) - 5,1,0)</f>
        <v>0</v>
      </c>
      <c r="AJ2612" cm="1">
        <f t="array" ref="AJ2612">MATCH(Table1[[#This Row],[Game_ID]],_xlfn.UNIQUE(_xlfn._xlws.FILTER(Table1[Game_ID],Table1[Team]=Table1[[#This Row],[Team]])),0)</f>
        <v>19</v>
      </c>
      <c r="AK2612">
        <f>IF(Table1[[#This Row],[Last5_Flag]]=1,1,0)</f>
        <v>0</v>
      </c>
      <c r="AL2612">
        <f>COUNTIFS(
    Table1[Player Name], Table1[[#This Row],[Player Name]],
    Table1[Position], Table1[[#This Row],[Position]]
)</f>
        <v>2</v>
      </c>
      <c r="AM2612" t="str" cm="1">
        <f t="array" ref="AM26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613" spans="1:39" x14ac:dyDescent="0.2">
      <c r="A2613" t="str">
        <f>TEXT(Table1[[#This Row],[Date]],"yyyymmdd") &amp; "_" &amp; (LEFT(D2613,3) &amp; "_" &amp; LEFT(E2613,3) &amp; "_" &amp; (Table1[[#This Row],[Game_no.]]))</f>
        <v>20260321_WVW_Fai_2</v>
      </c>
      <c r="B2613" s="1">
        <v>46102</v>
      </c>
      <c r="C2613" s="3">
        <v>2</v>
      </c>
      <c r="D2613" t="s">
        <v>286</v>
      </c>
      <c r="E2613" t="s">
        <v>168</v>
      </c>
      <c r="F2613" t="s">
        <v>286</v>
      </c>
      <c r="G2613" t="s">
        <v>168</v>
      </c>
      <c r="H2613" t="s">
        <v>298</v>
      </c>
      <c r="I2613" t="str">
        <f>TRIM(SUBSTITUTE(Table1[[#This Row],[Player]], " ", ""))</f>
        <v>S.Lowen</v>
      </c>
      <c r="J2613">
        <v>2</v>
      </c>
      <c r="K2613">
        <v>0</v>
      </c>
      <c r="L2613">
        <v>0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f t="shared" si="123"/>
        <v>0</v>
      </c>
      <c r="W2613" t="s">
        <v>8</v>
      </c>
      <c r="X2613" s="3">
        <v>8</v>
      </c>
      <c r="Y2613">
        <v>1</v>
      </c>
      <c r="AF2613">
        <f>Table1[[#This Row],[AB]]+Table1[[#This Row],[BB]]+Table1[[#This Row],[SF]]</f>
        <v>2</v>
      </c>
      <c r="AG2613">
        <f>Table1[[#This Row],[H]]+Table1[[#This Row],[BB]]</f>
        <v>0</v>
      </c>
      <c r="AH2613">
        <f>Table1[[#This Row],[H]]-Table1[[#This Row],[2B]]-Table1[[#This Row],[3B]]-Table1[[#This Row],[HR]]</f>
        <v>0</v>
      </c>
      <c r="AI2613" s="3">
        <f>IF(Table1[[#This Row],[Team_Game_Number]] &gt;_xlfn.MAXIFS(Table1[Team_Game_Number],Table1[Team],Table1[[#This Row],[Team]]) - 5,1,0)</f>
        <v>0</v>
      </c>
      <c r="AJ2613" cm="1">
        <f t="array" ref="AJ2613">MATCH(Table1[[#This Row],[Game_ID]],_xlfn.UNIQUE(_xlfn._xlws.FILTER(Table1[Game_ID],Table1[Team]=Table1[[#This Row],[Team]])),0)</f>
        <v>19</v>
      </c>
      <c r="AK2613">
        <f>IF(Table1[[#This Row],[Last5_Flag]]=1,1,0)</f>
        <v>0</v>
      </c>
      <c r="AL2613">
        <f>COUNTIFS(
    Table1[Player Name], Table1[[#This Row],[Player Name]],
    Table1[Position], Table1[[#This Row],[Position]]
)</f>
        <v>16</v>
      </c>
      <c r="AM2613" t="str" cm="1">
        <f t="array" ref="AM26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614" spans="1:39" x14ac:dyDescent="0.2">
      <c r="A2614" t="str">
        <f>TEXT(Table1[[#This Row],[Date]],"yyyymmdd") &amp; "_" &amp; (LEFT(D2614,3) &amp; "_" &amp; LEFT(E2614,3) &amp; "_" &amp; (Table1[[#This Row],[Game_no.]]))</f>
        <v>20260321_WVW_Fai_2</v>
      </c>
      <c r="B2614" s="1">
        <v>46102</v>
      </c>
      <c r="C2614" s="3">
        <v>2</v>
      </c>
      <c r="D2614" t="s">
        <v>286</v>
      </c>
      <c r="E2614" t="s">
        <v>168</v>
      </c>
      <c r="F2614" t="s">
        <v>286</v>
      </c>
      <c r="G2614" t="s">
        <v>168</v>
      </c>
      <c r="H2614" t="s">
        <v>310</v>
      </c>
      <c r="I2614" t="str">
        <f>TRIM(SUBSTITUTE(Table1[[#This Row],[Player]], " ", ""))</f>
        <v>E.Fournier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f t="shared" si="123"/>
        <v>0</v>
      </c>
      <c r="W2614" t="s">
        <v>74</v>
      </c>
      <c r="X2614" s="3">
        <v>8</v>
      </c>
      <c r="Y2614">
        <v>0</v>
      </c>
      <c r="AF2614">
        <f>Table1[[#This Row],[AB]]+Table1[[#This Row],[BB]]+Table1[[#This Row],[SF]]</f>
        <v>1</v>
      </c>
      <c r="AG2614">
        <f>Table1[[#This Row],[H]]+Table1[[#This Row],[BB]]</f>
        <v>0</v>
      </c>
      <c r="AH2614">
        <f>Table1[[#This Row],[H]]-Table1[[#This Row],[2B]]-Table1[[#This Row],[3B]]-Table1[[#This Row],[HR]]</f>
        <v>0</v>
      </c>
      <c r="AI2614" s="3">
        <f>IF(Table1[[#This Row],[Team_Game_Number]] &gt;_xlfn.MAXIFS(Table1[Team_Game_Number],Table1[Team],Table1[[#This Row],[Team]]) - 5,1,0)</f>
        <v>0</v>
      </c>
      <c r="AJ2614" cm="1">
        <f t="array" ref="AJ2614">MATCH(Table1[[#This Row],[Game_ID]],_xlfn.UNIQUE(_xlfn._xlws.FILTER(Table1[Game_ID],Table1[Team]=Table1[[#This Row],[Team]])),0)</f>
        <v>19</v>
      </c>
      <c r="AK2614">
        <f>IF(Table1[[#This Row],[Last5_Flag]]=1,1,0)</f>
        <v>0</v>
      </c>
      <c r="AL2614">
        <f>COUNTIFS(
    Table1[Player Name], Table1[[#This Row],[Player Name]],
    Table1[Position], Table1[[#This Row],[Position]]
)</f>
        <v>12</v>
      </c>
      <c r="AM2614" t="str" cm="1">
        <f t="array" ref="AM26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615" spans="1:39" x14ac:dyDescent="0.2">
      <c r="A2615" t="str">
        <f>TEXT(Table1[[#This Row],[Date]],"yyyymmdd") &amp; "_" &amp; (LEFT(D2615,3) &amp; "_" &amp; LEFT(E2615,3) &amp; "_" &amp; (Table1[[#This Row],[Game_no.]]))</f>
        <v>20260321_WVW_Fai_2</v>
      </c>
      <c r="B2615" s="1">
        <v>46102</v>
      </c>
      <c r="C2615" s="3">
        <v>2</v>
      </c>
      <c r="D2615" t="s">
        <v>286</v>
      </c>
      <c r="E2615" t="s">
        <v>168</v>
      </c>
      <c r="F2615" t="s">
        <v>286</v>
      </c>
      <c r="G2615" t="s">
        <v>168</v>
      </c>
      <c r="H2615" t="s">
        <v>294</v>
      </c>
      <c r="I2615" t="str">
        <f>TRIM(SUBSTITUTE(Table1[[#This Row],[Player]], " ", ""))</f>
        <v>T.Nowicki</v>
      </c>
      <c r="J2615">
        <v>2</v>
      </c>
      <c r="K2615">
        <v>0</v>
      </c>
      <c r="L2615">
        <v>0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f t="shared" si="123"/>
        <v>0</v>
      </c>
      <c r="W2615" t="s">
        <v>53</v>
      </c>
      <c r="X2615" s="3">
        <v>9</v>
      </c>
      <c r="Y2615">
        <v>0</v>
      </c>
      <c r="AF2615">
        <f>Table1[[#This Row],[AB]]+Table1[[#This Row],[BB]]+Table1[[#This Row],[SF]]</f>
        <v>3</v>
      </c>
      <c r="AG2615">
        <f>Table1[[#This Row],[H]]+Table1[[#This Row],[BB]]</f>
        <v>1</v>
      </c>
      <c r="AH2615">
        <f>Table1[[#This Row],[H]]-Table1[[#This Row],[2B]]-Table1[[#This Row],[3B]]-Table1[[#This Row],[HR]]</f>
        <v>0</v>
      </c>
      <c r="AI2615" s="3">
        <f>IF(Table1[[#This Row],[Team_Game_Number]] &gt;_xlfn.MAXIFS(Table1[Team_Game_Number],Table1[Team],Table1[[#This Row],[Team]]) - 5,1,0)</f>
        <v>0</v>
      </c>
      <c r="AJ2615" cm="1">
        <f t="array" ref="AJ2615">MATCH(Table1[[#This Row],[Game_ID]],_xlfn.UNIQUE(_xlfn._xlws.FILTER(Table1[Game_ID],Table1[Team]=Table1[[#This Row],[Team]])),0)</f>
        <v>19</v>
      </c>
      <c r="AK2615">
        <f>IF(Table1[[#This Row],[Last5_Flag]]=1,1,0)</f>
        <v>0</v>
      </c>
      <c r="AL2615">
        <f>COUNTIFS(
    Table1[Player Name], Table1[[#This Row],[Player Name]],
    Table1[Position], Table1[[#This Row],[Position]]
)</f>
        <v>8</v>
      </c>
      <c r="AM2615" t="str" cm="1">
        <f t="array" ref="AM26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616" spans="1:39" x14ac:dyDescent="0.2">
      <c r="A2616" t="str">
        <f>TEXT(Table1[[#This Row],[Date]],"yyyymmdd") &amp; "_" &amp; (LEFT(D2616,3) &amp; "_" &amp; LEFT(E2616,3) &amp; "_" &amp; (Table1[[#This Row],[Game_no.]]))</f>
        <v>20260321_WVW_Fai_2</v>
      </c>
      <c r="B2616" s="1">
        <v>46102</v>
      </c>
      <c r="C2616" s="3">
        <v>2</v>
      </c>
      <c r="D2616" t="s">
        <v>286</v>
      </c>
      <c r="E2616" t="s">
        <v>168</v>
      </c>
      <c r="F2616" t="s">
        <v>286</v>
      </c>
      <c r="G2616" t="s">
        <v>168</v>
      </c>
      <c r="H2616" t="s">
        <v>297</v>
      </c>
      <c r="I2616" t="str">
        <f>TRIM(SUBSTITUTE(Table1[[#This Row],[Player]], " ", ""))</f>
        <v>A.Orille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f t="shared" si="123"/>
        <v>0</v>
      </c>
      <c r="W2616" t="s">
        <v>231</v>
      </c>
      <c r="X2616" s="3"/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f>Table1[[#This Row],[AB]]+Table1[[#This Row],[BB]]+Table1[[#This Row],[SF]]</f>
        <v>0</v>
      </c>
      <c r="AG2616">
        <f>Table1[[#This Row],[H]]+Table1[[#This Row],[BB]]</f>
        <v>0</v>
      </c>
      <c r="AH2616">
        <f>Table1[[#This Row],[H]]-Table1[[#This Row],[2B]]-Table1[[#This Row],[3B]]-Table1[[#This Row],[HR]]</f>
        <v>0</v>
      </c>
      <c r="AI2616" s="3">
        <f>IF(Table1[[#This Row],[Team_Game_Number]] &gt;_xlfn.MAXIFS(Table1[Team_Game_Number],Table1[Team],Table1[[#This Row],[Team]]) - 5,1,0)</f>
        <v>0</v>
      </c>
      <c r="AJ2616" cm="1">
        <f t="array" ref="AJ2616">MATCH(Table1[[#This Row],[Game_ID]],_xlfn.UNIQUE(_xlfn._xlws.FILTER(Table1[Game_ID],Table1[Team]=Table1[[#This Row],[Team]])),0)</f>
        <v>19</v>
      </c>
      <c r="AK2616">
        <f>IF(Table1[[#This Row],[Last5_Flag]]=1,1,0)</f>
        <v>0</v>
      </c>
      <c r="AL2616">
        <f>COUNTIFS(
    Table1[Player Name], Table1[[#This Row],[Player Name]],
    Table1[Position], Table1[[#This Row],[Position]]
)</f>
        <v>1</v>
      </c>
      <c r="AM2616" t="str" cm="1">
        <f t="array" ref="AM26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17" spans="1:39" x14ac:dyDescent="0.2">
      <c r="A2617" t="str">
        <f>TEXT(Table1[[#This Row],[Date]],"yyyymmdd") &amp; "_" &amp; (LEFT(D2617,3) &amp; "_" &amp; LEFT(E2617,3) &amp; "_" &amp; (Table1[[#This Row],[Game_no.]]))</f>
        <v>20260321_WVW_Fai_2</v>
      </c>
      <c r="B2617" s="1">
        <v>46102</v>
      </c>
      <c r="C2617" s="3">
        <v>2</v>
      </c>
      <c r="D2617" t="s">
        <v>286</v>
      </c>
      <c r="E2617" t="s">
        <v>168</v>
      </c>
      <c r="F2617" t="s">
        <v>168</v>
      </c>
      <c r="G2617" t="s">
        <v>286</v>
      </c>
      <c r="H2617" t="s">
        <v>169</v>
      </c>
      <c r="I2617" t="str">
        <f>TRIM(SUBSTITUTE(Table1[[#This Row],[Player]], " ", ""))</f>
        <v>B.Hess</v>
      </c>
      <c r="J2617">
        <v>3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f t="shared" si="123"/>
        <v>1</v>
      </c>
      <c r="W2617" t="s">
        <v>54</v>
      </c>
      <c r="X2617" s="3">
        <v>1</v>
      </c>
      <c r="Y2617">
        <v>0</v>
      </c>
      <c r="AF2617">
        <f>Table1[[#This Row],[AB]]+Table1[[#This Row],[BB]]+Table1[[#This Row],[SF]]</f>
        <v>3</v>
      </c>
      <c r="AG2617">
        <f>Table1[[#This Row],[H]]+Table1[[#This Row],[BB]]</f>
        <v>1</v>
      </c>
      <c r="AH2617">
        <f>Table1[[#This Row],[H]]-Table1[[#This Row],[2B]]-Table1[[#This Row],[3B]]-Table1[[#This Row],[HR]]</f>
        <v>1</v>
      </c>
      <c r="AI2617" s="3">
        <f>IF(Table1[[#This Row],[Team_Game_Number]] &gt;_xlfn.MAXIFS(Table1[Team_Game_Number],Table1[Team],Table1[[#This Row],[Team]]) - 5,1,0)</f>
        <v>0</v>
      </c>
      <c r="AJ2617" cm="1">
        <f t="array" ref="AJ2617">MATCH(Table1[[#This Row],[Game_ID]],_xlfn.UNIQUE(_xlfn._xlws.FILTER(Table1[Game_ID],Table1[Team]=Table1[[#This Row],[Team]])),0)</f>
        <v>19</v>
      </c>
      <c r="AK2617">
        <f>IF(Table1[[#This Row],[Last5_Flag]]=1,1,0)</f>
        <v>0</v>
      </c>
      <c r="AL2617">
        <f>COUNTIFS(
    Table1[Player Name], Table1[[#This Row],[Player Name]],
    Table1[Position], Table1[[#This Row],[Position]]
)</f>
        <v>24</v>
      </c>
      <c r="AM2617" t="str" cm="1">
        <f t="array" ref="AM26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618" spans="1:39" x14ac:dyDescent="0.2">
      <c r="A2618" t="str">
        <f>TEXT(Table1[[#This Row],[Date]],"yyyymmdd") &amp; "_" &amp; (LEFT(D2618,3) &amp; "_" &amp; LEFT(E2618,3) &amp; "_" &amp; (Table1[[#This Row],[Game_no.]]))</f>
        <v>20260321_WVW_Fai_2</v>
      </c>
      <c r="B2618" s="1">
        <v>46102</v>
      </c>
      <c r="C2618" s="3">
        <v>2</v>
      </c>
      <c r="D2618" t="s">
        <v>286</v>
      </c>
      <c r="E2618" t="s">
        <v>168</v>
      </c>
      <c r="F2618" t="s">
        <v>168</v>
      </c>
      <c r="G2618" t="s">
        <v>286</v>
      </c>
      <c r="H2618" t="s">
        <v>479</v>
      </c>
      <c r="I2618" t="str">
        <f>TRIM(SUBSTITUTE(Table1[[#This Row],[Player]], " ", ""))</f>
        <v>C.Boggs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f t="shared" si="123"/>
        <v>0</v>
      </c>
      <c r="W2618" t="s">
        <v>74</v>
      </c>
      <c r="X2618" s="3">
        <v>1</v>
      </c>
      <c r="Y2618">
        <v>0</v>
      </c>
      <c r="AF2618">
        <f>Table1[[#This Row],[AB]]+Table1[[#This Row],[BB]]+Table1[[#This Row],[SF]]</f>
        <v>0</v>
      </c>
      <c r="AG2618">
        <f>Table1[[#This Row],[H]]+Table1[[#This Row],[BB]]</f>
        <v>0</v>
      </c>
      <c r="AH2618">
        <f>Table1[[#This Row],[H]]-Table1[[#This Row],[2B]]-Table1[[#This Row],[3B]]-Table1[[#This Row],[HR]]</f>
        <v>0</v>
      </c>
      <c r="AI2618" s="3">
        <f>IF(Table1[[#This Row],[Team_Game_Number]] &gt;_xlfn.MAXIFS(Table1[Team_Game_Number],Table1[Team],Table1[[#This Row],[Team]]) - 5,1,0)</f>
        <v>0</v>
      </c>
      <c r="AJ2618" cm="1">
        <f t="array" ref="AJ2618">MATCH(Table1[[#This Row],[Game_ID]],_xlfn.UNIQUE(_xlfn._xlws.FILTER(Table1[Game_ID],Table1[Team]=Table1[[#This Row],[Team]])),0)</f>
        <v>19</v>
      </c>
      <c r="AK2618">
        <f>IF(Table1[[#This Row],[Last5_Flag]]=1,1,0)</f>
        <v>0</v>
      </c>
      <c r="AL2618">
        <f>COUNTIFS(
    Table1[Player Name], Table1[[#This Row],[Player Name]],
    Table1[Position], Table1[[#This Row],[Position]]
)</f>
        <v>1</v>
      </c>
      <c r="AM2618" t="str" cm="1">
        <f t="array" ref="AM26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619" spans="1:39" x14ac:dyDescent="0.2">
      <c r="A2619" t="str">
        <f>TEXT(Table1[[#This Row],[Date]],"yyyymmdd") &amp; "_" &amp; (LEFT(D2619,3) &amp; "_" &amp; LEFT(E2619,3) &amp; "_" &amp; (Table1[[#This Row],[Game_no.]]))</f>
        <v>20260321_WVW_Fai_2</v>
      </c>
      <c r="B2619" s="1">
        <v>46102</v>
      </c>
      <c r="C2619" s="3">
        <v>2</v>
      </c>
      <c r="D2619" t="s">
        <v>286</v>
      </c>
      <c r="E2619" t="s">
        <v>168</v>
      </c>
      <c r="F2619" t="s">
        <v>168</v>
      </c>
      <c r="G2619" t="s">
        <v>286</v>
      </c>
      <c r="H2619" t="s">
        <v>170</v>
      </c>
      <c r="I2619" t="str">
        <f>TRIM(SUBSTITUTE(Table1[[#This Row],[Player]], " ", ""))</f>
        <v>G.Bibb</v>
      </c>
      <c r="J2619">
        <v>2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f t="shared" si="123"/>
        <v>0</v>
      </c>
      <c r="W2619" t="s">
        <v>53</v>
      </c>
      <c r="X2619" s="3">
        <v>2</v>
      </c>
      <c r="Y2619">
        <v>0</v>
      </c>
      <c r="AF2619">
        <f>Table1[[#This Row],[AB]]+Table1[[#This Row],[BB]]+Table1[[#This Row],[SF]]</f>
        <v>2</v>
      </c>
      <c r="AG2619">
        <f>Table1[[#This Row],[H]]+Table1[[#This Row],[BB]]</f>
        <v>0</v>
      </c>
      <c r="AH2619">
        <f>Table1[[#This Row],[H]]-Table1[[#This Row],[2B]]-Table1[[#This Row],[3B]]-Table1[[#This Row],[HR]]</f>
        <v>0</v>
      </c>
      <c r="AI2619" s="3">
        <f>IF(Table1[[#This Row],[Team_Game_Number]] &gt;_xlfn.MAXIFS(Table1[Team_Game_Number],Table1[Team],Table1[[#This Row],[Team]]) - 5,1,0)</f>
        <v>0</v>
      </c>
      <c r="AJ2619" cm="1">
        <f t="array" ref="AJ2619">MATCH(Table1[[#This Row],[Game_ID]],_xlfn.UNIQUE(_xlfn._xlws.FILTER(Table1[Game_ID],Table1[Team]=Table1[[#This Row],[Team]])),0)</f>
        <v>19</v>
      </c>
      <c r="AK2619">
        <f>IF(Table1[[#This Row],[Last5_Flag]]=1,1,0)</f>
        <v>0</v>
      </c>
      <c r="AL2619">
        <f>COUNTIFS(
    Table1[Player Name], Table1[[#This Row],[Player Name]],
    Table1[Position], Table1[[#This Row],[Position]]
)</f>
        <v>20</v>
      </c>
      <c r="AM2619" t="str" cm="1">
        <f t="array" ref="AM26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620" spans="1:39" x14ac:dyDescent="0.2">
      <c r="A2620" t="str">
        <f>TEXT(Table1[[#This Row],[Date]],"yyyymmdd") &amp; "_" &amp; (LEFT(D2620,3) &amp; "_" &amp; LEFT(E2620,3) &amp; "_" &amp; (Table1[[#This Row],[Game_no.]]))</f>
        <v>20260321_WVW_Fai_2</v>
      </c>
      <c r="B2620" s="1">
        <v>46102</v>
      </c>
      <c r="C2620" s="3">
        <v>2</v>
      </c>
      <c r="D2620" t="s">
        <v>286</v>
      </c>
      <c r="E2620" t="s">
        <v>168</v>
      </c>
      <c r="F2620" t="s">
        <v>168</v>
      </c>
      <c r="G2620" t="s">
        <v>286</v>
      </c>
      <c r="H2620" t="s">
        <v>177</v>
      </c>
      <c r="I2620" t="str">
        <f>TRIM(SUBSTITUTE(Table1[[#This Row],[Player]], " ", ""))</f>
        <v>A.Nordling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f t="shared" si="123"/>
        <v>0</v>
      </c>
      <c r="W2620" t="s">
        <v>74</v>
      </c>
      <c r="X2620" s="3">
        <v>2</v>
      </c>
      <c r="Y2620">
        <v>0</v>
      </c>
      <c r="AF2620">
        <f>Table1[[#This Row],[AB]]+Table1[[#This Row],[BB]]+Table1[[#This Row],[SF]]</f>
        <v>0</v>
      </c>
      <c r="AG2620">
        <f>Table1[[#This Row],[H]]+Table1[[#This Row],[BB]]</f>
        <v>0</v>
      </c>
      <c r="AH2620">
        <f>Table1[[#This Row],[H]]-Table1[[#This Row],[2B]]-Table1[[#This Row],[3B]]-Table1[[#This Row],[HR]]</f>
        <v>0</v>
      </c>
      <c r="AI2620" s="3">
        <f>IF(Table1[[#This Row],[Team_Game_Number]] &gt;_xlfn.MAXIFS(Table1[Team_Game_Number],Table1[Team],Table1[[#This Row],[Team]]) - 5,1,0)</f>
        <v>0</v>
      </c>
      <c r="AJ2620" cm="1">
        <f t="array" ref="AJ2620">MATCH(Table1[[#This Row],[Game_ID]],_xlfn.UNIQUE(_xlfn._xlws.FILTER(Table1[Game_ID],Table1[Team]=Table1[[#This Row],[Team]])),0)</f>
        <v>19</v>
      </c>
      <c r="AK2620">
        <f>IF(Table1[[#This Row],[Last5_Flag]]=1,1,0)</f>
        <v>0</v>
      </c>
      <c r="AL2620">
        <f>COUNTIFS(
    Table1[Player Name], Table1[[#This Row],[Player Name]],
    Table1[Position], Table1[[#This Row],[Position]]
)</f>
        <v>16</v>
      </c>
      <c r="AM2620" t="str" cm="1">
        <f t="array" ref="AM26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621" spans="1:39" x14ac:dyDescent="0.2">
      <c r="A2621" t="str">
        <f>TEXT(Table1[[#This Row],[Date]],"yyyymmdd") &amp; "_" &amp; (LEFT(D2621,3) &amp; "_" &amp; LEFT(E2621,3) &amp; "_" &amp; (Table1[[#This Row],[Game_no.]]))</f>
        <v>20260321_WVW_Fai_2</v>
      </c>
      <c r="B2621" s="1">
        <v>46102</v>
      </c>
      <c r="C2621" s="3">
        <v>2</v>
      </c>
      <c r="D2621" t="s">
        <v>286</v>
      </c>
      <c r="E2621" t="s">
        <v>168</v>
      </c>
      <c r="F2621" t="s">
        <v>168</v>
      </c>
      <c r="G2621" t="s">
        <v>286</v>
      </c>
      <c r="H2621" t="s">
        <v>228</v>
      </c>
      <c r="I2621" t="str">
        <f>TRIM(SUBSTITUTE(Table1[[#This Row],[Player]], " ", ""))</f>
        <v>A.Nogay</v>
      </c>
      <c r="J2621">
        <v>1</v>
      </c>
      <c r="K2621">
        <v>0</v>
      </c>
      <c r="L2621">
        <v>1</v>
      </c>
      <c r="M2621">
        <v>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f t="shared" si="123"/>
        <v>1</v>
      </c>
      <c r="W2621" t="s">
        <v>74</v>
      </c>
      <c r="X2621" s="3">
        <v>2</v>
      </c>
      <c r="Y2621">
        <v>0</v>
      </c>
      <c r="AF2621">
        <f>Table1[[#This Row],[AB]]+Table1[[#This Row],[BB]]+Table1[[#This Row],[SF]]</f>
        <v>1</v>
      </c>
      <c r="AG2621">
        <f>Table1[[#This Row],[H]]+Table1[[#This Row],[BB]]</f>
        <v>1</v>
      </c>
      <c r="AH2621">
        <f>Table1[[#This Row],[H]]-Table1[[#This Row],[2B]]-Table1[[#This Row],[3B]]-Table1[[#This Row],[HR]]</f>
        <v>1</v>
      </c>
      <c r="AI2621" s="3">
        <f>IF(Table1[[#This Row],[Team_Game_Number]] &gt;_xlfn.MAXIFS(Table1[Team_Game_Number],Table1[Team],Table1[[#This Row],[Team]]) - 5,1,0)</f>
        <v>0</v>
      </c>
      <c r="AJ2621" cm="1">
        <f t="array" ref="AJ2621">MATCH(Table1[[#This Row],[Game_ID]],_xlfn.UNIQUE(_xlfn._xlws.FILTER(Table1[Game_ID],Table1[Team]=Table1[[#This Row],[Team]])),0)</f>
        <v>19</v>
      </c>
      <c r="AK2621">
        <f>IF(Table1[[#This Row],[Last5_Flag]]=1,1,0)</f>
        <v>0</v>
      </c>
      <c r="AL2621">
        <f>COUNTIFS(
    Table1[Player Name], Table1[[#This Row],[Player Name]],
    Table1[Position], Table1[[#This Row],[Position]]
)</f>
        <v>3</v>
      </c>
      <c r="AM2621" t="str" cm="1">
        <f t="array" ref="AM26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622" spans="1:39" x14ac:dyDescent="0.2">
      <c r="A2622" t="str">
        <f>TEXT(Table1[[#This Row],[Date]],"yyyymmdd") &amp; "_" &amp; (LEFT(D2622,3) &amp; "_" &amp; LEFT(E2622,3) &amp; "_" &amp; (Table1[[#This Row],[Game_no.]]))</f>
        <v>20260321_WVW_Fai_2</v>
      </c>
      <c r="B2622" s="1">
        <v>46102</v>
      </c>
      <c r="C2622" s="3">
        <v>2</v>
      </c>
      <c r="D2622" t="s">
        <v>286</v>
      </c>
      <c r="E2622" t="s">
        <v>168</v>
      </c>
      <c r="F2622" t="s">
        <v>168</v>
      </c>
      <c r="G2622" t="s">
        <v>286</v>
      </c>
      <c r="H2622" t="s">
        <v>172</v>
      </c>
      <c r="I2622" t="str">
        <f>TRIM(SUBSTITUTE(Table1[[#This Row],[Player]], " ", ""))</f>
        <v>E.Paul</v>
      </c>
      <c r="J2622">
        <v>3</v>
      </c>
      <c r="K2622">
        <v>0</v>
      </c>
      <c r="L2622">
        <v>1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f t="shared" si="123"/>
        <v>1</v>
      </c>
      <c r="W2622" t="s">
        <v>48</v>
      </c>
      <c r="X2622" s="3">
        <v>3</v>
      </c>
      <c r="Y2622">
        <v>0</v>
      </c>
      <c r="AF2622">
        <f>Table1[[#This Row],[AB]]+Table1[[#This Row],[BB]]+Table1[[#This Row],[SF]]</f>
        <v>3</v>
      </c>
      <c r="AG2622">
        <f>Table1[[#This Row],[H]]+Table1[[#This Row],[BB]]</f>
        <v>1</v>
      </c>
      <c r="AH2622">
        <f>Table1[[#This Row],[H]]-Table1[[#This Row],[2B]]-Table1[[#This Row],[3B]]-Table1[[#This Row],[HR]]</f>
        <v>1</v>
      </c>
      <c r="AI2622" s="3">
        <f>IF(Table1[[#This Row],[Team_Game_Number]] &gt;_xlfn.MAXIFS(Table1[Team_Game_Number],Table1[Team],Table1[[#This Row],[Team]]) - 5,1,0)</f>
        <v>0</v>
      </c>
      <c r="AJ2622" cm="1">
        <f t="array" ref="AJ2622">MATCH(Table1[[#This Row],[Game_ID]],_xlfn.UNIQUE(_xlfn._xlws.FILTER(Table1[Game_ID],Table1[Team]=Table1[[#This Row],[Team]])),0)</f>
        <v>19</v>
      </c>
      <c r="AK2622">
        <f>IF(Table1[[#This Row],[Last5_Flag]]=1,1,0)</f>
        <v>0</v>
      </c>
      <c r="AL2622">
        <f>COUNTIFS(
    Table1[Player Name], Table1[[#This Row],[Player Name]],
    Table1[Position], Table1[[#This Row],[Position]]
)</f>
        <v>24</v>
      </c>
      <c r="AM2622" t="str" cm="1">
        <f t="array" ref="AM26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623" spans="1:39" x14ac:dyDescent="0.2">
      <c r="A2623" t="str">
        <f>TEXT(Table1[[#This Row],[Date]],"yyyymmdd") &amp; "_" &amp; (LEFT(D2623,3) &amp; "_" &amp; LEFT(E2623,3) &amp; "_" &amp; (Table1[[#This Row],[Game_no.]]))</f>
        <v>20260321_WVW_Fai_2</v>
      </c>
      <c r="B2623" s="1">
        <v>46102</v>
      </c>
      <c r="C2623" s="3">
        <v>2</v>
      </c>
      <c r="D2623" t="s">
        <v>286</v>
      </c>
      <c r="E2623" t="s">
        <v>168</v>
      </c>
      <c r="F2623" t="s">
        <v>168</v>
      </c>
      <c r="G2623" t="s">
        <v>286</v>
      </c>
      <c r="H2623" t="s">
        <v>173</v>
      </c>
      <c r="I2623" t="str">
        <f>TRIM(SUBSTITUTE(Table1[[#This Row],[Player]], " ", ""))</f>
        <v>A.Townsend</v>
      </c>
      <c r="J2623">
        <v>2</v>
      </c>
      <c r="K2623">
        <v>0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f t="shared" si="123"/>
        <v>0</v>
      </c>
      <c r="W2623" t="s">
        <v>57</v>
      </c>
      <c r="X2623" s="3">
        <v>4</v>
      </c>
      <c r="Y2623">
        <v>0</v>
      </c>
      <c r="AF2623">
        <f>Table1[[#This Row],[AB]]+Table1[[#This Row],[BB]]+Table1[[#This Row],[SF]]</f>
        <v>3</v>
      </c>
      <c r="AG2623">
        <f>Table1[[#This Row],[H]]+Table1[[#This Row],[BB]]</f>
        <v>0</v>
      </c>
      <c r="AH2623">
        <f>Table1[[#This Row],[H]]-Table1[[#This Row],[2B]]-Table1[[#This Row],[3B]]-Table1[[#This Row],[HR]]</f>
        <v>0</v>
      </c>
      <c r="AI2623" s="3">
        <f>IF(Table1[[#This Row],[Team_Game_Number]] &gt;_xlfn.MAXIFS(Table1[Team_Game_Number],Table1[Team],Table1[[#This Row],[Team]]) - 5,1,0)</f>
        <v>0</v>
      </c>
      <c r="AJ2623" cm="1">
        <f t="array" ref="AJ2623">MATCH(Table1[[#This Row],[Game_ID]],_xlfn.UNIQUE(_xlfn._xlws.FILTER(Table1[Game_ID],Table1[Team]=Table1[[#This Row],[Team]])),0)</f>
        <v>19</v>
      </c>
      <c r="AK2623">
        <f>IF(Table1[[#This Row],[Last5_Flag]]=1,1,0)</f>
        <v>0</v>
      </c>
      <c r="AL2623">
        <f>COUNTIFS(
    Table1[Player Name], Table1[[#This Row],[Player Name]],
    Table1[Position], Table1[[#This Row],[Position]]
)</f>
        <v>18</v>
      </c>
      <c r="AM2623" t="str" cm="1">
        <f t="array" ref="AM26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624" spans="1:39" x14ac:dyDescent="0.2">
      <c r="A2624" t="str">
        <f>TEXT(Table1[[#This Row],[Date]],"yyyymmdd") &amp; "_" &amp; (LEFT(D2624,3) &amp; "_" &amp; LEFT(E2624,3) &amp; "_" &amp; (Table1[[#This Row],[Game_no.]]))</f>
        <v>20260321_WVW_Fai_2</v>
      </c>
      <c r="B2624" s="1">
        <v>46102</v>
      </c>
      <c r="C2624" s="3">
        <v>2</v>
      </c>
      <c r="D2624" t="s">
        <v>286</v>
      </c>
      <c r="E2624" t="s">
        <v>168</v>
      </c>
      <c r="F2624" t="s">
        <v>168</v>
      </c>
      <c r="G2624" t="s">
        <v>286</v>
      </c>
      <c r="H2624" t="s">
        <v>176</v>
      </c>
      <c r="I2624" t="str">
        <f>TRIM(SUBSTITUTE(Table1[[#This Row],[Player]], " ", ""))</f>
        <v>S.Emanuel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f t="shared" si="123"/>
        <v>0</v>
      </c>
      <c r="W2624" t="s">
        <v>74</v>
      </c>
      <c r="X2624" s="3">
        <v>4</v>
      </c>
      <c r="Y2624">
        <v>0</v>
      </c>
      <c r="AF2624">
        <f>Table1[[#This Row],[AB]]+Table1[[#This Row],[BB]]+Table1[[#This Row],[SF]]</f>
        <v>1</v>
      </c>
      <c r="AG2624">
        <f>Table1[[#This Row],[H]]+Table1[[#This Row],[BB]]</f>
        <v>0</v>
      </c>
      <c r="AH2624">
        <f>Table1[[#This Row],[H]]-Table1[[#This Row],[2B]]-Table1[[#This Row],[3B]]-Table1[[#This Row],[HR]]</f>
        <v>0</v>
      </c>
      <c r="AI2624" s="3">
        <f>IF(Table1[[#This Row],[Team_Game_Number]] &gt;_xlfn.MAXIFS(Table1[Team_Game_Number],Table1[Team],Table1[[#This Row],[Team]]) - 5,1,0)</f>
        <v>0</v>
      </c>
      <c r="AJ2624" cm="1">
        <f t="array" ref="AJ2624">MATCH(Table1[[#This Row],[Game_ID]],_xlfn.UNIQUE(_xlfn._xlws.FILTER(Table1[Game_ID],Table1[Team]=Table1[[#This Row],[Team]])),0)</f>
        <v>19</v>
      </c>
      <c r="AK2624">
        <f>IF(Table1[[#This Row],[Last5_Flag]]=1,1,0)</f>
        <v>0</v>
      </c>
      <c r="AL2624">
        <f>COUNTIFS(
    Table1[Player Name], Table1[[#This Row],[Player Name]],
    Table1[Position], Table1[[#This Row],[Position]]
)</f>
        <v>1</v>
      </c>
      <c r="AM2624" t="str" cm="1">
        <f t="array" ref="AM26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625" spans="1:39" x14ac:dyDescent="0.2">
      <c r="A2625" t="str">
        <f>TEXT(Table1[[#This Row],[Date]],"yyyymmdd") &amp; "_" &amp; (LEFT(D2625,3) &amp; "_" &amp; LEFT(E2625,3) &amp; "_" &amp; (Table1[[#This Row],[Game_no.]]))</f>
        <v>20260321_WVW_Fai_2</v>
      </c>
      <c r="B2625" s="1">
        <v>46102</v>
      </c>
      <c r="C2625" s="3">
        <v>2</v>
      </c>
      <c r="D2625" t="s">
        <v>286</v>
      </c>
      <c r="E2625" t="s">
        <v>168</v>
      </c>
      <c r="F2625" t="s">
        <v>168</v>
      </c>
      <c r="G2625" t="s">
        <v>286</v>
      </c>
      <c r="H2625" t="s">
        <v>174</v>
      </c>
      <c r="I2625" t="str">
        <f>TRIM(SUBSTITUTE(Table1[[#This Row],[Player]], " ", ""))</f>
        <v>A.Foresha</v>
      </c>
      <c r="J2625">
        <v>4</v>
      </c>
      <c r="K2625">
        <v>0</v>
      </c>
      <c r="L2625">
        <v>1</v>
      </c>
      <c r="M2625">
        <v>0</v>
      </c>
      <c r="N2625">
        <v>0</v>
      </c>
      <c r="O2625">
        <v>2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f t="shared" si="123"/>
        <v>3</v>
      </c>
      <c r="W2625" t="s">
        <v>43</v>
      </c>
      <c r="X2625" s="3">
        <v>5</v>
      </c>
      <c r="Y2625">
        <v>0</v>
      </c>
      <c r="AF2625">
        <f>Table1[[#This Row],[AB]]+Table1[[#This Row],[BB]]+Table1[[#This Row],[SF]]</f>
        <v>4</v>
      </c>
      <c r="AG2625">
        <f>Table1[[#This Row],[H]]+Table1[[#This Row],[BB]]</f>
        <v>1</v>
      </c>
      <c r="AH2625">
        <f>Table1[[#This Row],[H]]-Table1[[#This Row],[2B]]-Table1[[#This Row],[3B]]-Table1[[#This Row],[HR]]</f>
        <v>0</v>
      </c>
      <c r="AI2625" s="3">
        <f>IF(Table1[[#This Row],[Team_Game_Number]] &gt;_xlfn.MAXIFS(Table1[Team_Game_Number],Table1[Team],Table1[[#This Row],[Team]]) - 5,1,0)</f>
        <v>0</v>
      </c>
      <c r="AJ2625" cm="1">
        <f t="array" ref="AJ2625">MATCH(Table1[[#This Row],[Game_ID]],_xlfn.UNIQUE(_xlfn._xlws.FILTER(Table1[Game_ID],Table1[Team]=Table1[[#This Row],[Team]])),0)</f>
        <v>19</v>
      </c>
      <c r="AK2625">
        <f>IF(Table1[[#This Row],[Last5_Flag]]=1,1,0)</f>
        <v>0</v>
      </c>
      <c r="AL2625">
        <f>COUNTIFS(
    Table1[Player Name], Table1[[#This Row],[Player Name]],
    Table1[Position], Table1[[#This Row],[Position]]
)</f>
        <v>23</v>
      </c>
      <c r="AM2625" t="str" cm="1">
        <f t="array" ref="AM26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626" spans="1:39" x14ac:dyDescent="0.2">
      <c r="A2626" t="str">
        <f>TEXT(Table1[[#This Row],[Date]],"yyyymmdd") &amp; "_" &amp; (LEFT(D2626,3) &amp; "_" &amp; LEFT(E2626,3) &amp; "_" &amp; (Table1[[#This Row],[Game_no.]]))</f>
        <v>20260321_WVW_Fai_2</v>
      </c>
      <c r="B2626" s="1">
        <v>46102</v>
      </c>
      <c r="C2626" s="3">
        <v>2</v>
      </c>
      <c r="D2626" t="s">
        <v>286</v>
      </c>
      <c r="E2626" t="s">
        <v>168</v>
      </c>
      <c r="F2626" t="s">
        <v>168</v>
      </c>
      <c r="G2626" t="s">
        <v>286</v>
      </c>
      <c r="H2626" t="s">
        <v>175</v>
      </c>
      <c r="I2626" t="str">
        <f>TRIM(SUBSTITUTE(Table1[[#This Row],[Player]], " ", ""))</f>
        <v>K.Thomas</v>
      </c>
      <c r="J2626">
        <v>0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f t="shared" si="123"/>
        <v>0</v>
      </c>
      <c r="W2626" t="s">
        <v>73</v>
      </c>
      <c r="X2626" s="3"/>
      <c r="Y2626">
        <v>0</v>
      </c>
      <c r="AF2626">
        <f>Table1[[#This Row],[AB]]+Table1[[#This Row],[BB]]+Table1[[#This Row],[SF]]</f>
        <v>0</v>
      </c>
      <c r="AG2626">
        <f>Table1[[#This Row],[H]]+Table1[[#This Row],[BB]]</f>
        <v>0</v>
      </c>
      <c r="AH2626">
        <f>Table1[[#This Row],[H]]-Table1[[#This Row],[2B]]-Table1[[#This Row],[3B]]-Table1[[#This Row],[HR]]</f>
        <v>0</v>
      </c>
      <c r="AI2626" s="3">
        <f>IF(Table1[[#This Row],[Team_Game_Number]] &gt;_xlfn.MAXIFS(Table1[Team_Game_Number],Table1[Team],Table1[[#This Row],[Team]]) - 5,1,0)</f>
        <v>0</v>
      </c>
      <c r="AJ2626" cm="1">
        <f t="array" ref="AJ2626">MATCH(Table1[[#This Row],[Game_ID]],_xlfn.UNIQUE(_xlfn._xlws.FILTER(Table1[Game_ID],Table1[Team]=Table1[[#This Row],[Team]])),0)</f>
        <v>19</v>
      </c>
      <c r="AK2626">
        <f>IF(Table1[[#This Row],[Last5_Flag]]=1,1,0)</f>
        <v>0</v>
      </c>
      <c r="AL2626">
        <f>COUNTIFS(
    Table1[Player Name], Table1[[#This Row],[Player Name]],
    Table1[Position], Table1[[#This Row],[Position]]
)</f>
        <v>10</v>
      </c>
      <c r="AM2626" t="str" cm="1">
        <f t="array" ref="AM26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627" spans="1:39" x14ac:dyDescent="0.2">
      <c r="A2627" t="str">
        <f>TEXT(Table1[[#This Row],[Date]],"yyyymmdd") &amp; "_" &amp; (LEFT(D2627,3) &amp; "_" &amp; LEFT(E2627,3) &amp; "_" &amp; (Table1[[#This Row],[Game_no.]]))</f>
        <v>20260321_WVW_Fai_2</v>
      </c>
      <c r="B2627" s="1">
        <v>46102</v>
      </c>
      <c r="C2627" s="3">
        <v>2</v>
      </c>
      <c r="D2627" t="s">
        <v>286</v>
      </c>
      <c r="E2627" t="s">
        <v>168</v>
      </c>
      <c r="F2627" t="s">
        <v>168</v>
      </c>
      <c r="G2627" t="s">
        <v>286</v>
      </c>
      <c r="H2627" t="s">
        <v>171</v>
      </c>
      <c r="I2627" t="str">
        <f>TRIM(SUBSTITUTE(Table1[[#This Row],[Player]], " ", ""))</f>
        <v>B.Marietta</v>
      </c>
      <c r="J2627">
        <v>3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f t="shared" si="123"/>
        <v>0</v>
      </c>
      <c r="W2627" t="s">
        <v>50</v>
      </c>
      <c r="X2627" s="3">
        <v>6</v>
      </c>
      <c r="Y2627">
        <v>0</v>
      </c>
      <c r="AF2627">
        <f>Table1[[#This Row],[AB]]+Table1[[#This Row],[BB]]+Table1[[#This Row],[SF]]</f>
        <v>3</v>
      </c>
      <c r="AG2627">
        <f>Table1[[#This Row],[H]]+Table1[[#This Row],[BB]]</f>
        <v>0</v>
      </c>
      <c r="AH2627">
        <f>Table1[[#This Row],[H]]-Table1[[#This Row],[2B]]-Table1[[#This Row],[3B]]-Table1[[#This Row],[HR]]</f>
        <v>0</v>
      </c>
      <c r="AI2627" s="3">
        <f>IF(Table1[[#This Row],[Team_Game_Number]] &gt;_xlfn.MAXIFS(Table1[Team_Game_Number],Table1[Team],Table1[[#This Row],[Team]]) - 5,1,0)</f>
        <v>0</v>
      </c>
      <c r="AJ2627" cm="1">
        <f t="array" ref="AJ2627">MATCH(Table1[[#This Row],[Game_ID]],_xlfn.UNIQUE(_xlfn._xlws.FILTER(Table1[Game_ID],Table1[Team]=Table1[[#This Row],[Team]])),0)</f>
        <v>19</v>
      </c>
      <c r="AK2627">
        <f>IF(Table1[[#This Row],[Last5_Flag]]=1,1,0)</f>
        <v>0</v>
      </c>
      <c r="AL2627">
        <f>COUNTIFS(
    Table1[Player Name], Table1[[#This Row],[Player Name]],
    Table1[Position], Table1[[#This Row],[Position]]
)</f>
        <v>16</v>
      </c>
      <c r="AM2627" t="str" cm="1">
        <f t="array" ref="AM26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628" spans="1:39" x14ac:dyDescent="0.2">
      <c r="A2628" t="str">
        <f>TEXT(Table1[[#This Row],[Date]],"yyyymmdd") &amp; "_" &amp; (LEFT(D2628,3) &amp; "_" &amp; LEFT(E2628,3) &amp; "_" &amp; (Table1[[#This Row],[Game_no.]]))</f>
        <v>20260321_WVW_Fai_2</v>
      </c>
      <c r="B2628" s="1">
        <v>46102</v>
      </c>
      <c r="C2628" s="3">
        <v>2</v>
      </c>
      <c r="D2628" t="s">
        <v>286</v>
      </c>
      <c r="E2628" t="s">
        <v>168</v>
      </c>
      <c r="F2628" t="s">
        <v>168</v>
      </c>
      <c r="G2628" t="s">
        <v>286</v>
      </c>
      <c r="H2628" t="s">
        <v>179</v>
      </c>
      <c r="I2628" t="str">
        <f>TRIM(SUBSTITUTE(Table1[[#This Row],[Player]], " ", ""))</f>
        <v>J.McGill</v>
      </c>
      <c r="J2628">
        <v>2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f t="shared" si="123"/>
        <v>0</v>
      </c>
      <c r="W2628" t="s">
        <v>8</v>
      </c>
      <c r="X2628" s="3">
        <v>7</v>
      </c>
      <c r="Y2628">
        <v>0</v>
      </c>
      <c r="AF2628">
        <f>Table1[[#This Row],[AB]]+Table1[[#This Row],[BB]]+Table1[[#This Row],[SF]]</f>
        <v>2</v>
      </c>
      <c r="AG2628">
        <f>Table1[[#This Row],[H]]+Table1[[#This Row],[BB]]</f>
        <v>0</v>
      </c>
      <c r="AH2628">
        <f>Table1[[#This Row],[H]]-Table1[[#This Row],[2B]]-Table1[[#This Row],[3B]]-Table1[[#This Row],[HR]]</f>
        <v>0</v>
      </c>
      <c r="AI2628" s="3">
        <f>IF(Table1[[#This Row],[Team_Game_Number]] &gt;_xlfn.MAXIFS(Table1[Team_Game_Number],Table1[Team],Table1[[#This Row],[Team]]) - 5,1,0)</f>
        <v>0</v>
      </c>
      <c r="AJ2628" cm="1">
        <f t="array" ref="AJ2628">MATCH(Table1[[#This Row],[Game_ID]],_xlfn.UNIQUE(_xlfn._xlws.FILTER(Table1[Game_ID],Table1[Team]=Table1[[#This Row],[Team]])),0)</f>
        <v>19</v>
      </c>
      <c r="AK2628">
        <f>IF(Table1[[#This Row],[Last5_Flag]]=1,1,0)</f>
        <v>0</v>
      </c>
      <c r="AL2628">
        <f>COUNTIFS(
    Table1[Player Name], Table1[[#This Row],[Player Name]],
    Table1[Position], Table1[[#This Row],[Position]]
)</f>
        <v>22</v>
      </c>
      <c r="AM2628" t="str" cm="1">
        <f t="array" ref="AM26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629" spans="1:39" x14ac:dyDescent="0.2">
      <c r="A2629" t="str">
        <f>TEXT(Table1[[#This Row],[Date]],"yyyymmdd") &amp; "_" &amp; (LEFT(D2629,3) &amp; "_" &amp; LEFT(E2629,3) &amp; "_" &amp; (Table1[[#This Row],[Game_no.]]))</f>
        <v>20260321_WVW_Fai_2</v>
      </c>
      <c r="B2629" s="1">
        <v>46102</v>
      </c>
      <c r="C2629" s="3">
        <v>2</v>
      </c>
      <c r="D2629" t="s">
        <v>286</v>
      </c>
      <c r="E2629" t="s">
        <v>168</v>
      </c>
      <c r="F2629" t="s">
        <v>168</v>
      </c>
      <c r="G2629" t="s">
        <v>286</v>
      </c>
      <c r="H2629" t="s">
        <v>216</v>
      </c>
      <c r="I2629" t="str">
        <f>TRIM(SUBSTITUTE(Table1[[#This Row],[Player]], " ", ""))</f>
        <v>C.Crowder</v>
      </c>
      <c r="J2629">
        <v>1</v>
      </c>
      <c r="K2629">
        <v>1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f t="shared" si="123"/>
        <v>1</v>
      </c>
      <c r="W2629" t="s">
        <v>74</v>
      </c>
      <c r="X2629" s="3">
        <v>7</v>
      </c>
      <c r="Y2629">
        <v>0</v>
      </c>
      <c r="AF2629">
        <f>Table1[[#This Row],[AB]]+Table1[[#This Row],[BB]]+Table1[[#This Row],[SF]]</f>
        <v>1</v>
      </c>
      <c r="AG2629">
        <f>Table1[[#This Row],[H]]+Table1[[#This Row],[BB]]</f>
        <v>1</v>
      </c>
      <c r="AH2629">
        <f>Table1[[#This Row],[H]]-Table1[[#This Row],[2B]]-Table1[[#This Row],[3B]]-Table1[[#This Row],[HR]]</f>
        <v>1</v>
      </c>
      <c r="AI2629" s="3">
        <f>IF(Table1[[#This Row],[Team_Game_Number]] &gt;_xlfn.MAXIFS(Table1[Team_Game_Number],Table1[Team],Table1[[#This Row],[Team]]) - 5,1,0)</f>
        <v>0</v>
      </c>
      <c r="AJ2629" cm="1">
        <f t="array" ref="AJ2629">MATCH(Table1[[#This Row],[Game_ID]],_xlfn.UNIQUE(_xlfn._xlws.FILTER(Table1[Game_ID],Table1[Team]=Table1[[#This Row],[Team]])),0)</f>
        <v>19</v>
      </c>
      <c r="AK2629">
        <f>IF(Table1[[#This Row],[Last5_Flag]]=1,1,0)</f>
        <v>0</v>
      </c>
      <c r="AL2629">
        <f>COUNTIFS(
    Table1[Player Name], Table1[[#This Row],[Player Name]],
    Table1[Position], Table1[[#This Row],[Position]]
)</f>
        <v>5</v>
      </c>
      <c r="AM2629" t="str" cm="1">
        <f t="array" ref="AM26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630" spans="1:39" x14ac:dyDescent="0.2">
      <c r="A2630" t="str">
        <f>TEXT(Table1[[#This Row],[Date]],"yyyymmdd") &amp; "_" &amp; (LEFT(D2630,3) &amp; "_" &amp; LEFT(E2630,3) &amp; "_" &amp; (Table1[[#This Row],[Game_no.]]))</f>
        <v>20260321_WVW_Fai_2</v>
      </c>
      <c r="B2630" s="1">
        <v>46102</v>
      </c>
      <c r="C2630" s="3">
        <v>2</v>
      </c>
      <c r="D2630" t="s">
        <v>286</v>
      </c>
      <c r="E2630" t="s">
        <v>168</v>
      </c>
      <c r="F2630" t="s">
        <v>168</v>
      </c>
      <c r="G2630" t="s">
        <v>286</v>
      </c>
      <c r="H2630" t="s">
        <v>178</v>
      </c>
      <c r="I2630" t="str">
        <f>TRIM(SUBSTITUTE(Table1[[#This Row],[Player]], " ", ""))</f>
        <v>P.Matteson</v>
      </c>
      <c r="J2630">
        <v>2</v>
      </c>
      <c r="K2630">
        <v>1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f t="shared" si="123"/>
        <v>0</v>
      </c>
      <c r="W2630" t="s">
        <v>7</v>
      </c>
      <c r="X2630" s="3">
        <v>8</v>
      </c>
      <c r="Y2630">
        <v>2</v>
      </c>
      <c r="AF2630">
        <f>Table1[[#This Row],[AB]]+Table1[[#This Row],[BB]]+Table1[[#This Row],[SF]]</f>
        <v>3</v>
      </c>
      <c r="AG2630">
        <f>Table1[[#This Row],[H]]+Table1[[#This Row],[BB]]</f>
        <v>1</v>
      </c>
      <c r="AH2630">
        <f>Table1[[#This Row],[H]]-Table1[[#This Row],[2B]]-Table1[[#This Row],[3B]]-Table1[[#This Row],[HR]]</f>
        <v>0</v>
      </c>
      <c r="AI2630" s="3">
        <f>IF(Table1[[#This Row],[Team_Game_Number]] &gt;_xlfn.MAXIFS(Table1[Team_Game_Number],Table1[Team],Table1[[#This Row],[Team]]) - 5,1,0)</f>
        <v>0</v>
      </c>
      <c r="AJ2630" cm="1">
        <f t="array" ref="AJ2630">MATCH(Table1[[#This Row],[Game_ID]],_xlfn.UNIQUE(_xlfn._xlws.FILTER(Table1[Game_ID],Table1[Team]=Table1[[#This Row],[Team]])),0)</f>
        <v>19</v>
      </c>
      <c r="AK2630">
        <f>IF(Table1[[#This Row],[Last5_Flag]]=1,1,0)</f>
        <v>0</v>
      </c>
      <c r="AL2630">
        <f>COUNTIFS(
    Table1[Player Name], Table1[[#This Row],[Player Name]],
    Table1[Position], Table1[[#This Row],[Position]]
)</f>
        <v>23</v>
      </c>
      <c r="AM2630" t="str" cm="1">
        <f t="array" ref="AM26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631" spans="1:39" x14ac:dyDescent="0.2">
      <c r="A2631" t="str">
        <f>TEXT(Table1[[#This Row],[Date]],"yyyymmdd") &amp; "_" &amp; (LEFT(D2631,3) &amp; "_" &amp; LEFT(E2631,3) &amp; "_" &amp; (Table1[[#This Row],[Game_no.]]))</f>
        <v>20260321_WVW_Fai_2</v>
      </c>
      <c r="B2631" s="1">
        <v>46102</v>
      </c>
      <c r="C2631" s="3">
        <v>2</v>
      </c>
      <c r="D2631" t="s">
        <v>286</v>
      </c>
      <c r="E2631" t="s">
        <v>168</v>
      </c>
      <c r="F2631" t="s">
        <v>168</v>
      </c>
      <c r="G2631" t="s">
        <v>286</v>
      </c>
      <c r="H2631" t="s">
        <v>180</v>
      </c>
      <c r="I2631" t="str">
        <f>TRIM(SUBSTITUTE(Table1[[#This Row],[Player]], " ", ""))</f>
        <v>A.Keilholz</v>
      </c>
      <c r="J2631">
        <v>3</v>
      </c>
      <c r="K2631">
        <v>0</v>
      </c>
      <c r="L2631">
        <v>0</v>
      </c>
      <c r="M2631">
        <v>2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f t="shared" ref="V2631:V2634" si="124">L2631*1+P2631*2+Q2631*3+R2631*4</f>
        <v>0</v>
      </c>
      <c r="W2631" t="s">
        <v>52</v>
      </c>
      <c r="X2631" s="3">
        <v>9</v>
      </c>
      <c r="Y2631">
        <v>0</v>
      </c>
      <c r="AF2631">
        <f>Table1[[#This Row],[AB]]+Table1[[#This Row],[BB]]+Table1[[#This Row],[SF]]</f>
        <v>3</v>
      </c>
      <c r="AG2631">
        <f>Table1[[#This Row],[H]]+Table1[[#This Row],[BB]]</f>
        <v>0</v>
      </c>
      <c r="AH2631">
        <f>Table1[[#This Row],[H]]-Table1[[#This Row],[2B]]-Table1[[#This Row],[3B]]-Table1[[#This Row],[HR]]</f>
        <v>0</v>
      </c>
      <c r="AI2631" s="3">
        <f>IF(Table1[[#This Row],[Team_Game_Number]] &gt;_xlfn.MAXIFS(Table1[Team_Game_Number],Table1[Team],Table1[[#This Row],[Team]]) - 5,1,0)</f>
        <v>0</v>
      </c>
      <c r="AJ2631" cm="1">
        <f t="array" ref="AJ2631">MATCH(Table1[[#This Row],[Game_ID]],_xlfn.UNIQUE(_xlfn._xlws.FILTER(Table1[Game_ID],Table1[Team]=Table1[[#This Row],[Team]])),0)</f>
        <v>19</v>
      </c>
      <c r="AK2631">
        <f>IF(Table1[[#This Row],[Last5_Flag]]=1,1,0)</f>
        <v>0</v>
      </c>
      <c r="AL2631">
        <f>COUNTIFS(
    Table1[Player Name], Table1[[#This Row],[Player Name]],
    Table1[Position], Table1[[#This Row],[Position]]
)</f>
        <v>24</v>
      </c>
      <c r="AM2631" t="str" cm="1">
        <f t="array" ref="AM26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632" spans="1:39" x14ac:dyDescent="0.2">
      <c r="A2632" t="str">
        <f>TEXT(Table1[[#This Row],[Date]],"yyyymmdd") &amp; "_" &amp; (LEFT(D2632,3) &amp; "_" &amp; LEFT(E2632,3) &amp; "_" &amp; (Table1[[#This Row],[Game_no.]]))</f>
        <v>20260321_WVW_Fai_2</v>
      </c>
      <c r="B2632" s="1">
        <v>46102</v>
      </c>
      <c r="C2632" s="3">
        <v>2</v>
      </c>
      <c r="D2632" t="s">
        <v>286</v>
      </c>
      <c r="E2632" t="s">
        <v>168</v>
      </c>
      <c r="F2632" t="s">
        <v>168</v>
      </c>
      <c r="G2632" t="s">
        <v>286</v>
      </c>
      <c r="H2632" t="s">
        <v>334</v>
      </c>
      <c r="I2632" t="str">
        <f>TRIM(SUBSTITUTE(Table1[[#This Row],[Player]], " ", ""))</f>
        <v>G.Ramm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f t="shared" si="124"/>
        <v>0</v>
      </c>
      <c r="W2632" t="s">
        <v>73</v>
      </c>
      <c r="X2632" s="3"/>
      <c r="Y2632">
        <v>0</v>
      </c>
      <c r="AF2632">
        <f>Table1[[#This Row],[AB]]+Table1[[#This Row],[BB]]+Table1[[#This Row],[SF]]</f>
        <v>0</v>
      </c>
      <c r="AG2632">
        <f>Table1[[#This Row],[H]]+Table1[[#This Row],[BB]]</f>
        <v>0</v>
      </c>
      <c r="AH2632">
        <f>Table1[[#This Row],[H]]-Table1[[#This Row],[2B]]-Table1[[#This Row],[3B]]-Table1[[#This Row],[HR]]</f>
        <v>0</v>
      </c>
      <c r="AI2632" s="3">
        <f>IF(Table1[[#This Row],[Team_Game_Number]] &gt;_xlfn.MAXIFS(Table1[Team_Game_Number],Table1[Team],Table1[[#This Row],[Team]]) - 5,1,0)</f>
        <v>0</v>
      </c>
      <c r="AJ2632" cm="1">
        <f t="array" ref="AJ2632">MATCH(Table1[[#This Row],[Game_ID]],_xlfn.UNIQUE(_xlfn._xlws.FILTER(Table1[Game_ID],Table1[Team]=Table1[[#This Row],[Team]])),0)</f>
        <v>19</v>
      </c>
      <c r="AK2632">
        <f>IF(Table1[[#This Row],[Last5_Flag]]=1,1,0)</f>
        <v>0</v>
      </c>
      <c r="AL2632">
        <f>COUNTIFS(
    Table1[Player Name], Table1[[#This Row],[Player Name]],
    Table1[Position], Table1[[#This Row],[Position]]
)</f>
        <v>6</v>
      </c>
      <c r="AM2632" t="str" cm="1">
        <f t="array" ref="AM26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633" spans="1:39" x14ac:dyDescent="0.2">
      <c r="A2633" t="str">
        <f>TEXT(Table1[[#This Row],[Date]],"yyyymmdd") &amp; "_" &amp; (LEFT(D2633,3) &amp; "_" &amp; LEFT(E2633,3) &amp; "_" &amp; (Table1[[#This Row],[Game_no.]]))</f>
        <v>20260321_WVW_Fai_2</v>
      </c>
      <c r="B2633" s="1">
        <v>46102</v>
      </c>
      <c r="C2633" s="3">
        <v>2</v>
      </c>
      <c r="D2633" t="s">
        <v>286</v>
      </c>
      <c r="E2633" t="s">
        <v>168</v>
      </c>
      <c r="F2633" t="s">
        <v>168</v>
      </c>
      <c r="G2633" t="s">
        <v>286</v>
      </c>
      <c r="H2633" t="s">
        <v>219</v>
      </c>
      <c r="I2633" t="str">
        <f>TRIM(SUBSTITUTE(Table1[[#This Row],[Player]], " ", ""))</f>
        <v>P.Rusnak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f t="shared" si="124"/>
        <v>0</v>
      </c>
      <c r="W2633" t="s">
        <v>58</v>
      </c>
      <c r="X2633" s="3"/>
      <c r="Y2633">
        <v>0</v>
      </c>
      <c r="Z2633">
        <v>3.3330000000000002</v>
      </c>
      <c r="AA2633">
        <v>3</v>
      </c>
      <c r="AB2633">
        <v>2</v>
      </c>
      <c r="AC2633">
        <v>2</v>
      </c>
      <c r="AD2633">
        <v>1</v>
      </c>
      <c r="AE2633">
        <v>2</v>
      </c>
      <c r="AF2633">
        <f>Table1[[#This Row],[AB]]+Table1[[#This Row],[BB]]+Table1[[#This Row],[SF]]</f>
        <v>0</v>
      </c>
      <c r="AG2633">
        <f>Table1[[#This Row],[H]]+Table1[[#This Row],[BB]]</f>
        <v>0</v>
      </c>
      <c r="AH2633">
        <f>Table1[[#This Row],[H]]-Table1[[#This Row],[2B]]-Table1[[#This Row],[3B]]-Table1[[#This Row],[HR]]</f>
        <v>0</v>
      </c>
      <c r="AI2633" s="3">
        <f>IF(Table1[[#This Row],[Team_Game_Number]] &gt;_xlfn.MAXIFS(Table1[Team_Game_Number],Table1[Team],Table1[[#This Row],[Team]]) - 5,1,0)</f>
        <v>0</v>
      </c>
      <c r="AJ2633" cm="1">
        <f t="array" ref="AJ2633">MATCH(Table1[[#This Row],[Game_ID]],_xlfn.UNIQUE(_xlfn._xlws.FILTER(Table1[Game_ID],Table1[Team]=Table1[[#This Row],[Team]])),0)</f>
        <v>19</v>
      </c>
      <c r="AK2633">
        <f>IF(Table1[[#This Row],[Last5_Flag]]=1,1,0)</f>
        <v>0</v>
      </c>
      <c r="AL2633">
        <f>COUNTIFS(
    Table1[Player Name], Table1[[#This Row],[Player Name]],
    Table1[Position], Table1[[#This Row],[Position]]
)</f>
        <v>11</v>
      </c>
      <c r="AM2633" t="str" cm="1">
        <f t="array" ref="AM26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34" spans="1:39" x14ac:dyDescent="0.2">
      <c r="A2634" t="str">
        <f>TEXT(Table1[[#This Row],[Date]],"yyyymmdd") &amp; "_" &amp; (LEFT(D2634,3) &amp; "_" &amp; LEFT(E2634,3) &amp; "_" &amp; (Table1[[#This Row],[Game_no.]]))</f>
        <v>20260321_WVW_Fai_2</v>
      </c>
      <c r="B2634" s="1">
        <v>46102</v>
      </c>
      <c r="C2634" s="3">
        <v>2</v>
      </c>
      <c r="D2634" t="s">
        <v>286</v>
      </c>
      <c r="E2634" t="s">
        <v>168</v>
      </c>
      <c r="F2634" t="s">
        <v>168</v>
      </c>
      <c r="G2634" t="s">
        <v>286</v>
      </c>
      <c r="H2634" t="s">
        <v>217</v>
      </c>
      <c r="I2634" t="str">
        <f>TRIM(SUBSTITUTE(Table1[[#This Row],[Player]], " ", ""))</f>
        <v>C.Morey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f t="shared" si="124"/>
        <v>0</v>
      </c>
      <c r="W2634" t="s">
        <v>58</v>
      </c>
      <c r="X2634" s="3"/>
      <c r="Y2634">
        <v>0</v>
      </c>
      <c r="Z2634">
        <v>3.6669999999999998</v>
      </c>
      <c r="AA2634">
        <v>3</v>
      </c>
      <c r="AB2634">
        <v>1</v>
      </c>
      <c r="AC2634">
        <v>1</v>
      </c>
      <c r="AD2634">
        <v>1</v>
      </c>
      <c r="AE2634">
        <v>2</v>
      </c>
      <c r="AF2634">
        <f>Table1[[#This Row],[AB]]+Table1[[#This Row],[BB]]+Table1[[#This Row],[SF]]</f>
        <v>0</v>
      </c>
      <c r="AG2634">
        <f>Table1[[#This Row],[H]]+Table1[[#This Row],[BB]]</f>
        <v>0</v>
      </c>
      <c r="AH2634">
        <f>Table1[[#This Row],[H]]-Table1[[#This Row],[2B]]-Table1[[#This Row],[3B]]-Table1[[#This Row],[HR]]</f>
        <v>0</v>
      </c>
      <c r="AI2634" s="3">
        <f>IF(Table1[[#This Row],[Team_Game_Number]] &gt;_xlfn.MAXIFS(Table1[Team_Game_Number],Table1[Team],Table1[[#This Row],[Team]]) - 5,1,0)</f>
        <v>0</v>
      </c>
      <c r="AJ2634" cm="1">
        <f t="array" ref="AJ2634">MATCH(Table1[[#This Row],[Game_ID]],_xlfn.UNIQUE(_xlfn._xlws.FILTER(Table1[Game_ID],Table1[Team]=Table1[[#This Row],[Team]])),0)</f>
        <v>19</v>
      </c>
      <c r="AK2634">
        <f>IF(Table1[[#This Row],[Last5_Flag]]=1,1,0)</f>
        <v>0</v>
      </c>
      <c r="AL2634">
        <f>COUNTIFS(
    Table1[Player Name], Table1[[#This Row],[Player Name]],
    Table1[Position], Table1[[#This Row],[Position]]
)</f>
        <v>12</v>
      </c>
      <c r="AM2634" t="str" cm="1">
        <f t="array" ref="AM26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35" spans="1:39" x14ac:dyDescent="0.2">
      <c r="A2635" t="str">
        <f>TEXT(Table1[[#This Row],[Date]],"yyyymmdd") &amp; "_" &amp; (LEFT(D2635,3) &amp; "_" &amp; LEFT(E2635,3) &amp; "_" &amp; (Table1[[#This Row],[Game_no.]]))</f>
        <v>20260321_Wes_Sal_2</v>
      </c>
      <c r="B2635" s="1">
        <v>46102</v>
      </c>
      <c r="C2635" s="3">
        <v>2</v>
      </c>
      <c r="D2635" t="s">
        <v>152</v>
      </c>
      <c r="E2635" t="s">
        <v>427</v>
      </c>
      <c r="F2635" t="s">
        <v>152</v>
      </c>
      <c r="G2635" t="s">
        <v>427</v>
      </c>
      <c r="H2635" t="s">
        <v>159</v>
      </c>
      <c r="I2635" t="str">
        <f>TRIM(SUBSTITUTE(Table1[[#This Row],[Player]], " ", ""))</f>
        <v>R.Mangold</v>
      </c>
      <c r="J2635">
        <v>3</v>
      </c>
      <c r="K2635">
        <v>0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f>L2635*1+P2635*2+Q2635*3+R2635*4</f>
        <v>1</v>
      </c>
      <c r="W2635" t="s">
        <v>58</v>
      </c>
      <c r="X2635" s="3">
        <v>1</v>
      </c>
      <c r="Y2635">
        <v>1</v>
      </c>
      <c r="Z2635">
        <v>7</v>
      </c>
      <c r="AA2635">
        <v>3</v>
      </c>
      <c r="AB2635">
        <v>2</v>
      </c>
      <c r="AC2635">
        <v>0</v>
      </c>
      <c r="AD2635">
        <v>1</v>
      </c>
      <c r="AE2635">
        <v>7</v>
      </c>
      <c r="AF2635">
        <f>Table1[[#This Row],[AB]]+Table1[[#This Row],[BB]]+Table1[[#This Row],[SF]]</f>
        <v>3</v>
      </c>
      <c r="AG2635">
        <f>Table1[[#This Row],[H]]+Table1[[#This Row],[BB]]</f>
        <v>1</v>
      </c>
      <c r="AH2635">
        <f>Table1[[#This Row],[H]]-Table1[[#This Row],[2B]]-Table1[[#This Row],[3B]]-Table1[[#This Row],[HR]]</f>
        <v>1</v>
      </c>
      <c r="AI2635" s="3">
        <f>IF(Table1[[#This Row],[Team_Game_Number]] &gt;_xlfn.MAXIFS(Table1[Team_Game_Number],Table1[Team],Table1[[#This Row],[Team]]) - 5,1,0)</f>
        <v>0</v>
      </c>
      <c r="AJ2635" cm="1">
        <f t="array" ref="AJ2635">MATCH(Table1[[#This Row],[Game_ID]],_xlfn.UNIQUE(_xlfn._xlws.FILTER(Table1[Game_ID],Table1[Team]=Table1[[#This Row],[Team]])),0)</f>
        <v>19</v>
      </c>
      <c r="AK2635">
        <f>IF(Table1[[#This Row],[Last5_Flag]]=1,1,0)</f>
        <v>0</v>
      </c>
      <c r="AL2635">
        <f>COUNTIFS(
    Table1[Player Name], Table1[[#This Row],[Player Name]],
    Table1[Position], Table1[[#This Row],[Position]]
)</f>
        <v>6</v>
      </c>
      <c r="AM2635" t="str" cm="1">
        <f t="array" ref="AM26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636" spans="1:39" x14ac:dyDescent="0.2">
      <c r="A2636" t="str">
        <f>TEXT(Table1[[#This Row],[Date]],"yyyymmdd") &amp; "_" &amp; (LEFT(D2636,3) &amp; "_" &amp; LEFT(E2636,3) &amp; "_" &amp; (Table1[[#This Row],[Game_no.]]))</f>
        <v>20260321_Wes_Sal_2</v>
      </c>
      <c r="B2636" s="1">
        <v>46102</v>
      </c>
      <c r="C2636" s="3">
        <v>2</v>
      </c>
      <c r="D2636" t="s">
        <v>152</v>
      </c>
      <c r="E2636" t="s">
        <v>427</v>
      </c>
      <c r="F2636" t="s">
        <v>152</v>
      </c>
      <c r="G2636" t="s">
        <v>427</v>
      </c>
      <c r="H2636" t="s">
        <v>191</v>
      </c>
      <c r="I2636" t="str">
        <f>TRIM(SUBSTITUTE(Table1[[#This Row],[Player]], " ", ""))</f>
        <v>R.Ward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f>L2636*1+P2636*2+Q2636*3+R2636*4</f>
        <v>0</v>
      </c>
      <c r="W2636" t="s">
        <v>73</v>
      </c>
      <c r="X2636" s="3"/>
      <c r="Y2636">
        <v>0</v>
      </c>
      <c r="AF2636">
        <f>Table1[[#This Row],[AB]]+Table1[[#This Row],[BB]]+Table1[[#This Row],[SF]]</f>
        <v>0</v>
      </c>
      <c r="AG2636">
        <f>Table1[[#This Row],[H]]+Table1[[#This Row],[BB]]</f>
        <v>0</v>
      </c>
      <c r="AH2636">
        <f>Table1[[#This Row],[H]]-Table1[[#This Row],[2B]]-Table1[[#This Row],[3B]]-Table1[[#This Row],[HR]]</f>
        <v>0</v>
      </c>
      <c r="AI2636" s="3">
        <f>IF(Table1[[#This Row],[Team_Game_Number]] &gt;_xlfn.MAXIFS(Table1[Team_Game_Number],Table1[Team],Table1[[#This Row],[Team]]) - 5,1,0)</f>
        <v>0</v>
      </c>
      <c r="AJ2636" cm="1">
        <f t="array" ref="AJ2636">MATCH(Table1[[#This Row],[Game_ID]],_xlfn.UNIQUE(_xlfn._xlws.FILTER(Table1[Game_ID],Table1[Team]=Table1[[#This Row],[Team]])),0)</f>
        <v>19</v>
      </c>
      <c r="AK2636">
        <f>IF(Table1[[#This Row],[Last5_Flag]]=1,1,0)</f>
        <v>0</v>
      </c>
      <c r="AL2636">
        <f>COUNTIFS(
    Table1[Player Name], Table1[[#This Row],[Player Name]],
    Table1[Position], Table1[[#This Row],[Position]]
)</f>
        <v>20</v>
      </c>
      <c r="AM2636" t="str" cm="1">
        <f t="array" ref="AM26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637" spans="1:39" x14ac:dyDescent="0.2">
      <c r="A2637" t="str">
        <f>TEXT(Table1[[#This Row],[Date]],"yyyymmdd") &amp; "_" &amp; (LEFT(D2637,3) &amp; "_" &amp; LEFT(E2637,3) &amp; "_" &amp; (Table1[[#This Row],[Game_no.]]))</f>
        <v>20260321_Wes_Sal_2</v>
      </c>
      <c r="B2637" s="1">
        <v>46102</v>
      </c>
      <c r="C2637" s="3">
        <v>2</v>
      </c>
      <c r="D2637" t="s">
        <v>152</v>
      </c>
      <c r="E2637" t="s">
        <v>427</v>
      </c>
      <c r="F2637" t="s">
        <v>152</v>
      </c>
      <c r="G2637" t="s">
        <v>427</v>
      </c>
      <c r="H2637" t="s">
        <v>162</v>
      </c>
      <c r="I2637" t="str">
        <f>TRIM(SUBSTITUTE(Table1[[#This Row],[Player]], " ", ""))</f>
        <v>P.Tucker</v>
      </c>
      <c r="J2637">
        <v>4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2</v>
      </c>
      <c r="T2637">
        <v>0</v>
      </c>
      <c r="U2637">
        <v>0</v>
      </c>
      <c r="V2637">
        <f t="shared" ref="V2637:V2682" si="125">L2637*1+P2637*2+Q2637*3+R2637*4</f>
        <v>1</v>
      </c>
      <c r="W2637" t="s">
        <v>57</v>
      </c>
      <c r="X2637" s="3">
        <v>2</v>
      </c>
      <c r="Y2637">
        <v>0</v>
      </c>
      <c r="AF2637">
        <f>Table1[[#This Row],[AB]]+Table1[[#This Row],[BB]]+Table1[[#This Row],[SF]]</f>
        <v>4</v>
      </c>
      <c r="AG2637">
        <f>Table1[[#This Row],[H]]+Table1[[#This Row],[BB]]</f>
        <v>1</v>
      </c>
      <c r="AH2637">
        <f>Table1[[#This Row],[H]]-Table1[[#This Row],[2B]]-Table1[[#This Row],[3B]]-Table1[[#This Row],[HR]]</f>
        <v>1</v>
      </c>
      <c r="AI2637" s="3">
        <f>IF(Table1[[#This Row],[Team_Game_Number]] &gt;_xlfn.MAXIFS(Table1[Team_Game_Number],Table1[Team],Table1[[#This Row],[Team]]) - 5,1,0)</f>
        <v>0</v>
      </c>
      <c r="AJ2637" cm="1">
        <f t="array" ref="AJ2637">MATCH(Table1[[#This Row],[Game_ID]],_xlfn.UNIQUE(_xlfn._xlws.FILTER(Table1[Game_ID],Table1[Team]=Table1[[#This Row],[Team]])),0)</f>
        <v>19</v>
      </c>
      <c r="AK2637">
        <f>IF(Table1[[#This Row],[Last5_Flag]]=1,1,0)</f>
        <v>0</v>
      </c>
      <c r="AL2637">
        <f>COUNTIFS(
    Table1[Player Name], Table1[[#This Row],[Player Name]],
    Table1[Position], Table1[[#This Row],[Position]]
)</f>
        <v>20</v>
      </c>
      <c r="AM2637" t="str" cm="1">
        <f t="array" ref="AM26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638" spans="1:39" x14ac:dyDescent="0.2">
      <c r="A2638" t="str">
        <f>TEXT(Table1[[#This Row],[Date]],"yyyymmdd") &amp; "_" &amp; (LEFT(D2638,3) &amp; "_" &amp; LEFT(E2638,3) &amp; "_" &amp; (Table1[[#This Row],[Game_no.]]))</f>
        <v>20260321_Wes_Sal_2</v>
      </c>
      <c r="B2638" s="1">
        <v>46102</v>
      </c>
      <c r="C2638" s="3">
        <v>2</v>
      </c>
      <c r="D2638" t="s">
        <v>152</v>
      </c>
      <c r="E2638" t="s">
        <v>427</v>
      </c>
      <c r="F2638" t="s">
        <v>152</v>
      </c>
      <c r="G2638" t="s">
        <v>427</v>
      </c>
      <c r="H2638" t="s">
        <v>153</v>
      </c>
      <c r="I2638" t="str">
        <f>TRIM(SUBSTITUTE(Table1[[#This Row],[Player]], " ", ""))</f>
        <v>J.Morr</v>
      </c>
      <c r="J2638">
        <v>4</v>
      </c>
      <c r="K2638">
        <v>0</v>
      </c>
      <c r="L2638">
        <v>0</v>
      </c>
      <c r="M2638">
        <v>0</v>
      </c>
      <c r="N2638">
        <v>0</v>
      </c>
      <c r="O2638">
        <v>2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f t="shared" si="125"/>
        <v>0</v>
      </c>
      <c r="W2638" t="s">
        <v>50</v>
      </c>
      <c r="X2638" s="3">
        <v>3</v>
      </c>
      <c r="Y2638">
        <v>0</v>
      </c>
      <c r="AF2638">
        <f>Table1[[#This Row],[AB]]+Table1[[#This Row],[BB]]+Table1[[#This Row],[SF]]</f>
        <v>4</v>
      </c>
      <c r="AG2638">
        <f>Table1[[#This Row],[H]]+Table1[[#This Row],[BB]]</f>
        <v>0</v>
      </c>
      <c r="AH2638">
        <f>Table1[[#This Row],[H]]-Table1[[#This Row],[2B]]-Table1[[#This Row],[3B]]-Table1[[#This Row],[HR]]</f>
        <v>0</v>
      </c>
      <c r="AI2638" s="3">
        <f>IF(Table1[[#This Row],[Team_Game_Number]] &gt;_xlfn.MAXIFS(Table1[Team_Game_Number],Table1[Team],Table1[[#This Row],[Team]]) - 5,1,0)</f>
        <v>0</v>
      </c>
      <c r="AJ2638" cm="1">
        <f t="array" ref="AJ2638">MATCH(Table1[[#This Row],[Game_ID]],_xlfn.UNIQUE(_xlfn._xlws.FILTER(Table1[Game_ID],Table1[Team]=Table1[[#This Row],[Team]])),0)</f>
        <v>19</v>
      </c>
      <c r="AK2638">
        <f>IF(Table1[[#This Row],[Last5_Flag]]=1,1,0)</f>
        <v>0</v>
      </c>
      <c r="AL2638">
        <f>COUNTIFS(
    Table1[Player Name], Table1[[#This Row],[Player Name]],
    Table1[Position], Table1[[#This Row],[Position]]
)</f>
        <v>3</v>
      </c>
      <c r="AM2638" t="str" cm="1">
        <f t="array" ref="AM26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639" spans="1:39" x14ac:dyDescent="0.2">
      <c r="A2639" t="str">
        <f>TEXT(Table1[[#This Row],[Date]],"yyyymmdd") &amp; "_" &amp; (LEFT(D2639,3) &amp; "_" &amp; LEFT(E2639,3) &amp; "_" &amp; (Table1[[#This Row],[Game_no.]]))</f>
        <v>20260321_Wes_Sal_2</v>
      </c>
      <c r="B2639" s="1">
        <v>46102</v>
      </c>
      <c r="C2639" s="3">
        <v>2</v>
      </c>
      <c r="D2639" t="s">
        <v>152</v>
      </c>
      <c r="E2639" t="s">
        <v>427</v>
      </c>
      <c r="F2639" t="s">
        <v>152</v>
      </c>
      <c r="G2639" t="s">
        <v>427</v>
      </c>
      <c r="H2639" t="s">
        <v>156</v>
      </c>
      <c r="I2639" t="str">
        <f>TRIM(SUBSTITUTE(Table1[[#This Row],[Player]], " ", ""))</f>
        <v>S.Simon</v>
      </c>
      <c r="J2639">
        <v>2</v>
      </c>
      <c r="K2639">
        <v>1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f t="shared" si="125"/>
        <v>0</v>
      </c>
      <c r="W2639" t="s">
        <v>54</v>
      </c>
      <c r="X2639" s="3">
        <v>4</v>
      </c>
      <c r="Y2639">
        <v>0</v>
      </c>
      <c r="AF2639">
        <f>Table1[[#This Row],[AB]]+Table1[[#This Row],[BB]]+Table1[[#This Row],[SF]]</f>
        <v>3</v>
      </c>
      <c r="AG2639">
        <f>Table1[[#This Row],[H]]+Table1[[#This Row],[BB]]</f>
        <v>1</v>
      </c>
      <c r="AH2639">
        <f>Table1[[#This Row],[H]]-Table1[[#This Row],[2B]]-Table1[[#This Row],[3B]]-Table1[[#This Row],[HR]]</f>
        <v>0</v>
      </c>
      <c r="AI2639" s="3">
        <f>IF(Table1[[#This Row],[Team_Game_Number]] &gt;_xlfn.MAXIFS(Table1[Team_Game_Number],Table1[Team],Table1[[#This Row],[Team]]) - 5,1,0)</f>
        <v>0</v>
      </c>
      <c r="AJ2639" cm="1">
        <f t="array" ref="AJ2639">MATCH(Table1[[#This Row],[Game_ID]],_xlfn.UNIQUE(_xlfn._xlws.FILTER(Table1[Game_ID],Table1[Team]=Table1[[#This Row],[Team]])),0)</f>
        <v>19</v>
      </c>
      <c r="AK2639">
        <f>IF(Table1[[#This Row],[Last5_Flag]]=1,1,0)</f>
        <v>0</v>
      </c>
      <c r="AL2639">
        <f>COUNTIFS(
    Table1[Player Name], Table1[[#This Row],[Player Name]],
    Table1[Position], Table1[[#This Row],[Position]]
)</f>
        <v>7</v>
      </c>
      <c r="AM2639" t="str" cm="1">
        <f t="array" ref="AM26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640" spans="1:39" x14ac:dyDescent="0.2">
      <c r="A2640" t="str">
        <f>TEXT(Table1[[#This Row],[Date]],"yyyymmdd") &amp; "_" &amp; (LEFT(D2640,3) &amp; "_" &amp; LEFT(E2640,3) &amp; "_" &amp; (Table1[[#This Row],[Game_no.]]))</f>
        <v>20260321_Wes_Sal_2</v>
      </c>
      <c r="B2640" s="1">
        <v>46102</v>
      </c>
      <c r="C2640" s="3">
        <v>2</v>
      </c>
      <c r="D2640" t="s">
        <v>152</v>
      </c>
      <c r="E2640" t="s">
        <v>427</v>
      </c>
      <c r="F2640" t="s">
        <v>152</v>
      </c>
      <c r="G2640" t="s">
        <v>427</v>
      </c>
      <c r="H2640" t="s">
        <v>161</v>
      </c>
      <c r="I2640" t="str">
        <f>TRIM(SUBSTITUTE(Table1[[#This Row],[Player]], " ", ""))</f>
        <v>K.Pettit</v>
      </c>
      <c r="J2640">
        <v>3</v>
      </c>
      <c r="K2640">
        <v>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f t="shared" si="125"/>
        <v>1</v>
      </c>
      <c r="W2640" t="s">
        <v>43</v>
      </c>
      <c r="X2640" s="3">
        <v>5</v>
      </c>
      <c r="Y2640">
        <v>1</v>
      </c>
      <c r="AF2640">
        <f>Table1[[#This Row],[AB]]+Table1[[#This Row],[BB]]+Table1[[#This Row],[SF]]</f>
        <v>3</v>
      </c>
      <c r="AG2640">
        <f>Table1[[#This Row],[H]]+Table1[[#This Row],[BB]]</f>
        <v>1</v>
      </c>
      <c r="AH2640">
        <f>Table1[[#This Row],[H]]-Table1[[#This Row],[2B]]-Table1[[#This Row],[3B]]-Table1[[#This Row],[HR]]</f>
        <v>1</v>
      </c>
      <c r="AI2640" s="3">
        <f>IF(Table1[[#This Row],[Team_Game_Number]] &gt;_xlfn.MAXIFS(Table1[Team_Game_Number],Table1[Team],Table1[[#This Row],[Team]]) - 5,1,0)</f>
        <v>0</v>
      </c>
      <c r="AJ2640" cm="1">
        <f t="array" ref="AJ2640">MATCH(Table1[[#This Row],[Game_ID]],_xlfn.UNIQUE(_xlfn._xlws.FILTER(Table1[Game_ID],Table1[Team]=Table1[[#This Row],[Team]])),0)</f>
        <v>19</v>
      </c>
      <c r="AK2640">
        <f>IF(Table1[[#This Row],[Last5_Flag]]=1,1,0)</f>
        <v>0</v>
      </c>
      <c r="AL2640">
        <f>COUNTIFS(
    Table1[Player Name], Table1[[#This Row],[Player Name]],
    Table1[Position], Table1[[#This Row],[Position]]
)</f>
        <v>4</v>
      </c>
      <c r="AM2640" t="str" cm="1">
        <f t="array" ref="AM26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41" spans="1:39" x14ac:dyDescent="0.2">
      <c r="A2641" t="str">
        <f>TEXT(Table1[[#This Row],[Date]],"yyyymmdd") &amp; "_" &amp; (LEFT(D2641,3) &amp; "_" &amp; LEFT(E2641,3) &amp; "_" &amp; (Table1[[#This Row],[Game_no.]]))</f>
        <v>20260321_Wes_Sal_2</v>
      </c>
      <c r="B2641" s="1">
        <v>46102</v>
      </c>
      <c r="C2641" s="3">
        <v>2</v>
      </c>
      <c r="D2641" t="s">
        <v>152</v>
      </c>
      <c r="E2641" t="s">
        <v>427</v>
      </c>
      <c r="F2641" t="s">
        <v>152</v>
      </c>
      <c r="G2641" t="s">
        <v>427</v>
      </c>
      <c r="H2641" t="s">
        <v>157</v>
      </c>
      <c r="I2641" t="str">
        <f>TRIM(SUBSTITUTE(Table1[[#This Row],[Player]], " ", ""))</f>
        <v>J.Conrad</v>
      </c>
      <c r="J2641">
        <v>2</v>
      </c>
      <c r="K2641">
        <v>0</v>
      </c>
      <c r="L2641">
        <v>1</v>
      </c>
      <c r="M2641">
        <v>1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1</v>
      </c>
      <c r="T2641">
        <v>0</v>
      </c>
      <c r="U2641">
        <v>0</v>
      </c>
      <c r="V2641">
        <f t="shared" si="125"/>
        <v>4</v>
      </c>
      <c r="W2641" t="s">
        <v>7</v>
      </c>
      <c r="X2641" s="3">
        <v>6</v>
      </c>
      <c r="Y2641">
        <v>1</v>
      </c>
      <c r="AF2641">
        <f>Table1[[#This Row],[AB]]+Table1[[#This Row],[BB]]+Table1[[#This Row],[SF]]</f>
        <v>3</v>
      </c>
      <c r="AG2641">
        <f>Table1[[#This Row],[H]]+Table1[[#This Row],[BB]]</f>
        <v>2</v>
      </c>
      <c r="AH2641">
        <f>Table1[[#This Row],[H]]-Table1[[#This Row],[2B]]-Table1[[#This Row],[3B]]-Table1[[#This Row],[HR]]</f>
        <v>0</v>
      </c>
      <c r="AI2641" s="3">
        <f>IF(Table1[[#This Row],[Team_Game_Number]] &gt;_xlfn.MAXIFS(Table1[Team_Game_Number],Table1[Team],Table1[[#This Row],[Team]]) - 5,1,0)</f>
        <v>0</v>
      </c>
      <c r="AJ2641" cm="1">
        <f t="array" ref="AJ2641">MATCH(Table1[[#This Row],[Game_ID]],_xlfn.UNIQUE(_xlfn._xlws.FILTER(Table1[Game_ID],Table1[Team]=Table1[[#This Row],[Team]])),0)</f>
        <v>19</v>
      </c>
      <c r="AK2641">
        <f>IF(Table1[[#This Row],[Last5_Flag]]=1,1,0)</f>
        <v>0</v>
      </c>
      <c r="AL2641">
        <f>COUNTIFS(
    Table1[Player Name], Table1[[#This Row],[Player Name]],
    Table1[Position], Table1[[#This Row],[Position]]
)</f>
        <v>26</v>
      </c>
      <c r="AM2641" t="str" cm="1">
        <f t="array" ref="AM26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642" spans="1:39" x14ac:dyDescent="0.2">
      <c r="A2642" t="str">
        <f>TEXT(Table1[[#This Row],[Date]],"yyyymmdd") &amp; "_" &amp; (LEFT(D2642,3) &amp; "_" &amp; LEFT(E2642,3) &amp; "_" &amp; (Table1[[#This Row],[Game_no.]]))</f>
        <v>20260321_Wes_Sal_2</v>
      </c>
      <c r="B2642" s="1">
        <v>46102</v>
      </c>
      <c r="C2642" s="3">
        <v>2</v>
      </c>
      <c r="D2642" t="s">
        <v>152</v>
      </c>
      <c r="E2642" t="s">
        <v>427</v>
      </c>
      <c r="F2642" t="s">
        <v>152</v>
      </c>
      <c r="G2642" t="s">
        <v>427</v>
      </c>
      <c r="H2642" t="s">
        <v>194</v>
      </c>
      <c r="I2642" t="str">
        <f>TRIM(SUBSTITUTE(Table1[[#This Row],[Player]], " ", ""))</f>
        <v>C.Woody</v>
      </c>
      <c r="J2642">
        <v>3</v>
      </c>
      <c r="K2642">
        <v>0</v>
      </c>
      <c r="L2642">
        <v>1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f t="shared" si="125"/>
        <v>1</v>
      </c>
      <c r="W2642" t="s">
        <v>8</v>
      </c>
      <c r="X2642" s="3">
        <v>7</v>
      </c>
      <c r="Y2642">
        <v>1</v>
      </c>
      <c r="AF2642">
        <f>Table1[[#This Row],[AB]]+Table1[[#This Row],[BB]]+Table1[[#This Row],[SF]]</f>
        <v>3</v>
      </c>
      <c r="AG2642">
        <f>Table1[[#This Row],[H]]+Table1[[#This Row],[BB]]</f>
        <v>1</v>
      </c>
      <c r="AH2642">
        <f>Table1[[#This Row],[H]]-Table1[[#This Row],[2B]]-Table1[[#This Row],[3B]]-Table1[[#This Row],[HR]]</f>
        <v>1</v>
      </c>
      <c r="AI2642" s="3">
        <f>IF(Table1[[#This Row],[Team_Game_Number]] &gt;_xlfn.MAXIFS(Table1[Team_Game_Number],Table1[Team],Table1[[#This Row],[Team]]) - 5,1,0)</f>
        <v>0</v>
      </c>
      <c r="AJ2642" cm="1">
        <f t="array" ref="AJ2642">MATCH(Table1[[#This Row],[Game_ID]],_xlfn.UNIQUE(_xlfn._xlws.FILTER(Table1[Game_ID],Table1[Team]=Table1[[#This Row],[Team]])),0)</f>
        <v>19</v>
      </c>
      <c r="AK2642">
        <f>IF(Table1[[#This Row],[Last5_Flag]]=1,1,0)</f>
        <v>0</v>
      </c>
      <c r="AL2642">
        <f>COUNTIFS(
    Table1[Player Name], Table1[[#This Row],[Player Name]],
    Table1[Position], Table1[[#This Row],[Position]]
)</f>
        <v>5</v>
      </c>
      <c r="AM2642" t="str" cm="1">
        <f t="array" ref="AM26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643" spans="1:39" x14ac:dyDescent="0.2">
      <c r="A2643" t="str">
        <f>TEXT(Table1[[#This Row],[Date]],"yyyymmdd") &amp; "_" &amp; (LEFT(D2643,3) &amp; "_" &amp; LEFT(E2643,3) &amp; "_" &amp; (Table1[[#This Row],[Game_no.]]))</f>
        <v>20260321_Wes_Sal_2</v>
      </c>
      <c r="B2643" s="1">
        <v>46102</v>
      </c>
      <c r="C2643" s="3">
        <v>2</v>
      </c>
      <c r="D2643" t="s">
        <v>152</v>
      </c>
      <c r="E2643" t="s">
        <v>427</v>
      </c>
      <c r="F2643" t="s">
        <v>152</v>
      </c>
      <c r="G2643" t="s">
        <v>427</v>
      </c>
      <c r="H2643" t="s">
        <v>328</v>
      </c>
      <c r="I2643" t="str">
        <f>TRIM(SUBSTITUTE(Table1[[#This Row],[Player]], " ", ""))</f>
        <v>C.Reece</v>
      </c>
      <c r="J2643">
        <v>2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f t="shared" si="125"/>
        <v>0</v>
      </c>
      <c r="W2643" t="s">
        <v>52</v>
      </c>
      <c r="X2643" s="3">
        <v>8</v>
      </c>
      <c r="Y2643">
        <v>0</v>
      </c>
      <c r="AF2643">
        <f>Table1[[#This Row],[AB]]+Table1[[#This Row],[BB]]+Table1[[#This Row],[SF]]</f>
        <v>2</v>
      </c>
      <c r="AG2643">
        <f>Table1[[#This Row],[H]]+Table1[[#This Row],[BB]]</f>
        <v>0</v>
      </c>
      <c r="AH2643">
        <f>Table1[[#This Row],[H]]-Table1[[#This Row],[2B]]-Table1[[#This Row],[3B]]-Table1[[#This Row],[HR]]</f>
        <v>0</v>
      </c>
      <c r="AI2643" s="3">
        <f>IF(Table1[[#This Row],[Team_Game_Number]] &gt;_xlfn.MAXIFS(Table1[Team_Game_Number],Table1[Team],Table1[[#This Row],[Team]]) - 5,1,0)</f>
        <v>0</v>
      </c>
      <c r="AJ2643" cm="1">
        <f t="array" ref="AJ2643">MATCH(Table1[[#This Row],[Game_ID]],_xlfn.UNIQUE(_xlfn._xlws.FILTER(Table1[Game_ID],Table1[Team]=Table1[[#This Row],[Team]])),0)</f>
        <v>19</v>
      </c>
      <c r="AK2643">
        <f>IF(Table1[[#This Row],[Last5_Flag]]=1,1,0)</f>
        <v>0</v>
      </c>
      <c r="AL2643">
        <f>COUNTIFS(
    Table1[Player Name], Table1[[#This Row],[Player Name]],
    Table1[Position], Table1[[#This Row],[Position]]
)</f>
        <v>10</v>
      </c>
      <c r="AM2643" t="str" cm="1">
        <f t="array" ref="AM26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644" spans="1:39" x14ac:dyDescent="0.2">
      <c r="A2644" t="str">
        <f>TEXT(Table1[[#This Row],[Date]],"yyyymmdd") &amp; "_" &amp; (LEFT(D2644,3) &amp; "_" &amp; LEFT(E2644,3) &amp; "_" &amp; (Table1[[#This Row],[Game_no.]]))</f>
        <v>20260321_Wes_Sal_2</v>
      </c>
      <c r="B2644" s="1">
        <v>46102</v>
      </c>
      <c r="C2644" s="3">
        <v>2</v>
      </c>
      <c r="D2644" t="s">
        <v>152</v>
      </c>
      <c r="E2644" t="s">
        <v>427</v>
      </c>
      <c r="F2644" t="s">
        <v>152</v>
      </c>
      <c r="G2644" t="s">
        <v>427</v>
      </c>
      <c r="H2644" t="s">
        <v>155</v>
      </c>
      <c r="I2644" t="str">
        <f>TRIM(SUBSTITUTE(Table1[[#This Row],[Player]], " ", ""))</f>
        <v>S.Harris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f t="shared" si="125"/>
        <v>0</v>
      </c>
      <c r="W2644" t="s">
        <v>74</v>
      </c>
      <c r="X2644" s="3">
        <v>8</v>
      </c>
      <c r="Y2644">
        <v>0</v>
      </c>
      <c r="AF2644">
        <f>Table1[[#This Row],[AB]]+Table1[[#This Row],[BB]]+Table1[[#This Row],[SF]]</f>
        <v>1</v>
      </c>
      <c r="AG2644">
        <f>Table1[[#This Row],[H]]+Table1[[#This Row],[BB]]</f>
        <v>0</v>
      </c>
      <c r="AH2644">
        <f>Table1[[#This Row],[H]]-Table1[[#This Row],[2B]]-Table1[[#This Row],[3B]]-Table1[[#This Row],[HR]]</f>
        <v>0</v>
      </c>
      <c r="AI2644" s="3">
        <f>IF(Table1[[#This Row],[Team_Game_Number]] &gt;_xlfn.MAXIFS(Table1[Team_Game_Number],Table1[Team],Table1[[#This Row],[Team]]) - 5,1,0)</f>
        <v>0</v>
      </c>
      <c r="AJ2644" cm="1">
        <f t="array" ref="AJ2644">MATCH(Table1[[#This Row],[Game_ID]],_xlfn.UNIQUE(_xlfn._xlws.FILTER(Table1[Game_ID],Table1[Team]=Table1[[#This Row],[Team]])),0)</f>
        <v>19</v>
      </c>
      <c r="AK2644">
        <f>IF(Table1[[#This Row],[Last5_Flag]]=1,1,0)</f>
        <v>0</v>
      </c>
      <c r="AL2644">
        <f>COUNTIFS(
    Table1[Player Name], Table1[[#This Row],[Player Name]],
    Table1[Position], Table1[[#This Row],[Position]]
)</f>
        <v>2</v>
      </c>
      <c r="AM2644" t="str" cm="1">
        <f t="array" ref="AM26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645" spans="1:39" x14ac:dyDescent="0.2">
      <c r="A2645" t="str">
        <f>TEXT(Table1[[#This Row],[Date]],"yyyymmdd") &amp; "_" &amp; (LEFT(D2645,3) &amp; "_" &amp; LEFT(E2645,3) &amp; "_" &amp; (Table1[[#This Row],[Game_no.]]))</f>
        <v>20260321_Wes_Sal_2</v>
      </c>
      <c r="B2645" s="1">
        <v>46102</v>
      </c>
      <c r="C2645" s="3">
        <v>2</v>
      </c>
      <c r="D2645" t="s">
        <v>152</v>
      </c>
      <c r="E2645" t="s">
        <v>427</v>
      </c>
      <c r="F2645" t="s">
        <v>152</v>
      </c>
      <c r="G2645" t="s">
        <v>427</v>
      </c>
      <c r="H2645" t="s">
        <v>197</v>
      </c>
      <c r="I2645" t="str">
        <f>TRIM(SUBSTITUTE(Table1[[#This Row],[Player]], " ", ""))</f>
        <v>D.Deitrick</v>
      </c>
      <c r="J2645">
        <v>3</v>
      </c>
      <c r="K2645">
        <v>0</v>
      </c>
      <c r="L2645">
        <v>0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f t="shared" si="125"/>
        <v>0</v>
      </c>
      <c r="W2645" t="s">
        <v>53</v>
      </c>
      <c r="X2645" s="3">
        <v>9</v>
      </c>
      <c r="Y2645">
        <v>0</v>
      </c>
      <c r="AF2645">
        <f>Table1[[#This Row],[AB]]+Table1[[#This Row],[BB]]+Table1[[#This Row],[SF]]</f>
        <v>3</v>
      </c>
      <c r="AG2645">
        <f>Table1[[#This Row],[H]]+Table1[[#This Row],[BB]]</f>
        <v>0</v>
      </c>
      <c r="AH2645">
        <f>Table1[[#This Row],[H]]-Table1[[#This Row],[2B]]-Table1[[#This Row],[3B]]-Table1[[#This Row],[HR]]</f>
        <v>0</v>
      </c>
      <c r="AI2645" s="3">
        <f>IF(Table1[[#This Row],[Team_Game_Number]] &gt;_xlfn.MAXIFS(Table1[Team_Game_Number],Table1[Team],Table1[[#This Row],[Team]]) - 5,1,0)</f>
        <v>0</v>
      </c>
      <c r="AJ2645" cm="1">
        <f t="array" ref="AJ2645">MATCH(Table1[[#This Row],[Game_ID]],_xlfn.UNIQUE(_xlfn._xlws.FILTER(Table1[Game_ID],Table1[Team]=Table1[[#This Row],[Team]])),0)</f>
        <v>19</v>
      </c>
      <c r="AK2645">
        <f>IF(Table1[[#This Row],[Last5_Flag]]=1,1,0)</f>
        <v>0</v>
      </c>
      <c r="AL2645">
        <f>COUNTIFS(
    Table1[Player Name], Table1[[#This Row],[Player Name]],
    Table1[Position], Table1[[#This Row],[Position]]
)</f>
        <v>9</v>
      </c>
      <c r="AM2645" t="str" cm="1">
        <f t="array" ref="AM26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646" spans="1:39" x14ac:dyDescent="0.2">
      <c r="A2646" t="str">
        <f>TEXT(Table1[[#This Row],[Date]],"yyyymmdd") &amp; "_" &amp; (LEFT(D2646,3) &amp; "_" &amp; LEFT(E2646,3) &amp; "_" &amp; (Table1[[#This Row],[Game_no.]]))</f>
        <v>20260321_Wes_Sal_2</v>
      </c>
      <c r="B2646" s="1">
        <v>46102</v>
      </c>
      <c r="C2646" s="3">
        <v>2</v>
      </c>
      <c r="D2646" t="s">
        <v>152</v>
      </c>
      <c r="E2646" t="s">
        <v>427</v>
      </c>
      <c r="F2646" t="s">
        <v>152</v>
      </c>
      <c r="G2646" t="s">
        <v>427</v>
      </c>
      <c r="H2646" t="s">
        <v>163</v>
      </c>
      <c r="I2646" t="str">
        <f>TRIM(SUBSTITUTE(Table1[[#This Row],[Player]], " ", ""))</f>
        <v>F.Randolph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f t="shared" si="125"/>
        <v>0</v>
      </c>
      <c r="W2646" t="s">
        <v>48</v>
      </c>
      <c r="X2646" s="3"/>
      <c r="Y2646">
        <v>0</v>
      </c>
      <c r="AF2646">
        <f>Table1[[#This Row],[AB]]+Table1[[#This Row],[BB]]+Table1[[#This Row],[SF]]</f>
        <v>0</v>
      </c>
      <c r="AG2646">
        <f>Table1[[#This Row],[H]]+Table1[[#This Row],[BB]]</f>
        <v>0</v>
      </c>
      <c r="AH2646">
        <f>Table1[[#This Row],[H]]-Table1[[#This Row],[2B]]-Table1[[#This Row],[3B]]-Table1[[#This Row],[HR]]</f>
        <v>0</v>
      </c>
      <c r="AI2646" s="3">
        <f>IF(Table1[[#This Row],[Team_Game_Number]] &gt;_xlfn.MAXIFS(Table1[Team_Game_Number],Table1[Team],Table1[[#This Row],[Team]]) - 5,1,0)</f>
        <v>0</v>
      </c>
      <c r="AJ2646" cm="1">
        <f t="array" ref="AJ2646">MATCH(Table1[[#This Row],[Game_ID]],_xlfn.UNIQUE(_xlfn._xlws.FILTER(Table1[Game_ID],Table1[Team]=Table1[[#This Row],[Team]])),0)</f>
        <v>19</v>
      </c>
      <c r="AK2646">
        <f>IF(Table1[[#This Row],[Last5_Flag]]=1,1,0)</f>
        <v>0</v>
      </c>
      <c r="AL2646">
        <f>COUNTIFS(
    Table1[Player Name], Table1[[#This Row],[Player Name]],
    Table1[Position], Table1[[#This Row],[Position]]
)</f>
        <v>9</v>
      </c>
      <c r="AM2646" t="str" cm="1">
        <f t="array" ref="AM26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647" spans="1:39" x14ac:dyDescent="0.2">
      <c r="A2647" t="str">
        <f>TEXT(Table1[[#This Row],[Date]],"yyyymmdd") &amp; "_" &amp; (LEFT(D2647,3) &amp; "_" &amp; LEFT(E2647,3) &amp; "_" &amp; (Table1[[#This Row],[Game_no.]]))</f>
        <v>20260321_Wes_Sal_2</v>
      </c>
      <c r="B2647" s="1">
        <v>46102</v>
      </c>
      <c r="C2647" s="3">
        <v>2</v>
      </c>
      <c r="D2647" t="s">
        <v>152</v>
      </c>
      <c r="E2647" t="s">
        <v>427</v>
      </c>
      <c r="F2647" t="s">
        <v>427</v>
      </c>
      <c r="G2647" t="s">
        <v>152</v>
      </c>
      <c r="H2647" t="s">
        <v>473</v>
      </c>
      <c r="I2647" t="str">
        <f>TRIM(SUBSTITUTE(Table1[[#This Row],[Player]], " ", ""))</f>
        <v>B.Wise</v>
      </c>
      <c r="J2647">
        <v>3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f t="shared" si="125"/>
        <v>0</v>
      </c>
      <c r="W2647" t="s">
        <v>8</v>
      </c>
      <c r="X2647" s="3">
        <v>1</v>
      </c>
      <c r="Y2647">
        <v>0</v>
      </c>
      <c r="AF2647">
        <f>Table1[[#This Row],[AB]]+Table1[[#This Row],[BB]]+Table1[[#This Row],[SF]]</f>
        <v>3</v>
      </c>
      <c r="AG2647">
        <f>Table1[[#This Row],[H]]+Table1[[#This Row],[BB]]</f>
        <v>0</v>
      </c>
      <c r="AH2647">
        <f>Table1[[#This Row],[H]]-Table1[[#This Row],[2B]]-Table1[[#This Row],[3B]]-Table1[[#This Row],[HR]]</f>
        <v>0</v>
      </c>
      <c r="AI2647" s="3">
        <f>IF(Table1[[#This Row],[Team_Game_Number]] &gt;_xlfn.MAXIFS(Table1[Team_Game_Number],Table1[Team],Table1[[#This Row],[Team]]) - 5,1,0)</f>
        <v>0</v>
      </c>
      <c r="AJ2647" cm="1">
        <f t="array" ref="AJ2647">MATCH(Table1[[#This Row],[Game_ID]],_xlfn.UNIQUE(_xlfn._xlws.FILTER(Table1[Game_ID],Table1[Team]=Table1[[#This Row],[Team]])),0)</f>
        <v>2</v>
      </c>
      <c r="AK2647">
        <f>IF(Table1[[#This Row],[Last5_Flag]]=1,1,0)</f>
        <v>0</v>
      </c>
      <c r="AL2647">
        <f>COUNTIFS(
    Table1[Player Name], Table1[[#This Row],[Player Name]],
    Table1[Position], Table1[[#This Row],[Position]]
)</f>
        <v>6</v>
      </c>
      <c r="AM2647" t="str" cm="1">
        <f t="array" ref="AM26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648" spans="1:39" x14ac:dyDescent="0.2">
      <c r="A2648" t="str">
        <f>TEXT(Table1[[#This Row],[Date]],"yyyymmdd") &amp; "_" &amp; (LEFT(D2648,3) &amp; "_" &amp; LEFT(E2648,3) &amp; "_" &amp; (Table1[[#This Row],[Game_no.]]))</f>
        <v>20260321_Wes_Sal_2</v>
      </c>
      <c r="B2648" s="1">
        <v>46102</v>
      </c>
      <c r="C2648" s="3">
        <v>2</v>
      </c>
      <c r="D2648" t="s">
        <v>152</v>
      </c>
      <c r="E2648" t="s">
        <v>427</v>
      </c>
      <c r="F2648" t="s">
        <v>427</v>
      </c>
      <c r="G2648" t="s">
        <v>152</v>
      </c>
      <c r="H2648" t="s">
        <v>469</v>
      </c>
      <c r="I2648" t="str">
        <f>TRIM(SUBSTITUTE(Table1[[#This Row],[Player]], " ", ""))</f>
        <v>K.Cook</v>
      </c>
      <c r="J2648">
        <v>3</v>
      </c>
      <c r="K2648">
        <v>0</v>
      </c>
      <c r="L2648">
        <v>1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f t="shared" si="125"/>
        <v>1</v>
      </c>
      <c r="W2648" t="s">
        <v>7</v>
      </c>
      <c r="X2648" s="3">
        <v>2</v>
      </c>
      <c r="Y2648">
        <v>0</v>
      </c>
      <c r="AF2648">
        <f>Table1[[#This Row],[AB]]+Table1[[#This Row],[BB]]+Table1[[#This Row],[SF]]</f>
        <v>3</v>
      </c>
      <c r="AG2648">
        <f>Table1[[#This Row],[H]]+Table1[[#This Row],[BB]]</f>
        <v>1</v>
      </c>
      <c r="AH2648">
        <f>Table1[[#This Row],[H]]-Table1[[#This Row],[2B]]-Table1[[#This Row],[3B]]-Table1[[#This Row],[HR]]</f>
        <v>1</v>
      </c>
      <c r="AI2648" s="3">
        <f>IF(Table1[[#This Row],[Team_Game_Number]] &gt;_xlfn.MAXIFS(Table1[Team_Game_Number],Table1[Team],Table1[[#This Row],[Team]]) - 5,1,0)</f>
        <v>0</v>
      </c>
      <c r="AJ2648" cm="1">
        <f t="array" ref="AJ2648">MATCH(Table1[[#This Row],[Game_ID]],_xlfn.UNIQUE(_xlfn._xlws.FILTER(Table1[Game_ID],Table1[Team]=Table1[[#This Row],[Team]])),0)</f>
        <v>2</v>
      </c>
      <c r="AK2648">
        <f>IF(Table1[[#This Row],[Last5_Flag]]=1,1,0)</f>
        <v>0</v>
      </c>
      <c r="AL2648">
        <f>COUNTIFS(
    Table1[Player Name], Table1[[#This Row],[Player Name]],
    Table1[Position], Table1[[#This Row],[Position]]
)</f>
        <v>4</v>
      </c>
      <c r="AM2648" t="str" cm="1">
        <f t="array" ref="AM26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649" spans="1:39" x14ac:dyDescent="0.2">
      <c r="A2649" t="str">
        <f>TEXT(Table1[[#This Row],[Date]],"yyyymmdd") &amp; "_" &amp; (LEFT(D2649,3) &amp; "_" &amp; LEFT(E2649,3) &amp; "_" &amp; (Table1[[#This Row],[Game_no.]]))</f>
        <v>20260321_Wes_Sal_2</v>
      </c>
      <c r="B2649" s="1">
        <v>46102</v>
      </c>
      <c r="C2649" s="3">
        <v>2</v>
      </c>
      <c r="D2649" t="s">
        <v>152</v>
      </c>
      <c r="E2649" t="s">
        <v>427</v>
      </c>
      <c r="F2649" t="s">
        <v>427</v>
      </c>
      <c r="G2649" t="s">
        <v>152</v>
      </c>
      <c r="H2649" t="s">
        <v>470</v>
      </c>
      <c r="I2649" t="str">
        <f>TRIM(SUBSTITUTE(Table1[[#This Row],[Player]], " ", ""))</f>
        <v>K.Zinn</v>
      </c>
      <c r="J2649">
        <v>3</v>
      </c>
      <c r="K2649">
        <v>0</v>
      </c>
      <c r="L2649">
        <v>1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f t="shared" si="125"/>
        <v>1</v>
      </c>
      <c r="W2649" t="s">
        <v>57</v>
      </c>
      <c r="X2649" s="3">
        <v>3</v>
      </c>
      <c r="Y2649">
        <v>0</v>
      </c>
      <c r="AF2649">
        <f>Table1[[#This Row],[AB]]+Table1[[#This Row],[BB]]+Table1[[#This Row],[SF]]</f>
        <v>3</v>
      </c>
      <c r="AG2649">
        <f>Table1[[#This Row],[H]]+Table1[[#This Row],[BB]]</f>
        <v>1</v>
      </c>
      <c r="AH2649">
        <f>Table1[[#This Row],[H]]-Table1[[#This Row],[2B]]-Table1[[#This Row],[3B]]-Table1[[#This Row],[HR]]</f>
        <v>1</v>
      </c>
      <c r="AI2649" s="3">
        <f>IF(Table1[[#This Row],[Team_Game_Number]] &gt;_xlfn.MAXIFS(Table1[Team_Game_Number],Table1[Team],Table1[[#This Row],[Team]]) - 5,1,0)</f>
        <v>0</v>
      </c>
      <c r="AJ2649" cm="1">
        <f t="array" ref="AJ2649">MATCH(Table1[[#This Row],[Game_ID]],_xlfn.UNIQUE(_xlfn._xlws.FILTER(Table1[Game_ID],Table1[Team]=Table1[[#This Row],[Team]])),0)</f>
        <v>2</v>
      </c>
      <c r="AK2649">
        <f>IF(Table1[[#This Row],[Last5_Flag]]=1,1,0)</f>
        <v>0</v>
      </c>
      <c r="AL2649">
        <f>COUNTIFS(
    Table1[Player Name], Table1[[#This Row],[Player Name]],
    Table1[Position], Table1[[#This Row],[Position]]
)</f>
        <v>4</v>
      </c>
      <c r="AM2649" t="str" cm="1">
        <f t="array" ref="AM26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650" spans="1:39" x14ac:dyDescent="0.2">
      <c r="A2650" t="str">
        <f>TEXT(Table1[[#This Row],[Date]],"yyyymmdd") &amp; "_" &amp; (LEFT(D2650,3) &amp; "_" &amp; LEFT(E2650,3) &amp; "_" &amp; (Table1[[#This Row],[Game_no.]]))</f>
        <v>20260321_Wes_Sal_2</v>
      </c>
      <c r="B2650" s="1">
        <v>46102</v>
      </c>
      <c r="C2650" s="3">
        <v>2</v>
      </c>
      <c r="D2650" t="s">
        <v>152</v>
      </c>
      <c r="E2650" t="s">
        <v>427</v>
      </c>
      <c r="F2650" t="s">
        <v>427</v>
      </c>
      <c r="G2650" t="s">
        <v>152</v>
      </c>
      <c r="H2650" t="s">
        <v>474</v>
      </c>
      <c r="I2650" t="str">
        <f>TRIM(SUBSTITUTE(Table1[[#This Row],[Player]], " ", ""))</f>
        <v>A.Jacobs</v>
      </c>
      <c r="J2650">
        <v>3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f t="shared" si="125"/>
        <v>0</v>
      </c>
      <c r="W2650" t="s">
        <v>50</v>
      </c>
      <c r="X2650" s="3">
        <v>4</v>
      </c>
      <c r="Y2650">
        <v>0</v>
      </c>
      <c r="AF2650">
        <f>Table1[[#This Row],[AB]]+Table1[[#This Row],[BB]]+Table1[[#This Row],[SF]]</f>
        <v>3</v>
      </c>
      <c r="AG2650">
        <f>Table1[[#This Row],[H]]+Table1[[#This Row],[BB]]</f>
        <v>0</v>
      </c>
      <c r="AH2650">
        <f>Table1[[#This Row],[H]]-Table1[[#This Row],[2B]]-Table1[[#This Row],[3B]]-Table1[[#This Row],[HR]]</f>
        <v>0</v>
      </c>
      <c r="AI2650" s="3">
        <f>IF(Table1[[#This Row],[Team_Game_Number]] &gt;_xlfn.MAXIFS(Table1[Team_Game_Number],Table1[Team],Table1[[#This Row],[Team]]) - 5,1,0)</f>
        <v>0</v>
      </c>
      <c r="AJ2650" cm="1">
        <f t="array" ref="AJ2650">MATCH(Table1[[#This Row],[Game_ID]],_xlfn.UNIQUE(_xlfn._xlws.FILTER(Table1[Game_ID],Table1[Team]=Table1[[#This Row],[Team]])),0)</f>
        <v>2</v>
      </c>
      <c r="AK2650">
        <f>IF(Table1[[#This Row],[Last5_Flag]]=1,1,0)</f>
        <v>0</v>
      </c>
      <c r="AL2650">
        <f>COUNTIFS(
    Table1[Player Name], Table1[[#This Row],[Player Name]],
    Table1[Position], Table1[[#This Row],[Position]]
)</f>
        <v>3</v>
      </c>
      <c r="AM2650" t="str" cm="1">
        <f t="array" ref="AM26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651" spans="1:39" x14ac:dyDescent="0.2">
      <c r="A2651" t="str">
        <f>TEXT(Table1[[#This Row],[Date]],"yyyymmdd") &amp; "_" &amp; (LEFT(D2651,3) &amp; "_" &amp; LEFT(E2651,3) &amp; "_" &amp; (Table1[[#This Row],[Game_no.]]))</f>
        <v>20260321_Wes_Sal_2</v>
      </c>
      <c r="B2651" s="1">
        <v>46102</v>
      </c>
      <c r="C2651" s="3">
        <v>2</v>
      </c>
      <c r="D2651" t="s">
        <v>152</v>
      </c>
      <c r="E2651" t="s">
        <v>427</v>
      </c>
      <c r="F2651" t="s">
        <v>427</v>
      </c>
      <c r="G2651" t="s">
        <v>152</v>
      </c>
      <c r="H2651" t="s">
        <v>480</v>
      </c>
      <c r="I2651" t="str">
        <f>TRIM(SUBSTITUTE(Table1[[#This Row],[Player]], " ", ""))</f>
        <v>A.Shrieve</v>
      </c>
      <c r="J2651">
        <v>2</v>
      </c>
      <c r="K2651">
        <v>1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f t="shared" si="125"/>
        <v>0</v>
      </c>
      <c r="W2651" t="s">
        <v>43</v>
      </c>
      <c r="X2651" s="3">
        <v>5</v>
      </c>
      <c r="Y2651">
        <v>0</v>
      </c>
      <c r="AF2651">
        <f>Table1[[#This Row],[AB]]+Table1[[#This Row],[BB]]+Table1[[#This Row],[SF]]</f>
        <v>3</v>
      </c>
      <c r="AG2651">
        <f>Table1[[#This Row],[H]]+Table1[[#This Row],[BB]]</f>
        <v>1</v>
      </c>
      <c r="AH2651">
        <f>Table1[[#This Row],[H]]-Table1[[#This Row],[2B]]-Table1[[#This Row],[3B]]-Table1[[#This Row],[HR]]</f>
        <v>0</v>
      </c>
      <c r="AI2651" s="3">
        <f>IF(Table1[[#This Row],[Team_Game_Number]] &gt;_xlfn.MAXIFS(Table1[Team_Game_Number],Table1[Team],Table1[[#This Row],[Team]]) - 5,1,0)</f>
        <v>0</v>
      </c>
      <c r="AJ2651" cm="1">
        <f t="array" ref="AJ2651">MATCH(Table1[[#This Row],[Game_ID]],_xlfn.UNIQUE(_xlfn._xlws.FILTER(Table1[Game_ID],Table1[Team]=Table1[[#This Row],[Team]])),0)</f>
        <v>2</v>
      </c>
      <c r="AK2651">
        <f>IF(Table1[[#This Row],[Last5_Flag]]=1,1,0)</f>
        <v>0</v>
      </c>
      <c r="AL2651">
        <f>COUNTIFS(
    Table1[Player Name], Table1[[#This Row],[Player Name]],
    Table1[Position], Table1[[#This Row],[Position]]
)</f>
        <v>1</v>
      </c>
      <c r="AM2651" t="str" cm="1">
        <f t="array" ref="AM26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652" spans="1:39" x14ac:dyDescent="0.2">
      <c r="A2652" t="str">
        <f>TEXT(Table1[[#This Row],[Date]],"yyyymmdd") &amp; "_" &amp; (LEFT(D2652,3) &amp; "_" &amp; LEFT(E2652,3) &amp; "_" &amp; (Table1[[#This Row],[Game_no.]]))</f>
        <v>20260321_Wes_Sal_2</v>
      </c>
      <c r="B2652" s="1">
        <v>46102</v>
      </c>
      <c r="C2652" s="3">
        <v>2</v>
      </c>
      <c r="D2652" t="s">
        <v>152</v>
      </c>
      <c r="E2652" t="s">
        <v>427</v>
      </c>
      <c r="F2652" t="s">
        <v>427</v>
      </c>
      <c r="G2652" t="s">
        <v>152</v>
      </c>
      <c r="H2652" t="s">
        <v>481</v>
      </c>
      <c r="I2652" t="str">
        <f>TRIM(SUBSTITUTE(Table1[[#This Row],[Player]], " ", ""))</f>
        <v>L.McClung</v>
      </c>
      <c r="J2652">
        <v>3</v>
      </c>
      <c r="K2652">
        <v>1</v>
      </c>
      <c r="L2652">
        <v>1</v>
      </c>
      <c r="M2652">
        <v>0</v>
      </c>
      <c r="N2652">
        <v>0</v>
      </c>
      <c r="O2652">
        <v>2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f t="shared" si="125"/>
        <v>3</v>
      </c>
      <c r="W2652" t="s">
        <v>54</v>
      </c>
      <c r="X2652" s="3">
        <v>6</v>
      </c>
      <c r="Y2652">
        <v>1</v>
      </c>
      <c r="AF2652">
        <f>Table1[[#This Row],[AB]]+Table1[[#This Row],[BB]]+Table1[[#This Row],[SF]]</f>
        <v>3</v>
      </c>
      <c r="AG2652">
        <f>Table1[[#This Row],[H]]+Table1[[#This Row],[BB]]</f>
        <v>1</v>
      </c>
      <c r="AH2652">
        <f>Table1[[#This Row],[H]]-Table1[[#This Row],[2B]]-Table1[[#This Row],[3B]]-Table1[[#This Row],[HR]]</f>
        <v>0</v>
      </c>
      <c r="AI2652" s="3">
        <f>IF(Table1[[#This Row],[Team_Game_Number]] &gt;_xlfn.MAXIFS(Table1[Team_Game_Number],Table1[Team],Table1[[#This Row],[Team]]) - 5,1,0)</f>
        <v>0</v>
      </c>
      <c r="AJ2652" cm="1">
        <f t="array" ref="AJ2652">MATCH(Table1[[#This Row],[Game_ID]],_xlfn.UNIQUE(_xlfn._xlws.FILTER(Table1[Game_ID],Table1[Team]=Table1[[#This Row],[Team]])),0)</f>
        <v>2</v>
      </c>
      <c r="AK2652">
        <f>IF(Table1[[#This Row],[Last5_Flag]]=1,1,0)</f>
        <v>0</v>
      </c>
      <c r="AL2652">
        <f>COUNTIFS(
    Table1[Player Name], Table1[[#This Row],[Player Name]],
    Table1[Position], Table1[[#This Row],[Position]]
)</f>
        <v>3</v>
      </c>
      <c r="AM2652" t="str" cm="1">
        <f t="array" ref="AM26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653" spans="1:39" x14ac:dyDescent="0.2">
      <c r="A2653" t="str">
        <f>TEXT(Table1[[#This Row],[Date]],"yyyymmdd") &amp; "_" &amp; (LEFT(D2653,3) &amp; "_" &amp; LEFT(E2653,3) &amp; "_" &amp; (Table1[[#This Row],[Game_no.]]))</f>
        <v>20260321_Wes_Sal_2</v>
      </c>
      <c r="B2653" s="1">
        <v>46102</v>
      </c>
      <c r="C2653" s="3">
        <v>2</v>
      </c>
      <c r="D2653" t="s">
        <v>152</v>
      </c>
      <c r="E2653" t="s">
        <v>427</v>
      </c>
      <c r="F2653" t="s">
        <v>427</v>
      </c>
      <c r="G2653" t="s">
        <v>152</v>
      </c>
      <c r="H2653" t="s">
        <v>482</v>
      </c>
      <c r="I2653" t="str">
        <f>TRIM(SUBSTITUTE(Table1[[#This Row],[Player]], " ", ""))</f>
        <v>L.Grimm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f t="shared" si="125"/>
        <v>0</v>
      </c>
      <c r="W2653" t="s">
        <v>54</v>
      </c>
      <c r="X2653" s="3"/>
      <c r="Y2653">
        <v>0</v>
      </c>
      <c r="AF2653">
        <f>Table1[[#This Row],[AB]]+Table1[[#This Row],[BB]]+Table1[[#This Row],[SF]]</f>
        <v>0</v>
      </c>
      <c r="AG2653">
        <f>Table1[[#This Row],[H]]+Table1[[#This Row],[BB]]</f>
        <v>0</v>
      </c>
      <c r="AH2653">
        <f>Table1[[#This Row],[H]]-Table1[[#This Row],[2B]]-Table1[[#This Row],[3B]]-Table1[[#This Row],[HR]]</f>
        <v>0</v>
      </c>
      <c r="AI2653" s="3">
        <f>IF(Table1[[#This Row],[Team_Game_Number]] &gt;_xlfn.MAXIFS(Table1[Team_Game_Number],Table1[Team],Table1[[#This Row],[Team]]) - 5,1,0)</f>
        <v>0</v>
      </c>
      <c r="AJ2653" cm="1">
        <f t="array" ref="AJ2653">MATCH(Table1[[#This Row],[Game_ID]],_xlfn.UNIQUE(_xlfn._xlws.FILTER(Table1[Game_ID],Table1[Team]=Table1[[#This Row],[Team]])),0)</f>
        <v>2</v>
      </c>
      <c r="AK2653">
        <f>IF(Table1[[#This Row],[Last5_Flag]]=1,1,0)</f>
        <v>0</v>
      </c>
      <c r="AL2653">
        <f>COUNTIFS(
    Table1[Player Name], Table1[[#This Row],[Player Name]],
    Table1[Position], Table1[[#This Row],[Position]]
)</f>
        <v>2</v>
      </c>
      <c r="AM2653" t="str" cm="1">
        <f t="array" ref="AM26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654" spans="1:39" x14ac:dyDescent="0.2">
      <c r="A2654" t="str">
        <f>TEXT(Table1[[#This Row],[Date]],"yyyymmdd") &amp; "_" &amp; (LEFT(D2654,3) &amp; "_" &amp; LEFT(E2654,3) &amp; "_" &amp; (Table1[[#This Row],[Game_no.]]))</f>
        <v>20260321_Wes_Sal_2</v>
      </c>
      <c r="B2654" s="1">
        <v>46102</v>
      </c>
      <c r="C2654" s="3">
        <v>2</v>
      </c>
      <c r="D2654" t="s">
        <v>152</v>
      </c>
      <c r="E2654" t="s">
        <v>427</v>
      </c>
      <c r="F2654" t="s">
        <v>427</v>
      </c>
      <c r="G2654" t="s">
        <v>152</v>
      </c>
      <c r="H2654" t="s">
        <v>471</v>
      </c>
      <c r="I2654" t="str">
        <f>TRIM(SUBSTITUTE(Table1[[#This Row],[Player]], " ", ""))</f>
        <v>K.Lemley</v>
      </c>
      <c r="J2654">
        <v>3</v>
      </c>
      <c r="K2654">
        <v>0</v>
      </c>
      <c r="L2654">
        <v>0</v>
      </c>
      <c r="M2654">
        <v>0</v>
      </c>
      <c r="N2654">
        <v>0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f t="shared" si="125"/>
        <v>0</v>
      </c>
      <c r="W2654" t="s">
        <v>58</v>
      </c>
      <c r="X2654" s="3">
        <v>7</v>
      </c>
      <c r="Y2654">
        <v>0</v>
      </c>
      <c r="Z2654">
        <v>7</v>
      </c>
      <c r="AA2654">
        <v>5</v>
      </c>
      <c r="AB2654">
        <v>1</v>
      </c>
      <c r="AC2654">
        <v>1</v>
      </c>
      <c r="AD2654">
        <v>2</v>
      </c>
      <c r="AE2654">
        <v>4</v>
      </c>
      <c r="AF2654">
        <f>Table1[[#This Row],[AB]]+Table1[[#This Row],[BB]]+Table1[[#This Row],[SF]]</f>
        <v>3</v>
      </c>
      <c r="AG2654">
        <f>Table1[[#This Row],[H]]+Table1[[#This Row],[BB]]</f>
        <v>0</v>
      </c>
      <c r="AH2654">
        <f>Table1[[#This Row],[H]]-Table1[[#This Row],[2B]]-Table1[[#This Row],[3B]]-Table1[[#This Row],[HR]]</f>
        <v>0</v>
      </c>
      <c r="AI2654" s="3">
        <f>IF(Table1[[#This Row],[Team_Game_Number]] &gt;_xlfn.MAXIFS(Table1[Team_Game_Number],Table1[Team],Table1[[#This Row],[Team]]) - 5,1,0)</f>
        <v>0</v>
      </c>
      <c r="AJ2654" cm="1">
        <f t="array" ref="AJ2654">MATCH(Table1[[#This Row],[Game_ID]],_xlfn.UNIQUE(_xlfn._xlws.FILTER(Table1[Game_ID],Table1[Team]=Table1[[#This Row],[Team]])),0)</f>
        <v>2</v>
      </c>
      <c r="AK2654">
        <f>IF(Table1[[#This Row],[Last5_Flag]]=1,1,0)</f>
        <v>0</v>
      </c>
      <c r="AL2654">
        <f>COUNTIFS(
    Table1[Player Name], Table1[[#This Row],[Player Name]],
    Table1[Position], Table1[[#This Row],[Position]]
)</f>
        <v>5</v>
      </c>
      <c r="AM2654" t="str" cm="1">
        <f t="array" ref="AM26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55" spans="1:39" x14ac:dyDescent="0.2">
      <c r="A2655" t="str">
        <f>TEXT(Table1[[#This Row],[Date]],"yyyymmdd") &amp; "_" &amp; (LEFT(D2655,3) &amp; "_" &amp; LEFT(E2655,3) &amp; "_" &amp; (Table1[[#This Row],[Game_no.]]))</f>
        <v>20260321_Wes_Sal_2</v>
      </c>
      <c r="B2655" s="1">
        <v>46102</v>
      </c>
      <c r="C2655" s="3">
        <v>2</v>
      </c>
      <c r="D2655" t="s">
        <v>152</v>
      </c>
      <c r="E2655" t="s">
        <v>427</v>
      </c>
      <c r="F2655" t="s">
        <v>427</v>
      </c>
      <c r="G2655" t="s">
        <v>152</v>
      </c>
      <c r="H2655" t="s">
        <v>483</v>
      </c>
      <c r="I2655" t="str">
        <f>TRIM(SUBSTITUTE(Table1[[#This Row],[Player]], " ", ""))</f>
        <v>A.Schultz</v>
      </c>
      <c r="J2655">
        <v>3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f t="shared" si="125"/>
        <v>0</v>
      </c>
      <c r="W2655" t="s">
        <v>53</v>
      </c>
      <c r="X2655" s="3">
        <v>8</v>
      </c>
      <c r="Y2655">
        <v>0</v>
      </c>
      <c r="AF2655">
        <f>Table1[[#This Row],[AB]]+Table1[[#This Row],[BB]]+Table1[[#This Row],[SF]]</f>
        <v>3</v>
      </c>
      <c r="AG2655">
        <f>Table1[[#This Row],[H]]+Table1[[#This Row],[BB]]</f>
        <v>0</v>
      </c>
      <c r="AH2655">
        <f>Table1[[#This Row],[H]]-Table1[[#This Row],[2B]]-Table1[[#This Row],[3B]]-Table1[[#This Row],[HR]]</f>
        <v>0</v>
      </c>
      <c r="AI2655" s="3">
        <f>IF(Table1[[#This Row],[Team_Game_Number]] &gt;_xlfn.MAXIFS(Table1[Team_Game_Number],Table1[Team],Table1[[#This Row],[Team]]) - 5,1,0)</f>
        <v>0</v>
      </c>
      <c r="AJ2655" cm="1">
        <f t="array" ref="AJ2655">MATCH(Table1[[#This Row],[Game_ID]],_xlfn.UNIQUE(_xlfn._xlws.FILTER(Table1[Game_ID],Table1[Team]=Table1[[#This Row],[Team]])),0)</f>
        <v>2</v>
      </c>
      <c r="AK2655">
        <f>IF(Table1[[#This Row],[Last5_Flag]]=1,1,0)</f>
        <v>0</v>
      </c>
      <c r="AL2655">
        <f>COUNTIFS(
    Table1[Player Name], Table1[[#This Row],[Player Name]],
    Table1[Position], Table1[[#This Row],[Position]]
)</f>
        <v>3</v>
      </c>
      <c r="AM2655" t="str" cm="1">
        <f t="array" ref="AM26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656" spans="1:39" x14ac:dyDescent="0.2">
      <c r="A2656" t="str">
        <f>TEXT(Table1[[#This Row],[Date]],"yyyymmdd") &amp; "_" &amp; (LEFT(D2656,3) &amp; "_" &amp; LEFT(E2656,3) &amp; "_" &amp; (Table1[[#This Row],[Game_no.]]))</f>
        <v>20260321_Wes_Sal_2</v>
      </c>
      <c r="B2656" s="1">
        <v>46102</v>
      </c>
      <c r="C2656" s="3">
        <v>2</v>
      </c>
      <c r="D2656" t="s">
        <v>152</v>
      </c>
      <c r="E2656" t="s">
        <v>427</v>
      </c>
      <c r="F2656" t="s">
        <v>427</v>
      </c>
      <c r="G2656" t="s">
        <v>152</v>
      </c>
      <c r="H2656" t="s">
        <v>468</v>
      </c>
      <c r="I2656" t="str">
        <f>TRIM(SUBSTITUTE(Table1[[#This Row],[Player]], " ", ""))</f>
        <v>B.Ortiz</v>
      </c>
      <c r="J2656">
        <v>3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f t="shared" si="125"/>
        <v>0</v>
      </c>
      <c r="W2656" t="s">
        <v>48</v>
      </c>
      <c r="X2656" s="3">
        <v>9</v>
      </c>
      <c r="Y2656">
        <v>1</v>
      </c>
      <c r="AF2656">
        <f>Table1[[#This Row],[AB]]+Table1[[#This Row],[BB]]+Table1[[#This Row],[SF]]</f>
        <v>3</v>
      </c>
      <c r="AG2656">
        <f>Table1[[#This Row],[H]]+Table1[[#This Row],[BB]]</f>
        <v>0</v>
      </c>
      <c r="AH2656">
        <f>Table1[[#This Row],[H]]-Table1[[#This Row],[2B]]-Table1[[#This Row],[3B]]-Table1[[#This Row],[HR]]</f>
        <v>0</v>
      </c>
      <c r="AI2656" s="3">
        <f>IF(Table1[[#This Row],[Team_Game_Number]] &gt;_xlfn.MAXIFS(Table1[Team_Game_Number],Table1[Team],Table1[[#This Row],[Team]]) - 5,1,0)</f>
        <v>0</v>
      </c>
      <c r="AJ2656" cm="1">
        <f t="array" ref="AJ2656">MATCH(Table1[[#This Row],[Game_ID]],_xlfn.UNIQUE(_xlfn._xlws.FILTER(Table1[Game_ID],Table1[Team]=Table1[[#This Row],[Team]])),0)</f>
        <v>2</v>
      </c>
      <c r="AK2656">
        <f>IF(Table1[[#This Row],[Last5_Flag]]=1,1,0)</f>
        <v>0</v>
      </c>
      <c r="AL2656">
        <f>COUNTIFS(
    Table1[Player Name], Table1[[#This Row],[Player Name]],
    Table1[Position], Table1[[#This Row],[Position]]
)</f>
        <v>9</v>
      </c>
      <c r="AM2656" t="str" cm="1">
        <f t="array" ref="AM26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657" spans="1:39" x14ac:dyDescent="0.2">
      <c r="A2657" t="str">
        <f>TEXT(Table1[[#This Row],[Date]],"yyyymmdd") &amp; "_" &amp; (LEFT(D2657,3) &amp; "_" &amp; LEFT(E2657,3) &amp; "_" &amp; (Table1[[#This Row],[Game_no.]]))</f>
        <v>20260321_Wes_Sal_2</v>
      </c>
      <c r="B2657" s="1">
        <v>46102</v>
      </c>
      <c r="C2657" s="3">
        <v>2</v>
      </c>
      <c r="D2657" t="s">
        <v>152</v>
      </c>
      <c r="E2657" t="s">
        <v>427</v>
      </c>
      <c r="F2657" t="s">
        <v>427</v>
      </c>
      <c r="G2657" t="s">
        <v>152</v>
      </c>
      <c r="H2657" t="s">
        <v>484</v>
      </c>
      <c r="I2657" t="str">
        <f>TRIM(SUBSTITUTE(Table1[[#This Row],[Player]], " ", ""))</f>
        <v>K.Ramey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f t="shared" si="125"/>
        <v>0</v>
      </c>
      <c r="W2657" t="s">
        <v>52</v>
      </c>
      <c r="X2657" s="3"/>
      <c r="Y2657">
        <v>0</v>
      </c>
      <c r="AF2657">
        <f>Table1[[#This Row],[AB]]+Table1[[#This Row],[BB]]+Table1[[#This Row],[SF]]</f>
        <v>0</v>
      </c>
      <c r="AG2657">
        <f>Table1[[#This Row],[H]]+Table1[[#This Row],[BB]]</f>
        <v>0</v>
      </c>
      <c r="AH2657">
        <f>Table1[[#This Row],[H]]-Table1[[#This Row],[2B]]-Table1[[#This Row],[3B]]-Table1[[#This Row],[HR]]</f>
        <v>0</v>
      </c>
      <c r="AI2657" s="3">
        <f>IF(Table1[[#This Row],[Team_Game_Number]] &gt;_xlfn.MAXIFS(Table1[Team_Game_Number],Table1[Team],Table1[[#This Row],[Team]]) - 5,1,0)</f>
        <v>0</v>
      </c>
      <c r="AJ2657" cm="1">
        <f t="array" ref="AJ2657">MATCH(Table1[[#This Row],[Game_ID]],_xlfn.UNIQUE(_xlfn._xlws.FILTER(Table1[Game_ID],Table1[Team]=Table1[[#This Row],[Team]])),0)</f>
        <v>2</v>
      </c>
      <c r="AK2657">
        <f>IF(Table1[[#This Row],[Last5_Flag]]=1,1,0)</f>
        <v>0</v>
      </c>
      <c r="AL2657">
        <f>COUNTIFS(
    Table1[Player Name], Table1[[#This Row],[Player Name]],
    Table1[Position], Table1[[#This Row],[Position]]
)</f>
        <v>5</v>
      </c>
      <c r="AM2657" t="str" cm="1">
        <f t="array" ref="AM26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658" spans="1:39" x14ac:dyDescent="0.2">
      <c r="A2658" t="str">
        <f>TEXT(Table1[[#This Row],[Date]],"yyyymmdd") &amp; "_" &amp; (LEFT(D2658,3) &amp; "_" &amp; LEFT(E2658,3) &amp; "_" &amp; (Table1[[#This Row],[Game_no.]]))</f>
        <v>20260321_D&amp;E_Fro_1</v>
      </c>
      <c r="B2658" s="1">
        <v>46102</v>
      </c>
      <c r="C2658" s="3">
        <v>1</v>
      </c>
      <c r="D2658" t="s">
        <v>42</v>
      </c>
      <c r="E2658" t="s">
        <v>338</v>
      </c>
      <c r="F2658" t="s">
        <v>338</v>
      </c>
      <c r="G2658" t="s">
        <v>42</v>
      </c>
      <c r="H2658" t="s">
        <v>339</v>
      </c>
      <c r="I2658" t="str">
        <f>TRIM(SUBSTITUTE(Table1[[#This Row],[Player]], " ", ""))</f>
        <v>G.Nelson</v>
      </c>
      <c r="J2658">
        <v>4</v>
      </c>
      <c r="K2658">
        <v>1</v>
      </c>
      <c r="L2658">
        <v>2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f t="shared" si="125"/>
        <v>2</v>
      </c>
      <c r="W2658" t="s">
        <v>57</v>
      </c>
      <c r="X2658" s="3">
        <v>1</v>
      </c>
      <c r="Y2658">
        <v>0</v>
      </c>
      <c r="AF2658">
        <f>Table1[[#This Row],[AB]]+Table1[[#This Row],[BB]]+Table1[[#This Row],[SF]]</f>
        <v>4</v>
      </c>
      <c r="AG2658">
        <f>Table1[[#This Row],[H]]+Table1[[#This Row],[BB]]</f>
        <v>2</v>
      </c>
      <c r="AH2658">
        <f>Table1[[#This Row],[H]]-Table1[[#This Row],[2B]]-Table1[[#This Row],[3B]]-Table1[[#This Row],[HR]]</f>
        <v>2</v>
      </c>
      <c r="AI2658" s="3">
        <f>IF(Table1[[#This Row],[Team_Game_Number]] &gt;_xlfn.MAXIFS(Table1[Team_Game_Number],Table1[Team],Table1[[#This Row],[Team]]) - 5,1,0)</f>
        <v>0</v>
      </c>
      <c r="AJ2658" cm="1">
        <f t="array" ref="AJ2658">MATCH(Table1[[#This Row],[Game_ID]],_xlfn.UNIQUE(_xlfn._xlws.FILTER(Table1[Game_ID],Table1[Team]=Table1[[#This Row],[Team]])),0)</f>
        <v>12</v>
      </c>
      <c r="AK2658">
        <f>IF(Table1[[#This Row],[Last5_Flag]]=1,1,0)</f>
        <v>0</v>
      </c>
      <c r="AL2658">
        <f>COUNTIFS(
    Table1[Player Name], Table1[[#This Row],[Player Name]],
    Table1[Position], Table1[[#This Row],[Position]]
)</f>
        <v>21</v>
      </c>
      <c r="AM2658" t="str" cm="1">
        <f t="array" ref="AM26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659" spans="1:39" x14ac:dyDescent="0.2">
      <c r="A2659" t="str">
        <f>TEXT(Table1[[#This Row],[Date]],"yyyymmdd") &amp; "_" &amp; (LEFT(D2659,3) &amp; "_" &amp; LEFT(E2659,3) &amp; "_" &amp; (Table1[[#This Row],[Game_no.]]))</f>
        <v>20260321_D&amp;E_Fro_1</v>
      </c>
      <c r="B2659" s="1">
        <v>46102</v>
      </c>
      <c r="C2659" s="3">
        <v>1</v>
      </c>
      <c r="D2659" t="s">
        <v>42</v>
      </c>
      <c r="E2659" t="s">
        <v>338</v>
      </c>
      <c r="F2659" t="s">
        <v>338</v>
      </c>
      <c r="G2659" t="s">
        <v>42</v>
      </c>
      <c r="H2659" t="s">
        <v>347</v>
      </c>
      <c r="I2659" t="str">
        <f>TRIM(SUBSTITUTE(Table1[[#This Row],[Player]], " ", ""))</f>
        <v>K.Piconi</v>
      </c>
      <c r="J2659">
        <v>3</v>
      </c>
      <c r="K2659">
        <v>2</v>
      </c>
      <c r="L2659">
        <v>1</v>
      </c>
      <c r="M2659">
        <v>0</v>
      </c>
      <c r="N2659">
        <v>1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f t="shared" si="125"/>
        <v>3</v>
      </c>
      <c r="W2659" t="s">
        <v>8</v>
      </c>
      <c r="X2659" s="3">
        <v>2</v>
      </c>
      <c r="Y2659">
        <v>0</v>
      </c>
      <c r="AF2659">
        <f>Table1[[#This Row],[AB]]+Table1[[#This Row],[BB]]+Table1[[#This Row],[SF]]</f>
        <v>4</v>
      </c>
      <c r="AG2659">
        <f>Table1[[#This Row],[H]]+Table1[[#This Row],[BB]]</f>
        <v>2</v>
      </c>
      <c r="AH2659">
        <f>Table1[[#This Row],[H]]-Table1[[#This Row],[2B]]-Table1[[#This Row],[3B]]-Table1[[#This Row],[HR]]</f>
        <v>0</v>
      </c>
      <c r="AI2659" s="3">
        <f>IF(Table1[[#This Row],[Team_Game_Number]] &gt;_xlfn.MAXIFS(Table1[Team_Game_Number],Table1[Team],Table1[[#This Row],[Team]]) - 5,1,0)</f>
        <v>0</v>
      </c>
      <c r="AJ2659" cm="1">
        <f t="array" ref="AJ2659">MATCH(Table1[[#This Row],[Game_ID]],_xlfn.UNIQUE(_xlfn._xlws.FILTER(Table1[Game_ID],Table1[Team]=Table1[[#This Row],[Team]])),0)</f>
        <v>12</v>
      </c>
      <c r="AK2659">
        <f>IF(Table1[[#This Row],[Last5_Flag]]=1,1,0)</f>
        <v>0</v>
      </c>
      <c r="AL2659">
        <f>COUNTIFS(
    Table1[Player Name], Table1[[#This Row],[Player Name]],
    Table1[Position], Table1[[#This Row],[Position]]
)</f>
        <v>21</v>
      </c>
      <c r="AM2659" t="str" cm="1">
        <f t="array" ref="AM26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660" spans="1:39" x14ac:dyDescent="0.2">
      <c r="A2660" t="str">
        <f>TEXT(Table1[[#This Row],[Date]],"yyyymmdd") &amp; "_" &amp; (LEFT(D2660,3) &amp; "_" &amp; LEFT(E2660,3) &amp; "_" &amp; (Table1[[#This Row],[Game_no.]]))</f>
        <v>20260321_D&amp;E_Fro_1</v>
      </c>
      <c r="B2660" s="1">
        <v>46102</v>
      </c>
      <c r="C2660" s="3">
        <v>1</v>
      </c>
      <c r="D2660" t="s">
        <v>42</v>
      </c>
      <c r="E2660" t="s">
        <v>338</v>
      </c>
      <c r="F2660" t="s">
        <v>338</v>
      </c>
      <c r="G2660" t="s">
        <v>42</v>
      </c>
      <c r="H2660" t="s">
        <v>341</v>
      </c>
      <c r="I2660" t="str">
        <f>TRIM(SUBSTITUTE(Table1[[#This Row],[Player]], " ", ""))</f>
        <v>A.Miller</v>
      </c>
      <c r="J2660">
        <v>3</v>
      </c>
      <c r="K2660">
        <v>2</v>
      </c>
      <c r="L2660">
        <v>2</v>
      </c>
      <c r="M2660">
        <v>1</v>
      </c>
      <c r="N2660">
        <v>1</v>
      </c>
      <c r="O2660">
        <v>1</v>
      </c>
      <c r="P2660">
        <v>0</v>
      </c>
      <c r="Q2660">
        <v>0</v>
      </c>
      <c r="R2660">
        <v>0</v>
      </c>
      <c r="S2660">
        <v>2</v>
      </c>
      <c r="T2660">
        <v>0</v>
      </c>
      <c r="U2660">
        <v>0</v>
      </c>
      <c r="V2660">
        <f t="shared" si="125"/>
        <v>2</v>
      </c>
      <c r="W2660" t="s">
        <v>53</v>
      </c>
      <c r="X2660" s="3">
        <v>3</v>
      </c>
      <c r="Y2660">
        <v>0</v>
      </c>
      <c r="AF2660">
        <f>Table1[[#This Row],[AB]]+Table1[[#This Row],[BB]]+Table1[[#This Row],[SF]]</f>
        <v>4</v>
      </c>
      <c r="AG2660">
        <f>Table1[[#This Row],[H]]+Table1[[#This Row],[BB]]</f>
        <v>3</v>
      </c>
      <c r="AH2660">
        <f>Table1[[#This Row],[H]]-Table1[[#This Row],[2B]]-Table1[[#This Row],[3B]]-Table1[[#This Row],[HR]]</f>
        <v>2</v>
      </c>
      <c r="AI2660" s="3">
        <f>IF(Table1[[#This Row],[Team_Game_Number]] &gt;_xlfn.MAXIFS(Table1[Team_Game_Number],Table1[Team],Table1[[#This Row],[Team]]) - 5,1,0)</f>
        <v>0</v>
      </c>
      <c r="AJ2660" cm="1">
        <f t="array" ref="AJ2660">MATCH(Table1[[#This Row],[Game_ID]],_xlfn.UNIQUE(_xlfn._xlws.FILTER(Table1[Game_ID],Table1[Team]=Table1[[#This Row],[Team]])),0)</f>
        <v>12</v>
      </c>
      <c r="AK2660">
        <f>IF(Table1[[#This Row],[Last5_Flag]]=1,1,0)</f>
        <v>0</v>
      </c>
      <c r="AL2660">
        <f>COUNTIFS(
    Table1[Player Name], Table1[[#This Row],[Player Name]],
    Table1[Position], Table1[[#This Row],[Position]]
)</f>
        <v>20</v>
      </c>
      <c r="AM2660" t="str" cm="1">
        <f t="array" ref="AM26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661" spans="1:39" x14ac:dyDescent="0.2">
      <c r="A2661" t="str">
        <f>TEXT(Table1[[#This Row],[Date]],"yyyymmdd") &amp; "_" &amp; (LEFT(D2661,3) &amp; "_" &amp; LEFT(E2661,3) &amp; "_" &amp; (Table1[[#This Row],[Game_no.]]))</f>
        <v>20260321_D&amp;E_Fro_1</v>
      </c>
      <c r="B2661" s="1">
        <v>46102</v>
      </c>
      <c r="C2661" s="3">
        <v>1</v>
      </c>
      <c r="D2661" t="s">
        <v>42</v>
      </c>
      <c r="E2661" t="s">
        <v>338</v>
      </c>
      <c r="F2661" t="s">
        <v>338</v>
      </c>
      <c r="G2661" t="s">
        <v>42</v>
      </c>
      <c r="H2661" t="s">
        <v>342</v>
      </c>
      <c r="I2661" t="str">
        <f>TRIM(SUBSTITUTE(Table1[[#This Row],[Player]], " ", ""))</f>
        <v>O.Stetler</v>
      </c>
      <c r="J2661">
        <v>3</v>
      </c>
      <c r="K2661">
        <v>0</v>
      </c>
      <c r="L2661">
        <v>2</v>
      </c>
      <c r="M2661">
        <v>0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f t="shared" si="125"/>
        <v>2</v>
      </c>
      <c r="W2661" t="s">
        <v>52</v>
      </c>
      <c r="X2661" s="3">
        <v>4</v>
      </c>
      <c r="Y2661">
        <v>0</v>
      </c>
      <c r="AF2661">
        <f>Table1[[#This Row],[AB]]+Table1[[#This Row],[BB]]+Table1[[#This Row],[SF]]</f>
        <v>4</v>
      </c>
      <c r="AG2661">
        <f>Table1[[#This Row],[H]]+Table1[[#This Row],[BB]]</f>
        <v>3</v>
      </c>
      <c r="AH2661">
        <f>Table1[[#This Row],[H]]-Table1[[#This Row],[2B]]-Table1[[#This Row],[3B]]-Table1[[#This Row],[HR]]</f>
        <v>2</v>
      </c>
      <c r="AI2661" s="3">
        <f>IF(Table1[[#This Row],[Team_Game_Number]] &gt;_xlfn.MAXIFS(Table1[Team_Game_Number],Table1[Team],Table1[[#This Row],[Team]]) - 5,1,0)</f>
        <v>0</v>
      </c>
      <c r="AJ2661" cm="1">
        <f t="array" ref="AJ2661">MATCH(Table1[[#This Row],[Game_ID]],_xlfn.UNIQUE(_xlfn._xlws.FILTER(Table1[Game_ID],Table1[Team]=Table1[[#This Row],[Team]])),0)</f>
        <v>12</v>
      </c>
      <c r="AK2661">
        <f>IF(Table1[[#This Row],[Last5_Flag]]=1,1,0)</f>
        <v>0</v>
      </c>
      <c r="AL2661">
        <f>COUNTIFS(
    Table1[Player Name], Table1[[#This Row],[Player Name]],
    Table1[Position], Table1[[#This Row],[Position]]
)</f>
        <v>19</v>
      </c>
      <c r="AM2661" t="str" cm="1">
        <f t="array" ref="AM26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662" spans="1:39" x14ac:dyDescent="0.2">
      <c r="A2662" t="str">
        <f>TEXT(Table1[[#This Row],[Date]],"yyyymmdd") &amp; "_" &amp; (LEFT(D2662,3) &amp; "_" &amp; LEFT(E2662,3) &amp; "_" &amp; (Table1[[#This Row],[Game_no.]]))</f>
        <v>20260321_D&amp;E_Fro_1</v>
      </c>
      <c r="B2662" s="1">
        <v>46102</v>
      </c>
      <c r="C2662" s="3">
        <v>1</v>
      </c>
      <c r="D2662" t="s">
        <v>42</v>
      </c>
      <c r="E2662" t="s">
        <v>338</v>
      </c>
      <c r="F2662" t="s">
        <v>338</v>
      </c>
      <c r="G2662" t="s">
        <v>42</v>
      </c>
      <c r="H2662" t="s">
        <v>372</v>
      </c>
      <c r="I2662" t="str">
        <f>TRIM(SUBSTITUTE(Table1[[#This Row],[Player]], " ", ""))</f>
        <v>R.Durnall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f t="shared" si="125"/>
        <v>0</v>
      </c>
      <c r="W2662" t="s">
        <v>73</v>
      </c>
      <c r="X2662" s="3">
        <v>5</v>
      </c>
      <c r="Y2662">
        <v>0</v>
      </c>
      <c r="AF2662">
        <f>Table1[[#This Row],[AB]]+Table1[[#This Row],[BB]]+Table1[[#This Row],[SF]]</f>
        <v>0</v>
      </c>
      <c r="AG2662">
        <f>Table1[[#This Row],[H]]+Table1[[#This Row],[BB]]</f>
        <v>0</v>
      </c>
      <c r="AH2662">
        <f>Table1[[#This Row],[H]]-Table1[[#This Row],[2B]]-Table1[[#This Row],[3B]]-Table1[[#This Row],[HR]]</f>
        <v>0</v>
      </c>
      <c r="AI2662" s="3">
        <f>IF(Table1[[#This Row],[Team_Game_Number]] &gt;_xlfn.MAXIFS(Table1[Team_Game_Number],Table1[Team],Table1[[#This Row],[Team]]) - 5,1,0)</f>
        <v>0</v>
      </c>
      <c r="AJ2662" cm="1">
        <f t="array" ref="AJ2662">MATCH(Table1[[#This Row],[Game_ID]],_xlfn.UNIQUE(_xlfn._xlws.FILTER(Table1[Game_ID],Table1[Team]=Table1[[#This Row],[Team]])),0)</f>
        <v>12</v>
      </c>
      <c r="AK2662">
        <f>IF(Table1[[#This Row],[Last5_Flag]]=1,1,0)</f>
        <v>0</v>
      </c>
      <c r="AL2662">
        <f>COUNTIFS(
    Table1[Player Name], Table1[[#This Row],[Player Name]],
    Table1[Position], Table1[[#This Row],[Position]]
)</f>
        <v>6</v>
      </c>
      <c r="AM2662" t="str" cm="1">
        <f t="array" ref="AM26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663" spans="1:39" x14ac:dyDescent="0.2">
      <c r="A2663" t="str">
        <f>TEXT(Table1[[#This Row],[Date]],"yyyymmdd") &amp; "_" &amp; (LEFT(D2663,3) &amp; "_" &amp; LEFT(E2663,3) &amp; "_" &amp; (Table1[[#This Row],[Game_no.]]))</f>
        <v>20260321_D&amp;E_Fro_1</v>
      </c>
      <c r="B2663" s="1">
        <v>46102</v>
      </c>
      <c r="C2663" s="3">
        <v>1</v>
      </c>
      <c r="D2663" t="s">
        <v>42</v>
      </c>
      <c r="E2663" t="s">
        <v>338</v>
      </c>
      <c r="F2663" t="s">
        <v>338</v>
      </c>
      <c r="G2663" t="s">
        <v>42</v>
      </c>
      <c r="H2663" t="s">
        <v>343</v>
      </c>
      <c r="I2663" t="str">
        <f>TRIM(SUBSTITUTE(Table1[[#This Row],[Player]], " ", ""))</f>
        <v>B.Russo</v>
      </c>
      <c r="J2663">
        <v>4</v>
      </c>
      <c r="K2663">
        <v>0</v>
      </c>
      <c r="L2663">
        <v>1</v>
      </c>
      <c r="M2663">
        <v>2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f t="shared" si="125"/>
        <v>1</v>
      </c>
      <c r="W2663" t="s">
        <v>54</v>
      </c>
      <c r="X2663" s="3"/>
      <c r="Y2663">
        <v>0</v>
      </c>
      <c r="AF2663">
        <f>Table1[[#This Row],[AB]]+Table1[[#This Row],[BB]]+Table1[[#This Row],[SF]]</f>
        <v>4</v>
      </c>
      <c r="AG2663">
        <f>Table1[[#This Row],[H]]+Table1[[#This Row],[BB]]</f>
        <v>1</v>
      </c>
      <c r="AH2663">
        <f>Table1[[#This Row],[H]]-Table1[[#This Row],[2B]]-Table1[[#This Row],[3B]]-Table1[[#This Row],[HR]]</f>
        <v>1</v>
      </c>
      <c r="AI2663" s="3">
        <f>IF(Table1[[#This Row],[Team_Game_Number]] &gt;_xlfn.MAXIFS(Table1[Team_Game_Number],Table1[Team],Table1[[#This Row],[Team]]) - 5,1,0)</f>
        <v>0</v>
      </c>
      <c r="AJ2663" cm="1">
        <f t="array" ref="AJ2663">MATCH(Table1[[#This Row],[Game_ID]],_xlfn.UNIQUE(_xlfn._xlws.FILTER(Table1[Game_ID],Table1[Team]=Table1[[#This Row],[Team]])),0)</f>
        <v>12</v>
      </c>
      <c r="AK2663">
        <f>IF(Table1[[#This Row],[Last5_Flag]]=1,1,0)</f>
        <v>0</v>
      </c>
      <c r="AL2663">
        <f>COUNTIFS(
    Table1[Player Name], Table1[[#This Row],[Player Name]],
    Table1[Position], Table1[[#This Row],[Position]]
)</f>
        <v>21</v>
      </c>
      <c r="AM2663" t="str" cm="1">
        <f t="array" ref="AM26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664" spans="1:39" x14ac:dyDescent="0.2">
      <c r="A2664" t="str">
        <f>TEXT(Table1[[#This Row],[Date]],"yyyymmdd") &amp; "_" &amp; (LEFT(D2664,3) &amp; "_" &amp; LEFT(E2664,3) &amp; "_" &amp; (Table1[[#This Row],[Game_no.]]))</f>
        <v>20260321_D&amp;E_Fro_1</v>
      </c>
      <c r="B2664" s="1">
        <v>46102</v>
      </c>
      <c r="C2664" s="3">
        <v>1</v>
      </c>
      <c r="D2664" t="s">
        <v>42</v>
      </c>
      <c r="E2664" t="s">
        <v>338</v>
      </c>
      <c r="F2664" t="s">
        <v>338</v>
      </c>
      <c r="G2664" t="s">
        <v>42</v>
      </c>
      <c r="H2664" t="s">
        <v>345</v>
      </c>
      <c r="I2664" t="str">
        <f>TRIM(SUBSTITUTE(Table1[[#This Row],[Player]], " ", ""))</f>
        <v>I.Donaldson</v>
      </c>
      <c r="J2664">
        <v>4</v>
      </c>
      <c r="K2664">
        <v>1</v>
      </c>
      <c r="L2664">
        <v>2</v>
      </c>
      <c r="M2664">
        <v>1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f t="shared" si="125"/>
        <v>4</v>
      </c>
      <c r="W2664" t="s">
        <v>43</v>
      </c>
      <c r="X2664" s="3">
        <v>6</v>
      </c>
      <c r="Y2664">
        <v>0</v>
      </c>
      <c r="AF2664">
        <f>Table1[[#This Row],[AB]]+Table1[[#This Row],[BB]]+Table1[[#This Row],[SF]]</f>
        <v>4</v>
      </c>
      <c r="AG2664">
        <f>Table1[[#This Row],[H]]+Table1[[#This Row],[BB]]</f>
        <v>2</v>
      </c>
      <c r="AH2664">
        <f>Table1[[#This Row],[H]]-Table1[[#This Row],[2B]]-Table1[[#This Row],[3B]]-Table1[[#This Row],[HR]]</f>
        <v>1</v>
      </c>
      <c r="AI2664" s="3">
        <f>IF(Table1[[#This Row],[Team_Game_Number]] &gt;_xlfn.MAXIFS(Table1[Team_Game_Number],Table1[Team],Table1[[#This Row],[Team]]) - 5,1,0)</f>
        <v>0</v>
      </c>
      <c r="AJ2664" cm="1">
        <f t="array" ref="AJ2664">MATCH(Table1[[#This Row],[Game_ID]],_xlfn.UNIQUE(_xlfn._xlws.FILTER(Table1[Game_ID],Table1[Team]=Table1[[#This Row],[Team]])),0)</f>
        <v>12</v>
      </c>
      <c r="AK2664">
        <f>IF(Table1[[#This Row],[Last5_Flag]]=1,1,0)</f>
        <v>0</v>
      </c>
      <c r="AL2664">
        <f>COUNTIFS(
    Table1[Player Name], Table1[[#This Row],[Player Name]],
    Table1[Position], Table1[[#This Row],[Position]]
)</f>
        <v>11</v>
      </c>
      <c r="AM2664" t="str" cm="1">
        <f t="array" ref="AM26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665" spans="1:39" x14ac:dyDescent="0.2">
      <c r="A2665" t="str">
        <f>TEXT(Table1[[#This Row],[Date]],"yyyymmdd") &amp; "_" &amp; (LEFT(D2665,3) &amp; "_" &amp; LEFT(E2665,3) &amp; "_" &amp; (Table1[[#This Row],[Game_no.]]))</f>
        <v>20260321_D&amp;E_Fro_1</v>
      </c>
      <c r="B2665" s="1">
        <v>46102</v>
      </c>
      <c r="C2665" s="3">
        <v>1</v>
      </c>
      <c r="D2665" t="s">
        <v>42</v>
      </c>
      <c r="E2665" t="s">
        <v>338</v>
      </c>
      <c r="F2665" t="s">
        <v>338</v>
      </c>
      <c r="G2665" t="s">
        <v>42</v>
      </c>
      <c r="H2665" t="s">
        <v>346</v>
      </c>
      <c r="I2665" t="str">
        <f>TRIM(SUBSTITUTE(Table1[[#This Row],[Player]], " ", ""))</f>
        <v>A.Myers</v>
      </c>
      <c r="J2665">
        <v>4</v>
      </c>
      <c r="K2665">
        <v>0</v>
      </c>
      <c r="L2665">
        <v>1</v>
      </c>
      <c r="M2665">
        <v>1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f t="shared" si="125"/>
        <v>3</v>
      </c>
      <c r="W2665" t="s">
        <v>50</v>
      </c>
      <c r="X2665" s="3">
        <v>7</v>
      </c>
      <c r="Y2665">
        <v>0</v>
      </c>
      <c r="AF2665">
        <f>Table1[[#This Row],[AB]]+Table1[[#This Row],[BB]]+Table1[[#This Row],[SF]]</f>
        <v>4</v>
      </c>
      <c r="AG2665">
        <f>Table1[[#This Row],[H]]+Table1[[#This Row],[BB]]</f>
        <v>1</v>
      </c>
      <c r="AH2665">
        <f>Table1[[#This Row],[H]]-Table1[[#This Row],[2B]]-Table1[[#This Row],[3B]]-Table1[[#This Row],[HR]]</f>
        <v>0</v>
      </c>
      <c r="AI2665" s="3">
        <f>IF(Table1[[#This Row],[Team_Game_Number]] &gt;_xlfn.MAXIFS(Table1[Team_Game_Number],Table1[Team],Table1[[#This Row],[Team]]) - 5,1,0)</f>
        <v>0</v>
      </c>
      <c r="AJ2665" cm="1">
        <f t="array" ref="AJ2665">MATCH(Table1[[#This Row],[Game_ID]],_xlfn.UNIQUE(_xlfn._xlws.FILTER(Table1[Game_ID],Table1[Team]=Table1[[#This Row],[Team]])),0)</f>
        <v>12</v>
      </c>
      <c r="AK2665">
        <f>IF(Table1[[#This Row],[Last5_Flag]]=1,1,0)</f>
        <v>0</v>
      </c>
      <c r="AL2665">
        <f>COUNTIFS(
    Table1[Player Name], Table1[[#This Row],[Player Name]],
    Table1[Position], Table1[[#This Row],[Position]]
)</f>
        <v>13</v>
      </c>
      <c r="AM2665" t="str" cm="1">
        <f t="array" ref="AM26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666" spans="1:39" x14ac:dyDescent="0.2">
      <c r="A2666" t="str">
        <f>TEXT(Table1[[#This Row],[Date]],"yyyymmdd") &amp; "_" &amp; (LEFT(D2666,3) &amp; "_" &amp; LEFT(E2666,3) &amp; "_" &amp; (Table1[[#This Row],[Game_no.]]))</f>
        <v>20260321_D&amp;E_Fro_1</v>
      </c>
      <c r="B2666" s="1">
        <v>46102</v>
      </c>
      <c r="C2666" s="3">
        <v>1</v>
      </c>
      <c r="D2666" t="s">
        <v>42</v>
      </c>
      <c r="E2666" t="s">
        <v>338</v>
      </c>
      <c r="F2666" t="s">
        <v>338</v>
      </c>
      <c r="G2666" t="s">
        <v>42</v>
      </c>
      <c r="H2666" t="s">
        <v>344</v>
      </c>
      <c r="I2666" t="str">
        <f>TRIM(SUBSTITUTE(Table1[[#This Row],[Player]], " ", ""))</f>
        <v>S.Haller</v>
      </c>
      <c r="J2666">
        <v>1</v>
      </c>
      <c r="K2666">
        <v>0</v>
      </c>
      <c r="L2666">
        <v>0</v>
      </c>
      <c r="M2666">
        <v>0</v>
      </c>
      <c r="N2666">
        <v>3</v>
      </c>
      <c r="O2666">
        <v>1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f t="shared" si="125"/>
        <v>0</v>
      </c>
      <c r="W2666" t="s">
        <v>48</v>
      </c>
      <c r="X2666" s="3">
        <v>8</v>
      </c>
      <c r="Y2666">
        <v>0</v>
      </c>
      <c r="AF2666">
        <f>Table1[[#This Row],[AB]]+Table1[[#This Row],[BB]]+Table1[[#This Row],[SF]]</f>
        <v>4</v>
      </c>
      <c r="AG2666">
        <f>Table1[[#This Row],[H]]+Table1[[#This Row],[BB]]</f>
        <v>3</v>
      </c>
      <c r="AH2666">
        <f>Table1[[#This Row],[H]]-Table1[[#This Row],[2B]]-Table1[[#This Row],[3B]]-Table1[[#This Row],[HR]]</f>
        <v>0</v>
      </c>
      <c r="AI2666" s="3">
        <f>IF(Table1[[#This Row],[Team_Game_Number]] &gt;_xlfn.MAXIFS(Table1[Team_Game_Number],Table1[Team],Table1[[#This Row],[Team]]) - 5,1,0)</f>
        <v>0</v>
      </c>
      <c r="AJ2666" cm="1">
        <f t="array" ref="AJ2666">MATCH(Table1[[#This Row],[Game_ID]],_xlfn.UNIQUE(_xlfn._xlws.FILTER(Table1[Game_ID],Table1[Team]=Table1[[#This Row],[Team]])),0)</f>
        <v>12</v>
      </c>
      <c r="AK2666">
        <f>IF(Table1[[#This Row],[Last5_Flag]]=1,1,0)</f>
        <v>0</v>
      </c>
      <c r="AL2666">
        <f>COUNTIFS(
    Table1[Player Name], Table1[[#This Row],[Player Name]],
    Table1[Position], Table1[[#This Row],[Position]]
)</f>
        <v>17</v>
      </c>
      <c r="AM2666" t="str" cm="1">
        <f t="array" ref="AM26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667" spans="1:39" x14ac:dyDescent="0.2">
      <c r="A2667" t="str">
        <f>TEXT(Table1[[#This Row],[Date]],"yyyymmdd") &amp; "_" &amp; (LEFT(D2667,3) &amp; "_" &amp; LEFT(E2667,3) &amp; "_" &amp; (Table1[[#This Row],[Game_no.]]))</f>
        <v>20260321_D&amp;E_Fro_1</v>
      </c>
      <c r="B2667" s="1">
        <v>46102</v>
      </c>
      <c r="C2667" s="3">
        <v>1</v>
      </c>
      <c r="D2667" t="s">
        <v>42</v>
      </c>
      <c r="E2667" t="s">
        <v>338</v>
      </c>
      <c r="F2667" t="s">
        <v>338</v>
      </c>
      <c r="G2667" t="s">
        <v>42</v>
      </c>
      <c r="H2667" t="s">
        <v>340</v>
      </c>
      <c r="I2667" t="str">
        <f>TRIM(SUBSTITUTE(Table1[[#This Row],[Player]], " ", ""))</f>
        <v>Z.Marinello</v>
      </c>
      <c r="J2667">
        <v>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f t="shared" si="125"/>
        <v>0</v>
      </c>
      <c r="W2667" t="s">
        <v>7</v>
      </c>
      <c r="X2667" s="3">
        <v>9</v>
      </c>
      <c r="Y2667">
        <v>1</v>
      </c>
      <c r="AF2667">
        <f>Table1[[#This Row],[AB]]+Table1[[#This Row],[BB]]+Table1[[#This Row],[SF]]</f>
        <v>4</v>
      </c>
      <c r="AG2667">
        <f>Table1[[#This Row],[H]]+Table1[[#This Row],[BB]]</f>
        <v>0</v>
      </c>
      <c r="AH2667">
        <f>Table1[[#This Row],[H]]-Table1[[#This Row],[2B]]-Table1[[#This Row],[3B]]-Table1[[#This Row],[HR]]</f>
        <v>0</v>
      </c>
      <c r="AI2667" s="3">
        <f>IF(Table1[[#This Row],[Team_Game_Number]] &gt;_xlfn.MAXIFS(Table1[Team_Game_Number],Table1[Team],Table1[[#This Row],[Team]]) - 5,1,0)</f>
        <v>0</v>
      </c>
      <c r="AJ2667" cm="1">
        <f t="array" ref="AJ2667">MATCH(Table1[[#This Row],[Game_ID]],_xlfn.UNIQUE(_xlfn._xlws.FILTER(Table1[Game_ID],Table1[Team]=Table1[[#This Row],[Team]])),0)</f>
        <v>12</v>
      </c>
      <c r="AK2667">
        <f>IF(Table1[[#This Row],[Last5_Flag]]=1,1,0)</f>
        <v>0</v>
      </c>
      <c r="AL2667">
        <f>COUNTIFS(
    Table1[Player Name], Table1[[#This Row],[Player Name]],
    Table1[Position], Table1[[#This Row],[Position]]
)</f>
        <v>16</v>
      </c>
      <c r="AM2667" t="str" cm="1">
        <f t="array" ref="AM26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668" spans="1:39" x14ac:dyDescent="0.2">
      <c r="A2668" t="str">
        <f>TEXT(Table1[[#This Row],[Date]],"yyyymmdd") &amp; "_" &amp; (LEFT(D2668,3) &amp; "_" &amp; LEFT(E2668,3) &amp; "_" &amp; (Table1[[#This Row],[Game_no.]]))</f>
        <v>20260321_D&amp;E_Fro_1</v>
      </c>
      <c r="B2668" s="1">
        <v>46102</v>
      </c>
      <c r="C2668" s="3">
        <v>1</v>
      </c>
      <c r="D2668" t="s">
        <v>42</v>
      </c>
      <c r="E2668" t="s">
        <v>338</v>
      </c>
      <c r="F2668" t="s">
        <v>338</v>
      </c>
      <c r="G2668" t="s">
        <v>42</v>
      </c>
      <c r="H2668" t="s">
        <v>355</v>
      </c>
      <c r="I2668" t="str">
        <f>TRIM(SUBSTITUTE(Table1[[#This Row],[Player]], " ", ""))</f>
        <v>I.Dietrich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f t="shared" si="125"/>
        <v>0</v>
      </c>
      <c r="W2668" t="s">
        <v>58</v>
      </c>
      <c r="X2668" s="3"/>
      <c r="Y2668">
        <v>0</v>
      </c>
      <c r="Z2668">
        <v>7</v>
      </c>
      <c r="AA2668">
        <v>7</v>
      </c>
      <c r="AB2668">
        <v>3</v>
      </c>
      <c r="AC2668">
        <v>2</v>
      </c>
      <c r="AD2668">
        <v>0</v>
      </c>
      <c r="AE2668">
        <v>2</v>
      </c>
      <c r="AF2668">
        <f>Table1[[#This Row],[AB]]+Table1[[#This Row],[BB]]+Table1[[#This Row],[SF]]</f>
        <v>0</v>
      </c>
      <c r="AG2668">
        <f>Table1[[#This Row],[H]]+Table1[[#This Row],[BB]]</f>
        <v>0</v>
      </c>
      <c r="AH2668">
        <f>Table1[[#This Row],[H]]-Table1[[#This Row],[2B]]-Table1[[#This Row],[3B]]-Table1[[#This Row],[HR]]</f>
        <v>0</v>
      </c>
      <c r="AI2668" s="3">
        <f>IF(Table1[[#This Row],[Team_Game_Number]] &gt;_xlfn.MAXIFS(Table1[Team_Game_Number],Table1[Team],Table1[[#This Row],[Team]]) - 5,1,0)</f>
        <v>0</v>
      </c>
      <c r="AJ2668" cm="1">
        <f t="array" ref="AJ2668">MATCH(Table1[[#This Row],[Game_ID]],_xlfn.UNIQUE(_xlfn._xlws.FILTER(Table1[Game_ID],Table1[Team]=Table1[[#This Row],[Team]])),0)</f>
        <v>12</v>
      </c>
      <c r="AK2668">
        <f>IF(Table1[[#This Row],[Last5_Flag]]=1,1,0)</f>
        <v>0</v>
      </c>
      <c r="AL2668">
        <f>COUNTIFS(
    Table1[Player Name], Table1[[#This Row],[Player Name]],
    Table1[Position], Table1[[#This Row],[Position]]
)</f>
        <v>10</v>
      </c>
      <c r="AM2668" t="str" cm="1">
        <f t="array" ref="AM26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69" spans="1:39" x14ac:dyDescent="0.2">
      <c r="A2669" t="str">
        <f>TEXT(Table1[[#This Row],[Date]],"yyyymmdd") &amp; "_" &amp; (LEFT(D2669,3) &amp; "_" &amp; LEFT(E2669,3) &amp; "_" &amp; (Table1[[#This Row],[Game_no.]]))</f>
        <v>20260321_D&amp;E_Fro_1</v>
      </c>
      <c r="B2669" s="1">
        <v>46102</v>
      </c>
      <c r="C2669" s="3">
        <v>1</v>
      </c>
      <c r="D2669" t="s">
        <v>42</v>
      </c>
      <c r="E2669" t="s">
        <v>338</v>
      </c>
      <c r="F2669" t="s">
        <v>42</v>
      </c>
      <c r="G2669" t="s">
        <v>338</v>
      </c>
      <c r="H2669" t="s">
        <v>51</v>
      </c>
      <c r="I2669" t="str">
        <f>TRIM(SUBSTITUTE(Table1[[#This Row],[Player]], " ", ""))</f>
        <v>G.Wessling</v>
      </c>
      <c r="J2669">
        <v>4</v>
      </c>
      <c r="K2669">
        <v>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f t="shared" si="125"/>
        <v>1</v>
      </c>
      <c r="W2669" t="s">
        <v>52</v>
      </c>
      <c r="X2669" s="3">
        <v>1</v>
      </c>
      <c r="Y2669">
        <v>0</v>
      </c>
      <c r="AF2669">
        <f>Table1[[#This Row],[AB]]+Table1[[#This Row],[BB]]+Table1[[#This Row],[SF]]</f>
        <v>4</v>
      </c>
      <c r="AG2669">
        <f>Table1[[#This Row],[H]]+Table1[[#This Row],[BB]]</f>
        <v>1</v>
      </c>
      <c r="AH2669">
        <f>Table1[[#This Row],[H]]-Table1[[#This Row],[2B]]-Table1[[#This Row],[3B]]-Table1[[#This Row],[HR]]</f>
        <v>1</v>
      </c>
      <c r="AI2669" s="3">
        <f>IF(Table1[[#This Row],[Team_Game_Number]] &gt;_xlfn.MAXIFS(Table1[Team_Game_Number],Table1[Team],Table1[[#This Row],[Team]]) - 5,1,0)</f>
        <v>0</v>
      </c>
      <c r="AJ2669" cm="1">
        <f t="array" ref="AJ2669">MATCH(Table1[[#This Row],[Game_ID]],_xlfn.UNIQUE(_xlfn._xlws.FILTER(Table1[Game_ID],Table1[Team]=Table1[[#This Row],[Team]])),0)</f>
        <v>24</v>
      </c>
      <c r="AK2669">
        <f>IF(Table1[[#This Row],[Last5_Flag]]=1,1,0)</f>
        <v>0</v>
      </c>
      <c r="AL2669">
        <f>COUNTIFS(
    Table1[Player Name], Table1[[#This Row],[Player Name]],
    Table1[Position], Table1[[#This Row],[Position]]
)</f>
        <v>26</v>
      </c>
      <c r="AM2669" t="str" cm="1">
        <f t="array" ref="AM26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670" spans="1:39" x14ac:dyDescent="0.2">
      <c r="A2670" t="str">
        <f>TEXT(Table1[[#This Row],[Date]],"yyyymmdd") &amp; "_" &amp; (LEFT(D2670,3) &amp; "_" &amp; LEFT(E2670,3) &amp; "_" &amp; (Table1[[#This Row],[Game_no.]]))</f>
        <v>20260321_D&amp;E_Fro_1</v>
      </c>
      <c r="B2670" s="1">
        <v>46102</v>
      </c>
      <c r="C2670" s="3">
        <v>1</v>
      </c>
      <c r="D2670" t="s">
        <v>42</v>
      </c>
      <c r="E2670" t="s">
        <v>338</v>
      </c>
      <c r="F2670" t="s">
        <v>42</v>
      </c>
      <c r="G2670" t="s">
        <v>338</v>
      </c>
      <c r="H2670" t="s">
        <v>460</v>
      </c>
      <c r="I2670" t="str">
        <f>TRIM(SUBSTITUTE(Table1[[#This Row],[Player]], " ", ""))</f>
        <v>C.Montgomery</v>
      </c>
      <c r="J2670">
        <v>3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f t="shared" si="125"/>
        <v>1</v>
      </c>
      <c r="W2670" t="s">
        <v>53</v>
      </c>
      <c r="X2670" s="3">
        <v>2</v>
      </c>
      <c r="Y2670">
        <v>0</v>
      </c>
      <c r="AF2670">
        <f>Table1[[#This Row],[AB]]+Table1[[#This Row],[BB]]+Table1[[#This Row],[SF]]</f>
        <v>3</v>
      </c>
      <c r="AG2670">
        <f>Table1[[#This Row],[H]]+Table1[[#This Row],[BB]]</f>
        <v>1</v>
      </c>
      <c r="AH2670">
        <f>Table1[[#This Row],[H]]-Table1[[#This Row],[2B]]-Table1[[#This Row],[3B]]-Table1[[#This Row],[HR]]</f>
        <v>1</v>
      </c>
      <c r="AI2670" s="3">
        <f>IF(Table1[[#This Row],[Team_Game_Number]] &gt;_xlfn.MAXIFS(Table1[Team_Game_Number],Table1[Team],Table1[[#This Row],[Team]]) - 5,1,0)</f>
        <v>0</v>
      </c>
      <c r="AJ2670" cm="1">
        <f t="array" ref="AJ2670">MATCH(Table1[[#This Row],[Game_ID]],_xlfn.UNIQUE(_xlfn._xlws.FILTER(Table1[Game_ID],Table1[Team]=Table1[[#This Row],[Team]])),0)</f>
        <v>24</v>
      </c>
      <c r="AK2670">
        <f>IF(Table1[[#This Row],[Last5_Flag]]=1,1,0)</f>
        <v>0</v>
      </c>
      <c r="AL2670">
        <f>COUNTIFS(
    Table1[Player Name], Table1[[#This Row],[Player Name]],
    Table1[Position], Table1[[#This Row],[Position]]
)</f>
        <v>6</v>
      </c>
      <c r="AM2670" t="str" cm="1">
        <f t="array" ref="AM26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671" spans="1:39" x14ac:dyDescent="0.2">
      <c r="A2671" t="str">
        <f>TEXT(Table1[[#This Row],[Date]],"yyyymmdd") &amp; "_" &amp; (LEFT(D2671,3) &amp; "_" &amp; LEFT(E2671,3) &amp; "_" &amp; (Table1[[#This Row],[Game_no.]]))</f>
        <v>20260321_D&amp;E_Fro_1</v>
      </c>
      <c r="B2671" s="1">
        <v>46102</v>
      </c>
      <c r="C2671" s="3">
        <v>1</v>
      </c>
      <c r="D2671" t="s">
        <v>42</v>
      </c>
      <c r="E2671" t="s">
        <v>338</v>
      </c>
      <c r="F2671" t="s">
        <v>42</v>
      </c>
      <c r="G2671" t="s">
        <v>338</v>
      </c>
      <c r="H2671" t="s">
        <v>47</v>
      </c>
      <c r="I2671" t="str">
        <f>TRIM(SUBSTITUTE(Table1[[#This Row],[Player]], " ", ""))</f>
        <v>A.Zapach</v>
      </c>
      <c r="J2671">
        <v>3</v>
      </c>
      <c r="K2671">
        <v>0</v>
      </c>
      <c r="L2671">
        <v>2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f t="shared" si="125"/>
        <v>2</v>
      </c>
      <c r="W2671" t="s">
        <v>43</v>
      </c>
      <c r="X2671" s="3">
        <v>3</v>
      </c>
      <c r="Y2671">
        <v>0</v>
      </c>
      <c r="AF2671">
        <f>Table1[[#This Row],[AB]]+Table1[[#This Row],[BB]]+Table1[[#This Row],[SF]]</f>
        <v>3</v>
      </c>
      <c r="AG2671">
        <f>Table1[[#This Row],[H]]+Table1[[#This Row],[BB]]</f>
        <v>2</v>
      </c>
      <c r="AH2671">
        <f>Table1[[#This Row],[H]]-Table1[[#This Row],[2B]]-Table1[[#This Row],[3B]]-Table1[[#This Row],[HR]]</f>
        <v>2</v>
      </c>
      <c r="AI2671" s="3">
        <f>IF(Table1[[#This Row],[Team_Game_Number]] &gt;_xlfn.MAXIFS(Table1[Team_Game_Number],Table1[Team],Table1[[#This Row],[Team]]) - 5,1,0)</f>
        <v>0</v>
      </c>
      <c r="AJ2671" cm="1">
        <f t="array" ref="AJ2671">MATCH(Table1[[#This Row],[Game_ID]],_xlfn.UNIQUE(_xlfn._xlws.FILTER(Table1[Game_ID],Table1[Team]=Table1[[#This Row],[Team]])),0)</f>
        <v>24</v>
      </c>
      <c r="AK2671">
        <f>IF(Table1[[#This Row],[Last5_Flag]]=1,1,0)</f>
        <v>0</v>
      </c>
      <c r="AL2671">
        <f>COUNTIFS(
    Table1[Player Name], Table1[[#This Row],[Player Name]],
    Table1[Position], Table1[[#This Row],[Position]]
)</f>
        <v>27</v>
      </c>
      <c r="AM2671" t="str" cm="1">
        <f t="array" ref="AM26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672" spans="1:39" x14ac:dyDescent="0.2">
      <c r="A2672" t="str">
        <f>TEXT(Table1[[#This Row],[Date]],"yyyymmdd") &amp; "_" &amp; (LEFT(D2672,3) &amp; "_" &amp; LEFT(E2672,3) &amp; "_" &amp; (Table1[[#This Row],[Game_no.]]))</f>
        <v>20260321_D&amp;E_Fro_1</v>
      </c>
      <c r="B2672" s="1">
        <v>46102</v>
      </c>
      <c r="C2672" s="3">
        <v>1</v>
      </c>
      <c r="D2672" t="s">
        <v>42</v>
      </c>
      <c r="E2672" t="s">
        <v>338</v>
      </c>
      <c r="F2672" t="s">
        <v>42</v>
      </c>
      <c r="G2672" t="s">
        <v>338</v>
      </c>
      <c r="H2672" t="s">
        <v>44</v>
      </c>
      <c r="I2672" t="str">
        <f>TRIM(SUBSTITUTE(Table1[[#This Row],[Player]], " ", ""))</f>
        <v>A.Higgins</v>
      </c>
      <c r="J2672">
        <v>3</v>
      </c>
      <c r="K2672">
        <v>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f t="shared" si="125"/>
        <v>1</v>
      </c>
      <c r="W2672" t="s">
        <v>48</v>
      </c>
      <c r="X2672" s="3">
        <v>4</v>
      </c>
      <c r="Y2672">
        <v>0</v>
      </c>
      <c r="AF2672">
        <f>Table1[[#This Row],[AB]]+Table1[[#This Row],[BB]]+Table1[[#This Row],[SF]]</f>
        <v>3</v>
      </c>
      <c r="AG2672">
        <f>Table1[[#This Row],[H]]+Table1[[#This Row],[BB]]</f>
        <v>1</v>
      </c>
      <c r="AH2672">
        <f>Table1[[#This Row],[H]]-Table1[[#This Row],[2B]]-Table1[[#This Row],[3B]]-Table1[[#This Row],[HR]]</f>
        <v>1</v>
      </c>
      <c r="AI2672" s="3">
        <f>IF(Table1[[#This Row],[Team_Game_Number]] &gt;_xlfn.MAXIFS(Table1[Team_Game_Number],Table1[Team],Table1[[#This Row],[Team]]) - 5,1,0)</f>
        <v>0</v>
      </c>
      <c r="AJ2672" cm="1">
        <f t="array" ref="AJ2672">MATCH(Table1[[#This Row],[Game_ID]],_xlfn.UNIQUE(_xlfn._xlws.FILTER(Table1[Game_ID],Table1[Team]=Table1[[#This Row],[Team]])),0)</f>
        <v>24</v>
      </c>
      <c r="AK2672">
        <f>IF(Table1[[#This Row],[Last5_Flag]]=1,1,0)</f>
        <v>0</v>
      </c>
      <c r="AL2672">
        <f>COUNTIFS(
    Table1[Player Name], Table1[[#This Row],[Player Name]],
    Table1[Position], Table1[[#This Row],[Position]]
)</f>
        <v>22</v>
      </c>
      <c r="AM2672" t="str" cm="1">
        <f t="array" ref="AM26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673" spans="1:39" x14ac:dyDescent="0.2">
      <c r="A2673" t="str">
        <f>TEXT(Table1[[#This Row],[Date]],"yyyymmdd") &amp; "_" &amp; (LEFT(D2673,3) &amp; "_" &amp; LEFT(E2673,3) &amp; "_" &amp; (Table1[[#This Row],[Game_no.]]))</f>
        <v>20260321_D&amp;E_Fro_1</v>
      </c>
      <c r="B2673" s="1">
        <v>46102</v>
      </c>
      <c r="C2673" s="3">
        <v>1</v>
      </c>
      <c r="D2673" t="s">
        <v>42</v>
      </c>
      <c r="E2673" t="s">
        <v>338</v>
      </c>
      <c r="F2673" t="s">
        <v>42</v>
      </c>
      <c r="G2673" t="s">
        <v>338</v>
      </c>
      <c r="H2673" t="s">
        <v>49</v>
      </c>
      <c r="I2673" t="str">
        <f>TRIM(SUBSTITUTE(Table1[[#This Row],[Player]], " ", ""))</f>
        <v>T.Fleming</v>
      </c>
      <c r="J2673">
        <v>3</v>
      </c>
      <c r="K2673">
        <v>0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f t="shared" si="125"/>
        <v>0</v>
      </c>
      <c r="W2673" t="s">
        <v>7</v>
      </c>
      <c r="X2673" s="3">
        <v>5</v>
      </c>
      <c r="Y2673">
        <v>0</v>
      </c>
      <c r="AF2673">
        <f>Table1[[#This Row],[AB]]+Table1[[#This Row],[BB]]+Table1[[#This Row],[SF]]</f>
        <v>3</v>
      </c>
      <c r="AG2673">
        <f>Table1[[#This Row],[H]]+Table1[[#This Row],[BB]]</f>
        <v>0</v>
      </c>
      <c r="AH2673">
        <f>Table1[[#This Row],[H]]-Table1[[#This Row],[2B]]-Table1[[#This Row],[3B]]-Table1[[#This Row],[HR]]</f>
        <v>0</v>
      </c>
      <c r="AI2673" s="3">
        <f>IF(Table1[[#This Row],[Team_Game_Number]] &gt;_xlfn.MAXIFS(Table1[Team_Game_Number],Table1[Team],Table1[[#This Row],[Team]]) - 5,1,0)</f>
        <v>0</v>
      </c>
      <c r="AJ2673" cm="1">
        <f t="array" ref="AJ2673">MATCH(Table1[[#This Row],[Game_ID]],_xlfn.UNIQUE(_xlfn._xlws.FILTER(Table1[Game_ID],Table1[Team]=Table1[[#This Row],[Team]])),0)</f>
        <v>24</v>
      </c>
      <c r="AK2673">
        <f>IF(Table1[[#This Row],[Last5_Flag]]=1,1,0)</f>
        <v>0</v>
      </c>
      <c r="AL2673">
        <f>COUNTIFS(
    Table1[Player Name], Table1[[#This Row],[Player Name]],
    Table1[Position], Table1[[#This Row],[Position]]
)</f>
        <v>12</v>
      </c>
      <c r="AM2673" t="str" cm="1">
        <f t="array" ref="AM26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674" spans="1:39" x14ac:dyDescent="0.2">
      <c r="A2674" t="str">
        <f>TEXT(Table1[[#This Row],[Date]],"yyyymmdd") &amp; "_" &amp; (LEFT(D2674,3) &amp; "_" &amp; LEFT(E2674,3) &amp; "_" &amp; (Table1[[#This Row],[Game_no.]]))</f>
        <v>20260321_D&amp;E_Fro_1</v>
      </c>
      <c r="B2674" s="1">
        <v>46102</v>
      </c>
      <c r="C2674" s="3">
        <v>1</v>
      </c>
      <c r="D2674" t="s">
        <v>42</v>
      </c>
      <c r="E2674" t="s">
        <v>338</v>
      </c>
      <c r="F2674" t="s">
        <v>42</v>
      </c>
      <c r="G2674" t="s">
        <v>338</v>
      </c>
      <c r="H2674" t="s">
        <v>485</v>
      </c>
      <c r="I2674" t="str">
        <f>TRIM(SUBSTITUTE(Table1[[#This Row],[Player]], " ", ""))</f>
        <v>S.Jarivs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f t="shared" si="125"/>
        <v>0</v>
      </c>
      <c r="W2674" t="s">
        <v>164</v>
      </c>
      <c r="X2674" s="3">
        <v>6</v>
      </c>
      <c r="Y2674">
        <v>0</v>
      </c>
      <c r="Z2674">
        <v>3.6669999999999998</v>
      </c>
      <c r="AA2674">
        <v>10</v>
      </c>
      <c r="AB2674">
        <v>6</v>
      </c>
      <c r="AC2674">
        <v>6</v>
      </c>
      <c r="AD2674">
        <v>4</v>
      </c>
      <c r="AE2674">
        <v>1</v>
      </c>
      <c r="AF2674">
        <f>Table1[[#This Row],[AB]]+Table1[[#This Row],[BB]]+Table1[[#This Row],[SF]]</f>
        <v>1</v>
      </c>
      <c r="AG2674">
        <f>Table1[[#This Row],[H]]+Table1[[#This Row],[BB]]</f>
        <v>0</v>
      </c>
      <c r="AH2674">
        <f>Table1[[#This Row],[H]]-Table1[[#This Row],[2B]]-Table1[[#This Row],[3B]]-Table1[[#This Row],[HR]]</f>
        <v>0</v>
      </c>
      <c r="AI2674" s="3">
        <f>IF(Table1[[#This Row],[Team_Game_Number]] &gt;_xlfn.MAXIFS(Table1[Team_Game_Number],Table1[Team],Table1[[#This Row],[Team]]) - 5,1,0)</f>
        <v>0</v>
      </c>
      <c r="AJ2674" cm="1">
        <f t="array" ref="AJ2674">MATCH(Table1[[#This Row],[Game_ID]],_xlfn.UNIQUE(_xlfn._xlws.FILTER(Table1[Game_ID],Table1[Team]=Table1[[#This Row],[Team]])),0)</f>
        <v>24</v>
      </c>
      <c r="AK2674">
        <f>IF(Table1[[#This Row],[Last5_Flag]]=1,1,0)</f>
        <v>0</v>
      </c>
      <c r="AL2674">
        <f>COUNTIFS(
    Table1[Player Name], Table1[[#This Row],[Player Name]],
    Table1[Position], Table1[[#This Row],[Position]]
)</f>
        <v>1</v>
      </c>
      <c r="AM2674" t="str" cm="1">
        <f t="array" ref="AM26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DP/P</v>
      </c>
    </row>
    <row r="2675" spans="1:39" x14ac:dyDescent="0.2">
      <c r="A2675" t="str">
        <f>TEXT(Table1[[#This Row],[Date]],"yyyymmdd") &amp; "_" &amp; (LEFT(D2675,3) &amp; "_" &amp; LEFT(E2675,3) &amp; "_" &amp; (Table1[[#This Row],[Game_no.]]))</f>
        <v>20260321_D&amp;E_Fro_1</v>
      </c>
      <c r="B2675" s="1">
        <v>46102</v>
      </c>
      <c r="C2675" s="3">
        <v>1</v>
      </c>
      <c r="D2675" t="s">
        <v>42</v>
      </c>
      <c r="E2675" t="s">
        <v>338</v>
      </c>
      <c r="F2675" t="s">
        <v>42</v>
      </c>
      <c r="G2675" t="s">
        <v>338</v>
      </c>
      <c r="H2675" t="s">
        <v>60</v>
      </c>
      <c r="I2675" t="str">
        <f>TRIM(SUBSTITUTE(Table1[[#This Row],[Player]], " ", ""))</f>
        <v>A.Munoz</v>
      </c>
      <c r="J2675">
        <v>2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f t="shared" si="125"/>
        <v>0</v>
      </c>
      <c r="W2675" t="s">
        <v>58</v>
      </c>
      <c r="X2675" s="3">
        <v>6</v>
      </c>
      <c r="Y2675">
        <v>0</v>
      </c>
      <c r="Z2675">
        <v>3.3330000000000002</v>
      </c>
      <c r="AA2675">
        <v>1</v>
      </c>
      <c r="AB2675">
        <v>0</v>
      </c>
      <c r="AC2675">
        <v>0</v>
      </c>
      <c r="AD2675">
        <v>2</v>
      </c>
      <c r="AE2675">
        <v>1</v>
      </c>
      <c r="AF2675">
        <f>Table1[[#This Row],[AB]]+Table1[[#This Row],[BB]]+Table1[[#This Row],[SF]]</f>
        <v>2</v>
      </c>
      <c r="AG2675">
        <f>Table1[[#This Row],[H]]+Table1[[#This Row],[BB]]</f>
        <v>0</v>
      </c>
      <c r="AH2675">
        <f>Table1[[#This Row],[H]]-Table1[[#This Row],[2B]]-Table1[[#This Row],[3B]]-Table1[[#This Row],[HR]]</f>
        <v>0</v>
      </c>
      <c r="AI2675" s="3">
        <f>IF(Table1[[#This Row],[Team_Game_Number]] &gt;_xlfn.MAXIFS(Table1[Team_Game_Number],Table1[Team],Table1[[#This Row],[Team]]) - 5,1,0)</f>
        <v>0</v>
      </c>
      <c r="AJ2675" cm="1">
        <f t="array" ref="AJ2675">MATCH(Table1[[#This Row],[Game_ID]],_xlfn.UNIQUE(_xlfn._xlws.FILTER(Table1[Game_ID],Table1[Team]=Table1[[#This Row],[Team]])),0)</f>
        <v>24</v>
      </c>
      <c r="AK2675">
        <f>IF(Table1[[#This Row],[Last5_Flag]]=1,1,0)</f>
        <v>0</v>
      </c>
      <c r="AL2675">
        <f>COUNTIFS(
    Table1[Player Name], Table1[[#This Row],[Player Name]],
    Table1[Position], Table1[[#This Row],[Position]]
)</f>
        <v>10</v>
      </c>
      <c r="AM2675" t="str" cm="1">
        <f t="array" ref="AM26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76" spans="1:39" x14ac:dyDescent="0.2">
      <c r="A2676" t="str">
        <f>TEXT(Table1[[#This Row],[Date]],"yyyymmdd") &amp; "_" &amp; (LEFT(D2676,3) &amp; "_" &amp; LEFT(E2676,3) &amp; "_" &amp; (Table1[[#This Row],[Game_no.]]))</f>
        <v>20260321_D&amp;E_Fro_1</v>
      </c>
      <c r="B2676" s="1">
        <v>46102</v>
      </c>
      <c r="C2676" s="3">
        <v>1</v>
      </c>
      <c r="D2676" t="s">
        <v>42</v>
      </c>
      <c r="E2676" t="s">
        <v>338</v>
      </c>
      <c r="F2676" t="s">
        <v>42</v>
      </c>
      <c r="G2676" t="s">
        <v>338</v>
      </c>
      <c r="H2676" t="s">
        <v>461</v>
      </c>
      <c r="I2676" t="str">
        <f>TRIM(SUBSTITUTE(Table1[[#This Row],[Player]], " ", ""))</f>
        <v>L.Ruiz-Rubio</v>
      </c>
      <c r="J2676">
        <v>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f t="shared" si="125"/>
        <v>0</v>
      </c>
      <c r="W2676" t="s">
        <v>8</v>
      </c>
      <c r="X2676" s="3">
        <v>7</v>
      </c>
      <c r="Y2676">
        <v>0</v>
      </c>
      <c r="AF2676">
        <f>Table1[[#This Row],[AB]]+Table1[[#This Row],[BB]]+Table1[[#This Row],[SF]]</f>
        <v>3</v>
      </c>
      <c r="AG2676">
        <f>Table1[[#This Row],[H]]+Table1[[#This Row],[BB]]</f>
        <v>0</v>
      </c>
      <c r="AH2676">
        <f>Table1[[#This Row],[H]]-Table1[[#This Row],[2B]]-Table1[[#This Row],[3B]]-Table1[[#This Row],[HR]]</f>
        <v>0</v>
      </c>
      <c r="AI2676" s="3">
        <f>IF(Table1[[#This Row],[Team_Game_Number]] &gt;_xlfn.MAXIFS(Table1[Team_Game_Number],Table1[Team],Table1[[#This Row],[Team]]) - 5,1,0)</f>
        <v>0</v>
      </c>
      <c r="AJ2676" cm="1">
        <f t="array" ref="AJ2676">MATCH(Table1[[#This Row],[Game_ID]],_xlfn.UNIQUE(_xlfn._xlws.FILTER(Table1[Game_ID],Table1[Team]=Table1[[#This Row],[Team]])),0)</f>
        <v>24</v>
      </c>
      <c r="AK2676">
        <f>IF(Table1[[#This Row],[Last5_Flag]]=1,1,0)</f>
        <v>0</v>
      </c>
      <c r="AL2676">
        <f>COUNTIFS(
    Table1[Player Name], Table1[[#This Row],[Player Name]],
    Table1[Position], Table1[[#This Row],[Position]]
)</f>
        <v>14</v>
      </c>
      <c r="AM2676" t="str" cm="1">
        <f t="array" ref="AM26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677" spans="1:39" x14ac:dyDescent="0.2">
      <c r="A2677" t="str">
        <f>TEXT(Table1[[#This Row],[Date]],"yyyymmdd") &amp; "_" &amp; (LEFT(D2677,3) &amp; "_" &amp; LEFT(E2677,3) &amp; "_" &amp; (Table1[[#This Row],[Game_no.]]))</f>
        <v>20260321_D&amp;E_Fro_1</v>
      </c>
      <c r="B2677" s="1">
        <v>46102</v>
      </c>
      <c r="C2677" s="3">
        <v>1</v>
      </c>
      <c r="D2677" t="s">
        <v>42</v>
      </c>
      <c r="E2677" t="s">
        <v>338</v>
      </c>
      <c r="F2677" t="s">
        <v>42</v>
      </c>
      <c r="G2677" t="s">
        <v>338</v>
      </c>
      <c r="H2677" t="s">
        <v>96</v>
      </c>
      <c r="I2677" t="str">
        <f>TRIM(SUBSTITUTE(Table1[[#This Row],[Player]], " ", ""))</f>
        <v>A.Belcher</v>
      </c>
      <c r="J2677">
        <v>3</v>
      </c>
      <c r="K2677">
        <v>1</v>
      </c>
      <c r="L2677">
        <v>1</v>
      </c>
      <c r="M2677">
        <v>1</v>
      </c>
      <c r="N2677">
        <v>0</v>
      </c>
      <c r="O2677">
        <v>1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f t="shared" si="125"/>
        <v>5</v>
      </c>
      <c r="W2677" t="s">
        <v>57</v>
      </c>
      <c r="X2677" s="3">
        <v>8</v>
      </c>
      <c r="Y2677">
        <v>0</v>
      </c>
      <c r="AF2677">
        <f>Table1[[#This Row],[AB]]+Table1[[#This Row],[BB]]+Table1[[#This Row],[SF]]</f>
        <v>3</v>
      </c>
      <c r="AG2677">
        <f>Table1[[#This Row],[H]]+Table1[[#This Row],[BB]]</f>
        <v>1</v>
      </c>
      <c r="AH2677">
        <f>Table1[[#This Row],[H]]-Table1[[#This Row],[2B]]-Table1[[#This Row],[3B]]-Table1[[#This Row],[HR]]</f>
        <v>0</v>
      </c>
      <c r="AI2677" s="3">
        <f>IF(Table1[[#This Row],[Team_Game_Number]] &gt;_xlfn.MAXIFS(Table1[Team_Game_Number],Table1[Team],Table1[[#This Row],[Team]]) - 5,1,0)</f>
        <v>0</v>
      </c>
      <c r="AJ2677" cm="1">
        <f t="array" ref="AJ2677">MATCH(Table1[[#This Row],[Game_ID]],_xlfn.UNIQUE(_xlfn._xlws.FILTER(Table1[Game_ID],Table1[Team]=Table1[[#This Row],[Team]])),0)</f>
        <v>24</v>
      </c>
      <c r="AK2677">
        <f>IF(Table1[[#This Row],[Last5_Flag]]=1,1,0)</f>
        <v>0</v>
      </c>
      <c r="AL2677">
        <f>COUNTIFS(
    Table1[Player Name], Table1[[#This Row],[Player Name]],
    Table1[Position], Table1[[#This Row],[Position]]
)</f>
        <v>19</v>
      </c>
      <c r="AM2677" t="str" cm="1">
        <f t="array" ref="AM26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678" spans="1:39" x14ac:dyDescent="0.2">
      <c r="A2678" t="str">
        <f>TEXT(Table1[[#This Row],[Date]],"yyyymmdd") &amp; "_" &amp; (LEFT(D2678,3) &amp; "_" &amp; LEFT(E2678,3) &amp; "_" &amp; (Table1[[#This Row],[Game_no.]]))</f>
        <v>20260321_D&amp;E_Fro_1</v>
      </c>
      <c r="B2678" s="1">
        <v>46102</v>
      </c>
      <c r="C2678" s="3">
        <v>1</v>
      </c>
      <c r="D2678" t="s">
        <v>42</v>
      </c>
      <c r="E2678" t="s">
        <v>338</v>
      </c>
      <c r="F2678" t="s">
        <v>42</v>
      </c>
      <c r="G2678" t="s">
        <v>338</v>
      </c>
      <c r="H2678" t="s">
        <v>55</v>
      </c>
      <c r="I2678" t="str">
        <f>TRIM(SUBSTITUTE(Table1[[#This Row],[Player]], " ", ""))</f>
        <v>M.Smith</v>
      </c>
      <c r="J2678">
        <v>3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f t="shared" si="125"/>
        <v>1</v>
      </c>
      <c r="W2678" t="s">
        <v>54</v>
      </c>
      <c r="X2678" s="3">
        <v>9</v>
      </c>
      <c r="Y2678">
        <v>0</v>
      </c>
      <c r="AF2678">
        <f>Table1[[#This Row],[AB]]+Table1[[#This Row],[BB]]+Table1[[#This Row],[SF]]</f>
        <v>3</v>
      </c>
      <c r="AG2678">
        <f>Table1[[#This Row],[H]]+Table1[[#This Row],[BB]]</f>
        <v>1</v>
      </c>
      <c r="AH2678">
        <f>Table1[[#This Row],[H]]-Table1[[#This Row],[2B]]-Table1[[#This Row],[3B]]-Table1[[#This Row],[HR]]</f>
        <v>1</v>
      </c>
      <c r="AI2678" s="3">
        <f>IF(Table1[[#This Row],[Team_Game_Number]] &gt;_xlfn.MAXIFS(Table1[Team_Game_Number],Table1[Team],Table1[[#This Row],[Team]]) - 5,1,0)</f>
        <v>0</v>
      </c>
      <c r="AJ2678" cm="1">
        <f t="array" ref="AJ2678">MATCH(Table1[[#This Row],[Game_ID]],_xlfn.UNIQUE(_xlfn._xlws.FILTER(Table1[Game_ID],Table1[Team]=Table1[[#This Row],[Team]])),0)</f>
        <v>24</v>
      </c>
      <c r="AK2678">
        <f>IF(Table1[[#This Row],[Last5_Flag]]=1,1,0)</f>
        <v>0</v>
      </c>
      <c r="AL2678">
        <f>COUNTIFS(
    Table1[Player Name], Table1[[#This Row],[Player Name]],
    Table1[Position], Table1[[#This Row],[Position]]
)</f>
        <v>21</v>
      </c>
      <c r="AM2678" t="str" cm="1">
        <f t="array" ref="AM26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679" spans="1:39" x14ac:dyDescent="0.2">
      <c r="A2679" t="str">
        <f>TEXT(Table1[[#This Row],[Date]],"yyyymmdd") &amp; "_" &amp; (LEFT(D2679,3) &amp; "_" &amp; LEFT(E2679,3) &amp; "_" &amp; (Table1[[#This Row],[Game_no.]]))</f>
        <v>20260321_D&amp;E_Fro_1</v>
      </c>
      <c r="B2679" s="1">
        <v>46102</v>
      </c>
      <c r="C2679" s="3">
        <v>1</v>
      </c>
      <c r="D2679" t="s">
        <v>42</v>
      </c>
      <c r="E2679" t="s">
        <v>338</v>
      </c>
      <c r="F2679" t="s">
        <v>42</v>
      </c>
      <c r="G2679" t="s">
        <v>338</v>
      </c>
      <c r="H2679" t="s">
        <v>59</v>
      </c>
      <c r="I2679" t="str">
        <f>TRIM(SUBSTITUTE(Table1[[#This Row],[Player]], " ", ""))</f>
        <v>S.Kneeland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f t="shared" si="125"/>
        <v>0</v>
      </c>
      <c r="W2679" t="s">
        <v>58</v>
      </c>
      <c r="X2679" s="3"/>
      <c r="Y2679">
        <v>0</v>
      </c>
      <c r="AF2679">
        <f>Table1[[#This Row],[AB]]+Table1[[#This Row],[BB]]+Table1[[#This Row],[SF]]</f>
        <v>0</v>
      </c>
      <c r="AG2679">
        <f>Table1[[#This Row],[H]]+Table1[[#This Row],[BB]]</f>
        <v>0</v>
      </c>
      <c r="AH2679">
        <f>Table1[[#This Row],[H]]-Table1[[#This Row],[2B]]-Table1[[#This Row],[3B]]-Table1[[#This Row],[HR]]</f>
        <v>0</v>
      </c>
      <c r="AI2679" s="3">
        <f>IF(Table1[[#This Row],[Team_Game_Number]] &gt;_xlfn.MAXIFS(Table1[Team_Game_Number],Table1[Team],Table1[[#This Row],[Team]]) - 5,1,0)</f>
        <v>0</v>
      </c>
      <c r="AJ2679" cm="1">
        <f t="array" ref="AJ2679">MATCH(Table1[[#This Row],[Game_ID]],_xlfn.UNIQUE(_xlfn._xlws.FILTER(Table1[Game_ID],Table1[Team]=Table1[[#This Row],[Team]])),0)</f>
        <v>24</v>
      </c>
      <c r="AK2679">
        <f>IF(Table1[[#This Row],[Last5_Flag]]=1,1,0)</f>
        <v>0</v>
      </c>
      <c r="AL2679">
        <f>COUNTIFS(
    Table1[Player Name], Table1[[#This Row],[Player Name]],
    Table1[Position], Table1[[#This Row],[Position]]
)</f>
        <v>17</v>
      </c>
      <c r="AM2679" t="str" cm="1">
        <f t="array" ref="AM26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80" spans="1:39" x14ac:dyDescent="0.2">
      <c r="A2680" t="str">
        <f>TEXT(Table1[[#This Row],[Date]],"yyyymmdd") &amp; "_" &amp; (LEFT(D2680,3) &amp; "_" &amp; LEFT(E2680,3) &amp; "_" &amp; (Table1[[#This Row],[Game_no.]]))</f>
        <v>20260321_D&amp;E_Fro_2</v>
      </c>
      <c r="B2680" s="1">
        <v>46102</v>
      </c>
      <c r="C2680" s="3">
        <v>2</v>
      </c>
      <c r="D2680" t="s">
        <v>42</v>
      </c>
      <c r="E2680" t="s">
        <v>338</v>
      </c>
      <c r="F2680" t="s">
        <v>338</v>
      </c>
      <c r="G2680" t="s">
        <v>42</v>
      </c>
      <c r="H2680" t="s">
        <v>339</v>
      </c>
      <c r="I2680" t="str">
        <f>TRIM(SUBSTITUTE(Table1[[#This Row],[Player]], " ", ""))</f>
        <v>G.Nelson</v>
      </c>
      <c r="J2680">
        <v>4</v>
      </c>
      <c r="K2680">
        <v>1</v>
      </c>
      <c r="L2680">
        <v>2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f t="shared" si="125"/>
        <v>2</v>
      </c>
      <c r="W2680" t="s">
        <v>57</v>
      </c>
      <c r="X2680" s="3">
        <v>1</v>
      </c>
      <c r="Y2680">
        <v>0</v>
      </c>
      <c r="AF2680">
        <f>Table1[[#This Row],[AB]]+Table1[[#This Row],[BB]]+Table1[[#This Row],[SF]]</f>
        <v>4</v>
      </c>
      <c r="AG2680">
        <f>Table1[[#This Row],[H]]+Table1[[#This Row],[BB]]</f>
        <v>2</v>
      </c>
      <c r="AH2680">
        <f>Table1[[#This Row],[H]]-Table1[[#This Row],[2B]]-Table1[[#This Row],[3B]]-Table1[[#This Row],[HR]]</f>
        <v>2</v>
      </c>
      <c r="AI2680" s="3">
        <f>IF(Table1[[#This Row],[Team_Game_Number]] &gt;_xlfn.MAXIFS(Table1[Team_Game_Number],Table1[Team],Table1[[#This Row],[Team]]) - 5,1,0)</f>
        <v>0</v>
      </c>
      <c r="AJ2680" cm="1">
        <f t="array" ref="AJ2680">MATCH(Table1[[#This Row],[Game_ID]],_xlfn.UNIQUE(_xlfn._xlws.FILTER(Table1[Game_ID],Table1[Team]=Table1[[#This Row],[Team]])),0)</f>
        <v>13</v>
      </c>
      <c r="AK2680">
        <f>IF(Table1[[#This Row],[Last5_Flag]]=1,1,0)</f>
        <v>0</v>
      </c>
      <c r="AL2680">
        <f>COUNTIFS(
    Table1[Player Name], Table1[[#This Row],[Player Name]],
    Table1[Position], Table1[[#This Row],[Position]]
)</f>
        <v>21</v>
      </c>
      <c r="AM2680" t="str" cm="1">
        <f t="array" ref="AM26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681" spans="1:39" x14ac:dyDescent="0.2">
      <c r="A2681" t="str">
        <f>TEXT(Table1[[#This Row],[Date]],"yyyymmdd") &amp; "_" &amp; (LEFT(D2681,3) &amp; "_" &amp; LEFT(E2681,3) &amp; "_" &amp; (Table1[[#This Row],[Game_no.]]))</f>
        <v>20260321_D&amp;E_Fro_2</v>
      </c>
      <c r="B2681" s="1">
        <v>46102</v>
      </c>
      <c r="C2681" s="3">
        <v>2</v>
      </c>
      <c r="D2681" t="s">
        <v>42</v>
      </c>
      <c r="E2681" t="s">
        <v>338</v>
      </c>
      <c r="F2681" t="s">
        <v>338</v>
      </c>
      <c r="G2681" t="s">
        <v>42</v>
      </c>
      <c r="H2681" t="s">
        <v>347</v>
      </c>
      <c r="I2681" t="str">
        <f>TRIM(SUBSTITUTE(Table1[[#This Row],[Player]], " ", ""))</f>
        <v>K.Piconi</v>
      </c>
      <c r="J2681">
        <v>4</v>
      </c>
      <c r="K2681">
        <v>0</v>
      </c>
      <c r="L2681">
        <v>2</v>
      </c>
      <c r="M2681">
        <v>1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f t="shared" si="125"/>
        <v>4</v>
      </c>
      <c r="W2681" t="s">
        <v>8</v>
      </c>
      <c r="X2681" s="3">
        <v>2</v>
      </c>
      <c r="Y2681">
        <v>0</v>
      </c>
      <c r="AF2681">
        <f>Table1[[#This Row],[AB]]+Table1[[#This Row],[BB]]+Table1[[#This Row],[SF]]</f>
        <v>4</v>
      </c>
      <c r="AG2681">
        <f>Table1[[#This Row],[H]]+Table1[[#This Row],[BB]]</f>
        <v>2</v>
      </c>
      <c r="AH2681">
        <f>Table1[[#This Row],[H]]-Table1[[#This Row],[2B]]-Table1[[#This Row],[3B]]-Table1[[#This Row],[HR]]</f>
        <v>1</v>
      </c>
      <c r="AI2681" s="3">
        <f>IF(Table1[[#This Row],[Team_Game_Number]] &gt;_xlfn.MAXIFS(Table1[Team_Game_Number],Table1[Team],Table1[[#This Row],[Team]]) - 5,1,0)</f>
        <v>0</v>
      </c>
      <c r="AJ2681" cm="1">
        <f t="array" ref="AJ2681">MATCH(Table1[[#This Row],[Game_ID]],_xlfn.UNIQUE(_xlfn._xlws.FILTER(Table1[Game_ID],Table1[Team]=Table1[[#This Row],[Team]])),0)</f>
        <v>13</v>
      </c>
      <c r="AK2681">
        <f>IF(Table1[[#This Row],[Last5_Flag]]=1,1,0)</f>
        <v>0</v>
      </c>
      <c r="AL2681">
        <f>COUNTIFS(
    Table1[Player Name], Table1[[#This Row],[Player Name]],
    Table1[Position], Table1[[#This Row],[Position]]
)</f>
        <v>21</v>
      </c>
      <c r="AM2681" t="str" cm="1">
        <f t="array" ref="AM26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682" spans="1:39" x14ac:dyDescent="0.2">
      <c r="A2682" t="str">
        <f>TEXT(Table1[[#This Row],[Date]],"yyyymmdd") &amp; "_" &amp; (LEFT(D2682,3) &amp; "_" &amp; LEFT(E2682,3) &amp; "_" &amp; (Table1[[#This Row],[Game_no.]]))</f>
        <v>20260321_D&amp;E_Fro_2</v>
      </c>
      <c r="B2682" s="1">
        <v>46102</v>
      </c>
      <c r="C2682" s="3">
        <v>2</v>
      </c>
      <c r="D2682" t="s">
        <v>42</v>
      </c>
      <c r="E2682" t="s">
        <v>338</v>
      </c>
      <c r="F2682" t="s">
        <v>338</v>
      </c>
      <c r="G2682" t="s">
        <v>42</v>
      </c>
      <c r="H2682" t="s">
        <v>341</v>
      </c>
      <c r="I2682" t="str">
        <f>TRIM(SUBSTITUTE(Table1[[#This Row],[Player]], " ", ""))</f>
        <v>A.Miller</v>
      </c>
      <c r="J2682">
        <v>3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f t="shared" si="125"/>
        <v>1</v>
      </c>
      <c r="W2682" t="s">
        <v>53</v>
      </c>
      <c r="X2682" s="3">
        <v>3</v>
      </c>
      <c r="Y2682">
        <v>0</v>
      </c>
      <c r="AF2682">
        <f>Table1[[#This Row],[AB]]+Table1[[#This Row],[BB]]+Table1[[#This Row],[SF]]</f>
        <v>3</v>
      </c>
      <c r="AG2682">
        <f>Table1[[#This Row],[H]]+Table1[[#This Row],[BB]]</f>
        <v>1</v>
      </c>
      <c r="AH2682">
        <f>Table1[[#This Row],[H]]-Table1[[#This Row],[2B]]-Table1[[#This Row],[3B]]-Table1[[#This Row],[HR]]</f>
        <v>1</v>
      </c>
      <c r="AI2682" s="3">
        <f>IF(Table1[[#This Row],[Team_Game_Number]] &gt;_xlfn.MAXIFS(Table1[Team_Game_Number],Table1[Team],Table1[[#This Row],[Team]]) - 5,1,0)</f>
        <v>0</v>
      </c>
      <c r="AJ2682" cm="1">
        <f t="array" ref="AJ2682">MATCH(Table1[[#This Row],[Game_ID]],_xlfn.UNIQUE(_xlfn._xlws.FILTER(Table1[Game_ID],Table1[Team]=Table1[[#This Row],[Team]])),0)</f>
        <v>13</v>
      </c>
      <c r="AK2682">
        <f>IF(Table1[[#This Row],[Last5_Flag]]=1,1,0)</f>
        <v>0</v>
      </c>
      <c r="AL2682">
        <f>COUNTIFS(
    Table1[Player Name], Table1[[#This Row],[Player Name]],
    Table1[Position], Table1[[#This Row],[Position]]
)</f>
        <v>20</v>
      </c>
      <c r="AM2682" t="str" cm="1">
        <f t="array" ref="AM26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683" spans="1:39" x14ac:dyDescent="0.2">
      <c r="A2683" t="str">
        <f>TEXT(Table1[[#This Row],[Date]],"yyyymmdd") &amp; "_" &amp; (LEFT(D2683,3) &amp; "_" &amp; LEFT(E2683,3) &amp; "_" &amp; (Table1[[#This Row],[Game_no.]]))</f>
        <v>20260321_D&amp;E_Fro_2</v>
      </c>
      <c r="B2683" s="1">
        <v>46102</v>
      </c>
      <c r="C2683" s="3">
        <v>2</v>
      </c>
      <c r="D2683" t="s">
        <v>42</v>
      </c>
      <c r="E2683" t="s">
        <v>338</v>
      </c>
      <c r="F2683" t="s">
        <v>338</v>
      </c>
      <c r="G2683" t="s">
        <v>42</v>
      </c>
      <c r="H2683" t="s">
        <v>342</v>
      </c>
      <c r="I2683" t="str">
        <f>TRIM(SUBSTITUTE(Table1[[#This Row],[Player]], " ", ""))</f>
        <v>O.Stetler</v>
      </c>
      <c r="J2683">
        <v>4</v>
      </c>
      <c r="K2683">
        <v>0</v>
      </c>
      <c r="L2683">
        <v>2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f t="shared" ref="V2683:V2690" si="126">L2683*1+P2683*2+Q2683*3+R2683*4</f>
        <v>2</v>
      </c>
      <c r="W2683" t="s">
        <v>52</v>
      </c>
      <c r="X2683" s="3">
        <v>4</v>
      </c>
      <c r="Y2683">
        <v>0</v>
      </c>
      <c r="AF2683">
        <f>Table1[[#This Row],[AB]]+Table1[[#This Row],[BB]]+Table1[[#This Row],[SF]]</f>
        <v>4</v>
      </c>
      <c r="AG2683">
        <f>Table1[[#This Row],[H]]+Table1[[#This Row],[BB]]</f>
        <v>2</v>
      </c>
      <c r="AH2683">
        <f>Table1[[#This Row],[H]]-Table1[[#This Row],[2B]]-Table1[[#This Row],[3B]]-Table1[[#This Row],[HR]]</f>
        <v>2</v>
      </c>
      <c r="AI2683" s="3">
        <f>IF(Table1[[#This Row],[Team_Game_Number]] &gt;_xlfn.MAXIFS(Table1[Team_Game_Number],Table1[Team],Table1[[#This Row],[Team]]) - 5,1,0)</f>
        <v>0</v>
      </c>
      <c r="AJ2683" cm="1">
        <f t="array" ref="AJ2683">MATCH(Table1[[#This Row],[Game_ID]],_xlfn.UNIQUE(_xlfn._xlws.FILTER(Table1[Game_ID],Table1[Team]=Table1[[#This Row],[Team]])),0)</f>
        <v>13</v>
      </c>
      <c r="AK2683">
        <f>IF(Table1[[#This Row],[Last5_Flag]]=1,1,0)</f>
        <v>0</v>
      </c>
      <c r="AL2683">
        <f>COUNTIFS(
    Table1[Player Name], Table1[[#This Row],[Player Name]],
    Table1[Position], Table1[[#This Row],[Position]]
)</f>
        <v>19</v>
      </c>
      <c r="AM2683" t="str" cm="1">
        <f t="array" ref="AM26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684" spans="1:39" x14ac:dyDescent="0.2">
      <c r="A2684" t="str">
        <f>TEXT(Table1[[#This Row],[Date]],"yyyymmdd") &amp; "_" &amp; (LEFT(D2684,3) &amp; "_" &amp; LEFT(E2684,3) &amp; "_" &amp; (Table1[[#This Row],[Game_no.]]))</f>
        <v>20260321_D&amp;E_Fro_2</v>
      </c>
      <c r="B2684" s="1">
        <v>46102</v>
      </c>
      <c r="C2684" s="3">
        <v>2</v>
      </c>
      <c r="D2684" t="s">
        <v>42</v>
      </c>
      <c r="E2684" t="s">
        <v>338</v>
      </c>
      <c r="F2684" t="s">
        <v>338</v>
      </c>
      <c r="G2684" t="s">
        <v>42</v>
      </c>
      <c r="H2684" t="s">
        <v>355</v>
      </c>
      <c r="I2684" t="str">
        <f>TRIM(SUBSTITUTE(Table1[[#This Row],[Player]], " ", ""))</f>
        <v>I.Dietrich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f t="shared" si="126"/>
        <v>0</v>
      </c>
      <c r="W2684" t="s">
        <v>73</v>
      </c>
      <c r="X2684" s="3"/>
      <c r="Y2684">
        <v>0</v>
      </c>
      <c r="AF2684">
        <f>Table1[[#This Row],[AB]]+Table1[[#This Row],[BB]]+Table1[[#This Row],[SF]]</f>
        <v>0</v>
      </c>
      <c r="AG2684">
        <f>Table1[[#This Row],[H]]+Table1[[#This Row],[BB]]</f>
        <v>0</v>
      </c>
      <c r="AH2684">
        <f>Table1[[#This Row],[H]]-Table1[[#This Row],[2B]]-Table1[[#This Row],[3B]]-Table1[[#This Row],[HR]]</f>
        <v>0</v>
      </c>
      <c r="AI2684" s="3">
        <f>IF(Table1[[#This Row],[Team_Game_Number]] &gt;_xlfn.MAXIFS(Table1[Team_Game_Number],Table1[Team],Table1[[#This Row],[Team]]) - 5,1,0)</f>
        <v>0</v>
      </c>
      <c r="AJ2684" cm="1">
        <f t="array" ref="AJ2684">MATCH(Table1[[#This Row],[Game_ID]],_xlfn.UNIQUE(_xlfn._xlws.FILTER(Table1[Game_ID],Table1[Team]=Table1[[#This Row],[Team]])),0)</f>
        <v>13</v>
      </c>
      <c r="AK2684">
        <f>IF(Table1[[#This Row],[Last5_Flag]]=1,1,0)</f>
        <v>0</v>
      </c>
      <c r="AL2684">
        <f>COUNTIFS(
    Table1[Player Name], Table1[[#This Row],[Player Name]],
    Table1[Position], Table1[[#This Row],[Position]]
)</f>
        <v>2</v>
      </c>
      <c r="AM2684" t="str" cm="1">
        <f t="array" ref="AM26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685" spans="1:39" x14ac:dyDescent="0.2">
      <c r="A2685" t="str">
        <f>TEXT(Table1[[#This Row],[Date]],"yyyymmdd") &amp; "_" &amp; (LEFT(D2685,3) &amp; "_" &amp; LEFT(E2685,3) &amp; "_" &amp; (Table1[[#This Row],[Game_no.]]))</f>
        <v>20260321_D&amp;E_Fro_2</v>
      </c>
      <c r="B2685" s="1">
        <v>46102</v>
      </c>
      <c r="C2685" s="3">
        <v>2</v>
      </c>
      <c r="D2685" t="s">
        <v>42</v>
      </c>
      <c r="E2685" t="s">
        <v>338</v>
      </c>
      <c r="F2685" t="s">
        <v>338</v>
      </c>
      <c r="G2685" t="s">
        <v>42</v>
      </c>
      <c r="H2685" t="s">
        <v>343</v>
      </c>
      <c r="I2685" t="str">
        <f>TRIM(SUBSTITUTE(Table1[[#This Row],[Player]], " ", ""))</f>
        <v>B.Russo</v>
      </c>
      <c r="J2685">
        <v>2</v>
      </c>
      <c r="K2685">
        <v>0</v>
      </c>
      <c r="L2685">
        <v>0</v>
      </c>
      <c r="M2685">
        <v>1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f t="shared" si="126"/>
        <v>0</v>
      </c>
      <c r="W2685" t="s">
        <v>54</v>
      </c>
      <c r="X2685" s="3">
        <v>5</v>
      </c>
      <c r="Y2685">
        <v>0</v>
      </c>
      <c r="AF2685">
        <f>Table1[[#This Row],[AB]]+Table1[[#This Row],[BB]]+Table1[[#This Row],[SF]]</f>
        <v>3</v>
      </c>
      <c r="AG2685">
        <f>Table1[[#This Row],[H]]+Table1[[#This Row],[BB]]</f>
        <v>1</v>
      </c>
      <c r="AH2685">
        <f>Table1[[#This Row],[H]]-Table1[[#This Row],[2B]]-Table1[[#This Row],[3B]]-Table1[[#This Row],[HR]]</f>
        <v>0</v>
      </c>
      <c r="AI2685" s="3">
        <f>IF(Table1[[#This Row],[Team_Game_Number]] &gt;_xlfn.MAXIFS(Table1[Team_Game_Number],Table1[Team],Table1[[#This Row],[Team]]) - 5,1,0)</f>
        <v>0</v>
      </c>
      <c r="AJ2685" cm="1">
        <f t="array" ref="AJ2685">MATCH(Table1[[#This Row],[Game_ID]],_xlfn.UNIQUE(_xlfn._xlws.FILTER(Table1[Game_ID],Table1[Team]=Table1[[#This Row],[Team]])),0)</f>
        <v>13</v>
      </c>
      <c r="AK2685">
        <f>IF(Table1[[#This Row],[Last5_Flag]]=1,1,0)</f>
        <v>0</v>
      </c>
      <c r="AL2685">
        <f>COUNTIFS(
    Table1[Player Name], Table1[[#This Row],[Player Name]],
    Table1[Position], Table1[[#This Row],[Position]]
)</f>
        <v>21</v>
      </c>
      <c r="AM2685" t="str" cm="1">
        <f t="array" ref="AM26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686" spans="1:39" x14ac:dyDescent="0.2">
      <c r="A2686" t="str">
        <f>TEXT(Table1[[#This Row],[Date]],"yyyymmdd") &amp; "_" &amp; (LEFT(D2686,3) &amp; "_" &amp; LEFT(E2686,3) &amp; "_" &amp; (Table1[[#This Row],[Game_no.]]))</f>
        <v>20260321_D&amp;E_Fro_2</v>
      </c>
      <c r="B2686" s="1">
        <v>46102</v>
      </c>
      <c r="C2686" s="3">
        <v>2</v>
      </c>
      <c r="D2686" t="s">
        <v>42</v>
      </c>
      <c r="E2686" t="s">
        <v>338</v>
      </c>
      <c r="F2686" t="s">
        <v>338</v>
      </c>
      <c r="G2686" t="s">
        <v>42</v>
      </c>
      <c r="H2686" t="s">
        <v>345</v>
      </c>
      <c r="I2686" t="str">
        <f>TRIM(SUBSTITUTE(Table1[[#This Row],[Player]], " ", ""))</f>
        <v>I.Donaldson</v>
      </c>
      <c r="J2686">
        <v>4</v>
      </c>
      <c r="K2686">
        <v>1</v>
      </c>
      <c r="L2686">
        <v>1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f t="shared" si="126"/>
        <v>5</v>
      </c>
      <c r="W2686" t="s">
        <v>116</v>
      </c>
      <c r="X2686" s="3">
        <v>6</v>
      </c>
      <c r="Y2686">
        <v>0</v>
      </c>
      <c r="Z2686">
        <v>2</v>
      </c>
      <c r="AA2686">
        <v>2</v>
      </c>
      <c r="AB2686">
        <v>0</v>
      </c>
      <c r="AC2686">
        <v>0</v>
      </c>
      <c r="AD2686">
        <v>0</v>
      </c>
      <c r="AE2686">
        <v>2</v>
      </c>
      <c r="AF2686">
        <f>Table1[[#This Row],[AB]]+Table1[[#This Row],[BB]]+Table1[[#This Row],[SF]]</f>
        <v>4</v>
      </c>
      <c r="AG2686">
        <f>Table1[[#This Row],[H]]+Table1[[#This Row],[BB]]</f>
        <v>1</v>
      </c>
      <c r="AH2686">
        <f>Table1[[#This Row],[H]]-Table1[[#This Row],[2B]]-Table1[[#This Row],[3B]]-Table1[[#This Row],[HR]]</f>
        <v>0</v>
      </c>
      <c r="AI2686" s="3">
        <f>IF(Table1[[#This Row],[Team_Game_Number]] &gt;_xlfn.MAXIFS(Table1[Team_Game_Number],Table1[Team],Table1[[#This Row],[Team]]) - 5,1,0)</f>
        <v>0</v>
      </c>
      <c r="AJ2686" cm="1">
        <f t="array" ref="AJ2686">MATCH(Table1[[#This Row],[Game_ID]],_xlfn.UNIQUE(_xlfn._xlws.FILTER(Table1[Game_ID],Table1[Team]=Table1[[#This Row],[Team]])),0)</f>
        <v>13</v>
      </c>
      <c r="AK2686">
        <f>IF(Table1[[#This Row],[Last5_Flag]]=1,1,0)</f>
        <v>0</v>
      </c>
      <c r="AL2686">
        <f>COUNTIFS(
    Table1[Player Name], Table1[[#This Row],[Player Name]],
    Table1[Position], Table1[[#This Row],[Position]]
)</f>
        <v>1</v>
      </c>
      <c r="AM2686" t="str" cm="1">
        <f t="array" ref="AM26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687" spans="1:39" x14ac:dyDescent="0.2">
      <c r="A2687" t="str">
        <f>TEXT(Table1[[#This Row],[Date]],"yyyymmdd") &amp; "_" &amp; (LEFT(D2687,3) &amp; "_" &amp; LEFT(E2687,3) &amp; "_" &amp; (Table1[[#This Row],[Game_no.]]))</f>
        <v>20260321_D&amp;E_Fro_2</v>
      </c>
      <c r="B2687" s="1">
        <v>46102</v>
      </c>
      <c r="C2687" s="3">
        <v>2</v>
      </c>
      <c r="D2687" t="s">
        <v>42</v>
      </c>
      <c r="E2687" t="s">
        <v>338</v>
      </c>
      <c r="F2687" t="s">
        <v>338</v>
      </c>
      <c r="G2687" t="s">
        <v>42</v>
      </c>
      <c r="H2687" t="s">
        <v>346</v>
      </c>
      <c r="I2687" t="str">
        <f>TRIM(SUBSTITUTE(Table1[[#This Row],[Player]], " ", ""))</f>
        <v>A.Myers</v>
      </c>
      <c r="J2687">
        <v>3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f t="shared" si="126"/>
        <v>1</v>
      </c>
      <c r="W2687" t="s">
        <v>164</v>
      </c>
      <c r="X2687" s="3">
        <v>7</v>
      </c>
      <c r="Y2687">
        <v>0</v>
      </c>
      <c r="Z2687">
        <v>2.3330000000000002</v>
      </c>
      <c r="AA2687">
        <v>2</v>
      </c>
      <c r="AB2687">
        <v>0</v>
      </c>
      <c r="AC2687">
        <v>0</v>
      </c>
      <c r="AD2687">
        <v>0</v>
      </c>
      <c r="AE2687">
        <v>1</v>
      </c>
      <c r="AF2687">
        <f>Table1[[#This Row],[AB]]+Table1[[#This Row],[BB]]+Table1[[#This Row],[SF]]</f>
        <v>3</v>
      </c>
      <c r="AG2687">
        <f>Table1[[#This Row],[H]]+Table1[[#This Row],[BB]]</f>
        <v>1</v>
      </c>
      <c r="AH2687">
        <f>Table1[[#This Row],[H]]-Table1[[#This Row],[2B]]-Table1[[#This Row],[3B]]-Table1[[#This Row],[HR]]</f>
        <v>1</v>
      </c>
      <c r="AI2687" s="3">
        <f>IF(Table1[[#This Row],[Team_Game_Number]] &gt;_xlfn.MAXIFS(Table1[Team_Game_Number],Table1[Team],Table1[[#This Row],[Team]]) - 5,1,0)</f>
        <v>0</v>
      </c>
      <c r="AJ2687" cm="1">
        <f t="array" ref="AJ2687">MATCH(Table1[[#This Row],[Game_ID]],_xlfn.UNIQUE(_xlfn._xlws.FILTER(Table1[Game_ID],Table1[Team]=Table1[[#This Row],[Team]])),0)</f>
        <v>13</v>
      </c>
      <c r="AK2687">
        <f>IF(Table1[[#This Row],[Last5_Flag]]=1,1,0)</f>
        <v>0</v>
      </c>
      <c r="AL2687">
        <f>COUNTIFS(
    Table1[Player Name], Table1[[#This Row],[Player Name]],
    Table1[Position], Table1[[#This Row],[Position]]
)</f>
        <v>4</v>
      </c>
      <c r="AM2687" t="str" cm="1">
        <f t="array" ref="AM26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688" spans="1:39" x14ac:dyDescent="0.2">
      <c r="A2688" t="str">
        <f>TEXT(Table1[[#This Row],[Date]],"yyyymmdd") &amp; "_" &amp; (LEFT(D2688,3) &amp; "_" &amp; LEFT(E2688,3) &amp; "_" &amp; (Table1[[#This Row],[Game_no.]]))</f>
        <v>20260321_D&amp;E_Fro_2</v>
      </c>
      <c r="B2688" s="1">
        <v>46102</v>
      </c>
      <c r="C2688" s="3">
        <v>2</v>
      </c>
      <c r="D2688" t="s">
        <v>42</v>
      </c>
      <c r="E2688" t="s">
        <v>338</v>
      </c>
      <c r="F2688" t="s">
        <v>338</v>
      </c>
      <c r="G2688" t="s">
        <v>42</v>
      </c>
      <c r="H2688" t="s">
        <v>348</v>
      </c>
      <c r="I2688" t="str">
        <f>TRIM(SUBSTITUTE(Table1[[#This Row],[Player]], " ", ""))</f>
        <v>S.Magee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f t="shared" si="126"/>
        <v>0</v>
      </c>
      <c r="W2688" t="s">
        <v>166</v>
      </c>
      <c r="X2688" s="3">
        <v>7</v>
      </c>
      <c r="Y2688">
        <v>0</v>
      </c>
      <c r="Z2688">
        <v>2.6669999999999998</v>
      </c>
      <c r="AA2688">
        <v>4</v>
      </c>
      <c r="AB2688">
        <v>3</v>
      </c>
      <c r="AC2688">
        <v>3</v>
      </c>
      <c r="AD2688">
        <v>0</v>
      </c>
      <c r="AE2688">
        <v>1</v>
      </c>
      <c r="AF2688">
        <f>Table1[[#This Row],[AB]]+Table1[[#This Row],[BB]]+Table1[[#This Row],[SF]]</f>
        <v>1</v>
      </c>
      <c r="AG2688">
        <f>Table1[[#This Row],[H]]+Table1[[#This Row],[BB]]</f>
        <v>0</v>
      </c>
      <c r="AH2688">
        <f>Table1[[#This Row],[H]]-Table1[[#This Row],[2B]]-Table1[[#This Row],[3B]]-Table1[[#This Row],[HR]]</f>
        <v>0</v>
      </c>
      <c r="AI2688" s="3">
        <f>IF(Table1[[#This Row],[Team_Game_Number]] &gt;_xlfn.MAXIFS(Table1[Team_Game_Number],Table1[Team],Table1[[#This Row],[Team]]) - 5,1,0)</f>
        <v>0</v>
      </c>
      <c r="AJ2688" cm="1">
        <f t="array" ref="AJ2688">MATCH(Table1[[#This Row],[Game_ID]],_xlfn.UNIQUE(_xlfn._xlws.FILTER(Table1[Game_ID],Table1[Team]=Table1[[#This Row],[Team]])),0)</f>
        <v>13</v>
      </c>
      <c r="AK2688">
        <f>IF(Table1[[#This Row],[Last5_Flag]]=1,1,0)</f>
        <v>0</v>
      </c>
      <c r="AL2688">
        <f>COUNTIFS(
    Table1[Player Name], Table1[[#This Row],[Player Name]],
    Table1[Position], Table1[[#This Row],[Position]]
)</f>
        <v>1</v>
      </c>
      <c r="AM2688" t="str" cm="1">
        <f t="array" ref="AM26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689" spans="1:39" x14ac:dyDescent="0.2">
      <c r="A2689" t="str">
        <f>TEXT(Table1[[#This Row],[Date]],"yyyymmdd") &amp; "_" &amp; (LEFT(D2689,3) &amp; "_" &amp; LEFT(E2689,3) &amp; "_" &amp; (Table1[[#This Row],[Game_no.]]))</f>
        <v>20260321_D&amp;E_Fro_2</v>
      </c>
      <c r="B2689" s="1">
        <v>46102</v>
      </c>
      <c r="C2689" s="3">
        <v>2</v>
      </c>
      <c r="D2689" t="s">
        <v>42</v>
      </c>
      <c r="E2689" t="s">
        <v>338</v>
      </c>
      <c r="F2689" t="s">
        <v>338</v>
      </c>
      <c r="G2689" t="s">
        <v>42</v>
      </c>
      <c r="H2689" t="s">
        <v>344</v>
      </c>
      <c r="I2689" t="str">
        <f>TRIM(SUBSTITUTE(Table1[[#This Row],[Player]], " ", ""))</f>
        <v>S.Haller</v>
      </c>
      <c r="J2689">
        <v>2</v>
      </c>
      <c r="K2689">
        <v>1</v>
      </c>
      <c r="L2689">
        <v>1</v>
      </c>
      <c r="M2689">
        <v>0</v>
      </c>
      <c r="N2689">
        <v>1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f t="shared" si="126"/>
        <v>3</v>
      </c>
      <c r="W2689" t="s">
        <v>48</v>
      </c>
      <c r="X2689" s="3">
        <v>8</v>
      </c>
      <c r="Y2689">
        <v>0</v>
      </c>
      <c r="AF2689">
        <f>Table1[[#This Row],[AB]]+Table1[[#This Row],[BB]]+Table1[[#This Row],[SF]]</f>
        <v>3</v>
      </c>
      <c r="AG2689">
        <f>Table1[[#This Row],[H]]+Table1[[#This Row],[BB]]</f>
        <v>2</v>
      </c>
      <c r="AH2689">
        <f>Table1[[#This Row],[H]]-Table1[[#This Row],[2B]]-Table1[[#This Row],[3B]]-Table1[[#This Row],[HR]]</f>
        <v>0</v>
      </c>
      <c r="AI2689" s="3">
        <f>IF(Table1[[#This Row],[Team_Game_Number]] &gt;_xlfn.MAXIFS(Table1[Team_Game_Number],Table1[Team],Table1[[#This Row],[Team]]) - 5,1,0)</f>
        <v>0</v>
      </c>
      <c r="AJ2689" cm="1">
        <f t="array" ref="AJ2689">MATCH(Table1[[#This Row],[Game_ID]],_xlfn.UNIQUE(_xlfn._xlws.FILTER(Table1[Game_ID],Table1[Team]=Table1[[#This Row],[Team]])),0)</f>
        <v>13</v>
      </c>
      <c r="AK2689">
        <f>IF(Table1[[#This Row],[Last5_Flag]]=1,1,0)</f>
        <v>0</v>
      </c>
      <c r="AL2689">
        <f>COUNTIFS(
    Table1[Player Name], Table1[[#This Row],[Player Name]],
    Table1[Position], Table1[[#This Row],[Position]]
)</f>
        <v>17</v>
      </c>
      <c r="AM2689" t="str" cm="1">
        <f t="array" ref="AM26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690" spans="1:39" x14ac:dyDescent="0.2">
      <c r="A2690" t="str">
        <f>TEXT(Table1[[#This Row],[Date]],"yyyymmdd") &amp; "_" &amp; (LEFT(D2690,3) &amp; "_" &amp; LEFT(E2690,3) &amp; "_" &amp; (Table1[[#This Row],[Game_no.]]))</f>
        <v>20260321_D&amp;E_Fro_2</v>
      </c>
      <c r="B2690" s="1">
        <v>46102</v>
      </c>
      <c r="C2690" s="3">
        <v>2</v>
      </c>
      <c r="D2690" t="s">
        <v>42</v>
      </c>
      <c r="E2690" t="s">
        <v>338</v>
      </c>
      <c r="F2690" t="s">
        <v>338</v>
      </c>
      <c r="G2690" t="s">
        <v>42</v>
      </c>
      <c r="H2690" t="s">
        <v>340</v>
      </c>
      <c r="I2690" t="str">
        <f>TRIM(SUBSTITUTE(Table1[[#This Row],[Player]], " ", ""))</f>
        <v>Z.Marinello</v>
      </c>
      <c r="J2690">
        <v>3</v>
      </c>
      <c r="K2690">
        <v>0</v>
      </c>
      <c r="L2690">
        <v>1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f t="shared" si="126"/>
        <v>1</v>
      </c>
      <c r="W2690" t="s">
        <v>7</v>
      </c>
      <c r="X2690" s="3">
        <v>9</v>
      </c>
      <c r="Y2690">
        <v>0</v>
      </c>
      <c r="AF2690">
        <f>Table1[[#This Row],[AB]]+Table1[[#This Row],[BB]]+Table1[[#This Row],[SF]]</f>
        <v>3</v>
      </c>
      <c r="AG2690">
        <f>Table1[[#This Row],[H]]+Table1[[#This Row],[BB]]</f>
        <v>1</v>
      </c>
      <c r="AH2690">
        <f>Table1[[#This Row],[H]]-Table1[[#This Row],[2B]]-Table1[[#This Row],[3B]]-Table1[[#This Row],[HR]]</f>
        <v>1</v>
      </c>
      <c r="AI2690" s="3">
        <f>IF(Table1[[#This Row],[Team_Game_Number]] &gt;_xlfn.MAXIFS(Table1[Team_Game_Number],Table1[Team],Table1[[#This Row],[Team]]) - 5,1,0)</f>
        <v>0</v>
      </c>
      <c r="AJ2690" cm="1">
        <f t="array" ref="AJ2690">MATCH(Table1[[#This Row],[Game_ID]],_xlfn.UNIQUE(_xlfn._xlws.FILTER(Table1[Game_ID],Table1[Team]=Table1[[#This Row],[Team]])),0)</f>
        <v>13</v>
      </c>
      <c r="AK2690">
        <f>IF(Table1[[#This Row],[Last5_Flag]]=1,1,0)</f>
        <v>0</v>
      </c>
      <c r="AL2690">
        <f>COUNTIFS(
    Table1[Player Name], Table1[[#This Row],[Player Name]],
    Table1[Position], Table1[[#This Row],[Position]]
)</f>
        <v>16</v>
      </c>
      <c r="AM2690" t="str" cm="1">
        <f t="array" ref="AM26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691" spans="1:39" x14ac:dyDescent="0.2">
      <c r="A2691" t="str">
        <f>TEXT(Table1[[#This Row],[Date]],"yyyymmdd") &amp; "_" &amp; (LEFT(D2691,3) &amp; "_" &amp; LEFT(E2691,3) &amp; "_" &amp; (Table1[[#This Row],[Game_no.]]))</f>
        <v>20260321_D&amp;E_Fro_2</v>
      </c>
      <c r="B2691" s="1">
        <v>46102</v>
      </c>
      <c r="C2691" s="3">
        <v>2</v>
      </c>
      <c r="D2691" t="s">
        <v>42</v>
      </c>
      <c r="E2691" t="s">
        <v>338</v>
      </c>
      <c r="F2691" t="s">
        <v>338</v>
      </c>
      <c r="G2691" t="s">
        <v>42</v>
      </c>
      <c r="H2691" t="s">
        <v>372</v>
      </c>
      <c r="I2691" t="str">
        <f>TRIM(SUBSTITUTE(Table1[[#This Row],[Player]], " ", ""))</f>
        <v>R.Durnall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f>L2691*1+P2691*2+Q2691*3+R2691*4</f>
        <v>0</v>
      </c>
      <c r="W2691" t="s">
        <v>73</v>
      </c>
      <c r="X2691" s="3"/>
      <c r="Y2691">
        <v>0</v>
      </c>
      <c r="AF2691">
        <f>Table1[[#This Row],[AB]]+Table1[[#This Row],[BB]]+Table1[[#This Row],[SF]]</f>
        <v>0</v>
      </c>
      <c r="AG2691">
        <f>Table1[[#This Row],[H]]+Table1[[#This Row],[BB]]</f>
        <v>0</v>
      </c>
      <c r="AH2691">
        <f>Table1[[#This Row],[H]]-Table1[[#This Row],[2B]]-Table1[[#This Row],[3B]]-Table1[[#This Row],[HR]]</f>
        <v>0</v>
      </c>
      <c r="AI2691" s="3">
        <f>IF(Table1[[#This Row],[Team_Game_Number]] &gt;_xlfn.MAXIFS(Table1[Team_Game_Number],Table1[Team],Table1[[#This Row],[Team]]) - 5,1,0)</f>
        <v>0</v>
      </c>
      <c r="AJ2691" cm="1">
        <f t="array" ref="AJ2691">MATCH(Table1[[#This Row],[Game_ID]],_xlfn.UNIQUE(_xlfn._xlws.FILTER(Table1[Game_ID],Table1[Team]=Table1[[#This Row],[Team]])),0)</f>
        <v>13</v>
      </c>
      <c r="AK2691">
        <f>IF(Table1[[#This Row],[Last5_Flag]]=1,1,0)</f>
        <v>0</v>
      </c>
      <c r="AL2691">
        <f>COUNTIFS(
    Table1[Player Name], Table1[[#This Row],[Player Name]],
    Table1[Position], Table1[[#This Row],[Position]]
)</f>
        <v>6</v>
      </c>
      <c r="AM2691" t="str" cm="1">
        <f t="array" ref="AM26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692" spans="1:39" x14ac:dyDescent="0.2">
      <c r="A2692" t="str">
        <f>TEXT(Table1[[#This Row],[Date]],"yyyymmdd") &amp; "_" &amp; (LEFT(D2692,3) &amp; "_" &amp; LEFT(E2692,3) &amp; "_" &amp; (Table1[[#This Row],[Game_no.]]))</f>
        <v>20260321_D&amp;E_Fro_2</v>
      </c>
      <c r="B2692" s="1">
        <v>46102</v>
      </c>
      <c r="C2692" s="3">
        <v>2</v>
      </c>
      <c r="D2692" t="s">
        <v>42</v>
      </c>
      <c r="E2692" t="s">
        <v>338</v>
      </c>
      <c r="F2692" t="s">
        <v>42</v>
      </c>
      <c r="G2692" t="s">
        <v>338</v>
      </c>
      <c r="H2692" t="s">
        <v>51</v>
      </c>
      <c r="I2692" t="str">
        <f>TRIM(SUBSTITUTE(Table1[[#This Row],[Player]], " ", ""))</f>
        <v>G.Wessling</v>
      </c>
      <c r="J2692">
        <v>3</v>
      </c>
      <c r="K2692">
        <v>1</v>
      </c>
      <c r="L2692">
        <v>3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f t="shared" ref="V2692:V2694" si="127">L2692*1+P2692*2+Q2692*3+R2692*4</f>
        <v>3</v>
      </c>
      <c r="W2692" t="s">
        <v>52</v>
      </c>
      <c r="X2692" s="3">
        <v>1</v>
      </c>
      <c r="Y2692">
        <v>0</v>
      </c>
      <c r="AF2692">
        <f>Table1[[#This Row],[AB]]+Table1[[#This Row],[BB]]+Table1[[#This Row],[SF]]</f>
        <v>3</v>
      </c>
      <c r="AG2692">
        <f>Table1[[#This Row],[H]]+Table1[[#This Row],[BB]]</f>
        <v>3</v>
      </c>
      <c r="AH2692">
        <f>Table1[[#This Row],[H]]-Table1[[#This Row],[2B]]-Table1[[#This Row],[3B]]-Table1[[#This Row],[HR]]</f>
        <v>3</v>
      </c>
      <c r="AI2692" s="3">
        <f>IF(Table1[[#This Row],[Team_Game_Number]] &gt;_xlfn.MAXIFS(Table1[Team_Game_Number],Table1[Team],Table1[[#This Row],[Team]]) - 5,1,0)</f>
        <v>0</v>
      </c>
      <c r="AJ2692" cm="1">
        <f t="array" ref="AJ2692">MATCH(Table1[[#This Row],[Game_ID]],_xlfn.UNIQUE(_xlfn._xlws.FILTER(Table1[Game_ID],Table1[Team]=Table1[[#This Row],[Team]])),0)</f>
        <v>25</v>
      </c>
      <c r="AK2692">
        <f>IF(Table1[[#This Row],[Last5_Flag]]=1,1,0)</f>
        <v>0</v>
      </c>
      <c r="AL2692">
        <f>COUNTIFS(
    Table1[Player Name], Table1[[#This Row],[Player Name]],
    Table1[Position], Table1[[#This Row],[Position]]
)</f>
        <v>26</v>
      </c>
      <c r="AM2692" t="str" cm="1">
        <f t="array" ref="AM26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693" spans="1:39" x14ac:dyDescent="0.2">
      <c r="A2693" t="str">
        <f>TEXT(Table1[[#This Row],[Date]],"yyyymmdd") &amp; "_" &amp; (LEFT(D2693,3) &amp; "_" &amp; LEFT(E2693,3) &amp; "_" &amp; (Table1[[#This Row],[Game_no.]]))</f>
        <v>20260321_D&amp;E_Fro_2</v>
      </c>
      <c r="B2693" s="1">
        <v>46102</v>
      </c>
      <c r="C2693" s="3">
        <v>2</v>
      </c>
      <c r="D2693" t="s">
        <v>42</v>
      </c>
      <c r="E2693" t="s">
        <v>338</v>
      </c>
      <c r="F2693" t="s">
        <v>42</v>
      </c>
      <c r="G2693" t="s">
        <v>338</v>
      </c>
      <c r="H2693" t="s">
        <v>460</v>
      </c>
      <c r="I2693" t="str">
        <f>TRIM(SUBSTITUTE(Table1[[#This Row],[Player]], " ", ""))</f>
        <v>C.Montgomery</v>
      </c>
      <c r="J2693">
        <v>4</v>
      </c>
      <c r="K2693">
        <v>1</v>
      </c>
      <c r="L2693">
        <v>1</v>
      </c>
      <c r="M2693">
        <v>1</v>
      </c>
      <c r="N2693">
        <v>0</v>
      </c>
      <c r="O2693">
        <v>2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f t="shared" si="127"/>
        <v>3</v>
      </c>
      <c r="W2693" t="s">
        <v>53</v>
      </c>
      <c r="X2693" s="3">
        <v>2</v>
      </c>
      <c r="Y2693">
        <v>0</v>
      </c>
      <c r="AF2693">
        <f>Table1[[#This Row],[AB]]+Table1[[#This Row],[BB]]+Table1[[#This Row],[SF]]</f>
        <v>4</v>
      </c>
      <c r="AG2693">
        <f>Table1[[#This Row],[H]]+Table1[[#This Row],[BB]]</f>
        <v>1</v>
      </c>
      <c r="AH2693">
        <f>Table1[[#This Row],[H]]-Table1[[#This Row],[2B]]-Table1[[#This Row],[3B]]-Table1[[#This Row],[HR]]</f>
        <v>0</v>
      </c>
      <c r="AI2693" s="3">
        <f>IF(Table1[[#This Row],[Team_Game_Number]] &gt;_xlfn.MAXIFS(Table1[Team_Game_Number],Table1[Team],Table1[[#This Row],[Team]]) - 5,1,0)</f>
        <v>0</v>
      </c>
      <c r="AJ2693" cm="1">
        <f t="array" ref="AJ2693">MATCH(Table1[[#This Row],[Game_ID]],_xlfn.UNIQUE(_xlfn._xlws.FILTER(Table1[Game_ID],Table1[Team]=Table1[[#This Row],[Team]])),0)</f>
        <v>25</v>
      </c>
      <c r="AK2693">
        <f>IF(Table1[[#This Row],[Last5_Flag]]=1,1,0)</f>
        <v>0</v>
      </c>
      <c r="AL2693">
        <f>COUNTIFS(
    Table1[Player Name], Table1[[#This Row],[Player Name]],
    Table1[Position], Table1[[#This Row],[Position]]
)</f>
        <v>6</v>
      </c>
      <c r="AM2693" t="str" cm="1">
        <f t="array" ref="AM26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694" spans="1:39" x14ac:dyDescent="0.2">
      <c r="A2694" t="str">
        <f>TEXT(Table1[[#This Row],[Date]],"yyyymmdd") &amp; "_" &amp; (LEFT(D2694,3) &amp; "_" &amp; LEFT(E2694,3) &amp; "_" &amp; (Table1[[#This Row],[Game_no.]]))</f>
        <v>20260321_D&amp;E_Fro_2</v>
      </c>
      <c r="B2694" s="1">
        <v>46102</v>
      </c>
      <c r="C2694" s="3">
        <v>2</v>
      </c>
      <c r="D2694" t="s">
        <v>42</v>
      </c>
      <c r="E2694" t="s">
        <v>338</v>
      </c>
      <c r="F2694" t="s">
        <v>42</v>
      </c>
      <c r="G2694" t="s">
        <v>338</v>
      </c>
      <c r="H2694" t="s">
        <v>47</v>
      </c>
      <c r="I2694" t="str">
        <f>TRIM(SUBSTITUTE(Table1[[#This Row],[Player]], " ", ""))</f>
        <v>A.Zapach</v>
      </c>
      <c r="J2694">
        <v>4</v>
      </c>
      <c r="K2694">
        <v>0</v>
      </c>
      <c r="L2694">
        <v>2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f t="shared" si="127"/>
        <v>2</v>
      </c>
      <c r="W2694" t="s">
        <v>43</v>
      </c>
      <c r="X2694" s="3">
        <v>3</v>
      </c>
      <c r="Y2694">
        <v>0</v>
      </c>
      <c r="AF2694">
        <f>Table1[[#This Row],[AB]]+Table1[[#This Row],[BB]]+Table1[[#This Row],[SF]]</f>
        <v>4</v>
      </c>
      <c r="AG2694">
        <f>Table1[[#This Row],[H]]+Table1[[#This Row],[BB]]</f>
        <v>2</v>
      </c>
      <c r="AH2694">
        <f>Table1[[#This Row],[H]]-Table1[[#This Row],[2B]]-Table1[[#This Row],[3B]]-Table1[[#This Row],[HR]]</f>
        <v>2</v>
      </c>
      <c r="AI2694" s="3">
        <f>IF(Table1[[#This Row],[Team_Game_Number]] &gt;_xlfn.MAXIFS(Table1[Team_Game_Number],Table1[Team],Table1[[#This Row],[Team]]) - 5,1,0)</f>
        <v>0</v>
      </c>
      <c r="AJ2694" cm="1">
        <f t="array" ref="AJ2694">MATCH(Table1[[#This Row],[Game_ID]],_xlfn.UNIQUE(_xlfn._xlws.FILTER(Table1[Game_ID],Table1[Team]=Table1[[#This Row],[Team]])),0)</f>
        <v>25</v>
      </c>
      <c r="AK2694">
        <f>IF(Table1[[#This Row],[Last5_Flag]]=1,1,0)</f>
        <v>0</v>
      </c>
      <c r="AL2694">
        <f>COUNTIFS(
    Table1[Player Name], Table1[[#This Row],[Player Name]],
    Table1[Position], Table1[[#This Row],[Position]]
)</f>
        <v>27</v>
      </c>
      <c r="AM2694" t="str" cm="1">
        <f t="array" ref="AM26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695" spans="1:39" x14ac:dyDescent="0.2">
      <c r="A2695" t="str">
        <f>TEXT(Table1[[#This Row],[Date]],"yyyymmdd") &amp; "_" &amp; (LEFT(D2695,3) &amp; "_" &amp; LEFT(E2695,3) &amp; "_" &amp; (Table1[[#This Row],[Game_no.]]))</f>
        <v>20260321_D&amp;E_Fro_2</v>
      </c>
      <c r="B2695" s="1">
        <v>46102</v>
      </c>
      <c r="C2695" s="3">
        <v>2</v>
      </c>
      <c r="D2695" t="s">
        <v>42</v>
      </c>
      <c r="E2695" t="s">
        <v>338</v>
      </c>
      <c r="F2695" t="s">
        <v>42</v>
      </c>
      <c r="G2695" t="s">
        <v>338</v>
      </c>
      <c r="H2695" t="s">
        <v>96</v>
      </c>
      <c r="I2695" t="str">
        <f>TRIM(SUBSTITUTE(Table1[[#This Row],[Player]], " ", ""))</f>
        <v>A.Belcher</v>
      </c>
      <c r="J2695">
        <v>3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f t="shared" ref="V2695:V2708" si="128">L2695*1+P2695*2+Q2695*3+R2695*4</f>
        <v>0</v>
      </c>
      <c r="W2695" t="s">
        <v>57</v>
      </c>
      <c r="X2695" s="3">
        <v>4</v>
      </c>
      <c r="Y2695">
        <v>0</v>
      </c>
      <c r="AF2695">
        <f>Table1[[#This Row],[AB]]+Table1[[#This Row],[BB]]+Table1[[#This Row],[SF]]</f>
        <v>3</v>
      </c>
      <c r="AG2695">
        <f>Table1[[#This Row],[H]]+Table1[[#This Row],[BB]]</f>
        <v>0</v>
      </c>
      <c r="AH2695">
        <f>Table1[[#This Row],[H]]-Table1[[#This Row],[2B]]-Table1[[#This Row],[3B]]-Table1[[#This Row],[HR]]</f>
        <v>0</v>
      </c>
      <c r="AI2695" s="3">
        <f>IF(Table1[[#This Row],[Team_Game_Number]] &gt;_xlfn.MAXIFS(Table1[Team_Game_Number],Table1[Team],Table1[[#This Row],[Team]]) - 5,1,0)</f>
        <v>0</v>
      </c>
      <c r="AJ2695" cm="1">
        <f t="array" ref="AJ2695">MATCH(Table1[[#This Row],[Game_ID]],_xlfn.UNIQUE(_xlfn._xlws.FILTER(Table1[Game_ID],Table1[Team]=Table1[[#This Row],[Team]])),0)</f>
        <v>25</v>
      </c>
      <c r="AK2695">
        <f>IF(Table1[[#This Row],[Last5_Flag]]=1,1,0)</f>
        <v>0</v>
      </c>
      <c r="AL2695">
        <f>COUNTIFS(
    Table1[Player Name], Table1[[#This Row],[Player Name]],
    Table1[Position], Table1[[#This Row],[Position]]
)</f>
        <v>19</v>
      </c>
      <c r="AM2695" t="str" cm="1">
        <f t="array" ref="AM26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696" spans="1:39" x14ac:dyDescent="0.2">
      <c r="A2696" t="str">
        <f>TEXT(Table1[[#This Row],[Date]],"yyyymmdd") &amp; "_" &amp; (LEFT(D2696,3) &amp; "_" &amp; LEFT(E2696,3) &amp; "_" &amp; (Table1[[#This Row],[Game_no.]]))</f>
        <v>20260321_D&amp;E_Fro_2</v>
      </c>
      <c r="B2696" s="1">
        <v>46102</v>
      </c>
      <c r="C2696" s="3">
        <v>2</v>
      </c>
      <c r="D2696" t="s">
        <v>42</v>
      </c>
      <c r="E2696" t="s">
        <v>338</v>
      </c>
      <c r="F2696" t="s">
        <v>42</v>
      </c>
      <c r="G2696" t="s">
        <v>338</v>
      </c>
      <c r="H2696" t="s">
        <v>485</v>
      </c>
      <c r="I2696" t="str">
        <f>TRIM(SUBSTITUTE(Table1[[#This Row],[Player]], " ", ""))</f>
        <v>S.Jarivs</v>
      </c>
      <c r="J2696">
        <v>3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f t="shared" si="128"/>
        <v>0</v>
      </c>
      <c r="W2696" t="s">
        <v>50</v>
      </c>
      <c r="X2696" s="3">
        <v>5</v>
      </c>
      <c r="Y2696">
        <v>0</v>
      </c>
      <c r="AF2696">
        <f>Table1[[#This Row],[AB]]+Table1[[#This Row],[BB]]+Table1[[#This Row],[SF]]</f>
        <v>3</v>
      </c>
      <c r="AG2696">
        <f>Table1[[#This Row],[H]]+Table1[[#This Row],[BB]]</f>
        <v>0</v>
      </c>
      <c r="AH2696">
        <f>Table1[[#This Row],[H]]-Table1[[#This Row],[2B]]-Table1[[#This Row],[3B]]-Table1[[#This Row],[HR]]</f>
        <v>0</v>
      </c>
      <c r="AI2696" s="3">
        <f>IF(Table1[[#This Row],[Team_Game_Number]] &gt;_xlfn.MAXIFS(Table1[Team_Game_Number],Table1[Team],Table1[[#This Row],[Team]]) - 5,1,0)</f>
        <v>0</v>
      </c>
      <c r="AJ2696" cm="1">
        <f t="array" ref="AJ2696">MATCH(Table1[[#This Row],[Game_ID]],_xlfn.UNIQUE(_xlfn._xlws.FILTER(Table1[Game_ID],Table1[Team]=Table1[[#This Row],[Team]])),0)</f>
        <v>25</v>
      </c>
      <c r="AK2696">
        <f>IF(Table1[[#This Row],[Last5_Flag]]=1,1,0)</f>
        <v>0</v>
      </c>
      <c r="AL2696">
        <f>COUNTIFS(
    Table1[Player Name], Table1[[#This Row],[Player Name]],
    Table1[Position], Table1[[#This Row],[Position]]
)</f>
        <v>1</v>
      </c>
      <c r="AM2696" t="str" cm="1">
        <f t="array" ref="AM26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DP/P</v>
      </c>
    </row>
    <row r="2697" spans="1:39" x14ac:dyDescent="0.2">
      <c r="A2697" t="str">
        <f>TEXT(Table1[[#This Row],[Date]],"yyyymmdd") &amp; "_" &amp; (LEFT(D2697,3) &amp; "_" &amp; LEFT(E2697,3) &amp; "_" &amp; (Table1[[#This Row],[Game_no.]]))</f>
        <v>20260321_D&amp;E_Fro_2</v>
      </c>
      <c r="B2697" s="1">
        <v>46102</v>
      </c>
      <c r="C2697" s="3">
        <v>2</v>
      </c>
      <c r="D2697" t="s">
        <v>42</v>
      </c>
      <c r="E2697" t="s">
        <v>338</v>
      </c>
      <c r="F2697" t="s">
        <v>42</v>
      </c>
      <c r="G2697" t="s">
        <v>338</v>
      </c>
      <c r="H2697" t="s">
        <v>49</v>
      </c>
      <c r="I2697" t="str">
        <f>TRIM(SUBSTITUTE(Table1[[#This Row],[Player]], " ", ""))</f>
        <v>T.Fleming</v>
      </c>
      <c r="J2697">
        <v>3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f t="shared" si="128"/>
        <v>0</v>
      </c>
      <c r="W2697" t="s">
        <v>7</v>
      </c>
      <c r="X2697" s="3">
        <v>6</v>
      </c>
      <c r="Y2697">
        <v>1</v>
      </c>
      <c r="AF2697">
        <f>Table1[[#This Row],[AB]]+Table1[[#This Row],[BB]]+Table1[[#This Row],[SF]]</f>
        <v>3</v>
      </c>
      <c r="AG2697">
        <f>Table1[[#This Row],[H]]+Table1[[#This Row],[BB]]</f>
        <v>0</v>
      </c>
      <c r="AH2697">
        <f>Table1[[#This Row],[H]]-Table1[[#This Row],[2B]]-Table1[[#This Row],[3B]]-Table1[[#This Row],[HR]]</f>
        <v>0</v>
      </c>
      <c r="AI2697" s="3">
        <f>IF(Table1[[#This Row],[Team_Game_Number]] &gt;_xlfn.MAXIFS(Table1[Team_Game_Number],Table1[Team],Table1[[#This Row],[Team]]) - 5,1,0)</f>
        <v>0</v>
      </c>
      <c r="AJ2697" cm="1">
        <f t="array" ref="AJ2697">MATCH(Table1[[#This Row],[Game_ID]],_xlfn.UNIQUE(_xlfn._xlws.FILTER(Table1[Game_ID],Table1[Team]=Table1[[#This Row],[Team]])),0)</f>
        <v>25</v>
      </c>
      <c r="AK2697">
        <f>IF(Table1[[#This Row],[Last5_Flag]]=1,1,0)</f>
        <v>0</v>
      </c>
      <c r="AL2697">
        <f>COUNTIFS(
    Table1[Player Name], Table1[[#This Row],[Player Name]],
    Table1[Position], Table1[[#This Row],[Position]]
)</f>
        <v>12</v>
      </c>
      <c r="AM2697" t="str" cm="1">
        <f t="array" ref="AM26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698" spans="1:39" x14ac:dyDescent="0.2">
      <c r="A2698" t="str">
        <f>TEXT(Table1[[#This Row],[Date]],"yyyymmdd") &amp; "_" &amp; (LEFT(D2698,3) &amp; "_" &amp; LEFT(E2698,3) &amp; "_" &amp; (Table1[[#This Row],[Game_no.]]))</f>
        <v>20260321_D&amp;E_Fro_2</v>
      </c>
      <c r="B2698" s="1">
        <v>46102</v>
      </c>
      <c r="C2698" s="3">
        <v>2</v>
      </c>
      <c r="D2698" t="s">
        <v>42</v>
      </c>
      <c r="E2698" t="s">
        <v>338</v>
      </c>
      <c r="F2698" t="s">
        <v>42</v>
      </c>
      <c r="G2698" t="s">
        <v>338</v>
      </c>
      <c r="H2698" t="s">
        <v>44</v>
      </c>
      <c r="I2698" t="str">
        <f>TRIM(SUBSTITUTE(Table1[[#This Row],[Player]], " ", ""))</f>
        <v>A.Higgins</v>
      </c>
      <c r="J2698">
        <v>3</v>
      </c>
      <c r="K2698">
        <v>0</v>
      </c>
      <c r="L2698">
        <v>0</v>
      </c>
      <c r="M2698">
        <v>0</v>
      </c>
      <c r="N2698">
        <v>0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f t="shared" si="128"/>
        <v>0</v>
      </c>
      <c r="W2698" t="s">
        <v>48</v>
      </c>
      <c r="X2698" s="3">
        <v>7</v>
      </c>
      <c r="Y2698">
        <v>0</v>
      </c>
      <c r="AF2698">
        <f>Table1[[#This Row],[AB]]+Table1[[#This Row],[BB]]+Table1[[#This Row],[SF]]</f>
        <v>3</v>
      </c>
      <c r="AG2698">
        <f>Table1[[#This Row],[H]]+Table1[[#This Row],[BB]]</f>
        <v>0</v>
      </c>
      <c r="AH2698">
        <f>Table1[[#This Row],[H]]-Table1[[#This Row],[2B]]-Table1[[#This Row],[3B]]-Table1[[#This Row],[HR]]</f>
        <v>0</v>
      </c>
      <c r="AI2698" s="3">
        <f>IF(Table1[[#This Row],[Team_Game_Number]] &gt;_xlfn.MAXIFS(Table1[Team_Game_Number],Table1[Team],Table1[[#This Row],[Team]]) - 5,1,0)</f>
        <v>0</v>
      </c>
      <c r="AJ2698" cm="1">
        <f t="array" ref="AJ2698">MATCH(Table1[[#This Row],[Game_ID]],_xlfn.UNIQUE(_xlfn._xlws.FILTER(Table1[Game_ID],Table1[Team]=Table1[[#This Row],[Team]])),0)</f>
        <v>25</v>
      </c>
      <c r="AK2698">
        <f>IF(Table1[[#This Row],[Last5_Flag]]=1,1,0)</f>
        <v>0</v>
      </c>
      <c r="AL2698">
        <f>COUNTIFS(
    Table1[Player Name], Table1[[#This Row],[Player Name]],
    Table1[Position], Table1[[#This Row],[Position]]
)</f>
        <v>22</v>
      </c>
      <c r="AM2698" t="str" cm="1">
        <f t="array" ref="AM26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699" spans="1:39" x14ac:dyDescent="0.2">
      <c r="A2699" t="str">
        <f>TEXT(Table1[[#This Row],[Date]],"yyyymmdd") &amp; "_" &amp; (LEFT(D2699,3) &amp; "_" &amp; LEFT(E2699,3) &amp; "_" &amp; (Table1[[#This Row],[Game_no.]]))</f>
        <v>20260321_D&amp;E_Fro_2</v>
      </c>
      <c r="B2699" s="1">
        <v>46102</v>
      </c>
      <c r="C2699" s="3">
        <v>2</v>
      </c>
      <c r="D2699" t="s">
        <v>42</v>
      </c>
      <c r="E2699" t="s">
        <v>338</v>
      </c>
      <c r="F2699" t="s">
        <v>42</v>
      </c>
      <c r="G2699" t="s">
        <v>338</v>
      </c>
      <c r="H2699" t="s">
        <v>461</v>
      </c>
      <c r="I2699" t="str">
        <f>TRIM(SUBSTITUTE(Table1[[#This Row],[Player]], " ", ""))</f>
        <v>L.Ruiz-Rubio</v>
      </c>
      <c r="J2699">
        <v>3</v>
      </c>
      <c r="K2699">
        <v>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f t="shared" si="128"/>
        <v>1</v>
      </c>
      <c r="W2699" t="s">
        <v>8</v>
      </c>
      <c r="X2699" s="3">
        <v>8</v>
      </c>
      <c r="Y2699">
        <v>0</v>
      </c>
      <c r="AF2699">
        <f>Table1[[#This Row],[AB]]+Table1[[#This Row],[BB]]+Table1[[#This Row],[SF]]</f>
        <v>3</v>
      </c>
      <c r="AG2699">
        <f>Table1[[#This Row],[H]]+Table1[[#This Row],[BB]]</f>
        <v>1</v>
      </c>
      <c r="AH2699">
        <f>Table1[[#This Row],[H]]-Table1[[#This Row],[2B]]-Table1[[#This Row],[3B]]-Table1[[#This Row],[HR]]</f>
        <v>1</v>
      </c>
      <c r="AI2699" s="3">
        <f>IF(Table1[[#This Row],[Team_Game_Number]] &gt;_xlfn.MAXIFS(Table1[Team_Game_Number],Table1[Team],Table1[[#This Row],[Team]]) - 5,1,0)</f>
        <v>0</v>
      </c>
      <c r="AJ2699" cm="1">
        <f t="array" ref="AJ2699">MATCH(Table1[[#This Row],[Game_ID]],_xlfn.UNIQUE(_xlfn._xlws.FILTER(Table1[Game_ID],Table1[Team]=Table1[[#This Row],[Team]])),0)</f>
        <v>25</v>
      </c>
      <c r="AK2699">
        <f>IF(Table1[[#This Row],[Last5_Flag]]=1,1,0)</f>
        <v>0</v>
      </c>
      <c r="AL2699">
        <f>COUNTIFS(
    Table1[Player Name], Table1[[#This Row],[Player Name]],
    Table1[Position], Table1[[#This Row],[Position]]
)</f>
        <v>14</v>
      </c>
      <c r="AM2699" t="str" cm="1">
        <f t="array" ref="AM26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700" spans="1:39" x14ac:dyDescent="0.2">
      <c r="A2700" t="str">
        <f>TEXT(Table1[[#This Row],[Date]],"yyyymmdd") &amp; "_" &amp; (LEFT(D2700,3) &amp; "_" &amp; LEFT(E2700,3) &amp; "_" &amp; (Table1[[#This Row],[Game_no.]]))</f>
        <v>20260321_D&amp;E_Fro_2</v>
      </c>
      <c r="B2700" s="1">
        <v>46102</v>
      </c>
      <c r="C2700" s="3">
        <v>2</v>
      </c>
      <c r="D2700" t="s">
        <v>42</v>
      </c>
      <c r="E2700" t="s">
        <v>338</v>
      </c>
      <c r="F2700" t="s">
        <v>42</v>
      </c>
      <c r="G2700" t="s">
        <v>338</v>
      </c>
      <c r="H2700" t="s">
        <v>56</v>
      </c>
      <c r="I2700" t="str">
        <f>TRIM(SUBSTITUTE(Table1[[#This Row],[Player]], " ", ""))</f>
        <v>C.Warfield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f t="shared" si="128"/>
        <v>0</v>
      </c>
      <c r="W2700" t="s">
        <v>73</v>
      </c>
      <c r="X2700" s="3"/>
      <c r="Y2700">
        <v>0</v>
      </c>
      <c r="AF2700">
        <f>Table1[[#This Row],[AB]]+Table1[[#This Row],[BB]]+Table1[[#This Row],[SF]]</f>
        <v>0</v>
      </c>
      <c r="AG2700">
        <f>Table1[[#This Row],[H]]+Table1[[#This Row],[BB]]</f>
        <v>0</v>
      </c>
      <c r="AH2700">
        <f>Table1[[#This Row],[H]]-Table1[[#This Row],[2B]]-Table1[[#This Row],[3B]]-Table1[[#This Row],[HR]]</f>
        <v>0</v>
      </c>
      <c r="AI2700" s="3">
        <f>IF(Table1[[#This Row],[Team_Game_Number]] &gt;_xlfn.MAXIFS(Table1[Team_Game_Number],Table1[Team],Table1[[#This Row],[Team]]) - 5,1,0)</f>
        <v>0</v>
      </c>
      <c r="AJ2700" cm="1">
        <f t="array" ref="AJ2700">MATCH(Table1[[#This Row],[Game_ID]],_xlfn.UNIQUE(_xlfn._xlws.FILTER(Table1[Game_ID],Table1[Team]=Table1[[#This Row],[Team]])),0)</f>
        <v>25</v>
      </c>
      <c r="AK2700">
        <f>IF(Table1[[#This Row],[Last5_Flag]]=1,1,0)</f>
        <v>0</v>
      </c>
      <c r="AL2700">
        <f>COUNTIFS(
    Table1[Player Name], Table1[[#This Row],[Player Name]],
    Table1[Position], Table1[[#This Row],[Position]]
)</f>
        <v>5</v>
      </c>
      <c r="AM2700" t="str" cm="1">
        <f t="array" ref="AM27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701" spans="1:39" x14ac:dyDescent="0.2">
      <c r="A2701" t="str">
        <f>TEXT(Table1[[#This Row],[Date]],"yyyymmdd") &amp; "_" &amp; (LEFT(D2701,3) &amp; "_" &amp; LEFT(E2701,3) &amp; "_" &amp; (Table1[[#This Row],[Game_no.]]))</f>
        <v>20260321_D&amp;E_Fro_2</v>
      </c>
      <c r="B2701" s="1">
        <v>46102</v>
      </c>
      <c r="C2701" s="3">
        <v>2</v>
      </c>
      <c r="D2701" t="s">
        <v>42</v>
      </c>
      <c r="E2701" t="s">
        <v>338</v>
      </c>
      <c r="F2701" t="s">
        <v>42</v>
      </c>
      <c r="G2701" t="s">
        <v>338</v>
      </c>
      <c r="H2701" t="s">
        <v>55</v>
      </c>
      <c r="I2701" t="str">
        <f>TRIM(SUBSTITUTE(Table1[[#This Row],[Player]], " ", ""))</f>
        <v>M.Smith</v>
      </c>
      <c r="J2701">
        <v>3</v>
      </c>
      <c r="K2701">
        <v>1</v>
      </c>
      <c r="L2701">
        <v>1</v>
      </c>
      <c r="M2701">
        <v>1</v>
      </c>
      <c r="N2701">
        <v>0</v>
      </c>
      <c r="O2701">
        <v>1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f t="shared" si="128"/>
        <v>5</v>
      </c>
      <c r="W2701" t="s">
        <v>54</v>
      </c>
      <c r="X2701" s="3">
        <v>9</v>
      </c>
      <c r="Y2701">
        <v>0</v>
      </c>
      <c r="AF2701">
        <f>Table1[[#This Row],[AB]]+Table1[[#This Row],[BB]]+Table1[[#This Row],[SF]]</f>
        <v>3</v>
      </c>
      <c r="AG2701">
        <f>Table1[[#This Row],[H]]+Table1[[#This Row],[BB]]</f>
        <v>1</v>
      </c>
      <c r="AH2701">
        <f>Table1[[#This Row],[H]]-Table1[[#This Row],[2B]]-Table1[[#This Row],[3B]]-Table1[[#This Row],[HR]]</f>
        <v>0</v>
      </c>
      <c r="AI2701" s="3">
        <f>IF(Table1[[#This Row],[Team_Game_Number]] &gt;_xlfn.MAXIFS(Table1[Team_Game_Number],Table1[Team],Table1[[#This Row],[Team]]) - 5,1,0)</f>
        <v>0</v>
      </c>
      <c r="AJ2701" cm="1">
        <f t="array" ref="AJ2701">MATCH(Table1[[#This Row],[Game_ID]],_xlfn.UNIQUE(_xlfn._xlws.FILTER(Table1[Game_ID],Table1[Team]=Table1[[#This Row],[Team]])),0)</f>
        <v>25</v>
      </c>
      <c r="AK2701">
        <f>IF(Table1[[#This Row],[Last5_Flag]]=1,1,0)</f>
        <v>0</v>
      </c>
      <c r="AL2701">
        <f>COUNTIFS(
    Table1[Player Name], Table1[[#This Row],[Player Name]],
    Table1[Position], Table1[[#This Row],[Position]]
)</f>
        <v>21</v>
      </c>
      <c r="AM2701" t="str" cm="1">
        <f t="array" ref="AM27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702" spans="1:39" x14ac:dyDescent="0.2">
      <c r="A2702" t="str">
        <f>TEXT(Table1[[#This Row],[Date]],"yyyymmdd") &amp; "_" &amp; (LEFT(D2702,3) &amp; "_" &amp; LEFT(E2702,3) &amp; "_" &amp; (Table1[[#This Row],[Game_no.]]))</f>
        <v>20260321_D&amp;E_Fro_2</v>
      </c>
      <c r="B2702" s="1">
        <v>46102</v>
      </c>
      <c r="C2702" s="3">
        <v>2</v>
      </c>
      <c r="D2702" t="s">
        <v>42</v>
      </c>
      <c r="E2702" t="s">
        <v>338</v>
      </c>
      <c r="F2702" t="s">
        <v>42</v>
      </c>
      <c r="G2702" t="s">
        <v>338</v>
      </c>
      <c r="H2702" t="s">
        <v>60</v>
      </c>
      <c r="I2702" t="str">
        <f>TRIM(SUBSTITUTE(Table1[[#This Row],[Player]], " ", ""))</f>
        <v>A.Munoz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f t="shared" si="128"/>
        <v>0</v>
      </c>
      <c r="W2702" t="s">
        <v>58</v>
      </c>
      <c r="X2702" s="3"/>
      <c r="Y2702">
        <v>0</v>
      </c>
      <c r="Z2702">
        <v>2</v>
      </c>
      <c r="AA2702">
        <v>4</v>
      </c>
      <c r="AB2702">
        <v>1</v>
      </c>
      <c r="AC2702">
        <v>1</v>
      </c>
      <c r="AD2702">
        <v>1</v>
      </c>
      <c r="AE2702">
        <v>0</v>
      </c>
      <c r="AF2702">
        <f>Table1[[#This Row],[AB]]+Table1[[#This Row],[BB]]+Table1[[#This Row],[SF]]</f>
        <v>0</v>
      </c>
      <c r="AG2702">
        <f>Table1[[#This Row],[H]]+Table1[[#This Row],[BB]]</f>
        <v>0</v>
      </c>
      <c r="AH2702">
        <f>Table1[[#This Row],[H]]-Table1[[#This Row],[2B]]-Table1[[#This Row],[3B]]-Table1[[#This Row],[HR]]</f>
        <v>0</v>
      </c>
      <c r="AI2702" s="3">
        <f>IF(Table1[[#This Row],[Team_Game_Number]] &gt;_xlfn.MAXIFS(Table1[Team_Game_Number],Table1[Team],Table1[[#This Row],[Team]]) - 5,1,0)</f>
        <v>0</v>
      </c>
      <c r="AJ2702" cm="1">
        <f t="array" ref="AJ2702">MATCH(Table1[[#This Row],[Game_ID]],_xlfn.UNIQUE(_xlfn._xlws.FILTER(Table1[Game_ID],Table1[Team]=Table1[[#This Row],[Team]])),0)</f>
        <v>25</v>
      </c>
      <c r="AK2702">
        <f>IF(Table1[[#This Row],[Last5_Flag]]=1,1,0)</f>
        <v>0</v>
      </c>
      <c r="AL2702">
        <f>COUNTIFS(
    Table1[Player Name], Table1[[#This Row],[Player Name]],
    Table1[Position], Table1[[#This Row],[Position]]
)</f>
        <v>10</v>
      </c>
      <c r="AM2702" t="str" cm="1">
        <f t="array" ref="AM27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03" spans="1:39" x14ac:dyDescent="0.2">
      <c r="A2703" t="str">
        <f>TEXT(Table1[[#This Row],[Date]],"yyyymmdd") &amp; "_" &amp; (LEFT(D2703,3) &amp; "_" &amp; LEFT(E2703,3) &amp; "_" &amp; (Table1[[#This Row],[Game_no.]]))</f>
        <v>20260321_D&amp;E_Fro_2</v>
      </c>
      <c r="B2703" s="1">
        <v>46102</v>
      </c>
      <c r="C2703" s="3">
        <v>2</v>
      </c>
      <c r="D2703" t="s">
        <v>42</v>
      </c>
      <c r="E2703" t="s">
        <v>338</v>
      </c>
      <c r="F2703" t="s">
        <v>42</v>
      </c>
      <c r="G2703" t="s">
        <v>338</v>
      </c>
      <c r="H2703" t="s">
        <v>59</v>
      </c>
      <c r="I2703" t="str">
        <f>TRIM(SUBSTITUTE(Table1[[#This Row],[Player]], " ", ""))</f>
        <v>S.Kneeland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f t="shared" si="128"/>
        <v>0</v>
      </c>
      <c r="W2703" t="s">
        <v>58</v>
      </c>
      <c r="X2703" s="3"/>
      <c r="Y2703">
        <v>0</v>
      </c>
      <c r="Z2703">
        <v>3.3330000000000002</v>
      </c>
      <c r="AA2703">
        <v>4</v>
      </c>
      <c r="AB2703">
        <v>2</v>
      </c>
      <c r="AC2703">
        <v>1</v>
      </c>
      <c r="AD2703">
        <v>1</v>
      </c>
      <c r="AE2703">
        <v>2</v>
      </c>
      <c r="AF2703">
        <f>Table1[[#This Row],[AB]]+Table1[[#This Row],[BB]]+Table1[[#This Row],[SF]]</f>
        <v>0</v>
      </c>
      <c r="AG2703">
        <f>Table1[[#This Row],[H]]+Table1[[#This Row],[BB]]</f>
        <v>0</v>
      </c>
      <c r="AH2703">
        <f>Table1[[#This Row],[H]]-Table1[[#This Row],[2B]]-Table1[[#This Row],[3B]]-Table1[[#This Row],[HR]]</f>
        <v>0</v>
      </c>
      <c r="AI2703" s="3">
        <f>IF(Table1[[#This Row],[Team_Game_Number]] &gt;_xlfn.MAXIFS(Table1[Team_Game_Number],Table1[Team],Table1[[#This Row],[Team]]) - 5,1,0)</f>
        <v>0</v>
      </c>
      <c r="AJ2703" cm="1">
        <f t="array" ref="AJ2703">MATCH(Table1[[#This Row],[Game_ID]],_xlfn.UNIQUE(_xlfn._xlws.FILTER(Table1[Game_ID],Table1[Team]=Table1[[#This Row],[Team]])),0)</f>
        <v>25</v>
      </c>
      <c r="AK2703">
        <f>IF(Table1[[#This Row],[Last5_Flag]]=1,1,0)</f>
        <v>0</v>
      </c>
      <c r="AL2703">
        <f>COUNTIFS(
    Table1[Player Name], Table1[[#This Row],[Player Name]],
    Table1[Position], Table1[[#This Row],[Position]]
)</f>
        <v>17</v>
      </c>
      <c r="AM2703" t="str" cm="1">
        <f t="array" ref="AM27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04" spans="1:39" x14ac:dyDescent="0.2">
      <c r="A2704" t="str">
        <f>TEXT(Table1[[#This Row],[Date]],"yyyymmdd") &amp; "_" &amp; (LEFT(D2704,3) &amp; "_" &amp; LEFT(E2704,3) &amp; "_" &amp; (Table1[[#This Row],[Game_no.]]))</f>
        <v>20260321_D&amp;E_Fro_2</v>
      </c>
      <c r="B2704" s="1">
        <v>46102</v>
      </c>
      <c r="C2704" s="3">
        <v>2</v>
      </c>
      <c r="D2704" t="s">
        <v>42</v>
      </c>
      <c r="E2704" t="s">
        <v>338</v>
      </c>
      <c r="F2704" t="s">
        <v>42</v>
      </c>
      <c r="G2704" t="s">
        <v>338</v>
      </c>
      <c r="H2704" t="s">
        <v>69</v>
      </c>
      <c r="I2704" t="str">
        <f>TRIM(SUBSTITUTE(Table1[[#This Row],[Player]], " ", ""))</f>
        <v>K.Tellings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f t="shared" si="128"/>
        <v>0</v>
      </c>
      <c r="W2704" t="s">
        <v>58</v>
      </c>
      <c r="X2704" s="3"/>
      <c r="Y2704">
        <v>0</v>
      </c>
      <c r="Z2704">
        <v>1.667</v>
      </c>
      <c r="AA2704">
        <v>3</v>
      </c>
      <c r="AB2704">
        <v>1</v>
      </c>
      <c r="AC2704">
        <v>1</v>
      </c>
      <c r="AD2704">
        <v>0</v>
      </c>
      <c r="AE2704">
        <v>0</v>
      </c>
      <c r="AF2704">
        <f>Table1[[#This Row],[AB]]+Table1[[#This Row],[BB]]+Table1[[#This Row],[SF]]</f>
        <v>0</v>
      </c>
      <c r="AG2704">
        <f>Table1[[#This Row],[H]]+Table1[[#This Row],[BB]]</f>
        <v>0</v>
      </c>
      <c r="AH2704">
        <f>Table1[[#This Row],[H]]-Table1[[#This Row],[2B]]-Table1[[#This Row],[3B]]-Table1[[#This Row],[HR]]</f>
        <v>0</v>
      </c>
      <c r="AI2704" s="3">
        <f>IF(Table1[[#This Row],[Team_Game_Number]] &gt;_xlfn.MAXIFS(Table1[Team_Game_Number],Table1[Team],Table1[[#This Row],[Team]]) - 5,1,0)</f>
        <v>0</v>
      </c>
      <c r="AJ2704" cm="1">
        <f t="array" ref="AJ2704">MATCH(Table1[[#This Row],[Game_ID]],_xlfn.UNIQUE(_xlfn._xlws.FILTER(Table1[Game_ID],Table1[Team]=Table1[[#This Row],[Team]])),0)</f>
        <v>25</v>
      </c>
      <c r="AK2704">
        <f>IF(Table1[[#This Row],[Last5_Flag]]=1,1,0)</f>
        <v>0</v>
      </c>
      <c r="AL2704">
        <f>COUNTIFS(
    Table1[Player Name], Table1[[#This Row],[Player Name]],
    Table1[Position], Table1[[#This Row],[Position]]
)</f>
        <v>8</v>
      </c>
      <c r="AM2704" t="str" cm="1">
        <f t="array" ref="AM27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05" spans="1:39" x14ac:dyDescent="0.2">
      <c r="A2705" t="str">
        <f>TEXT(Table1[[#This Row],[Date]],"yyyymmdd") &amp; "_" &amp; (LEFT(D2705,3) &amp; "_" &amp; LEFT(E2705,3) &amp; "_" &amp; (Table1[[#This Row],[Game_no.]]))</f>
        <v>20260322_Wes_Poi_1</v>
      </c>
      <c r="B2705" s="1">
        <v>46103</v>
      </c>
      <c r="C2705" s="3">
        <v>1</v>
      </c>
      <c r="D2705" t="s">
        <v>152</v>
      </c>
      <c r="E2705" t="s">
        <v>245</v>
      </c>
      <c r="F2705" t="s">
        <v>152</v>
      </c>
      <c r="G2705" t="s">
        <v>245</v>
      </c>
      <c r="H2705" t="s">
        <v>162</v>
      </c>
      <c r="I2705" t="str">
        <f>TRIM(SUBSTITUTE(Table1[[#This Row],[Player]], " ", ""))</f>
        <v>P.Tucker</v>
      </c>
      <c r="J2705">
        <v>3</v>
      </c>
      <c r="K2705">
        <v>1</v>
      </c>
      <c r="L2705">
        <v>0</v>
      </c>
      <c r="M2705">
        <v>1</v>
      </c>
      <c r="N2705">
        <v>2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1</v>
      </c>
      <c r="U2705">
        <v>0</v>
      </c>
      <c r="V2705">
        <f t="shared" si="128"/>
        <v>0</v>
      </c>
      <c r="W2705" t="s">
        <v>57</v>
      </c>
      <c r="X2705" s="3">
        <v>1</v>
      </c>
      <c r="Y2705">
        <v>1</v>
      </c>
      <c r="AF2705">
        <f>Table1[[#This Row],[AB]]+Table1[[#This Row],[BB]]+Table1[[#This Row],[SF]]</f>
        <v>5</v>
      </c>
      <c r="AG2705">
        <f>Table1[[#This Row],[H]]+Table1[[#This Row],[BB]]</f>
        <v>2</v>
      </c>
      <c r="AH2705">
        <f>Table1[[#This Row],[H]]-Table1[[#This Row],[2B]]-Table1[[#This Row],[3B]]-Table1[[#This Row],[HR]]</f>
        <v>0</v>
      </c>
      <c r="AI2705" s="3">
        <f>IF(Table1[[#This Row],[Team_Game_Number]] &gt;_xlfn.MAXIFS(Table1[Team_Game_Number],Table1[Team],Table1[[#This Row],[Team]]) - 5,1,0)</f>
        <v>0</v>
      </c>
      <c r="AJ2705" cm="1">
        <f t="array" ref="AJ2705">MATCH(Table1[[#This Row],[Game_ID]],_xlfn.UNIQUE(_xlfn._xlws.FILTER(Table1[Game_ID],Table1[Team]=Table1[[#This Row],[Team]])),0)</f>
        <v>20</v>
      </c>
      <c r="AK2705">
        <f>IF(Table1[[#This Row],[Last5_Flag]]=1,1,0)</f>
        <v>0</v>
      </c>
      <c r="AL2705">
        <f>COUNTIFS(
    Table1[Player Name], Table1[[#This Row],[Player Name]],
    Table1[Position], Table1[[#This Row],[Position]]
)</f>
        <v>20</v>
      </c>
      <c r="AM2705" t="str" cm="1">
        <f t="array" ref="AM27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706" spans="1:39" x14ac:dyDescent="0.2">
      <c r="A2706" t="str">
        <f>TEXT(Table1[[#This Row],[Date]],"yyyymmdd") &amp; "_" &amp; (LEFT(D2706,3) &amp; "_" &amp; LEFT(E2706,3) &amp; "_" &amp; (Table1[[#This Row],[Game_no.]]))</f>
        <v>20260322_Wes_Poi_1</v>
      </c>
      <c r="B2706" s="1">
        <v>46103</v>
      </c>
      <c r="C2706" s="3">
        <v>1</v>
      </c>
      <c r="D2706" t="s">
        <v>152</v>
      </c>
      <c r="E2706" t="s">
        <v>245</v>
      </c>
      <c r="F2706" t="s">
        <v>152</v>
      </c>
      <c r="G2706" t="s">
        <v>245</v>
      </c>
      <c r="H2706" t="s">
        <v>197</v>
      </c>
      <c r="I2706" t="str">
        <f>TRIM(SUBSTITUTE(Table1[[#This Row],[Player]], " ", ""))</f>
        <v>D.Deitrick</v>
      </c>
      <c r="J2706">
        <v>3</v>
      </c>
      <c r="K2706">
        <v>0</v>
      </c>
      <c r="L2706">
        <v>1</v>
      </c>
      <c r="M2706">
        <v>2</v>
      </c>
      <c r="N2706">
        <v>2</v>
      </c>
      <c r="O2706">
        <v>1</v>
      </c>
      <c r="P2706">
        <v>0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f t="shared" si="128"/>
        <v>1</v>
      </c>
      <c r="W2706" t="s">
        <v>53</v>
      </c>
      <c r="X2706" s="3">
        <v>2</v>
      </c>
      <c r="Y2706">
        <v>0</v>
      </c>
      <c r="AF2706">
        <f>Table1[[#This Row],[AB]]+Table1[[#This Row],[BB]]+Table1[[#This Row],[SF]]</f>
        <v>5</v>
      </c>
      <c r="AG2706">
        <f>Table1[[#This Row],[H]]+Table1[[#This Row],[BB]]</f>
        <v>3</v>
      </c>
      <c r="AH2706">
        <f>Table1[[#This Row],[H]]-Table1[[#This Row],[2B]]-Table1[[#This Row],[3B]]-Table1[[#This Row],[HR]]</f>
        <v>1</v>
      </c>
      <c r="AI2706" s="3">
        <f>IF(Table1[[#This Row],[Team_Game_Number]] &gt;_xlfn.MAXIFS(Table1[Team_Game_Number],Table1[Team],Table1[[#This Row],[Team]]) - 5,1,0)</f>
        <v>0</v>
      </c>
      <c r="AJ2706" cm="1">
        <f t="array" ref="AJ2706">MATCH(Table1[[#This Row],[Game_ID]],_xlfn.UNIQUE(_xlfn._xlws.FILTER(Table1[Game_ID],Table1[Team]=Table1[[#This Row],[Team]])),0)</f>
        <v>20</v>
      </c>
      <c r="AK2706">
        <f>IF(Table1[[#This Row],[Last5_Flag]]=1,1,0)</f>
        <v>0</v>
      </c>
      <c r="AL2706">
        <f>COUNTIFS(
    Table1[Player Name], Table1[[#This Row],[Player Name]],
    Table1[Position], Table1[[#This Row],[Position]]
)</f>
        <v>9</v>
      </c>
      <c r="AM2706" t="str" cm="1">
        <f t="array" ref="AM27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707" spans="1:39" x14ac:dyDescent="0.2">
      <c r="A2707" t="str">
        <f>TEXT(Table1[[#This Row],[Date]],"yyyymmdd") &amp; "_" &amp; (LEFT(D2707,3) &amp; "_" &amp; LEFT(E2707,3) &amp; "_" &amp; (Table1[[#This Row],[Game_no.]]))</f>
        <v>20260322_Wes_Poi_1</v>
      </c>
      <c r="B2707" s="1">
        <v>46103</v>
      </c>
      <c r="C2707" s="3">
        <v>1</v>
      </c>
      <c r="D2707" t="s">
        <v>152</v>
      </c>
      <c r="E2707" t="s">
        <v>245</v>
      </c>
      <c r="F2707" t="s">
        <v>152</v>
      </c>
      <c r="G2707" t="s">
        <v>245</v>
      </c>
      <c r="H2707" t="s">
        <v>156</v>
      </c>
      <c r="I2707" t="str">
        <f>TRIM(SUBSTITUTE(Table1[[#This Row],[Player]], " ", ""))</f>
        <v>S.Simon</v>
      </c>
      <c r="J2707">
        <v>3</v>
      </c>
      <c r="K2707">
        <v>0</v>
      </c>
      <c r="L2707">
        <v>2</v>
      </c>
      <c r="M2707">
        <v>2</v>
      </c>
      <c r="N2707">
        <v>2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f t="shared" si="128"/>
        <v>2</v>
      </c>
      <c r="W2707" t="s">
        <v>350</v>
      </c>
      <c r="X2707" s="3">
        <v>3</v>
      </c>
      <c r="Y2707">
        <v>0</v>
      </c>
      <c r="AF2707">
        <f>Table1[[#This Row],[AB]]+Table1[[#This Row],[BB]]+Table1[[#This Row],[SF]]</f>
        <v>5</v>
      </c>
      <c r="AG2707">
        <f>Table1[[#This Row],[H]]+Table1[[#This Row],[BB]]</f>
        <v>4</v>
      </c>
      <c r="AH2707">
        <f>Table1[[#This Row],[H]]-Table1[[#This Row],[2B]]-Table1[[#This Row],[3B]]-Table1[[#This Row],[HR]]</f>
        <v>2</v>
      </c>
      <c r="AI2707" s="3">
        <f>IF(Table1[[#This Row],[Team_Game_Number]] &gt;_xlfn.MAXIFS(Table1[Team_Game_Number],Table1[Team],Table1[[#This Row],[Team]]) - 5,1,0)</f>
        <v>0</v>
      </c>
      <c r="AJ2707" cm="1">
        <f t="array" ref="AJ2707">MATCH(Table1[[#This Row],[Game_ID]],_xlfn.UNIQUE(_xlfn._xlws.FILTER(Table1[Game_ID],Table1[Team]=Table1[[#This Row],[Team]])),0)</f>
        <v>20</v>
      </c>
      <c r="AK2707">
        <f>IF(Table1[[#This Row],[Last5_Flag]]=1,1,0)</f>
        <v>0</v>
      </c>
      <c r="AL2707">
        <f>COUNTIFS(
    Table1[Player Name], Table1[[#This Row],[Player Name]],
    Table1[Position], Table1[[#This Row],[Position]]
)</f>
        <v>2</v>
      </c>
      <c r="AM2707" t="str" cm="1">
        <f t="array" ref="AM27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708" spans="1:39" x14ac:dyDescent="0.2">
      <c r="A2708" t="str">
        <f>TEXT(Table1[[#This Row],[Date]],"yyyymmdd") &amp; "_" &amp; (LEFT(D2708,3) &amp; "_" &amp; LEFT(E2708,3) &amp; "_" &amp; (Table1[[#This Row],[Game_no.]]))</f>
        <v>20260322_Wes_Poi_1</v>
      </c>
      <c r="B2708" s="1">
        <v>46103</v>
      </c>
      <c r="C2708" s="3">
        <v>1</v>
      </c>
      <c r="D2708" t="s">
        <v>152</v>
      </c>
      <c r="E2708" t="s">
        <v>245</v>
      </c>
      <c r="F2708" t="s">
        <v>152</v>
      </c>
      <c r="G2708" t="s">
        <v>245</v>
      </c>
      <c r="H2708" t="s">
        <v>161</v>
      </c>
      <c r="I2708" t="str">
        <f>TRIM(SUBSTITUTE(Table1[[#This Row],[Player]], " ", ""))</f>
        <v>K.Pettit</v>
      </c>
      <c r="J2708">
        <v>5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f t="shared" si="128"/>
        <v>0</v>
      </c>
      <c r="W2708" t="s">
        <v>231</v>
      </c>
      <c r="X2708" s="3">
        <v>4</v>
      </c>
      <c r="Y2708">
        <v>0</v>
      </c>
      <c r="Z2708">
        <v>1.333</v>
      </c>
      <c r="AA2708">
        <v>6</v>
      </c>
      <c r="AB2708">
        <v>6</v>
      </c>
      <c r="AC2708">
        <v>5</v>
      </c>
      <c r="AD2708">
        <v>1</v>
      </c>
      <c r="AE2708">
        <v>2</v>
      </c>
      <c r="AF2708">
        <f>Table1[[#This Row],[AB]]+Table1[[#This Row],[BB]]+Table1[[#This Row],[SF]]</f>
        <v>5</v>
      </c>
      <c r="AG2708">
        <f>Table1[[#This Row],[H]]+Table1[[#This Row],[BB]]</f>
        <v>0</v>
      </c>
      <c r="AH2708">
        <f>Table1[[#This Row],[H]]-Table1[[#This Row],[2B]]-Table1[[#This Row],[3B]]-Table1[[#This Row],[HR]]</f>
        <v>0</v>
      </c>
      <c r="AI2708" s="3">
        <f>IF(Table1[[#This Row],[Team_Game_Number]] &gt;_xlfn.MAXIFS(Table1[Team_Game_Number],Table1[Team],Table1[[#This Row],[Team]]) - 5,1,0)</f>
        <v>0</v>
      </c>
      <c r="AJ2708" cm="1">
        <f t="array" ref="AJ2708">MATCH(Table1[[#This Row],[Game_ID]],_xlfn.UNIQUE(_xlfn._xlws.FILTER(Table1[Game_ID],Table1[Team]=Table1[[#This Row],[Team]])),0)</f>
        <v>20</v>
      </c>
      <c r="AK2708">
        <f>IF(Table1[[#This Row],[Last5_Flag]]=1,1,0)</f>
        <v>0</v>
      </c>
      <c r="AL2708">
        <f>COUNTIFS(
    Table1[Player Name], Table1[[#This Row],[Player Name]],
    Table1[Position], Table1[[#This Row],[Position]]
)</f>
        <v>3</v>
      </c>
      <c r="AM2708" t="str" cm="1">
        <f t="array" ref="AM27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09" spans="1:39" x14ac:dyDescent="0.2">
      <c r="A2709" t="str">
        <f>TEXT(Table1[[#This Row],[Date]],"yyyymmdd") &amp; "_" &amp; (LEFT(D2709,3) &amp; "_" &amp; LEFT(E2709,3) &amp; "_" &amp; (Table1[[#This Row],[Game_no.]]))</f>
        <v>20260322_Wes_Poi_1</v>
      </c>
      <c r="B2709" s="1">
        <v>46103</v>
      </c>
      <c r="C2709" s="3">
        <v>1</v>
      </c>
      <c r="D2709" t="s">
        <v>152</v>
      </c>
      <c r="E2709" t="s">
        <v>245</v>
      </c>
      <c r="F2709" t="s">
        <v>152</v>
      </c>
      <c r="G2709" t="s">
        <v>245</v>
      </c>
      <c r="H2709" t="s">
        <v>159</v>
      </c>
      <c r="I2709" t="str">
        <f>TRIM(SUBSTITUTE(Table1[[#This Row],[Player]], " ", ""))</f>
        <v>R.Mangold</v>
      </c>
      <c r="J2709">
        <v>4</v>
      </c>
      <c r="K2709">
        <v>0</v>
      </c>
      <c r="L2709">
        <v>2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f t="shared" ref="V2709:V2771" si="129">L2709*1+P2709*2+Q2709*3+R2709*4</f>
        <v>2</v>
      </c>
      <c r="W2709" t="s">
        <v>486</v>
      </c>
      <c r="X2709" s="3">
        <v>4</v>
      </c>
      <c r="Y2709">
        <v>1</v>
      </c>
      <c r="AF2709">
        <f>Table1[[#This Row],[AB]]+Table1[[#This Row],[BB]]+Table1[[#This Row],[SF]]</f>
        <v>4</v>
      </c>
      <c r="AG2709">
        <f>Table1[[#This Row],[H]]+Table1[[#This Row],[BB]]</f>
        <v>2</v>
      </c>
      <c r="AH2709">
        <f>Table1[[#This Row],[H]]-Table1[[#This Row],[2B]]-Table1[[#This Row],[3B]]-Table1[[#This Row],[HR]]</f>
        <v>2</v>
      </c>
      <c r="AI2709" s="3">
        <f>IF(Table1[[#This Row],[Team_Game_Number]] &gt;_xlfn.MAXIFS(Table1[Team_Game_Number],Table1[Team],Table1[[#This Row],[Team]]) - 5,1,0)</f>
        <v>0</v>
      </c>
      <c r="AJ2709" cm="1">
        <f t="array" ref="AJ2709">MATCH(Table1[[#This Row],[Game_ID]],_xlfn.UNIQUE(_xlfn._xlws.FILTER(Table1[Game_ID],Table1[Team]=Table1[[#This Row],[Team]])),0)</f>
        <v>20</v>
      </c>
      <c r="AK2709">
        <f>IF(Table1[[#This Row],[Last5_Flag]]=1,1,0)</f>
        <v>0</v>
      </c>
      <c r="AL2709">
        <f>COUNTIFS(
    Table1[Player Name], Table1[[#This Row],[Player Name]],
    Table1[Position], Table1[[#This Row],[Position]]
)</f>
        <v>1</v>
      </c>
      <c r="AM2709" t="str" cm="1">
        <f t="array" ref="AM27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710" spans="1:39" x14ac:dyDescent="0.2">
      <c r="A2710" t="str">
        <f>TEXT(Table1[[#This Row],[Date]],"yyyymmdd") &amp; "_" &amp; (LEFT(D2710,3) &amp; "_" &amp; LEFT(E2710,3) &amp; "_" &amp; (Table1[[#This Row],[Game_no.]]))</f>
        <v>20260322_Wes_Poi_1</v>
      </c>
      <c r="B2710" s="1">
        <v>46103</v>
      </c>
      <c r="C2710" s="3">
        <v>1</v>
      </c>
      <c r="D2710" t="s">
        <v>152</v>
      </c>
      <c r="E2710" t="s">
        <v>245</v>
      </c>
      <c r="F2710" t="s">
        <v>152</v>
      </c>
      <c r="G2710" t="s">
        <v>245</v>
      </c>
      <c r="H2710" t="s">
        <v>195</v>
      </c>
      <c r="I2710" t="str">
        <f>TRIM(SUBSTITUTE(Table1[[#This Row],[Player]], " ", ""))</f>
        <v>K.Harris</v>
      </c>
      <c r="J2710">
        <v>0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f t="shared" si="129"/>
        <v>0</v>
      </c>
      <c r="W2710" t="s">
        <v>73</v>
      </c>
      <c r="X2710" s="3"/>
      <c r="Y2710">
        <v>0</v>
      </c>
      <c r="AF2710">
        <f>Table1[[#This Row],[AB]]+Table1[[#This Row],[BB]]+Table1[[#This Row],[SF]]</f>
        <v>0</v>
      </c>
      <c r="AG2710">
        <f>Table1[[#This Row],[H]]+Table1[[#This Row],[BB]]</f>
        <v>0</v>
      </c>
      <c r="AH2710">
        <f>Table1[[#This Row],[H]]-Table1[[#This Row],[2B]]-Table1[[#This Row],[3B]]-Table1[[#This Row],[HR]]</f>
        <v>0</v>
      </c>
      <c r="AI2710" s="3">
        <f>IF(Table1[[#This Row],[Team_Game_Number]] &gt;_xlfn.MAXIFS(Table1[Team_Game_Number],Table1[Team],Table1[[#This Row],[Team]]) - 5,1,0)</f>
        <v>0</v>
      </c>
      <c r="AJ2710" cm="1">
        <f t="array" ref="AJ2710">MATCH(Table1[[#This Row],[Game_ID]],_xlfn.UNIQUE(_xlfn._xlws.FILTER(Table1[Game_ID],Table1[Team]=Table1[[#This Row],[Team]])),0)</f>
        <v>20</v>
      </c>
      <c r="AK2710">
        <f>IF(Table1[[#This Row],[Last5_Flag]]=1,1,0)</f>
        <v>0</v>
      </c>
      <c r="AL2710">
        <f>COUNTIFS(
    Table1[Player Name], Table1[[#This Row],[Player Name]],
    Table1[Position], Table1[[#This Row],[Position]]
)</f>
        <v>11</v>
      </c>
      <c r="AM2710" t="str" cm="1">
        <f t="array" ref="AM27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711" spans="1:39" x14ac:dyDescent="0.2">
      <c r="A2711" t="str">
        <f>TEXT(Table1[[#This Row],[Date]],"yyyymmdd") &amp; "_" &amp; (LEFT(D2711,3) &amp; "_" &amp; LEFT(E2711,3) &amp; "_" &amp; (Table1[[#This Row],[Game_no.]]))</f>
        <v>20260322_Wes_Poi_1</v>
      </c>
      <c r="B2711" s="1">
        <v>46103</v>
      </c>
      <c r="C2711" s="3">
        <v>1</v>
      </c>
      <c r="D2711" t="s">
        <v>152</v>
      </c>
      <c r="E2711" t="s">
        <v>245</v>
      </c>
      <c r="F2711" t="s">
        <v>152</v>
      </c>
      <c r="G2711" t="s">
        <v>245</v>
      </c>
      <c r="H2711" t="s">
        <v>199</v>
      </c>
      <c r="I2711" t="str">
        <f>TRIM(SUBSTITUTE(Table1[[#This Row],[Player]], " ", ""))</f>
        <v>H.Ball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f t="shared" si="129"/>
        <v>0</v>
      </c>
      <c r="W2711" t="s">
        <v>54</v>
      </c>
      <c r="X2711" s="3">
        <v>5</v>
      </c>
      <c r="Y2711">
        <v>0</v>
      </c>
      <c r="AF2711">
        <f>Table1[[#This Row],[AB]]+Table1[[#This Row],[BB]]+Table1[[#This Row],[SF]]</f>
        <v>1</v>
      </c>
      <c r="AG2711">
        <f>Table1[[#This Row],[H]]+Table1[[#This Row],[BB]]</f>
        <v>0</v>
      </c>
      <c r="AH2711">
        <f>Table1[[#This Row],[H]]-Table1[[#This Row],[2B]]-Table1[[#This Row],[3B]]-Table1[[#This Row],[HR]]</f>
        <v>0</v>
      </c>
      <c r="AI2711" s="3">
        <f>IF(Table1[[#This Row],[Team_Game_Number]] &gt;_xlfn.MAXIFS(Table1[Team_Game_Number],Table1[Team],Table1[[#This Row],[Team]]) - 5,1,0)</f>
        <v>0</v>
      </c>
      <c r="AJ2711" cm="1">
        <f t="array" ref="AJ2711">MATCH(Table1[[#This Row],[Game_ID]],_xlfn.UNIQUE(_xlfn._xlws.FILTER(Table1[Game_ID],Table1[Team]=Table1[[#This Row],[Team]])),0)</f>
        <v>20</v>
      </c>
      <c r="AK2711">
        <f>IF(Table1[[#This Row],[Last5_Flag]]=1,1,0)</f>
        <v>0</v>
      </c>
      <c r="AL2711">
        <f>COUNTIFS(
    Table1[Player Name], Table1[[#This Row],[Player Name]],
    Table1[Position], Table1[[#This Row],[Position]]
)</f>
        <v>7</v>
      </c>
      <c r="AM2711" t="str" cm="1">
        <f t="array" ref="AM27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712" spans="1:39" x14ac:dyDescent="0.2">
      <c r="A2712" t="str">
        <f>TEXT(Table1[[#This Row],[Date]],"yyyymmdd") &amp; "_" &amp; (LEFT(D2712,3) &amp; "_" &amp; LEFT(E2712,3) &amp; "_" &amp; (Table1[[#This Row],[Game_no.]]))</f>
        <v>20260322_Wes_Poi_1</v>
      </c>
      <c r="B2712" s="1">
        <v>46103</v>
      </c>
      <c r="C2712" s="3">
        <v>1</v>
      </c>
      <c r="D2712" t="s">
        <v>152</v>
      </c>
      <c r="E2712" t="s">
        <v>245</v>
      </c>
      <c r="F2712" t="s">
        <v>152</v>
      </c>
      <c r="G2712" t="s">
        <v>245</v>
      </c>
      <c r="H2712" t="s">
        <v>198</v>
      </c>
      <c r="I2712" t="str">
        <f>TRIM(SUBSTITUTE(Table1[[#This Row],[Player]], " ", ""))</f>
        <v>A.Pass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f t="shared" si="129"/>
        <v>0</v>
      </c>
      <c r="W2712" t="s">
        <v>73</v>
      </c>
      <c r="X2712" s="3"/>
      <c r="Y2712">
        <v>0</v>
      </c>
      <c r="AF2712">
        <f>Table1[[#This Row],[AB]]+Table1[[#This Row],[BB]]+Table1[[#This Row],[SF]]</f>
        <v>0</v>
      </c>
      <c r="AG2712">
        <f>Table1[[#This Row],[H]]+Table1[[#This Row],[BB]]</f>
        <v>0</v>
      </c>
      <c r="AH2712">
        <f>Table1[[#This Row],[H]]-Table1[[#This Row],[2B]]-Table1[[#This Row],[3B]]-Table1[[#This Row],[HR]]</f>
        <v>0</v>
      </c>
      <c r="AI2712" s="3">
        <f>IF(Table1[[#This Row],[Team_Game_Number]] &gt;_xlfn.MAXIFS(Table1[Team_Game_Number],Table1[Team],Table1[[#This Row],[Team]]) - 5,1,0)</f>
        <v>0</v>
      </c>
      <c r="AJ2712" cm="1">
        <f t="array" ref="AJ2712">MATCH(Table1[[#This Row],[Game_ID]],_xlfn.UNIQUE(_xlfn._xlws.FILTER(Table1[Game_ID],Table1[Team]=Table1[[#This Row],[Team]])),0)</f>
        <v>20</v>
      </c>
      <c r="AK2712">
        <f>IF(Table1[[#This Row],[Last5_Flag]]=1,1,0)</f>
        <v>0</v>
      </c>
      <c r="AL2712">
        <f>COUNTIFS(
    Table1[Player Name], Table1[[#This Row],[Player Name]],
    Table1[Position], Table1[[#This Row],[Position]]
)</f>
        <v>2</v>
      </c>
      <c r="AM2712" t="str" cm="1">
        <f t="array" ref="AM27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713" spans="1:39" x14ac:dyDescent="0.2">
      <c r="A2713" t="str">
        <f>TEXT(Table1[[#This Row],[Date]],"yyyymmdd") &amp; "_" &amp; (LEFT(D2713,3) &amp; "_" &amp; LEFT(E2713,3) &amp; "_" &amp; (Table1[[#This Row],[Game_no.]]))</f>
        <v>20260322_Wes_Poi_1</v>
      </c>
      <c r="B2713" s="1">
        <v>46103</v>
      </c>
      <c r="C2713" s="3">
        <v>1</v>
      </c>
      <c r="D2713" t="s">
        <v>152</v>
      </c>
      <c r="E2713" t="s">
        <v>245</v>
      </c>
      <c r="F2713" t="s">
        <v>152</v>
      </c>
      <c r="G2713" t="s">
        <v>245</v>
      </c>
      <c r="H2713" t="s">
        <v>157</v>
      </c>
      <c r="I2713" t="str">
        <f>TRIM(SUBSTITUTE(Table1[[#This Row],[Player]], " ", ""))</f>
        <v>J.Conrad</v>
      </c>
      <c r="J2713">
        <v>5</v>
      </c>
      <c r="K2713">
        <v>2</v>
      </c>
      <c r="L2713">
        <v>3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f t="shared" si="129"/>
        <v>5</v>
      </c>
      <c r="W2713" t="s">
        <v>7</v>
      </c>
      <c r="X2713" s="3">
        <v>6</v>
      </c>
      <c r="Y2713">
        <v>0</v>
      </c>
      <c r="AF2713">
        <f>Table1[[#This Row],[AB]]+Table1[[#This Row],[BB]]+Table1[[#This Row],[SF]]</f>
        <v>5</v>
      </c>
      <c r="AG2713">
        <f>Table1[[#This Row],[H]]+Table1[[#This Row],[BB]]</f>
        <v>3</v>
      </c>
      <c r="AH2713">
        <f>Table1[[#This Row],[H]]-Table1[[#This Row],[2B]]-Table1[[#This Row],[3B]]-Table1[[#This Row],[HR]]</f>
        <v>2</v>
      </c>
      <c r="AI2713" s="3">
        <f>IF(Table1[[#This Row],[Team_Game_Number]] &gt;_xlfn.MAXIFS(Table1[Team_Game_Number],Table1[Team],Table1[[#This Row],[Team]]) - 5,1,0)</f>
        <v>0</v>
      </c>
      <c r="AJ2713" cm="1">
        <f t="array" ref="AJ2713">MATCH(Table1[[#This Row],[Game_ID]],_xlfn.UNIQUE(_xlfn._xlws.FILTER(Table1[Game_ID],Table1[Team]=Table1[[#This Row],[Team]])),0)</f>
        <v>20</v>
      </c>
      <c r="AK2713">
        <f>IF(Table1[[#This Row],[Last5_Flag]]=1,1,0)</f>
        <v>0</v>
      </c>
      <c r="AL2713">
        <f>COUNTIFS(
    Table1[Player Name], Table1[[#This Row],[Player Name]],
    Table1[Position], Table1[[#This Row],[Position]]
)</f>
        <v>26</v>
      </c>
      <c r="AM2713" t="str" cm="1">
        <f t="array" ref="AM27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714" spans="1:39" x14ac:dyDescent="0.2">
      <c r="A2714" t="str">
        <f>TEXT(Table1[[#This Row],[Date]],"yyyymmdd") &amp; "_" &amp; (LEFT(D2714,3) &amp; "_" &amp; LEFT(E2714,3) &amp; "_" &amp; (Table1[[#This Row],[Game_no.]]))</f>
        <v>20260322_Wes_Poi_1</v>
      </c>
      <c r="B2714" s="1">
        <v>46103</v>
      </c>
      <c r="C2714" s="3">
        <v>1</v>
      </c>
      <c r="D2714" t="s">
        <v>152</v>
      </c>
      <c r="E2714" t="s">
        <v>245</v>
      </c>
      <c r="F2714" t="s">
        <v>152</v>
      </c>
      <c r="G2714" t="s">
        <v>245</v>
      </c>
      <c r="H2714" t="s">
        <v>153</v>
      </c>
      <c r="I2714" t="str">
        <f>TRIM(SUBSTITUTE(Table1[[#This Row],[Player]], " ", ""))</f>
        <v>J.Morr</v>
      </c>
      <c r="J2714">
        <v>4</v>
      </c>
      <c r="K2714">
        <v>2</v>
      </c>
      <c r="L2714">
        <v>3</v>
      </c>
      <c r="M2714">
        <v>2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f t="shared" si="129"/>
        <v>5</v>
      </c>
      <c r="W2714" t="s">
        <v>52</v>
      </c>
      <c r="X2714" s="3">
        <v>7</v>
      </c>
      <c r="Y2714">
        <v>0</v>
      </c>
      <c r="AF2714">
        <f>Table1[[#This Row],[AB]]+Table1[[#This Row],[BB]]+Table1[[#This Row],[SF]]</f>
        <v>4</v>
      </c>
      <c r="AG2714">
        <f>Table1[[#This Row],[H]]+Table1[[#This Row],[BB]]</f>
        <v>3</v>
      </c>
      <c r="AH2714">
        <f>Table1[[#This Row],[H]]-Table1[[#This Row],[2B]]-Table1[[#This Row],[3B]]-Table1[[#This Row],[HR]]</f>
        <v>2</v>
      </c>
      <c r="AI2714" s="3">
        <f>IF(Table1[[#This Row],[Team_Game_Number]] &gt;_xlfn.MAXIFS(Table1[Team_Game_Number],Table1[Team],Table1[[#This Row],[Team]]) - 5,1,0)</f>
        <v>0</v>
      </c>
      <c r="AJ2714" cm="1">
        <f t="array" ref="AJ2714">MATCH(Table1[[#This Row],[Game_ID]],_xlfn.UNIQUE(_xlfn._xlws.FILTER(Table1[Game_ID],Table1[Team]=Table1[[#This Row],[Team]])),0)</f>
        <v>20</v>
      </c>
      <c r="AK2714">
        <f>IF(Table1[[#This Row],[Last5_Flag]]=1,1,0)</f>
        <v>0</v>
      </c>
      <c r="AL2714">
        <f>COUNTIFS(
    Table1[Player Name], Table1[[#This Row],[Player Name]],
    Table1[Position], Table1[[#This Row],[Position]]
)</f>
        <v>14</v>
      </c>
      <c r="AM2714" t="str" cm="1">
        <f t="array" ref="AM27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715" spans="1:39" x14ac:dyDescent="0.2">
      <c r="A2715" t="str">
        <f>TEXT(Table1[[#This Row],[Date]],"yyyymmdd") &amp; "_" &amp; (LEFT(D2715,3) &amp; "_" &amp; LEFT(E2715,3) &amp; "_" &amp; (Table1[[#This Row],[Game_no.]]))</f>
        <v>20260322_Wes_Poi_1</v>
      </c>
      <c r="B2715" s="1">
        <v>46103</v>
      </c>
      <c r="C2715" s="3">
        <v>1</v>
      </c>
      <c r="D2715" t="s">
        <v>152</v>
      </c>
      <c r="E2715" t="s">
        <v>245</v>
      </c>
      <c r="F2715" t="s">
        <v>152</v>
      </c>
      <c r="G2715" t="s">
        <v>245</v>
      </c>
      <c r="H2715" t="s">
        <v>230</v>
      </c>
      <c r="I2715" t="str">
        <f>TRIM(SUBSTITUTE(Table1[[#This Row],[Player]], " ", ""))</f>
        <v>I.McKee</v>
      </c>
      <c r="J2715">
        <v>4</v>
      </c>
      <c r="K2715">
        <v>1</v>
      </c>
      <c r="L2715">
        <v>2</v>
      </c>
      <c r="M2715">
        <v>1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f t="shared" si="129"/>
        <v>2</v>
      </c>
      <c r="W2715" t="s">
        <v>43</v>
      </c>
      <c r="X2715" s="3">
        <v>8</v>
      </c>
      <c r="Y2715">
        <v>1</v>
      </c>
      <c r="AF2715">
        <f>Table1[[#This Row],[AB]]+Table1[[#This Row],[BB]]+Table1[[#This Row],[SF]]</f>
        <v>4</v>
      </c>
      <c r="AG2715">
        <f>Table1[[#This Row],[H]]+Table1[[#This Row],[BB]]</f>
        <v>2</v>
      </c>
      <c r="AH2715">
        <f>Table1[[#This Row],[H]]-Table1[[#This Row],[2B]]-Table1[[#This Row],[3B]]-Table1[[#This Row],[HR]]</f>
        <v>2</v>
      </c>
      <c r="AI2715" s="3">
        <f>IF(Table1[[#This Row],[Team_Game_Number]] &gt;_xlfn.MAXIFS(Table1[Team_Game_Number],Table1[Team],Table1[[#This Row],[Team]]) - 5,1,0)</f>
        <v>0</v>
      </c>
      <c r="AJ2715" cm="1">
        <f t="array" ref="AJ2715">MATCH(Table1[[#This Row],[Game_ID]],_xlfn.UNIQUE(_xlfn._xlws.FILTER(Table1[Game_ID],Table1[Team]=Table1[[#This Row],[Team]])),0)</f>
        <v>20</v>
      </c>
      <c r="AK2715">
        <f>IF(Table1[[#This Row],[Last5_Flag]]=1,1,0)</f>
        <v>0</v>
      </c>
      <c r="AL2715">
        <f>COUNTIFS(
    Table1[Player Name], Table1[[#This Row],[Player Name]],
    Table1[Position], Table1[[#This Row],[Position]]
)</f>
        <v>16</v>
      </c>
      <c r="AM2715" t="str" cm="1">
        <f t="array" ref="AM27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716" spans="1:39" x14ac:dyDescent="0.2">
      <c r="A2716" t="str">
        <f>TEXT(Table1[[#This Row],[Date]],"yyyymmdd") &amp; "_" &amp; (LEFT(D2716,3) &amp; "_" &amp; LEFT(E2716,3) &amp; "_" &amp; (Table1[[#This Row],[Game_no.]]))</f>
        <v>20260322_Wes_Poi_1</v>
      </c>
      <c r="B2716" s="1">
        <v>46103</v>
      </c>
      <c r="C2716" s="3">
        <v>1</v>
      </c>
      <c r="D2716" t="s">
        <v>152</v>
      </c>
      <c r="E2716" t="s">
        <v>245</v>
      </c>
      <c r="F2716" t="s">
        <v>152</v>
      </c>
      <c r="G2716" t="s">
        <v>245</v>
      </c>
      <c r="H2716" t="s">
        <v>191</v>
      </c>
      <c r="I2716" t="str">
        <f>TRIM(SUBSTITUTE(Table1[[#This Row],[Player]], " ", ""))</f>
        <v>R.Ward</v>
      </c>
      <c r="J2716">
        <v>0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f t="shared" si="129"/>
        <v>0</v>
      </c>
      <c r="W2716" t="s">
        <v>73</v>
      </c>
      <c r="X2716" s="3"/>
      <c r="Y2716">
        <v>0</v>
      </c>
      <c r="AF2716">
        <f>Table1[[#This Row],[AB]]+Table1[[#This Row],[BB]]+Table1[[#This Row],[SF]]</f>
        <v>0</v>
      </c>
      <c r="AG2716">
        <f>Table1[[#This Row],[H]]+Table1[[#This Row],[BB]]</f>
        <v>0</v>
      </c>
      <c r="AH2716">
        <f>Table1[[#This Row],[H]]-Table1[[#This Row],[2B]]-Table1[[#This Row],[3B]]-Table1[[#This Row],[HR]]</f>
        <v>0</v>
      </c>
      <c r="AI2716" s="3">
        <f>IF(Table1[[#This Row],[Team_Game_Number]] &gt;_xlfn.MAXIFS(Table1[Team_Game_Number],Table1[Team],Table1[[#This Row],[Team]]) - 5,1,0)</f>
        <v>0</v>
      </c>
      <c r="AJ2716" cm="1">
        <f t="array" ref="AJ2716">MATCH(Table1[[#This Row],[Game_ID]],_xlfn.UNIQUE(_xlfn._xlws.FILTER(Table1[Game_ID],Table1[Team]=Table1[[#This Row],[Team]])),0)</f>
        <v>20</v>
      </c>
      <c r="AK2716">
        <f>IF(Table1[[#This Row],[Last5_Flag]]=1,1,0)</f>
        <v>0</v>
      </c>
      <c r="AL2716">
        <f>COUNTIFS(
    Table1[Player Name], Table1[[#This Row],[Player Name]],
    Table1[Position], Table1[[#This Row],[Position]]
)</f>
        <v>20</v>
      </c>
      <c r="AM2716" t="str" cm="1">
        <f t="array" ref="AM27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717" spans="1:39" x14ac:dyDescent="0.2">
      <c r="A2717" t="str">
        <f>TEXT(Table1[[#This Row],[Date]],"yyyymmdd") &amp; "_" &amp; (LEFT(D2717,3) &amp; "_" &amp; LEFT(E2717,3) &amp; "_" &amp; (Table1[[#This Row],[Game_no.]]))</f>
        <v>20260322_Wes_Poi_1</v>
      </c>
      <c r="B2717" s="1">
        <v>46103</v>
      </c>
      <c r="C2717" s="3">
        <v>1</v>
      </c>
      <c r="D2717" t="s">
        <v>152</v>
      </c>
      <c r="E2717" t="s">
        <v>245</v>
      </c>
      <c r="F2717" t="s">
        <v>152</v>
      </c>
      <c r="G2717" t="s">
        <v>245</v>
      </c>
      <c r="H2717" t="s">
        <v>158</v>
      </c>
      <c r="I2717" t="str">
        <f>TRIM(SUBSTITUTE(Table1[[#This Row],[Player]], " ", ""))</f>
        <v>A.Davis</v>
      </c>
      <c r="J2717">
        <v>2</v>
      </c>
      <c r="K2717">
        <v>1</v>
      </c>
      <c r="L2717">
        <v>1</v>
      </c>
      <c r="M2717">
        <v>1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f t="shared" si="129"/>
        <v>1</v>
      </c>
      <c r="W2717" t="s">
        <v>164</v>
      </c>
      <c r="X2717" s="3">
        <v>9</v>
      </c>
      <c r="Y2717">
        <v>0</v>
      </c>
      <c r="Z2717">
        <v>5.6669999999999998</v>
      </c>
      <c r="AA2717">
        <v>6</v>
      </c>
      <c r="AB2717">
        <v>6</v>
      </c>
      <c r="AC2717">
        <v>5</v>
      </c>
      <c r="AD2717">
        <v>3</v>
      </c>
      <c r="AE2717">
        <v>6</v>
      </c>
      <c r="AF2717">
        <f>Table1[[#This Row],[AB]]+Table1[[#This Row],[BB]]+Table1[[#This Row],[SF]]</f>
        <v>3</v>
      </c>
      <c r="AG2717">
        <f>Table1[[#This Row],[H]]+Table1[[#This Row],[BB]]</f>
        <v>2</v>
      </c>
      <c r="AH2717">
        <f>Table1[[#This Row],[H]]-Table1[[#This Row],[2B]]-Table1[[#This Row],[3B]]-Table1[[#This Row],[HR]]</f>
        <v>1</v>
      </c>
      <c r="AI2717" s="3">
        <f>IF(Table1[[#This Row],[Team_Game_Number]] &gt;_xlfn.MAXIFS(Table1[Team_Game_Number],Table1[Team],Table1[[#This Row],[Team]]) - 5,1,0)</f>
        <v>0</v>
      </c>
      <c r="AJ2717" cm="1">
        <f t="array" ref="AJ2717">MATCH(Table1[[#This Row],[Game_ID]],_xlfn.UNIQUE(_xlfn._xlws.FILTER(Table1[Game_ID],Table1[Team]=Table1[[#This Row],[Team]])),0)</f>
        <v>20</v>
      </c>
      <c r="AK2717">
        <f>IF(Table1[[#This Row],[Last5_Flag]]=1,1,0)</f>
        <v>0</v>
      </c>
      <c r="AL2717">
        <f>COUNTIFS(
    Table1[Player Name], Table1[[#This Row],[Player Name]],
    Table1[Position], Table1[[#This Row],[Position]]
)</f>
        <v>4</v>
      </c>
      <c r="AM2717" t="str" cm="1">
        <f t="array" ref="AM27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2718" spans="1:39" x14ac:dyDescent="0.2">
      <c r="A2718" t="str">
        <f>TEXT(Table1[[#This Row],[Date]],"yyyymmdd") &amp; "_" &amp; (LEFT(D2718,3) &amp; "_" &amp; LEFT(E2718,3) &amp; "_" &amp; (Table1[[#This Row],[Game_no.]]))</f>
        <v>20260322_Wes_Poi_1</v>
      </c>
      <c r="B2718" s="1">
        <v>46103</v>
      </c>
      <c r="C2718" s="3">
        <v>1</v>
      </c>
      <c r="D2718" t="s">
        <v>152</v>
      </c>
      <c r="E2718" t="s">
        <v>245</v>
      </c>
      <c r="F2718" t="s">
        <v>152</v>
      </c>
      <c r="G2718" t="s">
        <v>245</v>
      </c>
      <c r="H2718" t="s">
        <v>163</v>
      </c>
      <c r="I2718" t="str">
        <f>TRIM(SUBSTITUTE(Table1[[#This Row],[Player]], " ", ""))</f>
        <v>F.Randolph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f t="shared" si="129"/>
        <v>0</v>
      </c>
      <c r="W2718" t="s">
        <v>487</v>
      </c>
      <c r="X2718" s="3"/>
      <c r="Y2718">
        <v>0</v>
      </c>
      <c r="AF2718">
        <f>Table1[[#This Row],[AB]]+Table1[[#This Row],[BB]]+Table1[[#This Row],[SF]]</f>
        <v>0</v>
      </c>
      <c r="AG2718">
        <f>Table1[[#This Row],[H]]+Table1[[#This Row],[BB]]</f>
        <v>0</v>
      </c>
      <c r="AH2718">
        <f>Table1[[#This Row],[H]]-Table1[[#This Row],[2B]]-Table1[[#This Row],[3B]]-Table1[[#This Row],[HR]]</f>
        <v>0</v>
      </c>
      <c r="AI2718" s="3">
        <f>IF(Table1[[#This Row],[Team_Game_Number]] &gt;_xlfn.MAXIFS(Table1[Team_Game_Number],Table1[Team],Table1[[#This Row],[Team]]) - 5,1,0)</f>
        <v>0</v>
      </c>
      <c r="AJ2718" cm="1">
        <f t="array" ref="AJ2718">MATCH(Table1[[#This Row],[Game_ID]],_xlfn.UNIQUE(_xlfn._xlws.FILTER(Table1[Game_ID],Table1[Team]=Table1[[#This Row],[Team]])),0)</f>
        <v>20</v>
      </c>
      <c r="AK2718">
        <f>IF(Table1[[#This Row],[Last5_Flag]]=1,1,0)</f>
        <v>0</v>
      </c>
      <c r="AL2718">
        <f>COUNTIFS(
    Table1[Player Name], Table1[[#This Row],[Player Name]],
    Table1[Position], Table1[[#This Row],[Position]]
)</f>
        <v>1</v>
      </c>
      <c r="AM2718" t="str" cm="1">
        <f t="array" ref="AM27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719" spans="1:39" x14ac:dyDescent="0.2">
      <c r="A2719" t="str">
        <f>TEXT(Table1[[#This Row],[Date]],"yyyymmdd") &amp; "_" &amp; (LEFT(D2719,3) &amp; "_" &amp; LEFT(E2719,3) &amp; "_" &amp; (Table1[[#This Row],[Game_no.]]))</f>
        <v>20260322_Wes_Poi_1</v>
      </c>
      <c r="B2719" s="1">
        <v>46103</v>
      </c>
      <c r="C2719" s="3">
        <v>1</v>
      </c>
      <c r="D2719" t="s">
        <v>152</v>
      </c>
      <c r="E2719" t="s">
        <v>245</v>
      </c>
      <c r="F2719" t="s">
        <v>245</v>
      </c>
      <c r="G2719" t="s">
        <v>152</v>
      </c>
      <c r="H2719" t="s">
        <v>246</v>
      </c>
      <c r="I2719" t="str">
        <f>TRIM(SUBSTITUTE(Table1[[#This Row],[Player]], " ", ""))</f>
        <v>M.Arndt</v>
      </c>
      <c r="J2719">
        <v>5</v>
      </c>
      <c r="K2719">
        <v>2</v>
      </c>
      <c r="L2719">
        <v>2</v>
      </c>
      <c r="M2719">
        <v>1</v>
      </c>
      <c r="N2719">
        <v>0</v>
      </c>
      <c r="O2719">
        <v>1</v>
      </c>
      <c r="P2719">
        <v>0</v>
      </c>
      <c r="Q2719">
        <v>0</v>
      </c>
      <c r="R2719">
        <v>1</v>
      </c>
      <c r="S2719">
        <v>1</v>
      </c>
      <c r="T2719">
        <v>0</v>
      </c>
      <c r="U2719">
        <v>0</v>
      </c>
      <c r="V2719">
        <f t="shared" si="129"/>
        <v>6</v>
      </c>
      <c r="W2719" t="s">
        <v>57</v>
      </c>
      <c r="X2719" s="3">
        <v>1</v>
      </c>
      <c r="Y2719">
        <v>0</v>
      </c>
      <c r="AF2719">
        <f>Table1[[#This Row],[AB]]+Table1[[#This Row],[BB]]+Table1[[#This Row],[SF]]</f>
        <v>5</v>
      </c>
      <c r="AG2719">
        <f>Table1[[#This Row],[H]]+Table1[[#This Row],[BB]]</f>
        <v>2</v>
      </c>
      <c r="AH2719">
        <f>Table1[[#This Row],[H]]-Table1[[#This Row],[2B]]-Table1[[#This Row],[3B]]-Table1[[#This Row],[HR]]</f>
        <v>1</v>
      </c>
      <c r="AI2719" s="3">
        <f>IF(Table1[[#This Row],[Team_Game_Number]] &gt;_xlfn.MAXIFS(Table1[Team_Game_Number],Table1[Team],Table1[[#This Row],[Team]]) - 5,1,0)</f>
        <v>0</v>
      </c>
      <c r="AJ2719" cm="1">
        <f t="array" ref="AJ2719">MATCH(Table1[[#This Row],[Game_ID]],_xlfn.UNIQUE(_xlfn._xlws.FILTER(Table1[Game_ID],Table1[Team]=Table1[[#This Row],[Team]])),0)</f>
        <v>13</v>
      </c>
      <c r="AK2719">
        <f>IF(Table1[[#This Row],[Last5_Flag]]=1,1,0)</f>
        <v>0</v>
      </c>
      <c r="AL2719">
        <f>COUNTIFS(
    Table1[Player Name], Table1[[#This Row],[Player Name]],
    Table1[Position], Table1[[#This Row],[Position]]
)</f>
        <v>23</v>
      </c>
      <c r="AM2719" t="str" cm="1">
        <f t="array" ref="AM27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720" spans="1:39" x14ac:dyDescent="0.2">
      <c r="A2720" t="str">
        <f>TEXT(Table1[[#This Row],[Date]],"yyyymmdd") &amp; "_" &amp; (LEFT(D2720,3) &amp; "_" &amp; LEFT(E2720,3) &amp; "_" &amp; (Table1[[#This Row],[Game_no.]]))</f>
        <v>20260322_Wes_Poi_1</v>
      </c>
      <c r="B2720" s="1">
        <v>46103</v>
      </c>
      <c r="C2720" s="3">
        <v>1</v>
      </c>
      <c r="D2720" t="s">
        <v>152</v>
      </c>
      <c r="E2720" t="s">
        <v>245</v>
      </c>
      <c r="F2720" t="s">
        <v>245</v>
      </c>
      <c r="G2720" t="s">
        <v>152</v>
      </c>
      <c r="H2720" t="s">
        <v>261</v>
      </c>
      <c r="I2720" t="str">
        <f>TRIM(SUBSTITUTE(Table1[[#This Row],[Player]], " ", ""))</f>
        <v>L.Ebert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f t="shared" si="129"/>
        <v>0</v>
      </c>
      <c r="W2720" t="s">
        <v>74</v>
      </c>
      <c r="X2720" s="3">
        <v>1</v>
      </c>
      <c r="Y2720">
        <v>0</v>
      </c>
      <c r="AF2720">
        <f>Table1[[#This Row],[AB]]+Table1[[#This Row],[BB]]+Table1[[#This Row],[SF]]</f>
        <v>1</v>
      </c>
      <c r="AG2720">
        <f>Table1[[#This Row],[H]]+Table1[[#This Row],[BB]]</f>
        <v>0</v>
      </c>
      <c r="AH2720">
        <f>Table1[[#This Row],[H]]-Table1[[#This Row],[2B]]-Table1[[#This Row],[3B]]-Table1[[#This Row],[HR]]</f>
        <v>0</v>
      </c>
      <c r="AI2720" s="3">
        <f>IF(Table1[[#This Row],[Team_Game_Number]] &gt;_xlfn.MAXIFS(Table1[Team_Game_Number],Table1[Team],Table1[[#This Row],[Team]]) - 5,1,0)</f>
        <v>0</v>
      </c>
      <c r="AJ2720" cm="1">
        <f t="array" ref="AJ2720">MATCH(Table1[[#This Row],[Game_ID]],_xlfn.UNIQUE(_xlfn._xlws.FILTER(Table1[Game_ID],Table1[Team]=Table1[[#This Row],[Team]])),0)</f>
        <v>13</v>
      </c>
      <c r="AK2720">
        <f>IF(Table1[[#This Row],[Last5_Flag]]=1,1,0)</f>
        <v>0</v>
      </c>
      <c r="AL2720">
        <f>COUNTIFS(
    Table1[Player Name], Table1[[#This Row],[Player Name]],
    Table1[Position], Table1[[#This Row],[Position]]
)</f>
        <v>1</v>
      </c>
      <c r="AM2720" t="str" cm="1">
        <f t="array" ref="AM27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721" spans="1:39" x14ac:dyDescent="0.2">
      <c r="A2721" t="str">
        <f>TEXT(Table1[[#This Row],[Date]],"yyyymmdd") &amp; "_" &amp; (LEFT(D2721,3) &amp; "_" &amp; LEFT(E2721,3) &amp; "_" &amp; (Table1[[#This Row],[Game_no.]]))</f>
        <v>20260322_Wes_Poi_1</v>
      </c>
      <c r="B2721" s="1">
        <v>46103</v>
      </c>
      <c r="C2721" s="3">
        <v>1</v>
      </c>
      <c r="D2721" t="s">
        <v>152</v>
      </c>
      <c r="E2721" t="s">
        <v>245</v>
      </c>
      <c r="F2721" t="s">
        <v>245</v>
      </c>
      <c r="G2721" t="s">
        <v>152</v>
      </c>
      <c r="H2721" t="s">
        <v>247</v>
      </c>
      <c r="I2721" t="str">
        <f>TRIM(SUBSTITUTE(Table1[[#This Row],[Player]], " ", ""))</f>
        <v>C.Mann</v>
      </c>
      <c r="J2721">
        <v>4</v>
      </c>
      <c r="K2721">
        <v>3</v>
      </c>
      <c r="L2721">
        <v>2</v>
      </c>
      <c r="M2721">
        <v>2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f t="shared" si="129"/>
        <v>2</v>
      </c>
      <c r="W2721" t="s">
        <v>48</v>
      </c>
      <c r="X2721" s="3">
        <v>2</v>
      </c>
      <c r="Y2721">
        <v>0</v>
      </c>
      <c r="AF2721">
        <f>Table1[[#This Row],[AB]]+Table1[[#This Row],[BB]]+Table1[[#This Row],[SF]]</f>
        <v>4</v>
      </c>
      <c r="AG2721">
        <f>Table1[[#This Row],[H]]+Table1[[#This Row],[BB]]</f>
        <v>2</v>
      </c>
      <c r="AH2721">
        <f>Table1[[#This Row],[H]]-Table1[[#This Row],[2B]]-Table1[[#This Row],[3B]]-Table1[[#This Row],[HR]]</f>
        <v>2</v>
      </c>
      <c r="AI2721" s="3">
        <f>IF(Table1[[#This Row],[Team_Game_Number]] &gt;_xlfn.MAXIFS(Table1[Team_Game_Number],Table1[Team],Table1[[#This Row],[Team]]) - 5,1,0)</f>
        <v>0</v>
      </c>
      <c r="AJ2721" cm="1">
        <f t="array" ref="AJ2721">MATCH(Table1[[#This Row],[Game_ID]],_xlfn.UNIQUE(_xlfn._xlws.FILTER(Table1[Game_ID],Table1[Team]=Table1[[#This Row],[Team]])),0)</f>
        <v>13</v>
      </c>
      <c r="AK2721">
        <f>IF(Table1[[#This Row],[Last5_Flag]]=1,1,0)</f>
        <v>0</v>
      </c>
      <c r="AL2721">
        <f>COUNTIFS(
    Table1[Player Name], Table1[[#This Row],[Player Name]],
    Table1[Position], Table1[[#This Row],[Position]]
)</f>
        <v>11</v>
      </c>
      <c r="AM2721" t="str" cm="1">
        <f t="array" ref="AM27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722" spans="1:39" x14ac:dyDescent="0.2">
      <c r="A2722" t="str">
        <f>TEXT(Table1[[#This Row],[Date]],"yyyymmdd") &amp; "_" &amp; (LEFT(D2722,3) &amp; "_" &amp; LEFT(E2722,3) &amp; "_" &amp; (Table1[[#This Row],[Game_no.]]))</f>
        <v>20260322_Wes_Poi_1</v>
      </c>
      <c r="B2722" s="1">
        <v>46103</v>
      </c>
      <c r="C2722" s="3">
        <v>1</v>
      </c>
      <c r="D2722" t="s">
        <v>152</v>
      </c>
      <c r="E2722" t="s">
        <v>245</v>
      </c>
      <c r="F2722" t="s">
        <v>245</v>
      </c>
      <c r="G2722" t="s">
        <v>152</v>
      </c>
      <c r="H2722" t="s">
        <v>256</v>
      </c>
      <c r="I2722" t="str">
        <f>TRIM(SUBSTITUTE(Table1[[#This Row],[Player]], " ", ""))</f>
        <v>C.Wright</v>
      </c>
      <c r="J2722">
        <v>3</v>
      </c>
      <c r="K2722">
        <v>1</v>
      </c>
      <c r="L2722">
        <v>0</v>
      </c>
      <c r="M2722">
        <v>0</v>
      </c>
      <c r="N2722">
        <v>1</v>
      </c>
      <c r="O2722">
        <v>2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f t="shared" si="129"/>
        <v>0</v>
      </c>
      <c r="W2722" t="s">
        <v>7</v>
      </c>
      <c r="X2722" s="3">
        <v>3</v>
      </c>
      <c r="Y2722">
        <v>1</v>
      </c>
      <c r="AF2722">
        <f>Table1[[#This Row],[AB]]+Table1[[#This Row],[BB]]+Table1[[#This Row],[SF]]</f>
        <v>4</v>
      </c>
      <c r="AG2722">
        <f>Table1[[#This Row],[H]]+Table1[[#This Row],[BB]]</f>
        <v>1</v>
      </c>
      <c r="AH2722">
        <f>Table1[[#This Row],[H]]-Table1[[#This Row],[2B]]-Table1[[#This Row],[3B]]-Table1[[#This Row],[HR]]</f>
        <v>0</v>
      </c>
      <c r="AI2722" s="3">
        <f>IF(Table1[[#This Row],[Team_Game_Number]] &gt;_xlfn.MAXIFS(Table1[Team_Game_Number],Table1[Team],Table1[[#This Row],[Team]]) - 5,1,0)</f>
        <v>0</v>
      </c>
      <c r="AJ2722" cm="1">
        <f t="array" ref="AJ2722">MATCH(Table1[[#This Row],[Game_ID]],_xlfn.UNIQUE(_xlfn._xlws.FILTER(Table1[Game_ID],Table1[Team]=Table1[[#This Row],[Team]])),0)</f>
        <v>13</v>
      </c>
      <c r="AK2722">
        <f>IF(Table1[[#This Row],[Last5_Flag]]=1,1,0)</f>
        <v>0</v>
      </c>
      <c r="AL2722">
        <f>COUNTIFS(
    Table1[Player Name], Table1[[#This Row],[Player Name]],
    Table1[Position], Table1[[#This Row],[Position]]
)</f>
        <v>13</v>
      </c>
      <c r="AM2722" t="str" cm="1">
        <f t="array" ref="AM27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723" spans="1:39" x14ac:dyDescent="0.2">
      <c r="A2723" t="str">
        <f>TEXT(Table1[[#This Row],[Date]],"yyyymmdd") &amp; "_" &amp; (LEFT(D2723,3) &amp; "_" &amp; LEFT(E2723,3) &amp; "_" &amp; (Table1[[#This Row],[Game_no.]]))</f>
        <v>20260322_Wes_Poi_1</v>
      </c>
      <c r="B2723" s="1">
        <v>46103</v>
      </c>
      <c r="C2723" s="3">
        <v>1</v>
      </c>
      <c r="D2723" t="s">
        <v>152</v>
      </c>
      <c r="E2723" t="s">
        <v>245</v>
      </c>
      <c r="F2723" t="s">
        <v>245</v>
      </c>
      <c r="G2723" t="s">
        <v>152</v>
      </c>
      <c r="H2723" t="s">
        <v>248</v>
      </c>
      <c r="I2723" t="str">
        <f>TRIM(SUBSTITUTE(Table1[[#This Row],[Player]], " ", ""))</f>
        <v>E.Henry</v>
      </c>
      <c r="J2723">
        <v>3</v>
      </c>
      <c r="K2723">
        <v>2</v>
      </c>
      <c r="L2723">
        <v>1</v>
      </c>
      <c r="M2723">
        <v>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f t="shared" si="129"/>
        <v>1</v>
      </c>
      <c r="W2723" t="s">
        <v>164</v>
      </c>
      <c r="X2723" s="3">
        <v>4</v>
      </c>
      <c r="Y2723">
        <v>0</v>
      </c>
      <c r="Z2723">
        <v>5</v>
      </c>
      <c r="AA2723">
        <v>7</v>
      </c>
      <c r="AB2723">
        <v>5</v>
      </c>
      <c r="AC2723">
        <v>5</v>
      </c>
      <c r="AD2723">
        <v>6</v>
      </c>
      <c r="AE2723">
        <v>3</v>
      </c>
      <c r="AF2723">
        <f>Table1[[#This Row],[AB]]+Table1[[#This Row],[BB]]+Table1[[#This Row],[SF]]</f>
        <v>4</v>
      </c>
      <c r="AG2723">
        <f>Table1[[#This Row],[H]]+Table1[[#This Row],[BB]]</f>
        <v>2</v>
      </c>
      <c r="AH2723">
        <f>Table1[[#This Row],[H]]-Table1[[#This Row],[2B]]-Table1[[#This Row],[3B]]-Table1[[#This Row],[HR]]</f>
        <v>1</v>
      </c>
      <c r="AI2723" s="3">
        <f>IF(Table1[[#This Row],[Team_Game_Number]] &gt;_xlfn.MAXIFS(Table1[Team_Game_Number],Table1[Team],Table1[[#This Row],[Team]]) - 5,1,0)</f>
        <v>0</v>
      </c>
      <c r="AJ2723" cm="1">
        <f t="array" ref="AJ2723">MATCH(Table1[[#This Row],[Game_ID]],_xlfn.UNIQUE(_xlfn._xlws.FILTER(Table1[Game_ID],Table1[Team]=Table1[[#This Row],[Team]])),0)</f>
        <v>13</v>
      </c>
      <c r="AK2723">
        <f>IF(Table1[[#This Row],[Last5_Flag]]=1,1,0)</f>
        <v>0</v>
      </c>
      <c r="AL2723">
        <f>COUNTIFS(
    Table1[Player Name], Table1[[#This Row],[Player Name]],
    Table1[Position], Table1[[#This Row],[Position]]
)</f>
        <v>1</v>
      </c>
      <c r="AM2723" t="str" cm="1">
        <f t="array" ref="AM27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724" spans="1:39" x14ac:dyDescent="0.2">
      <c r="A2724" t="str">
        <f>TEXT(Table1[[#This Row],[Date]],"yyyymmdd") &amp; "_" &amp; (LEFT(D2724,3) &amp; "_" &amp; LEFT(E2724,3) &amp; "_" &amp; (Table1[[#This Row],[Game_no.]]))</f>
        <v>20260322_Wes_Poi_1</v>
      </c>
      <c r="B2724" s="1">
        <v>46103</v>
      </c>
      <c r="C2724" s="3">
        <v>1</v>
      </c>
      <c r="D2724" t="s">
        <v>152</v>
      </c>
      <c r="E2724" t="s">
        <v>245</v>
      </c>
      <c r="F2724" t="s">
        <v>245</v>
      </c>
      <c r="G2724" t="s">
        <v>152</v>
      </c>
      <c r="H2724" t="s">
        <v>254</v>
      </c>
      <c r="I2724" t="str">
        <f>TRIM(SUBSTITUTE(Table1[[#This Row],[Player]], " ", ""))</f>
        <v>J.Hess</v>
      </c>
      <c r="J2724">
        <v>4</v>
      </c>
      <c r="K2724">
        <v>2</v>
      </c>
      <c r="L2724">
        <v>1</v>
      </c>
      <c r="M2724">
        <v>1</v>
      </c>
      <c r="N2724">
        <v>1</v>
      </c>
      <c r="O2724">
        <v>2</v>
      </c>
      <c r="P2724">
        <v>0</v>
      </c>
      <c r="Q2724">
        <v>0</v>
      </c>
      <c r="R2724">
        <v>0</v>
      </c>
      <c r="S2724">
        <v>2</v>
      </c>
      <c r="T2724">
        <v>0</v>
      </c>
      <c r="U2724">
        <v>0</v>
      </c>
      <c r="V2724">
        <f t="shared" si="129"/>
        <v>1</v>
      </c>
      <c r="W2724" t="s">
        <v>43</v>
      </c>
      <c r="X2724" s="3">
        <v>5</v>
      </c>
      <c r="Y2724">
        <v>0</v>
      </c>
      <c r="AF2724">
        <f>Table1[[#This Row],[AB]]+Table1[[#This Row],[BB]]+Table1[[#This Row],[SF]]</f>
        <v>5</v>
      </c>
      <c r="AG2724">
        <f>Table1[[#This Row],[H]]+Table1[[#This Row],[BB]]</f>
        <v>2</v>
      </c>
      <c r="AH2724">
        <f>Table1[[#This Row],[H]]-Table1[[#This Row],[2B]]-Table1[[#This Row],[3B]]-Table1[[#This Row],[HR]]</f>
        <v>1</v>
      </c>
      <c r="AI2724" s="3">
        <f>IF(Table1[[#This Row],[Team_Game_Number]] &gt;_xlfn.MAXIFS(Table1[Team_Game_Number],Table1[Team],Table1[[#This Row],[Team]]) - 5,1,0)</f>
        <v>0</v>
      </c>
      <c r="AJ2724" cm="1">
        <f t="array" ref="AJ2724">MATCH(Table1[[#This Row],[Game_ID]],_xlfn.UNIQUE(_xlfn._xlws.FILTER(Table1[Game_ID],Table1[Team]=Table1[[#This Row],[Team]])),0)</f>
        <v>13</v>
      </c>
      <c r="AK2724">
        <f>IF(Table1[[#This Row],[Last5_Flag]]=1,1,0)</f>
        <v>0</v>
      </c>
      <c r="AL2724">
        <f>COUNTIFS(
    Table1[Player Name], Table1[[#This Row],[Player Name]],
    Table1[Position], Table1[[#This Row],[Position]]
)</f>
        <v>21</v>
      </c>
      <c r="AM2724" t="str" cm="1">
        <f t="array" ref="AM27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725" spans="1:39" x14ac:dyDescent="0.2">
      <c r="A2725" t="str">
        <f>TEXT(Table1[[#This Row],[Date]],"yyyymmdd") &amp; "_" &amp; (LEFT(D2725,3) &amp; "_" &amp; LEFT(E2725,3) &amp; "_" &amp; (Table1[[#This Row],[Game_no.]]))</f>
        <v>20260322_Wes_Poi_1</v>
      </c>
      <c r="B2725" s="1">
        <v>46103</v>
      </c>
      <c r="C2725" s="3">
        <v>1</v>
      </c>
      <c r="D2725" t="s">
        <v>152</v>
      </c>
      <c r="E2725" t="s">
        <v>245</v>
      </c>
      <c r="F2725" t="s">
        <v>245</v>
      </c>
      <c r="G2725" t="s">
        <v>152</v>
      </c>
      <c r="H2725" t="s">
        <v>349</v>
      </c>
      <c r="I2725" t="str">
        <f>TRIM(SUBSTITUTE(Table1[[#This Row],[Player]], " ", ""))</f>
        <v>G.Labrie</v>
      </c>
      <c r="J2725">
        <v>4</v>
      </c>
      <c r="K2725">
        <v>1</v>
      </c>
      <c r="L2725">
        <v>3</v>
      </c>
      <c r="M2725">
        <v>2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f t="shared" si="129"/>
        <v>3</v>
      </c>
      <c r="W2725" t="s">
        <v>8</v>
      </c>
      <c r="X2725" s="3">
        <v>6</v>
      </c>
      <c r="Y2725">
        <v>0</v>
      </c>
      <c r="AF2725">
        <f>Table1[[#This Row],[AB]]+Table1[[#This Row],[BB]]+Table1[[#This Row],[SF]]</f>
        <v>4</v>
      </c>
      <c r="AG2725">
        <f>Table1[[#This Row],[H]]+Table1[[#This Row],[BB]]</f>
        <v>3</v>
      </c>
      <c r="AH2725">
        <f>Table1[[#This Row],[H]]-Table1[[#This Row],[2B]]-Table1[[#This Row],[3B]]-Table1[[#This Row],[HR]]</f>
        <v>3</v>
      </c>
      <c r="AI2725" s="3">
        <f>IF(Table1[[#This Row],[Team_Game_Number]] &gt;_xlfn.MAXIFS(Table1[Team_Game_Number],Table1[Team],Table1[[#This Row],[Team]]) - 5,1,0)</f>
        <v>0</v>
      </c>
      <c r="AJ2725" cm="1">
        <f t="array" ref="AJ2725">MATCH(Table1[[#This Row],[Game_ID]],_xlfn.UNIQUE(_xlfn._xlws.FILTER(Table1[Game_ID],Table1[Team]=Table1[[#This Row],[Team]])),0)</f>
        <v>13</v>
      </c>
      <c r="AK2725">
        <f>IF(Table1[[#This Row],[Last5_Flag]]=1,1,0)</f>
        <v>0</v>
      </c>
      <c r="AL2725">
        <f>COUNTIFS(
    Table1[Player Name], Table1[[#This Row],[Player Name]],
    Table1[Position], Table1[[#This Row],[Position]]
)</f>
        <v>20</v>
      </c>
      <c r="AM2725" t="str" cm="1">
        <f t="array" ref="AM27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726" spans="1:39" x14ac:dyDescent="0.2">
      <c r="A2726" t="str">
        <f>TEXT(Table1[[#This Row],[Date]],"yyyymmdd") &amp; "_" &amp; (LEFT(D2726,3) &amp; "_" &amp; LEFT(E2726,3) &amp; "_" &amp; (Table1[[#This Row],[Game_no.]]))</f>
        <v>20260322_Wes_Poi_1</v>
      </c>
      <c r="B2726" s="1">
        <v>46103</v>
      </c>
      <c r="C2726" s="3">
        <v>1</v>
      </c>
      <c r="D2726" t="s">
        <v>152</v>
      </c>
      <c r="E2726" t="s">
        <v>245</v>
      </c>
      <c r="F2726" t="s">
        <v>245</v>
      </c>
      <c r="G2726" t="s">
        <v>152</v>
      </c>
      <c r="H2726" t="s">
        <v>257</v>
      </c>
      <c r="I2726" t="str">
        <f>TRIM(SUBSTITUTE(Table1[[#This Row],[Player]], " ", ""))</f>
        <v>A.Hubble</v>
      </c>
      <c r="J2726">
        <v>2</v>
      </c>
      <c r="K2726">
        <v>0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f t="shared" si="129"/>
        <v>0</v>
      </c>
      <c r="W2726" t="s">
        <v>53</v>
      </c>
      <c r="X2726" s="3">
        <v>7</v>
      </c>
      <c r="Y2726">
        <v>0</v>
      </c>
      <c r="AF2726">
        <f>Table1[[#This Row],[AB]]+Table1[[#This Row],[BB]]+Table1[[#This Row],[SF]]</f>
        <v>3</v>
      </c>
      <c r="AG2726">
        <f>Table1[[#This Row],[H]]+Table1[[#This Row],[BB]]</f>
        <v>1</v>
      </c>
      <c r="AH2726">
        <f>Table1[[#This Row],[H]]-Table1[[#This Row],[2B]]-Table1[[#This Row],[3B]]-Table1[[#This Row],[HR]]</f>
        <v>0</v>
      </c>
      <c r="AI2726" s="3">
        <f>IF(Table1[[#This Row],[Team_Game_Number]] &gt;_xlfn.MAXIFS(Table1[Team_Game_Number],Table1[Team],Table1[[#This Row],[Team]]) - 5,1,0)</f>
        <v>0</v>
      </c>
      <c r="AJ2726" cm="1">
        <f t="array" ref="AJ2726">MATCH(Table1[[#This Row],[Game_ID]],_xlfn.UNIQUE(_xlfn._xlws.FILTER(Table1[Game_ID],Table1[Team]=Table1[[#This Row],[Team]])),0)</f>
        <v>13</v>
      </c>
      <c r="AK2726">
        <f>IF(Table1[[#This Row],[Last5_Flag]]=1,1,0)</f>
        <v>0</v>
      </c>
      <c r="AL2726">
        <f>COUNTIFS(
    Table1[Player Name], Table1[[#This Row],[Player Name]],
    Table1[Position], Table1[[#This Row],[Position]]
)</f>
        <v>6</v>
      </c>
      <c r="AM2726" t="str" cm="1">
        <f t="array" ref="AM27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727" spans="1:39" x14ac:dyDescent="0.2">
      <c r="A2727" t="str">
        <f>TEXT(Table1[[#This Row],[Date]],"yyyymmdd") &amp; "_" &amp; (LEFT(D2727,3) &amp; "_" &amp; LEFT(E2727,3) &amp; "_" &amp; (Table1[[#This Row],[Game_no.]]))</f>
        <v>20260322_Wes_Poi_1</v>
      </c>
      <c r="B2727" s="1">
        <v>46103</v>
      </c>
      <c r="C2727" s="3">
        <v>1</v>
      </c>
      <c r="D2727" t="s">
        <v>152</v>
      </c>
      <c r="E2727" t="s">
        <v>245</v>
      </c>
      <c r="F2727" t="s">
        <v>245</v>
      </c>
      <c r="G2727" t="s">
        <v>152</v>
      </c>
      <c r="H2727" t="s">
        <v>260</v>
      </c>
      <c r="I2727" t="str">
        <f>TRIM(SUBSTITUTE(Table1[[#This Row],[Player]], " ", ""))</f>
        <v>P.Haller</v>
      </c>
      <c r="J2727">
        <v>3</v>
      </c>
      <c r="K2727">
        <v>0</v>
      </c>
      <c r="L2727">
        <v>1</v>
      </c>
      <c r="M2727">
        <v>1</v>
      </c>
      <c r="N2727">
        <v>0</v>
      </c>
      <c r="O2727">
        <v>2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f t="shared" si="129"/>
        <v>1</v>
      </c>
      <c r="W2727" t="s">
        <v>52</v>
      </c>
      <c r="X2727" s="3">
        <v>8</v>
      </c>
      <c r="Y2727">
        <v>0</v>
      </c>
      <c r="AF2727">
        <f>Table1[[#This Row],[AB]]+Table1[[#This Row],[BB]]+Table1[[#This Row],[SF]]</f>
        <v>3</v>
      </c>
      <c r="AG2727">
        <f>Table1[[#This Row],[H]]+Table1[[#This Row],[BB]]</f>
        <v>1</v>
      </c>
      <c r="AH2727">
        <f>Table1[[#This Row],[H]]-Table1[[#This Row],[2B]]-Table1[[#This Row],[3B]]-Table1[[#This Row],[HR]]</f>
        <v>1</v>
      </c>
      <c r="AI2727" s="3">
        <f>IF(Table1[[#This Row],[Team_Game_Number]] &gt;_xlfn.MAXIFS(Table1[Team_Game_Number],Table1[Team],Table1[[#This Row],[Team]]) - 5,1,0)</f>
        <v>0</v>
      </c>
      <c r="AJ2727" cm="1">
        <f t="array" ref="AJ2727">MATCH(Table1[[#This Row],[Game_ID]],_xlfn.UNIQUE(_xlfn._xlws.FILTER(Table1[Game_ID],Table1[Team]=Table1[[#This Row],[Team]])),0)</f>
        <v>13</v>
      </c>
      <c r="AK2727">
        <f>IF(Table1[[#This Row],[Last5_Flag]]=1,1,0)</f>
        <v>0</v>
      </c>
      <c r="AL2727">
        <f>COUNTIFS(
    Table1[Player Name], Table1[[#This Row],[Player Name]],
    Table1[Position], Table1[[#This Row],[Position]]
)</f>
        <v>11</v>
      </c>
      <c r="AM2727" t="str" cm="1">
        <f t="array" ref="AM27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728" spans="1:39" x14ac:dyDescent="0.2">
      <c r="A2728" t="str">
        <f>TEXT(Table1[[#This Row],[Date]],"yyyymmdd") &amp; "_" &amp; (LEFT(D2728,3) &amp; "_" &amp; LEFT(E2728,3) &amp; "_" &amp; (Table1[[#This Row],[Game_no.]]))</f>
        <v>20260322_Wes_Poi_1</v>
      </c>
      <c r="B2728" s="1">
        <v>46103</v>
      </c>
      <c r="C2728" s="3">
        <v>1</v>
      </c>
      <c r="D2728" t="s">
        <v>152</v>
      </c>
      <c r="E2728" t="s">
        <v>245</v>
      </c>
      <c r="F2728" t="s">
        <v>245</v>
      </c>
      <c r="G2728" t="s">
        <v>152</v>
      </c>
      <c r="H2728" t="s">
        <v>249</v>
      </c>
      <c r="I2728" t="str">
        <f>TRIM(SUBSTITUTE(Table1[[#This Row],[Player]], " ", ""))</f>
        <v>G.Welsh</v>
      </c>
      <c r="J2728">
        <v>1</v>
      </c>
      <c r="K2728">
        <v>0</v>
      </c>
      <c r="L2728">
        <v>1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f t="shared" si="129"/>
        <v>1</v>
      </c>
      <c r="W2728" t="s">
        <v>74</v>
      </c>
      <c r="X2728" s="3">
        <v>8</v>
      </c>
      <c r="Y2728">
        <v>0</v>
      </c>
      <c r="AF2728">
        <f>Table1[[#This Row],[AB]]+Table1[[#This Row],[BB]]+Table1[[#This Row],[SF]]</f>
        <v>1</v>
      </c>
      <c r="AG2728">
        <f>Table1[[#This Row],[H]]+Table1[[#This Row],[BB]]</f>
        <v>1</v>
      </c>
      <c r="AH2728">
        <f>Table1[[#This Row],[H]]-Table1[[#This Row],[2B]]-Table1[[#This Row],[3B]]-Table1[[#This Row],[HR]]</f>
        <v>1</v>
      </c>
      <c r="AI2728" s="3">
        <f>IF(Table1[[#This Row],[Team_Game_Number]] &gt;_xlfn.MAXIFS(Table1[Team_Game_Number],Table1[Team],Table1[[#This Row],[Team]]) - 5,1,0)</f>
        <v>0</v>
      </c>
      <c r="AJ2728" cm="1">
        <f t="array" ref="AJ2728">MATCH(Table1[[#This Row],[Game_ID]],_xlfn.UNIQUE(_xlfn._xlws.FILTER(Table1[Game_ID],Table1[Team]=Table1[[#This Row],[Team]])),0)</f>
        <v>13</v>
      </c>
      <c r="AK2728">
        <f>IF(Table1[[#This Row],[Last5_Flag]]=1,1,0)</f>
        <v>0</v>
      </c>
      <c r="AL2728">
        <f>COUNTIFS(
    Table1[Player Name], Table1[[#This Row],[Player Name]],
    Table1[Position], Table1[[#This Row],[Position]]
)</f>
        <v>2</v>
      </c>
      <c r="AM2728" t="str" cm="1">
        <f t="array" ref="AM27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729" spans="1:39" x14ac:dyDescent="0.2">
      <c r="A2729" t="str">
        <f>TEXT(Table1[[#This Row],[Date]],"yyyymmdd") &amp; "_" &amp; (LEFT(D2729,3) &amp; "_" &amp; LEFT(E2729,3) &amp; "_" &amp; (Table1[[#This Row],[Game_no.]]))</f>
        <v>20260322_Wes_Poi_1</v>
      </c>
      <c r="B2729" s="1">
        <v>46103</v>
      </c>
      <c r="C2729" s="3">
        <v>1</v>
      </c>
      <c r="D2729" t="s">
        <v>152</v>
      </c>
      <c r="E2729" t="s">
        <v>245</v>
      </c>
      <c r="F2729" t="s">
        <v>245</v>
      </c>
      <c r="G2729" t="s">
        <v>152</v>
      </c>
      <c r="H2729" t="s">
        <v>258</v>
      </c>
      <c r="I2729" t="str">
        <f>TRIM(SUBSTITUTE(Table1[[#This Row],[Player]], " ", ""))</f>
        <v>B.Moudy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f t="shared" si="129"/>
        <v>0</v>
      </c>
      <c r="W2729" t="s">
        <v>73</v>
      </c>
      <c r="X2729" s="3"/>
      <c r="Y2729">
        <v>0</v>
      </c>
      <c r="AF2729">
        <f>Table1[[#This Row],[AB]]+Table1[[#This Row],[BB]]+Table1[[#This Row],[SF]]</f>
        <v>0</v>
      </c>
      <c r="AG2729">
        <f>Table1[[#This Row],[H]]+Table1[[#This Row],[BB]]</f>
        <v>0</v>
      </c>
      <c r="AH2729">
        <f>Table1[[#This Row],[H]]-Table1[[#This Row],[2B]]-Table1[[#This Row],[3B]]-Table1[[#This Row],[HR]]</f>
        <v>0</v>
      </c>
      <c r="AI2729" s="3">
        <f>IF(Table1[[#This Row],[Team_Game_Number]] &gt;_xlfn.MAXIFS(Table1[Team_Game_Number],Table1[Team],Table1[[#This Row],[Team]]) - 5,1,0)</f>
        <v>0</v>
      </c>
      <c r="AJ2729" cm="1">
        <f t="array" ref="AJ2729">MATCH(Table1[[#This Row],[Game_ID]],_xlfn.UNIQUE(_xlfn._xlws.FILTER(Table1[Game_ID],Table1[Team]=Table1[[#This Row],[Team]])),0)</f>
        <v>13</v>
      </c>
      <c r="AK2729">
        <f>IF(Table1[[#This Row],[Last5_Flag]]=1,1,0)</f>
        <v>0</v>
      </c>
      <c r="AL2729">
        <f>COUNTIFS(
    Table1[Player Name], Table1[[#This Row],[Player Name]],
    Table1[Position], Table1[[#This Row],[Position]]
)</f>
        <v>11</v>
      </c>
      <c r="AM2729" t="str" cm="1">
        <f t="array" ref="AM27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730" spans="1:39" x14ac:dyDescent="0.2">
      <c r="A2730" t="str">
        <f>TEXT(Table1[[#This Row],[Date]],"yyyymmdd") &amp; "_" &amp; (LEFT(D2730,3) &amp; "_" &amp; LEFT(E2730,3) &amp; "_" &amp; (Table1[[#This Row],[Game_no.]]))</f>
        <v>20260322_Wes_Poi_1</v>
      </c>
      <c r="B2730" s="1">
        <v>46103</v>
      </c>
      <c r="C2730" s="3">
        <v>1</v>
      </c>
      <c r="D2730" t="s">
        <v>152</v>
      </c>
      <c r="E2730" t="s">
        <v>245</v>
      </c>
      <c r="F2730" t="s">
        <v>245</v>
      </c>
      <c r="G2730" t="s">
        <v>152</v>
      </c>
      <c r="H2730" t="s">
        <v>252</v>
      </c>
      <c r="I2730" t="str">
        <f>TRIM(SUBSTITUTE(Table1[[#This Row],[Player]], " ", ""))</f>
        <v>K.Fabiano</v>
      </c>
      <c r="J2730">
        <v>3</v>
      </c>
      <c r="K2730">
        <v>0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f t="shared" si="129"/>
        <v>0</v>
      </c>
      <c r="W2730" t="s">
        <v>54</v>
      </c>
      <c r="X2730" s="3">
        <v>9</v>
      </c>
      <c r="Y2730">
        <v>0</v>
      </c>
      <c r="AF2730">
        <f>Table1[[#This Row],[AB]]+Table1[[#This Row],[BB]]+Table1[[#This Row],[SF]]</f>
        <v>3</v>
      </c>
      <c r="AG2730">
        <f>Table1[[#This Row],[H]]+Table1[[#This Row],[BB]]</f>
        <v>0</v>
      </c>
      <c r="AH2730">
        <f>Table1[[#This Row],[H]]-Table1[[#This Row],[2B]]-Table1[[#This Row],[3B]]-Table1[[#This Row],[HR]]</f>
        <v>0</v>
      </c>
      <c r="AI2730" s="3">
        <f>IF(Table1[[#This Row],[Team_Game_Number]] &gt;_xlfn.MAXIFS(Table1[Team_Game_Number],Table1[Team],Table1[[#This Row],[Team]]) - 5,1,0)</f>
        <v>0</v>
      </c>
      <c r="AJ2730" cm="1">
        <f t="array" ref="AJ2730">MATCH(Table1[[#This Row],[Game_ID]],_xlfn.UNIQUE(_xlfn._xlws.FILTER(Table1[Game_ID],Table1[Team]=Table1[[#This Row],[Team]])),0)</f>
        <v>13</v>
      </c>
      <c r="AK2730">
        <f>IF(Table1[[#This Row],[Last5_Flag]]=1,1,0)</f>
        <v>0</v>
      </c>
      <c r="AL2730">
        <f>COUNTIFS(
    Table1[Player Name], Table1[[#This Row],[Player Name]],
    Table1[Position], Table1[[#This Row],[Position]]
)</f>
        <v>21</v>
      </c>
      <c r="AM2730" t="str" cm="1">
        <f t="array" ref="AM27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731" spans="1:39" x14ac:dyDescent="0.2">
      <c r="A2731" t="str">
        <f>TEXT(Table1[[#This Row],[Date]],"yyyymmdd") &amp; "_" &amp; (LEFT(D2731,3) &amp; "_" &amp; LEFT(E2731,3) &amp; "_" &amp; (Table1[[#This Row],[Game_no.]]))</f>
        <v>20260322_Wes_Poi_1</v>
      </c>
      <c r="B2731" s="1">
        <v>46103</v>
      </c>
      <c r="C2731" s="3">
        <v>1</v>
      </c>
      <c r="D2731" t="s">
        <v>152</v>
      </c>
      <c r="E2731" t="s">
        <v>245</v>
      </c>
      <c r="F2731" t="s">
        <v>245</v>
      </c>
      <c r="G2731" t="s">
        <v>152</v>
      </c>
      <c r="H2731" t="s">
        <v>251</v>
      </c>
      <c r="I2731" t="str">
        <f>TRIM(SUBSTITUTE(Table1[[#This Row],[Player]], " ", ""))</f>
        <v>S.Cope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f t="shared" si="129"/>
        <v>3</v>
      </c>
      <c r="W2731" t="s">
        <v>74</v>
      </c>
      <c r="X2731" s="3">
        <v>9</v>
      </c>
      <c r="Y2731">
        <v>0</v>
      </c>
      <c r="AF2731">
        <f>Table1[[#This Row],[AB]]+Table1[[#This Row],[BB]]+Table1[[#This Row],[SF]]</f>
        <v>1</v>
      </c>
      <c r="AG2731">
        <f>Table1[[#This Row],[H]]+Table1[[#This Row],[BB]]</f>
        <v>1</v>
      </c>
      <c r="AH2731">
        <f>Table1[[#This Row],[H]]-Table1[[#This Row],[2B]]-Table1[[#This Row],[3B]]-Table1[[#This Row],[HR]]</f>
        <v>0</v>
      </c>
      <c r="AI2731" s="3">
        <f>IF(Table1[[#This Row],[Team_Game_Number]] &gt;_xlfn.MAXIFS(Table1[Team_Game_Number],Table1[Team],Table1[[#This Row],[Team]]) - 5,1,0)</f>
        <v>0</v>
      </c>
      <c r="AJ2731" cm="1">
        <f t="array" ref="AJ2731">MATCH(Table1[[#This Row],[Game_ID]],_xlfn.UNIQUE(_xlfn._xlws.FILTER(Table1[Game_ID],Table1[Team]=Table1[[#This Row],[Team]])),0)</f>
        <v>13</v>
      </c>
      <c r="AK2731">
        <f>IF(Table1[[#This Row],[Last5_Flag]]=1,1,0)</f>
        <v>0</v>
      </c>
      <c r="AL2731">
        <f>COUNTIFS(
    Table1[Player Name], Table1[[#This Row],[Player Name]],
    Table1[Position], Table1[[#This Row],[Position]]
)</f>
        <v>2</v>
      </c>
      <c r="AM2731" t="str" cm="1">
        <f t="array" ref="AM27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732" spans="1:39" x14ac:dyDescent="0.2">
      <c r="A2732" t="str">
        <f>TEXT(Table1[[#This Row],[Date]],"yyyymmdd") &amp; "_" &amp; (LEFT(D2732,3) &amp; "_" &amp; LEFT(E2732,3) &amp; "_" &amp; (Table1[[#This Row],[Game_no.]]))</f>
        <v>20260322_Wes_Poi_1</v>
      </c>
      <c r="B2732" s="1">
        <v>46103</v>
      </c>
      <c r="C2732" s="3">
        <v>1</v>
      </c>
      <c r="D2732" t="s">
        <v>152</v>
      </c>
      <c r="E2732" t="s">
        <v>245</v>
      </c>
      <c r="F2732" t="s">
        <v>245</v>
      </c>
      <c r="G2732" t="s">
        <v>152</v>
      </c>
      <c r="H2732" t="s">
        <v>255</v>
      </c>
      <c r="I2732" t="str">
        <f>TRIM(SUBSTITUTE(Table1[[#This Row],[Player]], " ", ""))</f>
        <v>J.Mullenax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f t="shared" si="129"/>
        <v>0</v>
      </c>
      <c r="W2732" t="s">
        <v>58</v>
      </c>
      <c r="X2732" s="3"/>
      <c r="Y2732">
        <v>0</v>
      </c>
      <c r="Z2732">
        <v>2</v>
      </c>
      <c r="AA2732">
        <v>7</v>
      </c>
      <c r="AB2732">
        <v>4</v>
      </c>
      <c r="AC2732">
        <v>4</v>
      </c>
      <c r="AD2732">
        <v>1</v>
      </c>
      <c r="AE2732">
        <v>1</v>
      </c>
      <c r="AF2732">
        <f>Table1[[#This Row],[AB]]+Table1[[#This Row],[BB]]+Table1[[#This Row],[SF]]</f>
        <v>0</v>
      </c>
      <c r="AG2732">
        <f>Table1[[#This Row],[H]]+Table1[[#This Row],[BB]]</f>
        <v>0</v>
      </c>
      <c r="AH2732">
        <f>Table1[[#This Row],[H]]-Table1[[#This Row],[2B]]-Table1[[#This Row],[3B]]-Table1[[#This Row],[HR]]</f>
        <v>0</v>
      </c>
      <c r="AI2732" s="3">
        <f>IF(Table1[[#This Row],[Team_Game_Number]] &gt;_xlfn.MAXIFS(Table1[Team_Game_Number],Table1[Team],Table1[[#This Row],[Team]]) - 5,1,0)</f>
        <v>0</v>
      </c>
      <c r="AJ2732" cm="1">
        <f t="array" ref="AJ2732">MATCH(Table1[[#This Row],[Game_ID]],_xlfn.UNIQUE(_xlfn._xlws.FILTER(Table1[Game_ID],Table1[Team]=Table1[[#This Row],[Team]])),0)</f>
        <v>13</v>
      </c>
      <c r="AK2732">
        <f>IF(Table1[[#This Row],[Last5_Flag]]=1,1,0)</f>
        <v>0</v>
      </c>
      <c r="AL2732">
        <f>COUNTIFS(
    Table1[Player Name], Table1[[#This Row],[Player Name]],
    Table1[Position], Table1[[#This Row],[Position]]
)</f>
        <v>4</v>
      </c>
      <c r="AM2732" t="str" cm="1">
        <f t="array" ref="AM27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33" spans="1:39" x14ac:dyDescent="0.2">
      <c r="A2733" t="str">
        <f>TEXT(Table1[[#This Row],[Date]],"yyyymmdd") &amp; "_" &amp; (LEFT(D2733,3) &amp; "_" &amp; LEFT(E2733,3) &amp; "_" &amp; (Table1[[#This Row],[Game_no.]]))</f>
        <v>20260322_WVW_Fro_1</v>
      </c>
      <c r="B2733" s="1">
        <v>46103</v>
      </c>
      <c r="C2733" s="3">
        <v>1</v>
      </c>
      <c r="D2733" t="s">
        <v>286</v>
      </c>
      <c r="E2733" t="s">
        <v>338</v>
      </c>
      <c r="F2733" t="s">
        <v>286</v>
      </c>
      <c r="G2733" t="s">
        <v>338</v>
      </c>
      <c r="H2733" t="s">
        <v>287</v>
      </c>
      <c r="I2733" t="str">
        <f>TRIM(SUBSTITUTE(Table1[[#This Row],[Player]], " ", ""))</f>
        <v>J.Riley</v>
      </c>
      <c r="J2733">
        <v>3</v>
      </c>
      <c r="K2733">
        <v>1</v>
      </c>
      <c r="L2733">
        <v>1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f t="shared" si="129"/>
        <v>1</v>
      </c>
      <c r="W2733" t="s">
        <v>57</v>
      </c>
      <c r="X2733" s="3">
        <v>1</v>
      </c>
      <c r="Y2733">
        <v>0</v>
      </c>
      <c r="AF2733">
        <f>Table1[[#This Row],[AB]]+Table1[[#This Row],[BB]]+Table1[[#This Row],[SF]]</f>
        <v>4</v>
      </c>
      <c r="AG2733">
        <f>Table1[[#This Row],[H]]+Table1[[#This Row],[BB]]</f>
        <v>2</v>
      </c>
      <c r="AH2733">
        <f>Table1[[#This Row],[H]]-Table1[[#This Row],[2B]]-Table1[[#This Row],[3B]]-Table1[[#This Row],[HR]]</f>
        <v>1</v>
      </c>
      <c r="AI2733" s="3">
        <f>IF(Table1[[#This Row],[Team_Game_Number]] &gt;_xlfn.MAXIFS(Table1[Team_Game_Number],Table1[Team],Table1[[#This Row],[Team]]) - 5,1,0)</f>
        <v>0</v>
      </c>
      <c r="AJ2733" cm="1">
        <f t="array" ref="AJ2733">MATCH(Table1[[#This Row],[Game_ID]],_xlfn.UNIQUE(_xlfn._xlws.FILTER(Table1[Game_ID],Table1[Team]=Table1[[#This Row],[Team]])),0)</f>
        <v>20</v>
      </c>
      <c r="AK2733">
        <f>IF(Table1[[#This Row],[Last5_Flag]]=1,1,0)</f>
        <v>0</v>
      </c>
      <c r="AL2733">
        <f>COUNTIFS(
    Table1[Player Name], Table1[[#This Row],[Player Name]],
    Table1[Position], Table1[[#This Row],[Position]]
)</f>
        <v>27</v>
      </c>
      <c r="AM2733" t="str" cm="1">
        <f t="array" ref="AM27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734" spans="1:39" x14ac:dyDescent="0.2">
      <c r="A2734" t="str">
        <f>TEXT(Table1[[#This Row],[Date]],"yyyymmdd") &amp; "_" &amp; (LEFT(D2734,3) &amp; "_" &amp; LEFT(E2734,3) &amp; "_" &amp; (Table1[[#This Row],[Game_no.]]))</f>
        <v>20260322_WVW_Fro_1</v>
      </c>
      <c r="B2734" s="1">
        <v>46103</v>
      </c>
      <c r="C2734" s="3">
        <v>1</v>
      </c>
      <c r="D2734" t="s">
        <v>286</v>
      </c>
      <c r="E2734" t="s">
        <v>338</v>
      </c>
      <c r="F2734" t="s">
        <v>286</v>
      </c>
      <c r="G2734" t="s">
        <v>338</v>
      </c>
      <c r="H2734" t="s">
        <v>288</v>
      </c>
      <c r="I2734" t="str">
        <f>TRIM(SUBSTITUTE(Table1[[#This Row],[Player]], " ", ""))</f>
        <v>L.Hague</v>
      </c>
      <c r="J2734">
        <v>3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f t="shared" si="129"/>
        <v>0</v>
      </c>
      <c r="W2734" t="s">
        <v>48</v>
      </c>
      <c r="X2734" s="3">
        <v>2</v>
      </c>
      <c r="Y2734">
        <v>0</v>
      </c>
      <c r="AF2734">
        <f>Table1[[#This Row],[AB]]+Table1[[#This Row],[BB]]+Table1[[#This Row],[SF]]</f>
        <v>4</v>
      </c>
      <c r="AG2734">
        <f>Table1[[#This Row],[H]]+Table1[[#This Row],[BB]]</f>
        <v>1</v>
      </c>
      <c r="AH2734">
        <f>Table1[[#This Row],[H]]-Table1[[#This Row],[2B]]-Table1[[#This Row],[3B]]-Table1[[#This Row],[HR]]</f>
        <v>0</v>
      </c>
      <c r="AI2734" s="3">
        <f>IF(Table1[[#This Row],[Team_Game_Number]] &gt;_xlfn.MAXIFS(Table1[Team_Game_Number],Table1[Team],Table1[[#This Row],[Team]]) - 5,1,0)</f>
        <v>0</v>
      </c>
      <c r="AJ2734" cm="1">
        <f t="array" ref="AJ2734">MATCH(Table1[[#This Row],[Game_ID]],_xlfn.UNIQUE(_xlfn._xlws.FILTER(Table1[Game_ID],Table1[Team]=Table1[[#This Row],[Team]])),0)</f>
        <v>20</v>
      </c>
      <c r="AK2734">
        <f>IF(Table1[[#This Row],[Last5_Flag]]=1,1,0)</f>
        <v>0</v>
      </c>
      <c r="AL2734">
        <f>COUNTIFS(
    Table1[Player Name], Table1[[#This Row],[Player Name]],
    Table1[Position], Table1[[#This Row],[Position]]
)</f>
        <v>16</v>
      </c>
      <c r="AM2734" t="str" cm="1">
        <f t="array" ref="AM27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735" spans="1:39" x14ac:dyDescent="0.2">
      <c r="A2735" t="str">
        <f>TEXT(Table1[[#This Row],[Date]],"yyyymmdd") &amp; "_" &amp; (LEFT(D2735,3) &amp; "_" &amp; LEFT(E2735,3) &amp; "_" &amp; (Table1[[#This Row],[Game_no.]]))</f>
        <v>20260322_WVW_Fro_1</v>
      </c>
      <c r="B2735" s="1">
        <v>46103</v>
      </c>
      <c r="C2735" s="3">
        <v>1</v>
      </c>
      <c r="D2735" t="s">
        <v>286</v>
      </c>
      <c r="E2735" t="s">
        <v>338</v>
      </c>
      <c r="F2735" t="s">
        <v>286</v>
      </c>
      <c r="G2735" t="s">
        <v>338</v>
      </c>
      <c r="H2735" t="s">
        <v>290</v>
      </c>
      <c r="I2735" t="str">
        <f>TRIM(SUBSTITUTE(Table1[[#This Row],[Player]], " ", ""))</f>
        <v>J.Fix</v>
      </c>
      <c r="J2735">
        <v>4</v>
      </c>
      <c r="K2735">
        <v>0</v>
      </c>
      <c r="L2735">
        <v>1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f t="shared" si="129"/>
        <v>1</v>
      </c>
      <c r="W2735" t="s">
        <v>53</v>
      </c>
      <c r="X2735" s="3">
        <v>3</v>
      </c>
      <c r="Y2735">
        <v>0</v>
      </c>
      <c r="AF2735">
        <f>Table1[[#This Row],[AB]]+Table1[[#This Row],[BB]]+Table1[[#This Row],[SF]]</f>
        <v>4</v>
      </c>
      <c r="AG2735">
        <f>Table1[[#This Row],[H]]+Table1[[#This Row],[BB]]</f>
        <v>1</v>
      </c>
      <c r="AH2735">
        <f>Table1[[#This Row],[H]]-Table1[[#This Row],[2B]]-Table1[[#This Row],[3B]]-Table1[[#This Row],[HR]]</f>
        <v>1</v>
      </c>
      <c r="AI2735" s="3">
        <f>IF(Table1[[#This Row],[Team_Game_Number]] &gt;_xlfn.MAXIFS(Table1[Team_Game_Number],Table1[Team],Table1[[#This Row],[Team]]) - 5,1,0)</f>
        <v>0</v>
      </c>
      <c r="AJ2735" cm="1">
        <f t="array" ref="AJ2735">MATCH(Table1[[#This Row],[Game_ID]],_xlfn.UNIQUE(_xlfn._xlws.FILTER(Table1[Game_ID],Table1[Team]=Table1[[#This Row],[Team]])),0)</f>
        <v>20</v>
      </c>
      <c r="AK2735">
        <f>IF(Table1[[#This Row],[Last5_Flag]]=1,1,0)</f>
        <v>0</v>
      </c>
      <c r="AL2735">
        <f>COUNTIFS(
    Table1[Player Name], Table1[[#This Row],[Player Name]],
    Table1[Position], Table1[[#This Row],[Position]]
)</f>
        <v>3</v>
      </c>
      <c r="AM2735" t="str" cm="1">
        <f t="array" ref="AM27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736" spans="1:39" x14ac:dyDescent="0.2">
      <c r="A2736" t="str">
        <f>TEXT(Table1[[#This Row],[Date]],"yyyymmdd") &amp; "_" &amp; (LEFT(D2736,3) &amp; "_" &amp; LEFT(E2736,3) &amp; "_" &amp; (Table1[[#This Row],[Game_no.]]))</f>
        <v>20260322_WVW_Fro_1</v>
      </c>
      <c r="B2736" s="1">
        <v>46103</v>
      </c>
      <c r="C2736" s="3">
        <v>1</v>
      </c>
      <c r="D2736" t="s">
        <v>286</v>
      </c>
      <c r="E2736" t="s">
        <v>338</v>
      </c>
      <c r="F2736" t="s">
        <v>286</v>
      </c>
      <c r="G2736" t="s">
        <v>338</v>
      </c>
      <c r="H2736" t="s">
        <v>488</v>
      </c>
      <c r="I2736" t="str">
        <f>TRIM(SUBSTITUTE(Table1[[#This Row],[Player]], " ", ""))</f>
        <v>G.Richardson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f t="shared" si="129"/>
        <v>0</v>
      </c>
      <c r="W2736" t="s">
        <v>53</v>
      </c>
      <c r="X2736" s="3"/>
      <c r="Y2736">
        <v>0</v>
      </c>
      <c r="AF2736">
        <f>Table1[[#This Row],[AB]]+Table1[[#This Row],[BB]]+Table1[[#This Row],[SF]]</f>
        <v>0</v>
      </c>
      <c r="AG2736">
        <f>Table1[[#This Row],[H]]+Table1[[#This Row],[BB]]</f>
        <v>0</v>
      </c>
      <c r="AH2736">
        <f>Table1[[#This Row],[H]]-Table1[[#This Row],[2B]]-Table1[[#This Row],[3B]]-Table1[[#This Row],[HR]]</f>
        <v>0</v>
      </c>
      <c r="AI2736" s="3">
        <f>IF(Table1[[#This Row],[Team_Game_Number]] &gt;_xlfn.MAXIFS(Table1[Team_Game_Number],Table1[Team],Table1[[#This Row],[Team]]) - 5,1,0)</f>
        <v>0</v>
      </c>
      <c r="AJ2736" cm="1">
        <f t="array" ref="AJ2736">MATCH(Table1[[#This Row],[Game_ID]],_xlfn.UNIQUE(_xlfn._xlws.FILTER(Table1[Game_ID],Table1[Team]=Table1[[#This Row],[Team]])),0)</f>
        <v>20</v>
      </c>
      <c r="AK2736">
        <f>IF(Table1[[#This Row],[Last5_Flag]]=1,1,0)</f>
        <v>0</v>
      </c>
      <c r="AL2736">
        <f>COUNTIFS(
    Table1[Player Name], Table1[[#This Row],[Player Name]],
    Table1[Position], Table1[[#This Row],[Position]]
)</f>
        <v>2</v>
      </c>
      <c r="AM2736" t="str" cm="1">
        <f t="array" ref="AM27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737" spans="1:39" x14ac:dyDescent="0.2">
      <c r="A2737" t="str">
        <f>TEXT(Table1[[#This Row],[Date]],"yyyymmdd") &amp; "_" &amp; (LEFT(D2737,3) &amp; "_" &amp; LEFT(E2737,3) &amp; "_" &amp; (Table1[[#This Row],[Game_no.]]))</f>
        <v>20260322_WVW_Fro_1</v>
      </c>
      <c r="B2737" s="1">
        <v>46103</v>
      </c>
      <c r="C2737" s="3">
        <v>1</v>
      </c>
      <c r="D2737" t="s">
        <v>286</v>
      </c>
      <c r="E2737" t="s">
        <v>338</v>
      </c>
      <c r="F2737" t="s">
        <v>286</v>
      </c>
      <c r="G2737" t="s">
        <v>338</v>
      </c>
      <c r="H2737" t="s">
        <v>295</v>
      </c>
      <c r="I2737" t="str">
        <f>TRIM(SUBSTITUTE(Table1[[#This Row],[Player]], " ", ""))</f>
        <v>R.Winn</v>
      </c>
      <c r="J2737">
        <v>3</v>
      </c>
      <c r="K2737">
        <v>2</v>
      </c>
      <c r="L2737">
        <v>2</v>
      </c>
      <c r="M2737">
        <v>0</v>
      </c>
      <c r="N2737">
        <v>1</v>
      </c>
      <c r="O2737">
        <v>0</v>
      </c>
      <c r="P2737">
        <v>2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f t="shared" si="129"/>
        <v>6</v>
      </c>
      <c r="W2737" t="s">
        <v>43</v>
      </c>
      <c r="X2737" s="3">
        <v>4</v>
      </c>
      <c r="Y2737">
        <v>0</v>
      </c>
      <c r="AF2737">
        <f>Table1[[#This Row],[AB]]+Table1[[#This Row],[BB]]+Table1[[#This Row],[SF]]</f>
        <v>4</v>
      </c>
      <c r="AG2737">
        <f>Table1[[#This Row],[H]]+Table1[[#This Row],[BB]]</f>
        <v>3</v>
      </c>
      <c r="AH2737">
        <f>Table1[[#This Row],[H]]-Table1[[#This Row],[2B]]-Table1[[#This Row],[3B]]-Table1[[#This Row],[HR]]</f>
        <v>0</v>
      </c>
      <c r="AI2737" s="3">
        <f>IF(Table1[[#This Row],[Team_Game_Number]] &gt;_xlfn.MAXIFS(Table1[Team_Game_Number],Table1[Team],Table1[[#This Row],[Team]]) - 5,1,0)</f>
        <v>0</v>
      </c>
      <c r="AJ2737" cm="1">
        <f t="array" ref="AJ2737">MATCH(Table1[[#This Row],[Game_ID]],_xlfn.UNIQUE(_xlfn._xlws.FILTER(Table1[Game_ID],Table1[Team]=Table1[[#This Row],[Team]])),0)</f>
        <v>20</v>
      </c>
      <c r="AK2737">
        <f>IF(Table1[[#This Row],[Last5_Flag]]=1,1,0)</f>
        <v>0</v>
      </c>
      <c r="AL2737">
        <f>COUNTIFS(
    Table1[Player Name], Table1[[#This Row],[Player Name]],
    Table1[Position], Table1[[#This Row],[Position]]
)</f>
        <v>15</v>
      </c>
      <c r="AM2737" t="str" cm="1">
        <f t="array" ref="AM27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738" spans="1:39" x14ac:dyDescent="0.2">
      <c r="A2738" t="str">
        <f>TEXT(Table1[[#This Row],[Date]],"yyyymmdd") &amp; "_" &amp; (LEFT(D2738,3) &amp; "_" &amp; LEFT(E2738,3) &amp; "_" &amp; (Table1[[#This Row],[Game_no.]]))</f>
        <v>20260322_WVW_Fro_1</v>
      </c>
      <c r="B2738" s="1">
        <v>46103</v>
      </c>
      <c r="C2738" s="3">
        <v>1</v>
      </c>
      <c r="D2738" t="s">
        <v>286</v>
      </c>
      <c r="E2738" t="s">
        <v>338</v>
      </c>
      <c r="F2738" t="s">
        <v>286</v>
      </c>
      <c r="G2738" t="s">
        <v>338</v>
      </c>
      <c r="H2738" t="s">
        <v>289</v>
      </c>
      <c r="I2738" t="str">
        <f>TRIM(SUBSTITUTE(Table1[[#This Row],[Player]], " ", ""))</f>
        <v>G.Arnold</v>
      </c>
      <c r="J2738">
        <v>4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f t="shared" si="129"/>
        <v>0</v>
      </c>
      <c r="W2738" t="s">
        <v>7</v>
      </c>
      <c r="X2738" s="3">
        <v>5</v>
      </c>
      <c r="Y2738">
        <v>0</v>
      </c>
      <c r="AF2738">
        <f>Table1[[#This Row],[AB]]+Table1[[#This Row],[BB]]+Table1[[#This Row],[SF]]</f>
        <v>4</v>
      </c>
      <c r="AG2738">
        <f>Table1[[#This Row],[H]]+Table1[[#This Row],[BB]]</f>
        <v>0</v>
      </c>
      <c r="AH2738">
        <f>Table1[[#This Row],[H]]-Table1[[#This Row],[2B]]-Table1[[#This Row],[3B]]-Table1[[#This Row],[HR]]</f>
        <v>0</v>
      </c>
      <c r="AI2738" s="3">
        <f>IF(Table1[[#This Row],[Team_Game_Number]] &gt;_xlfn.MAXIFS(Table1[Team_Game_Number],Table1[Team],Table1[[#This Row],[Team]]) - 5,1,0)</f>
        <v>0</v>
      </c>
      <c r="AJ2738" cm="1">
        <f t="array" ref="AJ2738">MATCH(Table1[[#This Row],[Game_ID]],_xlfn.UNIQUE(_xlfn._xlws.FILTER(Table1[Game_ID],Table1[Team]=Table1[[#This Row],[Team]])),0)</f>
        <v>20</v>
      </c>
      <c r="AK2738">
        <f>IF(Table1[[#This Row],[Last5_Flag]]=1,1,0)</f>
        <v>0</v>
      </c>
      <c r="AL2738">
        <f>COUNTIFS(
    Table1[Player Name], Table1[[#This Row],[Player Name]],
    Table1[Position], Table1[[#This Row],[Position]]
)</f>
        <v>27</v>
      </c>
      <c r="AM2738" t="str" cm="1">
        <f t="array" ref="AM27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739" spans="1:39" x14ac:dyDescent="0.2">
      <c r="A2739" t="str">
        <f>TEXT(Table1[[#This Row],[Date]],"yyyymmdd") &amp; "_" &amp; (LEFT(D2739,3) &amp; "_" &amp; LEFT(E2739,3) &amp; "_" &amp; (Table1[[#This Row],[Game_no.]]))</f>
        <v>20260322_WVW_Fro_1</v>
      </c>
      <c r="B2739" s="1">
        <v>46103</v>
      </c>
      <c r="C2739" s="3">
        <v>1</v>
      </c>
      <c r="D2739" t="s">
        <v>286</v>
      </c>
      <c r="E2739" t="s">
        <v>338</v>
      </c>
      <c r="F2739" t="s">
        <v>286</v>
      </c>
      <c r="G2739" t="s">
        <v>338</v>
      </c>
      <c r="H2739" t="s">
        <v>292</v>
      </c>
      <c r="I2739" t="str">
        <f>TRIM(SUBSTITUTE(Table1[[#This Row],[Player]], " ", ""))</f>
        <v>M.Austra</v>
      </c>
      <c r="J2739">
        <v>2</v>
      </c>
      <c r="K2739">
        <v>0</v>
      </c>
      <c r="L2739">
        <v>1</v>
      </c>
      <c r="M2739">
        <v>0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f t="shared" si="129"/>
        <v>1</v>
      </c>
      <c r="W2739" t="s">
        <v>50</v>
      </c>
      <c r="X2739" s="3">
        <v>6</v>
      </c>
      <c r="Y2739">
        <v>0</v>
      </c>
      <c r="AF2739">
        <f>Table1[[#This Row],[AB]]+Table1[[#This Row],[BB]]+Table1[[#This Row],[SF]]</f>
        <v>3</v>
      </c>
      <c r="AG2739">
        <f>Table1[[#This Row],[H]]+Table1[[#This Row],[BB]]</f>
        <v>2</v>
      </c>
      <c r="AH2739">
        <f>Table1[[#This Row],[H]]-Table1[[#This Row],[2B]]-Table1[[#This Row],[3B]]-Table1[[#This Row],[HR]]</f>
        <v>1</v>
      </c>
      <c r="AI2739" s="3">
        <f>IF(Table1[[#This Row],[Team_Game_Number]] &gt;_xlfn.MAXIFS(Table1[Team_Game_Number],Table1[Team],Table1[[#This Row],[Team]]) - 5,1,0)</f>
        <v>0</v>
      </c>
      <c r="AJ2739" cm="1">
        <f t="array" ref="AJ2739">MATCH(Table1[[#This Row],[Game_ID]],_xlfn.UNIQUE(_xlfn._xlws.FILTER(Table1[Game_ID],Table1[Team]=Table1[[#This Row],[Team]])),0)</f>
        <v>20</v>
      </c>
      <c r="AK2739">
        <f>IF(Table1[[#This Row],[Last5_Flag]]=1,1,0)</f>
        <v>0</v>
      </c>
      <c r="AL2739">
        <f>COUNTIFS(
    Table1[Player Name], Table1[[#This Row],[Player Name]],
    Table1[Position], Table1[[#This Row],[Position]]
)</f>
        <v>10</v>
      </c>
      <c r="AM2739" t="str" cm="1">
        <f t="array" ref="AM27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740" spans="1:39" x14ac:dyDescent="0.2">
      <c r="A2740" t="str">
        <f>TEXT(Table1[[#This Row],[Date]],"yyyymmdd") &amp; "_" &amp; (LEFT(D2740,3) &amp; "_" &amp; LEFT(E2740,3) &amp; "_" &amp; (Table1[[#This Row],[Game_no.]]))</f>
        <v>20260322_WVW_Fro_1</v>
      </c>
      <c r="B2740" s="1">
        <v>46103</v>
      </c>
      <c r="C2740" s="3">
        <v>1</v>
      </c>
      <c r="D2740" t="s">
        <v>286</v>
      </c>
      <c r="E2740" t="s">
        <v>338</v>
      </c>
      <c r="F2740" t="s">
        <v>286</v>
      </c>
      <c r="G2740" t="s">
        <v>338</v>
      </c>
      <c r="H2740" t="s">
        <v>291</v>
      </c>
      <c r="I2740" t="str">
        <f>TRIM(SUBSTITUTE(Table1[[#This Row],[Player]], " ", ""))</f>
        <v>A.Borello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f t="shared" si="129"/>
        <v>0</v>
      </c>
      <c r="W2740" t="s">
        <v>73</v>
      </c>
      <c r="X2740" s="3"/>
      <c r="Y2740">
        <v>0</v>
      </c>
      <c r="AF2740">
        <f>Table1[[#This Row],[AB]]+Table1[[#This Row],[BB]]+Table1[[#This Row],[SF]]</f>
        <v>0</v>
      </c>
      <c r="AG2740">
        <f>Table1[[#This Row],[H]]+Table1[[#This Row],[BB]]</f>
        <v>0</v>
      </c>
      <c r="AH2740">
        <f>Table1[[#This Row],[H]]-Table1[[#This Row],[2B]]-Table1[[#This Row],[3B]]-Table1[[#This Row],[HR]]</f>
        <v>0</v>
      </c>
      <c r="AI2740" s="3">
        <f>IF(Table1[[#This Row],[Team_Game_Number]] &gt;_xlfn.MAXIFS(Table1[Team_Game_Number],Table1[Team],Table1[[#This Row],[Team]]) - 5,1,0)</f>
        <v>0</v>
      </c>
      <c r="AJ2740" cm="1">
        <f t="array" ref="AJ2740">MATCH(Table1[[#This Row],[Game_ID]],_xlfn.UNIQUE(_xlfn._xlws.FILTER(Table1[Game_ID],Table1[Team]=Table1[[#This Row],[Team]])),0)</f>
        <v>20</v>
      </c>
      <c r="AK2740">
        <f>IF(Table1[[#This Row],[Last5_Flag]]=1,1,0)</f>
        <v>0</v>
      </c>
      <c r="AL2740">
        <f>COUNTIFS(
    Table1[Player Name], Table1[[#This Row],[Player Name]],
    Table1[Position], Table1[[#This Row],[Position]]
)</f>
        <v>10</v>
      </c>
      <c r="AM2740" t="str" cm="1">
        <f t="array" ref="AM27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741" spans="1:39" x14ac:dyDescent="0.2">
      <c r="A2741" t="str">
        <f>TEXT(Table1[[#This Row],[Date]],"yyyymmdd") &amp; "_" &amp; (LEFT(D2741,3) &amp; "_" &amp; LEFT(E2741,3) &amp; "_" &amp; (Table1[[#This Row],[Game_no.]]))</f>
        <v>20260322_WVW_Fro_1</v>
      </c>
      <c r="B2741" s="1">
        <v>46103</v>
      </c>
      <c r="C2741" s="3">
        <v>1</v>
      </c>
      <c r="D2741" t="s">
        <v>286</v>
      </c>
      <c r="E2741" t="s">
        <v>338</v>
      </c>
      <c r="F2741" t="s">
        <v>286</v>
      </c>
      <c r="G2741" t="s">
        <v>338</v>
      </c>
      <c r="H2741" t="s">
        <v>293</v>
      </c>
      <c r="I2741" t="str">
        <f>TRIM(SUBSTITUTE(Table1[[#This Row],[Player]], " ", ""))</f>
        <v>E.Putman</v>
      </c>
      <c r="J2741">
        <v>2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f t="shared" si="129"/>
        <v>0</v>
      </c>
      <c r="W2741" t="s">
        <v>54</v>
      </c>
      <c r="X2741" s="3">
        <v>7</v>
      </c>
      <c r="Y2741">
        <v>0</v>
      </c>
      <c r="AF2741">
        <f>Table1[[#This Row],[AB]]+Table1[[#This Row],[BB]]+Table1[[#This Row],[SF]]</f>
        <v>2</v>
      </c>
      <c r="AG2741">
        <f>Table1[[#This Row],[H]]+Table1[[#This Row],[BB]]</f>
        <v>0</v>
      </c>
      <c r="AH2741">
        <f>Table1[[#This Row],[H]]-Table1[[#This Row],[2B]]-Table1[[#This Row],[3B]]-Table1[[#This Row],[HR]]</f>
        <v>0</v>
      </c>
      <c r="AI2741" s="3">
        <f>IF(Table1[[#This Row],[Team_Game_Number]] &gt;_xlfn.MAXIFS(Table1[Team_Game_Number],Table1[Team],Table1[[#This Row],[Team]]) - 5,1,0)</f>
        <v>0</v>
      </c>
      <c r="AJ2741" cm="1">
        <f t="array" ref="AJ2741">MATCH(Table1[[#This Row],[Game_ID]],_xlfn.UNIQUE(_xlfn._xlws.FILTER(Table1[Game_ID],Table1[Team]=Table1[[#This Row],[Team]])),0)</f>
        <v>20</v>
      </c>
      <c r="AK2741">
        <f>IF(Table1[[#This Row],[Last5_Flag]]=1,1,0)</f>
        <v>0</v>
      </c>
      <c r="AL2741">
        <f>COUNTIFS(
    Table1[Player Name], Table1[[#This Row],[Player Name]],
    Table1[Position], Table1[[#This Row],[Position]]
)</f>
        <v>24</v>
      </c>
      <c r="AM2741" t="str" cm="1">
        <f t="array" ref="AM27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742" spans="1:39" x14ac:dyDescent="0.2">
      <c r="A2742" t="str">
        <f>TEXT(Table1[[#This Row],[Date]],"yyyymmdd") &amp; "_" &amp; (LEFT(D2742,3) &amp; "_" &amp; LEFT(E2742,3) &amp; "_" &amp; (Table1[[#This Row],[Game_no.]]))</f>
        <v>20260322_WVW_Fro_1</v>
      </c>
      <c r="B2742" s="1">
        <v>46103</v>
      </c>
      <c r="C2742" s="3">
        <v>1</v>
      </c>
      <c r="D2742" t="s">
        <v>286</v>
      </c>
      <c r="E2742" t="s">
        <v>338</v>
      </c>
      <c r="F2742" t="s">
        <v>286</v>
      </c>
      <c r="G2742" t="s">
        <v>338</v>
      </c>
      <c r="H2742" t="s">
        <v>309</v>
      </c>
      <c r="I2742" t="str">
        <f>TRIM(SUBSTITUTE(Table1[[#This Row],[Player]], " ", ""))</f>
        <v>K.Vance</v>
      </c>
      <c r="J2742">
        <v>1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f t="shared" si="129"/>
        <v>0</v>
      </c>
      <c r="W2742" t="s">
        <v>74</v>
      </c>
      <c r="X2742" s="3">
        <v>7</v>
      </c>
      <c r="Y2742">
        <v>0</v>
      </c>
      <c r="AF2742">
        <f>Table1[[#This Row],[AB]]+Table1[[#This Row],[BB]]+Table1[[#This Row],[SF]]</f>
        <v>1</v>
      </c>
      <c r="AG2742">
        <f>Table1[[#This Row],[H]]+Table1[[#This Row],[BB]]</f>
        <v>0</v>
      </c>
      <c r="AH2742">
        <f>Table1[[#This Row],[H]]-Table1[[#This Row],[2B]]-Table1[[#This Row],[3B]]-Table1[[#This Row],[HR]]</f>
        <v>0</v>
      </c>
      <c r="AI2742" s="3">
        <f>IF(Table1[[#This Row],[Team_Game_Number]] &gt;_xlfn.MAXIFS(Table1[Team_Game_Number],Table1[Team],Table1[[#This Row],[Team]]) - 5,1,0)</f>
        <v>0</v>
      </c>
      <c r="AJ2742" cm="1">
        <f t="array" ref="AJ2742">MATCH(Table1[[#This Row],[Game_ID]],_xlfn.UNIQUE(_xlfn._xlws.FILTER(Table1[Game_ID],Table1[Team]=Table1[[#This Row],[Team]])),0)</f>
        <v>20</v>
      </c>
      <c r="AK2742">
        <f>IF(Table1[[#This Row],[Last5_Flag]]=1,1,0)</f>
        <v>0</v>
      </c>
      <c r="AL2742">
        <f>COUNTIFS(
    Table1[Player Name], Table1[[#This Row],[Player Name]],
    Table1[Position], Table1[[#This Row],[Position]]
)</f>
        <v>6</v>
      </c>
      <c r="AM2742" t="str" cm="1">
        <f t="array" ref="AM27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743" spans="1:39" x14ac:dyDescent="0.2">
      <c r="A2743" t="str">
        <f>TEXT(Table1[[#This Row],[Date]],"yyyymmdd") &amp; "_" &amp; (LEFT(D2743,3) &amp; "_" &amp; LEFT(E2743,3) &amp; "_" &amp; (Table1[[#This Row],[Game_no.]]))</f>
        <v>20260322_WVW_Fro_1</v>
      </c>
      <c r="B2743" s="1">
        <v>46103</v>
      </c>
      <c r="C2743" s="3">
        <v>1</v>
      </c>
      <c r="D2743" t="s">
        <v>286</v>
      </c>
      <c r="E2743" t="s">
        <v>338</v>
      </c>
      <c r="F2743" t="s">
        <v>286</v>
      </c>
      <c r="G2743" t="s">
        <v>338</v>
      </c>
      <c r="H2743" t="s">
        <v>298</v>
      </c>
      <c r="I2743" t="str">
        <f>TRIM(SUBSTITUTE(Table1[[#This Row],[Player]], " ", ""))</f>
        <v>S.Lowen</v>
      </c>
      <c r="J2743">
        <v>3</v>
      </c>
      <c r="K2743">
        <v>0</v>
      </c>
      <c r="L2743">
        <v>1</v>
      </c>
      <c r="M2743">
        <v>2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f t="shared" si="129"/>
        <v>1</v>
      </c>
      <c r="W2743" t="s">
        <v>8</v>
      </c>
      <c r="X2743" s="3">
        <v>8</v>
      </c>
      <c r="Y2743">
        <v>0</v>
      </c>
      <c r="AF2743">
        <f>Table1[[#This Row],[AB]]+Table1[[#This Row],[BB]]+Table1[[#This Row],[SF]]</f>
        <v>3</v>
      </c>
      <c r="AG2743">
        <f>Table1[[#This Row],[H]]+Table1[[#This Row],[BB]]</f>
        <v>1</v>
      </c>
      <c r="AH2743">
        <f>Table1[[#This Row],[H]]-Table1[[#This Row],[2B]]-Table1[[#This Row],[3B]]-Table1[[#This Row],[HR]]</f>
        <v>1</v>
      </c>
      <c r="AI2743" s="3">
        <f>IF(Table1[[#This Row],[Team_Game_Number]] &gt;_xlfn.MAXIFS(Table1[Team_Game_Number],Table1[Team],Table1[[#This Row],[Team]]) - 5,1,0)</f>
        <v>0</v>
      </c>
      <c r="AJ2743" cm="1">
        <f t="array" ref="AJ2743">MATCH(Table1[[#This Row],[Game_ID]],_xlfn.UNIQUE(_xlfn._xlws.FILTER(Table1[Game_ID],Table1[Team]=Table1[[#This Row],[Team]])),0)</f>
        <v>20</v>
      </c>
      <c r="AK2743">
        <f>IF(Table1[[#This Row],[Last5_Flag]]=1,1,0)</f>
        <v>0</v>
      </c>
      <c r="AL2743">
        <f>COUNTIFS(
    Table1[Player Name], Table1[[#This Row],[Player Name]],
    Table1[Position], Table1[[#This Row],[Position]]
)</f>
        <v>16</v>
      </c>
      <c r="AM2743" t="str" cm="1">
        <f t="array" ref="AM27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744" spans="1:39" x14ac:dyDescent="0.2">
      <c r="A2744" t="str">
        <f>TEXT(Table1[[#This Row],[Date]],"yyyymmdd") &amp; "_" &amp; (LEFT(D2744,3) &amp; "_" &amp; LEFT(E2744,3) &amp; "_" &amp; (Table1[[#This Row],[Game_no.]]))</f>
        <v>20260322_WVW_Fro_1</v>
      </c>
      <c r="B2744" s="1">
        <v>46103</v>
      </c>
      <c r="C2744" s="3">
        <v>1</v>
      </c>
      <c r="D2744" t="s">
        <v>286</v>
      </c>
      <c r="E2744" t="s">
        <v>338</v>
      </c>
      <c r="F2744" t="s">
        <v>286</v>
      </c>
      <c r="G2744" t="s">
        <v>338</v>
      </c>
      <c r="H2744" t="s">
        <v>294</v>
      </c>
      <c r="I2744" t="str">
        <f>TRIM(SUBSTITUTE(Table1[[#This Row],[Player]], " ", ""))</f>
        <v>T.Nowicki</v>
      </c>
      <c r="J2744">
        <v>1</v>
      </c>
      <c r="K2744">
        <v>0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f t="shared" si="129"/>
        <v>0</v>
      </c>
      <c r="W2744" t="s">
        <v>52</v>
      </c>
      <c r="X2744" s="3">
        <v>9</v>
      </c>
      <c r="Y2744">
        <v>0</v>
      </c>
      <c r="AF2744">
        <f>Table1[[#This Row],[AB]]+Table1[[#This Row],[BB]]+Table1[[#This Row],[SF]]</f>
        <v>2</v>
      </c>
      <c r="AG2744">
        <f>Table1[[#This Row],[H]]+Table1[[#This Row],[BB]]</f>
        <v>1</v>
      </c>
      <c r="AH2744">
        <f>Table1[[#This Row],[H]]-Table1[[#This Row],[2B]]-Table1[[#This Row],[3B]]-Table1[[#This Row],[HR]]</f>
        <v>0</v>
      </c>
      <c r="AI2744" s="3">
        <f>IF(Table1[[#This Row],[Team_Game_Number]] &gt;_xlfn.MAXIFS(Table1[Team_Game_Number],Table1[Team],Table1[[#This Row],[Team]]) - 5,1,0)</f>
        <v>0</v>
      </c>
      <c r="AJ2744" cm="1">
        <f t="array" ref="AJ2744">MATCH(Table1[[#This Row],[Game_ID]],_xlfn.UNIQUE(_xlfn._xlws.FILTER(Table1[Game_ID],Table1[Team]=Table1[[#This Row],[Team]])),0)</f>
        <v>20</v>
      </c>
      <c r="AK2744">
        <f>IF(Table1[[#This Row],[Last5_Flag]]=1,1,0)</f>
        <v>0</v>
      </c>
      <c r="AL2744">
        <f>COUNTIFS(
    Table1[Player Name], Table1[[#This Row],[Player Name]],
    Table1[Position], Table1[[#This Row],[Position]]
)</f>
        <v>9</v>
      </c>
      <c r="AM2744" t="str" cm="1">
        <f t="array" ref="AM27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745" spans="1:39" x14ac:dyDescent="0.2">
      <c r="A2745" t="str">
        <f>TEXT(Table1[[#This Row],[Date]],"yyyymmdd") &amp; "_" &amp; (LEFT(D2745,3) &amp; "_" &amp; LEFT(E2745,3) &amp; "_" &amp; (Table1[[#This Row],[Game_no.]]))</f>
        <v>20260322_WVW_Fro_1</v>
      </c>
      <c r="B2745" s="1">
        <v>46103</v>
      </c>
      <c r="C2745" s="3">
        <v>1</v>
      </c>
      <c r="D2745" t="s">
        <v>286</v>
      </c>
      <c r="E2745" t="s">
        <v>338</v>
      </c>
      <c r="F2745" t="s">
        <v>286</v>
      </c>
      <c r="G2745" t="s">
        <v>338</v>
      </c>
      <c r="H2745" t="s">
        <v>310</v>
      </c>
      <c r="I2745" t="str">
        <f>TRIM(SUBSTITUTE(Table1[[#This Row],[Player]], " ", ""))</f>
        <v>E.Fournier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f t="shared" si="129"/>
        <v>0</v>
      </c>
      <c r="W2745" t="s">
        <v>74</v>
      </c>
      <c r="X2745" s="3">
        <v>9</v>
      </c>
      <c r="Y2745">
        <v>0</v>
      </c>
      <c r="AF2745">
        <f>Table1[[#This Row],[AB]]+Table1[[#This Row],[BB]]+Table1[[#This Row],[SF]]</f>
        <v>1</v>
      </c>
      <c r="AG2745">
        <f>Table1[[#This Row],[H]]+Table1[[#This Row],[BB]]</f>
        <v>0</v>
      </c>
      <c r="AH2745">
        <f>Table1[[#This Row],[H]]-Table1[[#This Row],[2B]]-Table1[[#This Row],[3B]]-Table1[[#This Row],[HR]]</f>
        <v>0</v>
      </c>
      <c r="AI2745" s="3">
        <f>IF(Table1[[#This Row],[Team_Game_Number]] &gt;_xlfn.MAXIFS(Table1[Team_Game_Number],Table1[Team],Table1[[#This Row],[Team]]) - 5,1,0)</f>
        <v>0</v>
      </c>
      <c r="AJ2745" cm="1">
        <f t="array" ref="AJ2745">MATCH(Table1[[#This Row],[Game_ID]],_xlfn.UNIQUE(_xlfn._xlws.FILTER(Table1[Game_ID],Table1[Team]=Table1[[#This Row],[Team]])),0)</f>
        <v>20</v>
      </c>
      <c r="AK2745">
        <f>IF(Table1[[#This Row],[Last5_Flag]]=1,1,0)</f>
        <v>0</v>
      </c>
      <c r="AL2745">
        <f>COUNTIFS(
    Table1[Player Name], Table1[[#This Row],[Player Name]],
    Table1[Position], Table1[[#This Row],[Position]]
)</f>
        <v>12</v>
      </c>
      <c r="AM2745" t="str" cm="1">
        <f t="array" ref="AM27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746" spans="1:39" x14ac:dyDescent="0.2">
      <c r="A2746" t="str">
        <f>TEXT(Table1[[#This Row],[Date]],"yyyymmdd") &amp; "_" &amp; (LEFT(D2746,3) &amp; "_" &amp; LEFT(E2746,3) &amp; "_" &amp; (Table1[[#This Row],[Game_no.]]))</f>
        <v>20260322_WVW_Fro_1</v>
      </c>
      <c r="B2746" s="1">
        <v>46103</v>
      </c>
      <c r="C2746" s="3">
        <v>1</v>
      </c>
      <c r="D2746" t="s">
        <v>286</v>
      </c>
      <c r="E2746" t="s">
        <v>338</v>
      </c>
      <c r="F2746" t="s">
        <v>286</v>
      </c>
      <c r="G2746" t="s">
        <v>338</v>
      </c>
      <c r="H2746" t="s">
        <v>300</v>
      </c>
      <c r="I2746" t="str">
        <f>TRIM(SUBSTITUTE(Table1[[#This Row],[Player]], " ", ""))</f>
        <v>M.Greene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f t="shared" si="129"/>
        <v>0</v>
      </c>
      <c r="W2746" t="s">
        <v>58</v>
      </c>
      <c r="X2746" s="3"/>
      <c r="Y2746">
        <v>0</v>
      </c>
      <c r="Z2746">
        <v>4.6669999999999998</v>
      </c>
      <c r="AA2746">
        <v>10</v>
      </c>
      <c r="AB2746">
        <v>7</v>
      </c>
      <c r="AC2746">
        <v>7</v>
      </c>
      <c r="AD2746">
        <v>0</v>
      </c>
      <c r="AE2746">
        <v>0</v>
      </c>
      <c r="AF2746">
        <f>Table1[[#This Row],[AB]]+Table1[[#This Row],[BB]]+Table1[[#This Row],[SF]]</f>
        <v>0</v>
      </c>
      <c r="AG2746">
        <f>Table1[[#This Row],[H]]+Table1[[#This Row],[BB]]</f>
        <v>0</v>
      </c>
      <c r="AH2746">
        <f>Table1[[#This Row],[H]]-Table1[[#This Row],[2B]]-Table1[[#This Row],[3B]]-Table1[[#This Row],[HR]]</f>
        <v>0</v>
      </c>
      <c r="AI2746" s="3">
        <f>IF(Table1[[#This Row],[Team_Game_Number]] &gt;_xlfn.MAXIFS(Table1[Team_Game_Number],Table1[Team],Table1[[#This Row],[Team]]) - 5,1,0)</f>
        <v>0</v>
      </c>
      <c r="AJ2746" cm="1">
        <f t="array" ref="AJ2746">MATCH(Table1[[#This Row],[Game_ID]],_xlfn.UNIQUE(_xlfn._xlws.FILTER(Table1[Game_ID],Table1[Team]=Table1[[#This Row],[Team]])),0)</f>
        <v>20</v>
      </c>
      <c r="AK2746">
        <f>IF(Table1[[#This Row],[Last5_Flag]]=1,1,0)</f>
        <v>0</v>
      </c>
      <c r="AL2746">
        <f>COUNTIFS(
    Table1[Player Name], Table1[[#This Row],[Player Name]],
    Table1[Position], Table1[[#This Row],[Position]]
)</f>
        <v>15</v>
      </c>
      <c r="AM2746" t="str" cm="1">
        <f t="array" ref="AM27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47" spans="1:39" x14ac:dyDescent="0.2">
      <c r="A2747" t="str">
        <f>TEXT(Table1[[#This Row],[Date]],"yyyymmdd") &amp; "_" &amp; (LEFT(D2747,3) &amp; "_" &amp; LEFT(E2747,3) &amp; "_" &amp; (Table1[[#This Row],[Game_no.]]))</f>
        <v>20260322_WVW_Fro_1</v>
      </c>
      <c r="B2747" s="1">
        <v>46103</v>
      </c>
      <c r="C2747" s="3">
        <v>1</v>
      </c>
      <c r="D2747" t="s">
        <v>286</v>
      </c>
      <c r="E2747" t="s">
        <v>338</v>
      </c>
      <c r="F2747" t="s">
        <v>286</v>
      </c>
      <c r="G2747" t="s">
        <v>338</v>
      </c>
      <c r="H2747" t="s">
        <v>358</v>
      </c>
      <c r="I2747" t="str">
        <f>TRIM(SUBSTITUTE(Table1[[#This Row],[Player]], " ", ""))</f>
        <v>M.O'Brien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f t="shared" si="129"/>
        <v>0</v>
      </c>
      <c r="W2747" t="s">
        <v>58</v>
      </c>
      <c r="X2747" s="3"/>
      <c r="Y2747">
        <v>0</v>
      </c>
      <c r="Z2747">
        <v>2.3330000000000002</v>
      </c>
      <c r="AA2747">
        <v>2</v>
      </c>
      <c r="AB2747">
        <v>1</v>
      </c>
      <c r="AC2747">
        <v>1</v>
      </c>
      <c r="AD2747">
        <v>0</v>
      </c>
      <c r="AE2747">
        <v>2</v>
      </c>
      <c r="AF2747">
        <f>Table1[[#This Row],[AB]]+Table1[[#This Row],[BB]]+Table1[[#This Row],[SF]]</f>
        <v>0</v>
      </c>
      <c r="AG2747">
        <f>Table1[[#This Row],[H]]+Table1[[#This Row],[BB]]</f>
        <v>0</v>
      </c>
      <c r="AH2747">
        <f>Table1[[#This Row],[H]]-Table1[[#This Row],[2B]]-Table1[[#This Row],[3B]]-Table1[[#This Row],[HR]]</f>
        <v>0</v>
      </c>
      <c r="AI2747" s="3">
        <f>IF(Table1[[#This Row],[Team_Game_Number]] &gt;_xlfn.MAXIFS(Table1[Team_Game_Number],Table1[Team],Table1[[#This Row],[Team]]) - 5,1,0)</f>
        <v>0</v>
      </c>
      <c r="AJ2747" cm="1">
        <f t="array" ref="AJ2747">MATCH(Table1[[#This Row],[Game_ID]],_xlfn.UNIQUE(_xlfn._xlws.FILTER(Table1[Game_ID],Table1[Team]=Table1[[#This Row],[Team]])),0)</f>
        <v>20</v>
      </c>
      <c r="AK2747">
        <f>IF(Table1[[#This Row],[Last5_Flag]]=1,1,0)</f>
        <v>0</v>
      </c>
      <c r="AL2747">
        <f>COUNTIFS(
    Table1[Player Name], Table1[[#This Row],[Player Name]],
    Table1[Position], Table1[[#This Row],[Position]]
)</f>
        <v>9</v>
      </c>
      <c r="AM2747" t="str" cm="1">
        <f t="array" ref="AM27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48" spans="1:39" x14ac:dyDescent="0.2">
      <c r="A2748" t="str">
        <f>TEXT(Table1[[#This Row],[Date]],"yyyymmdd") &amp; "_" &amp; (LEFT(D2748,3) &amp; "_" &amp; LEFT(E2748,3) &amp; "_" &amp; (Table1[[#This Row],[Game_no.]]))</f>
        <v>20260322_WVW_Fro_1</v>
      </c>
      <c r="B2748" s="1">
        <v>46103</v>
      </c>
      <c r="C2748" s="3">
        <v>1</v>
      </c>
      <c r="D2748" t="s">
        <v>286</v>
      </c>
      <c r="E2748" t="s">
        <v>338</v>
      </c>
      <c r="F2748" t="s">
        <v>338</v>
      </c>
      <c r="G2748" t="s">
        <v>286</v>
      </c>
      <c r="H2748" t="s">
        <v>339</v>
      </c>
      <c r="I2748" t="str">
        <f>TRIM(SUBSTITUTE(Table1[[#This Row],[Player]], " ", ""))</f>
        <v>G.Nelson</v>
      </c>
      <c r="J2748">
        <v>4</v>
      </c>
      <c r="K2748">
        <v>2</v>
      </c>
      <c r="L2748">
        <v>2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f t="shared" si="129"/>
        <v>2</v>
      </c>
      <c r="W2748" t="s">
        <v>57</v>
      </c>
      <c r="X2748" s="3">
        <v>1</v>
      </c>
      <c r="Y2748">
        <v>0</v>
      </c>
      <c r="AF2748">
        <f>Table1[[#This Row],[AB]]+Table1[[#This Row],[BB]]+Table1[[#This Row],[SF]]</f>
        <v>4</v>
      </c>
      <c r="AG2748">
        <f>Table1[[#This Row],[H]]+Table1[[#This Row],[BB]]</f>
        <v>2</v>
      </c>
      <c r="AH2748">
        <f>Table1[[#This Row],[H]]-Table1[[#This Row],[2B]]-Table1[[#This Row],[3B]]-Table1[[#This Row],[HR]]</f>
        <v>2</v>
      </c>
      <c r="AI2748" s="3">
        <f>IF(Table1[[#This Row],[Team_Game_Number]] &gt;_xlfn.MAXIFS(Table1[Team_Game_Number],Table1[Team],Table1[[#This Row],[Team]]) - 5,1,0)</f>
        <v>0</v>
      </c>
      <c r="AJ2748" cm="1">
        <f t="array" ref="AJ2748">MATCH(Table1[[#This Row],[Game_ID]],_xlfn.UNIQUE(_xlfn._xlws.FILTER(Table1[Game_ID],Table1[Team]=Table1[[#This Row],[Team]])),0)</f>
        <v>14</v>
      </c>
      <c r="AK2748">
        <f>IF(Table1[[#This Row],[Last5_Flag]]=1,1,0)</f>
        <v>0</v>
      </c>
      <c r="AL2748">
        <f>COUNTIFS(
    Table1[Player Name], Table1[[#This Row],[Player Name]],
    Table1[Position], Table1[[#This Row],[Position]]
)</f>
        <v>21</v>
      </c>
      <c r="AM2748" t="str" cm="1">
        <f t="array" ref="AM27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749" spans="1:39" x14ac:dyDescent="0.2">
      <c r="A2749" t="str">
        <f>TEXT(Table1[[#This Row],[Date]],"yyyymmdd") &amp; "_" &amp; (LEFT(D2749,3) &amp; "_" &amp; LEFT(E2749,3) &amp; "_" &amp; (Table1[[#This Row],[Game_no.]]))</f>
        <v>20260322_WVW_Fro_1</v>
      </c>
      <c r="B2749" s="1">
        <v>46103</v>
      </c>
      <c r="C2749" s="3">
        <v>1</v>
      </c>
      <c r="D2749" t="s">
        <v>286</v>
      </c>
      <c r="E2749" t="s">
        <v>338</v>
      </c>
      <c r="F2749" t="s">
        <v>338</v>
      </c>
      <c r="G2749" t="s">
        <v>286</v>
      </c>
      <c r="H2749" t="s">
        <v>347</v>
      </c>
      <c r="I2749" t="str">
        <f>TRIM(SUBSTITUTE(Table1[[#This Row],[Player]], " ", ""))</f>
        <v>K.Piconi</v>
      </c>
      <c r="J2749">
        <v>4</v>
      </c>
      <c r="K2749">
        <v>0</v>
      </c>
      <c r="L2749">
        <v>1</v>
      </c>
      <c r="M2749">
        <v>1</v>
      </c>
      <c r="N2749">
        <v>0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0</v>
      </c>
      <c r="V2749">
        <f t="shared" si="129"/>
        <v>4</v>
      </c>
      <c r="W2749" t="s">
        <v>8</v>
      </c>
      <c r="X2749" s="3">
        <v>2</v>
      </c>
      <c r="Y2749">
        <v>2</v>
      </c>
      <c r="AF2749">
        <f>Table1[[#This Row],[AB]]+Table1[[#This Row],[BB]]+Table1[[#This Row],[SF]]</f>
        <v>4</v>
      </c>
      <c r="AG2749">
        <f>Table1[[#This Row],[H]]+Table1[[#This Row],[BB]]</f>
        <v>1</v>
      </c>
      <c r="AH2749">
        <f>Table1[[#This Row],[H]]-Table1[[#This Row],[2B]]-Table1[[#This Row],[3B]]-Table1[[#This Row],[HR]]</f>
        <v>0</v>
      </c>
      <c r="AI2749" s="3">
        <f>IF(Table1[[#This Row],[Team_Game_Number]] &gt;_xlfn.MAXIFS(Table1[Team_Game_Number],Table1[Team],Table1[[#This Row],[Team]]) - 5,1,0)</f>
        <v>0</v>
      </c>
      <c r="AJ2749" cm="1">
        <f t="array" ref="AJ2749">MATCH(Table1[[#This Row],[Game_ID]],_xlfn.UNIQUE(_xlfn._xlws.FILTER(Table1[Game_ID],Table1[Team]=Table1[[#This Row],[Team]])),0)</f>
        <v>14</v>
      </c>
      <c r="AK2749">
        <f>IF(Table1[[#This Row],[Last5_Flag]]=1,1,0)</f>
        <v>0</v>
      </c>
      <c r="AL2749">
        <f>COUNTIFS(
    Table1[Player Name], Table1[[#This Row],[Player Name]],
    Table1[Position], Table1[[#This Row],[Position]]
)</f>
        <v>21</v>
      </c>
      <c r="AM2749" t="str" cm="1">
        <f t="array" ref="AM27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750" spans="1:39" x14ac:dyDescent="0.2">
      <c r="A2750" t="str">
        <f>TEXT(Table1[[#This Row],[Date]],"yyyymmdd") &amp; "_" &amp; (LEFT(D2750,3) &amp; "_" &amp; LEFT(E2750,3) &amp; "_" &amp; (Table1[[#This Row],[Game_no.]]))</f>
        <v>20260322_WVW_Fro_1</v>
      </c>
      <c r="B2750" s="1">
        <v>46103</v>
      </c>
      <c r="C2750" s="3">
        <v>1</v>
      </c>
      <c r="D2750" t="s">
        <v>286</v>
      </c>
      <c r="E2750" t="s">
        <v>338</v>
      </c>
      <c r="F2750" t="s">
        <v>338</v>
      </c>
      <c r="G2750" t="s">
        <v>286</v>
      </c>
      <c r="H2750" t="s">
        <v>341</v>
      </c>
      <c r="I2750" t="str">
        <f>TRIM(SUBSTITUTE(Table1[[#This Row],[Player]], " ", ""))</f>
        <v>A.Miller</v>
      </c>
      <c r="J2750">
        <v>4</v>
      </c>
      <c r="K2750">
        <v>1</v>
      </c>
      <c r="L2750">
        <v>2</v>
      </c>
      <c r="M2750">
        <v>2</v>
      </c>
      <c r="N2750">
        <v>0</v>
      </c>
      <c r="O2750">
        <v>0</v>
      </c>
      <c r="P2750">
        <v>2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f t="shared" si="129"/>
        <v>6</v>
      </c>
      <c r="W2750" t="s">
        <v>53</v>
      </c>
      <c r="X2750" s="3">
        <v>3</v>
      </c>
      <c r="Y2750">
        <v>0</v>
      </c>
      <c r="AF2750">
        <f>Table1[[#This Row],[AB]]+Table1[[#This Row],[BB]]+Table1[[#This Row],[SF]]</f>
        <v>4</v>
      </c>
      <c r="AG2750">
        <f>Table1[[#This Row],[H]]+Table1[[#This Row],[BB]]</f>
        <v>2</v>
      </c>
      <c r="AH2750">
        <f>Table1[[#This Row],[H]]-Table1[[#This Row],[2B]]-Table1[[#This Row],[3B]]-Table1[[#This Row],[HR]]</f>
        <v>0</v>
      </c>
      <c r="AI2750" s="3">
        <f>IF(Table1[[#This Row],[Team_Game_Number]] &gt;_xlfn.MAXIFS(Table1[Team_Game_Number],Table1[Team],Table1[[#This Row],[Team]]) - 5,1,0)</f>
        <v>0</v>
      </c>
      <c r="AJ2750" cm="1">
        <f t="array" ref="AJ2750">MATCH(Table1[[#This Row],[Game_ID]],_xlfn.UNIQUE(_xlfn._xlws.FILTER(Table1[Game_ID],Table1[Team]=Table1[[#This Row],[Team]])),0)</f>
        <v>14</v>
      </c>
      <c r="AK2750">
        <f>IF(Table1[[#This Row],[Last5_Flag]]=1,1,0)</f>
        <v>0</v>
      </c>
      <c r="AL2750">
        <f>COUNTIFS(
    Table1[Player Name], Table1[[#This Row],[Player Name]],
    Table1[Position], Table1[[#This Row],[Position]]
)</f>
        <v>20</v>
      </c>
      <c r="AM2750" t="str" cm="1">
        <f t="array" ref="AM27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751" spans="1:39" x14ac:dyDescent="0.2">
      <c r="A2751" t="str">
        <f>TEXT(Table1[[#This Row],[Date]],"yyyymmdd") &amp; "_" &amp; (LEFT(D2751,3) &amp; "_" &amp; LEFT(E2751,3) &amp; "_" &amp; (Table1[[#This Row],[Game_no.]]))</f>
        <v>20260322_WVW_Fro_1</v>
      </c>
      <c r="B2751" s="1">
        <v>46103</v>
      </c>
      <c r="C2751" s="3">
        <v>1</v>
      </c>
      <c r="D2751" t="s">
        <v>286</v>
      </c>
      <c r="E2751" t="s">
        <v>338</v>
      </c>
      <c r="F2751" t="s">
        <v>338</v>
      </c>
      <c r="G2751" t="s">
        <v>286</v>
      </c>
      <c r="H2751" t="s">
        <v>342</v>
      </c>
      <c r="I2751" t="str">
        <f>TRIM(SUBSTITUTE(Table1[[#This Row],[Player]], " ", ""))</f>
        <v>O.Stetler</v>
      </c>
      <c r="J2751">
        <v>4</v>
      </c>
      <c r="K2751">
        <v>1</v>
      </c>
      <c r="L2751">
        <v>1</v>
      </c>
      <c r="M2751">
        <v>1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f t="shared" si="129"/>
        <v>3</v>
      </c>
      <c r="W2751" t="s">
        <v>52</v>
      </c>
      <c r="X2751" s="3">
        <v>4</v>
      </c>
      <c r="Y2751">
        <v>0</v>
      </c>
      <c r="AF2751">
        <f>Table1[[#This Row],[AB]]+Table1[[#This Row],[BB]]+Table1[[#This Row],[SF]]</f>
        <v>4</v>
      </c>
      <c r="AG2751">
        <f>Table1[[#This Row],[H]]+Table1[[#This Row],[BB]]</f>
        <v>1</v>
      </c>
      <c r="AH2751">
        <f>Table1[[#This Row],[H]]-Table1[[#This Row],[2B]]-Table1[[#This Row],[3B]]-Table1[[#This Row],[HR]]</f>
        <v>0</v>
      </c>
      <c r="AI2751" s="3">
        <f>IF(Table1[[#This Row],[Team_Game_Number]] &gt;_xlfn.MAXIFS(Table1[Team_Game_Number],Table1[Team],Table1[[#This Row],[Team]]) - 5,1,0)</f>
        <v>0</v>
      </c>
      <c r="AJ2751" cm="1">
        <f t="array" ref="AJ2751">MATCH(Table1[[#This Row],[Game_ID]],_xlfn.UNIQUE(_xlfn._xlws.FILTER(Table1[Game_ID],Table1[Team]=Table1[[#This Row],[Team]])),0)</f>
        <v>14</v>
      </c>
      <c r="AK2751">
        <f>IF(Table1[[#This Row],[Last5_Flag]]=1,1,0)</f>
        <v>0</v>
      </c>
      <c r="AL2751">
        <f>COUNTIFS(
    Table1[Player Name], Table1[[#This Row],[Player Name]],
    Table1[Position], Table1[[#This Row],[Position]]
)</f>
        <v>19</v>
      </c>
      <c r="AM2751" t="str" cm="1">
        <f t="array" ref="AM27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752" spans="1:39" x14ac:dyDescent="0.2">
      <c r="A2752" t="str">
        <f>TEXT(Table1[[#This Row],[Date]],"yyyymmdd") &amp; "_" &amp; (LEFT(D2752,3) &amp; "_" &amp; LEFT(E2752,3) &amp; "_" &amp; (Table1[[#This Row],[Game_no.]]))</f>
        <v>20260322_WVW_Fro_1</v>
      </c>
      <c r="B2752" s="1">
        <v>46103</v>
      </c>
      <c r="C2752" s="3">
        <v>1</v>
      </c>
      <c r="D2752" t="s">
        <v>286</v>
      </c>
      <c r="E2752" t="s">
        <v>338</v>
      </c>
      <c r="F2752" t="s">
        <v>338</v>
      </c>
      <c r="G2752" t="s">
        <v>286</v>
      </c>
      <c r="H2752" t="s">
        <v>343</v>
      </c>
      <c r="I2752" t="str">
        <f>TRIM(SUBSTITUTE(Table1[[#This Row],[Player]], " ", ""))</f>
        <v>B.Russo</v>
      </c>
      <c r="J2752">
        <v>4</v>
      </c>
      <c r="K2752">
        <v>1</v>
      </c>
      <c r="L2752">
        <v>1</v>
      </c>
      <c r="M2752">
        <v>1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f t="shared" si="129"/>
        <v>3</v>
      </c>
      <c r="W2752" t="s">
        <v>54</v>
      </c>
      <c r="X2752" s="3">
        <v>5</v>
      </c>
      <c r="Y2752">
        <v>0</v>
      </c>
      <c r="AF2752">
        <f>Table1[[#This Row],[AB]]+Table1[[#This Row],[BB]]+Table1[[#This Row],[SF]]</f>
        <v>4</v>
      </c>
      <c r="AG2752">
        <f>Table1[[#This Row],[H]]+Table1[[#This Row],[BB]]</f>
        <v>1</v>
      </c>
      <c r="AH2752">
        <f>Table1[[#This Row],[H]]-Table1[[#This Row],[2B]]-Table1[[#This Row],[3B]]-Table1[[#This Row],[HR]]</f>
        <v>0</v>
      </c>
      <c r="AI2752" s="3">
        <f>IF(Table1[[#This Row],[Team_Game_Number]] &gt;_xlfn.MAXIFS(Table1[Team_Game_Number],Table1[Team],Table1[[#This Row],[Team]]) - 5,1,0)</f>
        <v>0</v>
      </c>
      <c r="AJ2752" cm="1">
        <f t="array" ref="AJ2752">MATCH(Table1[[#This Row],[Game_ID]],_xlfn.UNIQUE(_xlfn._xlws.FILTER(Table1[Game_ID],Table1[Team]=Table1[[#This Row],[Team]])),0)</f>
        <v>14</v>
      </c>
      <c r="AK2752">
        <f>IF(Table1[[#This Row],[Last5_Flag]]=1,1,0)</f>
        <v>0</v>
      </c>
      <c r="AL2752">
        <f>COUNTIFS(
    Table1[Player Name], Table1[[#This Row],[Player Name]],
    Table1[Position], Table1[[#This Row],[Position]]
)</f>
        <v>21</v>
      </c>
      <c r="AM2752" t="str" cm="1">
        <f t="array" ref="AM27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753" spans="1:39" x14ac:dyDescent="0.2">
      <c r="A2753" t="str">
        <f>TEXT(Table1[[#This Row],[Date]],"yyyymmdd") &amp; "_" &amp; (LEFT(D2753,3) &amp; "_" &amp; LEFT(E2753,3) &amp; "_" &amp; (Table1[[#This Row],[Game_no.]]))</f>
        <v>20260322_WVW_Fro_1</v>
      </c>
      <c r="B2753" s="1">
        <v>46103</v>
      </c>
      <c r="C2753" s="3">
        <v>1</v>
      </c>
      <c r="D2753" t="s">
        <v>286</v>
      </c>
      <c r="E2753" t="s">
        <v>338</v>
      </c>
      <c r="F2753" t="s">
        <v>338</v>
      </c>
      <c r="G2753" t="s">
        <v>286</v>
      </c>
      <c r="H2753" t="s">
        <v>345</v>
      </c>
      <c r="I2753" t="str">
        <f>TRIM(SUBSTITUTE(Table1[[#This Row],[Player]], " ", ""))</f>
        <v>I.Donaldson</v>
      </c>
      <c r="J2753">
        <v>4</v>
      </c>
      <c r="K2753">
        <v>2</v>
      </c>
      <c r="L2753">
        <v>3</v>
      </c>
      <c r="M2753">
        <v>2</v>
      </c>
      <c r="N2753">
        <v>0</v>
      </c>
      <c r="O2753">
        <v>0</v>
      </c>
      <c r="P2753">
        <v>1</v>
      </c>
      <c r="Q2753">
        <v>0</v>
      </c>
      <c r="R2753">
        <v>1</v>
      </c>
      <c r="S2753">
        <v>0</v>
      </c>
      <c r="T2753">
        <v>0</v>
      </c>
      <c r="U2753">
        <v>0</v>
      </c>
      <c r="V2753">
        <f t="shared" si="129"/>
        <v>9</v>
      </c>
      <c r="W2753" t="s">
        <v>43</v>
      </c>
      <c r="X2753" s="3">
        <v>6</v>
      </c>
      <c r="Y2753">
        <v>0</v>
      </c>
      <c r="AF2753">
        <f>Table1[[#This Row],[AB]]+Table1[[#This Row],[BB]]+Table1[[#This Row],[SF]]</f>
        <v>4</v>
      </c>
      <c r="AG2753">
        <f>Table1[[#This Row],[H]]+Table1[[#This Row],[BB]]</f>
        <v>3</v>
      </c>
      <c r="AH2753">
        <f>Table1[[#This Row],[H]]-Table1[[#This Row],[2B]]-Table1[[#This Row],[3B]]-Table1[[#This Row],[HR]]</f>
        <v>1</v>
      </c>
      <c r="AI2753" s="3">
        <f>IF(Table1[[#This Row],[Team_Game_Number]] &gt;_xlfn.MAXIFS(Table1[Team_Game_Number],Table1[Team],Table1[[#This Row],[Team]]) - 5,1,0)</f>
        <v>0</v>
      </c>
      <c r="AJ2753" cm="1">
        <f t="array" ref="AJ2753">MATCH(Table1[[#This Row],[Game_ID]],_xlfn.UNIQUE(_xlfn._xlws.FILTER(Table1[Game_ID],Table1[Team]=Table1[[#This Row],[Team]])),0)</f>
        <v>14</v>
      </c>
      <c r="AK2753">
        <f>IF(Table1[[#This Row],[Last5_Flag]]=1,1,0)</f>
        <v>0</v>
      </c>
      <c r="AL2753">
        <f>COUNTIFS(
    Table1[Player Name], Table1[[#This Row],[Player Name]],
    Table1[Position], Table1[[#This Row],[Position]]
)</f>
        <v>11</v>
      </c>
      <c r="AM2753" t="str" cm="1">
        <f t="array" ref="AM27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754" spans="1:39" x14ac:dyDescent="0.2">
      <c r="A2754" t="str">
        <f>TEXT(Table1[[#This Row],[Date]],"yyyymmdd") &amp; "_" &amp; (LEFT(D2754,3) &amp; "_" &amp; LEFT(E2754,3) &amp; "_" &amp; (Table1[[#This Row],[Game_no.]]))</f>
        <v>20260322_WVW_Fro_1</v>
      </c>
      <c r="B2754" s="1">
        <v>46103</v>
      </c>
      <c r="C2754" s="3">
        <v>1</v>
      </c>
      <c r="D2754" t="s">
        <v>286</v>
      </c>
      <c r="E2754" t="s">
        <v>338</v>
      </c>
      <c r="F2754" t="s">
        <v>338</v>
      </c>
      <c r="G2754" t="s">
        <v>286</v>
      </c>
      <c r="H2754" t="s">
        <v>346</v>
      </c>
      <c r="I2754" t="str">
        <f>TRIM(SUBSTITUTE(Table1[[#This Row],[Player]], " ", ""))</f>
        <v>A.Myers</v>
      </c>
      <c r="J2754">
        <v>3</v>
      </c>
      <c r="K2754">
        <v>0</v>
      </c>
      <c r="L2754">
        <v>1</v>
      </c>
      <c r="M2754">
        <v>1</v>
      </c>
      <c r="N2754">
        <v>0</v>
      </c>
      <c r="O2754">
        <v>1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f t="shared" si="129"/>
        <v>3</v>
      </c>
      <c r="W2754" t="s">
        <v>50</v>
      </c>
      <c r="X2754" s="3">
        <v>7</v>
      </c>
      <c r="Y2754">
        <v>0</v>
      </c>
      <c r="AF2754">
        <f>Table1[[#This Row],[AB]]+Table1[[#This Row],[BB]]+Table1[[#This Row],[SF]]</f>
        <v>3</v>
      </c>
      <c r="AG2754">
        <f>Table1[[#This Row],[H]]+Table1[[#This Row],[BB]]</f>
        <v>1</v>
      </c>
      <c r="AH2754">
        <f>Table1[[#This Row],[H]]-Table1[[#This Row],[2B]]-Table1[[#This Row],[3B]]-Table1[[#This Row],[HR]]</f>
        <v>0</v>
      </c>
      <c r="AI2754" s="3">
        <f>IF(Table1[[#This Row],[Team_Game_Number]] &gt;_xlfn.MAXIFS(Table1[Team_Game_Number],Table1[Team],Table1[[#This Row],[Team]]) - 5,1,0)</f>
        <v>0</v>
      </c>
      <c r="AJ2754" cm="1">
        <f t="array" ref="AJ2754">MATCH(Table1[[#This Row],[Game_ID]],_xlfn.UNIQUE(_xlfn._xlws.FILTER(Table1[Game_ID],Table1[Team]=Table1[[#This Row],[Team]])),0)</f>
        <v>14</v>
      </c>
      <c r="AK2754">
        <f>IF(Table1[[#This Row],[Last5_Flag]]=1,1,0)</f>
        <v>0</v>
      </c>
      <c r="AL2754">
        <f>COUNTIFS(
    Table1[Player Name], Table1[[#This Row],[Player Name]],
    Table1[Position], Table1[[#This Row],[Position]]
)</f>
        <v>13</v>
      </c>
      <c r="AM2754" t="str" cm="1">
        <f t="array" ref="AM27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755" spans="1:39" x14ac:dyDescent="0.2">
      <c r="A2755" t="str">
        <f>TEXT(Table1[[#This Row],[Date]],"yyyymmdd") &amp; "_" &amp; (LEFT(D2755,3) &amp; "_" &amp; LEFT(E2755,3) &amp; "_" &amp; (Table1[[#This Row],[Game_no.]]))</f>
        <v>20260322_WVW_Fro_1</v>
      </c>
      <c r="B2755" s="1">
        <v>46103</v>
      </c>
      <c r="C2755" s="3">
        <v>1</v>
      </c>
      <c r="D2755" t="s">
        <v>286</v>
      </c>
      <c r="E2755" t="s">
        <v>338</v>
      </c>
      <c r="F2755" t="s">
        <v>338</v>
      </c>
      <c r="G2755" t="s">
        <v>286</v>
      </c>
      <c r="H2755" t="s">
        <v>344</v>
      </c>
      <c r="I2755" t="str">
        <f>TRIM(SUBSTITUTE(Table1[[#This Row],[Player]], " ", ""))</f>
        <v>S.Haller</v>
      </c>
      <c r="J2755">
        <v>3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f t="shared" si="129"/>
        <v>1</v>
      </c>
      <c r="W2755" t="s">
        <v>48</v>
      </c>
      <c r="X2755" s="3">
        <v>8</v>
      </c>
      <c r="Y2755">
        <v>0</v>
      </c>
      <c r="AF2755">
        <f>Table1[[#This Row],[AB]]+Table1[[#This Row],[BB]]+Table1[[#This Row],[SF]]</f>
        <v>3</v>
      </c>
      <c r="AG2755">
        <f>Table1[[#This Row],[H]]+Table1[[#This Row],[BB]]</f>
        <v>1</v>
      </c>
      <c r="AH2755">
        <f>Table1[[#This Row],[H]]-Table1[[#This Row],[2B]]-Table1[[#This Row],[3B]]-Table1[[#This Row],[HR]]</f>
        <v>1</v>
      </c>
      <c r="AI2755" s="3">
        <f>IF(Table1[[#This Row],[Team_Game_Number]] &gt;_xlfn.MAXIFS(Table1[Team_Game_Number],Table1[Team],Table1[[#This Row],[Team]]) - 5,1,0)</f>
        <v>0</v>
      </c>
      <c r="AJ2755" cm="1">
        <f t="array" ref="AJ2755">MATCH(Table1[[#This Row],[Game_ID]],_xlfn.UNIQUE(_xlfn._xlws.FILTER(Table1[Game_ID],Table1[Team]=Table1[[#This Row],[Team]])),0)</f>
        <v>14</v>
      </c>
      <c r="AK2755">
        <f>IF(Table1[[#This Row],[Last5_Flag]]=1,1,0)</f>
        <v>0</v>
      </c>
      <c r="AL2755">
        <f>COUNTIFS(
    Table1[Player Name], Table1[[#This Row],[Player Name]],
    Table1[Position], Table1[[#This Row],[Position]]
)</f>
        <v>17</v>
      </c>
      <c r="AM2755" t="str" cm="1">
        <f t="array" ref="AM27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756" spans="1:39" x14ac:dyDescent="0.2">
      <c r="A2756" t="str">
        <f>TEXT(Table1[[#This Row],[Date]],"yyyymmdd") &amp; "_" &amp; (LEFT(D2756,3) &amp; "_" &amp; LEFT(E2756,3) &amp; "_" &amp; (Table1[[#This Row],[Game_no.]]))</f>
        <v>20260322_WVW_Fro_1</v>
      </c>
      <c r="B2756" s="1">
        <v>46103</v>
      </c>
      <c r="C2756" s="3">
        <v>1</v>
      </c>
      <c r="D2756" t="s">
        <v>286</v>
      </c>
      <c r="E2756" t="s">
        <v>338</v>
      </c>
      <c r="F2756" t="s">
        <v>338</v>
      </c>
      <c r="G2756" t="s">
        <v>286</v>
      </c>
      <c r="H2756" t="s">
        <v>340</v>
      </c>
      <c r="I2756" t="str">
        <f>TRIM(SUBSTITUTE(Table1[[#This Row],[Player]], " ", ""))</f>
        <v>Z.Marinello</v>
      </c>
      <c r="J2756">
        <v>2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f t="shared" si="129"/>
        <v>0</v>
      </c>
      <c r="W2756" t="s">
        <v>7</v>
      </c>
      <c r="X2756" s="3">
        <v>9</v>
      </c>
      <c r="Y2756">
        <v>0</v>
      </c>
      <c r="AF2756">
        <f>Table1[[#This Row],[AB]]+Table1[[#This Row],[BB]]+Table1[[#This Row],[SF]]</f>
        <v>2</v>
      </c>
      <c r="AG2756">
        <f>Table1[[#This Row],[H]]+Table1[[#This Row],[BB]]</f>
        <v>0</v>
      </c>
      <c r="AH2756">
        <f>Table1[[#This Row],[H]]-Table1[[#This Row],[2B]]-Table1[[#This Row],[3B]]-Table1[[#This Row],[HR]]</f>
        <v>0</v>
      </c>
      <c r="AI2756" s="3">
        <f>IF(Table1[[#This Row],[Team_Game_Number]] &gt;_xlfn.MAXIFS(Table1[Team_Game_Number],Table1[Team],Table1[[#This Row],[Team]]) - 5,1,0)</f>
        <v>0</v>
      </c>
      <c r="AJ2756" cm="1">
        <f t="array" ref="AJ2756">MATCH(Table1[[#This Row],[Game_ID]],_xlfn.UNIQUE(_xlfn._xlws.FILTER(Table1[Game_ID],Table1[Team]=Table1[[#This Row],[Team]])),0)</f>
        <v>14</v>
      </c>
      <c r="AK2756">
        <f>IF(Table1[[#This Row],[Last5_Flag]]=1,1,0)</f>
        <v>0</v>
      </c>
      <c r="AL2756">
        <f>COUNTIFS(
    Table1[Player Name], Table1[[#This Row],[Player Name]],
    Table1[Position], Table1[[#This Row],[Position]]
)</f>
        <v>16</v>
      </c>
      <c r="AM2756" t="str" cm="1">
        <f t="array" ref="AM27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757" spans="1:39" x14ac:dyDescent="0.2">
      <c r="A2757" t="str">
        <f>TEXT(Table1[[#This Row],[Date]],"yyyymmdd") &amp; "_" &amp; (LEFT(D2757,3) &amp; "_" &amp; LEFT(E2757,3) &amp; "_" &amp; (Table1[[#This Row],[Game_no.]]))</f>
        <v>20260322_WVW_Fro_1</v>
      </c>
      <c r="B2757" s="1">
        <v>46103</v>
      </c>
      <c r="C2757" s="3">
        <v>1</v>
      </c>
      <c r="D2757" t="s">
        <v>286</v>
      </c>
      <c r="E2757" t="s">
        <v>338</v>
      </c>
      <c r="F2757" t="s">
        <v>338</v>
      </c>
      <c r="G2757" t="s">
        <v>286</v>
      </c>
      <c r="H2757" t="s">
        <v>354</v>
      </c>
      <c r="I2757" t="str">
        <f>TRIM(SUBSTITUTE(Table1[[#This Row],[Player]], " ", ""))</f>
        <v>M.Monahan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f t="shared" si="129"/>
        <v>0</v>
      </c>
      <c r="W2757" t="s">
        <v>7</v>
      </c>
      <c r="X2757" s="3">
        <v>9</v>
      </c>
      <c r="Y2757">
        <v>0</v>
      </c>
      <c r="AF2757">
        <f>Table1[[#This Row],[AB]]+Table1[[#This Row],[BB]]+Table1[[#This Row],[SF]]</f>
        <v>1</v>
      </c>
      <c r="AG2757">
        <f>Table1[[#This Row],[H]]+Table1[[#This Row],[BB]]</f>
        <v>0</v>
      </c>
      <c r="AH2757">
        <f>Table1[[#This Row],[H]]-Table1[[#This Row],[2B]]-Table1[[#This Row],[3B]]-Table1[[#This Row],[HR]]</f>
        <v>0</v>
      </c>
      <c r="AI2757" s="3">
        <f>IF(Table1[[#This Row],[Team_Game_Number]] &gt;_xlfn.MAXIFS(Table1[Team_Game_Number],Table1[Team],Table1[[#This Row],[Team]]) - 5,1,0)</f>
        <v>0</v>
      </c>
      <c r="AJ2757" cm="1">
        <f t="array" ref="AJ2757">MATCH(Table1[[#This Row],[Game_ID]],_xlfn.UNIQUE(_xlfn._xlws.FILTER(Table1[Game_ID],Table1[Team]=Table1[[#This Row],[Team]])),0)</f>
        <v>14</v>
      </c>
      <c r="AK2757">
        <f>IF(Table1[[#This Row],[Last5_Flag]]=1,1,0)</f>
        <v>0</v>
      </c>
      <c r="AL2757">
        <f>COUNTIFS(
    Table1[Player Name], Table1[[#This Row],[Player Name]],
    Table1[Position], Table1[[#This Row],[Position]]
)</f>
        <v>6</v>
      </c>
      <c r="AM2757" t="str" cm="1">
        <f t="array" ref="AM27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758" spans="1:39" x14ac:dyDescent="0.2">
      <c r="A2758" t="str">
        <f>TEXT(Table1[[#This Row],[Date]],"yyyymmdd") &amp; "_" &amp; (LEFT(D2758,3) &amp; "_" &amp; LEFT(E2758,3) &amp; "_" &amp; (Table1[[#This Row],[Game_no.]]))</f>
        <v>20260322_WVW_Fro_1</v>
      </c>
      <c r="B2758" s="1">
        <v>46103</v>
      </c>
      <c r="C2758" s="3">
        <v>1</v>
      </c>
      <c r="D2758" t="s">
        <v>286</v>
      </c>
      <c r="E2758" t="s">
        <v>338</v>
      </c>
      <c r="F2758" t="s">
        <v>338</v>
      </c>
      <c r="G2758" t="s">
        <v>286</v>
      </c>
      <c r="H2758" t="s">
        <v>348</v>
      </c>
      <c r="I2758" t="str">
        <f>TRIM(SUBSTITUTE(Table1[[#This Row],[Player]], " ", ""))</f>
        <v>S.Magee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f t="shared" si="129"/>
        <v>0</v>
      </c>
      <c r="W2758" t="s">
        <v>58</v>
      </c>
      <c r="X2758" s="3"/>
      <c r="Y2758">
        <v>0</v>
      </c>
      <c r="Z2758">
        <v>2</v>
      </c>
      <c r="AA2758">
        <v>2</v>
      </c>
      <c r="AB2758">
        <v>1</v>
      </c>
      <c r="AC2758">
        <v>1</v>
      </c>
      <c r="AD2758">
        <v>5</v>
      </c>
      <c r="AE2758">
        <v>0</v>
      </c>
      <c r="AF2758">
        <f>Table1[[#This Row],[AB]]+Table1[[#This Row],[BB]]+Table1[[#This Row],[SF]]</f>
        <v>0</v>
      </c>
      <c r="AG2758">
        <f>Table1[[#This Row],[H]]+Table1[[#This Row],[BB]]</f>
        <v>0</v>
      </c>
      <c r="AH2758">
        <f>Table1[[#This Row],[H]]-Table1[[#This Row],[2B]]-Table1[[#This Row],[3B]]-Table1[[#This Row],[HR]]</f>
        <v>0</v>
      </c>
      <c r="AI2758" s="3">
        <f>IF(Table1[[#This Row],[Team_Game_Number]] &gt;_xlfn.MAXIFS(Table1[Team_Game_Number],Table1[Team],Table1[[#This Row],[Team]]) - 5,1,0)</f>
        <v>0</v>
      </c>
      <c r="AJ2758" cm="1">
        <f t="array" ref="AJ2758">MATCH(Table1[[#This Row],[Game_ID]],_xlfn.UNIQUE(_xlfn._xlws.FILTER(Table1[Game_ID],Table1[Team]=Table1[[#This Row],[Team]])),0)</f>
        <v>14</v>
      </c>
      <c r="AK2758">
        <f>IF(Table1[[#This Row],[Last5_Flag]]=1,1,0)</f>
        <v>0</v>
      </c>
      <c r="AL2758">
        <f>COUNTIFS(
    Table1[Player Name], Table1[[#This Row],[Player Name]],
    Table1[Position], Table1[[#This Row],[Position]]
)</f>
        <v>7</v>
      </c>
      <c r="AM2758" t="str" cm="1">
        <f t="array" ref="AM27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759" spans="1:39" x14ac:dyDescent="0.2">
      <c r="A2759" t="str">
        <f>TEXT(Table1[[#This Row],[Date]],"yyyymmdd") &amp; "_" &amp; (LEFT(D2759,3) &amp; "_" &amp; LEFT(E2759,3) &amp; "_" &amp; (Table1[[#This Row],[Game_no.]]))</f>
        <v>20260322_WVW_Fro_1</v>
      </c>
      <c r="B2759" s="1">
        <v>46103</v>
      </c>
      <c r="C2759" s="3">
        <v>1</v>
      </c>
      <c r="D2759" t="s">
        <v>286</v>
      </c>
      <c r="E2759" t="s">
        <v>338</v>
      </c>
      <c r="F2759" t="s">
        <v>338</v>
      </c>
      <c r="G2759" t="s">
        <v>286</v>
      </c>
      <c r="H2759" t="s">
        <v>355</v>
      </c>
      <c r="I2759" t="str">
        <f>TRIM(SUBSTITUTE(Table1[[#This Row],[Player]], " ", ""))</f>
        <v>I.Dietrich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f t="shared" si="129"/>
        <v>0</v>
      </c>
      <c r="W2759" t="s">
        <v>58</v>
      </c>
      <c r="X2759" s="3"/>
      <c r="Y2759">
        <v>0</v>
      </c>
      <c r="Z2759">
        <v>5</v>
      </c>
      <c r="AA2759">
        <v>4</v>
      </c>
      <c r="AB2759">
        <v>3</v>
      </c>
      <c r="AC2759">
        <v>2</v>
      </c>
      <c r="AD2759">
        <v>0</v>
      </c>
      <c r="AE2759">
        <v>2</v>
      </c>
      <c r="AF2759">
        <f>Table1[[#This Row],[AB]]+Table1[[#This Row],[BB]]+Table1[[#This Row],[SF]]</f>
        <v>0</v>
      </c>
      <c r="AG2759">
        <f>Table1[[#This Row],[H]]+Table1[[#This Row],[BB]]</f>
        <v>0</v>
      </c>
      <c r="AH2759">
        <f>Table1[[#This Row],[H]]-Table1[[#This Row],[2B]]-Table1[[#This Row],[3B]]-Table1[[#This Row],[HR]]</f>
        <v>0</v>
      </c>
      <c r="AI2759" s="3">
        <f>IF(Table1[[#This Row],[Team_Game_Number]] &gt;_xlfn.MAXIFS(Table1[Team_Game_Number],Table1[Team],Table1[[#This Row],[Team]]) - 5,1,0)</f>
        <v>0</v>
      </c>
      <c r="AJ2759" cm="1">
        <f t="array" ref="AJ2759">MATCH(Table1[[#This Row],[Game_ID]],_xlfn.UNIQUE(_xlfn._xlws.FILTER(Table1[Game_ID],Table1[Team]=Table1[[#This Row],[Team]])),0)</f>
        <v>14</v>
      </c>
      <c r="AK2759">
        <f>IF(Table1[[#This Row],[Last5_Flag]]=1,1,0)</f>
        <v>0</v>
      </c>
      <c r="AL2759">
        <f>COUNTIFS(
    Table1[Player Name], Table1[[#This Row],[Player Name]],
    Table1[Position], Table1[[#This Row],[Position]]
)</f>
        <v>10</v>
      </c>
      <c r="AM2759" t="str" cm="1">
        <f t="array" ref="AM27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60" spans="1:39" x14ac:dyDescent="0.2">
      <c r="A2760" t="str">
        <f>TEXT(Table1[[#This Row],[Date]],"yyyymmdd") &amp; "_" &amp; (LEFT(D2760,3) &amp; "_" &amp; LEFT(E2760,3) &amp; "_" &amp; (Table1[[#This Row],[Game_no.]]))</f>
        <v>20260322_Gle_UC_1</v>
      </c>
      <c r="B2760" s="1">
        <v>46103</v>
      </c>
      <c r="C2760" s="3">
        <v>1</v>
      </c>
      <c r="D2760" t="s">
        <v>71</v>
      </c>
      <c r="E2760" t="s">
        <v>201</v>
      </c>
      <c r="F2760" t="s">
        <v>201</v>
      </c>
      <c r="G2760" t="s">
        <v>71</v>
      </c>
      <c r="H2760" t="s">
        <v>202</v>
      </c>
      <c r="I2760" t="str">
        <f>TRIM(SUBSTITUTE(Table1[[#This Row],[Player]], " ", ""))</f>
        <v>E.Zucchero</v>
      </c>
      <c r="J2760">
        <v>3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f t="shared" si="129"/>
        <v>0</v>
      </c>
      <c r="W2760" t="s">
        <v>48</v>
      </c>
      <c r="X2760" s="3">
        <v>1</v>
      </c>
      <c r="Y2760">
        <v>0</v>
      </c>
      <c r="AF2760">
        <f>Table1[[#This Row],[AB]]+Table1[[#This Row],[BB]]+Table1[[#This Row],[SF]]</f>
        <v>3</v>
      </c>
      <c r="AG2760">
        <f>Table1[[#This Row],[H]]+Table1[[#This Row],[BB]]</f>
        <v>0</v>
      </c>
      <c r="AH2760">
        <f>Table1[[#This Row],[H]]-Table1[[#This Row],[2B]]-Table1[[#This Row],[3B]]-Table1[[#This Row],[HR]]</f>
        <v>0</v>
      </c>
      <c r="AI2760" s="3">
        <f>IF(Table1[[#This Row],[Team_Game_Number]] &gt;_xlfn.MAXIFS(Table1[Team_Game_Number],Table1[Team],Table1[[#This Row],[Team]]) - 5,1,0)</f>
        <v>0</v>
      </c>
      <c r="AJ2760" cm="1">
        <f t="array" ref="AJ2760">MATCH(Table1[[#This Row],[Game_ID]],_xlfn.UNIQUE(_xlfn._xlws.FILTER(Table1[Game_ID],Table1[Team]=Table1[[#This Row],[Team]])),0)</f>
        <v>27</v>
      </c>
      <c r="AK2760">
        <f>IF(Table1[[#This Row],[Last5_Flag]]=1,1,0)</f>
        <v>0</v>
      </c>
      <c r="AL2760">
        <f>COUNTIFS(
    Table1[Player Name], Table1[[#This Row],[Player Name]],
    Table1[Position], Table1[[#This Row],[Position]]
)</f>
        <v>33</v>
      </c>
      <c r="AM2760" t="str" cm="1">
        <f t="array" ref="AM27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761" spans="1:39" x14ac:dyDescent="0.2">
      <c r="A2761" t="str">
        <f>TEXT(Table1[[#This Row],[Date]],"yyyymmdd") &amp; "_" &amp; (LEFT(D2761,3) &amp; "_" &amp; LEFT(E2761,3) &amp; "_" &amp; (Table1[[#This Row],[Game_no.]]))</f>
        <v>20260322_Gle_UC_1</v>
      </c>
      <c r="B2761" s="1">
        <v>46103</v>
      </c>
      <c r="C2761" s="3">
        <v>1</v>
      </c>
      <c r="D2761" t="s">
        <v>71</v>
      </c>
      <c r="E2761" t="s">
        <v>201</v>
      </c>
      <c r="F2761" t="s">
        <v>201</v>
      </c>
      <c r="G2761" t="s">
        <v>71</v>
      </c>
      <c r="H2761" t="s">
        <v>205</v>
      </c>
      <c r="I2761" t="str">
        <f>TRIM(SUBSTITUTE(Table1[[#This Row],[Player]], " ", ""))</f>
        <v>T.Hodson</v>
      </c>
      <c r="J2761">
        <v>3</v>
      </c>
      <c r="K2761">
        <v>0</v>
      </c>
      <c r="L2761">
        <v>1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f t="shared" si="129"/>
        <v>1</v>
      </c>
      <c r="W2761" t="s">
        <v>8</v>
      </c>
      <c r="X2761" s="3">
        <v>2</v>
      </c>
      <c r="Y2761">
        <v>0</v>
      </c>
      <c r="AF2761">
        <f>Table1[[#This Row],[AB]]+Table1[[#This Row],[BB]]+Table1[[#This Row],[SF]]</f>
        <v>3</v>
      </c>
      <c r="AG2761">
        <f>Table1[[#This Row],[H]]+Table1[[#This Row],[BB]]</f>
        <v>1</v>
      </c>
      <c r="AH2761">
        <f>Table1[[#This Row],[H]]-Table1[[#This Row],[2B]]-Table1[[#This Row],[3B]]-Table1[[#This Row],[HR]]</f>
        <v>1</v>
      </c>
      <c r="AI2761" s="3">
        <f>IF(Table1[[#This Row],[Team_Game_Number]] &gt;_xlfn.MAXIFS(Table1[Team_Game_Number],Table1[Team],Table1[[#This Row],[Team]]) - 5,1,0)</f>
        <v>0</v>
      </c>
      <c r="AJ2761" cm="1">
        <f t="array" ref="AJ2761">MATCH(Table1[[#This Row],[Game_ID]],_xlfn.UNIQUE(_xlfn._xlws.FILTER(Table1[Game_ID],Table1[Team]=Table1[[#This Row],[Team]])),0)</f>
        <v>27</v>
      </c>
      <c r="AK2761">
        <f>IF(Table1[[#This Row],[Last5_Flag]]=1,1,0)</f>
        <v>0</v>
      </c>
      <c r="AL2761">
        <f>COUNTIFS(
    Table1[Player Name], Table1[[#This Row],[Player Name]],
    Table1[Position], Table1[[#This Row],[Position]]
)</f>
        <v>33</v>
      </c>
      <c r="AM2761" t="str" cm="1">
        <f t="array" ref="AM27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762" spans="1:39" x14ac:dyDescent="0.2">
      <c r="A2762" t="str">
        <f>TEXT(Table1[[#This Row],[Date]],"yyyymmdd") &amp; "_" &amp; (LEFT(D2762,3) &amp; "_" &amp; LEFT(E2762,3) &amp; "_" &amp; (Table1[[#This Row],[Game_no.]]))</f>
        <v>20260322_Gle_UC_1</v>
      </c>
      <c r="B2762" s="1">
        <v>46103</v>
      </c>
      <c r="C2762" s="3">
        <v>1</v>
      </c>
      <c r="D2762" t="s">
        <v>71</v>
      </c>
      <c r="E2762" t="s">
        <v>201</v>
      </c>
      <c r="F2762" t="s">
        <v>201</v>
      </c>
      <c r="G2762" t="s">
        <v>71</v>
      </c>
      <c r="H2762" t="s">
        <v>222</v>
      </c>
      <c r="I2762" t="str">
        <f>TRIM(SUBSTITUTE(Table1[[#This Row],[Player]], " ", ""))</f>
        <v>C.Masters</v>
      </c>
      <c r="J2762">
        <v>3</v>
      </c>
      <c r="K2762">
        <v>0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f t="shared" si="129"/>
        <v>1</v>
      </c>
      <c r="W2762" t="s">
        <v>128</v>
      </c>
      <c r="X2762" s="3">
        <v>3</v>
      </c>
      <c r="Y2762">
        <v>0</v>
      </c>
      <c r="AF2762">
        <f>Table1[[#This Row],[AB]]+Table1[[#This Row],[BB]]+Table1[[#This Row],[SF]]</f>
        <v>3</v>
      </c>
      <c r="AG2762">
        <f>Table1[[#This Row],[H]]+Table1[[#This Row],[BB]]</f>
        <v>1</v>
      </c>
      <c r="AH2762">
        <f>Table1[[#This Row],[H]]-Table1[[#This Row],[2B]]-Table1[[#This Row],[3B]]-Table1[[#This Row],[HR]]</f>
        <v>1</v>
      </c>
      <c r="AI2762" s="3">
        <f>IF(Table1[[#This Row],[Team_Game_Number]] &gt;_xlfn.MAXIFS(Table1[Team_Game_Number],Table1[Team],Table1[[#This Row],[Team]]) - 5,1,0)</f>
        <v>0</v>
      </c>
      <c r="AJ2762" cm="1">
        <f t="array" ref="AJ2762">MATCH(Table1[[#This Row],[Game_ID]],_xlfn.UNIQUE(_xlfn._xlws.FILTER(Table1[Game_ID],Table1[Team]=Table1[[#This Row],[Team]])),0)</f>
        <v>27</v>
      </c>
      <c r="AK2762">
        <f>IF(Table1[[#This Row],[Last5_Flag]]=1,1,0)</f>
        <v>0</v>
      </c>
      <c r="AL2762">
        <f>COUNTIFS(
    Table1[Player Name], Table1[[#This Row],[Player Name]],
    Table1[Position], Table1[[#This Row],[Position]]
)</f>
        <v>1</v>
      </c>
      <c r="AM2762" t="str" cm="1">
        <f t="array" ref="AM27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63" spans="1:39" x14ac:dyDescent="0.2">
      <c r="A2763" t="str">
        <f>TEXT(Table1[[#This Row],[Date]],"yyyymmdd") &amp; "_" &amp; (LEFT(D2763,3) &amp; "_" &amp; LEFT(E2763,3) &amp; "_" &amp; (Table1[[#This Row],[Game_no.]]))</f>
        <v>20260322_Gle_UC_1</v>
      </c>
      <c r="B2763" s="1">
        <v>46103</v>
      </c>
      <c r="C2763" s="3">
        <v>1</v>
      </c>
      <c r="D2763" t="s">
        <v>71</v>
      </c>
      <c r="E2763" t="s">
        <v>201</v>
      </c>
      <c r="F2763" t="s">
        <v>201</v>
      </c>
      <c r="G2763" t="s">
        <v>71</v>
      </c>
      <c r="H2763" t="s">
        <v>207</v>
      </c>
      <c r="I2763" t="str">
        <f>TRIM(SUBSTITUTE(Table1[[#This Row],[Player]], " ", ""))</f>
        <v>A.Hurley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f t="shared" si="129"/>
        <v>0</v>
      </c>
      <c r="W2763" t="s">
        <v>73</v>
      </c>
      <c r="X2763" s="3"/>
      <c r="Y2763">
        <v>0</v>
      </c>
      <c r="AF2763">
        <f>Table1[[#This Row],[AB]]+Table1[[#This Row],[BB]]+Table1[[#This Row],[SF]]</f>
        <v>0</v>
      </c>
      <c r="AG2763">
        <f>Table1[[#This Row],[H]]+Table1[[#This Row],[BB]]</f>
        <v>0</v>
      </c>
      <c r="AH2763">
        <f>Table1[[#This Row],[H]]-Table1[[#This Row],[2B]]-Table1[[#This Row],[3B]]-Table1[[#This Row],[HR]]</f>
        <v>0</v>
      </c>
      <c r="AI2763" s="3">
        <f>IF(Table1[[#This Row],[Team_Game_Number]] &gt;_xlfn.MAXIFS(Table1[Team_Game_Number],Table1[Team],Table1[[#This Row],[Team]]) - 5,1,0)</f>
        <v>0</v>
      </c>
      <c r="AJ2763" cm="1">
        <f t="array" ref="AJ2763">MATCH(Table1[[#This Row],[Game_ID]],_xlfn.UNIQUE(_xlfn._xlws.FILTER(Table1[Game_ID],Table1[Team]=Table1[[#This Row],[Team]])),0)</f>
        <v>27</v>
      </c>
      <c r="AK2763">
        <f>IF(Table1[[#This Row],[Last5_Flag]]=1,1,0)</f>
        <v>0</v>
      </c>
      <c r="AL2763">
        <f>COUNTIFS(
    Table1[Player Name], Table1[[#This Row],[Player Name]],
    Table1[Position], Table1[[#This Row],[Position]]
)</f>
        <v>16</v>
      </c>
      <c r="AM2763" t="str" cm="1">
        <f t="array" ref="AM27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764" spans="1:39" x14ac:dyDescent="0.2">
      <c r="A2764" t="str">
        <f>TEXT(Table1[[#This Row],[Date]],"yyyymmdd") &amp; "_" &amp; (LEFT(D2764,3) &amp; "_" &amp; LEFT(E2764,3) &amp; "_" &amp; (Table1[[#This Row],[Game_no.]]))</f>
        <v>20260322_Gle_UC_1</v>
      </c>
      <c r="B2764" s="1">
        <v>46103</v>
      </c>
      <c r="C2764" s="3">
        <v>1</v>
      </c>
      <c r="D2764" t="s">
        <v>71</v>
      </c>
      <c r="E2764" t="s">
        <v>201</v>
      </c>
      <c r="F2764" t="s">
        <v>201</v>
      </c>
      <c r="G2764" t="s">
        <v>71</v>
      </c>
      <c r="H2764" t="s">
        <v>204</v>
      </c>
      <c r="I2764" t="str">
        <f>TRIM(SUBSTITUTE(Table1[[#This Row],[Player]], " ", ""))</f>
        <v>K.Moran</v>
      </c>
      <c r="J2764">
        <v>3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f t="shared" si="129"/>
        <v>0</v>
      </c>
      <c r="W2764" t="s">
        <v>54</v>
      </c>
      <c r="X2764" s="3">
        <v>4</v>
      </c>
      <c r="Y2764">
        <v>0</v>
      </c>
      <c r="AF2764">
        <f>Table1[[#This Row],[AB]]+Table1[[#This Row],[BB]]+Table1[[#This Row],[SF]]</f>
        <v>3</v>
      </c>
      <c r="AG2764">
        <f>Table1[[#This Row],[H]]+Table1[[#This Row],[BB]]</f>
        <v>0</v>
      </c>
      <c r="AH2764">
        <f>Table1[[#This Row],[H]]-Table1[[#This Row],[2B]]-Table1[[#This Row],[3B]]-Table1[[#This Row],[HR]]</f>
        <v>0</v>
      </c>
      <c r="AI2764" s="3">
        <f>IF(Table1[[#This Row],[Team_Game_Number]] &gt;_xlfn.MAXIFS(Table1[Team_Game_Number],Table1[Team],Table1[[#This Row],[Team]]) - 5,1,0)</f>
        <v>0</v>
      </c>
      <c r="AJ2764" cm="1">
        <f t="array" ref="AJ2764">MATCH(Table1[[#This Row],[Game_ID]],_xlfn.UNIQUE(_xlfn._xlws.FILTER(Table1[Game_ID],Table1[Team]=Table1[[#This Row],[Team]])),0)</f>
        <v>27</v>
      </c>
      <c r="AK2764">
        <f>IF(Table1[[#This Row],[Last5_Flag]]=1,1,0)</f>
        <v>0</v>
      </c>
      <c r="AL2764">
        <f>COUNTIFS(
    Table1[Player Name], Table1[[#This Row],[Player Name]],
    Table1[Position], Table1[[#This Row],[Position]]
)</f>
        <v>2</v>
      </c>
      <c r="AM2764" t="str" cm="1">
        <f t="array" ref="AM27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765" spans="1:39" x14ac:dyDescent="0.2">
      <c r="A2765" t="str">
        <f>TEXT(Table1[[#This Row],[Date]],"yyyymmdd") &amp; "_" &amp; (LEFT(D2765,3) &amp; "_" &amp; LEFT(E2765,3) &amp; "_" &amp; (Table1[[#This Row],[Game_no.]]))</f>
        <v>20260322_Gle_UC_1</v>
      </c>
      <c r="B2765" s="1">
        <v>46103</v>
      </c>
      <c r="C2765" s="3">
        <v>1</v>
      </c>
      <c r="D2765" t="s">
        <v>71</v>
      </c>
      <c r="E2765" t="s">
        <v>201</v>
      </c>
      <c r="F2765" t="s">
        <v>201</v>
      </c>
      <c r="G2765" t="s">
        <v>71</v>
      </c>
      <c r="H2765" t="s">
        <v>206</v>
      </c>
      <c r="I2765" t="str">
        <f>TRIM(SUBSTITUTE(Table1[[#This Row],[Player]], " ", ""))</f>
        <v>D.Pici</v>
      </c>
      <c r="J2765">
        <v>2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f t="shared" si="129"/>
        <v>0</v>
      </c>
      <c r="W2765" t="s">
        <v>43</v>
      </c>
      <c r="X2765" s="3">
        <v>5</v>
      </c>
      <c r="Y2765">
        <v>0</v>
      </c>
      <c r="AF2765">
        <f>Table1[[#This Row],[AB]]+Table1[[#This Row],[BB]]+Table1[[#This Row],[SF]]</f>
        <v>2</v>
      </c>
      <c r="AG2765">
        <f>Table1[[#This Row],[H]]+Table1[[#This Row],[BB]]</f>
        <v>0</v>
      </c>
      <c r="AH2765">
        <f>Table1[[#This Row],[H]]-Table1[[#This Row],[2B]]-Table1[[#This Row],[3B]]-Table1[[#This Row],[HR]]</f>
        <v>0</v>
      </c>
      <c r="AI2765" s="3">
        <f>IF(Table1[[#This Row],[Team_Game_Number]] &gt;_xlfn.MAXIFS(Table1[Team_Game_Number],Table1[Team],Table1[[#This Row],[Team]]) - 5,1,0)</f>
        <v>0</v>
      </c>
      <c r="AJ2765" cm="1">
        <f t="array" ref="AJ2765">MATCH(Table1[[#This Row],[Game_ID]],_xlfn.UNIQUE(_xlfn._xlws.FILTER(Table1[Game_ID],Table1[Team]=Table1[[#This Row],[Team]])),0)</f>
        <v>27</v>
      </c>
      <c r="AK2765">
        <f>IF(Table1[[#This Row],[Last5_Flag]]=1,1,0)</f>
        <v>0</v>
      </c>
      <c r="AL2765">
        <f>COUNTIFS(
    Table1[Player Name], Table1[[#This Row],[Player Name]],
    Table1[Position], Table1[[#This Row],[Position]]
)</f>
        <v>4</v>
      </c>
      <c r="AM2765" t="str" cm="1">
        <f t="array" ref="AM27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766" spans="1:39" x14ac:dyDescent="0.2">
      <c r="A2766" t="str">
        <f>TEXT(Table1[[#This Row],[Date]],"yyyymmdd") &amp; "_" &amp; (LEFT(D2766,3) &amp; "_" &amp; LEFT(E2766,3) &amp; "_" &amp; (Table1[[#This Row],[Game_no.]]))</f>
        <v>20260322_Gle_UC_1</v>
      </c>
      <c r="B2766" s="1">
        <v>46103</v>
      </c>
      <c r="C2766" s="3">
        <v>1</v>
      </c>
      <c r="D2766" t="s">
        <v>71</v>
      </c>
      <c r="E2766" t="s">
        <v>201</v>
      </c>
      <c r="F2766" t="s">
        <v>201</v>
      </c>
      <c r="G2766" t="s">
        <v>71</v>
      </c>
      <c r="H2766" t="s">
        <v>316</v>
      </c>
      <c r="I2766" t="str">
        <f>TRIM(SUBSTITUTE(Table1[[#This Row],[Player]], " ", ""))</f>
        <v>S.Compton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f t="shared" si="129"/>
        <v>0</v>
      </c>
      <c r="W2766" t="s">
        <v>74</v>
      </c>
      <c r="X2766" s="3">
        <v>5</v>
      </c>
      <c r="Y2766">
        <v>0</v>
      </c>
      <c r="AF2766">
        <f>Table1[[#This Row],[AB]]+Table1[[#This Row],[BB]]+Table1[[#This Row],[SF]]</f>
        <v>1</v>
      </c>
      <c r="AG2766">
        <f>Table1[[#This Row],[H]]+Table1[[#This Row],[BB]]</f>
        <v>0</v>
      </c>
      <c r="AH2766">
        <f>Table1[[#This Row],[H]]-Table1[[#This Row],[2B]]-Table1[[#This Row],[3B]]-Table1[[#This Row],[HR]]</f>
        <v>0</v>
      </c>
      <c r="AI2766" s="3">
        <f>IF(Table1[[#This Row],[Team_Game_Number]] &gt;_xlfn.MAXIFS(Table1[Team_Game_Number],Table1[Team],Table1[[#This Row],[Team]]) - 5,1,0)</f>
        <v>0</v>
      </c>
      <c r="AJ2766" cm="1">
        <f t="array" ref="AJ2766">MATCH(Table1[[#This Row],[Game_ID]],_xlfn.UNIQUE(_xlfn._xlws.FILTER(Table1[Game_ID],Table1[Team]=Table1[[#This Row],[Team]])),0)</f>
        <v>27</v>
      </c>
      <c r="AK2766">
        <f>IF(Table1[[#This Row],[Last5_Flag]]=1,1,0)</f>
        <v>0</v>
      </c>
      <c r="AL2766">
        <f>COUNTIFS(
    Table1[Player Name], Table1[[#This Row],[Player Name]],
    Table1[Position], Table1[[#This Row],[Position]]
)</f>
        <v>6</v>
      </c>
      <c r="AM2766" t="str" cm="1">
        <f t="array" ref="AM27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767" spans="1:39" x14ac:dyDescent="0.2">
      <c r="A2767" t="str">
        <f>TEXT(Table1[[#This Row],[Date]],"yyyymmdd") &amp; "_" &amp; (LEFT(D2767,3) &amp; "_" &amp; LEFT(E2767,3) &amp; "_" &amp; (Table1[[#This Row],[Game_no.]]))</f>
        <v>20260322_Gle_UC_1</v>
      </c>
      <c r="B2767" s="1">
        <v>46103</v>
      </c>
      <c r="C2767" s="3">
        <v>1</v>
      </c>
      <c r="D2767" t="s">
        <v>71</v>
      </c>
      <c r="E2767" t="s">
        <v>201</v>
      </c>
      <c r="F2767" t="s">
        <v>201</v>
      </c>
      <c r="G2767" t="s">
        <v>71</v>
      </c>
      <c r="H2767" t="s">
        <v>239</v>
      </c>
      <c r="I2767" t="str">
        <f>TRIM(SUBSTITUTE(Table1[[#This Row],[Player]], " ", ""))</f>
        <v>M.Entler</v>
      </c>
      <c r="J2767">
        <v>3</v>
      </c>
      <c r="K2767">
        <v>0</v>
      </c>
      <c r="L2767">
        <v>1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f t="shared" si="129"/>
        <v>1</v>
      </c>
      <c r="W2767" t="s">
        <v>53</v>
      </c>
      <c r="X2767" s="3">
        <v>6</v>
      </c>
      <c r="Y2767">
        <v>0</v>
      </c>
      <c r="AF2767">
        <f>Table1[[#This Row],[AB]]+Table1[[#This Row],[BB]]+Table1[[#This Row],[SF]]</f>
        <v>3</v>
      </c>
      <c r="AG2767">
        <f>Table1[[#This Row],[H]]+Table1[[#This Row],[BB]]</f>
        <v>1</v>
      </c>
      <c r="AH2767">
        <f>Table1[[#This Row],[H]]-Table1[[#This Row],[2B]]-Table1[[#This Row],[3B]]-Table1[[#This Row],[HR]]</f>
        <v>1</v>
      </c>
      <c r="AI2767" s="3">
        <f>IF(Table1[[#This Row],[Team_Game_Number]] &gt;_xlfn.MAXIFS(Table1[Team_Game_Number],Table1[Team],Table1[[#This Row],[Team]]) - 5,1,0)</f>
        <v>0</v>
      </c>
      <c r="AJ2767" cm="1">
        <f t="array" ref="AJ2767">MATCH(Table1[[#This Row],[Game_ID]],_xlfn.UNIQUE(_xlfn._xlws.FILTER(Table1[Game_ID],Table1[Team]=Table1[[#This Row],[Team]])),0)</f>
        <v>27</v>
      </c>
      <c r="AK2767">
        <f>IF(Table1[[#This Row],[Last5_Flag]]=1,1,0)</f>
        <v>0</v>
      </c>
      <c r="AL2767">
        <f>COUNTIFS(
    Table1[Player Name], Table1[[#This Row],[Player Name]],
    Table1[Position], Table1[[#This Row],[Position]]
)</f>
        <v>4</v>
      </c>
      <c r="AM2767" t="str" cm="1">
        <f t="array" ref="AM27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768" spans="1:39" x14ac:dyDescent="0.2">
      <c r="A2768" t="str">
        <f>TEXT(Table1[[#This Row],[Date]],"yyyymmdd") &amp; "_" &amp; (LEFT(D2768,3) &amp; "_" &amp; LEFT(E2768,3) &amp; "_" &amp; (Table1[[#This Row],[Game_no.]]))</f>
        <v>20260322_Gle_UC_1</v>
      </c>
      <c r="B2768" s="1">
        <v>46103</v>
      </c>
      <c r="C2768" s="3">
        <v>1</v>
      </c>
      <c r="D2768" t="s">
        <v>71</v>
      </c>
      <c r="E2768" t="s">
        <v>201</v>
      </c>
      <c r="F2768" t="s">
        <v>201</v>
      </c>
      <c r="G2768" t="s">
        <v>71</v>
      </c>
      <c r="H2768" t="s">
        <v>208</v>
      </c>
      <c r="I2768" t="str">
        <f>TRIM(SUBSTITUTE(Table1[[#This Row],[Player]], " ", ""))</f>
        <v>A.Espinoza</v>
      </c>
      <c r="J2768">
        <v>2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f t="shared" si="129"/>
        <v>0</v>
      </c>
      <c r="W2768" t="s">
        <v>57</v>
      </c>
      <c r="X2768" s="3">
        <v>7</v>
      </c>
      <c r="Y2768">
        <v>0</v>
      </c>
      <c r="AF2768">
        <f>Table1[[#This Row],[AB]]+Table1[[#This Row],[BB]]+Table1[[#This Row],[SF]]</f>
        <v>2</v>
      </c>
      <c r="AG2768">
        <f>Table1[[#This Row],[H]]+Table1[[#This Row],[BB]]</f>
        <v>0</v>
      </c>
      <c r="AH2768">
        <f>Table1[[#This Row],[H]]-Table1[[#This Row],[2B]]-Table1[[#This Row],[3B]]-Table1[[#This Row],[HR]]</f>
        <v>0</v>
      </c>
      <c r="AI2768" s="3">
        <f>IF(Table1[[#This Row],[Team_Game_Number]] &gt;_xlfn.MAXIFS(Table1[Team_Game_Number],Table1[Team],Table1[[#This Row],[Team]]) - 5,1,0)</f>
        <v>0</v>
      </c>
      <c r="AJ2768" cm="1">
        <f t="array" ref="AJ2768">MATCH(Table1[[#This Row],[Game_ID]],_xlfn.UNIQUE(_xlfn._xlws.FILTER(Table1[Game_ID],Table1[Team]=Table1[[#This Row],[Team]])),0)</f>
        <v>27</v>
      </c>
      <c r="AK2768">
        <f>IF(Table1[[#This Row],[Last5_Flag]]=1,1,0)</f>
        <v>0</v>
      </c>
      <c r="AL2768">
        <f>COUNTIFS(
    Table1[Player Name], Table1[[#This Row],[Player Name]],
    Table1[Position], Table1[[#This Row],[Position]]
)</f>
        <v>31</v>
      </c>
      <c r="AM2768" t="str" cm="1">
        <f t="array" ref="AM27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769" spans="1:39" x14ac:dyDescent="0.2">
      <c r="A2769" t="str">
        <f>TEXT(Table1[[#This Row],[Date]],"yyyymmdd") &amp; "_" &amp; (LEFT(D2769,3) &amp; "_" &amp; LEFT(E2769,3) &amp; "_" &amp; (Table1[[#This Row],[Game_no.]]))</f>
        <v>20260322_Gle_UC_1</v>
      </c>
      <c r="B2769" s="1">
        <v>46103</v>
      </c>
      <c r="C2769" s="3">
        <v>1</v>
      </c>
      <c r="D2769" t="s">
        <v>71</v>
      </c>
      <c r="E2769" t="s">
        <v>201</v>
      </c>
      <c r="F2769" t="s">
        <v>201</v>
      </c>
      <c r="G2769" t="s">
        <v>71</v>
      </c>
      <c r="H2769" t="s">
        <v>211</v>
      </c>
      <c r="I2769" t="str">
        <f>TRIM(SUBSTITUTE(Table1[[#This Row],[Player]], " ", ""))</f>
        <v>K.Serra</v>
      </c>
      <c r="J2769">
        <v>1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f t="shared" si="129"/>
        <v>0</v>
      </c>
      <c r="W2769" t="s">
        <v>52</v>
      </c>
      <c r="X2769" s="3">
        <v>8</v>
      </c>
      <c r="Y2769">
        <v>0</v>
      </c>
      <c r="AF2769">
        <f>Table1[[#This Row],[AB]]+Table1[[#This Row],[BB]]+Table1[[#This Row],[SF]]</f>
        <v>2</v>
      </c>
      <c r="AG2769">
        <f>Table1[[#This Row],[H]]+Table1[[#This Row],[BB]]</f>
        <v>1</v>
      </c>
      <c r="AH2769">
        <f>Table1[[#This Row],[H]]-Table1[[#This Row],[2B]]-Table1[[#This Row],[3B]]-Table1[[#This Row],[HR]]</f>
        <v>0</v>
      </c>
      <c r="AI2769" s="3">
        <f>IF(Table1[[#This Row],[Team_Game_Number]] &gt;_xlfn.MAXIFS(Table1[Team_Game_Number],Table1[Team],Table1[[#This Row],[Team]]) - 5,1,0)</f>
        <v>0</v>
      </c>
      <c r="AJ2769" cm="1">
        <f t="array" ref="AJ2769">MATCH(Table1[[#This Row],[Game_ID]],_xlfn.UNIQUE(_xlfn._xlws.FILTER(Table1[Game_ID],Table1[Team]=Table1[[#This Row],[Team]])),0)</f>
        <v>27</v>
      </c>
      <c r="AK2769">
        <f>IF(Table1[[#This Row],[Last5_Flag]]=1,1,0)</f>
        <v>0</v>
      </c>
      <c r="AL2769">
        <f>COUNTIFS(
    Table1[Player Name], Table1[[#This Row],[Player Name]],
    Table1[Position], Table1[[#This Row],[Position]]
)</f>
        <v>24</v>
      </c>
      <c r="AM2769" t="str" cm="1">
        <f t="array" ref="AM27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770" spans="1:39" x14ac:dyDescent="0.2">
      <c r="A2770" t="str">
        <f>TEXT(Table1[[#This Row],[Date]],"yyyymmdd") &amp; "_" &amp; (LEFT(D2770,3) &amp; "_" &amp; LEFT(E2770,3) &amp; "_" &amp; (Table1[[#This Row],[Game_no.]]))</f>
        <v>20260322_Gle_UC_1</v>
      </c>
      <c r="B2770" s="1">
        <v>46103</v>
      </c>
      <c r="C2770" s="3">
        <v>1</v>
      </c>
      <c r="D2770" t="s">
        <v>71</v>
      </c>
      <c r="E2770" t="s">
        <v>201</v>
      </c>
      <c r="F2770" t="s">
        <v>201</v>
      </c>
      <c r="G2770" t="s">
        <v>71</v>
      </c>
      <c r="H2770" t="s">
        <v>210</v>
      </c>
      <c r="I2770" t="str">
        <f>TRIM(SUBSTITUTE(Table1[[#This Row],[Player]], " ", ""))</f>
        <v>E.Smith</v>
      </c>
      <c r="J2770">
        <v>2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f t="shared" si="129"/>
        <v>0</v>
      </c>
      <c r="W2770" t="s">
        <v>7</v>
      </c>
      <c r="X2770" s="3">
        <v>9</v>
      </c>
      <c r="Y2770">
        <v>0</v>
      </c>
      <c r="AF2770">
        <f>Table1[[#This Row],[AB]]+Table1[[#This Row],[BB]]+Table1[[#This Row],[SF]]</f>
        <v>2</v>
      </c>
      <c r="AG2770">
        <f>Table1[[#This Row],[H]]+Table1[[#This Row],[BB]]</f>
        <v>0</v>
      </c>
      <c r="AH2770">
        <f>Table1[[#This Row],[H]]-Table1[[#This Row],[2B]]-Table1[[#This Row],[3B]]-Table1[[#This Row],[HR]]</f>
        <v>0</v>
      </c>
      <c r="AI2770" s="3">
        <f>IF(Table1[[#This Row],[Team_Game_Number]] &gt;_xlfn.MAXIFS(Table1[Team_Game_Number],Table1[Team],Table1[[#This Row],[Team]]) - 5,1,0)</f>
        <v>0</v>
      </c>
      <c r="AJ2770" cm="1">
        <f t="array" ref="AJ2770">MATCH(Table1[[#This Row],[Game_ID]],_xlfn.UNIQUE(_xlfn._xlws.FILTER(Table1[Game_ID],Table1[Team]=Table1[[#This Row],[Team]])),0)</f>
        <v>27</v>
      </c>
      <c r="AK2770">
        <f>IF(Table1[[#This Row],[Last5_Flag]]=1,1,0)</f>
        <v>0</v>
      </c>
      <c r="AL2770">
        <f>COUNTIFS(
    Table1[Player Name], Table1[[#This Row],[Player Name]],
    Table1[Position], Table1[[#This Row],[Position]]
)</f>
        <v>28</v>
      </c>
      <c r="AM2770" t="str" cm="1">
        <f t="array" ref="AM27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771" spans="1:39" x14ac:dyDescent="0.2">
      <c r="A2771" t="str">
        <f>TEXT(Table1[[#This Row],[Date]],"yyyymmdd") &amp; "_" &amp; (LEFT(D2771,3) &amp; "_" &amp; LEFT(E2771,3) &amp; "_" &amp; (Table1[[#This Row],[Game_no.]]))</f>
        <v>20260322_Gle_UC_1</v>
      </c>
      <c r="B2771" s="1">
        <v>46103</v>
      </c>
      <c r="C2771" s="3">
        <v>1</v>
      </c>
      <c r="D2771" t="s">
        <v>71</v>
      </c>
      <c r="E2771" t="s">
        <v>201</v>
      </c>
      <c r="F2771" t="s">
        <v>201</v>
      </c>
      <c r="G2771" t="s">
        <v>71</v>
      </c>
      <c r="H2771" t="s">
        <v>212</v>
      </c>
      <c r="I2771" t="str">
        <f>TRIM(SUBSTITUTE(Table1[[#This Row],[Player]], " ", ""))</f>
        <v>A.Mass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f t="shared" si="129"/>
        <v>0</v>
      </c>
      <c r="W2771" t="s">
        <v>58</v>
      </c>
      <c r="X2771" s="3"/>
      <c r="Y2771">
        <v>0</v>
      </c>
      <c r="Z2771">
        <v>6</v>
      </c>
      <c r="AA2771">
        <v>4</v>
      </c>
      <c r="AB2771">
        <v>3</v>
      </c>
      <c r="AC2771">
        <v>3</v>
      </c>
      <c r="AD2771">
        <v>3</v>
      </c>
      <c r="AE2771">
        <v>7</v>
      </c>
      <c r="AF2771">
        <f>Table1[[#This Row],[AB]]+Table1[[#This Row],[BB]]+Table1[[#This Row],[SF]]</f>
        <v>0</v>
      </c>
      <c r="AG2771">
        <f>Table1[[#This Row],[H]]+Table1[[#This Row],[BB]]</f>
        <v>0</v>
      </c>
      <c r="AH2771">
        <f>Table1[[#This Row],[H]]-Table1[[#This Row],[2B]]-Table1[[#This Row],[3B]]-Table1[[#This Row],[HR]]</f>
        <v>0</v>
      </c>
      <c r="AI2771" s="3">
        <f>IF(Table1[[#This Row],[Team_Game_Number]] &gt;_xlfn.MAXIFS(Table1[Team_Game_Number],Table1[Team],Table1[[#This Row],[Team]]) - 5,1,0)</f>
        <v>0</v>
      </c>
      <c r="AJ2771" cm="1">
        <f t="array" ref="AJ2771">MATCH(Table1[[#This Row],[Game_ID]],_xlfn.UNIQUE(_xlfn._xlws.FILTER(Table1[Game_ID],Table1[Team]=Table1[[#This Row],[Team]])),0)</f>
        <v>27</v>
      </c>
      <c r="AK2771">
        <f>IF(Table1[[#This Row],[Last5_Flag]]=1,1,0)</f>
        <v>0</v>
      </c>
      <c r="AL2771">
        <f>COUNTIFS(
    Table1[Player Name], Table1[[#This Row],[Player Name]],
    Table1[Position], Table1[[#This Row],[Position]]
)</f>
        <v>17</v>
      </c>
      <c r="AM2771" t="str" cm="1">
        <f t="array" ref="AM27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72" spans="1:39" x14ac:dyDescent="0.2">
      <c r="A2772" t="str">
        <f>TEXT(Table1[[#This Row],[Date]],"yyyymmdd") &amp; "_" &amp; (LEFT(D2772,3) &amp; "_" &amp; LEFT(E2772,3) &amp; "_" &amp; (Table1[[#This Row],[Game_no.]]))</f>
        <v>20260322_Gle_UC_1</v>
      </c>
      <c r="B2772" s="1">
        <v>46103</v>
      </c>
      <c r="C2772" s="3">
        <v>1</v>
      </c>
      <c r="D2772" t="s">
        <v>71</v>
      </c>
      <c r="E2772" t="s">
        <v>201</v>
      </c>
      <c r="F2772" t="s">
        <v>71</v>
      </c>
      <c r="G2772" t="s">
        <v>201</v>
      </c>
      <c r="H2772" t="s">
        <v>78</v>
      </c>
      <c r="I2772" t="str">
        <f>TRIM(SUBSTITUTE(Table1[[#This Row],[Player]], " ", ""))</f>
        <v>S.McDaniels</v>
      </c>
      <c r="J2772">
        <v>3</v>
      </c>
      <c r="K2772">
        <v>1</v>
      </c>
      <c r="L2772">
        <v>1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f t="shared" ref="V2772:V2833" si="130">L2772*1+P2772*2+Q2772*3+R2772*4</f>
        <v>3</v>
      </c>
      <c r="W2772" t="s">
        <v>53</v>
      </c>
      <c r="X2772" s="3">
        <v>1</v>
      </c>
      <c r="Y2772">
        <v>0</v>
      </c>
      <c r="AF2772">
        <f>Table1[[#This Row],[AB]]+Table1[[#This Row],[BB]]+Table1[[#This Row],[SF]]</f>
        <v>3</v>
      </c>
      <c r="AG2772">
        <f>Table1[[#This Row],[H]]+Table1[[#This Row],[BB]]</f>
        <v>1</v>
      </c>
      <c r="AH2772">
        <f>Table1[[#This Row],[H]]-Table1[[#This Row],[2B]]-Table1[[#This Row],[3B]]-Table1[[#This Row],[HR]]</f>
        <v>0</v>
      </c>
      <c r="AI2772" s="3">
        <f>IF(Table1[[#This Row],[Team_Game_Number]] &gt;_xlfn.MAXIFS(Table1[Team_Game_Number],Table1[Team],Table1[[#This Row],[Team]]) - 5,1,0)</f>
        <v>0</v>
      </c>
      <c r="AJ2772" cm="1">
        <f t="array" ref="AJ2772">MATCH(Table1[[#This Row],[Game_ID]],_xlfn.UNIQUE(_xlfn._xlws.FILTER(Table1[Game_ID],Table1[Team]=Table1[[#This Row],[Team]])),0)</f>
        <v>23</v>
      </c>
      <c r="AK2772">
        <f>IF(Table1[[#This Row],[Last5_Flag]]=1,1,0)</f>
        <v>0</v>
      </c>
      <c r="AL2772">
        <f>COUNTIFS(
    Table1[Player Name], Table1[[#This Row],[Player Name]],
    Table1[Position], Table1[[#This Row],[Position]]
)</f>
        <v>30</v>
      </c>
      <c r="AM2772" t="str" cm="1">
        <f t="array" ref="AM27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773" spans="1:39" x14ac:dyDescent="0.2">
      <c r="A2773" t="str">
        <f>TEXT(Table1[[#This Row],[Date]],"yyyymmdd") &amp; "_" &amp; (LEFT(D2773,3) &amp; "_" &amp; LEFT(E2773,3) &amp; "_" &amp; (Table1[[#This Row],[Game_no.]]))</f>
        <v>20260322_Gle_UC_1</v>
      </c>
      <c r="B2773" s="1">
        <v>46103</v>
      </c>
      <c r="C2773" s="3">
        <v>1</v>
      </c>
      <c r="D2773" t="s">
        <v>71</v>
      </c>
      <c r="E2773" t="s">
        <v>201</v>
      </c>
      <c r="F2773" t="s">
        <v>71</v>
      </c>
      <c r="G2773" t="s">
        <v>201</v>
      </c>
      <c r="H2773" t="s">
        <v>80</v>
      </c>
      <c r="I2773" t="str">
        <f>TRIM(SUBSTITUTE(Table1[[#This Row],[Player]], " ", ""))</f>
        <v>Z.Seda</v>
      </c>
      <c r="J2773">
        <v>3</v>
      </c>
      <c r="K2773">
        <v>0</v>
      </c>
      <c r="L2773">
        <v>1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f t="shared" si="130"/>
        <v>1</v>
      </c>
      <c r="W2773" t="s">
        <v>7</v>
      </c>
      <c r="X2773" s="3">
        <v>2</v>
      </c>
      <c r="Y2773">
        <v>0</v>
      </c>
      <c r="AF2773">
        <f>Table1[[#This Row],[AB]]+Table1[[#This Row],[BB]]+Table1[[#This Row],[SF]]</f>
        <v>3</v>
      </c>
      <c r="AG2773">
        <f>Table1[[#This Row],[H]]+Table1[[#This Row],[BB]]</f>
        <v>1</v>
      </c>
      <c r="AH2773">
        <f>Table1[[#This Row],[H]]-Table1[[#This Row],[2B]]-Table1[[#This Row],[3B]]-Table1[[#This Row],[HR]]</f>
        <v>1</v>
      </c>
      <c r="AI2773" s="3">
        <f>IF(Table1[[#This Row],[Team_Game_Number]] &gt;_xlfn.MAXIFS(Table1[Team_Game_Number],Table1[Team],Table1[[#This Row],[Team]]) - 5,1,0)</f>
        <v>0</v>
      </c>
      <c r="AJ2773" cm="1">
        <f t="array" ref="AJ2773">MATCH(Table1[[#This Row],[Game_ID]],_xlfn.UNIQUE(_xlfn._xlws.FILTER(Table1[Game_ID],Table1[Team]=Table1[[#This Row],[Team]])),0)</f>
        <v>23</v>
      </c>
      <c r="AK2773">
        <f>IF(Table1[[#This Row],[Last5_Flag]]=1,1,0)</f>
        <v>0</v>
      </c>
      <c r="AL2773">
        <f>COUNTIFS(
    Table1[Player Name], Table1[[#This Row],[Player Name]],
    Table1[Position], Table1[[#This Row],[Position]]
)</f>
        <v>30</v>
      </c>
      <c r="AM2773" t="str" cm="1">
        <f t="array" ref="AM27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774" spans="1:39" x14ac:dyDescent="0.2">
      <c r="A2774" t="str">
        <f>TEXT(Table1[[#This Row],[Date]],"yyyymmdd") &amp; "_" &amp; (LEFT(D2774,3) &amp; "_" &amp; LEFT(E2774,3) &amp; "_" &amp; (Table1[[#This Row],[Game_no.]]))</f>
        <v>20260322_Gle_UC_1</v>
      </c>
      <c r="B2774" s="1">
        <v>46103</v>
      </c>
      <c r="C2774" s="3">
        <v>1</v>
      </c>
      <c r="D2774" t="s">
        <v>71</v>
      </c>
      <c r="E2774" t="s">
        <v>201</v>
      </c>
      <c r="F2774" t="s">
        <v>71</v>
      </c>
      <c r="G2774" t="s">
        <v>201</v>
      </c>
      <c r="H2774" t="s">
        <v>79</v>
      </c>
      <c r="I2774" t="str">
        <f>TRIM(SUBSTITUTE(Table1[[#This Row],[Player]], " ", ""))</f>
        <v>D.Warnick</v>
      </c>
      <c r="J2774">
        <v>3</v>
      </c>
      <c r="K2774">
        <v>0</v>
      </c>
      <c r="L2774">
        <v>1</v>
      </c>
      <c r="M2774">
        <v>1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f t="shared" si="130"/>
        <v>1</v>
      </c>
      <c r="W2774" t="s">
        <v>48</v>
      </c>
      <c r="X2774" s="3">
        <v>3</v>
      </c>
      <c r="Y2774">
        <v>0</v>
      </c>
      <c r="AF2774">
        <f>Table1[[#This Row],[AB]]+Table1[[#This Row],[BB]]+Table1[[#This Row],[SF]]</f>
        <v>3</v>
      </c>
      <c r="AG2774">
        <f>Table1[[#This Row],[H]]+Table1[[#This Row],[BB]]</f>
        <v>1</v>
      </c>
      <c r="AH2774">
        <f>Table1[[#This Row],[H]]-Table1[[#This Row],[2B]]-Table1[[#This Row],[3B]]-Table1[[#This Row],[HR]]</f>
        <v>1</v>
      </c>
      <c r="AI2774" s="3">
        <f>IF(Table1[[#This Row],[Team_Game_Number]] &gt;_xlfn.MAXIFS(Table1[Team_Game_Number],Table1[Team],Table1[[#This Row],[Team]]) - 5,1,0)</f>
        <v>0</v>
      </c>
      <c r="AJ2774" cm="1">
        <f t="array" ref="AJ2774">MATCH(Table1[[#This Row],[Game_ID]],_xlfn.UNIQUE(_xlfn._xlws.FILTER(Table1[Game_ID],Table1[Team]=Table1[[#This Row],[Team]])),0)</f>
        <v>23</v>
      </c>
      <c r="AK2774">
        <f>IF(Table1[[#This Row],[Last5_Flag]]=1,1,0)</f>
        <v>0</v>
      </c>
      <c r="AL2774">
        <f>COUNTIFS(
    Table1[Player Name], Table1[[#This Row],[Player Name]],
    Table1[Position], Table1[[#This Row],[Position]]
)</f>
        <v>30</v>
      </c>
      <c r="AM2774" t="str" cm="1">
        <f t="array" ref="AM27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775" spans="1:39" x14ac:dyDescent="0.2">
      <c r="A2775" t="str">
        <f>TEXT(Table1[[#This Row],[Date]],"yyyymmdd") &amp; "_" &amp; (LEFT(D2775,3) &amp; "_" &amp; LEFT(E2775,3) &amp; "_" &amp; (Table1[[#This Row],[Game_no.]]))</f>
        <v>20260322_Gle_UC_1</v>
      </c>
      <c r="B2775" s="1">
        <v>46103</v>
      </c>
      <c r="C2775" s="3">
        <v>1</v>
      </c>
      <c r="D2775" t="s">
        <v>71</v>
      </c>
      <c r="E2775" t="s">
        <v>201</v>
      </c>
      <c r="F2775" t="s">
        <v>71</v>
      </c>
      <c r="G2775" t="s">
        <v>201</v>
      </c>
      <c r="H2775" t="s">
        <v>86</v>
      </c>
      <c r="I2775" t="str">
        <f>TRIM(SUBSTITUTE(Table1[[#This Row],[Player]], " ", ""))</f>
        <v>A.Hicks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f t="shared" si="130"/>
        <v>0</v>
      </c>
      <c r="W2775" t="s">
        <v>73</v>
      </c>
      <c r="X2775" s="3"/>
      <c r="Y2775">
        <v>0</v>
      </c>
      <c r="AF2775">
        <f>Table1[[#This Row],[AB]]+Table1[[#This Row],[BB]]+Table1[[#This Row],[SF]]</f>
        <v>0</v>
      </c>
      <c r="AG2775">
        <f>Table1[[#This Row],[H]]+Table1[[#This Row],[BB]]</f>
        <v>0</v>
      </c>
      <c r="AH2775">
        <f>Table1[[#This Row],[H]]-Table1[[#This Row],[2B]]-Table1[[#This Row],[3B]]-Table1[[#This Row],[HR]]</f>
        <v>0</v>
      </c>
      <c r="AI2775" s="3">
        <f>IF(Table1[[#This Row],[Team_Game_Number]] &gt;_xlfn.MAXIFS(Table1[Team_Game_Number],Table1[Team],Table1[[#This Row],[Team]]) - 5,1,0)</f>
        <v>0</v>
      </c>
      <c r="AJ2775" cm="1">
        <f t="array" ref="AJ2775">MATCH(Table1[[#This Row],[Game_ID]],_xlfn.UNIQUE(_xlfn._xlws.FILTER(Table1[Game_ID],Table1[Team]=Table1[[#This Row],[Team]])),0)</f>
        <v>23</v>
      </c>
      <c r="AK2775">
        <f>IF(Table1[[#This Row],[Last5_Flag]]=1,1,0)</f>
        <v>0</v>
      </c>
      <c r="AL2775">
        <f>COUNTIFS(
    Table1[Player Name], Table1[[#This Row],[Player Name]],
    Table1[Position], Table1[[#This Row],[Position]]
)</f>
        <v>20</v>
      </c>
      <c r="AM2775" t="str" cm="1">
        <f t="array" ref="AM27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776" spans="1:39" x14ac:dyDescent="0.2">
      <c r="A2776" t="str">
        <f>TEXT(Table1[[#This Row],[Date]],"yyyymmdd") &amp; "_" &amp; (LEFT(D2776,3) &amp; "_" &amp; LEFT(E2776,3) &amp; "_" &amp; (Table1[[#This Row],[Game_no.]]))</f>
        <v>20260322_Gle_UC_1</v>
      </c>
      <c r="B2776" s="1">
        <v>46103</v>
      </c>
      <c r="C2776" s="3">
        <v>1</v>
      </c>
      <c r="D2776" t="s">
        <v>71</v>
      </c>
      <c r="E2776" t="s">
        <v>201</v>
      </c>
      <c r="F2776" t="s">
        <v>71</v>
      </c>
      <c r="G2776" t="s">
        <v>201</v>
      </c>
      <c r="H2776" t="s">
        <v>82</v>
      </c>
      <c r="I2776" t="str">
        <f>TRIM(SUBSTITUTE(Table1[[#This Row],[Player]], " ", ""))</f>
        <v>E.Nolan</v>
      </c>
      <c r="J2776">
        <v>2</v>
      </c>
      <c r="K2776">
        <v>1</v>
      </c>
      <c r="L2776">
        <v>1</v>
      </c>
      <c r="M2776">
        <v>1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f t="shared" si="130"/>
        <v>5</v>
      </c>
      <c r="W2776" t="s">
        <v>52</v>
      </c>
      <c r="X2776" s="3">
        <v>4</v>
      </c>
      <c r="Y2776">
        <v>0</v>
      </c>
      <c r="AF2776">
        <f>Table1[[#This Row],[AB]]+Table1[[#This Row],[BB]]+Table1[[#This Row],[SF]]</f>
        <v>3</v>
      </c>
      <c r="AG2776">
        <f>Table1[[#This Row],[H]]+Table1[[#This Row],[BB]]</f>
        <v>2</v>
      </c>
      <c r="AH2776">
        <f>Table1[[#This Row],[H]]-Table1[[#This Row],[2B]]-Table1[[#This Row],[3B]]-Table1[[#This Row],[HR]]</f>
        <v>0</v>
      </c>
      <c r="AI2776" s="3">
        <f>IF(Table1[[#This Row],[Team_Game_Number]] &gt;_xlfn.MAXIFS(Table1[Team_Game_Number],Table1[Team],Table1[[#This Row],[Team]]) - 5,1,0)</f>
        <v>0</v>
      </c>
      <c r="AJ2776" cm="1">
        <f t="array" ref="AJ2776">MATCH(Table1[[#This Row],[Game_ID]],_xlfn.UNIQUE(_xlfn._xlws.FILTER(Table1[Game_ID],Table1[Team]=Table1[[#This Row],[Team]])),0)</f>
        <v>23</v>
      </c>
      <c r="AK2776">
        <f>IF(Table1[[#This Row],[Last5_Flag]]=1,1,0)</f>
        <v>0</v>
      </c>
      <c r="AL2776">
        <f>COUNTIFS(
    Table1[Player Name], Table1[[#This Row],[Player Name]],
    Table1[Position], Table1[[#This Row],[Position]]
)</f>
        <v>25</v>
      </c>
      <c r="AM2776" t="str" cm="1">
        <f t="array" ref="AM27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777" spans="1:39" x14ac:dyDescent="0.2">
      <c r="A2777" t="str">
        <f>TEXT(Table1[[#This Row],[Date]],"yyyymmdd") &amp; "_" &amp; (LEFT(D2777,3) &amp; "_" &amp; LEFT(E2777,3) &amp; "_" &amp; (Table1[[#This Row],[Game_no.]]))</f>
        <v>20260322_Gle_UC_1</v>
      </c>
      <c r="B2777" s="1">
        <v>46103</v>
      </c>
      <c r="C2777" s="3">
        <v>1</v>
      </c>
      <c r="D2777" t="s">
        <v>71</v>
      </c>
      <c r="E2777" t="s">
        <v>201</v>
      </c>
      <c r="F2777" t="s">
        <v>71</v>
      </c>
      <c r="G2777" t="s">
        <v>201</v>
      </c>
      <c r="H2777" t="s">
        <v>88</v>
      </c>
      <c r="I2777" t="str">
        <f>TRIM(SUBSTITUTE(Table1[[#This Row],[Player]], " ", ""))</f>
        <v>M.Duvall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f t="shared" si="130"/>
        <v>0</v>
      </c>
      <c r="W2777" t="s">
        <v>73</v>
      </c>
      <c r="X2777" s="3"/>
      <c r="Y2777">
        <v>0</v>
      </c>
      <c r="AF2777">
        <f>Table1[[#This Row],[AB]]+Table1[[#This Row],[BB]]+Table1[[#This Row],[SF]]</f>
        <v>0</v>
      </c>
      <c r="AG2777">
        <f>Table1[[#This Row],[H]]+Table1[[#This Row],[BB]]</f>
        <v>0</v>
      </c>
      <c r="AH2777">
        <f>Table1[[#This Row],[H]]-Table1[[#This Row],[2B]]-Table1[[#This Row],[3B]]-Table1[[#This Row],[HR]]</f>
        <v>0</v>
      </c>
      <c r="AI2777" s="3">
        <f>IF(Table1[[#This Row],[Team_Game_Number]] &gt;_xlfn.MAXIFS(Table1[Team_Game_Number],Table1[Team],Table1[[#This Row],[Team]]) - 5,1,0)</f>
        <v>0</v>
      </c>
      <c r="AJ2777" cm="1">
        <f t="array" ref="AJ2777">MATCH(Table1[[#This Row],[Game_ID]],_xlfn.UNIQUE(_xlfn._xlws.FILTER(Table1[Game_ID],Table1[Team]=Table1[[#This Row],[Team]])),0)</f>
        <v>23</v>
      </c>
      <c r="AK2777">
        <f>IF(Table1[[#This Row],[Last5_Flag]]=1,1,0)</f>
        <v>0</v>
      </c>
      <c r="AL2777">
        <f>COUNTIFS(
    Table1[Player Name], Table1[[#This Row],[Player Name]],
    Table1[Position], Table1[[#This Row],[Position]]
)</f>
        <v>9</v>
      </c>
      <c r="AM2777" t="str" cm="1">
        <f t="array" ref="AM27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778" spans="1:39" x14ac:dyDescent="0.2">
      <c r="A2778" t="str">
        <f>TEXT(Table1[[#This Row],[Date]],"yyyymmdd") &amp; "_" &amp; (LEFT(D2778,3) &amp; "_" &amp; LEFT(E2778,3) &amp; "_" &amp; (Table1[[#This Row],[Game_no.]]))</f>
        <v>20260322_Gle_UC_1</v>
      </c>
      <c r="B2778" s="1">
        <v>46103</v>
      </c>
      <c r="C2778" s="3">
        <v>1</v>
      </c>
      <c r="D2778" t="s">
        <v>71</v>
      </c>
      <c r="E2778" t="s">
        <v>201</v>
      </c>
      <c r="F2778" t="s">
        <v>71</v>
      </c>
      <c r="G2778" t="s">
        <v>201</v>
      </c>
      <c r="H2778" t="s">
        <v>76</v>
      </c>
      <c r="I2778" t="str">
        <f>TRIM(SUBSTITUTE(Table1[[#This Row],[Player]], " ", ""))</f>
        <v>K.Goodman</v>
      </c>
      <c r="J2778">
        <v>3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f t="shared" si="130"/>
        <v>0</v>
      </c>
      <c r="W2778" t="s">
        <v>8</v>
      </c>
      <c r="X2778" s="3">
        <v>5</v>
      </c>
      <c r="Y2778">
        <v>0</v>
      </c>
      <c r="AF2778">
        <f>Table1[[#This Row],[AB]]+Table1[[#This Row],[BB]]+Table1[[#This Row],[SF]]</f>
        <v>3</v>
      </c>
      <c r="AG2778">
        <f>Table1[[#This Row],[H]]+Table1[[#This Row],[BB]]</f>
        <v>0</v>
      </c>
      <c r="AH2778">
        <f>Table1[[#This Row],[H]]-Table1[[#This Row],[2B]]-Table1[[#This Row],[3B]]-Table1[[#This Row],[HR]]</f>
        <v>0</v>
      </c>
      <c r="AI2778" s="3">
        <f>IF(Table1[[#This Row],[Team_Game_Number]] &gt;_xlfn.MAXIFS(Table1[Team_Game_Number],Table1[Team],Table1[[#This Row],[Team]]) - 5,1,0)</f>
        <v>0</v>
      </c>
      <c r="AJ2778" cm="1">
        <f t="array" ref="AJ2778">MATCH(Table1[[#This Row],[Game_ID]],_xlfn.UNIQUE(_xlfn._xlws.FILTER(Table1[Game_ID],Table1[Team]=Table1[[#This Row],[Team]])),0)</f>
        <v>23</v>
      </c>
      <c r="AK2778">
        <f>IF(Table1[[#This Row],[Last5_Flag]]=1,1,0)</f>
        <v>0</v>
      </c>
      <c r="AL2778">
        <f>COUNTIFS(
    Table1[Player Name], Table1[[#This Row],[Player Name]],
    Table1[Position], Table1[[#This Row],[Position]]
)</f>
        <v>13</v>
      </c>
      <c r="AM2778" t="str" cm="1">
        <f t="array" ref="AM27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779" spans="1:39" x14ac:dyDescent="0.2">
      <c r="A2779" t="str">
        <f>TEXT(Table1[[#This Row],[Date]],"yyyymmdd") &amp; "_" &amp; (LEFT(D2779,3) &amp; "_" &amp; LEFT(E2779,3) &amp; "_" &amp; (Table1[[#This Row],[Game_no.]]))</f>
        <v>20260322_Gle_UC_1</v>
      </c>
      <c r="B2779" s="1">
        <v>46103</v>
      </c>
      <c r="C2779" s="3">
        <v>1</v>
      </c>
      <c r="D2779" t="s">
        <v>71</v>
      </c>
      <c r="E2779" t="s">
        <v>201</v>
      </c>
      <c r="F2779" t="s">
        <v>71</v>
      </c>
      <c r="G2779" t="s">
        <v>201</v>
      </c>
      <c r="H2779" t="s">
        <v>81</v>
      </c>
      <c r="I2779" t="str">
        <f>TRIM(SUBSTITUTE(Table1[[#This Row],[Player]], " ", ""))</f>
        <v>H.Howe</v>
      </c>
      <c r="J2779">
        <v>2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f t="shared" si="130"/>
        <v>0</v>
      </c>
      <c r="W2779" t="s">
        <v>43</v>
      </c>
      <c r="X2779" s="3">
        <v>6</v>
      </c>
      <c r="Y2779">
        <v>0</v>
      </c>
      <c r="AF2779">
        <f>Table1[[#This Row],[AB]]+Table1[[#This Row],[BB]]+Table1[[#This Row],[SF]]</f>
        <v>2</v>
      </c>
      <c r="AG2779">
        <f>Table1[[#This Row],[H]]+Table1[[#This Row],[BB]]</f>
        <v>0</v>
      </c>
      <c r="AH2779">
        <f>Table1[[#This Row],[H]]-Table1[[#This Row],[2B]]-Table1[[#This Row],[3B]]-Table1[[#This Row],[HR]]</f>
        <v>0</v>
      </c>
      <c r="AI2779" s="3">
        <f>IF(Table1[[#This Row],[Team_Game_Number]] &gt;_xlfn.MAXIFS(Table1[Team_Game_Number],Table1[Team],Table1[[#This Row],[Team]]) - 5,1,0)</f>
        <v>0</v>
      </c>
      <c r="AJ2779" cm="1">
        <f t="array" ref="AJ2779">MATCH(Table1[[#This Row],[Game_ID]],_xlfn.UNIQUE(_xlfn._xlws.FILTER(Table1[Game_ID],Table1[Team]=Table1[[#This Row],[Team]])),0)</f>
        <v>23</v>
      </c>
      <c r="AK2779">
        <f>IF(Table1[[#This Row],[Last5_Flag]]=1,1,0)</f>
        <v>0</v>
      </c>
      <c r="AL2779">
        <f>COUNTIFS(
    Table1[Player Name], Table1[[#This Row],[Player Name]],
    Table1[Position], Table1[[#This Row],[Position]]
)</f>
        <v>19</v>
      </c>
      <c r="AM2779" t="str" cm="1">
        <f t="array" ref="AM27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780" spans="1:39" x14ac:dyDescent="0.2">
      <c r="A2780" t="str">
        <f>TEXT(Table1[[#This Row],[Date]],"yyyymmdd") &amp; "_" &amp; (LEFT(D2780,3) &amp; "_" &amp; LEFT(E2780,3) &amp; "_" &amp; (Table1[[#This Row],[Game_no.]]))</f>
        <v>20260322_Gle_UC_1</v>
      </c>
      <c r="B2780" s="1">
        <v>46103</v>
      </c>
      <c r="C2780" s="3">
        <v>1</v>
      </c>
      <c r="D2780" t="s">
        <v>71</v>
      </c>
      <c r="E2780" t="s">
        <v>201</v>
      </c>
      <c r="F2780" t="s">
        <v>71</v>
      </c>
      <c r="G2780" t="s">
        <v>201</v>
      </c>
      <c r="H2780" t="s">
        <v>85</v>
      </c>
      <c r="I2780" t="str">
        <f>TRIM(SUBSTITUTE(Table1[[#This Row],[Player]], " ", ""))</f>
        <v>A.Howard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f t="shared" si="130"/>
        <v>0</v>
      </c>
      <c r="W2780" t="s">
        <v>74</v>
      </c>
      <c r="X2780" s="3">
        <v>6</v>
      </c>
      <c r="Y2780">
        <v>0</v>
      </c>
      <c r="AF2780">
        <f>Table1[[#This Row],[AB]]+Table1[[#This Row],[BB]]+Table1[[#This Row],[SF]]</f>
        <v>1</v>
      </c>
      <c r="AG2780">
        <f>Table1[[#This Row],[H]]+Table1[[#This Row],[BB]]</f>
        <v>0</v>
      </c>
      <c r="AH2780">
        <f>Table1[[#This Row],[H]]-Table1[[#This Row],[2B]]-Table1[[#This Row],[3B]]-Table1[[#This Row],[HR]]</f>
        <v>0</v>
      </c>
      <c r="AI2780" s="3">
        <f>IF(Table1[[#This Row],[Team_Game_Number]] &gt;_xlfn.MAXIFS(Table1[Team_Game_Number],Table1[Team],Table1[[#This Row],[Team]]) - 5,1,0)</f>
        <v>0</v>
      </c>
      <c r="AJ2780" cm="1">
        <f t="array" ref="AJ2780">MATCH(Table1[[#This Row],[Game_ID]],_xlfn.UNIQUE(_xlfn._xlws.FILTER(Table1[Game_ID],Table1[Team]=Table1[[#This Row],[Team]])),0)</f>
        <v>23</v>
      </c>
      <c r="AK2780">
        <f>IF(Table1[[#This Row],[Last5_Flag]]=1,1,0)</f>
        <v>0</v>
      </c>
      <c r="AL2780">
        <f>COUNTIFS(
    Table1[Player Name], Table1[[#This Row],[Player Name]],
    Table1[Position], Table1[[#This Row],[Position]]
)</f>
        <v>5</v>
      </c>
      <c r="AM2780" t="str" cm="1">
        <f t="array" ref="AM27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2781" spans="1:39" x14ac:dyDescent="0.2">
      <c r="A2781" t="str">
        <f>TEXT(Table1[[#This Row],[Date]],"yyyymmdd") &amp; "_" &amp; (LEFT(D2781,3) &amp; "_" &amp; LEFT(E2781,3) &amp; "_" &amp; (Table1[[#This Row],[Game_no.]]))</f>
        <v>20260322_Gle_UC_1</v>
      </c>
      <c r="B2781" s="1">
        <v>46103</v>
      </c>
      <c r="C2781" s="3">
        <v>1</v>
      </c>
      <c r="D2781" t="s">
        <v>71</v>
      </c>
      <c r="E2781" t="s">
        <v>201</v>
      </c>
      <c r="F2781" t="s">
        <v>71</v>
      </c>
      <c r="G2781" t="s">
        <v>201</v>
      </c>
      <c r="H2781" t="s">
        <v>126</v>
      </c>
      <c r="I2781" t="str">
        <f>TRIM(SUBSTITUTE(Table1[[#This Row],[Player]], " ", ""))</f>
        <v>A.Hypes</v>
      </c>
      <c r="J2781">
        <v>1</v>
      </c>
      <c r="K2781">
        <v>0</v>
      </c>
      <c r="L2781">
        <v>0</v>
      </c>
      <c r="M2781">
        <v>0</v>
      </c>
      <c r="N2781">
        <v>1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f t="shared" si="130"/>
        <v>0</v>
      </c>
      <c r="W2781" t="s">
        <v>128</v>
      </c>
      <c r="X2781" s="3">
        <v>7</v>
      </c>
      <c r="Y2781">
        <v>0</v>
      </c>
      <c r="AF2781">
        <f>Table1[[#This Row],[AB]]+Table1[[#This Row],[BB]]+Table1[[#This Row],[SF]]</f>
        <v>2</v>
      </c>
      <c r="AG2781">
        <f>Table1[[#This Row],[H]]+Table1[[#This Row],[BB]]</f>
        <v>1</v>
      </c>
      <c r="AH2781">
        <f>Table1[[#This Row],[H]]-Table1[[#This Row],[2B]]-Table1[[#This Row],[3B]]-Table1[[#This Row],[HR]]</f>
        <v>0</v>
      </c>
      <c r="AI2781" s="3">
        <f>IF(Table1[[#This Row],[Team_Game_Number]] &gt;_xlfn.MAXIFS(Table1[Team_Game_Number],Table1[Team],Table1[[#This Row],[Team]]) - 5,1,0)</f>
        <v>0</v>
      </c>
      <c r="AJ2781" cm="1">
        <f t="array" ref="AJ2781">MATCH(Table1[[#This Row],[Game_ID]],_xlfn.UNIQUE(_xlfn._xlws.FILTER(Table1[Game_ID],Table1[Team]=Table1[[#This Row],[Team]])),0)</f>
        <v>23</v>
      </c>
      <c r="AK2781">
        <f>IF(Table1[[#This Row],[Last5_Flag]]=1,1,0)</f>
        <v>0</v>
      </c>
      <c r="AL2781">
        <f>COUNTIFS(
    Table1[Player Name], Table1[[#This Row],[Player Name]],
    Table1[Position], Table1[[#This Row],[Position]]
)</f>
        <v>2</v>
      </c>
      <c r="AM2781" t="str" cm="1">
        <f t="array" ref="AM27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782" spans="1:39" x14ac:dyDescent="0.2">
      <c r="A2782" t="str">
        <f>TEXT(Table1[[#This Row],[Date]],"yyyymmdd") &amp; "_" &amp; (LEFT(D2782,3) &amp; "_" &amp; LEFT(E2782,3) &amp; "_" &amp; (Table1[[#This Row],[Game_no.]]))</f>
        <v>20260322_Gle_UC_1</v>
      </c>
      <c r="B2782" s="1">
        <v>46103</v>
      </c>
      <c r="C2782" s="3">
        <v>1</v>
      </c>
      <c r="D2782" t="s">
        <v>71</v>
      </c>
      <c r="E2782" t="s">
        <v>201</v>
      </c>
      <c r="F2782" t="s">
        <v>71</v>
      </c>
      <c r="G2782" t="s">
        <v>201</v>
      </c>
      <c r="H2782" t="s">
        <v>84</v>
      </c>
      <c r="I2782" t="str">
        <f>TRIM(SUBSTITUTE(Table1[[#This Row],[Player]], " ", ""))</f>
        <v>E.McLean</v>
      </c>
      <c r="J2782">
        <v>1</v>
      </c>
      <c r="K2782">
        <v>1</v>
      </c>
      <c r="L2782">
        <v>0</v>
      </c>
      <c r="M2782">
        <v>0</v>
      </c>
      <c r="N2782">
        <v>1</v>
      </c>
      <c r="O2782">
        <v>1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f t="shared" si="130"/>
        <v>0</v>
      </c>
      <c r="W2782" t="s">
        <v>57</v>
      </c>
      <c r="X2782" s="3">
        <v>8</v>
      </c>
      <c r="Y2782">
        <v>0</v>
      </c>
      <c r="AF2782">
        <f>Table1[[#This Row],[AB]]+Table1[[#This Row],[BB]]+Table1[[#This Row],[SF]]</f>
        <v>2</v>
      </c>
      <c r="AG2782">
        <f>Table1[[#This Row],[H]]+Table1[[#This Row],[BB]]</f>
        <v>1</v>
      </c>
      <c r="AH2782">
        <f>Table1[[#This Row],[H]]-Table1[[#This Row],[2B]]-Table1[[#This Row],[3B]]-Table1[[#This Row],[HR]]</f>
        <v>0</v>
      </c>
      <c r="AI2782" s="3">
        <f>IF(Table1[[#This Row],[Team_Game_Number]] &gt;_xlfn.MAXIFS(Table1[Team_Game_Number],Table1[Team],Table1[[#This Row],[Team]]) - 5,1,0)</f>
        <v>0</v>
      </c>
      <c r="AJ2782" cm="1">
        <f t="array" ref="AJ2782">MATCH(Table1[[#This Row],[Game_ID]],_xlfn.UNIQUE(_xlfn._xlws.FILTER(Table1[Game_ID],Table1[Team]=Table1[[#This Row],[Team]])),0)</f>
        <v>23</v>
      </c>
      <c r="AK2782">
        <f>IF(Table1[[#This Row],[Last5_Flag]]=1,1,0)</f>
        <v>0</v>
      </c>
      <c r="AL2782">
        <f>COUNTIFS(
    Table1[Player Name], Table1[[#This Row],[Player Name]],
    Table1[Position], Table1[[#This Row],[Position]]
)</f>
        <v>30</v>
      </c>
      <c r="AM2782" t="str" cm="1">
        <f t="array" ref="AM27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783" spans="1:39" x14ac:dyDescent="0.2">
      <c r="A2783" t="str">
        <f>TEXT(Table1[[#This Row],[Date]],"yyyymmdd") &amp; "_" &amp; (LEFT(D2783,3) &amp; "_" &amp; LEFT(E2783,3) &amp; "_" &amp; (Table1[[#This Row],[Game_no.]]))</f>
        <v>20260322_Gle_UC_1</v>
      </c>
      <c r="B2783" s="1">
        <v>46103</v>
      </c>
      <c r="C2783" s="3">
        <v>1</v>
      </c>
      <c r="D2783" t="s">
        <v>71</v>
      </c>
      <c r="E2783" t="s">
        <v>201</v>
      </c>
      <c r="F2783" t="s">
        <v>71</v>
      </c>
      <c r="G2783" t="s">
        <v>201</v>
      </c>
      <c r="H2783" t="s">
        <v>90</v>
      </c>
      <c r="I2783" t="str">
        <f>TRIM(SUBSTITUTE(Table1[[#This Row],[Player]], " ", ""))</f>
        <v>A.Harward</v>
      </c>
      <c r="J2783">
        <v>2</v>
      </c>
      <c r="K2783">
        <v>0</v>
      </c>
      <c r="L2783">
        <v>0</v>
      </c>
      <c r="M2783">
        <v>0</v>
      </c>
      <c r="N2783">
        <v>0</v>
      </c>
      <c r="O2783">
        <v>2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f t="shared" si="130"/>
        <v>0</v>
      </c>
      <c r="W2783" t="s">
        <v>54</v>
      </c>
      <c r="X2783" s="3">
        <v>9</v>
      </c>
      <c r="Y2783">
        <v>0</v>
      </c>
      <c r="AF2783">
        <f>Table1[[#This Row],[AB]]+Table1[[#This Row],[BB]]+Table1[[#This Row],[SF]]</f>
        <v>2</v>
      </c>
      <c r="AG2783">
        <f>Table1[[#This Row],[H]]+Table1[[#This Row],[BB]]</f>
        <v>0</v>
      </c>
      <c r="AH2783">
        <f>Table1[[#This Row],[H]]-Table1[[#This Row],[2B]]-Table1[[#This Row],[3B]]-Table1[[#This Row],[HR]]</f>
        <v>0</v>
      </c>
      <c r="AI2783" s="3">
        <f>IF(Table1[[#This Row],[Team_Game_Number]] &gt;_xlfn.MAXIFS(Table1[Team_Game_Number],Table1[Team],Table1[[#This Row],[Team]]) - 5,1,0)</f>
        <v>0</v>
      </c>
      <c r="AJ2783" cm="1">
        <f t="array" ref="AJ2783">MATCH(Table1[[#This Row],[Game_ID]],_xlfn.UNIQUE(_xlfn._xlws.FILTER(Table1[Game_ID],Table1[Team]=Table1[[#This Row],[Team]])),0)</f>
        <v>23</v>
      </c>
      <c r="AK2783">
        <f>IF(Table1[[#This Row],[Last5_Flag]]=1,1,0)</f>
        <v>0</v>
      </c>
      <c r="AL2783">
        <f>COUNTIFS(
    Table1[Player Name], Table1[[#This Row],[Player Name]],
    Table1[Position], Table1[[#This Row],[Position]]
)</f>
        <v>11</v>
      </c>
      <c r="AM2783" t="str" cm="1">
        <f t="array" ref="AM27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784" spans="1:39" x14ac:dyDescent="0.2">
      <c r="A2784" t="str">
        <f>TEXT(Table1[[#This Row],[Date]],"yyyymmdd") &amp; "_" &amp; (LEFT(D2784,3) &amp; "_" &amp; LEFT(E2784,3) &amp; "_" &amp; (Table1[[#This Row],[Game_no.]]))</f>
        <v>20260322_Gle_UC_1</v>
      </c>
      <c r="B2784" s="1">
        <v>46103</v>
      </c>
      <c r="C2784" s="3">
        <v>1</v>
      </c>
      <c r="D2784" t="s">
        <v>71</v>
      </c>
      <c r="E2784" t="s">
        <v>201</v>
      </c>
      <c r="F2784" t="s">
        <v>71</v>
      </c>
      <c r="G2784" t="s">
        <v>201</v>
      </c>
      <c r="H2784" t="s">
        <v>91</v>
      </c>
      <c r="I2784" t="str">
        <f>TRIM(SUBSTITUTE(Table1[[#This Row],[Player]], " ", ""))</f>
        <v>Ky.Burdick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f t="shared" si="130"/>
        <v>0</v>
      </c>
      <c r="W2784" t="s">
        <v>58</v>
      </c>
      <c r="X2784" s="3"/>
      <c r="Y2784">
        <v>0</v>
      </c>
      <c r="Z2784">
        <v>7</v>
      </c>
      <c r="AA2784">
        <v>3</v>
      </c>
      <c r="AB2784">
        <v>0</v>
      </c>
      <c r="AC2784">
        <v>0</v>
      </c>
      <c r="AD2784">
        <v>1</v>
      </c>
      <c r="AE2784">
        <v>3</v>
      </c>
      <c r="AF2784">
        <f>Table1[[#This Row],[AB]]+Table1[[#This Row],[BB]]+Table1[[#This Row],[SF]]</f>
        <v>0</v>
      </c>
      <c r="AG2784">
        <f>Table1[[#This Row],[H]]+Table1[[#This Row],[BB]]</f>
        <v>0</v>
      </c>
      <c r="AH2784">
        <f>Table1[[#This Row],[H]]-Table1[[#This Row],[2B]]-Table1[[#This Row],[3B]]-Table1[[#This Row],[HR]]</f>
        <v>0</v>
      </c>
      <c r="AI2784" s="3">
        <f>IF(Table1[[#This Row],[Team_Game_Number]] &gt;_xlfn.MAXIFS(Table1[Team_Game_Number],Table1[Team],Table1[[#This Row],[Team]]) - 5,1,0)</f>
        <v>0</v>
      </c>
      <c r="AJ2784" cm="1">
        <f t="array" ref="AJ2784">MATCH(Table1[[#This Row],[Game_ID]],_xlfn.UNIQUE(_xlfn._xlws.FILTER(Table1[Game_ID],Table1[Team]=Table1[[#This Row],[Team]])),0)</f>
        <v>23</v>
      </c>
      <c r="AK2784">
        <f>IF(Table1[[#This Row],[Last5_Flag]]=1,1,0)</f>
        <v>0</v>
      </c>
      <c r="AL2784">
        <f>COUNTIFS(
    Table1[Player Name], Table1[[#This Row],[Player Name]],
    Table1[Position], Table1[[#This Row],[Position]]
)</f>
        <v>16</v>
      </c>
      <c r="AM2784" t="str" cm="1">
        <f t="array" ref="AM27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85" spans="1:39" x14ac:dyDescent="0.2">
      <c r="A2785" t="str">
        <f>TEXT(Table1[[#This Row],[Date]],"yyyymmdd") &amp; "_" &amp; (LEFT(D2785,3) &amp; "_" &amp; LEFT(E2785,3) &amp; "_" &amp; (Table1[[#This Row],[Game_no.]]))</f>
        <v>20260322_Whe_Sal_1</v>
      </c>
      <c r="B2785" s="1">
        <v>46103</v>
      </c>
      <c r="C2785" s="3">
        <v>1</v>
      </c>
      <c r="D2785" t="s">
        <v>270</v>
      </c>
      <c r="E2785" t="s">
        <v>427</v>
      </c>
      <c r="F2785" t="s">
        <v>270</v>
      </c>
      <c r="G2785" t="s">
        <v>427</v>
      </c>
      <c r="H2785" t="s">
        <v>330</v>
      </c>
      <c r="I2785" t="str">
        <f>TRIM(SUBSTITUTE(Table1[[#This Row],[Player]], " ", ""))</f>
        <v>M.Harrison</v>
      </c>
      <c r="J2785">
        <v>4</v>
      </c>
      <c r="K2785">
        <v>0</v>
      </c>
      <c r="L2785">
        <v>1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f t="shared" si="130"/>
        <v>1</v>
      </c>
      <c r="W2785" t="s">
        <v>54</v>
      </c>
      <c r="X2785" s="3">
        <v>1</v>
      </c>
      <c r="Y2785">
        <v>0</v>
      </c>
      <c r="AF2785">
        <f>Table1[[#This Row],[AB]]+Table1[[#This Row],[BB]]+Table1[[#This Row],[SF]]</f>
        <v>4</v>
      </c>
      <c r="AG2785">
        <f>Table1[[#This Row],[H]]+Table1[[#This Row],[BB]]</f>
        <v>1</v>
      </c>
      <c r="AH2785">
        <f>Table1[[#This Row],[H]]-Table1[[#This Row],[2B]]-Table1[[#This Row],[3B]]-Table1[[#This Row],[HR]]</f>
        <v>1</v>
      </c>
      <c r="AI2785" s="3">
        <f>IF(Table1[[#This Row],[Team_Game_Number]] &gt;_xlfn.MAXIFS(Table1[Team_Game_Number],Table1[Team],Table1[[#This Row],[Team]]) - 5,1,0)</f>
        <v>0</v>
      </c>
      <c r="AJ2785" cm="1">
        <f t="array" ref="AJ2785">MATCH(Table1[[#This Row],[Game_ID]],_xlfn.UNIQUE(_xlfn._xlws.FILTER(Table1[Game_ID],Table1[Team]=Table1[[#This Row],[Team]])),0)</f>
        <v>19</v>
      </c>
      <c r="AK2785">
        <f>IF(Table1[[#This Row],[Last5_Flag]]=1,1,0)</f>
        <v>0</v>
      </c>
      <c r="AL2785">
        <f>COUNTIFS(
    Table1[Player Name], Table1[[#This Row],[Player Name]],
    Table1[Position], Table1[[#This Row],[Position]]
)</f>
        <v>11</v>
      </c>
      <c r="AM2785" t="str" cm="1">
        <f t="array" ref="AM27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786" spans="1:39" x14ac:dyDescent="0.2">
      <c r="A2786" t="str">
        <f>TEXT(Table1[[#This Row],[Date]],"yyyymmdd") &amp; "_" &amp; (LEFT(D2786,3) &amp; "_" &amp; LEFT(E2786,3) &amp; "_" &amp; (Table1[[#This Row],[Game_no.]]))</f>
        <v>20260322_Whe_Sal_1</v>
      </c>
      <c r="B2786" s="1">
        <v>46103</v>
      </c>
      <c r="C2786" s="3">
        <v>1</v>
      </c>
      <c r="D2786" t="s">
        <v>270</v>
      </c>
      <c r="E2786" t="s">
        <v>427</v>
      </c>
      <c r="F2786" t="s">
        <v>270</v>
      </c>
      <c r="G2786" t="s">
        <v>427</v>
      </c>
      <c r="H2786" t="s">
        <v>273</v>
      </c>
      <c r="I2786" t="str">
        <f>TRIM(SUBSTITUTE(Table1[[#This Row],[Player]], " ", ""))</f>
        <v>K.Warrix</v>
      </c>
      <c r="J2786">
        <v>4</v>
      </c>
      <c r="K2786">
        <v>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f t="shared" si="130"/>
        <v>1</v>
      </c>
      <c r="W2786" t="s">
        <v>48</v>
      </c>
      <c r="X2786" s="3">
        <v>2</v>
      </c>
      <c r="Y2786">
        <v>0</v>
      </c>
      <c r="AF2786">
        <f>Table1[[#This Row],[AB]]+Table1[[#This Row],[BB]]+Table1[[#This Row],[SF]]</f>
        <v>4</v>
      </c>
      <c r="AG2786">
        <f>Table1[[#This Row],[H]]+Table1[[#This Row],[BB]]</f>
        <v>1</v>
      </c>
      <c r="AH2786">
        <f>Table1[[#This Row],[H]]-Table1[[#This Row],[2B]]-Table1[[#This Row],[3B]]-Table1[[#This Row],[HR]]</f>
        <v>1</v>
      </c>
      <c r="AI2786" s="3">
        <f>IF(Table1[[#This Row],[Team_Game_Number]] &gt;_xlfn.MAXIFS(Table1[Team_Game_Number],Table1[Team],Table1[[#This Row],[Team]]) - 5,1,0)</f>
        <v>0</v>
      </c>
      <c r="AJ2786" cm="1">
        <f t="array" ref="AJ2786">MATCH(Table1[[#This Row],[Game_ID]],_xlfn.UNIQUE(_xlfn._xlws.FILTER(Table1[Game_ID],Table1[Team]=Table1[[#This Row],[Team]])),0)</f>
        <v>19</v>
      </c>
      <c r="AK2786">
        <f>IF(Table1[[#This Row],[Last5_Flag]]=1,1,0)</f>
        <v>0</v>
      </c>
      <c r="AL2786">
        <f>COUNTIFS(
    Table1[Player Name], Table1[[#This Row],[Player Name]],
    Table1[Position], Table1[[#This Row],[Position]]
)</f>
        <v>24</v>
      </c>
      <c r="AM2786" t="str" cm="1">
        <f t="array" ref="AM27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787" spans="1:39" x14ac:dyDescent="0.2">
      <c r="A2787" t="str">
        <f>TEXT(Table1[[#This Row],[Date]],"yyyymmdd") &amp; "_" &amp; (LEFT(D2787,3) &amp; "_" &amp; LEFT(E2787,3) &amp; "_" &amp; (Table1[[#This Row],[Game_no.]]))</f>
        <v>20260322_Whe_Sal_1</v>
      </c>
      <c r="B2787" s="1">
        <v>46103</v>
      </c>
      <c r="C2787" s="3">
        <v>1</v>
      </c>
      <c r="D2787" t="s">
        <v>270</v>
      </c>
      <c r="E2787" t="s">
        <v>427</v>
      </c>
      <c r="F2787" t="s">
        <v>270</v>
      </c>
      <c r="G2787" t="s">
        <v>427</v>
      </c>
      <c r="H2787" t="s">
        <v>274</v>
      </c>
      <c r="I2787" t="str">
        <f>TRIM(SUBSTITUTE(Table1[[#This Row],[Player]], " ", ""))</f>
        <v>M.Burns</v>
      </c>
      <c r="J2787">
        <v>1</v>
      </c>
      <c r="K2787">
        <v>1</v>
      </c>
      <c r="L2787">
        <v>0</v>
      </c>
      <c r="M2787">
        <v>0</v>
      </c>
      <c r="N2787">
        <v>2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f t="shared" si="130"/>
        <v>0</v>
      </c>
      <c r="W2787" t="s">
        <v>43</v>
      </c>
      <c r="X2787" s="3">
        <v>3</v>
      </c>
      <c r="Y2787">
        <v>0</v>
      </c>
      <c r="AF2787">
        <f>Table1[[#This Row],[AB]]+Table1[[#This Row],[BB]]+Table1[[#This Row],[SF]]</f>
        <v>3</v>
      </c>
      <c r="AG2787">
        <f>Table1[[#This Row],[H]]+Table1[[#This Row],[BB]]</f>
        <v>2</v>
      </c>
      <c r="AH2787">
        <f>Table1[[#This Row],[H]]-Table1[[#This Row],[2B]]-Table1[[#This Row],[3B]]-Table1[[#This Row],[HR]]</f>
        <v>0</v>
      </c>
      <c r="AI2787" s="3">
        <f>IF(Table1[[#This Row],[Team_Game_Number]] &gt;_xlfn.MAXIFS(Table1[Team_Game_Number],Table1[Team],Table1[[#This Row],[Team]]) - 5,1,0)</f>
        <v>0</v>
      </c>
      <c r="AJ2787" cm="1">
        <f t="array" ref="AJ2787">MATCH(Table1[[#This Row],[Game_ID]],_xlfn.UNIQUE(_xlfn._xlws.FILTER(Table1[Game_ID],Table1[Team]=Table1[[#This Row],[Team]])),0)</f>
        <v>19</v>
      </c>
      <c r="AK2787">
        <f>IF(Table1[[#This Row],[Last5_Flag]]=1,1,0)</f>
        <v>0</v>
      </c>
      <c r="AL2787">
        <f>COUNTIFS(
    Table1[Player Name], Table1[[#This Row],[Player Name]],
    Table1[Position], Table1[[#This Row],[Position]]
)</f>
        <v>12</v>
      </c>
      <c r="AM2787" t="str" cm="1">
        <f t="array" ref="AM27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788" spans="1:39" x14ac:dyDescent="0.2">
      <c r="A2788" t="str">
        <f>TEXT(Table1[[#This Row],[Date]],"yyyymmdd") &amp; "_" &amp; (LEFT(D2788,3) &amp; "_" &amp; LEFT(E2788,3) &amp; "_" &amp; (Table1[[#This Row],[Game_no.]]))</f>
        <v>20260322_Whe_Sal_1</v>
      </c>
      <c r="B2788" s="1">
        <v>46103</v>
      </c>
      <c r="C2788" s="3">
        <v>1</v>
      </c>
      <c r="D2788" t="s">
        <v>270</v>
      </c>
      <c r="E2788" t="s">
        <v>427</v>
      </c>
      <c r="F2788" t="s">
        <v>270</v>
      </c>
      <c r="G2788" t="s">
        <v>427</v>
      </c>
      <c r="H2788" t="s">
        <v>278</v>
      </c>
      <c r="I2788" t="str">
        <f>TRIM(SUBSTITUTE(Table1[[#This Row],[Player]], " ", ""))</f>
        <v>E.Troxel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f t="shared" si="130"/>
        <v>0</v>
      </c>
      <c r="W2788" t="s">
        <v>73</v>
      </c>
      <c r="X2788" s="3"/>
      <c r="Y2788">
        <v>0</v>
      </c>
      <c r="AF2788">
        <f>Table1[[#This Row],[AB]]+Table1[[#This Row],[BB]]+Table1[[#This Row],[SF]]</f>
        <v>0</v>
      </c>
      <c r="AG2788">
        <f>Table1[[#This Row],[H]]+Table1[[#This Row],[BB]]</f>
        <v>0</v>
      </c>
      <c r="AH2788">
        <f>Table1[[#This Row],[H]]-Table1[[#This Row],[2B]]-Table1[[#This Row],[3B]]-Table1[[#This Row],[HR]]</f>
        <v>0</v>
      </c>
      <c r="AI2788" s="3">
        <f>IF(Table1[[#This Row],[Team_Game_Number]] &gt;_xlfn.MAXIFS(Table1[Team_Game_Number],Table1[Team],Table1[[#This Row],[Team]]) - 5,1,0)</f>
        <v>0</v>
      </c>
      <c r="AJ2788" cm="1">
        <f t="array" ref="AJ2788">MATCH(Table1[[#This Row],[Game_ID]],_xlfn.UNIQUE(_xlfn._xlws.FILTER(Table1[Game_ID],Table1[Team]=Table1[[#This Row],[Team]])),0)</f>
        <v>19</v>
      </c>
      <c r="AK2788">
        <f>IF(Table1[[#This Row],[Last5_Flag]]=1,1,0)</f>
        <v>0</v>
      </c>
      <c r="AL2788">
        <f>COUNTIFS(
    Table1[Player Name], Table1[[#This Row],[Player Name]],
    Table1[Position], Table1[[#This Row],[Position]]
)</f>
        <v>3</v>
      </c>
      <c r="AM2788" t="str" cm="1">
        <f t="array" ref="AM27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789" spans="1:39" x14ac:dyDescent="0.2">
      <c r="A2789" t="str">
        <f>TEXT(Table1[[#This Row],[Date]],"yyyymmdd") &amp; "_" &amp; (LEFT(D2789,3) &amp; "_" &amp; LEFT(E2789,3) &amp; "_" &amp; (Table1[[#This Row],[Game_no.]]))</f>
        <v>20260322_Whe_Sal_1</v>
      </c>
      <c r="B2789" s="1">
        <v>46103</v>
      </c>
      <c r="C2789" s="3">
        <v>1</v>
      </c>
      <c r="D2789" t="s">
        <v>270</v>
      </c>
      <c r="E2789" t="s">
        <v>427</v>
      </c>
      <c r="F2789" t="s">
        <v>270</v>
      </c>
      <c r="G2789" t="s">
        <v>427</v>
      </c>
      <c r="H2789" t="s">
        <v>281</v>
      </c>
      <c r="I2789" t="str">
        <f>TRIM(SUBSTITUTE(Table1[[#This Row],[Player]], " ", ""))</f>
        <v>B.Sanders</v>
      </c>
      <c r="J2789">
        <v>2</v>
      </c>
      <c r="K2789">
        <v>0</v>
      </c>
      <c r="L2789">
        <v>0</v>
      </c>
      <c r="M2789">
        <v>0</v>
      </c>
      <c r="N2789">
        <v>0</v>
      </c>
      <c r="O2789">
        <v>2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f t="shared" si="130"/>
        <v>0</v>
      </c>
      <c r="W2789" t="s">
        <v>50</v>
      </c>
      <c r="X2789" s="3">
        <v>4</v>
      </c>
      <c r="Y2789">
        <v>0</v>
      </c>
      <c r="AF2789">
        <f>Table1[[#This Row],[AB]]+Table1[[#This Row],[BB]]+Table1[[#This Row],[SF]]</f>
        <v>2</v>
      </c>
      <c r="AG2789">
        <f>Table1[[#This Row],[H]]+Table1[[#This Row],[BB]]</f>
        <v>0</v>
      </c>
      <c r="AH2789">
        <f>Table1[[#This Row],[H]]-Table1[[#This Row],[2B]]-Table1[[#This Row],[3B]]-Table1[[#This Row],[HR]]</f>
        <v>0</v>
      </c>
      <c r="AI2789" s="3">
        <f>IF(Table1[[#This Row],[Team_Game_Number]] &gt;_xlfn.MAXIFS(Table1[Team_Game_Number],Table1[Team],Table1[[#This Row],[Team]]) - 5,1,0)</f>
        <v>0</v>
      </c>
      <c r="AJ2789" cm="1">
        <f t="array" ref="AJ2789">MATCH(Table1[[#This Row],[Game_ID]],_xlfn.UNIQUE(_xlfn._xlws.FILTER(Table1[Game_ID],Table1[Team]=Table1[[#This Row],[Team]])),0)</f>
        <v>19</v>
      </c>
      <c r="AK2789">
        <f>IF(Table1[[#This Row],[Last5_Flag]]=1,1,0)</f>
        <v>0</v>
      </c>
      <c r="AL2789">
        <f>COUNTIFS(
    Table1[Player Name], Table1[[#This Row],[Player Name]],
    Table1[Position], Table1[[#This Row],[Position]]
)</f>
        <v>7</v>
      </c>
      <c r="AM2789" t="str" cm="1">
        <f t="array" ref="AM27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790" spans="1:39" x14ac:dyDescent="0.2">
      <c r="A2790" t="str">
        <f>TEXT(Table1[[#This Row],[Date]],"yyyymmdd") &amp; "_" &amp; (LEFT(D2790,3) &amp; "_" &amp; LEFT(E2790,3) &amp; "_" &amp; (Table1[[#This Row],[Game_no.]]))</f>
        <v>20260322_Whe_Sal_1</v>
      </c>
      <c r="B2790" s="1">
        <v>46103</v>
      </c>
      <c r="C2790" s="3">
        <v>1</v>
      </c>
      <c r="D2790" t="s">
        <v>270</v>
      </c>
      <c r="E2790" t="s">
        <v>427</v>
      </c>
      <c r="F2790" t="s">
        <v>270</v>
      </c>
      <c r="G2790" t="s">
        <v>427</v>
      </c>
      <c r="H2790" t="s">
        <v>377</v>
      </c>
      <c r="I2790" t="str">
        <f>TRIM(SUBSTITUTE(Table1[[#This Row],[Player]], " ", ""))</f>
        <v>P.Villarreal</v>
      </c>
      <c r="J2790">
        <v>2</v>
      </c>
      <c r="K2790">
        <v>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f t="shared" si="130"/>
        <v>1</v>
      </c>
      <c r="W2790" t="s">
        <v>74</v>
      </c>
      <c r="X2790" s="3">
        <v>4</v>
      </c>
      <c r="Y2790">
        <v>0</v>
      </c>
      <c r="AF2790">
        <f>Table1[[#This Row],[AB]]+Table1[[#This Row],[BB]]+Table1[[#This Row],[SF]]</f>
        <v>2</v>
      </c>
      <c r="AG2790">
        <f>Table1[[#This Row],[H]]+Table1[[#This Row],[BB]]</f>
        <v>1</v>
      </c>
      <c r="AH2790">
        <f>Table1[[#This Row],[H]]-Table1[[#This Row],[2B]]-Table1[[#This Row],[3B]]-Table1[[#This Row],[HR]]</f>
        <v>1</v>
      </c>
      <c r="AI2790" s="3">
        <f>IF(Table1[[#This Row],[Team_Game_Number]] &gt;_xlfn.MAXIFS(Table1[Team_Game_Number],Table1[Team],Table1[[#This Row],[Team]]) - 5,1,0)</f>
        <v>0</v>
      </c>
      <c r="AJ2790" cm="1">
        <f t="array" ref="AJ2790">MATCH(Table1[[#This Row],[Game_ID]],_xlfn.UNIQUE(_xlfn._xlws.FILTER(Table1[Game_ID],Table1[Team]=Table1[[#This Row],[Team]])),0)</f>
        <v>19</v>
      </c>
      <c r="AK2790">
        <f>IF(Table1[[#This Row],[Last5_Flag]]=1,1,0)</f>
        <v>0</v>
      </c>
      <c r="AL2790">
        <f>COUNTIFS(
    Table1[Player Name], Table1[[#This Row],[Player Name]],
    Table1[Position], Table1[[#This Row],[Position]]
)</f>
        <v>3</v>
      </c>
      <c r="AM2790" t="str" cm="1">
        <f t="array" ref="AM27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791" spans="1:39" x14ac:dyDescent="0.2">
      <c r="A2791" t="str">
        <f>TEXT(Table1[[#This Row],[Date]],"yyyymmdd") &amp; "_" &amp; (LEFT(D2791,3) &amp; "_" &amp; LEFT(E2791,3) &amp; "_" &amp; (Table1[[#This Row],[Game_no.]]))</f>
        <v>20260322_Whe_Sal_1</v>
      </c>
      <c r="B2791" s="1">
        <v>46103</v>
      </c>
      <c r="C2791" s="3">
        <v>1</v>
      </c>
      <c r="D2791" t="s">
        <v>270</v>
      </c>
      <c r="E2791" t="s">
        <v>427</v>
      </c>
      <c r="F2791" t="s">
        <v>270</v>
      </c>
      <c r="G2791" t="s">
        <v>427</v>
      </c>
      <c r="H2791" t="s">
        <v>283</v>
      </c>
      <c r="I2791" t="str">
        <f>TRIM(SUBSTITUTE(Table1[[#This Row],[Player]], " ", ""))</f>
        <v>T.Taufahema</v>
      </c>
      <c r="J2791">
        <v>4</v>
      </c>
      <c r="K2791">
        <v>0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f t="shared" si="130"/>
        <v>1</v>
      </c>
      <c r="W2791" t="s">
        <v>8</v>
      </c>
      <c r="X2791" s="3">
        <v>5</v>
      </c>
      <c r="Y2791">
        <v>0</v>
      </c>
      <c r="AF2791">
        <f>Table1[[#This Row],[AB]]+Table1[[#This Row],[BB]]+Table1[[#This Row],[SF]]</f>
        <v>4</v>
      </c>
      <c r="AG2791">
        <f>Table1[[#This Row],[H]]+Table1[[#This Row],[BB]]</f>
        <v>1</v>
      </c>
      <c r="AH2791">
        <f>Table1[[#This Row],[H]]-Table1[[#This Row],[2B]]-Table1[[#This Row],[3B]]-Table1[[#This Row],[HR]]</f>
        <v>1</v>
      </c>
      <c r="AI2791" s="3">
        <f>IF(Table1[[#This Row],[Team_Game_Number]] &gt;_xlfn.MAXIFS(Table1[Team_Game_Number],Table1[Team],Table1[[#This Row],[Team]]) - 5,1,0)</f>
        <v>0</v>
      </c>
      <c r="AJ2791" cm="1">
        <f t="array" ref="AJ2791">MATCH(Table1[[#This Row],[Game_ID]],_xlfn.UNIQUE(_xlfn._xlws.FILTER(Table1[Game_ID],Table1[Team]=Table1[[#This Row],[Team]])),0)</f>
        <v>19</v>
      </c>
      <c r="AK2791">
        <f>IF(Table1[[#This Row],[Last5_Flag]]=1,1,0)</f>
        <v>0</v>
      </c>
      <c r="AL2791">
        <f>COUNTIFS(
    Table1[Player Name], Table1[[#This Row],[Player Name]],
    Table1[Position], Table1[[#This Row],[Position]]
)</f>
        <v>9</v>
      </c>
      <c r="AM2791" t="str" cm="1">
        <f t="array" ref="AM27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792" spans="1:39" x14ac:dyDescent="0.2">
      <c r="A2792" t="str">
        <f>TEXT(Table1[[#This Row],[Date]],"yyyymmdd") &amp; "_" &amp; (LEFT(D2792,3) &amp; "_" &amp; LEFT(E2792,3) &amp; "_" &amp; (Table1[[#This Row],[Game_no.]]))</f>
        <v>20260322_Whe_Sal_1</v>
      </c>
      <c r="B2792" s="1">
        <v>46103</v>
      </c>
      <c r="C2792" s="3">
        <v>1</v>
      </c>
      <c r="D2792" t="s">
        <v>270</v>
      </c>
      <c r="E2792" t="s">
        <v>427</v>
      </c>
      <c r="F2792" t="s">
        <v>270</v>
      </c>
      <c r="G2792" t="s">
        <v>427</v>
      </c>
      <c r="H2792" t="s">
        <v>277</v>
      </c>
      <c r="I2792" t="str">
        <f>TRIM(SUBSTITUTE(Table1[[#This Row],[Player]], " ", ""))</f>
        <v>M.Clark</v>
      </c>
      <c r="J2792">
        <v>1</v>
      </c>
      <c r="K2792">
        <v>1</v>
      </c>
      <c r="L2792">
        <v>1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f t="shared" si="130"/>
        <v>1</v>
      </c>
      <c r="W2792" t="s">
        <v>58</v>
      </c>
      <c r="X2792" s="3">
        <v>6</v>
      </c>
      <c r="Y2792">
        <v>0</v>
      </c>
      <c r="Z2792">
        <v>3</v>
      </c>
      <c r="AA2792">
        <v>7</v>
      </c>
      <c r="AB2792">
        <v>6</v>
      </c>
      <c r="AC2792">
        <v>4</v>
      </c>
      <c r="AD2792">
        <v>1</v>
      </c>
      <c r="AE2792">
        <v>3</v>
      </c>
      <c r="AF2792">
        <f>Table1[[#This Row],[AB]]+Table1[[#This Row],[BB]]+Table1[[#This Row],[SF]]</f>
        <v>2</v>
      </c>
      <c r="AG2792">
        <f>Table1[[#This Row],[H]]+Table1[[#This Row],[BB]]</f>
        <v>2</v>
      </c>
      <c r="AH2792">
        <f>Table1[[#This Row],[H]]-Table1[[#This Row],[2B]]-Table1[[#This Row],[3B]]-Table1[[#This Row],[HR]]</f>
        <v>1</v>
      </c>
      <c r="AI2792" s="3">
        <f>IF(Table1[[#This Row],[Team_Game_Number]] &gt;_xlfn.MAXIFS(Table1[Team_Game_Number],Table1[Team],Table1[[#This Row],[Team]]) - 5,1,0)</f>
        <v>0</v>
      </c>
      <c r="AJ2792" cm="1">
        <f t="array" ref="AJ2792">MATCH(Table1[[#This Row],[Game_ID]],_xlfn.UNIQUE(_xlfn._xlws.FILTER(Table1[Game_ID],Table1[Team]=Table1[[#This Row],[Team]])),0)</f>
        <v>19</v>
      </c>
      <c r="AK2792">
        <f>IF(Table1[[#This Row],[Last5_Flag]]=1,1,0)</f>
        <v>0</v>
      </c>
      <c r="AL2792">
        <f>COUNTIFS(
    Table1[Player Name], Table1[[#This Row],[Player Name]],
    Table1[Position], Table1[[#This Row],[Position]]
)</f>
        <v>8</v>
      </c>
      <c r="AM2792" t="str" cm="1">
        <f t="array" ref="AM27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793" spans="1:39" x14ac:dyDescent="0.2">
      <c r="A2793" t="str">
        <f>TEXT(Table1[[#This Row],[Date]],"yyyymmdd") &amp; "_" &amp; (LEFT(D2793,3) &amp; "_" &amp; LEFT(E2793,3) &amp; "_" &amp; (Table1[[#This Row],[Game_no.]]))</f>
        <v>20260322_Whe_Sal_1</v>
      </c>
      <c r="B2793" s="1">
        <v>46103</v>
      </c>
      <c r="C2793" s="3">
        <v>1</v>
      </c>
      <c r="D2793" t="s">
        <v>270</v>
      </c>
      <c r="E2793" t="s">
        <v>427</v>
      </c>
      <c r="F2793" t="s">
        <v>270</v>
      </c>
      <c r="G2793" t="s">
        <v>427</v>
      </c>
      <c r="H2793" t="s">
        <v>285</v>
      </c>
      <c r="I2793" t="str">
        <f>TRIM(SUBSTITUTE(Table1[[#This Row],[Player]], " ", ""))</f>
        <v>K.Shields</v>
      </c>
      <c r="J2793">
        <v>2</v>
      </c>
      <c r="K2793">
        <v>0</v>
      </c>
      <c r="L2793">
        <v>1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f t="shared" si="130"/>
        <v>3</v>
      </c>
      <c r="W2793" t="s">
        <v>58</v>
      </c>
      <c r="X2793" s="3">
        <v>6</v>
      </c>
      <c r="Y2793">
        <v>0</v>
      </c>
      <c r="Z2793">
        <v>4</v>
      </c>
      <c r="AA2793">
        <v>2</v>
      </c>
      <c r="AB2793">
        <v>0</v>
      </c>
      <c r="AC2793">
        <v>0</v>
      </c>
      <c r="AD2793">
        <v>2</v>
      </c>
      <c r="AE2793">
        <v>3</v>
      </c>
      <c r="AF2793">
        <f>Table1[[#This Row],[AB]]+Table1[[#This Row],[BB]]+Table1[[#This Row],[SF]]</f>
        <v>2</v>
      </c>
      <c r="AG2793">
        <f>Table1[[#This Row],[H]]+Table1[[#This Row],[BB]]</f>
        <v>1</v>
      </c>
      <c r="AH2793">
        <f>Table1[[#This Row],[H]]-Table1[[#This Row],[2B]]-Table1[[#This Row],[3B]]-Table1[[#This Row],[HR]]</f>
        <v>0</v>
      </c>
      <c r="AI2793" s="3">
        <f>IF(Table1[[#This Row],[Team_Game_Number]] &gt;_xlfn.MAXIFS(Table1[Team_Game_Number],Table1[Team],Table1[[#This Row],[Team]]) - 5,1,0)</f>
        <v>0</v>
      </c>
      <c r="AJ2793" cm="1">
        <f t="array" ref="AJ2793">MATCH(Table1[[#This Row],[Game_ID]],_xlfn.UNIQUE(_xlfn._xlws.FILTER(Table1[Game_ID],Table1[Team]=Table1[[#This Row],[Team]])),0)</f>
        <v>19</v>
      </c>
      <c r="AK2793">
        <f>IF(Table1[[#This Row],[Last5_Flag]]=1,1,0)</f>
        <v>0</v>
      </c>
      <c r="AL2793">
        <f>COUNTIFS(
    Table1[Player Name], Table1[[#This Row],[Player Name]],
    Table1[Position], Table1[[#This Row],[Position]]
)</f>
        <v>17</v>
      </c>
      <c r="AM2793" t="str" cm="1">
        <f t="array" ref="AM27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794" spans="1:39" x14ac:dyDescent="0.2">
      <c r="A2794" t="str">
        <f>TEXT(Table1[[#This Row],[Date]],"yyyymmdd") &amp; "_" &amp; (LEFT(D2794,3) &amp; "_" &amp; LEFT(E2794,3) &amp; "_" &amp; (Table1[[#This Row],[Game_no.]]))</f>
        <v>20260322_Whe_Sal_1</v>
      </c>
      <c r="B2794" s="1">
        <v>46103</v>
      </c>
      <c r="C2794" s="3">
        <v>1</v>
      </c>
      <c r="D2794" t="s">
        <v>270</v>
      </c>
      <c r="E2794" t="s">
        <v>427</v>
      </c>
      <c r="F2794" t="s">
        <v>270</v>
      </c>
      <c r="G2794" t="s">
        <v>427</v>
      </c>
      <c r="H2794" t="s">
        <v>321</v>
      </c>
      <c r="I2794" t="str">
        <f>TRIM(SUBSTITUTE(Table1[[#This Row],[Player]], " ", ""))</f>
        <v>D.Carrillo</v>
      </c>
      <c r="J2794">
        <v>2</v>
      </c>
      <c r="K2794">
        <v>0</v>
      </c>
      <c r="L2794">
        <v>0</v>
      </c>
      <c r="M2794">
        <v>0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f t="shared" si="130"/>
        <v>0</v>
      </c>
      <c r="W2794" t="s">
        <v>52</v>
      </c>
      <c r="X2794" s="3">
        <v>7</v>
      </c>
      <c r="Y2794">
        <v>0</v>
      </c>
      <c r="AF2794">
        <f>Table1[[#This Row],[AB]]+Table1[[#This Row],[BB]]+Table1[[#This Row],[SF]]</f>
        <v>3</v>
      </c>
      <c r="AG2794">
        <f>Table1[[#This Row],[H]]+Table1[[#This Row],[BB]]</f>
        <v>1</v>
      </c>
      <c r="AH2794">
        <f>Table1[[#This Row],[H]]-Table1[[#This Row],[2B]]-Table1[[#This Row],[3B]]-Table1[[#This Row],[HR]]</f>
        <v>0</v>
      </c>
      <c r="AI2794" s="3">
        <f>IF(Table1[[#This Row],[Team_Game_Number]] &gt;_xlfn.MAXIFS(Table1[Team_Game_Number],Table1[Team],Table1[[#This Row],[Team]]) - 5,1,0)</f>
        <v>0</v>
      </c>
      <c r="AJ2794" cm="1">
        <f t="array" ref="AJ2794">MATCH(Table1[[#This Row],[Game_ID]],_xlfn.UNIQUE(_xlfn._xlws.FILTER(Table1[Game_ID],Table1[Team]=Table1[[#This Row],[Team]])),0)</f>
        <v>19</v>
      </c>
      <c r="AK2794">
        <f>IF(Table1[[#This Row],[Last5_Flag]]=1,1,0)</f>
        <v>0</v>
      </c>
      <c r="AL2794">
        <f>COUNTIFS(
    Table1[Player Name], Table1[[#This Row],[Player Name]],
    Table1[Position], Table1[[#This Row],[Position]]
)</f>
        <v>12</v>
      </c>
      <c r="AM2794" t="str" cm="1">
        <f t="array" ref="AM27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795" spans="1:39" x14ac:dyDescent="0.2">
      <c r="A2795" t="str">
        <f>TEXT(Table1[[#This Row],[Date]],"yyyymmdd") &amp; "_" &amp; (LEFT(D2795,3) &amp; "_" &amp; LEFT(E2795,3) &amp; "_" &amp; (Table1[[#This Row],[Game_no.]]))</f>
        <v>20260322_Whe_Sal_1</v>
      </c>
      <c r="B2795" s="1">
        <v>46103</v>
      </c>
      <c r="C2795" s="3">
        <v>1</v>
      </c>
      <c r="D2795" t="s">
        <v>270</v>
      </c>
      <c r="E2795" t="s">
        <v>427</v>
      </c>
      <c r="F2795" t="s">
        <v>270</v>
      </c>
      <c r="G2795" t="s">
        <v>427</v>
      </c>
      <c r="H2795" t="s">
        <v>271</v>
      </c>
      <c r="I2795" t="str">
        <f>TRIM(SUBSTITUTE(Table1[[#This Row],[Player]], " ", ""))</f>
        <v>G.Mummery</v>
      </c>
      <c r="J2795">
        <v>2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f t="shared" si="130"/>
        <v>0</v>
      </c>
      <c r="W2795" t="s">
        <v>7</v>
      </c>
      <c r="X2795" s="3">
        <v>8</v>
      </c>
      <c r="Y2795">
        <v>1</v>
      </c>
      <c r="AF2795">
        <f>Table1[[#This Row],[AB]]+Table1[[#This Row],[BB]]+Table1[[#This Row],[SF]]</f>
        <v>2</v>
      </c>
      <c r="AG2795">
        <f>Table1[[#This Row],[H]]+Table1[[#This Row],[BB]]</f>
        <v>0</v>
      </c>
      <c r="AH2795">
        <f>Table1[[#This Row],[H]]-Table1[[#This Row],[2B]]-Table1[[#This Row],[3B]]-Table1[[#This Row],[HR]]</f>
        <v>0</v>
      </c>
      <c r="AI2795" s="3">
        <f>IF(Table1[[#This Row],[Team_Game_Number]] &gt;_xlfn.MAXIFS(Table1[Team_Game_Number],Table1[Team],Table1[[#This Row],[Team]]) - 5,1,0)</f>
        <v>0</v>
      </c>
      <c r="AJ2795" cm="1">
        <f t="array" ref="AJ2795">MATCH(Table1[[#This Row],[Game_ID]],_xlfn.UNIQUE(_xlfn._xlws.FILTER(Table1[Game_ID],Table1[Team]=Table1[[#This Row],[Team]])),0)</f>
        <v>19</v>
      </c>
      <c r="AK2795">
        <f>IF(Table1[[#This Row],[Last5_Flag]]=1,1,0)</f>
        <v>0</v>
      </c>
      <c r="AL2795">
        <f>COUNTIFS(
    Table1[Player Name], Table1[[#This Row],[Player Name]],
    Table1[Position], Table1[[#This Row],[Position]]
)</f>
        <v>23</v>
      </c>
      <c r="AM2795" t="str" cm="1">
        <f t="array" ref="AM27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796" spans="1:39" x14ac:dyDescent="0.2">
      <c r="A2796" t="str">
        <f>TEXT(Table1[[#This Row],[Date]],"yyyymmdd") &amp; "_" &amp; (LEFT(D2796,3) &amp; "_" &amp; LEFT(E2796,3) &amp; "_" &amp; (Table1[[#This Row],[Game_no.]]))</f>
        <v>20260322_Whe_Sal_1</v>
      </c>
      <c r="B2796" s="1">
        <v>46103</v>
      </c>
      <c r="C2796" s="3">
        <v>1</v>
      </c>
      <c r="D2796" t="s">
        <v>270</v>
      </c>
      <c r="E2796" t="s">
        <v>427</v>
      </c>
      <c r="F2796" t="s">
        <v>270</v>
      </c>
      <c r="G2796" t="s">
        <v>427</v>
      </c>
      <c r="H2796" t="s">
        <v>282</v>
      </c>
      <c r="I2796" t="str">
        <f>TRIM(SUBSTITUTE(Table1[[#This Row],[Player]], " ", ""))</f>
        <v>A.Kresak</v>
      </c>
      <c r="J2796">
        <v>3</v>
      </c>
      <c r="K2796">
        <v>0</v>
      </c>
      <c r="L2796">
        <v>2</v>
      </c>
      <c r="M2796">
        <v>1</v>
      </c>
      <c r="N2796">
        <v>0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f t="shared" si="130"/>
        <v>2</v>
      </c>
      <c r="W2796" t="s">
        <v>53</v>
      </c>
      <c r="X2796" s="3">
        <v>9</v>
      </c>
      <c r="Y2796">
        <v>0</v>
      </c>
      <c r="AF2796">
        <f>Table1[[#This Row],[AB]]+Table1[[#This Row],[BB]]+Table1[[#This Row],[SF]]</f>
        <v>3</v>
      </c>
      <c r="AG2796">
        <f>Table1[[#This Row],[H]]+Table1[[#This Row],[BB]]</f>
        <v>2</v>
      </c>
      <c r="AH2796">
        <f>Table1[[#This Row],[H]]-Table1[[#This Row],[2B]]-Table1[[#This Row],[3B]]-Table1[[#This Row],[HR]]</f>
        <v>2</v>
      </c>
      <c r="AI2796" s="3">
        <f>IF(Table1[[#This Row],[Team_Game_Number]] &gt;_xlfn.MAXIFS(Table1[Team_Game_Number],Table1[Team],Table1[[#This Row],[Team]]) - 5,1,0)</f>
        <v>0</v>
      </c>
      <c r="AJ2796" cm="1">
        <f t="array" ref="AJ2796">MATCH(Table1[[#This Row],[Game_ID]],_xlfn.UNIQUE(_xlfn._xlws.FILTER(Table1[Game_ID],Table1[Team]=Table1[[#This Row],[Team]])),0)</f>
        <v>19</v>
      </c>
      <c r="AK2796">
        <f>IF(Table1[[#This Row],[Last5_Flag]]=1,1,0)</f>
        <v>0</v>
      </c>
      <c r="AL2796">
        <f>COUNTIFS(
    Table1[Player Name], Table1[[#This Row],[Player Name]],
    Table1[Position], Table1[[#This Row],[Position]]
)</f>
        <v>19</v>
      </c>
      <c r="AM2796" t="str" cm="1">
        <f t="array" ref="AM27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797" spans="1:39" x14ac:dyDescent="0.2">
      <c r="A2797" t="str">
        <f>TEXT(Table1[[#This Row],[Date]],"yyyymmdd") &amp; "_" &amp; (LEFT(D2797,3) &amp; "_" &amp; LEFT(E2797,3) &amp; "_" &amp; (Table1[[#This Row],[Game_no.]]))</f>
        <v>20260322_Whe_Sal_1</v>
      </c>
      <c r="B2797" s="1">
        <v>46103</v>
      </c>
      <c r="C2797" s="3">
        <v>1</v>
      </c>
      <c r="D2797" t="s">
        <v>270</v>
      </c>
      <c r="E2797" t="s">
        <v>427</v>
      </c>
      <c r="F2797" t="s">
        <v>270</v>
      </c>
      <c r="G2797" t="s">
        <v>427</v>
      </c>
      <c r="H2797" t="s">
        <v>280</v>
      </c>
      <c r="I2797" t="str">
        <f>TRIM(SUBSTITUTE(Table1[[#This Row],[Player]], " ", ""))</f>
        <v>M.Rodriguez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f t="shared" si="130"/>
        <v>0</v>
      </c>
      <c r="W2797" t="s">
        <v>57</v>
      </c>
      <c r="X2797" s="3"/>
      <c r="Y2797">
        <v>0</v>
      </c>
      <c r="AF2797">
        <f>Table1[[#This Row],[AB]]+Table1[[#This Row],[BB]]+Table1[[#This Row],[SF]]</f>
        <v>0</v>
      </c>
      <c r="AG2797">
        <f>Table1[[#This Row],[H]]+Table1[[#This Row],[BB]]</f>
        <v>0</v>
      </c>
      <c r="AH2797">
        <f>Table1[[#This Row],[H]]-Table1[[#This Row],[2B]]-Table1[[#This Row],[3B]]-Table1[[#This Row],[HR]]</f>
        <v>0</v>
      </c>
      <c r="AI2797" s="3">
        <f>IF(Table1[[#This Row],[Team_Game_Number]] &gt;_xlfn.MAXIFS(Table1[Team_Game_Number],Table1[Team],Table1[[#This Row],[Team]]) - 5,1,0)</f>
        <v>0</v>
      </c>
      <c r="AJ2797" cm="1">
        <f t="array" ref="AJ2797">MATCH(Table1[[#This Row],[Game_ID]],_xlfn.UNIQUE(_xlfn._xlws.FILTER(Table1[Game_ID],Table1[Team]=Table1[[#This Row],[Team]])),0)</f>
        <v>19</v>
      </c>
      <c r="AK2797">
        <f>IF(Table1[[#This Row],[Last5_Flag]]=1,1,0)</f>
        <v>0</v>
      </c>
      <c r="AL2797">
        <f>COUNTIFS(
    Table1[Player Name], Table1[[#This Row],[Player Name]],
    Table1[Position], Table1[[#This Row],[Position]]
)</f>
        <v>5</v>
      </c>
      <c r="AM2797" t="str" cm="1">
        <f t="array" ref="AM27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798" spans="1:39" x14ac:dyDescent="0.2">
      <c r="A2798" t="str">
        <f>TEXT(Table1[[#This Row],[Date]],"yyyymmdd") &amp; "_" &amp; (LEFT(D2798,3) &amp; "_" &amp; LEFT(E2798,3) &amp; "_" &amp; (Table1[[#This Row],[Game_no.]]))</f>
        <v>20260322_Whe_Sal_1</v>
      </c>
      <c r="B2798" s="1">
        <v>46103</v>
      </c>
      <c r="C2798" s="3">
        <v>1</v>
      </c>
      <c r="D2798" t="s">
        <v>270</v>
      </c>
      <c r="E2798" t="s">
        <v>427</v>
      </c>
      <c r="F2798" t="s">
        <v>270</v>
      </c>
      <c r="G2798" t="s">
        <v>427</v>
      </c>
      <c r="H2798" t="s">
        <v>275</v>
      </c>
      <c r="I2798" t="str">
        <f>TRIM(SUBSTITUTE(Table1[[#This Row],[Player]], " ", ""))</f>
        <v>M.Holp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f t="shared" si="130"/>
        <v>0</v>
      </c>
      <c r="W2798" t="s">
        <v>57</v>
      </c>
      <c r="X2798" s="3"/>
      <c r="Y2798">
        <v>0</v>
      </c>
      <c r="AF2798">
        <f>Table1[[#This Row],[AB]]+Table1[[#This Row],[BB]]+Table1[[#This Row],[SF]]</f>
        <v>0</v>
      </c>
      <c r="AG2798">
        <f>Table1[[#This Row],[H]]+Table1[[#This Row],[BB]]</f>
        <v>0</v>
      </c>
      <c r="AH2798">
        <f>Table1[[#This Row],[H]]-Table1[[#This Row],[2B]]-Table1[[#This Row],[3B]]-Table1[[#This Row],[HR]]</f>
        <v>0</v>
      </c>
      <c r="AI2798" s="3">
        <f>IF(Table1[[#This Row],[Team_Game_Number]] &gt;_xlfn.MAXIFS(Table1[Team_Game_Number],Table1[Team],Table1[[#This Row],[Team]]) - 5,1,0)</f>
        <v>0</v>
      </c>
      <c r="AJ2798" cm="1">
        <f t="array" ref="AJ2798">MATCH(Table1[[#This Row],[Game_ID]],_xlfn.UNIQUE(_xlfn._xlws.FILTER(Table1[Game_ID],Table1[Team]=Table1[[#This Row],[Team]])),0)</f>
        <v>19</v>
      </c>
      <c r="AK2798">
        <f>IF(Table1[[#This Row],[Last5_Flag]]=1,1,0)</f>
        <v>0</v>
      </c>
      <c r="AL2798">
        <f>COUNTIFS(
    Table1[Player Name], Table1[[#This Row],[Player Name]],
    Table1[Position], Table1[[#This Row],[Position]]
)</f>
        <v>22</v>
      </c>
      <c r="AM2798" t="str" cm="1">
        <f t="array" ref="AM27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799" spans="1:39" x14ac:dyDescent="0.2">
      <c r="A2799" t="str">
        <f>TEXT(Table1[[#This Row],[Date]],"yyyymmdd") &amp; "_" &amp; (LEFT(D2799,3) &amp; "_" &amp; LEFT(E2799,3) &amp; "_" &amp; (Table1[[#This Row],[Game_no.]]))</f>
        <v>20260322_Whe_Sal_1</v>
      </c>
      <c r="B2799" s="1">
        <v>46103</v>
      </c>
      <c r="C2799" s="3">
        <v>1</v>
      </c>
      <c r="D2799" t="s">
        <v>270</v>
      </c>
      <c r="E2799" t="s">
        <v>427</v>
      </c>
      <c r="F2799" t="s">
        <v>427</v>
      </c>
      <c r="G2799" t="s">
        <v>270</v>
      </c>
      <c r="H2799" t="s">
        <v>473</v>
      </c>
      <c r="I2799" t="str">
        <f>TRIM(SUBSTITUTE(Table1[[#This Row],[Player]], " ", ""))</f>
        <v>B.Wise</v>
      </c>
      <c r="J2799">
        <v>3</v>
      </c>
      <c r="K2799">
        <v>0</v>
      </c>
      <c r="L2799">
        <v>0</v>
      </c>
      <c r="M2799">
        <v>0</v>
      </c>
      <c r="N2799">
        <v>1</v>
      </c>
      <c r="O2799">
        <v>2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f t="shared" si="130"/>
        <v>0</v>
      </c>
      <c r="W2799" t="s">
        <v>8</v>
      </c>
      <c r="X2799" s="3">
        <v>1</v>
      </c>
      <c r="Y2799">
        <v>0</v>
      </c>
      <c r="AF2799">
        <f>Table1[[#This Row],[AB]]+Table1[[#This Row],[BB]]+Table1[[#This Row],[SF]]</f>
        <v>4</v>
      </c>
      <c r="AG2799">
        <f>Table1[[#This Row],[H]]+Table1[[#This Row],[BB]]</f>
        <v>1</v>
      </c>
      <c r="AH2799">
        <f>Table1[[#This Row],[H]]-Table1[[#This Row],[2B]]-Table1[[#This Row],[3B]]-Table1[[#This Row],[HR]]</f>
        <v>0</v>
      </c>
      <c r="AI2799" s="3">
        <f>IF(Table1[[#This Row],[Team_Game_Number]] &gt;_xlfn.MAXIFS(Table1[Team_Game_Number],Table1[Team],Table1[[#This Row],[Team]]) - 5,1,0)</f>
        <v>0</v>
      </c>
      <c r="AJ2799" cm="1">
        <f t="array" ref="AJ2799">MATCH(Table1[[#This Row],[Game_ID]],_xlfn.UNIQUE(_xlfn._xlws.FILTER(Table1[Game_ID],Table1[Team]=Table1[[#This Row],[Team]])),0)</f>
        <v>3</v>
      </c>
      <c r="AK2799">
        <f>IF(Table1[[#This Row],[Last5_Flag]]=1,1,0)</f>
        <v>0</v>
      </c>
      <c r="AL2799">
        <f>COUNTIFS(
    Table1[Player Name], Table1[[#This Row],[Player Name]],
    Table1[Position], Table1[[#This Row],[Position]]
)</f>
        <v>6</v>
      </c>
      <c r="AM2799" t="str" cm="1">
        <f t="array" ref="AM27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800" spans="1:39" x14ac:dyDescent="0.2">
      <c r="A2800" t="str">
        <f>TEXT(Table1[[#This Row],[Date]],"yyyymmdd") &amp; "_" &amp; (LEFT(D2800,3) &amp; "_" &amp; LEFT(E2800,3) &amp; "_" &amp; (Table1[[#This Row],[Game_no.]]))</f>
        <v>20260322_Whe_Sal_1</v>
      </c>
      <c r="B2800" s="1">
        <v>46103</v>
      </c>
      <c r="C2800" s="3">
        <v>1</v>
      </c>
      <c r="D2800" t="s">
        <v>270</v>
      </c>
      <c r="E2800" t="s">
        <v>427</v>
      </c>
      <c r="F2800" t="s">
        <v>427</v>
      </c>
      <c r="G2800" t="s">
        <v>270</v>
      </c>
      <c r="H2800" t="s">
        <v>469</v>
      </c>
      <c r="I2800" t="str">
        <f>TRIM(SUBSTITUTE(Table1[[#This Row],[Player]], " ", ""))</f>
        <v>K.Cook</v>
      </c>
      <c r="J2800">
        <v>4</v>
      </c>
      <c r="K2800">
        <v>0</v>
      </c>
      <c r="L2800">
        <v>0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f t="shared" si="130"/>
        <v>0</v>
      </c>
      <c r="W2800" t="s">
        <v>7</v>
      </c>
      <c r="X2800" s="3">
        <v>2</v>
      </c>
      <c r="Y2800">
        <v>0</v>
      </c>
      <c r="AF2800">
        <f>Table1[[#This Row],[AB]]+Table1[[#This Row],[BB]]+Table1[[#This Row],[SF]]</f>
        <v>4</v>
      </c>
      <c r="AG2800">
        <f>Table1[[#This Row],[H]]+Table1[[#This Row],[BB]]</f>
        <v>0</v>
      </c>
      <c r="AH2800">
        <f>Table1[[#This Row],[H]]-Table1[[#This Row],[2B]]-Table1[[#This Row],[3B]]-Table1[[#This Row],[HR]]</f>
        <v>0</v>
      </c>
      <c r="AI2800" s="3">
        <f>IF(Table1[[#This Row],[Team_Game_Number]] &gt;_xlfn.MAXIFS(Table1[Team_Game_Number],Table1[Team],Table1[[#This Row],[Team]]) - 5,1,0)</f>
        <v>0</v>
      </c>
      <c r="AJ2800" cm="1">
        <f t="array" ref="AJ2800">MATCH(Table1[[#This Row],[Game_ID]],_xlfn.UNIQUE(_xlfn._xlws.FILTER(Table1[Game_ID],Table1[Team]=Table1[[#This Row],[Team]])),0)</f>
        <v>3</v>
      </c>
      <c r="AK2800">
        <f>IF(Table1[[#This Row],[Last5_Flag]]=1,1,0)</f>
        <v>0</v>
      </c>
      <c r="AL2800">
        <f>COUNTIFS(
    Table1[Player Name], Table1[[#This Row],[Player Name]],
    Table1[Position], Table1[[#This Row],[Position]]
)</f>
        <v>4</v>
      </c>
      <c r="AM2800" t="str" cm="1">
        <f t="array" ref="AM28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801" spans="1:39" x14ac:dyDescent="0.2">
      <c r="A2801" t="str">
        <f>TEXT(Table1[[#This Row],[Date]],"yyyymmdd") &amp; "_" &amp; (LEFT(D2801,3) &amp; "_" &amp; LEFT(E2801,3) &amp; "_" &amp; (Table1[[#This Row],[Game_no.]]))</f>
        <v>20260322_Whe_Sal_1</v>
      </c>
      <c r="B2801" s="1">
        <v>46103</v>
      </c>
      <c r="C2801" s="3">
        <v>1</v>
      </c>
      <c r="D2801" t="s">
        <v>270</v>
      </c>
      <c r="E2801" t="s">
        <v>427</v>
      </c>
      <c r="F2801" t="s">
        <v>427</v>
      </c>
      <c r="G2801" t="s">
        <v>270</v>
      </c>
      <c r="H2801" t="s">
        <v>470</v>
      </c>
      <c r="I2801" t="str">
        <f>TRIM(SUBSTITUTE(Table1[[#This Row],[Player]], " ", ""))</f>
        <v>K.Zinn</v>
      </c>
      <c r="J2801">
        <v>4</v>
      </c>
      <c r="K2801">
        <v>1</v>
      </c>
      <c r="L2801">
        <v>1</v>
      </c>
      <c r="M2801">
        <v>0</v>
      </c>
      <c r="N2801">
        <v>0</v>
      </c>
      <c r="O2801">
        <v>2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f t="shared" si="130"/>
        <v>3</v>
      </c>
      <c r="W2801" t="s">
        <v>57</v>
      </c>
      <c r="X2801" s="3">
        <v>3</v>
      </c>
      <c r="Y2801">
        <v>0</v>
      </c>
      <c r="AF2801">
        <f>Table1[[#This Row],[AB]]+Table1[[#This Row],[BB]]+Table1[[#This Row],[SF]]</f>
        <v>4</v>
      </c>
      <c r="AG2801">
        <f>Table1[[#This Row],[H]]+Table1[[#This Row],[BB]]</f>
        <v>1</v>
      </c>
      <c r="AH2801">
        <f>Table1[[#This Row],[H]]-Table1[[#This Row],[2B]]-Table1[[#This Row],[3B]]-Table1[[#This Row],[HR]]</f>
        <v>0</v>
      </c>
      <c r="AI2801" s="3">
        <f>IF(Table1[[#This Row],[Team_Game_Number]] &gt;_xlfn.MAXIFS(Table1[Team_Game_Number],Table1[Team],Table1[[#This Row],[Team]]) - 5,1,0)</f>
        <v>0</v>
      </c>
      <c r="AJ2801" cm="1">
        <f t="array" ref="AJ2801">MATCH(Table1[[#This Row],[Game_ID]],_xlfn.UNIQUE(_xlfn._xlws.FILTER(Table1[Game_ID],Table1[Team]=Table1[[#This Row],[Team]])),0)</f>
        <v>3</v>
      </c>
      <c r="AK2801">
        <f>IF(Table1[[#This Row],[Last5_Flag]]=1,1,0)</f>
        <v>0</v>
      </c>
      <c r="AL2801">
        <f>COUNTIFS(
    Table1[Player Name], Table1[[#This Row],[Player Name]],
    Table1[Position], Table1[[#This Row],[Position]]
)</f>
        <v>4</v>
      </c>
      <c r="AM2801" t="str" cm="1">
        <f t="array" ref="AM28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802" spans="1:39" x14ac:dyDescent="0.2">
      <c r="A2802" t="str">
        <f>TEXT(Table1[[#This Row],[Date]],"yyyymmdd") &amp; "_" &amp; (LEFT(D2802,3) &amp; "_" &amp; LEFT(E2802,3) &amp; "_" &amp; (Table1[[#This Row],[Game_no.]]))</f>
        <v>20260322_Whe_Sal_1</v>
      </c>
      <c r="B2802" s="1">
        <v>46103</v>
      </c>
      <c r="C2802" s="3">
        <v>1</v>
      </c>
      <c r="D2802" t="s">
        <v>270</v>
      </c>
      <c r="E2802" t="s">
        <v>427</v>
      </c>
      <c r="F2802" t="s">
        <v>427</v>
      </c>
      <c r="G2802" t="s">
        <v>270</v>
      </c>
      <c r="H2802" t="s">
        <v>474</v>
      </c>
      <c r="I2802" t="str">
        <f>TRIM(SUBSTITUTE(Table1[[#This Row],[Player]], " ", ""))</f>
        <v>A.Jacobs</v>
      </c>
      <c r="J2802">
        <v>4</v>
      </c>
      <c r="K2802">
        <v>2</v>
      </c>
      <c r="L2802">
        <v>3</v>
      </c>
      <c r="M2802">
        <v>0</v>
      </c>
      <c r="N2802">
        <v>0</v>
      </c>
      <c r="O2802">
        <v>0</v>
      </c>
      <c r="P2802">
        <v>2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f t="shared" si="130"/>
        <v>7</v>
      </c>
      <c r="W2802" t="s">
        <v>43</v>
      </c>
      <c r="X2802" s="3">
        <v>4</v>
      </c>
      <c r="Y2802">
        <v>0</v>
      </c>
      <c r="AF2802">
        <f>Table1[[#This Row],[AB]]+Table1[[#This Row],[BB]]+Table1[[#This Row],[SF]]</f>
        <v>4</v>
      </c>
      <c r="AG2802">
        <f>Table1[[#This Row],[H]]+Table1[[#This Row],[BB]]</f>
        <v>3</v>
      </c>
      <c r="AH2802">
        <f>Table1[[#This Row],[H]]-Table1[[#This Row],[2B]]-Table1[[#This Row],[3B]]-Table1[[#This Row],[HR]]</f>
        <v>1</v>
      </c>
      <c r="AI2802" s="3">
        <f>IF(Table1[[#This Row],[Team_Game_Number]] &gt;_xlfn.MAXIFS(Table1[Team_Game_Number],Table1[Team],Table1[[#This Row],[Team]]) - 5,1,0)</f>
        <v>0</v>
      </c>
      <c r="AJ2802" cm="1">
        <f t="array" ref="AJ2802">MATCH(Table1[[#This Row],[Game_ID]],_xlfn.UNIQUE(_xlfn._xlws.FILTER(Table1[Game_ID],Table1[Team]=Table1[[#This Row],[Team]])),0)</f>
        <v>3</v>
      </c>
      <c r="AK2802">
        <f>IF(Table1[[#This Row],[Last5_Flag]]=1,1,0)</f>
        <v>0</v>
      </c>
      <c r="AL2802">
        <f>COUNTIFS(
    Table1[Player Name], Table1[[#This Row],[Player Name]],
    Table1[Position], Table1[[#This Row],[Position]]
)</f>
        <v>7</v>
      </c>
      <c r="AM2802" t="str" cm="1">
        <f t="array" ref="AM28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03" spans="1:39" x14ac:dyDescent="0.2">
      <c r="A2803" t="str">
        <f>TEXT(Table1[[#This Row],[Date]],"yyyymmdd") &amp; "_" &amp; (LEFT(D2803,3) &amp; "_" &amp; LEFT(E2803,3) &amp; "_" &amp; (Table1[[#This Row],[Game_no.]]))</f>
        <v>20260322_Whe_Sal_1</v>
      </c>
      <c r="B2803" s="1">
        <v>46103</v>
      </c>
      <c r="C2803" s="3">
        <v>1</v>
      </c>
      <c r="D2803" t="s">
        <v>270</v>
      </c>
      <c r="E2803" t="s">
        <v>427</v>
      </c>
      <c r="F2803" t="s">
        <v>427</v>
      </c>
      <c r="G2803" t="s">
        <v>270</v>
      </c>
      <c r="H2803" t="s">
        <v>489</v>
      </c>
      <c r="I2803" t="str">
        <f>TRIM(SUBSTITUTE(Table1[[#This Row],[Player]], " ", ""))</f>
        <v>A.King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f t="shared" si="130"/>
        <v>0</v>
      </c>
      <c r="W2803" t="s">
        <v>73</v>
      </c>
      <c r="X2803" s="3"/>
      <c r="Y2803">
        <v>0</v>
      </c>
      <c r="AF2803">
        <f>Table1[[#This Row],[AB]]+Table1[[#This Row],[BB]]+Table1[[#This Row],[SF]]</f>
        <v>0</v>
      </c>
      <c r="AG2803">
        <f>Table1[[#This Row],[H]]+Table1[[#This Row],[BB]]</f>
        <v>0</v>
      </c>
      <c r="AH2803">
        <f>Table1[[#This Row],[H]]-Table1[[#This Row],[2B]]-Table1[[#This Row],[3B]]-Table1[[#This Row],[HR]]</f>
        <v>0</v>
      </c>
      <c r="AI2803" s="3">
        <f>IF(Table1[[#This Row],[Team_Game_Number]] &gt;_xlfn.MAXIFS(Table1[Team_Game_Number],Table1[Team],Table1[[#This Row],[Team]]) - 5,1,0)</f>
        <v>0</v>
      </c>
      <c r="AJ2803" cm="1">
        <f t="array" ref="AJ2803">MATCH(Table1[[#This Row],[Game_ID]],_xlfn.UNIQUE(_xlfn._xlws.FILTER(Table1[Game_ID],Table1[Team]=Table1[[#This Row],[Team]])),0)</f>
        <v>3</v>
      </c>
      <c r="AK2803">
        <f>IF(Table1[[#This Row],[Last5_Flag]]=1,1,0)</f>
        <v>0</v>
      </c>
      <c r="AL2803">
        <f>COUNTIFS(
    Table1[Player Name], Table1[[#This Row],[Player Name]],
    Table1[Position], Table1[[#This Row],[Position]]
)</f>
        <v>7</v>
      </c>
      <c r="AM2803" t="str" cm="1">
        <f t="array" ref="AM28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804" spans="1:39" x14ac:dyDescent="0.2">
      <c r="A2804" t="str">
        <f>TEXT(Table1[[#This Row],[Date]],"yyyymmdd") &amp; "_" &amp; (LEFT(D2804,3) &amp; "_" &amp; LEFT(E2804,3) &amp; "_" &amp; (Table1[[#This Row],[Game_no.]]))</f>
        <v>20260322_Whe_Sal_1</v>
      </c>
      <c r="B2804" s="1">
        <v>46103</v>
      </c>
      <c r="C2804" s="3">
        <v>1</v>
      </c>
      <c r="D2804" t="s">
        <v>270</v>
      </c>
      <c r="E2804" t="s">
        <v>427</v>
      </c>
      <c r="F2804" t="s">
        <v>427</v>
      </c>
      <c r="G2804" t="s">
        <v>270</v>
      </c>
      <c r="H2804" t="s">
        <v>480</v>
      </c>
      <c r="I2804" t="str">
        <f>TRIM(SUBSTITUTE(Table1[[#This Row],[Player]], " ", ""))</f>
        <v>A.Shrieve</v>
      </c>
      <c r="J2804">
        <v>4</v>
      </c>
      <c r="K2804">
        <v>1</v>
      </c>
      <c r="L2804">
        <v>3</v>
      </c>
      <c r="M2804">
        <v>2</v>
      </c>
      <c r="N2804">
        <v>0</v>
      </c>
      <c r="O2804">
        <v>0</v>
      </c>
      <c r="P2804">
        <v>2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f t="shared" si="130"/>
        <v>7</v>
      </c>
      <c r="W2804" t="s">
        <v>54</v>
      </c>
      <c r="X2804" s="3">
        <v>5</v>
      </c>
      <c r="Y2804">
        <v>0</v>
      </c>
      <c r="AF2804">
        <f>Table1[[#This Row],[AB]]+Table1[[#This Row],[BB]]+Table1[[#This Row],[SF]]</f>
        <v>4</v>
      </c>
      <c r="AG2804">
        <f>Table1[[#This Row],[H]]+Table1[[#This Row],[BB]]</f>
        <v>3</v>
      </c>
      <c r="AH2804">
        <f>Table1[[#This Row],[H]]-Table1[[#This Row],[2B]]-Table1[[#This Row],[3B]]-Table1[[#This Row],[HR]]</f>
        <v>1</v>
      </c>
      <c r="AI2804" s="3">
        <f>IF(Table1[[#This Row],[Team_Game_Number]] &gt;_xlfn.MAXIFS(Table1[Team_Game_Number],Table1[Team],Table1[[#This Row],[Team]]) - 5,1,0)</f>
        <v>0</v>
      </c>
      <c r="AJ2804" cm="1">
        <f t="array" ref="AJ2804">MATCH(Table1[[#This Row],[Game_ID]],_xlfn.UNIQUE(_xlfn._xlws.FILTER(Table1[Game_ID],Table1[Team]=Table1[[#This Row],[Team]])),0)</f>
        <v>3</v>
      </c>
      <c r="AK2804">
        <f>IF(Table1[[#This Row],[Last5_Flag]]=1,1,0)</f>
        <v>0</v>
      </c>
      <c r="AL2804">
        <f>COUNTIFS(
    Table1[Player Name], Table1[[#This Row],[Player Name]],
    Table1[Position], Table1[[#This Row],[Position]]
)</f>
        <v>4</v>
      </c>
      <c r="AM2804" t="str" cm="1">
        <f t="array" ref="AM28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805" spans="1:39" x14ac:dyDescent="0.2">
      <c r="A2805" t="str">
        <f>TEXT(Table1[[#This Row],[Date]],"yyyymmdd") &amp; "_" &amp; (LEFT(D2805,3) &amp; "_" &amp; LEFT(E2805,3) &amp; "_" &amp; (Table1[[#This Row],[Game_no.]]))</f>
        <v>20260322_Whe_Sal_1</v>
      </c>
      <c r="B2805" s="1">
        <v>46103</v>
      </c>
      <c r="C2805" s="3">
        <v>1</v>
      </c>
      <c r="D2805" t="s">
        <v>270</v>
      </c>
      <c r="E2805" t="s">
        <v>427</v>
      </c>
      <c r="F2805" t="s">
        <v>427</v>
      </c>
      <c r="G2805" t="s">
        <v>270</v>
      </c>
      <c r="H2805" t="s">
        <v>490</v>
      </c>
      <c r="I2805" t="str">
        <f>TRIM(SUBSTITUTE(Table1[[#This Row],[Player]], " ", ""))</f>
        <v>J.Gledhill</v>
      </c>
      <c r="J2805">
        <v>2</v>
      </c>
      <c r="K2805">
        <v>1</v>
      </c>
      <c r="L2805">
        <v>1</v>
      </c>
      <c r="M2805">
        <v>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f t="shared" si="130"/>
        <v>1</v>
      </c>
      <c r="W2805" t="s">
        <v>50</v>
      </c>
      <c r="X2805" s="3">
        <v>2</v>
      </c>
      <c r="Y2805">
        <v>0</v>
      </c>
      <c r="AF2805">
        <f>Table1[[#This Row],[AB]]+Table1[[#This Row],[BB]]+Table1[[#This Row],[SF]]</f>
        <v>3</v>
      </c>
      <c r="AG2805">
        <f>Table1[[#This Row],[H]]+Table1[[#This Row],[BB]]</f>
        <v>1</v>
      </c>
      <c r="AH2805">
        <f>Table1[[#This Row],[H]]-Table1[[#This Row],[2B]]-Table1[[#This Row],[3B]]-Table1[[#This Row],[HR]]</f>
        <v>1</v>
      </c>
      <c r="AI2805" s="3">
        <f>IF(Table1[[#This Row],[Team_Game_Number]] &gt;_xlfn.MAXIFS(Table1[Team_Game_Number],Table1[Team],Table1[[#This Row],[Team]]) - 5,1,0)</f>
        <v>0</v>
      </c>
      <c r="AJ2805" cm="1">
        <f t="array" ref="AJ2805">MATCH(Table1[[#This Row],[Game_ID]],_xlfn.UNIQUE(_xlfn._xlws.FILTER(Table1[Game_ID],Table1[Team]=Table1[[#This Row],[Team]])),0)</f>
        <v>3</v>
      </c>
      <c r="AK2805">
        <f>IF(Table1[[#This Row],[Last5_Flag]]=1,1,0)</f>
        <v>0</v>
      </c>
      <c r="AL2805">
        <f>COUNTIFS(
    Table1[Player Name], Table1[[#This Row],[Player Name]],
    Table1[Position], Table1[[#This Row],[Position]]
)</f>
        <v>5</v>
      </c>
      <c r="AM2805" t="str" cm="1">
        <f t="array" ref="AM28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806" spans="1:39" x14ac:dyDescent="0.2">
      <c r="A2806" t="str">
        <f>TEXT(Table1[[#This Row],[Date]],"yyyymmdd") &amp; "_" &amp; (LEFT(D2806,3) &amp; "_" &amp; LEFT(E2806,3) &amp; "_" &amp; (Table1[[#This Row],[Game_no.]]))</f>
        <v>20260322_Whe_Sal_1</v>
      </c>
      <c r="B2806" s="1">
        <v>46103</v>
      </c>
      <c r="C2806" s="3">
        <v>1</v>
      </c>
      <c r="D2806" t="s">
        <v>270</v>
      </c>
      <c r="E2806" t="s">
        <v>427</v>
      </c>
      <c r="F2806" t="s">
        <v>427</v>
      </c>
      <c r="G2806" t="s">
        <v>270</v>
      </c>
      <c r="H2806" t="s">
        <v>471</v>
      </c>
      <c r="I2806" t="str">
        <f>TRIM(SUBSTITUTE(Table1[[#This Row],[Player]], " ", ""))</f>
        <v>K.Lemley</v>
      </c>
      <c r="J2806">
        <v>2</v>
      </c>
      <c r="K2806">
        <v>1</v>
      </c>
      <c r="L2806">
        <v>0</v>
      </c>
      <c r="M2806">
        <v>0</v>
      </c>
      <c r="N2806">
        <v>1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f t="shared" si="130"/>
        <v>0</v>
      </c>
      <c r="W2806" t="s">
        <v>58</v>
      </c>
      <c r="X2806" s="3">
        <v>7</v>
      </c>
      <c r="Y2806">
        <v>0</v>
      </c>
      <c r="Z2806">
        <v>7</v>
      </c>
      <c r="AA2806">
        <v>8</v>
      </c>
      <c r="AB2806">
        <v>2</v>
      </c>
      <c r="AC2806">
        <v>2</v>
      </c>
      <c r="AD2806">
        <v>4</v>
      </c>
      <c r="AE2806">
        <v>6</v>
      </c>
      <c r="AF2806">
        <f>Table1[[#This Row],[AB]]+Table1[[#This Row],[BB]]+Table1[[#This Row],[SF]]</f>
        <v>3</v>
      </c>
      <c r="AG2806">
        <f>Table1[[#This Row],[H]]+Table1[[#This Row],[BB]]</f>
        <v>1</v>
      </c>
      <c r="AH2806">
        <f>Table1[[#This Row],[H]]-Table1[[#This Row],[2B]]-Table1[[#This Row],[3B]]-Table1[[#This Row],[HR]]</f>
        <v>0</v>
      </c>
      <c r="AI2806" s="3">
        <f>IF(Table1[[#This Row],[Team_Game_Number]] &gt;_xlfn.MAXIFS(Table1[Team_Game_Number],Table1[Team],Table1[[#This Row],[Team]]) - 5,1,0)</f>
        <v>0</v>
      </c>
      <c r="AJ2806" cm="1">
        <f t="array" ref="AJ2806">MATCH(Table1[[#This Row],[Game_ID]],_xlfn.UNIQUE(_xlfn._xlws.FILTER(Table1[Game_ID],Table1[Team]=Table1[[#This Row],[Team]])),0)</f>
        <v>3</v>
      </c>
      <c r="AK2806">
        <f>IF(Table1[[#This Row],[Last5_Flag]]=1,1,0)</f>
        <v>0</v>
      </c>
      <c r="AL2806">
        <f>COUNTIFS(
    Table1[Player Name], Table1[[#This Row],[Player Name]],
    Table1[Position], Table1[[#This Row],[Position]]
)</f>
        <v>5</v>
      </c>
      <c r="AM2806" t="str" cm="1">
        <f t="array" ref="AM28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807" spans="1:39" x14ac:dyDescent="0.2">
      <c r="A2807" t="str">
        <f>TEXT(Table1[[#This Row],[Date]],"yyyymmdd") &amp; "_" &amp; (LEFT(D2807,3) &amp; "_" &amp; LEFT(E2807,3) &amp; "_" &amp; (Table1[[#This Row],[Game_no.]]))</f>
        <v>20260322_Whe_Sal_1</v>
      </c>
      <c r="B2807" s="1">
        <v>46103</v>
      </c>
      <c r="C2807" s="3">
        <v>1</v>
      </c>
      <c r="D2807" t="s">
        <v>270</v>
      </c>
      <c r="E2807" t="s">
        <v>427</v>
      </c>
      <c r="F2807" t="s">
        <v>427</v>
      </c>
      <c r="G2807" t="s">
        <v>270</v>
      </c>
      <c r="H2807" t="s">
        <v>483</v>
      </c>
      <c r="I2807" t="str">
        <f>TRIM(SUBSTITUTE(Table1[[#This Row],[Player]], " ", ""))</f>
        <v>A.Schultz</v>
      </c>
      <c r="J2807">
        <v>3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f t="shared" si="130"/>
        <v>0</v>
      </c>
      <c r="W2807" t="s">
        <v>53</v>
      </c>
      <c r="X2807" s="3">
        <v>8</v>
      </c>
      <c r="Y2807">
        <v>0</v>
      </c>
      <c r="AF2807">
        <f>Table1[[#This Row],[AB]]+Table1[[#This Row],[BB]]+Table1[[#This Row],[SF]]</f>
        <v>3</v>
      </c>
      <c r="AG2807">
        <f>Table1[[#This Row],[H]]+Table1[[#This Row],[BB]]</f>
        <v>0</v>
      </c>
      <c r="AH2807">
        <f>Table1[[#This Row],[H]]-Table1[[#This Row],[2B]]-Table1[[#This Row],[3B]]-Table1[[#This Row],[HR]]</f>
        <v>0</v>
      </c>
      <c r="AI2807" s="3">
        <f>IF(Table1[[#This Row],[Team_Game_Number]] &gt;_xlfn.MAXIFS(Table1[Team_Game_Number],Table1[Team],Table1[[#This Row],[Team]]) - 5,1,0)</f>
        <v>0</v>
      </c>
      <c r="AJ2807" cm="1">
        <f t="array" ref="AJ2807">MATCH(Table1[[#This Row],[Game_ID]],_xlfn.UNIQUE(_xlfn._xlws.FILTER(Table1[Game_ID],Table1[Team]=Table1[[#This Row],[Team]])),0)</f>
        <v>3</v>
      </c>
      <c r="AK2807">
        <f>IF(Table1[[#This Row],[Last5_Flag]]=1,1,0)</f>
        <v>0</v>
      </c>
      <c r="AL2807">
        <f>COUNTIFS(
    Table1[Player Name], Table1[[#This Row],[Player Name]],
    Table1[Position], Table1[[#This Row],[Position]]
)</f>
        <v>3</v>
      </c>
      <c r="AM2807" t="str" cm="1">
        <f t="array" ref="AM28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808" spans="1:39" x14ac:dyDescent="0.2">
      <c r="A2808" t="str">
        <f>TEXT(Table1[[#This Row],[Date]],"yyyymmdd") &amp; "_" &amp; (LEFT(D2808,3) &amp; "_" &amp; LEFT(E2808,3) &amp; "_" &amp; (Table1[[#This Row],[Game_no.]]))</f>
        <v>20260322_Whe_Sal_1</v>
      </c>
      <c r="B2808" s="1">
        <v>46103</v>
      </c>
      <c r="C2808" s="3">
        <v>1</v>
      </c>
      <c r="D2808" t="s">
        <v>270</v>
      </c>
      <c r="E2808" t="s">
        <v>427</v>
      </c>
      <c r="F2808" t="s">
        <v>427</v>
      </c>
      <c r="G2808" t="s">
        <v>270</v>
      </c>
      <c r="H2808" t="s">
        <v>468</v>
      </c>
      <c r="I2808" t="str">
        <f>TRIM(SUBSTITUTE(Table1[[#This Row],[Player]], " ", ""))</f>
        <v>B.Ortiz</v>
      </c>
      <c r="J2808">
        <v>2</v>
      </c>
      <c r="K2808">
        <v>0</v>
      </c>
      <c r="L2808">
        <v>1</v>
      </c>
      <c r="M2808">
        <v>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f t="shared" si="130"/>
        <v>1</v>
      </c>
      <c r="W2808" t="s">
        <v>48</v>
      </c>
      <c r="X2808" s="3">
        <v>9</v>
      </c>
      <c r="Y2808">
        <v>0</v>
      </c>
      <c r="AF2808">
        <f>Table1[[#This Row],[AB]]+Table1[[#This Row],[BB]]+Table1[[#This Row],[SF]]</f>
        <v>3</v>
      </c>
      <c r="AG2808">
        <f>Table1[[#This Row],[H]]+Table1[[#This Row],[BB]]</f>
        <v>2</v>
      </c>
      <c r="AH2808">
        <f>Table1[[#This Row],[H]]-Table1[[#This Row],[2B]]-Table1[[#This Row],[3B]]-Table1[[#This Row],[HR]]</f>
        <v>1</v>
      </c>
      <c r="AI2808" s="3">
        <f>IF(Table1[[#This Row],[Team_Game_Number]] &gt;_xlfn.MAXIFS(Table1[Team_Game_Number],Table1[Team],Table1[[#This Row],[Team]]) - 5,1,0)</f>
        <v>0</v>
      </c>
      <c r="AJ2808" cm="1">
        <f t="array" ref="AJ2808">MATCH(Table1[[#This Row],[Game_ID]],_xlfn.UNIQUE(_xlfn._xlws.FILTER(Table1[Game_ID],Table1[Team]=Table1[[#This Row],[Team]])),0)</f>
        <v>3</v>
      </c>
      <c r="AK2808">
        <f>IF(Table1[[#This Row],[Last5_Flag]]=1,1,0)</f>
        <v>0</v>
      </c>
      <c r="AL2808">
        <f>COUNTIFS(
    Table1[Player Name], Table1[[#This Row],[Player Name]],
    Table1[Position], Table1[[#This Row],[Position]]
)</f>
        <v>9</v>
      </c>
      <c r="AM2808" t="str" cm="1">
        <f t="array" ref="AM28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809" spans="1:39" x14ac:dyDescent="0.2">
      <c r="A2809" t="str">
        <f>TEXT(Table1[[#This Row],[Date]],"yyyymmdd") &amp; "_" &amp; (LEFT(D2809,3) &amp; "_" &amp; LEFT(E2809,3) &amp; "_" &amp; (Table1[[#This Row],[Game_no.]]))</f>
        <v>20260322_Whe_Sal_1</v>
      </c>
      <c r="B2809" s="1">
        <v>46103</v>
      </c>
      <c r="C2809" s="3">
        <v>1</v>
      </c>
      <c r="D2809" t="s">
        <v>270</v>
      </c>
      <c r="E2809" t="s">
        <v>427</v>
      </c>
      <c r="F2809" t="s">
        <v>427</v>
      </c>
      <c r="G2809" t="s">
        <v>270</v>
      </c>
      <c r="H2809" t="s">
        <v>484</v>
      </c>
      <c r="I2809" t="str">
        <f>TRIM(SUBSTITUTE(Table1[[#This Row],[Player]], " ", ""))</f>
        <v>K.Ramey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f t="shared" si="130"/>
        <v>0</v>
      </c>
      <c r="W2809" t="s">
        <v>52</v>
      </c>
      <c r="X2809" s="3"/>
      <c r="Y2809">
        <v>0</v>
      </c>
      <c r="AF2809">
        <f>Table1[[#This Row],[AB]]+Table1[[#This Row],[BB]]+Table1[[#This Row],[SF]]</f>
        <v>0</v>
      </c>
      <c r="AG2809">
        <f>Table1[[#This Row],[H]]+Table1[[#This Row],[BB]]</f>
        <v>0</v>
      </c>
      <c r="AH2809">
        <f>Table1[[#This Row],[H]]-Table1[[#This Row],[2B]]-Table1[[#This Row],[3B]]-Table1[[#This Row],[HR]]</f>
        <v>0</v>
      </c>
      <c r="AI2809" s="3">
        <f>IF(Table1[[#This Row],[Team_Game_Number]] &gt;_xlfn.MAXIFS(Table1[Team_Game_Number],Table1[Team],Table1[[#This Row],[Team]]) - 5,1,0)</f>
        <v>0</v>
      </c>
      <c r="AJ2809" cm="1">
        <f t="array" ref="AJ2809">MATCH(Table1[[#This Row],[Game_ID]],_xlfn.UNIQUE(_xlfn._xlws.FILTER(Table1[Game_ID],Table1[Team]=Table1[[#This Row],[Team]])),0)</f>
        <v>3</v>
      </c>
      <c r="AK2809">
        <f>IF(Table1[[#This Row],[Last5_Flag]]=1,1,0)</f>
        <v>0</v>
      </c>
      <c r="AL2809">
        <f>COUNTIFS(
    Table1[Player Name], Table1[[#This Row],[Player Name]],
    Table1[Position], Table1[[#This Row],[Position]]
)</f>
        <v>5</v>
      </c>
      <c r="AM2809" t="str" cm="1">
        <f t="array" ref="AM28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10" spans="1:39" x14ac:dyDescent="0.2">
      <c r="A2810" t="str">
        <f>TEXT(Table1[[#This Row],[Date]],"yyyymmdd") &amp; "_" &amp; (LEFT(D2810,3) &amp; "_" &amp; LEFT(E2810,3) &amp; "_" &amp; (Table1[[#This Row],[Game_no.]]))</f>
        <v>20260322_Wes_Poi_2</v>
      </c>
      <c r="B2810" s="1">
        <v>46103</v>
      </c>
      <c r="C2810" s="3">
        <v>2</v>
      </c>
      <c r="D2810" t="s">
        <v>152</v>
      </c>
      <c r="E2810" t="s">
        <v>245</v>
      </c>
      <c r="F2810" t="s">
        <v>152</v>
      </c>
      <c r="G2810" t="s">
        <v>245</v>
      </c>
      <c r="H2810" t="s">
        <v>162</v>
      </c>
      <c r="I2810" t="str">
        <f>TRIM(SUBSTITUTE(Table1[[#This Row],[Player]], " ", ""))</f>
        <v>P.Tucker</v>
      </c>
      <c r="J2810">
        <v>4</v>
      </c>
      <c r="K2810">
        <v>1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f t="shared" si="130"/>
        <v>1</v>
      </c>
      <c r="W2810" t="s">
        <v>57</v>
      </c>
      <c r="X2810" s="3">
        <v>1</v>
      </c>
      <c r="Y2810">
        <v>0</v>
      </c>
      <c r="AF2810">
        <f>Table1[[#This Row],[AB]]+Table1[[#This Row],[BB]]+Table1[[#This Row],[SF]]</f>
        <v>4</v>
      </c>
      <c r="AG2810">
        <f>Table1[[#This Row],[H]]+Table1[[#This Row],[BB]]</f>
        <v>1</v>
      </c>
      <c r="AH2810">
        <f>Table1[[#This Row],[H]]-Table1[[#This Row],[2B]]-Table1[[#This Row],[3B]]-Table1[[#This Row],[HR]]</f>
        <v>1</v>
      </c>
      <c r="AI2810" s="3">
        <f>IF(Table1[[#This Row],[Team_Game_Number]] &gt;_xlfn.MAXIFS(Table1[Team_Game_Number],Table1[Team],Table1[[#This Row],[Team]]) - 5,1,0)</f>
        <v>0</v>
      </c>
      <c r="AJ2810" cm="1">
        <f t="array" ref="AJ2810">MATCH(Table1[[#This Row],[Game_ID]],_xlfn.UNIQUE(_xlfn._xlws.FILTER(Table1[Game_ID],Table1[Team]=Table1[[#This Row],[Team]])),0)</f>
        <v>21</v>
      </c>
      <c r="AK2810">
        <f>IF(Table1[[#This Row],[Last5_Flag]]=1,1,0)</f>
        <v>0</v>
      </c>
      <c r="AL2810">
        <f>COUNTIFS(
    Table1[Player Name], Table1[[#This Row],[Player Name]],
    Table1[Position], Table1[[#This Row],[Position]]
)</f>
        <v>20</v>
      </c>
      <c r="AM2810" t="str" cm="1">
        <f t="array" ref="AM28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811" spans="1:39" x14ac:dyDescent="0.2">
      <c r="A2811" t="str">
        <f>TEXT(Table1[[#This Row],[Date]],"yyyymmdd") &amp; "_" &amp; (LEFT(D2811,3) &amp; "_" &amp; LEFT(E2811,3) &amp; "_" &amp; (Table1[[#This Row],[Game_no.]]))</f>
        <v>20260322_Wes_Poi_2</v>
      </c>
      <c r="B2811" s="1">
        <v>46103</v>
      </c>
      <c r="C2811" s="3">
        <v>2</v>
      </c>
      <c r="D2811" t="s">
        <v>152</v>
      </c>
      <c r="E2811" t="s">
        <v>245</v>
      </c>
      <c r="F2811" t="s">
        <v>152</v>
      </c>
      <c r="G2811" t="s">
        <v>245</v>
      </c>
      <c r="H2811" t="s">
        <v>156</v>
      </c>
      <c r="I2811" t="str">
        <f>TRIM(SUBSTITUTE(Table1[[#This Row],[Player]], " ", ""))</f>
        <v>S.Simon</v>
      </c>
      <c r="J2811">
        <v>4</v>
      </c>
      <c r="K2811">
        <v>0</v>
      </c>
      <c r="L2811">
        <v>1</v>
      </c>
      <c r="M2811">
        <v>2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f t="shared" si="130"/>
        <v>1</v>
      </c>
      <c r="W2811" t="s">
        <v>54</v>
      </c>
      <c r="X2811" s="3">
        <v>2</v>
      </c>
      <c r="Y2811">
        <v>0</v>
      </c>
      <c r="AF2811">
        <f>Table1[[#This Row],[AB]]+Table1[[#This Row],[BB]]+Table1[[#This Row],[SF]]</f>
        <v>4</v>
      </c>
      <c r="AG2811">
        <f>Table1[[#This Row],[H]]+Table1[[#This Row],[BB]]</f>
        <v>1</v>
      </c>
      <c r="AH2811">
        <f>Table1[[#This Row],[H]]-Table1[[#This Row],[2B]]-Table1[[#This Row],[3B]]-Table1[[#This Row],[HR]]</f>
        <v>1</v>
      </c>
      <c r="AI2811" s="3">
        <f>IF(Table1[[#This Row],[Team_Game_Number]] &gt;_xlfn.MAXIFS(Table1[Team_Game_Number],Table1[Team],Table1[[#This Row],[Team]]) - 5,1,0)</f>
        <v>0</v>
      </c>
      <c r="AJ2811" cm="1">
        <f t="array" ref="AJ2811">MATCH(Table1[[#This Row],[Game_ID]],_xlfn.UNIQUE(_xlfn._xlws.FILTER(Table1[Game_ID],Table1[Team]=Table1[[#This Row],[Team]])),0)</f>
        <v>21</v>
      </c>
      <c r="AK2811">
        <f>IF(Table1[[#This Row],[Last5_Flag]]=1,1,0)</f>
        <v>0</v>
      </c>
      <c r="AL2811">
        <f>COUNTIFS(
    Table1[Player Name], Table1[[#This Row],[Player Name]],
    Table1[Position], Table1[[#This Row],[Position]]
)</f>
        <v>7</v>
      </c>
      <c r="AM2811" t="str" cm="1">
        <f t="array" ref="AM28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812" spans="1:39" x14ac:dyDescent="0.2">
      <c r="A2812" t="str">
        <f>TEXT(Table1[[#This Row],[Date]],"yyyymmdd") &amp; "_" &amp; (LEFT(D2812,3) &amp; "_" &amp; LEFT(E2812,3) &amp; "_" &amp; (Table1[[#This Row],[Game_no.]]))</f>
        <v>20260322_Wes_Poi_2</v>
      </c>
      <c r="B2812" s="1">
        <v>46103</v>
      </c>
      <c r="C2812" s="3">
        <v>2</v>
      </c>
      <c r="D2812" t="s">
        <v>152</v>
      </c>
      <c r="E2812" t="s">
        <v>245</v>
      </c>
      <c r="F2812" t="s">
        <v>152</v>
      </c>
      <c r="G2812" t="s">
        <v>245</v>
      </c>
      <c r="H2812" t="s">
        <v>157</v>
      </c>
      <c r="I2812" t="str">
        <f>TRIM(SUBSTITUTE(Table1[[#This Row],[Player]], " ", ""))</f>
        <v>J.Conrad</v>
      </c>
      <c r="J2812">
        <v>3</v>
      </c>
      <c r="K2812">
        <v>1</v>
      </c>
      <c r="L2812">
        <v>1</v>
      </c>
      <c r="M2812">
        <v>0</v>
      </c>
      <c r="N2812">
        <v>1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f t="shared" si="130"/>
        <v>3</v>
      </c>
      <c r="W2812" t="s">
        <v>7</v>
      </c>
      <c r="X2812" s="3">
        <v>3</v>
      </c>
      <c r="Y2812">
        <v>0</v>
      </c>
      <c r="AF2812">
        <f>Table1[[#This Row],[AB]]+Table1[[#This Row],[BB]]+Table1[[#This Row],[SF]]</f>
        <v>4</v>
      </c>
      <c r="AG2812">
        <f>Table1[[#This Row],[H]]+Table1[[#This Row],[BB]]</f>
        <v>2</v>
      </c>
      <c r="AH2812">
        <f>Table1[[#This Row],[H]]-Table1[[#This Row],[2B]]-Table1[[#This Row],[3B]]-Table1[[#This Row],[HR]]</f>
        <v>0</v>
      </c>
      <c r="AI2812" s="3">
        <f>IF(Table1[[#This Row],[Team_Game_Number]] &gt;_xlfn.MAXIFS(Table1[Team_Game_Number],Table1[Team],Table1[[#This Row],[Team]]) - 5,1,0)</f>
        <v>0</v>
      </c>
      <c r="AJ2812" cm="1">
        <f t="array" ref="AJ2812">MATCH(Table1[[#This Row],[Game_ID]],_xlfn.UNIQUE(_xlfn._xlws.FILTER(Table1[Game_ID],Table1[Team]=Table1[[#This Row],[Team]])),0)</f>
        <v>21</v>
      </c>
      <c r="AK2812">
        <f>IF(Table1[[#This Row],[Last5_Flag]]=1,1,0)</f>
        <v>0</v>
      </c>
      <c r="AL2812">
        <f>COUNTIFS(
    Table1[Player Name], Table1[[#This Row],[Player Name]],
    Table1[Position], Table1[[#This Row],[Position]]
)</f>
        <v>26</v>
      </c>
      <c r="AM2812" t="str" cm="1">
        <f t="array" ref="AM28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813" spans="1:39" x14ac:dyDescent="0.2">
      <c r="A2813" t="str">
        <f>TEXT(Table1[[#This Row],[Date]],"yyyymmdd") &amp; "_" &amp; (LEFT(D2813,3) &amp; "_" &amp; LEFT(E2813,3) &amp; "_" &amp; (Table1[[#This Row],[Game_no.]]))</f>
        <v>20260322_Wes_Poi_2</v>
      </c>
      <c r="B2813" s="1">
        <v>46103</v>
      </c>
      <c r="C2813" s="3">
        <v>2</v>
      </c>
      <c r="D2813" t="s">
        <v>152</v>
      </c>
      <c r="E2813" t="s">
        <v>245</v>
      </c>
      <c r="F2813" t="s">
        <v>152</v>
      </c>
      <c r="G2813" t="s">
        <v>245</v>
      </c>
      <c r="H2813" t="s">
        <v>159</v>
      </c>
      <c r="I2813" t="str">
        <f>TRIM(SUBSTITUTE(Table1[[#This Row],[Player]], " ", ""))</f>
        <v>R.Mangold</v>
      </c>
      <c r="J2813">
        <v>1</v>
      </c>
      <c r="K2813">
        <v>1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f t="shared" si="130"/>
        <v>0</v>
      </c>
      <c r="W2813" t="s">
        <v>58</v>
      </c>
      <c r="X2813" s="3">
        <v>4</v>
      </c>
      <c r="Y2813">
        <v>0</v>
      </c>
      <c r="Z2813">
        <v>7</v>
      </c>
      <c r="AA2813">
        <v>8</v>
      </c>
      <c r="AB2813">
        <v>5</v>
      </c>
      <c r="AC2813">
        <v>2</v>
      </c>
      <c r="AD2813">
        <v>4</v>
      </c>
      <c r="AE2813">
        <v>3</v>
      </c>
      <c r="AF2813">
        <f>Table1[[#This Row],[AB]]+Table1[[#This Row],[BB]]+Table1[[#This Row],[SF]]</f>
        <v>2</v>
      </c>
      <c r="AG2813">
        <f>Table1[[#This Row],[H]]+Table1[[#This Row],[BB]]</f>
        <v>1</v>
      </c>
      <c r="AH2813">
        <f>Table1[[#This Row],[H]]-Table1[[#This Row],[2B]]-Table1[[#This Row],[3B]]-Table1[[#This Row],[HR]]</f>
        <v>0</v>
      </c>
      <c r="AI2813" s="3">
        <f>IF(Table1[[#This Row],[Team_Game_Number]] &gt;_xlfn.MAXIFS(Table1[Team_Game_Number],Table1[Team],Table1[[#This Row],[Team]]) - 5,1,0)</f>
        <v>0</v>
      </c>
      <c r="AJ2813" cm="1">
        <f t="array" ref="AJ2813">MATCH(Table1[[#This Row],[Game_ID]],_xlfn.UNIQUE(_xlfn._xlws.FILTER(Table1[Game_ID],Table1[Team]=Table1[[#This Row],[Team]])),0)</f>
        <v>21</v>
      </c>
      <c r="AK2813">
        <f>IF(Table1[[#This Row],[Last5_Flag]]=1,1,0)</f>
        <v>0</v>
      </c>
      <c r="AL2813">
        <f>COUNTIFS(
    Table1[Player Name], Table1[[#This Row],[Player Name]],
    Table1[Position], Table1[[#This Row],[Position]]
)</f>
        <v>6</v>
      </c>
      <c r="AM2813" t="str" cm="1">
        <f t="array" ref="AM28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814" spans="1:39" x14ac:dyDescent="0.2">
      <c r="A2814" t="str">
        <f>TEXT(Table1[[#This Row],[Date]],"yyyymmdd") &amp; "_" &amp; (LEFT(D2814,3) &amp; "_" &amp; LEFT(E2814,3) &amp; "_" &amp; (Table1[[#This Row],[Game_no.]]))</f>
        <v>20260322_Wes_Poi_2</v>
      </c>
      <c r="B2814" s="1">
        <v>46103</v>
      </c>
      <c r="C2814" s="3">
        <v>2</v>
      </c>
      <c r="D2814" t="s">
        <v>152</v>
      </c>
      <c r="E2814" t="s">
        <v>245</v>
      </c>
      <c r="F2814" t="s">
        <v>152</v>
      </c>
      <c r="G2814" t="s">
        <v>245</v>
      </c>
      <c r="H2814" t="s">
        <v>158</v>
      </c>
      <c r="I2814" t="str">
        <f>TRIM(SUBSTITUTE(Table1[[#This Row],[Player]], " ", ""))</f>
        <v>A.Davis</v>
      </c>
      <c r="J2814">
        <v>1</v>
      </c>
      <c r="K2814">
        <v>0</v>
      </c>
      <c r="L2814">
        <v>0</v>
      </c>
      <c r="M2814">
        <v>0</v>
      </c>
      <c r="N2814">
        <v>2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f t="shared" si="130"/>
        <v>0</v>
      </c>
      <c r="W2814" t="s">
        <v>50</v>
      </c>
      <c r="X2814" s="3">
        <v>5</v>
      </c>
      <c r="Y2814">
        <v>0</v>
      </c>
      <c r="AF2814">
        <f>Table1[[#This Row],[AB]]+Table1[[#This Row],[BB]]+Table1[[#This Row],[SF]]</f>
        <v>3</v>
      </c>
      <c r="AG2814">
        <f>Table1[[#This Row],[H]]+Table1[[#This Row],[BB]]</f>
        <v>2</v>
      </c>
      <c r="AH2814">
        <f>Table1[[#This Row],[H]]-Table1[[#This Row],[2B]]-Table1[[#This Row],[3B]]-Table1[[#This Row],[HR]]</f>
        <v>0</v>
      </c>
      <c r="AI2814" s="3">
        <f>IF(Table1[[#This Row],[Team_Game_Number]] &gt;_xlfn.MAXIFS(Table1[Team_Game_Number],Table1[Team],Table1[[#This Row],[Team]]) - 5,1,0)</f>
        <v>0</v>
      </c>
      <c r="AJ2814" cm="1">
        <f t="array" ref="AJ2814">MATCH(Table1[[#This Row],[Game_ID]],_xlfn.UNIQUE(_xlfn._xlws.FILTER(Table1[Game_ID],Table1[Team]=Table1[[#This Row],[Team]])),0)</f>
        <v>21</v>
      </c>
      <c r="AK2814">
        <f>IF(Table1[[#This Row],[Last5_Flag]]=1,1,0)</f>
        <v>0</v>
      </c>
      <c r="AL2814">
        <f>COUNTIFS(
    Table1[Player Name], Table1[[#This Row],[Player Name]],
    Table1[Position], Table1[[#This Row],[Position]]
)</f>
        <v>4</v>
      </c>
      <c r="AM2814" t="str" cm="1">
        <f t="array" ref="AM28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2815" spans="1:39" x14ac:dyDescent="0.2">
      <c r="A2815" t="str">
        <f>TEXT(Table1[[#This Row],[Date]],"yyyymmdd") &amp; "_" &amp; (LEFT(D2815,3) &amp; "_" &amp; LEFT(E2815,3) &amp; "_" &amp; (Table1[[#This Row],[Game_no.]]))</f>
        <v>20260322_Wes_Poi_2</v>
      </c>
      <c r="B2815" s="1">
        <v>46103</v>
      </c>
      <c r="C2815" s="3">
        <v>2</v>
      </c>
      <c r="D2815" t="s">
        <v>152</v>
      </c>
      <c r="E2815" t="s">
        <v>245</v>
      </c>
      <c r="F2815" t="s">
        <v>152</v>
      </c>
      <c r="G2815" t="s">
        <v>245</v>
      </c>
      <c r="H2815" t="s">
        <v>153</v>
      </c>
      <c r="I2815" t="str">
        <f>TRIM(SUBSTITUTE(Table1[[#This Row],[Player]], " ", ""))</f>
        <v>J.Morr</v>
      </c>
      <c r="J2815">
        <v>3</v>
      </c>
      <c r="K2815">
        <v>1</v>
      </c>
      <c r="L2815">
        <v>2</v>
      </c>
      <c r="M2815">
        <v>2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f t="shared" si="130"/>
        <v>2</v>
      </c>
      <c r="W2815" t="s">
        <v>419</v>
      </c>
      <c r="X2815" s="3">
        <v>6</v>
      </c>
      <c r="Y2815">
        <v>1</v>
      </c>
      <c r="AF2815">
        <f>Table1[[#This Row],[AB]]+Table1[[#This Row],[BB]]+Table1[[#This Row],[SF]]</f>
        <v>3</v>
      </c>
      <c r="AG2815">
        <f>Table1[[#This Row],[H]]+Table1[[#This Row],[BB]]</f>
        <v>2</v>
      </c>
      <c r="AH2815">
        <f>Table1[[#This Row],[H]]-Table1[[#This Row],[2B]]-Table1[[#This Row],[3B]]-Table1[[#This Row],[HR]]</f>
        <v>2</v>
      </c>
      <c r="AI2815" s="3">
        <f>IF(Table1[[#This Row],[Team_Game_Number]] &gt;_xlfn.MAXIFS(Table1[Team_Game_Number],Table1[Team],Table1[[#This Row],[Team]]) - 5,1,0)</f>
        <v>0</v>
      </c>
      <c r="AJ2815" cm="1">
        <f t="array" ref="AJ2815">MATCH(Table1[[#This Row],[Game_ID]],_xlfn.UNIQUE(_xlfn._xlws.FILTER(Table1[Game_ID],Table1[Team]=Table1[[#This Row],[Team]])),0)</f>
        <v>21</v>
      </c>
      <c r="AK2815">
        <f>IF(Table1[[#This Row],[Last5_Flag]]=1,1,0)</f>
        <v>0</v>
      </c>
      <c r="AL2815">
        <f>COUNTIFS(
    Table1[Player Name], Table1[[#This Row],[Player Name]],
    Table1[Position], Table1[[#This Row],[Position]]
)</f>
        <v>2</v>
      </c>
      <c r="AM2815" t="str" cm="1">
        <f t="array" ref="AM28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16" spans="1:39" x14ac:dyDescent="0.2">
      <c r="A2816" t="str">
        <f>TEXT(Table1[[#This Row],[Date]],"yyyymmdd") &amp; "_" &amp; (LEFT(D2816,3) &amp; "_" &amp; LEFT(E2816,3) &amp; "_" &amp; (Table1[[#This Row],[Game_no.]]))</f>
        <v>20260322_Wes_Poi_2</v>
      </c>
      <c r="B2816" s="1">
        <v>46103</v>
      </c>
      <c r="C2816" s="3">
        <v>2</v>
      </c>
      <c r="D2816" t="s">
        <v>152</v>
      </c>
      <c r="E2816" t="s">
        <v>245</v>
      </c>
      <c r="F2816" t="s">
        <v>152</v>
      </c>
      <c r="G2816" t="s">
        <v>245</v>
      </c>
      <c r="H2816" t="s">
        <v>230</v>
      </c>
      <c r="I2816" t="str">
        <f>TRIM(SUBSTITUTE(Table1[[#This Row],[Player]], " ", ""))</f>
        <v>I.McKee</v>
      </c>
      <c r="J2816">
        <v>3</v>
      </c>
      <c r="K2816">
        <v>0</v>
      </c>
      <c r="L2816">
        <v>1</v>
      </c>
      <c r="M2816">
        <v>1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f t="shared" si="130"/>
        <v>3</v>
      </c>
      <c r="W2816" t="s">
        <v>43</v>
      </c>
      <c r="X2816" s="3">
        <v>7</v>
      </c>
      <c r="Y2816">
        <v>0</v>
      </c>
      <c r="AF2816">
        <f>Table1[[#This Row],[AB]]+Table1[[#This Row],[BB]]+Table1[[#This Row],[SF]]</f>
        <v>3</v>
      </c>
      <c r="AG2816">
        <f>Table1[[#This Row],[H]]+Table1[[#This Row],[BB]]</f>
        <v>1</v>
      </c>
      <c r="AH2816">
        <f>Table1[[#This Row],[H]]-Table1[[#This Row],[2B]]-Table1[[#This Row],[3B]]-Table1[[#This Row],[HR]]</f>
        <v>0</v>
      </c>
      <c r="AI2816" s="3">
        <f>IF(Table1[[#This Row],[Team_Game_Number]] &gt;_xlfn.MAXIFS(Table1[Team_Game_Number],Table1[Team],Table1[[#This Row],[Team]]) - 5,1,0)</f>
        <v>0</v>
      </c>
      <c r="AJ2816" cm="1">
        <f t="array" ref="AJ2816">MATCH(Table1[[#This Row],[Game_ID]],_xlfn.UNIQUE(_xlfn._xlws.FILTER(Table1[Game_ID],Table1[Team]=Table1[[#This Row],[Team]])),0)</f>
        <v>21</v>
      </c>
      <c r="AK2816">
        <f>IF(Table1[[#This Row],[Last5_Flag]]=1,1,0)</f>
        <v>0</v>
      </c>
      <c r="AL2816">
        <f>COUNTIFS(
    Table1[Player Name], Table1[[#This Row],[Player Name]],
    Table1[Position], Table1[[#This Row],[Position]]
)</f>
        <v>16</v>
      </c>
      <c r="AM2816" t="str" cm="1">
        <f t="array" ref="AM28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17" spans="1:39" x14ac:dyDescent="0.2">
      <c r="A2817" t="str">
        <f>TEXT(Table1[[#This Row],[Date]],"yyyymmdd") &amp; "_" &amp; (LEFT(D2817,3) &amp; "_" &amp; LEFT(E2817,3) &amp; "_" &amp; (Table1[[#This Row],[Game_no.]]))</f>
        <v>20260322_Wes_Poi_2</v>
      </c>
      <c r="B2817" s="1">
        <v>46103</v>
      </c>
      <c r="C2817" s="3">
        <v>2</v>
      </c>
      <c r="D2817" t="s">
        <v>152</v>
      </c>
      <c r="E2817" t="s">
        <v>245</v>
      </c>
      <c r="F2817" t="s">
        <v>152</v>
      </c>
      <c r="G2817" t="s">
        <v>245</v>
      </c>
      <c r="H2817" t="s">
        <v>195</v>
      </c>
      <c r="I2817" t="str">
        <f>TRIM(SUBSTITUTE(Table1[[#This Row],[Player]], " ", ""))</f>
        <v>K.Harris</v>
      </c>
      <c r="J2817">
        <v>0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f t="shared" si="130"/>
        <v>0</v>
      </c>
      <c r="W2817" t="s">
        <v>73</v>
      </c>
      <c r="X2817" s="3"/>
      <c r="Y2817">
        <v>0</v>
      </c>
      <c r="AF2817">
        <f>Table1[[#This Row],[AB]]+Table1[[#This Row],[BB]]+Table1[[#This Row],[SF]]</f>
        <v>0</v>
      </c>
      <c r="AG2817">
        <f>Table1[[#This Row],[H]]+Table1[[#This Row],[BB]]</f>
        <v>0</v>
      </c>
      <c r="AH2817">
        <f>Table1[[#This Row],[H]]-Table1[[#This Row],[2B]]-Table1[[#This Row],[3B]]-Table1[[#This Row],[HR]]</f>
        <v>0</v>
      </c>
      <c r="AI2817" s="3">
        <f>IF(Table1[[#This Row],[Team_Game_Number]] &gt;_xlfn.MAXIFS(Table1[Team_Game_Number],Table1[Team],Table1[[#This Row],[Team]]) - 5,1,0)</f>
        <v>0</v>
      </c>
      <c r="AJ2817" cm="1">
        <f t="array" ref="AJ2817">MATCH(Table1[[#This Row],[Game_ID]],_xlfn.UNIQUE(_xlfn._xlws.FILTER(Table1[Game_ID],Table1[Team]=Table1[[#This Row],[Team]])),0)</f>
        <v>21</v>
      </c>
      <c r="AK2817">
        <f>IF(Table1[[#This Row],[Last5_Flag]]=1,1,0)</f>
        <v>0</v>
      </c>
      <c r="AL2817">
        <f>COUNTIFS(
    Table1[Player Name], Table1[[#This Row],[Player Name]],
    Table1[Position], Table1[[#This Row],[Position]]
)</f>
        <v>11</v>
      </c>
      <c r="AM2817" t="str" cm="1">
        <f t="array" ref="AM28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818" spans="1:39" x14ac:dyDescent="0.2">
      <c r="A2818" t="str">
        <f>TEXT(Table1[[#This Row],[Date]],"yyyymmdd") &amp; "_" &amp; (LEFT(D2818,3) &amp; "_" &amp; LEFT(E2818,3) &amp; "_" &amp; (Table1[[#This Row],[Game_no.]]))</f>
        <v>20260322_Wes_Poi_2</v>
      </c>
      <c r="B2818" s="1">
        <v>46103</v>
      </c>
      <c r="C2818" s="3">
        <v>2</v>
      </c>
      <c r="D2818" t="s">
        <v>152</v>
      </c>
      <c r="E2818" t="s">
        <v>245</v>
      </c>
      <c r="F2818" t="s">
        <v>152</v>
      </c>
      <c r="G2818" t="s">
        <v>245</v>
      </c>
      <c r="H2818" t="s">
        <v>328</v>
      </c>
      <c r="I2818" t="str">
        <f>TRIM(SUBSTITUTE(Table1[[#This Row],[Player]], " ", ""))</f>
        <v>C.Reece</v>
      </c>
      <c r="J2818">
        <v>1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f t="shared" si="130"/>
        <v>0</v>
      </c>
      <c r="W2818" t="s">
        <v>52</v>
      </c>
      <c r="X2818" s="3">
        <v>8</v>
      </c>
      <c r="Y2818">
        <v>1</v>
      </c>
      <c r="AF2818">
        <f>Table1[[#This Row],[AB]]+Table1[[#This Row],[BB]]+Table1[[#This Row],[SF]]</f>
        <v>1</v>
      </c>
      <c r="AG2818">
        <f>Table1[[#This Row],[H]]+Table1[[#This Row],[BB]]</f>
        <v>0</v>
      </c>
      <c r="AH2818">
        <f>Table1[[#This Row],[H]]-Table1[[#This Row],[2B]]-Table1[[#This Row],[3B]]-Table1[[#This Row],[HR]]</f>
        <v>0</v>
      </c>
      <c r="AI2818" s="3">
        <f>IF(Table1[[#This Row],[Team_Game_Number]] &gt;_xlfn.MAXIFS(Table1[Team_Game_Number],Table1[Team],Table1[[#This Row],[Team]]) - 5,1,0)</f>
        <v>0</v>
      </c>
      <c r="AJ2818" cm="1">
        <f t="array" ref="AJ2818">MATCH(Table1[[#This Row],[Game_ID]],_xlfn.UNIQUE(_xlfn._xlws.FILTER(Table1[Game_ID],Table1[Team]=Table1[[#This Row],[Team]])),0)</f>
        <v>21</v>
      </c>
      <c r="AK2818">
        <f>IF(Table1[[#This Row],[Last5_Flag]]=1,1,0)</f>
        <v>0</v>
      </c>
      <c r="AL2818">
        <f>COUNTIFS(
    Table1[Player Name], Table1[[#This Row],[Player Name]],
    Table1[Position], Table1[[#This Row],[Position]]
)</f>
        <v>10</v>
      </c>
      <c r="AM2818" t="str" cm="1">
        <f t="array" ref="AM28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19" spans="1:39" x14ac:dyDescent="0.2">
      <c r="A2819" t="str">
        <f>TEXT(Table1[[#This Row],[Date]],"yyyymmdd") &amp; "_" &amp; (LEFT(D2819,3) &amp; "_" &amp; LEFT(E2819,3) &amp; "_" &amp; (Table1[[#This Row],[Game_no.]]))</f>
        <v>20260322_Wes_Poi_2</v>
      </c>
      <c r="B2819" s="1">
        <v>46103</v>
      </c>
      <c r="C2819" s="3">
        <v>2</v>
      </c>
      <c r="D2819" t="s">
        <v>152</v>
      </c>
      <c r="E2819" t="s">
        <v>245</v>
      </c>
      <c r="F2819" t="s">
        <v>152</v>
      </c>
      <c r="G2819" t="s">
        <v>245</v>
      </c>
      <c r="H2819" t="s">
        <v>155</v>
      </c>
      <c r="I2819" t="str">
        <f>TRIM(SUBSTITUTE(Table1[[#This Row],[Player]], " ", ""))</f>
        <v>S.Harris</v>
      </c>
      <c r="J2819">
        <v>2</v>
      </c>
      <c r="K2819">
        <v>0</v>
      </c>
      <c r="L2819">
        <v>1</v>
      </c>
      <c r="M2819">
        <v>1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f t="shared" si="130"/>
        <v>3</v>
      </c>
      <c r="W2819" t="s">
        <v>8</v>
      </c>
      <c r="X2819" s="3">
        <v>8</v>
      </c>
      <c r="Y2819">
        <v>0</v>
      </c>
      <c r="AF2819">
        <f>Table1[[#This Row],[AB]]+Table1[[#This Row],[BB]]+Table1[[#This Row],[SF]]</f>
        <v>2</v>
      </c>
      <c r="AG2819">
        <f>Table1[[#This Row],[H]]+Table1[[#This Row],[BB]]</f>
        <v>1</v>
      </c>
      <c r="AH2819">
        <f>Table1[[#This Row],[H]]-Table1[[#This Row],[2B]]-Table1[[#This Row],[3B]]-Table1[[#This Row],[HR]]</f>
        <v>0</v>
      </c>
      <c r="AI2819" s="3">
        <f>IF(Table1[[#This Row],[Team_Game_Number]] &gt;_xlfn.MAXIFS(Table1[Team_Game_Number],Table1[Team],Table1[[#This Row],[Team]]) - 5,1,0)</f>
        <v>0</v>
      </c>
      <c r="AJ2819" cm="1">
        <f t="array" ref="AJ2819">MATCH(Table1[[#This Row],[Game_ID]],_xlfn.UNIQUE(_xlfn._xlws.FILTER(Table1[Game_ID],Table1[Team]=Table1[[#This Row],[Team]])),0)</f>
        <v>21</v>
      </c>
      <c r="AK2819">
        <f>IF(Table1[[#This Row],[Last5_Flag]]=1,1,0)</f>
        <v>0</v>
      </c>
      <c r="AL2819">
        <f>COUNTIFS(
    Table1[Player Name], Table1[[#This Row],[Player Name]],
    Table1[Position], Table1[[#This Row],[Position]]
)</f>
        <v>5</v>
      </c>
      <c r="AM2819" t="str" cm="1">
        <f t="array" ref="AM28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20" spans="1:39" x14ac:dyDescent="0.2">
      <c r="A2820" t="str">
        <f>TEXT(Table1[[#This Row],[Date]],"yyyymmdd") &amp; "_" &amp; (LEFT(D2820,3) &amp; "_" &amp; LEFT(E2820,3) &amp; "_" &amp; (Table1[[#This Row],[Game_no.]]))</f>
        <v>20260322_Wes_Poi_2</v>
      </c>
      <c r="B2820" s="1">
        <v>46103</v>
      </c>
      <c r="C2820" s="3">
        <v>2</v>
      </c>
      <c r="D2820" t="s">
        <v>152</v>
      </c>
      <c r="E2820" t="s">
        <v>245</v>
      </c>
      <c r="F2820" t="s">
        <v>152</v>
      </c>
      <c r="G2820" t="s">
        <v>245</v>
      </c>
      <c r="H2820" t="s">
        <v>197</v>
      </c>
      <c r="I2820" t="str">
        <f>TRIM(SUBSTITUTE(Table1[[#This Row],[Player]], " ", ""))</f>
        <v>D.Deitrick</v>
      </c>
      <c r="J2820">
        <v>3</v>
      </c>
      <c r="K2820">
        <v>1</v>
      </c>
      <c r="L2820">
        <v>1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f t="shared" si="130"/>
        <v>1</v>
      </c>
      <c r="W2820" t="s">
        <v>53</v>
      </c>
      <c r="X2820" s="3">
        <v>9</v>
      </c>
      <c r="Y2820">
        <v>0</v>
      </c>
      <c r="AF2820">
        <f>Table1[[#This Row],[AB]]+Table1[[#This Row],[BB]]+Table1[[#This Row],[SF]]</f>
        <v>3</v>
      </c>
      <c r="AG2820">
        <f>Table1[[#This Row],[H]]+Table1[[#This Row],[BB]]</f>
        <v>1</v>
      </c>
      <c r="AH2820">
        <f>Table1[[#This Row],[H]]-Table1[[#This Row],[2B]]-Table1[[#This Row],[3B]]-Table1[[#This Row],[HR]]</f>
        <v>1</v>
      </c>
      <c r="AI2820" s="3">
        <f>IF(Table1[[#This Row],[Team_Game_Number]] &gt;_xlfn.MAXIFS(Table1[Team_Game_Number],Table1[Team],Table1[[#This Row],[Team]]) - 5,1,0)</f>
        <v>0</v>
      </c>
      <c r="AJ2820" cm="1">
        <f t="array" ref="AJ2820">MATCH(Table1[[#This Row],[Game_ID]],_xlfn.UNIQUE(_xlfn._xlws.FILTER(Table1[Game_ID],Table1[Team]=Table1[[#This Row],[Team]])),0)</f>
        <v>21</v>
      </c>
      <c r="AK2820">
        <f>IF(Table1[[#This Row],[Last5_Flag]]=1,1,0)</f>
        <v>0</v>
      </c>
      <c r="AL2820">
        <f>COUNTIFS(
    Table1[Player Name], Table1[[#This Row],[Player Name]],
    Table1[Position], Table1[[#This Row],[Position]]
)</f>
        <v>9</v>
      </c>
      <c r="AM2820" t="str" cm="1">
        <f t="array" ref="AM28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821" spans="1:39" x14ac:dyDescent="0.2">
      <c r="A2821" t="str">
        <f>TEXT(Table1[[#This Row],[Date]],"yyyymmdd") &amp; "_" &amp; (LEFT(D2821,3) &amp; "_" &amp; LEFT(E2821,3) &amp; "_" &amp; (Table1[[#This Row],[Game_no.]]))</f>
        <v>20260322_Wes_Poi_2</v>
      </c>
      <c r="B2821" s="1">
        <v>46103</v>
      </c>
      <c r="C2821" s="3">
        <v>2</v>
      </c>
      <c r="D2821" t="s">
        <v>152</v>
      </c>
      <c r="E2821" t="s">
        <v>245</v>
      </c>
      <c r="F2821" t="s">
        <v>152</v>
      </c>
      <c r="G2821" t="s">
        <v>245</v>
      </c>
      <c r="H2821" t="s">
        <v>163</v>
      </c>
      <c r="I2821" t="str">
        <f>TRIM(SUBSTITUTE(Table1[[#This Row],[Player]], " ", ""))</f>
        <v>F.Randolph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f t="shared" si="130"/>
        <v>0</v>
      </c>
      <c r="W2821" t="s">
        <v>48</v>
      </c>
      <c r="X2821" s="3"/>
      <c r="Y2821">
        <v>2</v>
      </c>
      <c r="AF2821">
        <f>Table1[[#This Row],[AB]]+Table1[[#This Row],[BB]]+Table1[[#This Row],[SF]]</f>
        <v>0</v>
      </c>
      <c r="AG2821">
        <f>Table1[[#This Row],[H]]+Table1[[#This Row],[BB]]</f>
        <v>0</v>
      </c>
      <c r="AH2821">
        <f>Table1[[#This Row],[H]]-Table1[[#This Row],[2B]]-Table1[[#This Row],[3B]]-Table1[[#This Row],[HR]]</f>
        <v>0</v>
      </c>
      <c r="AI2821" s="3">
        <f>IF(Table1[[#This Row],[Team_Game_Number]] &gt;_xlfn.MAXIFS(Table1[Team_Game_Number],Table1[Team],Table1[[#This Row],[Team]]) - 5,1,0)</f>
        <v>0</v>
      </c>
      <c r="AJ2821" cm="1">
        <f t="array" ref="AJ2821">MATCH(Table1[[#This Row],[Game_ID]],_xlfn.UNIQUE(_xlfn._xlws.FILTER(Table1[Game_ID],Table1[Team]=Table1[[#This Row],[Team]])),0)</f>
        <v>21</v>
      </c>
      <c r="AK2821">
        <f>IF(Table1[[#This Row],[Last5_Flag]]=1,1,0)</f>
        <v>0</v>
      </c>
      <c r="AL2821">
        <f>COUNTIFS(
    Table1[Player Name], Table1[[#This Row],[Player Name]],
    Table1[Position], Table1[[#This Row],[Position]]
)</f>
        <v>9</v>
      </c>
      <c r="AM2821" t="str" cm="1">
        <f t="array" ref="AM28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822" spans="1:39" x14ac:dyDescent="0.2">
      <c r="A2822" t="str">
        <f>TEXT(Table1[[#This Row],[Date]],"yyyymmdd") &amp; "_" &amp; (LEFT(D2822,3) &amp; "_" &amp; LEFT(E2822,3) &amp; "_" &amp; (Table1[[#This Row],[Game_no.]]))</f>
        <v>20260322_Wes_Poi_2</v>
      </c>
      <c r="B2822" s="1">
        <v>46103</v>
      </c>
      <c r="C2822" s="3">
        <v>2</v>
      </c>
      <c r="D2822" t="s">
        <v>152</v>
      </c>
      <c r="E2822" t="s">
        <v>245</v>
      </c>
      <c r="F2822" t="s">
        <v>245</v>
      </c>
      <c r="G2822" t="s">
        <v>152</v>
      </c>
      <c r="H2822" t="s">
        <v>246</v>
      </c>
      <c r="I2822" t="str">
        <f>TRIM(SUBSTITUTE(Table1[[#This Row],[Player]], " ", ""))</f>
        <v>M.Arndt</v>
      </c>
      <c r="J2822">
        <v>4</v>
      </c>
      <c r="K2822">
        <v>2</v>
      </c>
      <c r="L2822">
        <v>2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4</v>
      </c>
      <c r="T2822">
        <v>0</v>
      </c>
      <c r="U2822">
        <v>0</v>
      </c>
      <c r="V2822">
        <f t="shared" si="130"/>
        <v>2</v>
      </c>
      <c r="W2822" t="s">
        <v>57</v>
      </c>
      <c r="X2822" s="3">
        <v>1</v>
      </c>
      <c r="Y2822">
        <v>0</v>
      </c>
      <c r="AF2822">
        <f>Table1[[#This Row],[AB]]+Table1[[#This Row],[BB]]+Table1[[#This Row],[SF]]</f>
        <v>4</v>
      </c>
      <c r="AG2822">
        <f>Table1[[#This Row],[H]]+Table1[[#This Row],[BB]]</f>
        <v>2</v>
      </c>
      <c r="AH2822">
        <f>Table1[[#This Row],[H]]-Table1[[#This Row],[2B]]-Table1[[#This Row],[3B]]-Table1[[#This Row],[HR]]</f>
        <v>2</v>
      </c>
      <c r="AI2822" s="3">
        <f>IF(Table1[[#This Row],[Team_Game_Number]] &gt;_xlfn.MAXIFS(Table1[Team_Game_Number],Table1[Team],Table1[[#This Row],[Team]]) - 5,1,0)</f>
        <v>0</v>
      </c>
      <c r="AJ2822" cm="1">
        <f t="array" ref="AJ2822">MATCH(Table1[[#This Row],[Game_ID]],_xlfn.UNIQUE(_xlfn._xlws.FILTER(Table1[Game_ID],Table1[Team]=Table1[[#This Row],[Team]])),0)</f>
        <v>14</v>
      </c>
      <c r="AK2822">
        <f>IF(Table1[[#This Row],[Last5_Flag]]=1,1,0)</f>
        <v>0</v>
      </c>
      <c r="AL2822">
        <f>COUNTIFS(
    Table1[Player Name], Table1[[#This Row],[Player Name]],
    Table1[Position], Table1[[#This Row],[Position]]
)</f>
        <v>23</v>
      </c>
      <c r="AM2822" t="str" cm="1">
        <f t="array" ref="AM28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823" spans="1:39" x14ac:dyDescent="0.2">
      <c r="A2823" t="str">
        <f>TEXT(Table1[[#This Row],[Date]],"yyyymmdd") &amp; "_" &amp; (LEFT(D2823,3) &amp; "_" &amp; LEFT(E2823,3) &amp; "_" &amp; (Table1[[#This Row],[Game_no.]]))</f>
        <v>20260322_Wes_Poi_2</v>
      </c>
      <c r="B2823" s="1">
        <v>46103</v>
      </c>
      <c r="C2823" s="3">
        <v>2</v>
      </c>
      <c r="D2823" t="s">
        <v>152</v>
      </c>
      <c r="E2823" t="s">
        <v>245</v>
      </c>
      <c r="F2823" t="s">
        <v>245</v>
      </c>
      <c r="G2823" t="s">
        <v>152</v>
      </c>
      <c r="H2823" t="s">
        <v>256</v>
      </c>
      <c r="I2823" t="str">
        <f>TRIM(SUBSTITUTE(Table1[[#This Row],[Player]], " ", ""))</f>
        <v>C.Wright</v>
      </c>
      <c r="J2823">
        <v>4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f t="shared" si="130"/>
        <v>0</v>
      </c>
      <c r="W2823" t="s">
        <v>7</v>
      </c>
      <c r="X2823" s="3">
        <v>2</v>
      </c>
      <c r="Y2823">
        <v>0</v>
      </c>
      <c r="AF2823">
        <f>Table1[[#This Row],[AB]]+Table1[[#This Row],[BB]]+Table1[[#This Row],[SF]]</f>
        <v>4</v>
      </c>
      <c r="AG2823">
        <f>Table1[[#This Row],[H]]+Table1[[#This Row],[BB]]</f>
        <v>0</v>
      </c>
      <c r="AH2823">
        <f>Table1[[#This Row],[H]]-Table1[[#This Row],[2B]]-Table1[[#This Row],[3B]]-Table1[[#This Row],[HR]]</f>
        <v>0</v>
      </c>
      <c r="AI2823" s="3">
        <f>IF(Table1[[#This Row],[Team_Game_Number]] &gt;_xlfn.MAXIFS(Table1[Team_Game_Number],Table1[Team],Table1[[#This Row],[Team]]) - 5,1,0)</f>
        <v>0</v>
      </c>
      <c r="AJ2823" cm="1">
        <f t="array" ref="AJ2823">MATCH(Table1[[#This Row],[Game_ID]],_xlfn.UNIQUE(_xlfn._xlws.FILTER(Table1[Game_ID],Table1[Team]=Table1[[#This Row],[Team]])),0)</f>
        <v>14</v>
      </c>
      <c r="AK2823">
        <f>IF(Table1[[#This Row],[Last5_Flag]]=1,1,0)</f>
        <v>0</v>
      </c>
      <c r="AL2823">
        <f>COUNTIFS(
    Table1[Player Name], Table1[[#This Row],[Player Name]],
    Table1[Position], Table1[[#This Row],[Position]]
)</f>
        <v>13</v>
      </c>
      <c r="AM2823" t="str" cm="1">
        <f t="array" ref="AM28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824" spans="1:39" x14ac:dyDescent="0.2">
      <c r="A2824" t="str">
        <f>TEXT(Table1[[#This Row],[Date]],"yyyymmdd") &amp; "_" &amp; (LEFT(D2824,3) &amp; "_" &amp; LEFT(E2824,3) &amp; "_" &amp; (Table1[[#This Row],[Game_no.]]))</f>
        <v>20260322_Wes_Poi_2</v>
      </c>
      <c r="B2824" s="1">
        <v>46103</v>
      </c>
      <c r="C2824" s="3">
        <v>2</v>
      </c>
      <c r="D2824" t="s">
        <v>152</v>
      </c>
      <c r="E2824" t="s">
        <v>245</v>
      </c>
      <c r="F2824" t="s">
        <v>245</v>
      </c>
      <c r="G2824" t="s">
        <v>152</v>
      </c>
      <c r="H2824" t="s">
        <v>247</v>
      </c>
      <c r="I2824" t="str">
        <f>TRIM(SUBSTITUTE(Table1[[#This Row],[Player]], " ", ""))</f>
        <v>C.Mann</v>
      </c>
      <c r="J2824">
        <v>2</v>
      </c>
      <c r="K2824">
        <v>1</v>
      </c>
      <c r="L2824">
        <v>1</v>
      </c>
      <c r="M2824">
        <v>0</v>
      </c>
      <c r="N2824">
        <v>2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f t="shared" si="130"/>
        <v>1</v>
      </c>
      <c r="W2824" t="s">
        <v>48</v>
      </c>
      <c r="X2824" s="3">
        <v>3</v>
      </c>
      <c r="Y2824">
        <v>0</v>
      </c>
      <c r="AF2824">
        <f>Table1[[#This Row],[AB]]+Table1[[#This Row],[BB]]+Table1[[#This Row],[SF]]</f>
        <v>4</v>
      </c>
      <c r="AG2824">
        <f>Table1[[#This Row],[H]]+Table1[[#This Row],[BB]]</f>
        <v>3</v>
      </c>
      <c r="AH2824">
        <f>Table1[[#This Row],[H]]-Table1[[#This Row],[2B]]-Table1[[#This Row],[3B]]-Table1[[#This Row],[HR]]</f>
        <v>1</v>
      </c>
      <c r="AI2824" s="3">
        <f>IF(Table1[[#This Row],[Team_Game_Number]] &gt;_xlfn.MAXIFS(Table1[Team_Game_Number],Table1[Team],Table1[[#This Row],[Team]]) - 5,1,0)</f>
        <v>0</v>
      </c>
      <c r="AJ2824" cm="1">
        <f t="array" ref="AJ2824">MATCH(Table1[[#This Row],[Game_ID]],_xlfn.UNIQUE(_xlfn._xlws.FILTER(Table1[Game_ID],Table1[Team]=Table1[[#This Row],[Team]])),0)</f>
        <v>14</v>
      </c>
      <c r="AK2824">
        <f>IF(Table1[[#This Row],[Last5_Flag]]=1,1,0)</f>
        <v>0</v>
      </c>
      <c r="AL2824">
        <f>COUNTIFS(
    Table1[Player Name], Table1[[#This Row],[Player Name]],
    Table1[Position], Table1[[#This Row],[Position]]
)</f>
        <v>11</v>
      </c>
      <c r="AM2824" t="str" cm="1">
        <f t="array" ref="AM28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825" spans="1:39" x14ac:dyDescent="0.2">
      <c r="A2825" t="str">
        <f>TEXT(Table1[[#This Row],[Date]],"yyyymmdd") &amp; "_" &amp; (LEFT(D2825,3) &amp; "_" &amp; LEFT(E2825,3) &amp; "_" &amp; (Table1[[#This Row],[Game_no.]]))</f>
        <v>20260322_Wes_Poi_2</v>
      </c>
      <c r="B2825" s="1">
        <v>46103</v>
      </c>
      <c r="C2825" s="3">
        <v>2</v>
      </c>
      <c r="D2825" t="s">
        <v>152</v>
      </c>
      <c r="E2825" t="s">
        <v>245</v>
      </c>
      <c r="F2825" t="s">
        <v>245</v>
      </c>
      <c r="G2825" t="s">
        <v>152</v>
      </c>
      <c r="H2825" t="s">
        <v>249</v>
      </c>
      <c r="I2825" t="str">
        <f>TRIM(SUBSTITUTE(Table1[[#This Row],[Player]], " ", ""))</f>
        <v>G.Welsh</v>
      </c>
      <c r="J2825">
        <v>4</v>
      </c>
      <c r="K2825">
        <v>0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f t="shared" si="130"/>
        <v>1</v>
      </c>
      <c r="W2825" t="s">
        <v>52</v>
      </c>
      <c r="X2825" s="3">
        <v>4</v>
      </c>
      <c r="Y2825">
        <v>0</v>
      </c>
      <c r="AF2825">
        <f>Table1[[#This Row],[AB]]+Table1[[#This Row],[BB]]+Table1[[#This Row],[SF]]</f>
        <v>4</v>
      </c>
      <c r="AG2825">
        <f>Table1[[#This Row],[H]]+Table1[[#This Row],[BB]]</f>
        <v>1</v>
      </c>
      <c r="AH2825">
        <f>Table1[[#This Row],[H]]-Table1[[#This Row],[2B]]-Table1[[#This Row],[3B]]-Table1[[#This Row],[HR]]</f>
        <v>1</v>
      </c>
      <c r="AI2825" s="3">
        <f>IF(Table1[[#This Row],[Team_Game_Number]] &gt;_xlfn.MAXIFS(Table1[Team_Game_Number],Table1[Team],Table1[[#This Row],[Team]]) - 5,1,0)</f>
        <v>0</v>
      </c>
      <c r="AJ2825" cm="1">
        <f t="array" ref="AJ2825">MATCH(Table1[[#This Row],[Game_ID]],_xlfn.UNIQUE(_xlfn._xlws.FILTER(Table1[Game_ID],Table1[Team]=Table1[[#This Row],[Team]])),0)</f>
        <v>14</v>
      </c>
      <c r="AK2825">
        <f>IF(Table1[[#This Row],[Last5_Flag]]=1,1,0)</f>
        <v>0</v>
      </c>
      <c r="AL2825">
        <f>COUNTIFS(
    Table1[Player Name], Table1[[#This Row],[Player Name]],
    Table1[Position], Table1[[#This Row],[Position]]
)</f>
        <v>11</v>
      </c>
      <c r="AM2825" t="str" cm="1">
        <f t="array" ref="AM28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26" spans="1:39" x14ac:dyDescent="0.2">
      <c r="A2826" t="str">
        <f>TEXT(Table1[[#This Row],[Date]],"yyyymmdd") &amp; "_" &amp; (LEFT(D2826,3) &amp; "_" &amp; LEFT(E2826,3) &amp; "_" &amp; (Table1[[#This Row],[Game_no.]]))</f>
        <v>20260322_Wes_Poi_2</v>
      </c>
      <c r="B2826" s="1">
        <v>46103</v>
      </c>
      <c r="C2826" s="3">
        <v>2</v>
      </c>
      <c r="D2826" t="s">
        <v>152</v>
      </c>
      <c r="E2826" t="s">
        <v>245</v>
      </c>
      <c r="F2826" t="s">
        <v>245</v>
      </c>
      <c r="G2826" t="s">
        <v>152</v>
      </c>
      <c r="H2826" t="s">
        <v>258</v>
      </c>
      <c r="I2826" t="str">
        <f>TRIM(SUBSTITUTE(Table1[[#This Row],[Player]], " ", ""))</f>
        <v>B.Moudy</v>
      </c>
      <c r="J2826">
        <v>0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f t="shared" si="130"/>
        <v>0</v>
      </c>
      <c r="W2826" t="s">
        <v>73</v>
      </c>
      <c r="X2826" s="3"/>
      <c r="Y2826">
        <v>0</v>
      </c>
      <c r="AF2826">
        <f>Table1[[#This Row],[AB]]+Table1[[#This Row],[BB]]+Table1[[#This Row],[SF]]</f>
        <v>0</v>
      </c>
      <c r="AG2826">
        <f>Table1[[#This Row],[H]]+Table1[[#This Row],[BB]]</f>
        <v>0</v>
      </c>
      <c r="AH2826">
        <f>Table1[[#This Row],[H]]-Table1[[#This Row],[2B]]-Table1[[#This Row],[3B]]-Table1[[#This Row],[HR]]</f>
        <v>0</v>
      </c>
      <c r="AI2826" s="3">
        <f>IF(Table1[[#This Row],[Team_Game_Number]] &gt;_xlfn.MAXIFS(Table1[Team_Game_Number],Table1[Team],Table1[[#This Row],[Team]]) - 5,1,0)</f>
        <v>0</v>
      </c>
      <c r="AJ2826" cm="1">
        <f t="array" ref="AJ2826">MATCH(Table1[[#This Row],[Game_ID]],_xlfn.UNIQUE(_xlfn._xlws.FILTER(Table1[Game_ID],Table1[Team]=Table1[[#This Row],[Team]])),0)</f>
        <v>14</v>
      </c>
      <c r="AK2826">
        <f>IF(Table1[[#This Row],[Last5_Flag]]=1,1,0)</f>
        <v>0</v>
      </c>
      <c r="AL2826">
        <f>COUNTIFS(
    Table1[Player Name], Table1[[#This Row],[Player Name]],
    Table1[Position], Table1[[#This Row],[Position]]
)</f>
        <v>11</v>
      </c>
      <c r="AM2826" t="str" cm="1">
        <f t="array" ref="AM28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827" spans="1:39" x14ac:dyDescent="0.2">
      <c r="A2827" t="str">
        <f>TEXT(Table1[[#This Row],[Date]],"yyyymmdd") &amp; "_" &amp; (LEFT(D2827,3) &amp; "_" &amp; LEFT(E2827,3) &amp; "_" &amp; (Table1[[#This Row],[Game_no.]]))</f>
        <v>20260322_Wes_Poi_2</v>
      </c>
      <c r="B2827" s="1">
        <v>46103</v>
      </c>
      <c r="C2827" s="3">
        <v>2</v>
      </c>
      <c r="D2827" t="s">
        <v>152</v>
      </c>
      <c r="E2827" t="s">
        <v>245</v>
      </c>
      <c r="F2827" t="s">
        <v>245</v>
      </c>
      <c r="G2827" t="s">
        <v>152</v>
      </c>
      <c r="H2827" t="s">
        <v>251</v>
      </c>
      <c r="I2827" t="str">
        <f>TRIM(SUBSTITUTE(Table1[[#This Row],[Player]], " ", ""))</f>
        <v>S.Cope</v>
      </c>
      <c r="J2827">
        <v>4</v>
      </c>
      <c r="K2827">
        <v>0</v>
      </c>
      <c r="L2827">
        <v>2</v>
      </c>
      <c r="M2827">
        <v>1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f t="shared" si="130"/>
        <v>2</v>
      </c>
      <c r="W2827" t="s">
        <v>50</v>
      </c>
      <c r="X2827" s="3">
        <v>5</v>
      </c>
      <c r="Y2827">
        <v>0</v>
      </c>
      <c r="AF2827">
        <f>Table1[[#This Row],[AB]]+Table1[[#This Row],[BB]]+Table1[[#This Row],[SF]]</f>
        <v>4</v>
      </c>
      <c r="AG2827">
        <f>Table1[[#This Row],[H]]+Table1[[#This Row],[BB]]</f>
        <v>2</v>
      </c>
      <c r="AH2827">
        <f>Table1[[#This Row],[H]]-Table1[[#This Row],[2B]]-Table1[[#This Row],[3B]]-Table1[[#This Row],[HR]]</f>
        <v>2</v>
      </c>
      <c r="AI2827" s="3">
        <f>IF(Table1[[#This Row],[Team_Game_Number]] &gt;_xlfn.MAXIFS(Table1[Team_Game_Number],Table1[Team],Table1[[#This Row],[Team]]) - 5,1,0)</f>
        <v>0</v>
      </c>
      <c r="AJ2827" cm="1">
        <f t="array" ref="AJ2827">MATCH(Table1[[#This Row],[Game_ID]],_xlfn.UNIQUE(_xlfn._xlws.FILTER(Table1[Game_ID],Table1[Team]=Table1[[#This Row],[Team]])),0)</f>
        <v>14</v>
      </c>
      <c r="AK2827">
        <f>IF(Table1[[#This Row],[Last5_Flag]]=1,1,0)</f>
        <v>0</v>
      </c>
      <c r="AL2827">
        <f>COUNTIFS(
    Table1[Player Name], Table1[[#This Row],[Player Name]],
    Table1[Position], Table1[[#This Row],[Position]]
)</f>
        <v>3</v>
      </c>
      <c r="AM2827" t="str" cm="1">
        <f t="array" ref="AM28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828" spans="1:39" x14ac:dyDescent="0.2">
      <c r="A2828" t="str">
        <f>TEXT(Table1[[#This Row],[Date]],"yyyymmdd") &amp; "_" &amp; (LEFT(D2828,3) &amp; "_" &amp; LEFT(E2828,3) &amp; "_" &amp; (Table1[[#This Row],[Game_no.]]))</f>
        <v>20260322_Wes_Poi_2</v>
      </c>
      <c r="B2828" s="1">
        <v>46103</v>
      </c>
      <c r="C2828" s="3">
        <v>2</v>
      </c>
      <c r="D2828" t="s">
        <v>152</v>
      </c>
      <c r="E2828" t="s">
        <v>245</v>
      </c>
      <c r="F2828" t="s">
        <v>245</v>
      </c>
      <c r="G2828" t="s">
        <v>152</v>
      </c>
      <c r="H2828" t="s">
        <v>254</v>
      </c>
      <c r="I2828" t="str">
        <f>TRIM(SUBSTITUTE(Table1[[#This Row],[Player]], " ", ""))</f>
        <v>J.Hess</v>
      </c>
      <c r="J2828">
        <v>4</v>
      </c>
      <c r="K2828">
        <v>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f t="shared" si="130"/>
        <v>1</v>
      </c>
      <c r="W2828" t="s">
        <v>43</v>
      </c>
      <c r="X2828" s="3">
        <v>6</v>
      </c>
      <c r="Y2828">
        <v>0</v>
      </c>
      <c r="AF2828">
        <f>Table1[[#This Row],[AB]]+Table1[[#This Row],[BB]]+Table1[[#This Row],[SF]]</f>
        <v>4</v>
      </c>
      <c r="AG2828">
        <f>Table1[[#This Row],[H]]+Table1[[#This Row],[BB]]</f>
        <v>1</v>
      </c>
      <c r="AH2828">
        <f>Table1[[#This Row],[H]]-Table1[[#This Row],[2B]]-Table1[[#This Row],[3B]]-Table1[[#This Row],[HR]]</f>
        <v>1</v>
      </c>
      <c r="AI2828" s="3">
        <f>IF(Table1[[#This Row],[Team_Game_Number]] &gt;_xlfn.MAXIFS(Table1[Team_Game_Number],Table1[Team],Table1[[#This Row],[Team]]) - 5,1,0)</f>
        <v>0</v>
      </c>
      <c r="AJ2828" cm="1">
        <f t="array" ref="AJ2828">MATCH(Table1[[#This Row],[Game_ID]],_xlfn.UNIQUE(_xlfn._xlws.FILTER(Table1[Game_ID],Table1[Team]=Table1[[#This Row],[Team]])),0)</f>
        <v>14</v>
      </c>
      <c r="AK2828">
        <f>IF(Table1[[#This Row],[Last5_Flag]]=1,1,0)</f>
        <v>0</v>
      </c>
      <c r="AL2828">
        <f>COUNTIFS(
    Table1[Player Name], Table1[[#This Row],[Player Name]],
    Table1[Position], Table1[[#This Row],[Position]]
)</f>
        <v>21</v>
      </c>
      <c r="AM2828" t="str" cm="1">
        <f t="array" ref="AM28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29" spans="1:39" x14ac:dyDescent="0.2">
      <c r="A2829" t="str">
        <f>TEXT(Table1[[#This Row],[Date]],"yyyymmdd") &amp; "_" &amp; (LEFT(D2829,3) &amp; "_" &amp; LEFT(E2829,3) &amp; "_" &amp; (Table1[[#This Row],[Game_no.]]))</f>
        <v>20260322_Wes_Poi_2</v>
      </c>
      <c r="B2829" s="1">
        <v>46103</v>
      </c>
      <c r="C2829" s="3">
        <v>2</v>
      </c>
      <c r="D2829" t="s">
        <v>152</v>
      </c>
      <c r="E2829" t="s">
        <v>245</v>
      </c>
      <c r="F2829" t="s">
        <v>245</v>
      </c>
      <c r="G2829" t="s">
        <v>152</v>
      </c>
      <c r="H2829" t="s">
        <v>248</v>
      </c>
      <c r="I2829" t="str">
        <f>TRIM(SUBSTITUTE(Table1[[#This Row],[Player]], " ", ""))</f>
        <v>E.Henry</v>
      </c>
      <c r="J2829">
        <v>2</v>
      </c>
      <c r="K2829">
        <v>0</v>
      </c>
      <c r="L2829">
        <v>1</v>
      </c>
      <c r="M2829">
        <v>1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f t="shared" si="130"/>
        <v>3</v>
      </c>
      <c r="W2829" t="s">
        <v>53</v>
      </c>
      <c r="X2829" s="3">
        <v>7</v>
      </c>
      <c r="Y2829">
        <v>0</v>
      </c>
      <c r="AF2829">
        <f>Table1[[#This Row],[AB]]+Table1[[#This Row],[BB]]+Table1[[#This Row],[SF]]</f>
        <v>3</v>
      </c>
      <c r="AG2829">
        <f>Table1[[#This Row],[H]]+Table1[[#This Row],[BB]]</f>
        <v>1</v>
      </c>
      <c r="AH2829">
        <f>Table1[[#This Row],[H]]-Table1[[#This Row],[2B]]-Table1[[#This Row],[3B]]-Table1[[#This Row],[HR]]</f>
        <v>0</v>
      </c>
      <c r="AI2829" s="3">
        <f>IF(Table1[[#This Row],[Team_Game_Number]] &gt;_xlfn.MAXIFS(Table1[Team_Game_Number],Table1[Team],Table1[[#This Row],[Team]]) - 5,1,0)</f>
        <v>0</v>
      </c>
      <c r="AJ2829" cm="1">
        <f t="array" ref="AJ2829">MATCH(Table1[[#This Row],[Game_ID]],_xlfn.UNIQUE(_xlfn._xlws.FILTER(Table1[Game_ID],Table1[Team]=Table1[[#This Row],[Team]])),0)</f>
        <v>14</v>
      </c>
      <c r="AK2829">
        <f>IF(Table1[[#This Row],[Last5_Flag]]=1,1,0)</f>
        <v>0</v>
      </c>
      <c r="AL2829">
        <f>COUNTIFS(
    Table1[Player Name], Table1[[#This Row],[Player Name]],
    Table1[Position], Table1[[#This Row],[Position]]
)</f>
        <v>13</v>
      </c>
      <c r="AM2829" t="str" cm="1">
        <f t="array" ref="AM28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830" spans="1:39" x14ac:dyDescent="0.2">
      <c r="A2830" t="str">
        <f>TEXT(Table1[[#This Row],[Date]],"yyyymmdd") &amp; "_" &amp; (LEFT(D2830,3) &amp; "_" &amp; LEFT(E2830,3) &amp; "_" &amp; (Table1[[#This Row],[Game_no.]]))</f>
        <v>20260322_Wes_Poi_2</v>
      </c>
      <c r="B2830" s="1">
        <v>46103</v>
      </c>
      <c r="C2830" s="3">
        <v>2</v>
      </c>
      <c r="D2830" t="s">
        <v>152</v>
      </c>
      <c r="E2830" t="s">
        <v>245</v>
      </c>
      <c r="F2830" t="s">
        <v>245</v>
      </c>
      <c r="G2830" t="s">
        <v>152</v>
      </c>
      <c r="H2830" t="s">
        <v>349</v>
      </c>
      <c r="I2830" t="str">
        <f>TRIM(SUBSTITUTE(Table1[[#This Row],[Player]], " ", ""))</f>
        <v>G.Labrie</v>
      </c>
      <c r="J2830">
        <v>3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f t="shared" si="130"/>
        <v>0</v>
      </c>
      <c r="W2830" t="s">
        <v>8</v>
      </c>
      <c r="X2830" s="3">
        <v>8</v>
      </c>
      <c r="Y2830">
        <v>0</v>
      </c>
      <c r="AF2830">
        <f>Table1[[#This Row],[AB]]+Table1[[#This Row],[BB]]+Table1[[#This Row],[SF]]</f>
        <v>3</v>
      </c>
      <c r="AG2830">
        <f>Table1[[#This Row],[H]]+Table1[[#This Row],[BB]]</f>
        <v>0</v>
      </c>
      <c r="AH2830">
        <f>Table1[[#This Row],[H]]-Table1[[#This Row],[2B]]-Table1[[#This Row],[3B]]-Table1[[#This Row],[HR]]</f>
        <v>0</v>
      </c>
      <c r="AI2830" s="3">
        <f>IF(Table1[[#This Row],[Team_Game_Number]] &gt;_xlfn.MAXIFS(Table1[Team_Game_Number],Table1[Team],Table1[[#This Row],[Team]]) - 5,1,0)</f>
        <v>0</v>
      </c>
      <c r="AJ2830" cm="1">
        <f t="array" ref="AJ2830">MATCH(Table1[[#This Row],[Game_ID]],_xlfn.UNIQUE(_xlfn._xlws.FILTER(Table1[Game_ID],Table1[Team]=Table1[[#This Row],[Team]])),0)</f>
        <v>14</v>
      </c>
      <c r="AK2830">
        <f>IF(Table1[[#This Row],[Last5_Flag]]=1,1,0)</f>
        <v>0</v>
      </c>
      <c r="AL2830">
        <f>COUNTIFS(
    Table1[Player Name], Table1[[#This Row],[Player Name]],
    Table1[Position], Table1[[#This Row],[Position]]
)</f>
        <v>20</v>
      </c>
      <c r="AM2830" t="str" cm="1">
        <f t="array" ref="AM28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831" spans="1:39" x14ac:dyDescent="0.2">
      <c r="A2831" t="str">
        <f>TEXT(Table1[[#This Row],[Date]],"yyyymmdd") &amp; "_" &amp; (LEFT(D2831,3) &amp; "_" &amp; LEFT(E2831,3) &amp; "_" &amp; (Table1[[#This Row],[Game_no.]]))</f>
        <v>20260322_Wes_Poi_2</v>
      </c>
      <c r="B2831" s="1">
        <v>46103</v>
      </c>
      <c r="C2831" s="3">
        <v>2</v>
      </c>
      <c r="D2831" t="s">
        <v>152</v>
      </c>
      <c r="E2831" t="s">
        <v>245</v>
      </c>
      <c r="F2831" t="s">
        <v>245</v>
      </c>
      <c r="G2831" t="s">
        <v>152</v>
      </c>
      <c r="H2831" t="s">
        <v>252</v>
      </c>
      <c r="I2831" t="str">
        <f>TRIM(SUBSTITUTE(Table1[[#This Row],[Player]], " ", ""))</f>
        <v>K.Fabiano</v>
      </c>
      <c r="J2831">
        <v>1</v>
      </c>
      <c r="K2831">
        <v>1</v>
      </c>
      <c r="L2831">
        <v>0</v>
      </c>
      <c r="M2831">
        <v>0</v>
      </c>
      <c r="N2831">
        <v>2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f t="shared" si="130"/>
        <v>0</v>
      </c>
      <c r="W2831" t="s">
        <v>54</v>
      </c>
      <c r="X2831" s="3">
        <v>9</v>
      </c>
      <c r="Y2831">
        <v>0</v>
      </c>
      <c r="AF2831">
        <f>Table1[[#This Row],[AB]]+Table1[[#This Row],[BB]]+Table1[[#This Row],[SF]]</f>
        <v>3</v>
      </c>
      <c r="AG2831">
        <f>Table1[[#This Row],[H]]+Table1[[#This Row],[BB]]</f>
        <v>2</v>
      </c>
      <c r="AH2831">
        <f>Table1[[#This Row],[H]]-Table1[[#This Row],[2B]]-Table1[[#This Row],[3B]]-Table1[[#This Row],[HR]]</f>
        <v>0</v>
      </c>
      <c r="AI2831" s="3">
        <f>IF(Table1[[#This Row],[Team_Game_Number]] &gt;_xlfn.MAXIFS(Table1[Team_Game_Number],Table1[Team],Table1[[#This Row],[Team]]) - 5,1,0)</f>
        <v>0</v>
      </c>
      <c r="AJ2831" cm="1">
        <f t="array" ref="AJ2831">MATCH(Table1[[#This Row],[Game_ID]],_xlfn.UNIQUE(_xlfn._xlws.FILTER(Table1[Game_ID],Table1[Team]=Table1[[#This Row],[Team]])),0)</f>
        <v>14</v>
      </c>
      <c r="AK2831">
        <f>IF(Table1[[#This Row],[Last5_Flag]]=1,1,0)</f>
        <v>0</v>
      </c>
      <c r="AL2831">
        <f>COUNTIFS(
    Table1[Player Name], Table1[[#This Row],[Player Name]],
    Table1[Position], Table1[[#This Row],[Position]]
)</f>
        <v>21</v>
      </c>
      <c r="AM2831" t="str" cm="1">
        <f t="array" ref="AM28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832" spans="1:39" x14ac:dyDescent="0.2">
      <c r="A2832" t="str">
        <f>TEXT(Table1[[#This Row],[Date]],"yyyymmdd") &amp; "_" &amp; (LEFT(D2832,3) &amp; "_" &amp; LEFT(E2832,3) &amp; "_" &amp; (Table1[[#This Row],[Game_no.]]))</f>
        <v>20260322_Wes_Poi_2</v>
      </c>
      <c r="B2832" s="1">
        <v>46103</v>
      </c>
      <c r="C2832" s="3">
        <v>2</v>
      </c>
      <c r="D2832" t="s">
        <v>152</v>
      </c>
      <c r="E2832" t="s">
        <v>245</v>
      </c>
      <c r="F2832" t="s">
        <v>245</v>
      </c>
      <c r="G2832" t="s">
        <v>152</v>
      </c>
      <c r="H2832" t="s">
        <v>259</v>
      </c>
      <c r="I2832" t="str">
        <f>TRIM(SUBSTITUTE(Table1[[#This Row],[Player]], " ", ""))</f>
        <v>J.Johnson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f t="shared" si="130"/>
        <v>0</v>
      </c>
      <c r="W2832" t="s">
        <v>58</v>
      </c>
      <c r="X2832" s="3"/>
      <c r="Y2832">
        <v>0</v>
      </c>
      <c r="Z2832">
        <v>6</v>
      </c>
      <c r="AA2832">
        <v>8</v>
      </c>
      <c r="AB2832">
        <v>6</v>
      </c>
      <c r="AC2832">
        <v>6</v>
      </c>
      <c r="AD2832">
        <v>4</v>
      </c>
      <c r="AE2832">
        <v>2</v>
      </c>
      <c r="AF2832">
        <f>Table1[[#This Row],[AB]]+Table1[[#This Row],[BB]]+Table1[[#This Row],[SF]]</f>
        <v>0</v>
      </c>
      <c r="AG2832">
        <f>Table1[[#This Row],[H]]+Table1[[#This Row],[BB]]</f>
        <v>0</v>
      </c>
      <c r="AH2832">
        <f>Table1[[#This Row],[H]]-Table1[[#This Row],[2B]]-Table1[[#This Row],[3B]]-Table1[[#This Row],[HR]]</f>
        <v>0</v>
      </c>
      <c r="AI2832" s="3">
        <f>IF(Table1[[#This Row],[Team_Game_Number]] &gt;_xlfn.MAXIFS(Table1[Team_Game_Number],Table1[Team],Table1[[#This Row],[Team]]) - 5,1,0)</f>
        <v>0</v>
      </c>
      <c r="AJ2832" cm="1">
        <f t="array" ref="AJ2832">MATCH(Table1[[#This Row],[Game_ID]],_xlfn.UNIQUE(_xlfn._xlws.FILTER(Table1[Game_ID],Table1[Team]=Table1[[#This Row],[Team]])),0)</f>
        <v>14</v>
      </c>
      <c r="AK2832">
        <f>IF(Table1[[#This Row],[Last5_Flag]]=1,1,0)</f>
        <v>0</v>
      </c>
      <c r="AL2832">
        <f>COUNTIFS(
    Table1[Player Name], Table1[[#This Row],[Player Name]],
    Table1[Position], Table1[[#This Row],[Position]]
)</f>
        <v>11</v>
      </c>
      <c r="AM2832" t="str" cm="1">
        <f t="array" ref="AM28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833" spans="1:39" x14ac:dyDescent="0.2">
      <c r="A2833" t="str">
        <f>TEXT(Table1[[#This Row],[Date]],"yyyymmdd") &amp; "_" &amp; (LEFT(D2833,3) &amp; "_" &amp; LEFT(E2833,3) &amp; "_" &amp; (Table1[[#This Row],[Game_no.]]))</f>
        <v>20260322_Con_WVS_1</v>
      </c>
      <c r="B2833" s="1">
        <v>46103</v>
      </c>
      <c r="C2833" s="3">
        <v>1</v>
      </c>
      <c r="D2833" t="s">
        <v>97</v>
      </c>
      <c r="E2833" t="s">
        <v>130</v>
      </c>
      <c r="F2833" t="s">
        <v>97</v>
      </c>
      <c r="G2833" t="s">
        <v>130</v>
      </c>
      <c r="H2833" t="s">
        <v>98</v>
      </c>
      <c r="I2833" t="str">
        <f>TRIM(SUBSTITUTE(Table1[[#This Row],[Player]], " ", ""))</f>
        <v>K.Morgan</v>
      </c>
      <c r="J2833">
        <v>4</v>
      </c>
      <c r="K2833">
        <v>2</v>
      </c>
      <c r="L2833">
        <v>2</v>
      </c>
      <c r="M2833">
        <v>1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0</v>
      </c>
      <c r="V2833">
        <f t="shared" si="130"/>
        <v>5</v>
      </c>
      <c r="W2833" t="s">
        <v>8</v>
      </c>
      <c r="X2833" s="3">
        <v>1</v>
      </c>
      <c r="Y2833">
        <v>0</v>
      </c>
      <c r="AF2833">
        <f>Table1[[#This Row],[AB]]+Table1[[#This Row],[BB]]+Table1[[#This Row],[SF]]</f>
        <v>4</v>
      </c>
      <c r="AG2833">
        <f>Table1[[#This Row],[H]]+Table1[[#This Row],[BB]]</f>
        <v>2</v>
      </c>
      <c r="AH2833">
        <f>Table1[[#This Row],[H]]-Table1[[#This Row],[2B]]-Table1[[#This Row],[3B]]-Table1[[#This Row],[HR]]</f>
        <v>1</v>
      </c>
      <c r="AI2833" s="3">
        <f>IF(Table1[[#This Row],[Team_Game_Number]] &gt;_xlfn.MAXIFS(Table1[Team_Game_Number],Table1[Team],Table1[[#This Row],[Team]]) - 5,1,0)</f>
        <v>0</v>
      </c>
      <c r="AJ2833" cm="1">
        <f t="array" ref="AJ2833">MATCH(Table1[[#This Row],[Game_ID]],_xlfn.UNIQUE(_xlfn._xlws.FILTER(Table1[Game_ID],Table1[Team]=Table1[[#This Row],[Team]])),0)</f>
        <v>21</v>
      </c>
      <c r="AK2833">
        <f>IF(Table1[[#This Row],[Last5_Flag]]=1,1,0)</f>
        <v>0</v>
      </c>
      <c r="AL2833">
        <f>COUNTIFS(
    Table1[Player Name], Table1[[#This Row],[Player Name]],
    Table1[Position], Table1[[#This Row],[Position]]
)</f>
        <v>28</v>
      </c>
      <c r="AM2833" t="str" cm="1">
        <f t="array" ref="AM28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834" spans="1:39" x14ac:dyDescent="0.2">
      <c r="A2834" t="str">
        <f>TEXT(Table1[[#This Row],[Date]],"yyyymmdd") &amp; "_" &amp; (LEFT(D2834,3) &amp; "_" &amp; LEFT(E2834,3) &amp; "_" &amp; (Table1[[#This Row],[Game_no.]]))</f>
        <v>20260322_Con_WVS_1</v>
      </c>
      <c r="B2834" s="1">
        <v>46103</v>
      </c>
      <c r="C2834" s="3">
        <v>1</v>
      </c>
      <c r="D2834" t="s">
        <v>97</v>
      </c>
      <c r="E2834" t="s">
        <v>130</v>
      </c>
      <c r="F2834" t="s">
        <v>97</v>
      </c>
      <c r="G2834" t="s">
        <v>130</v>
      </c>
      <c r="H2834" t="s">
        <v>101</v>
      </c>
      <c r="I2834" t="str">
        <f>TRIM(SUBSTITUTE(Table1[[#This Row],[Player]], " ", ""))</f>
        <v>L.Lewis</v>
      </c>
      <c r="J2834">
        <v>3</v>
      </c>
      <c r="K2834">
        <v>1</v>
      </c>
      <c r="L2834">
        <v>3</v>
      </c>
      <c r="M2834">
        <v>2</v>
      </c>
      <c r="N2834">
        <v>1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f t="shared" ref="V2834:V2897" si="131">L2834*1+P2834*2+Q2834*3+R2834*4</f>
        <v>5</v>
      </c>
      <c r="W2834" t="s">
        <v>48</v>
      </c>
      <c r="X2834" s="3">
        <v>2</v>
      </c>
      <c r="Y2834">
        <v>0</v>
      </c>
      <c r="AF2834">
        <f>Table1[[#This Row],[AB]]+Table1[[#This Row],[BB]]+Table1[[#This Row],[SF]]</f>
        <v>4</v>
      </c>
      <c r="AG2834">
        <f>Table1[[#This Row],[H]]+Table1[[#This Row],[BB]]</f>
        <v>4</v>
      </c>
      <c r="AH2834">
        <f>Table1[[#This Row],[H]]-Table1[[#This Row],[2B]]-Table1[[#This Row],[3B]]-Table1[[#This Row],[HR]]</f>
        <v>2</v>
      </c>
      <c r="AI2834" s="3">
        <f>IF(Table1[[#This Row],[Team_Game_Number]] &gt;_xlfn.MAXIFS(Table1[Team_Game_Number],Table1[Team],Table1[[#This Row],[Team]]) - 5,1,0)</f>
        <v>0</v>
      </c>
      <c r="AJ2834" cm="1">
        <f t="array" ref="AJ2834">MATCH(Table1[[#This Row],[Game_ID]],_xlfn.UNIQUE(_xlfn._xlws.FILTER(Table1[Game_ID],Table1[Team]=Table1[[#This Row],[Team]])),0)</f>
        <v>21</v>
      </c>
      <c r="AK2834">
        <f>IF(Table1[[#This Row],[Last5_Flag]]=1,1,0)</f>
        <v>0</v>
      </c>
      <c r="AL2834">
        <f>COUNTIFS(
    Table1[Player Name], Table1[[#This Row],[Player Name]],
    Table1[Position], Table1[[#This Row],[Position]]
)</f>
        <v>28</v>
      </c>
      <c r="AM2834" t="str" cm="1">
        <f t="array" ref="AM28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835" spans="1:39" x14ac:dyDescent="0.2">
      <c r="A2835" t="str">
        <f>TEXT(Table1[[#This Row],[Date]],"yyyymmdd") &amp; "_" &amp; (LEFT(D2835,3) &amp; "_" &amp; LEFT(E2835,3) &amp; "_" &amp; (Table1[[#This Row],[Game_no.]]))</f>
        <v>20260322_Con_WVS_1</v>
      </c>
      <c r="B2835" s="1">
        <v>46103</v>
      </c>
      <c r="C2835" s="3">
        <v>1</v>
      </c>
      <c r="D2835" t="s">
        <v>97</v>
      </c>
      <c r="E2835" t="s">
        <v>130</v>
      </c>
      <c r="F2835" t="s">
        <v>97</v>
      </c>
      <c r="G2835" t="s">
        <v>130</v>
      </c>
      <c r="H2835" t="s">
        <v>100</v>
      </c>
      <c r="I2835" t="str">
        <f>TRIM(SUBSTITUTE(Table1[[#This Row],[Player]], " ", ""))</f>
        <v>M.Hollis</v>
      </c>
      <c r="J2835">
        <v>2</v>
      </c>
      <c r="K2835">
        <v>1</v>
      </c>
      <c r="L2835">
        <v>2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f t="shared" si="131"/>
        <v>2</v>
      </c>
      <c r="W2835" t="s">
        <v>166</v>
      </c>
      <c r="X2835" s="3">
        <v>3</v>
      </c>
      <c r="Y2835">
        <v>0</v>
      </c>
      <c r="Z2835">
        <v>2</v>
      </c>
      <c r="AA2835">
        <v>4</v>
      </c>
      <c r="AB2835">
        <v>2</v>
      </c>
      <c r="AC2835">
        <v>2</v>
      </c>
      <c r="AD2835">
        <v>1</v>
      </c>
      <c r="AE2835">
        <v>0</v>
      </c>
      <c r="AF2835">
        <f>Table1[[#This Row],[AB]]+Table1[[#This Row],[BB]]+Table1[[#This Row],[SF]]</f>
        <v>3</v>
      </c>
      <c r="AG2835">
        <f>Table1[[#This Row],[H]]+Table1[[#This Row],[BB]]</f>
        <v>2</v>
      </c>
      <c r="AH2835">
        <f>Table1[[#This Row],[H]]-Table1[[#This Row],[2B]]-Table1[[#This Row],[3B]]-Table1[[#This Row],[HR]]</f>
        <v>2</v>
      </c>
      <c r="AI2835" s="3">
        <f>IF(Table1[[#This Row],[Team_Game_Number]] &gt;_xlfn.MAXIFS(Table1[Team_Game_Number],Table1[Team],Table1[[#This Row],[Team]]) - 5,1,0)</f>
        <v>0</v>
      </c>
      <c r="AJ2835" cm="1">
        <f t="array" ref="AJ2835">MATCH(Table1[[#This Row],[Game_ID]],_xlfn.UNIQUE(_xlfn._xlws.FILTER(Table1[Game_ID],Table1[Team]=Table1[[#This Row],[Team]])),0)</f>
        <v>21</v>
      </c>
      <c r="AK2835">
        <f>IF(Table1[[#This Row],[Last5_Flag]]=1,1,0)</f>
        <v>0</v>
      </c>
      <c r="AL2835">
        <f>COUNTIFS(
    Table1[Player Name], Table1[[#This Row],[Player Name]],
    Table1[Position], Table1[[#This Row],[Position]]
)</f>
        <v>4</v>
      </c>
      <c r="AM2835" t="str" cm="1">
        <f t="array" ref="AM28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836" spans="1:39" x14ac:dyDescent="0.2">
      <c r="A2836" t="str">
        <f>TEXT(Table1[[#This Row],[Date]],"yyyymmdd") &amp; "_" &amp; (LEFT(D2836,3) &amp; "_" &amp; LEFT(E2836,3) &amp; "_" &amp; (Table1[[#This Row],[Game_no.]]))</f>
        <v>20260322_Con_WVS_1</v>
      </c>
      <c r="B2836" s="1">
        <v>46103</v>
      </c>
      <c r="C2836" s="3">
        <v>1</v>
      </c>
      <c r="D2836" t="s">
        <v>97</v>
      </c>
      <c r="E2836" t="s">
        <v>130</v>
      </c>
      <c r="F2836" t="s">
        <v>97</v>
      </c>
      <c r="G2836" t="s">
        <v>130</v>
      </c>
      <c r="H2836" t="s">
        <v>232</v>
      </c>
      <c r="I2836" t="str">
        <f>TRIM(SUBSTITUTE(Table1[[#This Row],[Player]], " ", ""))</f>
        <v>M.Gregory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f t="shared" si="131"/>
        <v>0</v>
      </c>
      <c r="W2836" t="s">
        <v>73</v>
      </c>
      <c r="X2836" s="3"/>
      <c r="Y2836">
        <v>0</v>
      </c>
      <c r="AF2836">
        <f>Table1[[#This Row],[AB]]+Table1[[#This Row],[BB]]+Table1[[#This Row],[SF]]</f>
        <v>0</v>
      </c>
      <c r="AG2836">
        <f>Table1[[#This Row],[H]]+Table1[[#This Row],[BB]]</f>
        <v>0</v>
      </c>
      <c r="AH2836">
        <f>Table1[[#This Row],[H]]-Table1[[#This Row],[2B]]-Table1[[#This Row],[3B]]-Table1[[#This Row],[HR]]</f>
        <v>0</v>
      </c>
      <c r="AI2836" s="3">
        <f>IF(Table1[[#This Row],[Team_Game_Number]] &gt;_xlfn.MAXIFS(Table1[Team_Game_Number],Table1[Team],Table1[[#This Row],[Team]]) - 5,1,0)</f>
        <v>0</v>
      </c>
      <c r="AJ2836" cm="1">
        <f t="array" ref="AJ2836">MATCH(Table1[[#This Row],[Game_ID]],_xlfn.UNIQUE(_xlfn._xlws.FILTER(Table1[Game_ID],Table1[Team]=Table1[[#This Row],[Team]])),0)</f>
        <v>21</v>
      </c>
      <c r="AK2836">
        <f>IF(Table1[[#This Row],[Last5_Flag]]=1,1,0)</f>
        <v>0</v>
      </c>
      <c r="AL2836">
        <f>COUNTIFS(
    Table1[Player Name], Table1[[#This Row],[Player Name]],
    Table1[Position], Table1[[#This Row],[Position]]
)</f>
        <v>8</v>
      </c>
      <c r="AM2836" t="str" cm="1">
        <f t="array" ref="AM28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837" spans="1:39" x14ac:dyDescent="0.2">
      <c r="A2837" t="str">
        <f>TEXT(Table1[[#This Row],[Date]],"yyyymmdd") &amp; "_" &amp; (LEFT(D2837,3) &amp; "_" &amp; LEFT(E2837,3) &amp; "_" &amp; (Table1[[#This Row],[Game_no.]]))</f>
        <v>20260322_Con_WVS_1</v>
      </c>
      <c r="B2837" s="1">
        <v>46103</v>
      </c>
      <c r="C2837" s="3">
        <v>1</v>
      </c>
      <c r="D2837" t="s">
        <v>97</v>
      </c>
      <c r="E2837" t="s">
        <v>130</v>
      </c>
      <c r="F2837" t="s">
        <v>97</v>
      </c>
      <c r="G2837" t="s">
        <v>130</v>
      </c>
      <c r="H2837" t="s">
        <v>111</v>
      </c>
      <c r="I2837" t="str">
        <f>TRIM(SUBSTITUTE(Table1[[#This Row],[Player]], " ", ""))</f>
        <v>H.Niten</v>
      </c>
      <c r="J2837">
        <v>3</v>
      </c>
      <c r="K2837">
        <v>1</v>
      </c>
      <c r="L2837">
        <v>1</v>
      </c>
      <c r="M2837">
        <v>1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f t="shared" si="131"/>
        <v>3</v>
      </c>
      <c r="W2837" t="s">
        <v>54</v>
      </c>
      <c r="X2837" s="3">
        <v>4</v>
      </c>
      <c r="Y2837">
        <v>0</v>
      </c>
      <c r="AF2837">
        <f>Table1[[#This Row],[AB]]+Table1[[#This Row],[BB]]+Table1[[#This Row],[SF]]</f>
        <v>3</v>
      </c>
      <c r="AG2837">
        <f>Table1[[#This Row],[H]]+Table1[[#This Row],[BB]]</f>
        <v>1</v>
      </c>
      <c r="AH2837">
        <f>Table1[[#This Row],[H]]-Table1[[#This Row],[2B]]-Table1[[#This Row],[3B]]-Table1[[#This Row],[HR]]</f>
        <v>0</v>
      </c>
      <c r="AI2837" s="3">
        <f>IF(Table1[[#This Row],[Team_Game_Number]] &gt;_xlfn.MAXIFS(Table1[Team_Game_Number],Table1[Team],Table1[[#This Row],[Team]]) - 5,1,0)</f>
        <v>0</v>
      </c>
      <c r="AJ2837" cm="1">
        <f t="array" ref="AJ2837">MATCH(Table1[[#This Row],[Game_ID]],_xlfn.UNIQUE(_xlfn._xlws.FILTER(Table1[Game_ID],Table1[Team]=Table1[[#This Row],[Team]])),0)</f>
        <v>21</v>
      </c>
      <c r="AK2837">
        <f>IF(Table1[[#This Row],[Last5_Flag]]=1,1,0)</f>
        <v>0</v>
      </c>
      <c r="AL2837">
        <f>COUNTIFS(
    Table1[Player Name], Table1[[#This Row],[Player Name]],
    Table1[Position], Table1[[#This Row],[Position]]
)</f>
        <v>7</v>
      </c>
      <c r="AM2837" t="str" cm="1">
        <f t="array" ref="AM28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38" spans="1:39" x14ac:dyDescent="0.2">
      <c r="A2838" t="str">
        <f>TEXT(Table1[[#This Row],[Date]],"yyyymmdd") &amp; "_" &amp; (LEFT(D2838,3) &amp; "_" &amp; LEFT(E2838,3) &amp; "_" &amp; (Table1[[#This Row],[Game_no.]]))</f>
        <v>20260322_Con_WVS_1</v>
      </c>
      <c r="B2838" s="1">
        <v>46103</v>
      </c>
      <c r="C2838" s="3">
        <v>1</v>
      </c>
      <c r="D2838" t="s">
        <v>97</v>
      </c>
      <c r="E2838" t="s">
        <v>130</v>
      </c>
      <c r="F2838" t="s">
        <v>97</v>
      </c>
      <c r="G2838" t="s">
        <v>130</v>
      </c>
      <c r="H2838" t="s">
        <v>104</v>
      </c>
      <c r="I2838" t="str">
        <f>TRIM(SUBSTITUTE(Table1[[#This Row],[Player]], " ", ""))</f>
        <v>K.McCord</v>
      </c>
      <c r="J2838">
        <v>3</v>
      </c>
      <c r="K2838">
        <v>1</v>
      </c>
      <c r="L2838">
        <v>1</v>
      </c>
      <c r="M2838">
        <v>2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f t="shared" si="131"/>
        <v>1</v>
      </c>
      <c r="W2838" t="s">
        <v>7</v>
      </c>
      <c r="X2838" s="3">
        <v>5</v>
      </c>
      <c r="Y2838">
        <v>0</v>
      </c>
      <c r="AF2838">
        <f>Table1[[#This Row],[AB]]+Table1[[#This Row],[BB]]+Table1[[#This Row],[SF]]</f>
        <v>3</v>
      </c>
      <c r="AG2838">
        <f>Table1[[#This Row],[H]]+Table1[[#This Row],[BB]]</f>
        <v>1</v>
      </c>
      <c r="AH2838">
        <f>Table1[[#This Row],[H]]-Table1[[#This Row],[2B]]-Table1[[#This Row],[3B]]-Table1[[#This Row],[HR]]</f>
        <v>1</v>
      </c>
      <c r="AI2838" s="3">
        <f>IF(Table1[[#This Row],[Team_Game_Number]] &gt;_xlfn.MAXIFS(Table1[Team_Game_Number],Table1[Team],Table1[[#This Row],[Team]]) - 5,1,0)</f>
        <v>0</v>
      </c>
      <c r="AJ2838" cm="1">
        <f t="array" ref="AJ2838">MATCH(Table1[[#This Row],[Game_ID]],_xlfn.UNIQUE(_xlfn._xlws.FILTER(Table1[Game_ID],Table1[Team]=Table1[[#This Row],[Team]])),0)</f>
        <v>21</v>
      </c>
      <c r="AK2838">
        <f>IF(Table1[[#This Row],[Last5_Flag]]=1,1,0)</f>
        <v>0</v>
      </c>
      <c r="AL2838">
        <f>COUNTIFS(
    Table1[Player Name], Table1[[#This Row],[Player Name]],
    Table1[Position], Table1[[#This Row],[Position]]
)</f>
        <v>22</v>
      </c>
      <c r="AM2838" t="str" cm="1">
        <f t="array" ref="AM28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839" spans="1:39" x14ac:dyDescent="0.2">
      <c r="A2839" t="str">
        <f>TEXT(Table1[[#This Row],[Date]],"yyyymmdd") &amp; "_" &amp; (LEFT(D2839,3) &amp; "_" &amp; LEFT(E2839,3) &amp; "_" &amp; (Table1[[#This Row],[Game_no.]]))</f>
        <v>20260322_Con_WVS_1</v>
      </c>
      <c r="B2839" s="1">
        <v>46103</v>
      </c>
      <c r="C2839" s="3">
        <v>1</v>
      </c>
      <c r="D2839" t="s">
        <v>97</v>
      </c>
      <c r="E2839" t="s">
        <v>130</v>
      </c>
      <c r="F2839" t="s">
        <v>97</v>
      </c>
      <c r="G2839" t="s">
        <v>130</v>
      </c>
      <c r="H2839" t="s">
        <v>102</v>
      </c>
      <c r="I2839" t="str">
        <f>TRIM(SUBSTITUTE(Table1[[#This Row],[Player]], " ", ""))</f>
        <v>A.Giles</v>
      </c>
      <c r="J2839">
        <v>2</v>
      </c>
      <c r="K2839">
        <v>1</v>
      </c>
      <c r="L2839">
        <v>1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f t="shared" si="131"/>
        <v>1</v>
      </c>
      <c r="W2839" t="s">
        <v>57</v>
      </c>
      <c r="X2839" s="3">
        <v>6</v>
      </c>
      <c r="Y2839">
        <v>0</v>
      </c>
      <c r="AF2839">
        <f>Table1[[#This Row],[AB]]+Table1[[#This Row],[BB]]+Table1[[#This Row],[SF]]</f>
        <v>3</v>
      </c>
      <c r="AG2839">
        <f>Table1[[#This Row],[H]]+Table1[[#This Row],[BB]]</f>
        <v>2</v>
      </c>
      <c r="AH2839">
        <f>Table1[[#This Row],[H]]-Table1[[#This Row],[2B]]-Table1[[#This Row],[3B]]-Table1[[#This Row],[HR]]</f>
        <v>1</v>
      </c>
      <c r="AI2839" s="3">
        <f>IF(Table1[[#This Row],[Team_Game_Number]] &gt;_xlfn.MAXIFS(Table1[Team_Game_Number],Table1[Team],Table1[[#This Row],[Team]]) - 5,1,0)</f>
        <v>0</v>
      </c>
      <c r="AJ2839" cm="1">
        <f t="array" ref="AJ2839">MATCH(Table1[[#This Row],[Game_ID]],_xlfn.UNIQUE(_xlfn._xlws.FILTER(Table1[Game_ID],Table1[Team]=Table1[[#This Row],[Team]])),0)</f>
        <v>21</v>
      </c>
      <c r="AK2839">
        <f>IF(Table1[[#This Row],[Last5_Flag]]=1,1,0)</f>
        <v>0</v>
      </c>
      <c r="AL2839">
        <f>COUNTIFS(
    Table1[Player Name], Table1[[#This Row],[Player Name]],
    Table1[Position], Table1[[#This Row],[Position]]
)</f>
        <v>27</v>
      </c>
      <c r="AM2839" t="str" cm="1">
        <f t="array" ref="AM28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840" spans="1:39" x14ac:dyDescent="0.2">
      <c r="A2840" t="str">
        <f>TEXT(Table1[[#This Row],[Date]],"yyyymmdd") &amp; "_" &amp; (LEFT(D2840,3) &amp; "_" &amp; LEFT(E2840,3) &amp; "_" &amp; (Table1[[#This Row],[Game_no.]]))</f>
        <v>20260322_Con_WVS_1</v>
      </c>
      <c r="B2840" s="1">
        <v>46103</v>
      </c>
      <c r="C2840" s="3">
        <v>1</v>
      </c>
      <c r="D2840" t="s">
        <v>97</v>
      </c>
      <c r="E2840" t="s">
        <v>130</v>
      </c>
      <c r="F2840" t="s">
        <v>97</v>
      </c>
      <c r="G2840" t="s">
        <v>130</v>
      </c>
      <c r="H2840" t="s">
        <v>103</v>
      </c>
      <c r="I2840" t="str">
        <f>TRIM(SUBSTITUTE(Table1[[#This Row],[Player]], " ", ""))</f>
        <v>M.Gleason</v>
      </c>
      <c r="J2840">
        <v>2</v>
      </c>
      <c r="K2840">
        <v>1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f t="shared" si="131"/>
        <v>0</v>
      </c>
      <c r="W2840" t="s">
        <v>53</v>
      </c>
      <c r="X2840" s="3">
        <v>7</v>
      </c>
      <c r="Y2840">
        <v>0</v>
      </c>
      <c r="AF2840">
        <f>Table1[[#This Row],[AB]]+Table1[[#This Row],[BB]]+Table1[[#This Row],[SF]]</f>
        <v>3</v>
      </c>
      <c r="AG2840">
        <f>Table1[[#This Row],[H]]+Table1[[#This Row],[BB]]</f>
        <v>1</v>
      </c>
      <c r="AH2840">
        <f>Table1[[#This Row],[H]]-Table1[[#This Row],[2B]]-Table1[[#This Row],[3B]]-Table1[[#This Row],[HR]]</f>
        <v>0</v>
      </c>
      <c r="AI2840" s="3">
        <f>IF(Table1[[#This Row],[Team_Game_Number]] &gt;_xlfn.MAXIFS(Table1[Team_Game_Number],Table1[Team],Table1[[#This Row],[Team]]) - 5,1,0)</f>
        <v>0</v>
      </c>
      <c r="AJ2840" cm="1">
        <f t="array" ref="AJ2840">MATCH(Table1[[#This Row],[Game_ID]],_xlfn.UNIQUE(_xlfn._xlws.FILTER(Table1[Game_ID],Table1[Team]=Table1[[#This Row],[Team]])),0)</f>
        <v>21</v>
      </c>
      <c r="AK2840">
        <f>IF(Table1[[#This Row],[Last5_Flag]]=1,1,0)</f>
        <v>0</v>
      </c>
      <c r="AL2840">
        <f>COUNTIFS(
    Table1[Player Name], Table1[[#This Row],[Player Name]],
    Table1[Position], Table1[[#This Row],[Position]]
)</f>
        <v>21</v>
      </c>
      <c r="AM2840" t="str" cm="1">
        <f t="array" ref="AM28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841" spans="1:39" x14ac:dyDescent="0.2">
      <c r="A2841" t="str">
        <f>TEXT(Table1[[#This Row],[Date]],"yyyymmdd") &amp; "_" &amp; (LEFT(D2841,3) &amp; "_" &amp; LEFT(E2841,3) &amp; "_" &amp; (Table1[[#This Row],[Game_no.]]))</f>
        <v>20260322_Con_WVS_1</v>
      </c>
      <c r="B2841" s="1">
        <v>46103</v>
      </c>
      <c r="C2841" s="3">
        <v>1</v>
      </c>
      <c r="D2841" t="s">
        <v>97</v>
      </c>
      <c r="E2841" t="s">
        <v>130</v>
      </c>
      <c r="F2841" t="s">
        <v>97</v>
      </c>
      <c r="G2841" t="s">
        <v>130</v>
      </c>
      <c r="H2841" t="s">
        <v>105</v>
      </c>
      <c r="I2841" t="str">
        <f>TRIM(SUBSTITUTE(Table1[[#This Row],[Player]], " ", ""))</f>
        <v>K.Sholter</v>
      </c>
      <c r="J2841">
        <v>2</v>
      </c>
      <c r="K2841">
        <v>1</v>
      </c>
      <c r="L2841">
        <v>1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f t="shared" si="131"/>
        <v>1</v>
      </c>
      <c r="W2841" t="s">
        <v>52</v>
      </c>
      <c r="X2841" s="3">
        <v>8</v>
      </c>
      <c r="Y2841">
        <v>0</v>
      </c>
      <c r="AF2841">
        <f>Table1[[#This Row],[AB]]+Table1[[#This Row],[BB]]+Table1[[#This Row],[SF]]</f>
        <v>2</v>
      </c>
      <c r="AG2841">
        <f>Table1[[#This Row],[H]]+Table1[[#This Row],[BB]]</f>
        <v>1</v>
      </c>
      <c r="AH2841">
        <f>Table1[[#This Row],[H]]-Table1[[#This Row],[2B]]-Table1[[#This Row],[3B]]-Table1[[#This Row],[HR]]</f>
        <v>1</v>
      </c>
      <c r="AI2841" s="3">
        <f>IF(Table1[[#This Row],[Team_Game_Number]] &gt;_xlfn.MAXIFS(Table1[Team_Game_Number],Table1[Team],Table1[[#This Row],[Team]]) - 5,1,0)</f>
        <v>0</v>
      </c>
      <c r="AJ2841" cm="1">
        <f t="array" ref="AJ2841">MATCH(Table1[[#This Row],[Game_ID]],_xlfn.UNIQUE(_xlfn._xlws.FILTER(Table1[Game_ID],Table1[Team]=Table1[[#This Row],[Team]])),0)</f>
        <v>21</v>
      </c>
      <c r="AK2841">
        <f>IF(Table1[[#This Row],[Last5_Flag]]=1,1,0)</f>
        <v>0</v>
      </c>
      <c r="AL2841">
        <f>COUNTIFS(
    Table1[Player Name], Table1[[#This Row],[Player Name]],
    Table1[Position], Table1[[#This Row],[Position]]
)</f>
        <v>16</v>
      </c>
      <c r="AM2841" t="str" cm="1">
        <f t="array" ref="AM28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42" spans="1:39" x14ac:dyDescent="0.2">
      <c r="A2842" t="str">
        <f>TEXT(Table1[[#This Row],[Date]],"yyyymmdd") &amp; "_" &amp; (LEFT(D2842,3) &amp; "_" &amp; LEFT(E2842,3) &amp; "_" &amp; (Table1[[#This Row],[Game_no.]]))</f>
        <v>20260322_Con_WVS_1</v>
      </c>
      <c r="B2842" s="1">
        <v>46103</v>
      </c>
      <c r="C2842" s="3">
        <v>1</v>
      </c>
      <c r="D2842" t="s">
        <v>97</v>
      </c>
      <c r="E2842" t="s">
        <v>130</v>
      </c>
      <c r="F2842" t="s">
        <v>97</v>
      </c>
      <c r="G2842" t="s">
        <v>130</v>
      </c>
      <c r="H2842" t="s">
        <v>317</v>
      </c>
      <c r="I2842" t="str">
        <f>TRIM(SUBSTITUTE(Table1[[#This Row],[Player]], " ", ""))</f>
        <v>J.Ervin</v>
      </c>
      <c r="J2842">
        <v>3</v>
      </c>
      <c r="K2842">
        <v>1</v>
      </c>
      <c r="L2842">
        <v>2</v>
      </c>
      <c r="M2842">
        <v>1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f t="shared" si="131"/>
        <v>2</v>
      </c>
      <c r="W2842" t="s">
        <v>50</v>
      </c>
      <c r="X2842" s="3">
        <v>9</v>
      </c>
      <c r="Y2842">
        <v>0</v>
      </c>
      <c r="AF2842">
        <f>Table1[[#This Row],[AB]]+Table1[[#This Row],[BB]]+Table1[[#This Row],[SF]]</f>
        <v>3</v>
      </c>
      <c r="AG2842">
        <f>Table1[[#This Row],[H]]+Table1[[#This Row],[BB]]</f>
        <v>2</v>
      </c>
      <c r="AH2842">
        <f>Table1[[#This Row],[H]]-Table1[[#This Row],[2B]]-Table1[[#This Row],[3B]]-Table1[[#This Row],[HR]]</f>
        <v>2</v>
      </c>
      <c r="AI2842" s="3">
        <f>IF(Table1[[#This Row],[Team_Game_Number]] &gt;_xlfn.MAXIFS(Table1[Team_Game_Number],Table1[Team],Table1[[#This Row],[Team]]) - 5,1,0)</f>
        <v>0</v>
      </c>
      <c r="AJ2842" cm="1">
        <f t="array" ref="AJ2842">MATCH(Table1[[#This Row],[Game_ID]],_xlfn.UNIQUE(_xlfn._xlws.FILTER(Table1[Game_ID],Table1[Team]=Table1[[#This Row],[Team]])),0)</f>
        <v>21</v>
      </c>
      <c r="AK2842">
        <f>IF(Table1[[#This Row],[Last5_Flag]]=1,1,0)</f>
        <v>0</v>
      </c>
      <c r="AL2842">
        <f>COUNTIFS(
    Table1[Player Name], Table1[[#This Row],[Player Name]],
    Table1[Position], Table1[[#This Row],[Position]]
)</f>
        <v>7</v>
      </c>
      <c r="AM2842" t="str" cm="1">
        <f t="array" ref="AM28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843" spans="1:39" x14ac:dyDescent="0.2">
      <c r="A2843" t="str">
        <f>TEXT(Table1[[#This Row],[Date]],"yyyymmdd") &amp; "_" &amp; (LEFT(D2843,3) &amp; "_" &amp; LEFT(E2843,3) &amp; "_" &amp; (Table1[[#This Row],[Game_no.]]))</f>
        <v>20260322_Con_WVS_1</v>
      </c>
      <c r="B2843" s="1">
        <v>46103</v>
      </c>
      <c r="C2843" s="3">
        <v>1</v>
      </c>
      <c r="D2843" t="s">
        <v>97</v>
      </c>
      <c r="E2843" t="s">
        <v>130</v>
      </c>
      <c r="F2843" t="s">
        <v>97</v>
      </c>
      <c r="G2843" t="s">
        <v>130</v>
      </c>
      <c r="H2843" t="s">
        <v>99</v>
      </c>
      <c r="I2843" t="str">
        <f>TRIM(SUBSTITUTE(Table1[[#This Row],[Player]], " ", ""))</f>
        <v>B.Jamerson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f t="shared" si="131"/>
        <v>0</v>
      </c>
      <c r="W2843" t="s">
        <v>43</v>
      </c>
      <c r="X2843" s="3"/>
      <c r="Y2843">
        <v>0</v>
      </c>
      <c r="AF2843">
        <f>Table1[[#This Row],[AB]]+Table1[[#This Row],[BB]]+Table1[[#This Row],[SF]]</f>
        <v>0</v>
      </c>
      <c r="AG2843">
        <f>Table1[[#This Row],[H]]+Table1[[#This Row],[BB]]</f>
        <v>0</v>
      </c>
      <c r="AH2843">
        <f>Table1[[#This Row],[H]]-Table1[[#This Row],[2B]]-Table1[[#This Row],[3B]]-Table1[[#This Row],[HR]]</f>
        <v>0</v>
      </c>
      <c r="AI2843" s="3">
        <f>IF(Table1[[#This Row],[Team_Game_Number]] &gt;_xlfn.MAXIFS(Table1[Team_Game_Number],Table1[Team],Table1[[#This Row],[Team]]) - 5,1,0)</f>
        <v>0</v>
      </c>
      <c r="AJ2843" cm="1">
        <f t="array" ref="AJ2843">MATCH(Table1[[#This Row],[Game_ID]],_xlfn.UNIQUE(_xlfn._xlws.FILTER(Table1[Game_ID],Table1[Team]=Table1[[#This Row],[Team]])),0)</f>
        <v>21</v>
      </c>
      <c r="AK2843">
        <f>IF(Table1[[#This Row],[Last5_Flag]]=1,1,0)</f>
        <v>0</v>
      </c>
      <c r="AL2843">
        <f>COUNTIFS(
    Table1[Player Name], Table1[[#This Row],[Player Name]],
    Table1[Position], Table1[[#This Row],[Position]]
)</f>
        <v>12</v>
      </c>
      <c r="AM2843" t="str" cm="1">
        <f t="array" ref="AM28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44" spans="1:39" x14ac:dyDescent="0.2">
      <c r="A2844" t="str">
        <f>TEXT(Table1[[#This Row],[Date]],"yyyymmdd") &amp; "_" &amp; (LEFT(D2844,3) &amp; "_" &amp; LEFT(E2844,3) &amp; "_" &amp; (Table1[[#This Row],[Game_no.]]))</f>
        <v>20260322_Con_WVS_1</v>
      </c>
      <c r="B2844" s="1">
        <v>46103</v>
      </c>
      <c r="C2844" s="3">
        <v>1</v>
      </c>
      <c r="D2844" t="s">
        <v>97</v>
      </c>
      <c r="E2844" t="s">
        <v>130</v>
      </c>
      <c r="F2844" t="s">
        <v>97</v>
      </c>
      <c r="G2844" t="s">
        <v>130</v>
      </c>
      <c r="H2844" t="s">
        <v>108</v>
      </c>
      <c r="I2844" t="str">
        <f>TRIM(SUBSTITUTE(Table1[[#This Row],[Player]], " ", ""))</f>
        <v>R.Hintz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f t="shared" si="131"/>
        <v>0</v>
      </c>
      <c r="W2844" t="s">
        <v>58</v>
      </c>
      <c r="X2844" s="3"/>
      <c r="Y2844">
        <v>0</v>
      </c>
      <c r="Z2844">
        <v>3</v>
      </c>
      <c r="AA2844">
        <v>1</v>
      </c>
      <c r="AB2844">
        <v>0</v>
      </c>
      <c r="AC2844">
        <v>0</v>
      </c>
      <c r="AD2844">
        <v>4</v>
      </c>
      <c r="AE2844">
        <v>2</v>
      </c>
      <c r="AF2844">
        <f>Table1[[#This Row],[AB]]+Table1[[#This Row],[BB]]+Table1[[#This Row],[SF]]</f>
        <v>0</v>
      </c>
      <c r="AG2844">
        <f>Table1[[#This Row],[H]]+Table1[[#This Row],[BB]]</f>
        <v>0</v>
      </c>
      <c r="AH2844">
        <f>Table1[[#This Row],[H]]-Table1[[#This Row],[2B]]-Table1[[#This Row],[3B]]-Table1[[#This Row],[HR]]</f>
        <v>0</v>
      </c>
      <c r="AI2844" s="3">
        <f>IF(Table1[[#This Row],[Team_Game_Number]] &gt;_xlfn.MAXIFS(Table1[Team_Game_Number],Table1[Team],Table1[[#This Row],[Team]]) - 5,1,0)</f>
        <v>0</v>
      </c>
      <c r="AJ2844" cm="1">
        <f t="array" ref="AJ2844">MATCH(Table1[[#This Row],[Game_ID]],_xlfn.UNIQUE(_xlfn._xlws.FILTER(Table1[Game_ID],Table1[Team]=Table1[[#This Row],[Team]])),0)</f>
        <v>21</v>
      </c>
      <c r="AK2844">
        <f>IF(Table1[[#This Row],[Last5_Flag]]=1,1,0)</f>
        <v>0</v>
      </c>
      <c r="AL2844">
        <f>COUNTIFS(
    Table1[Player Name], Table1[[#This Row],[Player Name]],
    Table1[Position], Table1[[#This Row],[Position]]
)</f>
        <v>14</v>
      </c>
      <c r="AM2844" t="str" cm="1">
        <f t="array" ref="AM28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845" spans="1:39" x14ac:dyDescent="0.2">
      <c r="A2845" t="str">
        <f>TEXT(Table1[[#This Row],[Date]],"yyyymmdd") &amp; "_" &amp; (LEFT(D2845,3) &amp; "_" &amp; LEFT(E2845,3) &amp; "_" &amp; (Table1[[#This Row],[Game_no.]]))</f>
        <v>20260322_Con_WVS_1</v>
      </c>
      <c r="B2845" s="1">
        <v>46103</v>
      </c>
      <c r="C2845" s="3">
        <v>1</v>
      </c>
      <c r="D2845" t="s">
        <v>97</v>
      </c>
      <c r="E2845" t="s">
        <v>130</v>
      </c>
      <c r="F2845" t="s">
        <v>130</v>
      </c>
      <c r="G2845" t="s">
        <v>97</v>
      </c>
      <c r="H2845" t="s">
        <v>132</v>
      </c>
      <c r="I2845" t="str">
        <f>TRIM(SUBSTITUTE(Table1[[#This Row],[Player]], " ", ""))</f>
        <v>C.Cummings</v>
      </c>
      <c r="J2845">
        <v>3</v>
      </c>
      <c r="K2845">
        <v>0</v>
      </c>
      <c r="L2845">
        <v>2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f t="shared" si="131"/>
        <v>2</v>
      </c>
      <c r="W2845" t="s">
        <v>491</v>
      </c>
      <c r="X2845" s="3">
        <v>1</v>
      </c>
      <c r="Y2845">
        <v>0</v>
      </c>
      <c r="AF2845">
        <f>Table1[[#This Row],[AB]]+Table1[[#This Row],[BB]]+Table1[[#This Row],[SF]]</f>
        <v>3</v>
      </c>
      <c r="AG2845">
        <f>Table1[[#This Row],[H]]+Table1[[#This Row],[BB]]</f>
        <v>2</v>
      </c>
      <c r="AH2845">
        <f>Table1[[#This Row],[H]]-Table1[[#This Row],[2B]]-Table1[[#This Row],[3B]]-Table1[[#This Row],[HR]]</f>
        <v>2</v>
      </c>
      <c r="AI2845" s="3">
        <f>IF(Table1[[#This Row],[Team_Game_Number]] &gt;_xlfn.MAXIFS(Table1[Team_Game_Number],Table1[Team],Table1[[#This Row],[Team]]) - 5,1,0)</f>
        <v>0</v>
      </c>
      <c r="AJ2845" cm="1">
        <f t="array" ref="AJ2845">MATCH(Table1[[#This Row],[Game_ID]],_xlfn.UNIQUE(_xlfn._xlws.FILTER(Table1[Game_ID],Table1[Team]=Table1[[#This Row],[Team]])),0)</f>
        <v>19</v>
      </c>
      <c r="AK2845">
        <f>IF(Table1[[#This Row],[Last5_Flag]]=1,1,0)</f>
        <v>0</v>
      </c>
      <c r="AL2845">
        <f>COUNTIFS(
    Table1[Player Name], Table1[[#This Row],[Player Name]],
    Table1[Position], Table1[[#This Row],[Position]]
)</f>
        <v>1</v>
      </c>
      <c r="AM2845" t="str" cm="1">
        <f t="array" ref="AM28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46" spans="1:39" x14ac:dyDescent="0.2">
      <c r="A2846" t="str">
        <f>TEXT(Table1[[#This Row],[Date]],"yyyymmdd") &amp; "_" &amp; (LEFT(D2846,3) &amp; "_" &amp; LEFT(E2846,3) &amp; "_" &amp; (Table1[[#This Row],[Game_no.]]))</f>
        <v>20260322_Con_WVS_1</v>
      </c>
      <c r="B2846" s="1">
        <v>46103</v>
      </c>
      <c r="C2846" s="3">
        <v>1</v>
      </c>
      <c r="D2846" t="s">
        <v>97</v>
      </c>
      <c r="E2846" t="s">
        <v>130</v>
      </c>
      <c r="F2846" t="s">
        <v>130</v>
      </c>
      <c r="G2846" t="s">
        <v>97</v>
      </c>
      <c r="H2846" t="s">
        <v>131</v>
      </c>
      <c r="I2846" t="str">
        <f>TRIM(SUBSTITUTE(Table1[[#This Row],[Player]], " ", ""))</f>
        <v>E.Sigmon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f t="shared" si="131"/>
        <v>0</v>
      </c>
      <c r="W2846" t="s">
        <v>50</v>
      </c>
      <c r="X2846" s="3"/>
      <c r="Y2846">
        <v>0</v>
      </c>
      <c r="AF2846">
        <f>Table1[[#This Row],[AB]]+Table1[[#This Row],[BB]]+Table1[[#This Row],[SF]]</f>
        <v>0</v>
      </c>
      <c r="AG2846">
        <f>Table1[[#This Row],[H]]+Table1[[#This Row],[BB]]</f>
        <v>0</v>
      </c>
      <c r="AH2846">
        <f>Table1[[#This Row],[H]]-Table1[[#This Row],[2B]]-Table1[[#This Row],[3B]]-Table1[[#This Row],[HR]]</f>
        <v>0</v>
      </c>
      <c r="AI2846" s="3">
        <f>IF(Table1[[#This Row],[Team_Game_Number]] &gt;_xlfn.MAXIFS(Table1[Team_Game_Number],Table1[Team],Table1[[#This Row],[Team]]) - 5,1,0)</f>
        <v>0</v>
      </c>
      <c r="AJ2846" cm="1">
        <f t="array" ref="AJ2846">MATCH(Table1[[#This Row],[Game_ID]],_xlfn.UNIQUE(_xlfn._xlws.FILTER(Table1[Game_ID],Table1[Team]=Table1[[#This Row],[Team]])),0)</f>
        <v>19</v>
      </c>
      <c r="AK2846">
        <f>IF(Table1[[#This Row],[Last5_Flag]]=1,1,0)</f>
        <v>0</v>
      </c>
      <c r="AL2846">
        <f>COUNTIFS(
    Table1[Player Name], Table1[[#This Row],[Player Name]],
    Table1[Position], Table1[[#This Row],[Position]]
)</f>
        <v>1</v>
      </c>
      <c r="AM2846" t="str" cm="1">
        <f t="array" ref="AM28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847" spans="1:39" x14ac:dyDescent="0.2">
      <c r="A2847" t="str">
        <f>TEXT(Table1[[#This Row],[Date]],"yyyymmdd") &amp; "_" &amp; (LEFT(D2847,3) &amp; "_" &amp; LEFT(E2847,3) &amp; "_" &amp; (Table1[[#This Row],[Game_no.]]))</f>
        <v>20260322_Con_WVS_1</v>
      </c>
      <c r="B2847" s="1">
        <v>46103</v>
      </c>
      <c r="C2847" s="3">
        <v>1</v>
      </c>
      <c r="D2847" t="s">
        <v>97</v>
      </c>
      <c r="E2847" t="s">
        <v>130</v>
      </c>
      <c r="F2847" t="s">
        <v>130</v>
      </c>
      <c r="G2847" t="s">
        <v>97</v>
      </c>
      <c r="H2847" t="s">
        <v>515</v>
      </c>
      <c r="I2847" t="str">
        <f>TRIM(SUBSTITUTE(Table1[[#This Row],[Player]], " ", ""))</f>
        <v>G.Sloan-Lebron</v>
      </c>
      <c r="J2847">
        <v>1</v>
      </c>
      <c r="K2847">
        <v>0</v>
      </c>
      <c r="L2847">
        <v>1</v>
      </c>
      <c r="M2847">
        <v>0</v>
      </c>
      <c r="N2847">
        <v>2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f t="shared" si="131"/>
        <v>1</v>
      </c>
      <c r="W2847" t="s">
        <v>52</v>
      </c>
      <c r="X2847" s="3">
        <v>2</v>
      </c>
      <c r="Y2847">
        <v>1</v>
      </c>
      <c r="AF2847">
        <f>Table1[[#This Row],[AB]]+Table1[[#This Row],[BB]]+Table1[[#This Row],[SF]]</f>
        <v>3</v>
      </c>
      <c r="AG2847">
        <f>Table1[[#This Row],[H]]+Table1[[#This Row],[BB]]</f>
        <v>3</v>
      </c>
      <c r="AH2847">
        <f>Table1[[#This Row],[H]]-Table1[[#This Row],[2B]]-Table1[[#This Row],[3B]]-Table1[[#This Row],[HR]]</f>
        <v>1</v>
      </c>
      <c r="AI2847" s="3">
        <f>IF(Table1[[#This Row],[Team_Game_Number]] &gt;_xlfn.MAXIFS(Table1[Team_Game_Number],Table1[Team],Table1[[#This Row],[Team]]) - 5,1,0)</f>
        <v>0</v>
      </c>
      <c r="AJ2847" cm="1">
        <f t="array" ref="AJ2847">MATCH(Table1[[#This Row],[Game_ID]],_xlfn.UNIQUE(_xlfn._xlws.FILTER(Table1[Game_ID],Table1[Team]=Table1[[#This Row],[Team]])),0)</f>
        <v>19</v>
      </c>
      <c r="AK2847">
        <f>IF(Table1[[#This Row],[Last5_Flag]]=1,1,0)</f>
        <v>0</v>
      </c>
      <c r="AL2847">
        <f>COUNTIFS(
    Table1[Player Name], Table1[[#This Row],[Player Name]],
    Table1[Position], Table1[[#This Row],[Position]]
)</f>
        <v>7</v>
      </c>
      <c r="AM2847" t="str" cm="1">
        <f t="array" ref="AM28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48" spans="1:39" x14ac:dyDescent="0.2">
      <c r="A2848" t="str">
        <f>TEXT(Table1[[#This Row],[Date]],"yyyymmdd") &amp; "_" &amp; (LEFT(D2848,3) &amp; "_" &amp; LEFT(E2848,3) &amp; "_" &amp; (Table1[[#This Row],[Game_no.]]))</f>
        <v>20260322_Con_WVS_1</v>
      </c>
      <c r="B2848" s="1">
        <v>46103</v>
      </c>
      <c r="C2848" s="3">
        <v>1</v>
      </c>
      <c r="D2848" t="s">
        <v>97</v>
      </c>
      <c r="E2848" t="s">
        <v>130</v>
      </c>
      <c r="F2848" t="s">
        <v>130</v>
      </c>
      <c r="G2848" t="s">
        <v>97</v>
      </c>
      <c r="H2848" t="s">
        <v>133</v>
      </c>
      <c r="I2848" t="str">
        <f>TRIM(SUBSTITUTE(Table1[[#This Row],[Player]], " ", ""))</f>
        <v>A.Hall</v>
      </c>
      <c r="J2848">
        <v>1</v>
      </c>
      <c r="K2848">
        <v>0</v>
      </c>
      <c r="L2848">
        <v>0</v>
      </c>
      <c r="M2848">
        <v>1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f t="shared" si="131"/>
        <v>0</v>
      </c>
      <c r="W2848" t="s">
        <v>356</v>
      </c>
      <c r="X2848" s="3">
        <v>3</v>
      </c>
      <c r="Y2848">
        <v>0</v>
      </c>
      <c r="Z2848">
        <v>1.333</v>
      </c>
      <c r="AA2848">
        <v>6</v>
      </c>
      <c r="AB2848">
        <v>4</v>
      </c>
      <c r="AC2848">
        <v>4</v>
      </c>
      <c r="AD2848">
        <v>1</v>
      </c>
      <c r="AE2848">
        <v>0</v>
      </c>
      <c r="AF2848">
        <f>Table1[[#This Row],[AB]]+Table1[[#This Row],[BB]]+Table1[[#This Row],[SF]]</f>
        <v>2</v>
      </c>
      <c r="AG2848">
        <f>Table1[[#This Row],[H]]+Table1[[#This Row],[BB]]</f>
        <v>0</v>
      </c>
      <c r="AH2848">
        <f>Table1[[#This Row],[H]]-Table1[[#This Row],[2B]]-Table1[[#This Row],[3B]]-Table1[[#This Row],[HR]]</f>
        <v>0</v>
      </c>
      <c r="AI2848" s="3">
        <f>IF(Table1[[#This Row],[Team_Game_Number]] &gt;_xlfn.MAXIFS(Table1[Team_Game_Number],Table1[Team],Table1[[#This Row],[Team]]) - 5,1,0)</f>
        <v>0</v>
      </c>
      <c r="AJ2848" cm="1">
        <f t="array" ref="AJ2848">MATCH(Table1[[#This Row],[Game_ID]],_xlfn.UNIQUE(_xlfn._xlws.FILTER(Table1[Game_ID],Table1[Team]=Table1[[#This Row],[Team]])),0)</f>
        <v>19</v>
      </c>
      <c r="AK2848">
        <f>IF(Table1[[#This Row],[Last5_Flag]]=1,1,0)</f>
        <v>0</v>
      </c>
      <c r="AL2848">
        <f>COUNTIFS(
    Table1[Player Name], Table1[[#This Row],[Player Name]],
    Table1[Position], Table1[[#This Row],[Position]]
)</f>
        <v>2</v>
      </c>
      <c r="AM2848" t="str" cm="1">
        <f t="array" ref="AM28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849" spans="1:39" x14ac:dyDescent="0.2">
      <c r="A2849" t="str">
        <f>TEXT(Table1[[#This Row],[Date]],"yyyymmdd") &amp; "_" &amp; (LEFT(D2849,3) &amp; "_" &amp; LEFT(E2849,3) &amp; "_" &amp; (Table1[[#This Row],[Game_no.]]))</f>
        <v>20260322_Con_WVS_1</v>
      </c>
      <c r="B2849" s="1">
        <v>46103</v>
      </c>
      <c r="C2849" s="3">
        <v>1</v>
      </c>
      <c r="D2849" t="s">
        <v>97</v>
      </c>
      <c r="E2849" t="s">
        <v>130</v>
      </c>
      <c r="F2849" t="s">
        <v>130</v>
      </c>
      <c r="G2849" t="s">
        <v>97</v>
      </c>
      <c r="H2849" t="s">
        <v>138</v>
      </c>
      <c r="I2849" t="str">
        <f>TRIM(SUBSTITUTE(Table1[[#This Row],[Player]], " ", ""))</f>
        <v>C.Moore</v>
      </c>
      <c r="J2849">
        <v>2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f t="shared" si="131"/>
        <v>0</v>
      </c>
      <c r="W2849" t="s">
        <v>7</v>
      </c>
      <c r="X2849" s="3">
        <v>4</v>
      </c>
      <c r="Y2849">
        <v>0</v>
      </c>
      <c r="AF2849">
        <f>Table1[[#This Row],[AB]]+Table1[[#This Row],[BB]]+Table1[[#This Row],[SF]]</f>
        <v>3</v>
      </c>
      <c r="AG2849">
        <f>Table1[[#This Row],[H]]+Table1[[#This Row],[BB]]</f>
        <v>1</v>
      </c>
      <c r="AH2849">
        <f>Table1[[#This Row],[H]]-Table1[[#This Row],[2B]]-Table1[[#This Row],[3B]]-Table1[[#This Row],[HR]]</f>
        <v>0</v>
      </c>
      <c r="AI2849" s="3">
        <f>IF(Table1[[#This Row],[Team_Game_Number]] &gt;_xlfn.MAXIFS(Table1[Team_Game_Number],Table1[Team],Table1[[#This Row],[Team]]) - 5,1,0)</f>
        <v>0</v>
      </c>
      <c r="AJ2849" cm="1">
        <f t="array" ref="AJ2849">MATCH(Table1[[#This Row],[Game_ID]],_xlfn.UNIQUE(_xlfn._xlws.FILTER(Table1[Game_ID],Table1[Team]=Table1[[#This Row],[Team]])),0)</f>
        <v>19</v>
      </c>
      <c r="AK2849">
        <f>IF(Table1[[#This Row],[Last5_Flag]]=1,1,0)</f>
        <v>0</v>
      </c>
      <c r="AL2849">
        <f>COUNTIFS(
    Table1[Player Name], Table1[[#This Row],[Player Name]],
    Table1[Position], Table1[[#This Row],[Position]]
)</f>
        <v>20</v>
      </c>
      <c r="AM2849" t="str" cm="1">
        <f t="array" ref="AM28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850" spans="1:39" x14ac:dyDescent="0.2">
      <c r="A2850" t="str">
        <f>TEXT(Table1[[#This Row],[Date]],"yyyymmdd") &amp; "_" &amp; (LEFT(D2850,3) &amp; "_" &amp; LEFT(E2850,3) &amp; "_" &amp; (Table1[[#This Row],[Game_no.]]))</f>
        <v>20260322_Con_WVS_1</v>
      </c>
      <c r="B2850" s="1">
        <v>46103</v>
      </c>
      <c r="C2850" s="3">
        <v>1</v>
      </c>
      <c r="D2850" t="s">
        <v>97</v>
      </c>
      <c r="E2850" t="s">
        <v>130</v>
      </c>
      <c r="F2850" t="s">
        <v>130</v>
      </c>
      <c r="G2850" t="s">
        <v>97</v>
      </c>
      <c r="H2850" t="s">
        <v>140</v>
      </c>
      <c r="I2850" t="str">
        <f>TRIM(SUBSTITUTE(Table1[[#This Row],[Player]], " ", ""))</f>
        <v>O.Bell</v>
      </c>
      <c r="J2850">
        <v>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f t="shared" si="131"/>
        <v>0</v>
      </c>
      <c r="W2850" t="s">
        <v>43</v>
      </c>
      <c r="X2850" s="3">
        <v>5</v>
      </c>
      <c r="Y2850">
        <v>0</v>
      </c>
      <c r="AF2850">
        <f>Table1[[#This Row],[AB]]+Table1[[#This Row],[BB]]+Table1[[#This Row],[SF]]</f>
        <v>2</v>
      </c>
      <c r="AG2850">
        <f>Table1[[#This Row],[H]]+Table1[[#This Row],[BB]]</f>
        <v>0</v>
      </c>
      <c r="AH2850">
        <f>Table1[[#This Row],[H]]-Table1[[#This Row],[2B]]-Table1[[#This Row],[3B]]-Table1[[#This Row],[HR]]</f>
        <v>0</v>
      </c>
      <c r="AI2850" s="3">
        <f>IF(Table1[[#This Row],[Team_Game_Number]] &gt;_xlfn.MAXIFS(Table1[Team_Game_Number],Table1[Team],Table1[[#This Row],[Team]]) - 5,1,0)</f>
        <v>0</v>
      </c>
      <c r="AJ2850" cm="1">
        <f t="array" ref="AJ2850">MATCH(Table1[[#This Row],[Game_ID]],_xlfn.UNIQUE(_xlfn._xlws.FILTER(Table1[Game_ID],Table1[Team]=Table1[[#This Row],[Team]])),0)</f>
        <v>19</v>
      </c>
      <c r="AK2850">
        <f>IF(Table1[[#This Row],[Last5_Flag]]=1,1,0)</f>
        <v>0</v>
      </c>
      <c r="AL2850">
        <f>COUNTIFS(
    Table1[Player Name], Table1[[#This Row],[Player Name]],
    Table1[Position], Table1[[#This Row],[Position]]
)</f>
        <v>9</v>
      </c>
      <c r="AM2850" t="str" cm="1">
        <f t="array" ref="AM28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51" spans="1:39" x14ac:dyDescent="0.2">
      <c r="A2851" t="str">
        <f>TEXT(Table1[[#This Row],[Date]],"yyyymmdd") &amp; "_" &amp; (LEFT(D2851,3) &amp; "_" &amp; LEFT(E2851,3) &amp; "_" &amp; (Table1[[#This Row],[Game_no.]]))</f>
        <v>20260322_Con_WVS_1</v>
      </c>
      <c r="B2851" s="1">
        <v>46103</v>
      </c>
      <c r="C2851" s="3">
        <v>1</v>
      </c>
      <c r="D2851" t="s">
        <v>97</v>
      </c>
      <c r="E2851" t="s">
        <v>130</v>
      </c>
      <c r="F2851" t="s">
        <v>130</v>
      </c>
      <c r="G2851" t="s">
        <v>97</v>
      </c>
      <c r="H2851" t="s">
        <v>134</v>
      </c>
      <c r="I2851" t="str">
        <f>TRIM(SUBSTITUTE(Table1[[#This Row],[Player]], " ", ""))</f>
        <v>K.Price</v>
      </c>
      <c r="J2851">
        <v>0</v>
      </c>
      <c r="K2851">
        <v>0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f t="shared" si="131"/>
        <v>0</v>
      </c>
      <c r="W2851" t="s">
        <v>117</v>
      </c>
      <c r="X2851" s="3">
        <v>5</v>
      </c>
      <c r="Y2851">
        <v>0</v>
      </c>
      <c r="AF2851">
        <f>Table1[[#This Row],[AB]]+Table1[[#This Row],[BB]]+Table1[[#This Row],[SF]]</f>
        <v>1</v>
      </c>
      <c r="AG2851">
        <f>Table1[[#This Row],[H]]+Table1[[#This Row],[BB]]</f>
        <v>1</v>
      </c>
      <c r="AH2851">
        <f>Table1[[#This Row],[H]]-Table1[[#This Row],[2B]]-Table1[[#This Row],[3B]]-Table1[[#This Row],[HR]]</f>
        <v>0</v>
      </c>
      <c r="AI2851" s="3">
        <f>IF(Table1[[#This Row],[Team_Game_Number]] &gt;_xlfn.MAXIFS(Table1[Team_Game_Number],Table1[Team],Table1[[#This Row],[Team]]) - 5,1,0)</f>
        <v>0</v>
      </c>
      <c r="AJ2851" cm="1">
        <f t="array" ref="AJ2851">MATCH(Table1[[#This Row],[Game_ID]],_xlfn.UNIQUE(_xlfn._xlws.FILTER(Table1[Game_ID],Table1[Team]=Table1[[#This Row],[Team]])),0)</f>
        <v>19</v>
      </c>
      <c r="AK2851">
        <f>IF(Table1[[#This Row],[Last5_Flag]]=1,1,0)</f>
        <v>0</v>
      </c>
      <c r="AL2851">
        <f>COUNTIFS(
    Table1[Player Name], Table1[[#This Row],[Player Name]],
    Table1[Position], Table1[[#This Row],[Position]]
)</f>
        <v>1</v>
      </c>
      <c r="AM2851" t="str" cm="1">
        <f t="array" ref="AM28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52" spans="1:39" x14ac:dyDescent="0.2">
      <c r="A2852" t="str">
        <f>TEXT(Table1[[#This Row],[Date]],"yyyymmdd") &amp; "_" &amp; (LEFT(D2852,3) &amp; "_" &amp; LEFT(E2852,3) &amp; "_" &amp; (Table1[[#This Row],[Game_no.]]))</f>
        <v>20260322_Con_WVS_1</v>
      </c>
      <c r="B2852" s="1">
        <v>46103</v>
      </c>
      <c r="C2852" s="3">
        <v>1</v>
      </c>
      <c r="D2852" t="s">
        <v>97</v>
      </c>
      <c r="E2852" t="s">
        <v>130</v>
      </c>
      <c r="F2852" t="s">
        <v>130</v>
      </c>
      <c r="G2852" t="s">
        <v>97</v>
      </c>
      <c r="H2852" t="s">
        <v>136</v>
      </c>
      <c r="I2852" t="str">
        <f>TRIM(SUBSTITUTE(Table1[[#This Row],[Player]], " ", ""))</f>
        <v>E.Bechtel</v>
      </c>
      <c r="J2852">
        <v>3</v>
      </c>
      <c r="K2852">
        <v>0</v>
      </c>
      <c r="L2852">
        <v>0</v>
      </c>
      <c r="M2852">
        <v>0</v>
      </c>
      <c r="N2852">
        <v>0</v>
      </c>
      <c r="O2852">
        <v>2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f t="shared" si="131"/>
        <v>0</v>
      </c>
      <c r="W2852" t="s">
        <v>54</v>
      </c>
      <c r="X2852" s="3">
        <v>6</v>
      </c>
      <c r="Y2852">
        <v>0</v>
      </c>
      <c r="AF2852">
        <f>Table1[[#This Row],[AB]]+Table1[[#This Row],[BB]]+Table1[[#This Row],[SF]]</f>
        <v>3</v>
      </c>
      <c r="AG2852">
        <f>Table1[[#This Row],[H]]+Table1[[#This Row],[BB]]</f>
        <v>0</v>
      </c>
      <c r="AH2852">
        <f>Table1[[#This Row],[H]]-Table1[[#This Row],[2B]]-Table1[[#This Row],[3B]]-Table1[[#This Row],[HR]]</f>
        <v>0</v>
      </c>
      <c r="AI2852" s="3">
        <f>IF(Table1[[#This Row],[Team_Game_Number]] &gt;_xlfn.MAXIFS(Table1[Team_Game_Number],Table1[Team],Table1[[#This Row],[Team]]) - 5,1,0)</f>
        <v>0</v>
      </c>
      <c r="AJ2852" cm="1">
        <f t="array" ref="AJ2852">MATCH(Table1[[#This Row],[Game_ID]],_xlfn.UNIQUE(_xlfn._xlws.FILTER(Table1[Game_ID],Table1[Team]=Table1[[#This Row],[Team]])),0)</f>
        <v>19</v>
      </c>
      <c r="AK2852">
        <f>IF(Table1[[#This Row],[Last5_Flag]]=1,1,0)</f>
        <v>0</v>
      </c>
      <c r="AL2852">
        <f>COUNTIFS(
    Table1[Player Name], Table1[[#This Row],[Player Name]],
    Table1[Position], Table1[[#This Row],[Position]]
)</f>
        <v>22</v>
      </c>
      <c r="AM2852" t="str" cm="1">
        <f t="array" ref="AM28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853" spans="1:39" x14ac:dyDescent="0.2">
      <c r="A2853" t="str">
        <f>TEXT(Table1[[#This Row],[Date]],"yyyymmdd") &amp; "_" &amp; (LEFT(D2853,3) &amp; "_" &amp; LEFT(E2853,3) &amp; "_" &amp; (Table1[[#This Row],[Game_no.]]))</f>
        <v>20260322_Con_WVS_1</v>
      </c>
      <c r="B2853" s="1">
        <v>46103</v>
      </c>
      <c r="C2853" s="3">
        <v>1</v>
      </c>
      <c r="D2853" t="s">
        <v>97</v>
      </c>
      <c r="E2853" t="s">
        <v>130</v>
      </c>
      <c r="F2853" t="s">
        <v>130</v>
      </c>
      <c r="G2853" t="s">
        <v>97</v>
      </c>
      <c r="H2853" t="s">
        <v>143</v>
      </c>
      <c r="I2853" t="str">
        <f>TRIM(SUBSTITUTE(Table1[[#This Row],[Player]], " ", ""))</f>
        <v>S.Shamblin</v>
      </c>
      <c r="J2853">
        <v>1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f t="shared" si="131"/>
        <v>0</v>
      </c>
      <c r="W2853" t="s">
        <v>57</v>
      </c>
      <c r="X2853" s="3">
        <v>7</v>
      </c>
      <c r="Y2853">
        <v>0</v>
      </c>
      <c r="AF2853">
        <f>Table1[[#This Row],[AB]]+Table1[[#This Row],[BB]]+Table1[[#This Row],[SF]]</f>
        <v>2</v>
      </c>
      <c r="AG2853">
        <f>Table1[[#This Row],[H]]+Table1[[#This Row],[BB]]</f>
        <v>1</v>
      </c>
      <c r="AH2853">
        <f>Table1[[#This Row],[H]]-Table1[[#This Row],[2B]]-Table1[[#This Row],[3B]]-Table1[[#This Row],[HR]]</f>
        <v>0</v>
      </c>
      <c r="AI2853" s="3">
        <f>IF(Table1[[#This Row],[Team_Game_Number]] &gt;_xlfn.MAXIFS(Table1[Team_Game_Number],Table1[Team],Table1[[#This Row],[Team]]) - 5,1,0)</f>
        <v>0</v>
      </c>
      <c r="AJ2853" cm="1">
        <f t="array" ref="AJ2853">MATCH(Table1[[#This Row],[Game_ID]],_xlfn.UNIQUE(_xlfn._xlws.FILTER(Table1[Game_ID],Table1[Team]=Table1[[#This Row],[Team]])),0)</f>
        <v>19</v>
      </c>
      <c r="AK2853">
        <f>IF(Table1[[#This Row],[Last5_Flag]]=1,1,0)</f>
        <v>0</v>
      </c>
      <c r="AL2853">
        <f>COUNTIFS(
    Table1[Player Name], Table1[[#This Row],[Player Name]],
    Table1[Position], Table1[[#This Row],[Position]]
)</f>
        <v>17</v>
      </c>
      <c r="AM2853" t="str" cm="1">
        <f t="array" ref="AM28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854" spans="1:39" x14ac:dyDescent="0.2">
      <c r="A2854" t="str">
        <f>TEXT(Table1[[#This Row],[Date]],"yyyymmdd") &amp; "_" &amp; (LEFT(D2854,3) &amp; "_" &amp; LEFT(E2854,3) &amp; "_" &amp; (Table1[[#This Row],[Game_no.]]))</f>
        <v>20260322_Con_WVS_1</v>
      </c>
      <c r="B2854" s="1">
        <v>46103</v>
      </c>
      <c r="C2854" s="3">
        <v>1</v>
      </c>
      <c r="D2854" t="s">
        <v>97</v>
      </c>
      <c r="E2854" t="s">
        <v>130</v>
      </c>
      <c r="F2854" t="s">
        <v>130</v>
      </c>
      <c r="G2854" t="s">
        <v>97</v>
      </c>
      <c r="H2854" t="s">
        <v>137</v>
      </c>
      <c r="I2854" t="str">
        <f>TRIM(SUBSTITUTE(Table1[[#This Row],[Player]], " ", ""))</f>
        <v>A.Contreras</v>
      </c>
      <c r="J2854">
        <v>2</v>
      </c>
      <c r="K2854">
        <v>1</v>
      </c>
      <c r="L2854">
        <v>1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f t="shared" si="131"/>
        <v>3</v>
      </c>
      <c r="W2854" t="s">
        <v>8</v>
      </c>
      <c r="X2854" s="3">
        <v>8</v>
      </c>
      <c r="Y2854">
        <v>0</v>
      </c>
      <c r="AF2854">
        <f>Table1[[#This Row],[AB]]+Table1[[#This Row],[BB]]+Table1[[#This Row],[SF]]</f>
        <v>2</v>
      </c>
      <c r="AG2854">
        <f>Table1[[#This Row],[H]]+Table1[[#This Row],[BB]]</f>
        <v>1</v>
      </c>
      <c r="AH2854">
        <f>Table1[[#This Row],[H]]-Table1[[#This Row],[2B]]-Table1[[#This Row],[3B]]-Table1[[#This Row],[HR]]</f>
        <v>0</v>
      </c>
      <c r="AI2854" s="3">
        <f>IF(Table1[[#This Row],[Team_Game_Number]] &gt;_xlfn.MAXIFS(Table1[Team_Game_Number],Table1[Team],Table1[[#This Row],[Team]]) - 5,1,0)</f>
        <v>0</v>
      </c>
      <c r="AJ2854" cm="1">
        <f t="array" ref="AJ2854">MATCH(Table1[[#This Row],[Game_ID]],_xlfn.UNIQUE(_xlfn._xlws.FILTER(Table1[Game_ID],Table1[Team]=Table1[[#This Row],[Team]])),0)</f>
        <v>19</v>
      </c>
      <c r="AK2854">
        <f>IF(Table1[[#This Row],[Last5_Flag]]=1,1,0)</f>
        <v>0</v>
      </c>
      <c r="AL2854">
        <f>COUNTIFS(
    Table1[Player Name], Table1[[#This Row],[Player Name]],
    Table1[Position], Table1[[#This Row],[Position]]
)</f>
        <v>15</v>
      </c>
      <c r="AM2854" t="str" cm="1">
        <f t="array" ref="AM28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855" spans="1:39" x14ac:dyDescent="0.2">
      <c r="A2855" t="str">
        <f>TEXT(Table1[[#This Row],[Date]],"yyyymmdd") &amp; "_" &amp; (LEFT(D2855,3) &amp; "_" &amp; LEFT(E2855,3) &amp; "_" &amp; (Table1[[#This Row],[Game_no.]]))</f>
        <v>20260322_Con_WVS_1</v>
      </c>
      <c r="B2855" s="1">
        <v>46103</v>
      </c>
      <c r="C2855" s="3">
        <v>1</v>
      </c>
      <c r="D2855" t="s">
        <v>97</v>
      </c>
      <c r="E2855" t="s">
        <v>130</v>
      </c>
      <c r="F2855" t="s">
        <v>130</v>
      </c>
      <c r="G2855" t="s">
        <v>97</v>
      </c>
      <c r="H2855" t="s">
        <v>135</v>
      </c>
      <c r="I2855" t="str">
        <f>TRIM(SUBSTITUTE(Table1[[#This Row],[Player]], " ", ""))</f>
        <v>B.Smith</v>
      </c>
      <c r="J2855">
        <v>2</v>
      </c>
      <c r="K2855">
        <v>1</v>
      </c>
      <c r="L2855">
        <v>1</v>
      </c>
      <c r="M2855">
        <v>1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f t="shared" si="131"/>
        <v>3</v>
      </c>
      <c r="W2855" t="s">
        <v>48</v>
      </c>
      <c r="X2855" s="3">
        <v>9</v>
      </c>
      <c r="Y2855">
        <v>0</v>
      </c>
      <c r="AF2855">
        <f>Table1[[#This Row],[AB]]+Table1[[#This Row],[BB]]+Table1[[#This Row],[SF]]</f>
        <v>2</v>
      </c>
      <c r="AG2855">
        <f>Table1[[#This Row],[H]]+Table1[[#This Row],[BB]]</f>
        <v>1</v>
      </c>
      <c r="AH2855">
        <f>Table1[[#This Row],[H]]-Table1[[#This Row],[2B]]-Table1[[#This Row],[3B]]-Table1[[#This Row],[HR]]</f>
        <v>0</v>
      </c>
      <c r="AI2855" s="3">
        <f>IF(Table1[[#This Row],[Team_Game_Number]] &gt;_xlfn.MAXIFS(Table1[Team_Game_Number],Table1[Team],Table1[[#This Row],[Team]]) - 5,1,0)</f>
        <v>0</v>
      </c>
      <c r="AJ2855" cm="1">
        <f t="array" ref="AJ2855">MATCH(Table1[[#This Row],[Game_ID]],_xlfn.UNIQUE(_xlfn._xlws.FILTER(Table1[Game_ID],Table1[Team]=Table1[[#This Row],[Team]])),0)</f>
        <v>19</v>
      </c>
      <c r="AK2855">
        <f>IF(Table1[[#This Row],[Last5_Flag]]=1,1,0)</f>
        <v>0</v>
      </c>
      <c r="AL2855">
        <f>COUNTIFS(
    Table1[Player Name], Table1[[#This Row],[Player Name]],
    Table1[Position], Table1[[#This Row],[Position]]
)</f>
        <v>3</v>
      </c>
      <c r="AM2855" t="str" cm="1">
        <f t="array" ref="AM28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856" spans="1:39" x14ac:dyDescent="0.2">
      <c r="A2856" t="str">
        <f>TEXT(Table1[[#This Row],[Date]],"yyyymmdd") &amp; "_" &amp; (LEFT(D2856,3) &amp; "_" &amp; LEFT(E2856,3) &amp; "_" &amp; (Table1[[#This Row],[Game_no.]]))</f>
        <v>20260322_Con_WVS_1</v>
      </c>
      <c r="B2856" s="1">
        <v>46103</v>
      </c>
      <c r="C2856" s="3">
        <v>1</v>
      </c>
      <c r="D2856" t="s">
        <v>97</v>
      </c>
      <c r="E2856" t="s">
        <v>130</v>
      </c>
      <c r="F2856" t="s">
        <v>130</v>
      </c>
      <c r="G2856" t="s">
        <v>97</v>
      </c>
      <c r="H2856" t="s">
        <v>148</v>
      </c>
      <c r="I2856" t="str">
        <f>TRIM(SUBSTITUTE(Table1[[#This Row],[Player]], " ", ""))</f>
        <v>A.Bourgeois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f t="shared" si="131"/>
        <v>0</v>
      </c>
      <c r="W2856" t="s">
        <v>58</v>
      </c>
      <c r="X2856" s="3"/>
      <c r="Y2856">
        <v>0</v>
      </c>
      <c r="Z2856">
        <v>0.66700000000000004</v>
      </c>
      <c r="AA2856">
        <v>4</v>
      </c>
      <c r="AB2856">
        <v>5</v>
      </c>
      <c r="AC2856">
        <v>3</v>
      </c>
      <c r="AD2856">
        <v>2</v>
      </c>
      <c r="AE2856">
        <v>0</v>
      </c>
      <c r="AF2856">
        <f>Table1[[#This Row],[AB]]+Table1[[#This Row],[BB]]+Table1[[#This Row],[SF]]</f>
        <v>0</v>
      </c>
      <c r="AG2856">
        <f>Table1[[#This Row],[H]]+Table1[[#This Row],[BB]]</f>
        <v>0</v>
      </c>
      <c r="AH2856">
        <f>Table1[[#This Row],[H]]-Table1[[#This Row],[2B]]-Table1[[#This Row],[3B]]-Table1[[#This Row],[HR]]</f>
        <v>0</v>
      </c>
      <c r="AI2856" s="3">
        <f>IF(Table1[[#This Row],[Team_Game_Number]] &gt;_xlfn.MAXIFS(Table1[Team_Game_Number],Table1[Team],Table1[[#This Row],[Team]]) - 5,1,0)</f>
        <v>0</v>
      </c>
      <c r="AJ2856" cm="1">
        <f t="array" ref="AJ2856">MATCH(Table1[[#This Row],[Game_ID]],_xlfn.UNIQUE(_xlfn._xlws.FILTER(Table1[Game_ID],Table1[Team]=Table1[[#This Row],[Team]])),0)</f>
        <v>19</v>
      </c>
      <c r="AK2856">
        <f>IF(Table1[[#This Row],[Last5_Flag]]=1,1,0)</f>
        <v>0</v>
      </c>
      <c r="AL2856">
        <f>COUNTIFS(
    Table1[Player Name], Table1[[#This Row],[Player Name]],
    Table1[Position], Table1[[#This Row],[Position]]
)</f>
        <v>7</v>
      </c>
      <c r="AM2856" t="str" cm="1">
        <f t="array" ref="AM28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857" spans="1:39" x14ac:dyDescent="0.2">
      <c r="A2857" t="str">
        <f>TEXT(Table1[[#This Row],[Date]],"yyyymmdd") &amp; "_" &amp; (LEFT(D2857,3) &amp; "_" &amp; LEFT(E2857,3) &amp; "_" &amp; (Table1[[#This Row],[Game_no.]]))</f>
        <v>20260322_Con_WVS_1</v>
      </c>
      <c r="B2857" s="1">
        <v>46103</v>
      </c>
      <c r="C2857" s="3">
        <v>1</v>
      </c>
      <c r="D2857" t="s">
        <v>97</v>
      </c>
      <c r="E2857" t="s">
        <v>130</v>
      </c>
      <c r="F2857" t="s">
        <v>130</v>
      </c>
      <c r="G2857" t="s">
        <v>97</v>
      </c>
      <c r="H2857" t="s">
        <v>141</v>
      </c>
      <c r="I2857" t="str">
        <f>TRIM(SUBSTITUTE(Table1[[#This Row],[Player]], " ", ""))</f>
        <v>E.Hoffman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f t="shared" si="131"/>
        <v>0</v>
      </c>
      <c r="W2857" t="s">
        <v>53</v>
      </c>
      <c r="X2857" s="3"/>
      <c r="Y2857">
        <v>0</v>
      </c>
      <c r="AF2857">
        <f>Table1[[#This Row],[AB]]+Table1[[#This Row],[BB]]+Table1[[#This Row],[SF]]</f>
        <v>0</v>
      </c>
      <c r="AG2857">
        <f>Table1[[#This Row],[H]]+Table1[[#This Row],[BB]]</f>
        <v>0</v>
      </c>
      <c r="AH2857">
        <f>Table1[[#This Row],[H]]-Table1[[#This Row],[2B]]-Table1[[#This Row],[3B]]-Table1[[#This Row],[HR]]</f>
        <v>0</v>
      </c>
      <c r="AI2857" s="3">
        <f>IF(Table1[[#This Row],[Team_Game_Number]] &gt;_xlfn.MAXIFS(Table1[Team_Game_Number],Table1[Team],Table1[[#This Row],[Team]]) - 5,1,0)</f>
        <v>0</v>
      </c>
      <c r="AJ2857" cm="1">
        <f t="array" ref="AJ2857">MATCH(Table1[[#This Row],[Game_ID]],_xlfn.UNIQUE(_xlfn._xlws.FILTER(Table1[Game_ID],Table1[Team]=Table1[[#This Row],[Team]])),0)</f>
        <v>19</v>
      </c>
      <c r="AK2857">
        <f>IF(Table1[[#This Row],[Last5_Flag]]=1,1,0)</f>
        <v>0</v>
      </c>
      <c r="AL2857">
        <f>COUNTIFS(
    Table1[Player Name], Table1[[#This Row],[Player Name]],
    Table1[Position], Table1[[#This Row],[Position]]
)</f>
        <v>3</v>
      </c>
      <c r="AM2857" t="str" cm="1">
        <f t="array" ref="AM28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858" spans="1:39" x14ac:dyDescent="0.2">
      <c r="A2858" t="str">
        <f>TEXT(Table1[[#This Row],[Date]],"yyyymmdd") &amp; "_" &amp; (LEFT(D2858,3) &amp; "_" &amp; LEFT(E2858,3) &amp; "_" &amp; (Table1[[#This Row],[Game_no.]]))</f>
        <v>20260322_Con_WVS_1</v>
      </c>
      <c r="B2858" s="1">
        <v>46103</v>
      </c>
      <c r="C2858" s="3">
        <v>1</v>
      </c>
      <c r="D2858" t="s">
        <v>97</v>
      </c>
      <c r="E2858" t="s">
        <v>130</v>
      </c>
      <c r="F2858" t="s">
        <v>130</v>
      </c>
      <c r="G2858" t="s">
        <v>97</v>
      </c>
      <c r="H2858" t="s">
        <v>144</v>
      </c>
      <c r="I2858" t="str">
        <f>TRIM(SUBSTITUTE(Table1[[#This Row],[Player]], " ", ""))</f>
        <v>A.Green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f t="shared" si="131"/>
        <v>0</v>
      </c>
      <c r="W2858" t="s">
        <v>58</v>
      </c>
      <c r="X2858" s="3"/>
      <c r="Y2858">
        <v>0</v>
      </c>
      <c r="Z2858">
        <v>2</v>
      </c>
      <c r="AA2858">
        <v>3</v>
      </c>
      <c r="AB2858">
        <v>1</v>
      </c>
      <c r="AC2858">
        <v>1</v>
      </c>
      <c r="AD2858">
        <v>0</v>
      </c>
      <c r="AE2858">
        <v>0</v>
      </c>
      <c r="AF2858">
        <f>Table1[[#This Row],[AB]]+Table1[[#This Row],[BB]]+Table1[[#This Row],[SF]]</f>
        <v>0</v>
      </c>
      <c r="AG2858">
        <f>Table1[[#This Row],[H]]+Table1[[#This Row],[BB]]</f>
        <v>0</v>
      </c>
      <c r="AH2858">
        <f>Table1[[#This Row],[H]]-Table1[[#This Row],[2B]]-Table1[[#This Row],[3B]]-Table1[[#This Row],[HR]]</f>
        <v>0</v>
      </c>
      <c r="AI2858" s="3">
        <f>IF(Table1[[#This Row],[Team_Game_Number]] &gt;_xlfn.MAXIFS(Table1[Team_Game_Number],Table1[Team],Table1[[#This Row],[Team]]) - 5,1,0)</f>
        <v>0</v>
      </c>
      <c r="AJ2858" cm="1">
        <f t="array" ref="AJ2858">MATCH(Table1[[#This Row],[Game_ID]],_xlfn.UNIQUE(_xlfn._xlws.FILTER(Table1[Game_ID],Table1[Team]=Table1[[#This Row],[Team]])),0)</f>
        <v>19</v>
      </c>
      <c r="AK2858">
        <f>IF(Table1[[#This Row],[Last5_Flag]]=1,1,0)</f>
        <v>0</v>
      </c>
      <c r="AL2858">
        <f>COUNTIFS(
    Table1[Player Name], Table1[[#This Row],[Player Name]],
    Table1[Position], Table1[[#This Row],[Position]]
)</f>
        <v>9</v>
      </c>
      <c r="AM2858" t="str" cm="1">
        <f t="array" ref="AM28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859" spans="1:39" x14ac:dyDescent="0.2">
      <c r="A2859" t="str">
        <f>TEXT(Table1[[#This Row],[Date]],"yyyymmdd") &amp; "_" &amp; (LEFT(D2859,3) &amp; "_" &amp; LEFT(E2859,3) &amp; "_" &amp; (Table1[[#This Row],[Game_no.]]))</f>
        <v>20260322_WVW_Fro_2</v>
      </c>
      <c r="B2859" s="1">
        <v>46103</v>
      </c>
      <c r="C2859" s="3">
        <v>2</v>
      </c>
      <c r="D2859" t="s">
        <v>286</v>
      </c>
      <c r="E2859" t="s">
        <v>338</v>
      </c>
      <c r="F2859" t="s">
        <v>286</v>
      </c>
      <c r="G2859" t="s">
        <v>338</v>
      </c>
      <c r="H2859" t="s">
        <v>287</v>
      </c>
      <c r="I2859" t="str">
        <f>TRIM(SUBSTITUTE(Table1[[#This Row],[Player]], " ", ""))</f>
        <v>J.Riley</v>
      </c>
      <c r="J2859">
        <v>1</v>
      </c>
      <c r="K2859">
        <v>1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f t="shared" si="131"/>
        <v>0</v>
      </c>
      <c r="W2859" t="s">
        <v>57</v>
      </c>
      <c r="X2859" s="3">
        <v>1</v>
      </c>
      <c r="Y2859">
        <v>0</v>
      </c>
      <c r="AF2859">
        <f>Table1[[#This Row],[AB]]+Table1[[#This Row],[BB]]+Table1[[#This Row],[SF]]</f>
        <v>2</v>
      </c>
      <c r="AG2859">
        <f>Table1[[#This Row],[H]]+Table1[[#This Row],[BB]]</f>
        <v>1</v>
      </c>
      <c r="AH2859">
        <f>Table1[[#This Row],[H]]-Table1[[#This Row],[2B]]-Table1[[#This Row],[3B]]-Table1[[#This Row],[HR]]</f>
        <v>0</v>
      </c>
      <c r="AI2859" s="3">
        <f>IF(Table1[[#This Row],[Team_Game_Number]] &gt;_xlfn.MAXIFS(Table1[Team_Game_Number],Table1[Team],Table1[[#This Row],[Team]]) - 5,1,0)</f>
        <v>0</v>
      </c>
      <c r="AJ2859" cm="1">
        <f t="array" ref="AJ2859">MATCH(Table1[[#This Row],[Game_ID]],_xlfn.UNIQUE(_xlfn._xlws.FILTER(Table1[Game_ID],Table1[Team]=Table1[[#This Row],[Team]])),0)</f>
        <v>21</v>
      </c>
      <c r="AK2859">
        <f>IF(Table1[[#This Row],[Last5_Flag]]=1,1,0)</f>
        <v>0</v>
      </c>
      <c r="AL2859">
        <f>COUNTIFS(
    Table1[Player Name], Table1[[#This Row],[Player Name]],
    Table1[Position], Table1[[#This Row],[Position]]
)</f>
        <v>27</v>
      </c>
      <c r="AM2859" t="str" cm="1">
        <f t="array" ref="AM28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860" spans="1:39" x14ac:dyDescent="0.2">
      <c r="A2860" t="str">
        <f>TEXT(Table1[[#This Row],[Date]],"yyyymmdd") &amp; "_" &amp; (LEFT(D2860,3) &amp; "_" &amp; LEFT(E2860,3) &amp; "_" &amp; (Table1[[#This Row],[Game_no.]]))</f>
        <v>20260322_WVW_Fro_2</v>
      </c>
      <c r="B2860" s="1">
        <v>46103</v>
      </c>
      <c r="C2860" s="3">
        <v>2</v>
      </c>
      <c r="D2860" t="s">
        <v>286</v>
      </c>
      <c r="E2860" t="s">
        <v>338</v>
      </c>
      <c r="F2860" t="s">
        <v>286</v>
      </c>
      <c r="G2860" t="s">
        <v>338</v>
      </c>
      <c r="H2860" t="s">
        <v>379</v>
      </c>
      <c r="I2860" t="str">
        <f>TRIM(SUBSTITUTE(Table1[[#This Row],[Player]], " ", ""))</f>
        <v>G.DeSpirito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f t="shared" si="131"/>
        <v>0</v>
      </c>
      <c r="W2860" t="s">
        <v>57</v>
      </c>
      <c r="X2860" s="3">
        <v>1</v>
      </c>
      <c r="Y2860">
        <v>0</v>
      </c>
      <c r="AF2860">
        <f>Table1[[#This Row],[AB]]+Table1[[#This Row],[BB]]+Table1[[#This Row],[SF]]</f>
        <v>1</v>
      </c>
      <c r="AG2860">
        <f>Table1[[#This Row],[H]]+Table1[[#This Row],[BB]]</f>
        <v>0</v>
      </c>
      <c r="AH2860">
        <f>Table1[[#This Row],[H]]-Table1[[#This Row],[2B]]-Table1[[#This Row],[3B]]-Table1[[#This Row],[HR]]</f>
        <v>0</v>
      </c>
      <c r="AI2860" s="3">
        <f>IF(Table1[[#This Row],[Team_Game_Number]] &gt;_xlfn.MAXIFS(Table1[Team_Game_Number],Table1[Team],Table1[[#This Row],[Team]]) - 5,1,0)</f>
        <v>0</v>
      </c>
      <c r="AJ2860" cm="1">
        <f t="array" ref="AJ2860">MATCH(Table1[[#This Row],[Game_ID]],_xlfn.UNIQUE(_xlfn._xlws.FILTER(Table1[Game_ID],Table1[Team]=Table1[[#This Row],[Team]])),0)</f>
        <v>21</v>
      </c>
      <c r="AK2860">
        <f>IF(Table1[[#This Row],[Last5_Flag]]=1,1,0)</f>
        <v>0</v>
      </c>
      <c r="AL2860">
        <f>COUNTIFS(
    Table1[Player Name], Table1[[#This Row],[Player Name]],
    Table1[Position], Table1[[#This Row],[Position]]
)</f>
        <v>1</v>
      </c>
      <c r="AM2860" t="str" cm="1">
        <f t="array" ref="AM28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861" spans="1:39" x14ac:dyDescent="0.2">
      <c r="A2861" t="str">
        <f>TEXT(Table1[[#This Row],[Date]],"yyyymmdd") &amp; "_" &amp; (LEFT(D2861,3) &amp; "_" &amp; LEFT(E2861,3) &amp; "_" &amp; (Table1[[#This Row],[Game_no.]]))</f>
        <v>20260322_WVW_Fro_2</v>
      </c>
      <c r="B2861" s="1">
        <v>46103</v>
      </c>
      <c r="C2861" s="3">
        <v>2</v>
      </c>
      <c r="D2861" t="s">
        <v>286</v>
      </c>
      <c r="E2861" t="s">
        <v>338</v>
      </c>
      <c r="F2861" t="s">
        <v>286</v>
      </c>
      <c r="G2861" t="s">
        <v>338</v>
      </c>
      <c r="H2861" t="s">
        <v>288</v>
      </c>
      <c r="I2861" t="str">
        <f>TRIM(SUBSTITUTE(Table1[[#This Row],[Player]], " ", ""))</f>
        <v>L.Hague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f t="shared" si="131"/>
        <v>0</v>
      </c>
      <c r="W2861" t="s">
        <v>48</v>
      </c>
      <c r="X2861" s="3">
        <v>2</v>
      </c>
      <c r="Y2861">
        <v>0</v>
      </c>
      <c r="AF2861">
        <f>Table1[[#This Row],[AB]]+Table1[[#This Row],[BB]]+Table1[[#This Row],[SF]]</f>
        <v>1</v>
      </c>
      <c r="AG2861">
        <f>Table1[[#This Row],[H]]+Table1[[#This Row],[BB]]</f>
        <v>0</v>
      </c>
      <c r="AH2861">
        <f>Table1[[#This Row],[H]]-Table1[[#This Row],[2B]]-Table1[[#This Row],[3B]]-Table1[[#This Row],[HR]]</f>
        <v>0</v>
      </c>
      <c r="AI2861" s="3">
        <f>IF(Table1[[#This Row],[Team_Game_Number]] &gt;_xlfn.MAXIFS(Table1[Team_Game_Number],Table1[Team],Table1[[#This Row],[Team]]) - 5,1,0)</f>
        <v>0</v>
      </c>
      <c r="AJ2861" cm="1">
        <f t="array" ref="AJ2861">MATCH(Table1[[#This Row],[Game_ID]],_xlfn.UNIQUE(_xlfn._xlws.FILTER(Table1[Game_ID],Table1[Team]=Table1[[#This Row],[Team]])),0)</f>
        <v>21</v>
      </c>
      <c r="AK2861">
        <f>IF(Table1[[#This Row],[Last5_Flag]]=1,1,0)</f>
        <v>0</v>
      </c>
      <c r="AL2861">
        <f>COUNTIFS(
    Table1[Player Name], Table1[[#This Row],[Player Name]],
    Table1[Position], Table1[[#This Row],[Position]]
)</f>
        <v>16</v>
      </c>
      <c r="AM2861" t="str" cm="1">
        <f t="array" ref="AM28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862" spans="1:39" x14ac:dyDescent="0.2">
      <c r="A2862" t="str">
        <f>TEXT(Table1[[#This Row],[Date]],"yyyymmdd") &amp; "_" &amp; (LEFT(D2862,3) &amp; "_" &amp; LEFT(E2862,3) &amp; "_" &amp; (Table1[[#This Row],[Game_no.]]))</f>
        <v>20260322_WVW_Fro_2</v>
      </c>
      <c r="B2862" s="1">
        <v>46103</v>
      </c>
      <c r="C2862" s="3">
        <v>2</v>
      </c>
      <c r="D2862" t="s">
        <v>286</v>
      </c>
      <c r="E2862" t="s">
        <v>338</v>
      </c>
      <c r="F2862" t="s">
        <v>286</v>
      </c>
      <c r="G2862" t="s">
        <v>338</v>
      </c>
      <c r="H2862" t="s">
        <v>291</v>
      </c>
      <c r="I2862" t="str">
        <f>TRIM(SUBSTITUTE(Table1[[#This Row],[Player]], " ", ""))</f>
        <v>A.Borello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f t="shared" si="131"/>
        <v>0</v>
      </c>
      <c r="W2862" t="s">
        <v>48</v>
      </c>
      <c r="X2862" s="3">
        <v>2</v>
      </c>
      <c r="Y2862">
        <v>0</v>
      </c>
      <c r="AF2862">
        <f>Table1[[#This Row],[AB]]+Table1[[#This Row],[BB]]+Table1[[#This Row],[SF]]</f>
        <v>1</v>
      </c>
      <c r="AG2862">
        <f>Table1[[#This Row],[H]]+Table1[[#This Row],[BB]]</f>
        <v>0</v>
      </c>
      <c r="AH2862">
        <f>Table1[[#This Row],[H]]-Table1[[#This Row],[2B]]-Table1[[#This Row],[3B]]-Table1[[#This Row],[HR]]</f>
        <v>0</v>
      </c>
      <c r="AI2862" s="3">
        <f>IF(Table1[[#This Row],[Team_Game_Number]] &gt;_xlfn.MAXIFS(Table1[Team_Game_Number],Table1[Team],Table1[[#This Row],[Team]]) - 5,1,0)</f>
        <v>0</v>
      </c>
      <c r="AJ2862" cm="1">
        <f t="array" ref="AJ2862">MATCH(Table1[[#This Row],[Game_ID]],_xlfn.UNIQUE(_xlfn._xlws.FILTER(Table1[Game_ID],Table1[Team]=Table1[[#This Row],[Team]])),0)</f>
        <v>21</v>
      </c>
      <c r="AK2862">
        <f>IF(Table1[[#This Row],[Last5_Flag]]=1,1,0)</f>
        <v>0</v>
      </c>
      <c r="AL2862">
        <f>COUNTIFS(
    Table1[Player Name], Table1[[#This Row],[Player Name]],
    Table1[Position], Table1[[#This Row],[Position]]
)</f>
        <v>1</v>
      </c>
      <c r="AM2862" t="str" cm="1">
        <f t="array" ref="AM28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863" spans="1:39" x14ac:dyDescent="0.2">
      <c r="A2863" t="str">
        <f>TEXT(Table1[[#This Row],[Date]],"yyyymmdd") &amp; "_" &amp; (LEFT(D2863,3) &amp; "_" &amp; LEFT(E2863,3) &amp; "_" &amp; (Table1[[#This Row],[Game_no.]]))</f>
        <v>20260322_WVW_Fro_2</v>
      </c>
      <c r="B2863" s="1">
        <v>46103</v>
      </c>
      <c r="C2863" s="3">
        <v>2</v>
      </c>
      <c r="D2863" t="s">
        <v>286</v>
      </c>
      <c r="E2863" t="s">
        <v>338</v>
      </c>
      <c r="F2863" t="s">
        <v>286</v>
      </c>
      <c r="G2863" t="s">
        <v>338</v>
      </c>
      <c r="H2863" t="s">
        <v>290</v>
      </c>
      <c r="I2863" t="str">
        <f>TRIM(SUBSTITUTE(Table1[[#This Row],[Player]], " ", ""))</f>
        <v>J.Fix</v>
      </c>
      <c r="J2863">
        <v>1</v>
      </c>
      <c r="K2863">
        <v>1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f t="shared" si="131"/>
        <v>0</v>
      </c>
      <c r="W2863" t="s">
        <v>495</v>
      </c>
      <c r="X2863" s="3">
        <v>3</v>
      </c>
      <c r="Y2863">
        <v>0</v>
      </c>
      <c r="Z2863">
        <v>0</v>
      </c>
      <c r="AA2863">
        <v>1</v>
      </c>
      <c r="AB2863">
        <v>4</v>
      </c>
      <c r="AC2863">
        <v>3</v>
      </c>
      <c r="AD2863">
        <v>3</v>
      </c>
      <c r="AE2863">
        <v>0</v>
      </c>
      <c r="AF2863">
        <f>Table1[[#This Row],[AB]]+Table1[[#This Row],[BB]]+Table1[[#This Row],[SF]]</f>
        <v>2</v>
      </c>
      <c r="AG2863">
        <f>Table1[[#This Row],[H]]+Table1[[#This Row],[BB]]</f>
        <v>1</v>
      </c>
      <c r="AH2863">
        <f>Table1[[#This Row],[H]]-Table1[[#This Row],[2B]]-Table1[[#This Row],[3B]]-Table1[[#This Row],[HR]]</f>
        <v>0</v>
      </c>
      <c r="AI2863" s="3">
        <f>IF(Table1[[#This Row],[Team_Game_Number]] &gt;_xlfn.MAXIFS(Table1[Team_Game_Number],Table1[Team],Table1[[#This Row],[Team]]) - 5,1,0)</f>
        <v>0</v>
      </c>
      <c r="AJ2863" cm="1">
        <f t="array" ref="AJ2863">MATCH(Table1[[#This Row],[Game_ID]],_xlfn.UNIQUE(_xlfn._xlws.FILTER(Table1[Game_ID],Table1[Team]=Table1[[#This Row],[Team]])),0)</f>
        <v>21</v>
      </c>
      <c r="AK2863">
        <f>IF(Table1[[#This Row],[Last5_Flag]]=1,1,0)</f>
        <v>0</v>
      </c>
      <c r="AL2863">
        <f>COUNTIFS(
    Table1[Player Name], Table1[[#This Row],[Player Name]],
    Table1[Position], Table1[[#This Row],[Position]]
)</f>
        <v>1</v>
      </c>
      <c r="AM2863" t="str" cm="1">
        <f t="array" ref="AM28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64" spans="1:39" x14ac:dyDescent="0.2">
      <c r="A2864" t="str">
        <f>TEXT(Table1[[#This Row],[Date]],"yyyymmdd") &amp; "_" &amp; (LEFT(D2864,3) &amp; "_" &amp; LEFT(E2864,3) &amp; "_" &amp; (Table1[[#This Row],[Game_no.]]))</f>
        <v>20260322_WVW_Fro_2</v>
      </c>
      <c r="B2864" s="1">
        <v>46103</v>
      </c>
      <c r="C2864" s="3">
        <v>2</v>
      </c>
      <c r="D2864" t="s">
        <v>286</v>
      </c>
      <c r="E2864" t="s">
        <v>338</v>
      </c>
      <c r="F2864" t="s">
        <v>286</v>
      </c>
      <c r="G2864" t="s">
        <v>338</v>
      </c>
      <c r="H2864" t="s">
        <v>310</v>
      </c>
      <c r="I2864" t="str">
        <f>TRIM(SUBSTITUTE(Table1[[#This Row],[Player]], " ", ""))</f>
        <v>E.Fournier</v>
      </c>
      <c r="J2864">
        <v>1</v>
      </c>
      <c r="K2864">
        <v>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f t="shared" si="131"/>
        <v>1</v>
      </c>
      <c r="W2864" t="s">
        <v>74</v>
      </c>
      <c r="X2864" s="3">
        <v>3</v>
      </c>
      <c r="Y2864">
        <v>0</v>
      </c>
      <c r="AF2864">
        <f>Table1[[#This Row],[AB]]+Table1[[#This Row],[BB]]+Table1[[#This Row],[SF]]</f>
        <v>1</v>
      </c>
      <c r="AG2864">
        <f>Table1[[#This Row],[H]]+Table1[[#This Row],[BB]]</f>
        <v>1</v>
      </c>
      <c r="AH2864">
        <f>Table1[[#This Row],[H]]-Table1[[#This Row],[2B]]-Table1[[#This Row],[3B]]-Table1[[#This Row],[HR]]</f>
        <v>1</v>
      </c>
      <c r="AI2864" s="3">
        <f>IF(Table1[[#This Row],[Team_Game_Number]] &gt;_xlfn.MAXIFS(Table1[Team_Game_Number],Table1[Team],Table1[[#This Row],[Team]]) - 5,1,0)</f>
        <v>0</v>
      </c>
      <c r="AJ2864" cm="1">
        <f t="array" ref="AJ2864">MATCH(Table1[[#This Row],[Game_ID]],_xlfn.UNIQUE(_xlfn._xlws.FILTER(Table1[Game_ID],Table1[Team]=Table1[[#This Row],[Team]])),0)</f>
        <v>21</v>
      </c>
      <c r="AK2864">
        <f>IF(Table1[[#This Row],[Last5_Flag]]=1,1,0)</f>
        <v>0</v>
      </c>
      <c r="AL2864">
        <f>COUNTIFS(
    Table1[Player Name], Table1[[#This Row],[Player Name]],
    Table1[Position], Table1[[#This Row],[Position]]
)</f>
        <v>12</v>
      </c>
      <c r="AM2864" t="str" cm="1">
        <f t="array" ref="AM28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865" spans="1:39" x14ac:dyDescent="0.2">
      <c r="A2865" t="str">
        <f>TEXT(Table1[[#This Row],[Date]],"yyyymmdd") &amp; "_" &amp; (LEFT(D2865,3) &amp; "_" &amp; LEFT(E2865,3) &amp; "_" &amp; (Table1[[#This Row],[Game_no.]]))</f>
        <v>20260322_WVW_Fro_2</v>
      </c>
      <c r="B2865" s="1">
        <v>46103</v>
      </c>
      <c r="C2865" s="3">
        <v>2</v>
      </c>
      <c r="D2865" t="s">
        <v>286</v>
      </c>
      <c r="E2865" t="s">
        <v>338</v>
      </c>
      <c r="F2865" t="s">
        <v>286</v>
      </c>
      <c r="G2865" t="s">
        <v>338</v>
      </c>
      <c r="H2865" t="s">
        <v>295</v>
      </c>
      <c r="I2865" t="str">
        <f>TRIM(SUBSTITUTE(Table1[[#This Row],[Player]], " ", ""))</f>
        <v>R.Winn</v>
      </c>
      <c r="J2865">
        <v>3</v>
      </c>
      <c r="K2865">
        <v>1</v>
      </c>
      <c r="L2865">
        <v>1</v>
      </c>
      <c r="M2865">
        <v>0</v>
      </c>
      <c r="N2865">
        <v>0</v>
      </c>
      <c r="O2865">
        <v>2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f t="shared" si="131"/>
        <v>1</v>
      </c>
      <c r="W2865" t="s">
        <v>43</v>
      </c>
      <c r="X2865" s="3">
        <v>4</v>
      </c>
      <c r="Y2865">
        <v>0</v>
      </c>
      <c r="AF2865">
        <f>Table1[[#This Row],[AB]]+Table1[[#This Row],[BB]]+Table1[[#This Row],[SF]]</f>
        <v>3</v>
      </c>
      <c r="AG2865">
        <f>Table1[[#This Row],[H]]+Table1[[#This Row],[BB]]</f>
        <v>1</v>
      </c>
      <c r="AH2865">
        <f>Table1[[#This Row],[H]]-Table1[[#This Row],[2B]]-Table1[[#This Row],[3B]]-Table1[[#This Row],[HR]]</f>
        <v>1</v>
      </c>
      <c r="AI2865" s="3">
        <f>IF(Table1[[#This Row],[Team_Game_Number]] &gt;_xlfn.MAXIFS(Table1[Team_Game_Number],Table1[Team],Table1[[#This Row],[Team]]) - 5,1,0)</f>
        <v>0</v>
      </c>
      <c r="AJ2865" cm="1">
        <f t="array" ref="AJ2865">MATCH(Table1[[#This Row],[Game_ID]],_xlfn.UNIQUE(_xlfn._xlws.FILTER(Table1[Game_ID],Table1[Team]=Table1[[#This Row],[Team]])),0)</f>
        <v>21</v>
      </c>
      <c r="AK2865">
        <f>IF(Table1[[#This Row],[Last5_Flag]]=1,1,0)</f>
        <v>0</v>
      </c>
      <c r="AL2865">
        <f>COUNTIFS(
    Table1[Player Name], Table1[[#This Row],[Player Name]],
    Table1[Position], Table1[[#This Row],[Position]]
)</f>
        <v>15</v>
      </c>
      <c r="AM2865" t="str" cm="1">
        <f t="array" ref="AM28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66" spans="1:39" x14ac:dyDescent="0.2">
      <c r="A2866" t="str">
        <f>TEXT(Table1[[#This Row],[Date]],"yyyymmdd") &amp; "_" &amp; (LEFT(D2866,3) &amp; "_" &amp; LEFT(E2866,3) &amp; "_" &amp; (Table1[[#This Row],[Game_no.]]))</f>
        <v>20260322_WVW_Fro_2</v>
      </c>
      <c r="B2866" s="1">
        <v>46103</v>
      </c>
      <c r="C2866" s="3">
        <v>2</v>
      </c>
      <c r="D2866" t="s">
        <v>286</v>
      </c>
      <c r="E2866" t="s">
        <v>338</v>
      </c>
      <c r="F2866" t="s">
        <v>286</v>
      </c>
      <c r="G2866" t="s">
        <v>338</v>
      </c>
      <c r="H2866" t="s">
        <v>289</v>
      </c>
      <c r="I2866" t="str">
        <f>TRIM(SUBSTITUTE(Table1[[#This Row],[Player]], " ", ""))</f>
        <v>G.Arnold</v>
      </c>
      <c r="J2866">
        <v>2</v>
      </c>
      <c r="K2866">
        <v>0</v>
      </c>
      <c r="L2866">
        <v>1</v>
      </c>
      <c r="M2866">
        <v>2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f t="shared" si="131"/>
        <v>3</v>
      </c>
      <c r="W2866" t="s">
        <v>7</v>
      </c>
      <c r="X2866" s="3">
        <v>5</v>
      </c>
      <c r="Y2866">
        <v>2</v>
      </c>
      <c r="AF2866">
        <f>Table1[[#This Row],[AB]]+Table1[[#This Row],[BB]]+Table1[[#This Row],[SF]]</f>
        <v>2</v>
      </c>
      <c r="AG2866">
        <f>Table1[[#This Row],[H]]+Table1[[#This Row],[BB]]</f>
        <v>1</v>
      </c>
      <c r="AH2866">
        <f>Table1[[#This Row],[H]]-Table1[[#This Row],[2B]]-Table1[[#This Row],[3B]]-Table1[[#This Row],[HR]]</f>
        <v>0</v>
      </c>
      <c r="AI2866" s="3">
        <f>IF(Table1[[#This Row],[Team_Game_Number]] &gt;_xlfn.MAXIFS(Table1[Team_Game_Number],Table1[Team],Table1[[#This Row],[Team]]) - 5,1,0)</f>
        <v>0</v>
      </c>
      <c r="AJ2866" cm="1">
        <f t="array" ref="AJ2866">MATCH(Table1[[#This Row],[Game_ID]],_xlfn.UNIQUE(_xlfn._xlws.FILTER(Table1[Game_ID],Table1[Team]=Table1[[#This Row],[Team]])),0)</f>
        <v>21</v>
      </c>
      <c r="AK2866">
        <f>IF(Table1[[#This Row],[Last5_Flag]]=1,1,0)</f>
        <v>0</v>
      </c>
      <c r="AL2866">
        <f>COUNTIFS(
    Table1[Player Name], Table1[[#This Row],[Player Name]],
    Table1[Position], Table1[[#This Row],[Position]]
)</f>
        <v>27</v>
      </c>
      <c r="AM2866" t="str" cm="1">
        <f t="array" ref="AM28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867" spans="1:39" x14ac:dyDescent="0.2">
      <c r="A2867" t="str">
        <f>TEXT(Table1[[#This Row],[Date]],"yyyymmdd") &amp; "_" &amp; (LEFT(D2867,3) &amp; "_" &amp; LEFT(E2867,3) &amp; "_" &amp; (Table1[[#This Row],[Game_no.]]))</f>
        <v>20260322_WVW_Fro_2</v>
      </c>
      <c r="B2867" s="1">
        <v>46103</v>
      </c>
      <c r="C2867" s="3">
        <v>2</v>
      </c>
      <c r="D2867" t="s">
        <v>286</v>
      </c>
      <c r="E2867" t="s">
        <v>338</v>
      </c>
      <c r="F2867" t="s">
        <v>286</v>
      </c>
      <c r="G2867" t="s">
        <v>338</v>
      </c>
      <c r="H2867" t="s">
        <v>292</v>
      </c>
      <c r="I2867" t="str">
        <f>TRIM(SUBSTITUTE(Table1[[#This Row],[Player]], " ", ""))</f>
        <v>M.Austra</v>
      </c>
      <c r="J2867">
        <v>2</v>
      </c>
      <c r="K2867">
        <v>0</v>
      </c>
      <c r="L2867">
        <v>1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f t="shared" si="131"/>
        <v>1</v>
      </c>
      <c r="W2867" t="s">
        <v>494</v>
      </c>
      <c r="X2867" s="3">
        <v>6</v>
      </c>
      <c r="Y2867">
        <v>0</v>
      </c>
      <c r="AF2867">
        <f>Table1[[#This Row],[AB]]+Table1[[#This Row],[BB]]+Table1[[#This Row],[SF]]</f>
        <v>2</v>
      </c>
      <c r="AG2867">
        <f>Table1[[#This Row],[H]]+Table1[[#This Row],[BB]]</f>
        <v>1</v>
      </c>
      <c r="AH2867">
        <f>Table1[[#This Row],[H]]-Table1[[#This Row],[2B]]-Table1[[#This Row],[3B]]-Table1[[#This Row],[HR]]</f>
        <v>1</v>
      </c>
      <c r="AI2867" s="3">
        <f>IF(Table1[[#This Row],[Team_Game_Number]] &gt;_xlfn.MAXIFS(Table1[Team_Game_Number],Table1[Team],Table1[[#This Row],[Team]]) - 5,1,0)</f>
        <v>0</v>
      </c>
      <c r="AJ2867" cm="1">
        <f t="array" ref="AJ2867">MATCH(Table1[[#This Row],[Game_ID]],_xlfn.UNIQUE(_xlfn._xlws.FILTER(Table1[Game_ID],Table1[Team]=Table1[[#This Row],[Team]])),0)</f>
        <v>21</v>
      </c>
      <c r="AK2867">
        <f>IF(Table1[[#This Row],[Last5_Flag]]=1,1,0)</f>
        <v>0</v>
      </c>
      <c r="AL2867">
        <f>COUNTIFS(
    Table1[Player Name], Table1[[#This Row],[Player Name]],
    Table1[Position], Table1[[#This Row],[Position]]
)</f>
        <v>1</v>
      </c>
      <c r="AM2867" t="str" cm="1">
        <f t="array" ref="AM28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68" spans="1:39" x14ac:dyDescent="0.2">
      <c r="A2868" t="str">
        <f>TEXT(Table1[[#This Row],[Date]],"yyyymmdd") &amp; "_" &amp; (LEFT(D2868,3) &amp; "_" &amp; LEFT(E2868,3) &amp; "_" &amp; (Table1[[#This Row],[Game_no.]]))</f>
        <v>20260322_WVW_Fro_2</v>
      </c>
      <c r="B2868" s="1">
        <v>46103</v>
      </c>
      <c r="C2868" s="3">
        <v>2</v>
      </c>
      <c r="D2868" t="s">
        <v>286</v>
      </c>
      <c r="E2868" t="s">
        <v>338</v>
      </c>
      <c r="F2868" t="s">
        <v>286</v>
      </c>
      <c r="G2868" t="s">
        <v>338</v>
      </c>
      <c r="H2868" t="s">
        <v>309</v>
      </c>
      <c r="I2868" t="str">
        <f>TRIM(SUBSTITUTE(Table1[[#This Row],[Player]], " ", ""))</f>
        <v>K.Vance</v>
      </c>
      <c r="J2868">
        <v>2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f t="shared" si="131"/>
        <v>0</v>
      </c>
      <c r="W2868" t="s">
        <v>115</v>
      </c>
      <c r="X2868" s="3">
        <v>7</v>
      </c>
      <c r="Y2868">
        <v>0</v>
      </c>
      <c r="AF2868">
        <f>Table1[[#This Row],[AB]]+Table1[[#This Row],[BB]]+Table1[[#This Row],[SF]]</f>
        <v>2</v>
      </c>
      <c r="AG2868">
        <f>Table1[[#This Row],[H]]+Table1[[#This Row],[BB]]</f>
        <v>0</v>
      </c>
      <c r="AH2868">
        <f>Table1[[#This Row],[H]]-Table1[[#This Row],[2B]]-Table1[[#This Row],[3B]]-Table1[[#This Row],[HR]]</f>
        <v>0</v>
      </c>
      <c r="AI2868" s="3">
        <f>IF(Table1[[#This Row],[Team_Game_Number]] &gt;_xlfn.MAXIFS(Table1[Team_Game_Number],Table1[Team],Table1[[#This Row],[Team]]) - 5,1,0)</f>
        <v>0</v>
      </c>
      <c r="AJ2868" cm="1">
        <f t="array" ref="AJ2868">MATCH(Table1[[#This Row],[Game_ID]],_xlfn.UNIQUE(_xlfn._xlws.FILTER(Table1[Game_ID],Table1[Team]=Table1[[#This Row],[Team]])),0)</f>
        <v>21</v>
      </c>
      <c r="AK2868">
        <f>IF(Table1[[#This Row],[Last5_Flag]]=1,1,0)</f>
        <v>0</v>
      </c>
      <c r="AL2868">
        <f>COUNTIFS(
    Table1[Player Name], Table1[[#This Row],[Player Name]],
    Table1[Position], Table1[[#This Row],[Position]]
)</f>
        <v>1</v>
      </c>
      <c r="AM2868" t="str" cm="1">
        <f t="array" ref="AM28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69" spans="1:39" x14ac:dyDescent="0.2">
      <c r="A2869" t="str">
        <f>TEXT(Table1[[#This Row],[Date]],"yyyymmdd") &amp; "_" &amp; (LEFT(D2869,3) &amp; "_" &amp; LEFT(E2869,3) &amp; "_" &amp; (Table1[[#This Row],[Game_no.]]))</f>
        <v>20260322_WVW_Fro_2</v>
      </c>
      <c r="B2869" s="1">
        <v>46103</v>
      </c>
      <c r="C2869" s="3">
        <v>2</v>
      </c>
      <c r="D2869" t="s">
        <v>286</v>
      </c>
      <c r="E2869" t="s">
        <v>338</v>
      </c>
      <c r="F2869" t="s">
        <v>286</v>
      </c>
      <c r="G2869" t="s">
        <v>338</v>
      </c>
      <c r="H2869" t="s">
        <v>293</v>
      </c>
      <c r="I2869" t="str">
        <f>TRIM(SUBSTITUTE(Table1[[#This Row],[Player]], " ", ""))</f>
        <v>E.Putman</v>
      </c>
      <c r="J2869">
        <v>2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f t="shared" si="131"/>
        <v>0</v>
      </c>
      <c r="W2869" t="s">
        <v>223</v>
      </c>
      <c r="X2869" s="3">
        <v>9</v>
      </c>
      <c r="Y2869">
        <v>0</v>
      </c>
      <c r="AF2869">
        <f>Table1[[#This Row],[AB]]+Table1[[#This Row],[BB]]+Table1[[#This Row],[SF]]</f>
        <v>2</v>
      </c>
      <c r="AG2869">
        <f>Table1[[#This Row],[H]]+Table1[[#This Row],[BB]]</f>
        <v>0</v>
      </c>
      <c r="AH2869">
        <f>Table1[[#This Row],[H]]-Table1[[#This Row],[2B]]-Table1[[#This Row],[3B]]-Table1[[#This Row],[HR]]</f>
        <v>0</v>
      </c>
      <c r="AI2869" s="3">
        <f>IF(Table1[[#This Row],[Team_Game_Number]] &gt;_xlfn.MAXIFS(Table1[Team_Game_Number],Table1[Team],Table1[[#This Row],[Team]]) - 5,1,0)</f>
        <v>0</v>
      </c>
      <c r="AJ2869" cm="1">
        <f t="array" ref="AJ2869">MATCH(Table1[[#This Row],[Game_ID]],_xlfn.UNIQUE(_xlfn._xlws.FILTER(Table1[Game_ID],Table1[Team]=Table1[[#This Row],[Team]])),0)</f>
        <v>21</v>
      </c>
      <c r="AK2869">
        <f>IF(Table1[[#This Row],[Last5_Flag]]=1,1,0)</f>
        <v>0</v>
      </c>
      <c r="AL2869">
        <f>COUNTIFS(
    Table1[Player Name], Table1[[#This Row],[Player Name]],
    Table1[Position], Table1[[#This Row],[Position]]
)</f>
        <v>1</v>
      </c>
      <c r="AM2869" t="str" cm="1">
        <f t="array" ref="AM28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870" spans="1:39" x14ac:dyDescent="0.2">
      <c r="A2870" t="str">
        <f>TEXT(Table1[[#This Row],[Date]],"yyyymmdd") &amp; "_" &amp; (LEFT(D2870,3) &amp; "_" &amp; LEFT(E2870,3) &amp; "_" &amp; (Table1[[#This Row],[Game_no.]]))</f>
        <v>20260322_WVW_Fro_2</v>
      </c>
      <c r="B2870" s="1">
        <v>46103</v>
      </c>
      <c r="C2870" s="3">
        <v>2</v>
      </c>
      <c r="D2870" t="s">
        <v>286</v>
      </c>
      <c r="E2870" t="s">
        <v>338</v>
      </c>
      <c r="F2870" t="s">
        <v>286</v>
      </c>
      <c r="G2870" t="s">
        <v>338</v>
      </c>
      <c r="H2870" t="s">
        <v>298</v>
      </c>
      <c r="I2870" t="str">
        <f>TRIM(SUBSTITUTE(Table1[[#This Row],[Player]], " ", ""))</f>
        <v>S.Lowen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f t="shared" si="131"/>
        <v>0</v>
      </c>
      <c r="W2870" t="s">
        <v>8</v>
      </c>
      <c r="X2870" s="3">
        <v>9</v>
      </c>
      <c r="Y2870">
        <v>1</v>
      </c>
      <c r="AF2870">
        <f>Table1[[#This Row],[AB]]+Table1[[#This Row],[BB]]+Table1[[#This Row],[SF]]</f>
        <v>1</v>
      </c>
      <c r="AG2870">
        <f>Table1[[#This Row],[H]]+Table1[[#This Row],[BB]]</f>
        <v>0</v>
      </c>
      <c r="AH2870">
        <f>Table1[[#This Row],[H]]-Table1[[#This Row],[2B]]-Table1[[#This Row],[3B]]-Table1[[#This Row],[HR]]</f>
        <v>0</v>
      </c>
      <c r="AI2870" s="3">
        <f>IF(Table1[[#This Row],[Team_Game_Number]] &gt;_xlfn.MAXIFS(Table1[Team_Game_Number],Table1[Team],Table1[[#This Row],[Team]]) - 5,1,0)</f>
        <v>0</v>
      </c>
      <c r="AJ2870" cm="1">
        <f t="array" ref="AJ2870">MATCH(Table1[[#This Row],[Game_ID]],_xlfn.UNIQUE(_xlfn._xlws.FILTER(Table1[Game_ID],Table1[Team]=Table1[[#This Row],[Team]])),0)</f>
        <v>21</v>
      </c>
      <c r="AK2870">
        <f>IF(Table1[[#This Row],[Last5_Flag]]=1,1,0)</f>
        <v>0</v>
      </c>
      <c r="AL2870">
        <f>COUNTIFS(
    Table1[Player Name], Table1[[#This Row],[Player Name]],
    Table1[Position], Table1[[#This Row],[Position]]
)</f>
        <v>16</v>
      </c>
      <c r="AM2870" t="str" cm="1">
        <f t="array" ref="AM28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871" spans="1:39" x14ac:dyDescent="0.2">
      <c r="A2871" t="str">
        <f>TEXT(Table1[[#This Row],[Date]],"yyyymmdd") &amp; "_" &amp; (LEFT(D2871,3) &amp; "_" &amp; LEFT(E2871,3) &amp; "_" &amp; (Table1[[#This Row],[Game_no.]]))</f>
        <v>20260322_WVW_Fro_2</v>
      </c>
      <c r="B2871" s="1">
        <v>46103</v>
      </c>
      <c r="C2871" s="3">
        <v>2</v>
      </c>
      <c r="D2871" t="s">
        <v>286</v>
      </c>
      <c r="E2871" t="s">
        <v>338</v>
      </c>
      <c r="F2871" t="s">
        <v>286</v>
      </c>
      <c r="G2871" t="s">
        <v>338</v>
      </c>
      <c r="H2871" t="s">
        <v>492</v>
      </c>
      <c r="I2871" t="str">
        <f>TRIM(SUBSTITUTE(Table1[[#This Row],[Player]], " ", ""))</f>
        <v>M.Stokes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f t="shared" si="131"/>
        <v>0</v>
      </c>
      <c r="W2871" t="s">
        <v>8</v>
      </c>
      <c r="X2871" s="3">
        <v>9</v>
      </c>
      <c r="Y2871">
        <v>0</v>
      </c>
      <c r="AF2871">
        <f>Table1[[#This Row],[AB]]+Table1[[#This Row],[BB]]+Table1[[#This Row],[SF]]</f>
        <v>1</v>
      </c>
      <c r="AG2871">
        <f>Table1[[#This Row],[H]]+Table1[[#This Row],[BB]]</f>
        <v>0</v>
      </c>
      <c r="AH2871">
        <f>Table1[[#This Row],[H]]-Table1[[#This Row],[2B]]-Table1[[#This Row],[3B]]-Table1[[#This Row],[HR]]</f>
        <v>0</v>
      </c>
      <c r="AI2871" s="3">
        <f>IF(Table1[[#This Row],[Team_Game_Number]] &gt;_xlfn.MAXIFS(Table1[Team_Game_Number],Table1[Team],Table1[[#This Row],[Team]]) - 5,1,0)</f>
        <v>0</v>
      </c>
      <c r="AJ2871" cm="1">
        <f t="array" ref="AJ2871">MATCH(Table1[[#This Row],[Game_ID]],_xlfn.UNIQUE(_xlfn._xlws.FILTER(Table1[Game_ID],Table1[Team]=Table1[[#This Row],[Team]])),0)</f>
        <v>21</v>
      </c>
      <c r="AK2871">
        <f>IF(Table1[[#This Row],[Last5_Flag]]=1,1,0)</f>
        <v>0</v>
      </c>
      <c r="AL2871">
        <f>COUNTIFS(
    Table1[Player Name], Table1[[#This Row],[Player Name]],
    Table1[Position], Table1[[#This Row],[Position]]
)</f>
        <v>1</v>
      </c>
      <c r="AM2871" t="str" cm="1">
        <f t="array" ref="AM28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872" spans="1:39" x14ac:dyDescent="0.2">
      <c r="A2872" t="str">
        <f>TEXT(Table1[[#This Row],[Date]],"yyyymmdd") &amp; "_" &amp; (LEFT(D2872,3) &amp; "_" &amp; LEFT(E2872,3) &amp; "_" &amp; (Table1[[#This Row],[Game_no.]]))</f>
        <v>20260322_WVW_Fro_2</v>
      </c>
      <c r="B2872" s="1">
        <v>46103</v>
      </c>
      <c r="C2872" s="3">
        <v>2</v>
      </c>
      <c r="D2872" t="s">
        <v>286</v>
      </c>
      <c r="E2872" t="s">
        <v>338</v>
      </c>
      <c r="F2872" t="s">
        <v>286</v>
      </c>
      <c r="G2872" t="s">
        <v>338</v>
      </c>
      <c r="H2872" t="s">
        <v>297</v>
      </c>
      <c r="I2872" t="str">
        <f>TRIM(SUBSTITUTE(Table1[[#This Row],[Player]], " ", ""))</f>
        <v>A.Orille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f t="shared" si="131"/>
        <v>0</v>
      </c>
      <c r="W2872" t="s">
        <v>58</v>
      </c>
      <c r="X2872" s="3"/>
      <c r="Y2872">
        <v>0</v>
      </c>
      <c r="Z2872">
        <v>2.6669999999999998</v>
      </c>
      <c r="AA2872">
        <v>3</v>
      </c>
      <c r="AB2872">
        <v>6</v>
      </c>
      <c r="AC2872">
        <v>6</v>
      </c>
      <c r="AD2872">
        <v>6</v>
      </c>
      <c r="AE2872">
        <v>4</v>
      </c>
      <c r="AF2872">
        <f>Table1[[#This Row],[AB]]+Table1[[#This Row],[BB]]+Table1[[#This Row],[SF]]</f>
        <v>0</v>
      </c>
      <c r="AG2872">
        <f>Table1[[#This Row],[H]]+Table1[[#This Row],[BB]]</f>
        <v>0</v>
      </c>
      <c r="AH2872">
        <f>Table1[[#This Row],[H]]-Table1[[#This Row],[2B]]-Table1[[#This Row],[3B]]-Table1[[#This Row],[HR]]</f>
        <v>0</v>
      </c>
      <c r="AI2872" s="3">
        <f>IF(Table1[[#This Row],[Team_Game_Number]] &gt;_xlfn.MAXIFS(Table1[Team_Game_Number],Table1[Team],Table1[[#This Row],[Team]]) - 5,1,0)</f>
        <v>0</v>
      </c>
      <c r="AJ2872" cm="1">
        <f t="array" ref="AJ2872">MATCH(Table1[[#This Row],[Game_ID]],_xlfn.UNIQUE(_xlfn._xlws.FILTER(Table1[Game_ID],Table1[Team]=Table1[[#This Row],[Team]])),0)</f>
        <v>21</v>
      </c>
      <c r="AK2872">
        <f>IF(Table1[[#This Row],[Last5_Flag]]=1,1,0)</f>
        <v>0</v>
      </c>
      <c r="AL2872">
        <f>COUNTIFS(
    Table1[Player Name], Table1[[#This Row],[Player Name]],
    Table1[Position], Table1[[#This Row],[Position]]
)</f>
        <v>12</v>
      </c>
      <c r="AM2872" t="str" cm="1">
        <f t="array" ref="AM28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873" spans="1:39" x14ac:dyDescent="0.2">
      <c r="A2873" t="str">
        <f>TEXT(Table1[[#This Row],[Date]],"yyyymmdd") &amp; "_" &amp; (LEFT(D2873,3) &amp; "_" &amp; LEFT(E2873,3) &amp; "_" &amp; (Table1[[#This Row],[Game_no.]]))</f>
        <v>20260322_WVW_Fro_2</v>
      </c>
      <c r="B2873" s="1">
        <v>46103</v>
      </c>
      <c r="C2873" s="3">
        <v>2</v>
      </c>
      <c r="D2873" t="s">
        <v>286</v>
      </c>
      <c r="E2873" t="s">
        <v>338</v>
      </c>
      <c r="F2873" t="s">
        <v>286</v>
      </c>
      <c r="G2873" t="s">
        <v>338</v>
      </c>
      <c r="H2873" t="s">
        <v>488</v>
      </c>
      <c r="I2873" t="str">
        <f>TRIM(SUBSTITUTE(Table1[[#This Row],[Player]], " ", ""))</f>
        <v>G.Richardson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f t="shared" si="131"/>
        <v>0</v>
      </c>
      <c r="W2873" t="s">
        <v>53</v>
      </c>
      <c r="X2873" s="3"/>
      <c r="Y2873">
        <v>0</v>
      </c>
      <c r="AF2873">
        <f>Table1[[#This Row],[AB]]+Table1[[#This Row],[BB]]+Table1[[#This Row],[SF]]</f>
        <v>0</v>
      </c>
      <c r="AG2873">
        <f>Table1[[#This Row],[H]]+Table1[[#This Row],[BB]]</f>
        <v>0</v>
      </c>
      <c r="AH2873">
        <f>Table1[[#This Row],[H]]-Table1[[#This Row],[2B]]-Table1[[#This Row],[3B]]-Table1[[#This Row],[HR]]</f>
        <v>0</v>
      </c>
      <c r="AI2873" s="3">
        <f>IF(Table1[[#This Row],[Team_Game_Number]] &gt;_xlfn.MAXIFS(Table1[Team_Game_Number],Table1[Team],Table1[[#This Row],[Team]]) - 5,1,0)</f>
        <v>0</v>
      </c>
      <c r="AJ2873" cm="1">
        <f t="array" ref="AJ2873">MATCH(Table1[[#This Row],[Game_ID]],_xlfn.UNIQUE(_xlfn._xlws.FILTER(Table1[Game_ID],Table1[Team]=Table1[[#This Row],[Team]])),0)</f>
        <v>21</v>
      </c>
      <c r="AK2873">
        <f>IF(Table1[[#This Row],[Last5_Flag]]=1,1,0)</f>
        <v>0</v>
      </c>
      <c r="AL2873">
        <f>COUNTIFS(
    Table1[Player Name], Table1[[#This Row],[Player Name]],
    Table1[Position], Table1[[#This Row],[Position]]
)</f>
        <v>2</v>
      </c>
      <c r="AM2873" t="str" cm="1">
        <f t="array" ref="AM28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874" spans="1:39" x14ac:dyDescent="0.2">
      <c r="A2874" t="str">
        <f>TEXT(Table1[[#This Row],[Date]],"yyyymmdd") &amp; "_" &amp; (LEFT(D2874,3) &amp; "_" &amp; LEFT(E2874,3) &amp; "_" &amp; (Table1[[#This Row],[Game_no.]]))</f>
        <v>20260322_WVW_Fro_2</v>
      </c>
      <c r="B2874" s="1">
        <v>46103</v>
      </c>
      <c r="C2874" s="3">
        <v>2</v>
      </c>
      <c r="D2874" t="s">
        <v>286</v>
      </c>
      <c r="E2874" t="s">
        <v>338</v>
      </c>
      <c r="F2874" t="s">
        <v>286</v>
      </c>
      <c r="G2874" t="s">
        <v>338</v>
      </c>
      <c r="H2874" t="s">
        <v>358</v>
      </c>
      <c r="I2874" t="str">
        <f>TRIM(SUBSTITUTE(Table1[[#This Row],[Player]], " ", ""))</f>
        <v>M.O'Brien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f t="shared" si="131"/>
        <v>0</v>
      </c>
      <c r="W2874" t="s">
        <v>58</v>
      </c>
      <c r="X2874" s="3"/>
      <c r="Y2874">
        <v>0</v>
      </c>
      <c r="Z2874">
        <v>1.667</v>
      </c>
      <c r="AA2874">
        <v>3</v>
      </c>
      <c r="AB2874">
        <v>3</v>
      </c>
      <c r="AC2874">
        <v>3</v>
      </c>
      <c r="AD2874">
        <v>2</v>
      </c>
      <c r="AE2874">
        <v>1</v>
      </c>
      <c r="AF2874">
        <f>Table1[[#This Row],[AB]]+Table1[[#This Row],[BB]]+Table1[[#This Row],[SF]]</f>
        <v>0</v>
      </c>
      <c r="AG2874">
        <f>Table1[[#This Row],[H]]+Table1[[#This Row],[BB]]</f>
        <v>0</v>
      </c>
      <c r="AH2874">
        <f>Table1[[#This Row],[H]]-Table1[[#This Row],[2B]]-Table1[[#This Row],[3B]]-Table1[[#This Row],[HR]]</f>
        <v>0</v>
      </c>
      <c r="AI2874" s="3">
        <f>IF(Table1[[#This Row],[Team_Game_Number]] &gt;_xlfn.MAXIFS(Table1[Team_Game_Number],Table1[Team],Table1[[#This Row],[Team]]) - 5,1,0)</f>
        <v>0</v>
      </c>
      <c r="AJ2874" cm="1">
        <f t="array" ref="AJ2874">MATCH(Table1[[#This Row],[Game_ID]],_xlfn.UNIQUE(_xlfn._xlws.FILTER(Table1[Game_ID],Table1[Team]=Table1[[#This Row],[Team]])),0)</f>
        <v>21</v>
      </c>
      <c r="AK2874">
        <f>IF(Table1[[#This Row],[Last5_Flag]]=1,1,0)</f>
        <v>0</v>
      </c>
      <c r="AL2874">
        <f>COUNTIFS(
    Table1[Player Name], Table1[[#This Row],[Player Name]],
    Table1[Position], Table1[[#This Row],[Position]]
)</f>
        <v>9</v>
      </c>
      <c r="AM2874" t="str" cm="1">
        <f t="array" ref="AM28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875" spans="1:39" x14ac:dyDescent="0.2">
      <c r="A2875" t="str">
        <f>TEXT(Table1[[#This Row],[Date]],"yyyymmdd") &amp; "_" &amp; (LEFT(D2875,3) &amp; "_" &amp; LEFT(E2875,3) &amp; "_" &amp; (Table1[[#This Row],[Game_no.]]))</f>
        <v>20260322_WVW_Fro_2</v>
      </c>
      <c r="B2875" s="1">
        <v>46103</v>
      </c>
      <c r="C2875" s="3">
        <v>2</v>
      </c>
      <c r="D2875" t="s">
        <v>286</v>
      </c>
      <c r="E2875" t="s">
        <v>338</v>
      </c>
      <c r="F2875" t="s">
        <v>286</v>
      </c>
      <c r="G2875" t="s">
        <v>338</v>
      </c>
      <c r="H2875" t="s">
        <v>493</v>
      </c>
      <c r="I2875" t="str">
        <f>TRIM(SUBSTITUTE(Table1[[#This Row],[Player]], " ", ""))</f>
        <v>J.Kimble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f t="shared" si="131"/>
        <v>0</v>
      </c>
      <c r="W2875" t="s">
        <v>58</v>
      </c>
      <c r="X2875" s="3"/>
      <c r="Y2875">
        <v>0</v>
      </c>
      <c r="Z2875">
        <v>0.66700000000000004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f>Table1[[#This Row],[AB]]+Table1[[#This Row],[BB]]+Table1[[#This Row],[SF]]</f>
        <v>0</v>
      </c>
      <c r="AG2875">
        <f>Table1[[#This Row],[H]]+Table1[[#This Row],[BB]]</f>
        <v>0</v>
      </c>
      <c r="AH2875">
        <f>Table1[[#This Row],[H]]-Table1[[#This Row],[2B]]-Table1[[#This Row],[3B]]-Table1[[#This Row],[HR]]</f>
        <v>0</v>
      </c>
      <c r="AI2875" s="3">
        <f>IF(Table1[[#This Row],[Team_Game_Number]] &gt;_xlfn.MAXIFS(Table1[Team_Game_Number],Table1[Team],Table1[[#This Row],[Team]]) - 5,1,0)</f>
        <v>0</v>
      </c>
      <c r="AJ2875" cm="1">
        <f t="array" ref="AJ2875">MATCH(Table1[[#This Row],[Game_ID]],_xlfn.UNIQUE(_xlfn._xlws.FILTER(Table1[Game_ID],Table1[Team]=Table1[[#This Row],[Team]])),0)</f>
        <v>21</v>
      </c>
      <c r="AK2875">
        <f>IF(Table1[[#This Row],[Last5_Flag]]=1,1,0)</f>
        <v>0</v>
      </c>
      <c r="AL2875">
        <f>COUNTIFS(
    Table1[Player Name], Table1[[#This Row],[Player Name]],
    Table1[Position], Table1[[#This Row],[Position]]
)</f>
        <v>1</v>
      </c>
      <c r="AM2875" t="str" cm="1">
        <f t="array" ref="AM28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876" spans="1:39" x14ac:dyDescent="0.2">
      <c r="A2876" t="str">
        <f>TEXT(Table1[[#This Row],[Date]],"yyyymmdd") &amp; "_" &amp; (LEFT(D2876,3) &amp; "_" &amp; LEFT(E2876,3) &amp; "_" &amp; (Table1[[#This Row],[Game_no.]]))</f>
        <v>20260322_WVW_Fro_2</v>
      </c>
      <c r="B2876" s="1">
        <v>46103</v>
      </c>
      <c r="C2876" s="3">
        <v>2</v>
      </c>
      <c r="D2876" t="s">
        <v>286</v>
      </c>
      <c r="E2876" t="s">
        <v>338</v>
      </c>
      <c r="F2876" t="s">
        <v>338</v>
      </c>
      <c r="G2876" t="s">
        <v>286</v>
      </c>
      <c r="H2876" t="s">
        <v>339</v>
      </c>
      <c r="I2876" t="str">
        <f>TRIM(SUBSTITUTE(Table1[[#This Row],[Player]], " ", ""))</f>
        <v>G.Nelson</v>
      </c>
      <c r="J2876">
        <v>3</v>
      </c>
      <c r="K2876">
        <v>2</v>
      </c>
      <c r="L2876">
        <v>2</v>
      </c>
      <c r="M2876">
        <v>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1</v>
      </c>
      <c r="U2876">
        <v>0</v>
      </c>
      <c r="V2876">
        <f t="shared" si="131"/>
        <v>2</v>
      </c>
      <c r="W2876" t="s">
        <v>57</v>
      </c>
      <c r="X2876" s="3">
        <v>1</v>
      </c>
      <c r="Y2876">
        <v>0</v>
      </c>
      <c r="AF2876">
        <f>Table1[[#This Row],[AB]]+Table1[[#This Row],[BB]]+Table1[[#This Row],[SF]]</f>
        <v>4</v>
      </c>
      <c r="AG2876">
        <f>Table1[[#This Row],[H]]+Table1[[#This Row],[BB]]</f>
        <v>3</v>
      </c>
      <c r="AH2876">
        <f>Table1[[#This Row],[H]]-Table1[[#This Row],[2B]]-Table1[[#This Row],[3B]]-Table1[[#This Row],[HR]]</f>
        <v>2</v>
      </c>
      <c r="AI2876" s="3">
        <f>IF(Table1[[#This Row],[Team_Game_Number]] &gt;_xlfn.MAXIFS(Table1[Team_Game_Number],Table1[Team],Table1[[#This Row],[Team]]) - 5,1,0)</f>
        <v>0</v>
      </c>
      <c r="AJ2876" cm="1">
        <f t="array" ref="AJ2876">MATCH(Table1[[#This Row],[Game_ID]],_xlfn.UNIQUE(_xlfn._xlws.FILTER(Table1[Game_ID],Table1[Team]=Table1[[#This Row],[Team]])),0)</f>
        <v>15</v>
      </c>
      <c r="AK2876">
        <f>IF(Table1[[#This Row],[Last5_Flag]]=1,1,0)</f>
        <v>0</v>
      </c>
      <c r="AL2876">
        <f>COUNTIFS(
    Table1[Player Name], Table1[[#This Row],[Player Name]],
    Table1[Position], Table1[[#This Row],[Position]]
)</f>
        <v>21</v>
      </c>
      <c r="AM2876" t="str" cm="1">
        <f t="array" ref="AM28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877" spans="1:39" x14ac:dyDescent="0.2">
      <c r="A2877" t="str">
        <f>TEXT(Table1[[#This Row],[Date]],"yyyymmdd") &amp; "_" &amp; (LEFT(D2877,3) &amp; "_" &amp; LEFT(E2877,3) &amp; "_" &amp; (Table1[[#This Row],[Game_no.]]))</f>
        <v>20260322_WVW_Fro_2</v>
      </c>
      <c r="B2877" s="1">
        <v>46103</v>
      </c>
      <c r="C2877" s="3">
        <v>2</v>
      </c>
      <c r="D2877" t="s">
        <v>286</v>
      </c>
      <c r="E2877" t="s">
        <v>338</v>
      </c>
      <c r="F2877" t="s">
        <v>338</v>
      </c>
      <c r="G2877" t="s">
        <v>286</v>
      </c>
      <c r="H2877" t="s">
        <v>347</v>
      </c>
      <c r="I2877" t="str">
        <f>TRIM(SUBSTITUTE(Table1[[#This Row],[Player]], " ", ""))</f>
        <v>K.Piconi</v>
      </c>
      <c r="J2877">
        <v>1</v>
      </c>
      <c r="K2877">
        <v>2</v>
      </c>
      <c r="L2877">
        <v>0</v>
      </c>
      <c r="M2877">
        <v>1</v>
      </c>
      <c r="N2877">
        <v>2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f t="shared" si="131"/>
        <v>0</v>
      </c>
      <c r="W2877" t="s">
        <v>8</v>
      </c>
      <c r="X2877" s="3">
        <v>2</v>
      </c>
      <c r="Y2877">
        <v>0</v>
      </c>
      <c r="AF2877">
        <f>Table1[[#This Row],[AB]]+Table1[[#This Row],[BB]]+Table1[[#This Row],[SF]]</f>
        <v>4</v>
      </c>
      <c r="AG2877">
        <f>Table1[[#This Row],[H]]+Table1[[#This Row],[BB]]</f>
        <v>2</v>
      </c>
      <c r="AH2877">
        <f>Table1[[#This Row],[H]]-Table1[[#This Row],[2B]]-Table1[[#This Row],[3B]]-Table1[[#This Row],[HR]]</f>
        <v>0</v>
      </c>
      <c r="AI2877" s="3">
        <f>IF(Table1[[#This Row],[Team_Game_Number]] &gt;_xlfn.MAXIFS(Table1[Team_Game_Number],Table1[Team],Table1[[#This Row],[Team]]) - 5,1,0)</f>
        <v>0</v>
      </c>
      <c r="AJ2877" cm="1">
        <f t="array" ref="AJ2877">MATCH(Table1[[#This Row],[Game_ID]],_xlfn.UNIQUE(_xlfn._xlws.FILTER(Table1[Game_ID],Table1[Team]=Table1[[#This Row],[Team]])),0)</f>
        <v>15</v>
      </c>
      <c r="AK2877">
        <f>IF(Table1[[#This Row],[Last5_Flag]]=1,1,0)</f>
        <v>0</v>
      </c>
      <c r="AL2877">
        <f>COUNTIFS(
    Table1[Player Name], Table1[[#This Row],[Player Name]],
    Table1[Position], Table1[[#This Row],[Position]]
)</f>
        <v>21</v>
      </c>
      <c r="AM2877" t="str" cm="1">
        <f t="array" ref="AM28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878" spans="1:39" x14ac:dyDescent="0.2">
      <c r="A2878" t="str">
        <f>TEXT(Table1[[#This Row],[Date]],"yyyymmdd") &amp; "_" &amp; (LEFT(D2878,3) &amp; "_" &amp; LEFT(E2878,3) &amp; "_" &amp; (Table1[[#This Row],[Game_no.]]))</f>
        <v>20260322_WVW_Fro_2</v>
      </c>
      <c r="B2878" s="1">
        <v>46103</v>
      </c>
      <c r="C2878" s="3">
        <v>2</v>
      </c>
      <c r="D2878" t="s">
        <v>286</v>
      </c>
      <c r="E2878" t="s">
        <v>338</v>
      </c>
      <c r="F2878" t="s">
        <v>338</v>
      </c>
      <c r="G2878" t="s">
        <v>286</v>
      </c>
      <c r="H2878" t="s">
        <v>341</v>
      </c>
      <c r="I2878" t="str">
        <f>TRIM(SUBSTITUTE(Table1[[#This Row],[Player]], " ", ""))</f>
        <v>A.Miller</v>
      </c>
      <c r="J2878">
        <v>2</v>
      </c>
      <c r="K2878">
        <v>1</v>
      </c>
      <c r="L2878">
        <v>0</v>
      </c>
      <c r="M2878">
        <v>1</v>
      </c>
      <c r="N2878">
        <v>2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f t="shared" si="131"/>
        <v>0</v>
      </c>
      <c r="W2878" t="s">
        <v>53</v>
      </c>
      <c r="X2878" s="3">
        <v>3</v>
      </c>
      <c r="Y2878">
        <v>0</v>
      </c>
      <c r="AF2878">
        <f>Table1[[#This Row],[AB]]+Table1[[#This Row],[BB]]+Table1[[#This Row],[SF]]</f>
        <v>4</v>
      </c>
      <c r="AG2878">
        <f>Table1[[#This Row],[H]]+Table1[[#This Row],[BB]]</f>
        <v>2</v>
      </c>
      <c r="AH2878">
        <f>Table1[[#This Row],[H]]-Table1[[#This Row],[2B]]-Table1[[#This Row],[3B]]-Table1[[#This Row],[HR]]</f>
        <v>0</v>
      </c>
      <c r="AI2878" s="3">
        <f>IF(Table1[[#This Row],[Team_Game_Number]] &gt;_xlfn.MAXIFS(Table1[Team_Game_Number],Table1[Team],Table1[[#This Row],[Team]]) - 5,1,0)</f>
        <v>0</v>
      </c>
      <c r="AJ2878" cm="1">
        <f t="array" ref="AJ2878">MATCH(Table1[[#This Row],[Game_ID]],_xlfn.UNIQUE(_xlfn._xlws.FILTER(Table1[Game_ID],Table1[Team]=Table1[[#This Row],[Team]])),0)</f>
        <v>15</v>
      </c>
      <c r="AK2878">
        <f>IF(Table1[[#This Row],[Last5_Flag]]=1,1,0)</f>
        <v>0</v>
      </c>
      <c r="AL2878">
        <f>COUNTIFS(
    Table1[Player Name], Table1[[#This Row],[Player Name]],
    Table1[Position], Table1[[#This Row],[Position]]
)</f>
        <v>20</v>
      </c>
      <c r="AM2878" t="str" cm="1">
        <f t="array" ref="AM28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879" spans="1:39" x14ac:dyDescent="0.2">
      <c r="A2879" t="str">
        <f>TEXT(Table1[[#This Row],[Date]],"yyyymmdd") &amp; "_" &amp; (LEFT(D2879,3) &amp; "_" &amp; LEFT(E2879,3) &amp; "_" &amp; (Table1[[#This Row],[Game_no.]]))</f>
        <v>20260322_WVW_Fro_2</v>
      </c>
      <c r="B2879" s="1">
        <v>46103</v>
      </c>
      <c r="C2879" s="3">
        <v>2</v>
      </c>
      <c r="D2879" t="s">
        <v>286</v>
      </c>
      <c r="E2879" t="s">
        <v>338</v>
      </c>
      <c r="F2879" t="s">
        <v>338</v>
      </c>
      <c r="G2879" t="s">
        <v>286</v>
      </c>
      <c r="H2879" t="s">
        <v>342</v>
      </c>
      <c r="I2879" t="str">
        <f>TRIM(SUBSTITUTE(Table1[[#This Row],[Player]], " ", ""))</f>
        <v>O.Stetler</v>
      </c>
      <c r="J2879">
        <v>4</v>
      </c>
      <c r="K2879">
        <v>0</v>
      </c>
      <c r="L2879">
        <v>1</v>
      </c>
      <c r="M2879">
        <v>2</v>
      </c>
      <c r="N2879">
        <v>0</v>
      </c>
      <c r="O2879">
        <v>2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f t="shared" si="131"/>
        <v>1</v>
      </c>
      <c r="W2879" t="s">
        <v>52</v>
      </c>
      <c r="X2879" s="3">
        <v>4</v>
      </c>
      <c r="Y2879">
        <v>1</v>
      </c>
      <c r="AF2879">
        <f>Table1[[#This Row],[AB]]+Table1[[#This Row],[BB]]+Table1[[#This Row],[SF]]</f>
        <v>4</v>
      </c>
      <c r="AG2879">
        <f>Table1[[#This Row],[H]]+Table1[[#This Row],[BB]]</f>
        <v>1</v>
      </c>
      <c r="AH2879">
        <f>Table1[[#This Row],[H]]-Table1[[#This Row],[2B]]-Table1[[#This Row],[3B]]-Table1[[#This Row],[HR]]</f>
        <v>1</v>
      </c>
      <c r="AI2879" s="3">
        <f>IF(Table1[[#This Row],[Team_Game_Number]] &gt;_xlfn.MAXIFS(Table1[Team_Game_Number],Table1[Team],Table1[[#This Row],[Team]]) - 5,1,0)</f>
        <v>0</v>
      </c>
      <c r="AJ2879" cm="1">
        <f t="array" ref="AJ2879">MATCH(Table1[[#This Row],[Game_ID]],_xlfn.UNIQUE(_xlfn._xlws.FILTER(Table1[Game_ID],Table1[Team]=Table1[[#This Row],[Team]])),0)</f>
        <v>15</v>
      </c>
      <c r="AK2879">
        <f>IF(Table1[[#This Row],[Last5_Flag]]=1,1,0)</f>
        <v>0</v>
      </c>
      <c r="AL2879">
        <f>COUNTIFS(
    Table1[Player Name], Table1[[#This Row],[Player Name]],
    Table1[Position], Table1[[#This Row],[Position]]
)</f>
        <v>19</v>
      </c>
      <c r="AM2879" t="str" cm="1">
        <f t="array" ref="AM28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80" spans="1:39" x14ac:dyDescent="0.2">
      <c r="A2880" t="str">
        <f>TEXT(Table1[[#This Row],[Date]],"yyyymmdd") &amp; "_" &amp; (LEFT(D2880,3) &amp; "_" &amp; LEFT(E2880,3) &amp; "_" &amp; (Table1[[#This Row],[Game_no.]]))</f>
        <v>20260322_WVW_Fro_2</v>
      </c>
      <c r="B2880" s="1">
        <v>46103</v>
      </c>
      <c r="C2880" s="3">
        <v>2</v>
      </c>
      <c r="D2880" t="s">
        <v>286</v>
      </c>
      <c r="E2880" t="s">
        <v>338</v>
      </c>
      <c r="F2880" t="s">
        <v>338</v>
      </c>
      <c r="G2880" t="s">
        <v>286</v>
      </c>
      <c r="H2880" t="s">
        <v>343</v>
      </c>
      <c r="I2880" t="str">
        <f>TRIM(SUBSTITUTE(Table1[[#This Row],[Player]], " ", ""))</f>
        <v>B.Russo</v>
      </c>
      <c r="J2880">
        <v>1</v>
      </c>
      <c r="K2880">
        <v>2</v>
      </c>
      <c r="L2880">
        <v>0</v>
      </c>
      <c r="M2880">
        <v>1</v>
      </c>
      <c r="N2880">
        <v>3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f t="shared" si="131"/>
        <v>0</v>
      </c>
      <c r="W2880" t="s">
        <v>54</v>
      </c>
      <c r="X2880" s="3">
        <v>5</v>
      </c>
      <c r="Y2880">
        <v>0</v>
      </c>
      <c r="AF2880">
        <f>Table1[[#This Row],[AB]]+Table1[[#This Row],[BB]]+Table1[[#This Row],[SF]]</f>
        <v>4</v>
      </c>
      <c r="AG2880">
        <f>Table1[[#This Row],[H]]+Table1[[#This Row],[BB]]</f>
        <v>3</v>
      </c>
      <c r="AH2880">
        <f>Table1[[#This Row],[H]]-Table1[[#This Row],[2B]]-Table1[[#This Row],[3B]]-Table1[[#This Row],[HR]]</f>
        <v>0</v>
      </c>
      <c r="AI2880" s="3">
        <f>IF(Table1[[#This Row],[Team_Game_Number]] &gt;_xlfn.MAXIFS(Table1[Team_Game_Number],Table1[Team],Table1[[#This Row],[Team]]) - 5,1,0)</f>
        <v>0</v>
      </c>
      <c r="AJ2880" cm="1">
        <f t="array" ref="AJ2880">MATCH(Table1[[#This Row],[Game_ID]],_xlfn.UNIQUE(_xlfn._xlws.FILTER(Table1[Game_ID],Table1[Team]=Table1[[#This Row],[Team]])),0)</f>
        <v>15</v>
      </c>
      <c r="AK2880">
        <f>IF(Table1[[#This Row],[Last5_Flag]]=1,1,0)</f>
        <v>0</v>
      </c>
      <c r="AL2880">
        <f>COUNTIFS(
    Table1[Player Name], Table1[[#This Row],[Player Name]],
    Table1[Position], Table1[[#This Row],[Position]]
)</f>
        <v>21</v>
      </c>
      <c r="AM2880" t="str" cm="1">
        <f t="array" ref="AM28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881" spans="1:39" x14ac:dyDescent="0.2">
      <c r="A2881" t="str">
        <f>TEXT(Table1[[#This Row],[Date]],"yyyymmdd") &amp; "_" &amp; (LEFT(D2881,3) &amp; "_" &amp; LEFT(E2881,3) &amp; "_" &amp; (Table1[[#This Row],[Game_no.]]))</f>
        <v>20260322_WVW_Fro_2</v>
      </c>
      <c r="B2881" s="1">
        <v>46103</v>
      </c>
      <c r="C2881" s="3">
        <v>2</v>
      </c>
      <c r="D2881" t="s">
        <v>286</v>
      </c>
      <c r="E2881" t="s">
        <v>338</v>
      </c>
      <c r="F2881" t="s">
        <v>338</v>
      </c>
      <c r="G2881" t="s">
        <v>286</v>
      </c>
      <c r="H2881" t="s">
        <v>344</v>
      </c>
      <c r="I2881" t="str">
        <f>TRIM(SUBSTITUTE(Table1[[#This Row],[Player]], " ", ""))</f>
        <v>S.Haller</v>
      </c>
      <c r="J2881">
        <v>3</v>
      </c>
      <c r="K2881">
        <v>1</v>
      </c>
      <c r="L2881">
        <v>1</v>
      </c>
      <c r="M2881">
        <v>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f t="shared" si="131"/>
        <v>1</v>
      </c>
      <c r="W2881" t="s">
        <v>48</v>
      </c>
      <c r="X2881" s="3">
        <v>6</v>
      </c>
      <c r="Y2881">
        <v>0</v>
      </c>
      <c r="AF2881">
        <f>Table1[[#This Row],[AB]]+Table1[[#This Row],[BB]]+Table1[[#This Row],[SF]]</f>
        <v>4</v>
      </c>
      <c r="AG2881">
        <f>Table1[[#This Row],[H]]+Table1[[#This Row],[BB]]</f>
        <v>2</v>
      </c>
      <c r="AH2881">
        <f>Table1[[#This Row],[H]]-Table1[[#This Row],[2B]]-Table1[[#This Row],[3B]]-Table1[[#This Row],[HR]]</f>
        <v>1</v>
      </c>
      <c r="AI2881" s="3">
        <f>IF(Table1[[#This Row],[Team_Game_Number]] &gt;_xlfn.MAXIFS(Table1[Team_Game_Number],Table1[Team],Table1[[#This Row],[Team]]) - 5,1,0)</f>
        <v>0</v>
      </c>
      <c r="AJ2881" cm="1">
        <f t="array" ref="AJ2881">MATCH(Table1[[#This Row],[Game_ID]],_xlfn.UNIQUE(_xlfn._xlws.FILTER(Table1[Game_ID],Table1[Team]=Table1[[#This Row],[Team]])),0)</f>
        <v>15</v>
      </c>
      <c r="AK2881">
        <f>IF(Table1[[#This Row],[Last5_Flag]]=1,1,0)</f>
        <v>0</v>
      </c>
      <c r="AL2881">
        <f>COUNTIFS(
    Table1[Player Name], Table1[[#This Row],[Player Name]],
    Table1[Position], Table1[[#This Row],[Position]]
)</f>
        <v>17</v>
      </c>
      <c r="AM2881" t="str" cm="1">
        <f t="array" ref="AM28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882" spans="1:39" x14ac:dyDescent="0.2">
      <c r="A2882" t="str">
        <f>TEXT(Table1[[#This Row],[Date]],"yyyymmdd") &amp; "_" &amp; (LEFT(D2882,3) &amp; "_" &amp; LEFT(E2882,3) &amp; "_" &amp; (Table1[[#This Row],[Game_no.]]))</f>
        <v>20260322_WVW_Fro_2</v>
      </c>
      <c r="B2882" s="1">
        <v>46103</v>
      </c>
      <c r="C2882" s="3">
        <v>2</v>
      </c>
      <c r="D2882" t="s">
        <v>286</v>
      </c>
      <c r="E2882" t="s">
        <v>338</v>
      </c>
      <c r="F2882" t="s">
        <v>338</v>
      </c>
      <c r="G2882" t="s">
        <v>286</v>
      </c>
      <c r="H2882" t="s">
        <v>346</v>
      </c>
      <c r="I2882" t="str">
        <f>TRIM(SUBSTITUTE(Table1[[#This Row],[Player]], " ", ""))</f>
        <v>A.Myers</v>
      </c>
      <c r="J2882">
        <v>3</v>
      </c>
      <c r="K2882">
        <v>2</v>
      </c>
      <c r="L2882">
        <v>1</v>
      </c>
      <c r="M2882">
        <v>2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f t="shared" si="131"/>
        <v>1</v>
      </c>
      <c r="W2882" t="s">
        <v>50</v>
      </c>
      <c r="X2882" s="3">
        <v>7</v>
      </c>
      <c r="Y2882">
        <v>0</v>
      </c>
      <c r="AF2882">
        <f>Table1[[#This Row],[AB]]+Table1[[#This Row],[BB]]+Table1[[#This Row],[SF]]</f>
        <v>3</v>
      </c>
      <c r="AG2882">
        <f>Table1[[#This Row],[H]]+Table1[[#This Row],[BB]]</f>
        <v>1</v>
      </c>
      <c r="AH2882">
        <f>Table1[[#This Row],[H]]-Table1[[#This Row],[2B]]-Table1[[#This Row],[3B]]-Table1[[#This Row],[HR]]</f>
        <v>1</v>
      </c>
      <c r="AI2882" s="3">
        <f>IF(Table1[[#This Row],[Team_Game_Number]] &gt;_xlfn.MAXIFS(Table1[Team_Game_Number],Table1[Team],Table1[[#This Row],[Team]]) - 5,1,0)</f>
        <v>0</v>
      </c>
      <c r="AJ2882" cm="1">
        <f t="array" ref="AJ2882">MATCH(Table1[[#This Row],[Game_ID]],_xlfn.UNIQUE(_xlfn._xlws.FILTER(Table1[Game_ID],Table1[Team]=Table1[[#This Row],[Team]])),0)</f>
        <v>15</v>
      </c>
      <c r="AK2882">
        <f>IF(Table1[[#This Row],[Last5_Flag]]=1,1,0)</f>
        <v>0</v>
      </c>
      <c r="AL2882">
        <f>COUNTIFS(
    Table1[Player Name], Table1[[#This Row],[Player Name]],
    Table1[Position], Table1[[#This Row],[Position]]
)</f>
        <v>13</v>
      </c>
      <c r="AM2882" t="str" cm="1">
        <f t="array" ref="AM28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883" spans="1:39" x14ac:dyDescent="0.2">
      <c r="A2883" t="str">
        <f>TEXT(Table1[[#This Row],[Date]],"yyyymmdd") &amp; "_" &amp; (LEFT(D2883,3) &amp; "_" &amp; LEFT(E2883,3) &amp; "_" &amp; (Table1[[#This Row],[Game_no.]]))</f>
        <v>20260322_WVW_Fro_2</v>
      </c>
      <c r="B2883" s="1">
        <v>46103</v>
      </c>
      <c r="C2883" s="3">
        <v>2</v>
      </c>
      <c r="D2883" t="s">
        <v>286</v>
      </c>
      <c r="E2883" t="s">
        <v>338</v>
      </c>
      <c r="F2883" t="s">
        <v>338</v>
      </c>
      <c r="G2883" t="s">
        <v>286</v>
      </c>
      <c r="H2883" t="s">
        <v>369</v>
      </c>
      <c r="I2883" t="str">
        <f>TRIM(SUBSTITUTE(Table1[[#This Row],[Player]], " ", ""))</f>
        <v>M.Gross</v>
      </c>
      <c r="J2883">
        <v>1</v>
      </c>
      <c r="K2883">
        <v>0</v>
      </c>
      <c r="L2883">
        <v>0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f t="shared" si="131"/>
        <v>0</v>
      </c>
      <c r="W2883" t="s">
        <v>74</v>
      </c>
      <c r="X2883" s="3">
        <v>7</v>
      </c>
      <c r="Y2883">
        <v>0</v>
      </c>
      <c r="AF2883">
        <f>Table1[[#This Row],[AB]]+Table1[[#This Row],[BB]]+Table1[[#This Row],[SF]]</f>
        <v>1</v>
      </c>
      <c r="AG2883">
        <f>Table1[[#This Row],[H]]+Table1[[#This Row],[BB]]</f>
        <v>0</v>
      </c>
      <c r="AH2883">
        <f>Table1[[#This Row],[H]]-Table1[[#This Row],[2B]]-Table1[[#This Row],[3B]]-Table1[[#This Row],[HR]]</f>
        <v>0</v>
      </c>
      <c r="AI2883" s="3">
        <f>IF(Table1[[#This Row],[Team_Game_Number]] &gt;_xlfn.MAXIFS(Table1[Team_Game_Number],Table1[Team],Table1[[#This Row],[Team]]) - 5,1,0)</f>
        <v>0</v>
      </c>
      <c r="AJ2883" cm="1">
        <f t="array" ref="AJ2883">MATCH(Table1[[#This Row],[Game_ID]],_xlfn.UNIQUE(_xlfn._xlws.FILTER(Table1[Game_ID],Table1[Team]=Table1[[#This Row],[Team]])),0)</f>
        <v>15</v>
      </c>
      <c r="AK2883">
        <f>IF(Table1[[#This Row],[Last5_Flag]]=1,1,0)</f>
        <v>0</v>
      </c>
      <c r="AL2883">
        <f>COUNTIFS(
    Table1[Player Name], Table1[[#This Row],[Player Name]],
    Table1[Position], Table1[[#This Row],[Position]]
)</f>
        <v>2</v>
      </c>
      <c r="AM2883" t="str" cm="1">
        <f t="array" ref="AM28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84" spans="1:39" x14ac:dyDescent="0.2">
      <c r="A2884" t="str">
        <f>TEXT(Table1[[#This Row],[Date]],"yyyymmdd") &amp; "_" &amp; (LEFT(D2884,3) &amp; "_" &amp; LEFT(E2884,3) &amp; "_" &amp; (Table1[[#This Row],[Game_no.]]))</f>
        <v>20260322_WVW_Fro_2</v>
      </c>
      <c r="B2884" s="1">
        <v>46103</v>
      </c>
      <c r="C2884" s="3">
        <v>2</v>
      </c>
      <c r="D2884" t="s">
        <v>286</v>
      </c>
      <c r="E2884" t="s">
        <v>338</v>
      </c>
      <c r="F2884" t="s">
        <v>338</v>
      </c>
      <c r="G2884" t="s">
        <v>286</v>
      </c>
      <c r="H2884" t="s">
        <v>348</v>
      </c>
      <c r="I2884" t="str">
        <f>TRIM(SUBSTITUTE(Table1[[#This Row],[Player]], " ", ""))</f>
        <v>S.Magee</v>
      </c>
      <c r="J2884">
        <v>2</v>
      </c>
      <c r="K2884">
        <v>2</v>
      </c>
      <c r="L2884">
        <v>0</v>
      </c>
      <c r="M2884">
        <v>0</v>
      </c>
      <c r="N2884">
        <v>2</v>
      </c>
      <c r="O2884">
        <v>2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f t="shared" si="131"/>
        <v>0</v>
      </c>
      <c r="W2884" t="s">
        <v>43</v>
      </c>
      <c r="X2884" s="3">
        <v>8</v>
      </c>
      <c r="Y2884">
        <v>0</v>
      </c>
      <c r="AF2884">
        <f>Table1[[#This Row],[AB]]+Table1[[#This Row],[BB]]+Table1[[#This Row],[SF]]</f>
        <v>4</v>
      </c>
      <c r="AG2884">
        <f>Table1[[#This Row],[H]]+Table1[[#This Row],[BB]]</f>
        <v>2</v>
      </c>
      <c r="AH2884">
        <f>Table1[[#This Row],[H]]-Table1[[#This Row],[2B]]-Table1[[#This Row],[3B]]-Table1[[#This Row],[HR]]</f>
        <v>0</v>
      </c>
      <c r="AI2884" s="3">
        <f>IF(Table1[[#This Row],[Team_Game_Number]] &gt;_xlfn.MAXIFS(Table1[Team_Game_Number],Table1[Team],Table1[[#This Row],[Team]]) - 5,1,0)</f>
        <v>0</v>
      </c>
      <c r="AJ2884" cm="1">
        <f t="array" ref="AJ2884">MATCH(Table1[[#This Row],[Game_ID]],_xlfn.UNIQUE(_xlfn._xlws.FILTER(Table1[Game_ID],Table1[Team]=Table1[[#This Row],[Team]])),0)</f>
        <v>15</v>
      </c>
      <c r="AK2884">
        <f>IF(Table1[[#This Row],[Last5_Flag]]=1,1,0)</f>
        <v>0</v>
      </c>
      <c r="AL2884">
        <f>COUNTIFS(
    Table1[Player Name], Table1[[#This Row],[Player Name]],
    Table1[Position], Table1[[#This Row],[Position]]
)</f>
        <v>9</v>
      </c>
      <c r="AM2884" t="str" cm="1">
        <f t="array" ref="AM28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85" spans="1:39" x14ac:dyDescent="0.2">
      <c r="A2885" t="str">
        <f>TEXT(Table1[[#This Row],[Date]],"yyyymmdd") &amp; "_" &amp; (LEFT(D2885,3) &amp; "_" &amp; LEFT(E2885,3) &amp; "_" &amp; (Table1[[#This Row],[Game_no.]]))</f>
        <v>20260322_WVW_Fro_2</v>
      </c>
      <c r="B2885" s="1">
        <v>46103</v>
      </c>
      <c r="C2885" s="3">
        <v>2</v>
      </c>
      <c r="D2885" t="s">
        <v>286</v>
      </c>
      <c r="E2885" t="s">
        <v>338</v>
      </c>
      <c r="F2885" t="s">
        <v>338</v>
      </c>
      <c r="G2885" t="s">
        <v>286</v>
      </c>
      <c r="H2885" t="s">
        <v>354</v>
      </c>
      <c r="I2885" t="str">
        <f>TRIM(SUBSTITUTE(Table1[[#This Row],[Player]], " ", ""))</f>
        <v>M.Monahan</v>
      </c>
      <c r="J2885">
        <v>3</v>
      </c>
      <c r="K2885">
        <v>1</v>
      </c>
      <c r="L2885">
        <v>2</v>
      </c>
      <c r="M2885">
        <v>2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f t="shared" si="131"/>
        <v>2</v>
      </c>
      <c r="W2885" t="s">
        <v>7</v>
      </c>
      <c r="X2885" s="3">
        <v>9</v>
      </c>
      <c r="Y2885">
        <v>0</v>
      </c>
      <c r="AF2885">
        <f>Table1[[#This Row],[AB]]+Table1[[#This Row],[BB]]+Table1[[#This Row],[SF]]</f>
        <v>3</v>
      </c>
      <c r="AG2885">
        <f>Table1[[#This Row],[H]]+Table1[[#This Row],[BB]]</f>
        <v>2</v>
      </c>
      <c r="AH2885">
        <f>Table1[[#This Row],[H]]-Table1[[#This Row],[2B]]-Table1[[#This Row],[3B]]-Table1[[#This Row],[HR]]</f>
        <v>2</v>
      </c>
      <c r="AI2885" s="3">
        <f>IF(Table1[[#This Row],[Team_Game_Number]] &gt;_xlfn.MAXIFS(Table1[Team_Game_Number],Table1[Team],Table1[[#This Row],[Team]]) - 5,1,0)</f>
        <v>0</v>
      </c>
      <c r="AJ2885" cm="1">
        <f t="array" ref="AJ2885">MATCH(Table1[[#This Row],[Game_ID]],_xlfn.UNIQUE(_xlfn._xlws.FILTER(Table1[Game_ID],Table1[Team]=Table1[[#This Row],[Team]])),0)</f>
        <v>15</v>
      </c>
      <c r="AK2885">
        <f>IF(Table1[[#This Row],[Last5_Flag]]=1,1,0)</f>
        <v>0</v>
      </c>
      <c r="AL2885">
        <f>COUNTIFS(
    Table1[Player Name], Table1[[#This Row],[Player Name]],
    Table1[Position], Table1[[#This Row],[Position]]
)</f>
        <v>6</v>
      </c>
      <c r="AM2885" t="str" cm="1">
        <f t="array" ref="AM28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886" spans="1:39" x14ac:dyDescent="0.2">
      <c r="A2886" t="str">
        <f>TEXT(Table1[[#This Row],[Date]],"yyyymmdd") &amp; "_" &amp; (LEFT(D2886,3) &amp; "_" &amp; LEFT(E2886,3) &amp; "_" &amp; (Table1[[#This Row],[Game_no.]]))</f>
        <v>20260322_WVW_Fro_2</v>
      </c>
      <c r="B2886" s="1">
        <v>46103</v>
      </c>
      <c r="C2886" s="3">
        <v>2</v>
      </c>
      <c r="D2886" t="s">
        <v>286</v>
      </c>
      <c r="E2886" t="s">
        <v>338</v>
      </c>
      <c r="F2886" t="s">
        <v>338</v>
      </c>
      <c r="G2886" t="s">
        <v>286</v>
      </c>
      <c r="H2886" t="s">
        <v>345</v>
      </c>
      <c r="I2886" t="str">
        <f>TRIM(SUBSTITUTE(Table1[[#This Row],[Player]], " ", ""))</f>
        <v>I.Donaldson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f t="shared" si="131"/>
        <v>0</v>
      </c>
      <c r="W2886" t="s">
        <v>58</v>
      </c>
      <c r="X2886" s="3"/>
      <c r="Y2886">
        <v>0</v>
      </c>
      <c r="Z2886">
        <v>5</v>
      </c>
      <c r="AA2886">
        <v>4</v>
      </c>
      <c r="AB2886">
        <v>3</v>
      </c>
      <c r="AC2886">
        <v>3</v>
      </c>
      <c r="AD2886">
        <v>2</v>
      </c>
      <c r="AE2886">
        <v>6</v>
      </c>
      <c r="AF2886">
        <f>Table1[[#This Row],[AB]]+Table1[[#This Row],[BB]]+Table1[[#This Row],[SF]]</f>
        <v>0</v>
      </c>
      <c r="AG2886">
        <f>Table1[[#This Row],[H]]+Table1[[#This Row],[BB]]</f>
        <v>0</v>
      </c>
      <c r="AH2886">
        <f>Table1[[#This Row],[H]]-Table1[[#This Row],[2B]]-Table1[[#This Row],[3B]]-Table1[[#This Row],[HR]]</f>
        <v>0</v>
      </c>
      <c r="AI2886" s="3">
        <f>IF(Table1[[#This Row],[Team_Game_Number]] &gt;_xlfn.MAXIFS(Table1[Team_Game_Number],Table1[Team],Table1[[#This Row],[Team]]) - 5,1,0)</f>
        <v>0</v>
      </c>
      <c r="AJ2886" cm="1">
        <f t="array" ref="AJ2886">MATCH(Table1[[#This Row],[Game_ID]],_xlfn.UNIQUE(_xlfn._xlws.FILTER(Table1[Game_ID],Table1[Team]=Table1[[#This Row],[Team]])),0)</f>
        <v>15</v>
      </c>
      <c r="AK2886">
        <f>IF(Table1[[#This Row],[Last5_Flag]]=1,1,0)</f>
        <v>0</v>
      </c>
      <c r="AL2886">
        <f>COUNTIFS(
    Table1[Player Name], Table1[[#This Row],[Player Name]],
    Table1[Position], Table1[[#This Row],[Position]]
)</f>
        <v>6</v>
      </c>
      <c r="AM2886" t="str" cm="1">
        <f t="array" ref="AM28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87" spans="1:39" x14ac:dyDescent="0.2">
      <c r="A2887" t="str">
        <f>TEXT(Table1[[#This Row],[Date]],"yyyymmdd") &amp; "_" &amp; (LEFT(D2887,3) &amp; "_" &amp; LEFT(E2887,3) &amp; "_" &amp; (Table1[[#This Row],[Game_no.]]))</f>
        <v>20260322_Gle_UC_2</v>
      </c>
      <c r="B2887" s="1">
        <v>46103</v>
      </c>
      <c r="C2887" s="3">
        <v>2</v>
      </c>
      <c r="D2887" t="s">
        <v>71</v>
      </c>
      <c r="E2887" t="s">
        <v>201</v>
      </c>
      <c r="F2887" t="s">
        <v>201</v>
      </c>
      <c r="G2887" t="s">
        <v>71</v>
      </c>
      <c r="H2887" t="s">
        <v>202</v>
      </c>
      <c r="I2887" t="str">
        <f>TRIM(SUBSTITUTE(Table1[[#This Row],[Player]], " ", ""))</f>
        <v>E.Zucchero</v>
      </c>
      <c r="J2887">
        <v>4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f t="shared" si="131"/>
        <v>1</v>
      </c>
      <c r="W2887" t="s">
        <v>48</v>
      </c>
      <c r="X2887" s="3">
        <v>1</v>
      </c>
      <c r="Y2887">
        <v>1</v>
      </c>
      <c r="AF2887">
        <f>Table1[[#This Row],[AB]]+Table1[[#This Row],[BB]]+Table1[[#This Row],[SF]]</f>
        <v>4</v>
      </c>
      <c r="AG2887">
        <f>Table1[[#This Row],[H]]+Table1[[#This Row],[BB]]</f>
        <v>1</v>
      </c>
      <c r="AH2887">
        <f>Table1[[#This Row],[H]]-Table1[[#This Row],[2B]]-Table1[[#This Row],[3B]]-Table1[[#This Row],[HR]]</f>
        <v>1</v>
      </c>
      <c r="AI2887" s="3">
        <f>IF(Table1[[#This Row],[Team_Game_Number]] &gt;_xlfn.MAXIFS(Table1[Team_Game_Number],Table1[Team],Table1[[#This Row],[Team]]) - 5,1,0)</f>
        <v>0</v>
      </c>
      <c r="AJ2887" cm="1">
        <f t="array" ref="AJ2887">MATCH(Table1[[#This Row],[Game_ID]],_xlfn.UNIQUE(_xlfn._xlws.FILTER(Table1[Game_ID],Table1[Team]=Table1[[#This Row],[Team]])),0)</f>
        <v>28</v>
      </c>
      <c r="AK2887">
        <f>IF(Table1[[#This Row],[Last5_Flag]]=1,1,0)</f>
        <v>0</v>
      </c>
      <c r="AL2887">
        <f>COUNTIFS(
    Table1[Player Name], Table1[[#This Row],[Player Name]],
    Table1[Position], Table1[[#This Row],[Position]]
)</f>
        <v>33</v>
      </c>
      <c r="AM2887" t="str" cm="1">
        <f t="array" ref="AM28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888" spans="1:39" x14ac:dyDescent="0.2">
      <c r="A2888" t="str">
        <f>TEXT(Table1[[#This Row],[Date]],"yyyymmdd") &amp; "_" &amp; (LEFT(D2888,3) &amp; "_" &amp; LEFT(E2888,3) &amp; "_" &amp; (Table1[[#This Row],[Game_no.]]))</f>
        <v>20260322_Gle_UC_2</v>
      </c>
      <c r="B2888" s="1">
        <v>46103</v>
      </c>
      <c r="C2888" s="3">
        <v>2</v>
      </c>
      <c r="D2888" t="s">
        <v>71</v>
      </c>
      <c r="E2888" t="s">
        <v>201</v>
      </c>
      <c r="F2888" t="s">
        <v>201</v>
      </c>
      <c r="G2888" t="s">
        <v>71</v>
      </c>
      <c r="H2888" t="s">
        <v>205</v>
      </c>
      <c r="I2888" t="str">
        <f>TRIM(SUBSTITUTE(Table1[[#This Row],[Player]], " ", ""))</f>
        <v>T.Hodson</v>
      </c>
      <c r="J2888">
        <v>3</v>
      </c>
      <c r="K2888">
        <v>1</v>
      </c>
      <c r="L2888">
        <v>1</v>
      </c>
      <c r="M2888">
        <v>0</v>
      </c>
      <c r="N2888">
        <v>1</v>
      </c>
      <c r="O2888">
        <v>1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f t="shared" si="131"/>
        <v>3</v>
      </c>
      <c r="W2888" t="s">
        <v>8</v>
      </c>
      <c r="X2888" s="3">
        <v>2</v>
      </c>
      <c r="Y2888">
        <v>0</v>
      </c>
      <c r="AF2888">
        <f>Table1[[#This Row],[AB]]+Table1[[#This Row],[BB]]+Table1[[#This Row],[SF]]</f>
        <v>4</v>
      </c>
      <c r="AG2888">
        <f>Table1[[#This Row],[H]]+Table1[[#This Row],[BB]]</f>
        <v>2</v>
      </c>
      <c r="AH2888">
        <f>Table1[[#This Row],[H]]-Table1[[#This Row],[2B]]-Table1[[#This Row],[3B]]-Table1[[#This Row],[HR]]</f>
        <v>0</v>
      </c>
      <c r="AI2888" s="3">
        <f>IF(Table1[[#This Row],[Team_Game_Number]] &gt;_xlfn.MAXIFS(Table1[Team_Game_Number],Table1[Team],Table1[[#This Row],[Team]]) - 5,1,0)</f>
        <v>0</v>
      </c>
      <c r="AJ2888" cm="1">
        <f t="array" ref="AJ2888">MATCH(Table1[[#This Row],[Game_ID]],_xlfn.UNIQUE(_xlfn._xlws.FILTER(Table1[Game_ID],Table1[Team]=Table1[[#This Row],[Team]])),0)</f>
        <v>28</v>
      </c>
      <c r="AK2888">
        <f>IF(Table1[[#This Row],[Last5_Flag]]=1,1,0)</f>
        <v>0</v>
      </c>
      <c r="AL2888">
        <f>COUNTIFS(
    Table1[Player Name], Table1[[#This Row],[Player Name]],
    Table1[Position], Table1[[#This Row],[Position]]
)</f>
        <v>33</v>
      </c>
      <c r="AM2888" t="str" cm="1">
        <f t="array" ref="AM28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889" spans="1:39" x14ac:dyDescent="0.2">
      <c r="A2889" t="str">
        <f>TEXT(Table1[[#This Row],[Date]],"yyyymmdd") &amp; "_" &amp; (LEFT(D2889,3) &amp; "_" &amp; LEFT(E2889,3) &amp; "_" &amp; (Table1[[#This Row],[Game_no.]]))</f>
        <v>20260322_Gle_UC_2</v>
      </c>
      <c r="B2889" s="1">
        <v>46103</v>
      </c>
      <c r="C2889" s="3">
        <v>2</v>
      </c>
      <c r="D2889" t="s">
        <v>71</v>
      </c>
      <c r="E2889" t="s">
        <v>201</v>
      </c>
      <c r="F2889" t="s">
        <v>201</v>
      </c>
      <c r="G2889" t="s">
        <v>71</v>
      </c>
      <c r="H2889" t="s">
        <v>204</v>
      </c>
      <c r="I2889" t="str">
        <f>TRIM(SUBSTITUTE(Table1[[#This Row],[Player]], " ", ""))</f>
        <v>K.Moran</v>
      </c>
      <c r="J2889">
        <v>3</v>
      </c>
      <c r="K2889">
        <v>0</v>
      </c>
      <c r="L2889">
        <v>0</v>
      </c>
      <c r="M2889">
        <v>1</v>
      </c>
      <c r="N2889">
        <v>0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f t="shared" si="131"/>
        <v>0</v>
      </c>
      <c r="W2889" t="s">
        <v>54</v>
      </c>
      <c r="X2889" s="3">
        <v>3</v>
      </c>
      <c r="Y2889">
        <v>0</v>
      </c>
      <c r="AF2889">
        <f>Table1[[#This Row],[AB]]+Table1[[#This Row],[BB]]+Table1[[#This Row],[SF]]</f>
        <v>4</v>
      </c>
      <c r="AG2889">
        <f>Table1[[#This Row],[H]]+Table1[[#This Row],[BB]]</f>
        <v>0</v>
      </c>
      <c r="AH2889">
        <f>Table1[[#This Row],[H]]-Table1[[#This Row],[2B]]-Table1[[#This Row],[3B]]-Table1[[#This Row],[HR]]</f>
        <v>0</v>
      </c>
      <c r="AI2889" s="3">
        <f>IF(Table1[[#This Row],[Team_Game_Number]] &gt;_xlfn.MAXIFS(Table1[Team_Game_Number],Table1[Team],Table1[[#This Row],[Team]]) - 5,1,0)</f>
        <v>0</v>
      </c>
      <c r="AJ2889" cm="1">
        <f t="array" ref="AJ2889">MATCH(Table1[[#This Row],[Game_ID]],_xlfn.UNIQUE(_xlfn._xlws.FILTER(Table1[Game_ID],Table1[Team]=Table1[[#This Row],[Team]])),0)</f>
        <v>28</v>
      </c>
      <c r="AK2889">
        <f>IF(Table1[[#This Row],[Last5_Flag]]=1,1,0)</f>
        <v>0</v>
      </c>
      <c r="AL2889">
        <f>COUNTIFS(
    Table1[Player Name], Table1[[#This Row],[Player Name]],
    Table1[Position], Table1[[#This Row],[Position]]
)</f>
        <v>2</v>
      </c>
      <c r="AM2889" t="str" cm="1">
        <f t="array" ref="AM28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90" spans="1:39" x14ac:dyDescent="0.2">
      <c r="A2890" t="str">
        <f>TEXT(Table1[[#This Row],[Date]],"yyyymmdd") &amp; "_" &amp; (LEFT(D2890,3) &amp; "_" &amp; LEFT(E2890,3) &amp; "_" &amp; (Table1[[#This Row],[Game_no.]]))</f>
        <v>20260322_Gle_UC_2</v>
      </c>
      <c r="B2890" s="1">
        <v>46103</v>
      </c>
      <c r="C2890" s="3">
        <v>2</v>
      </c>
      <c r="D2890" t="s">
        <v>71</v>
      </c>
      <c r="E2890" t="s">
        <v>201</v>
      </c>
      <c r="F2890" t="s">
        <v>201</v>
      </c>
      <c r="G2890" t="s">
        <v>71</v>
      </c>
      <c r="H2890" t="s">
        <v>206</v>
      </c>
      <c r="I2890" t="str">
        <f>TRIM(SUBSTITUTE(Table1[[#This Row],[Player]], " ", ""))</f>
        <v>D.Pici</v>
      </c>
      <c r="J2890">
        <v>2</v>
      </c>
      <c r="K2890">
        <v>0</v>
      </c>
      <c r="L2890">
        <v>2</v>
      </c>
      <c r="M2890">
        <v>1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f t="shared" si="131"/>
        <v>2</v>
      </c>
      <c r="W2890" t="s">
        <v>52</v>
      </c>
      <c r="X2890" s="3">
        <v>4</v>
      </c>
      <c r="Y2890">
        <v>0</v>
      </c>
      <c r="AF2890">
        <f>Table1[[#This Row],[AB]]+Table1[[#This Row],[BB]]+Table1[[#This Row],[SF]]</f>
        <v>3</v>
      </c>
      <c r="AG2890">
        <f>Table1[[#This Row],[H]]+Table1[[#This Row],[BB]]</f>
        <v>3</v>
      </c>
      <c r="AH2890">
        <f>Table1[[#This Row],[H]]-Table1[[#This Row],[2B]]-Table1[[#This Row],[3B]]-Table1[[#This Row],[HR]]</f>
        <v>2</v>
      </c>
      <c r="AI2890" s="3">
        <f>IF(Table1[[#This Row],[Team_Game_Number]] &gt;_xlfn.MAXIFS(Table1[Team_Game_Number],Table1[Team],Table1[[#This Row],[Team]]) - 5,1,0)</f>
        <v>0</v>
      </c>
      <c r="AJ2890" cm="1">
        <f t="array" ref="AJ2890">MATCH(Table1[[#This Row],[Game_ID]],_xlfn.UNIQUE(_xlfn._xlws.FILTER(Table1[Game_ID],Table1[Team]=Table1[[#This Row],[Team]])),0)</f>
        <v>28</v>
      </c>
      <c r="AK2890">
        <f>IF(Table1[[#This Row],[Last5_Flag]]=1,1,0)</f>
        <v>0</v>
      </c>
      <c r="AL2890">
        <f>COUNTIFS(
    Table1[Player Name], Table1[[#This Row],[Player Name]],
    Table1[Position], Table1[[#This Row],[Position]]
)</f>
        <v>7</v>
      </c>
      <c r="AM2890" t="str" cm="1">
        <f t="array" ref="AM28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891" spans="1:39" x14ac:dyDescent="0.2">
      <c r="A2891" t="str">
        <f>TEXT(Table1[[#This Row],[Date]],"yyyymmdd") &amp; "_" &amp; (LEFT(D2891,3) &amp; "_" &amp; LEFT(E2891,3) &amp; "_" &amp; (Table1[[#This Row],[Game_no.]]))</f>
        <v>20260322_Gle_UC_2</v>
      </c>
      <c r="B2891" s="1">
        <v>46103</v>
      </c>
      <c r="C2891" s="3">
        <v>2</v>
      </c>
      <c r="D2891" t="s">
        <v>71</v>
      </c>
      <c r="E2891" t="s">
        <v>201</v>
      </c>
      <c r="F2891" t="s">
        <v>201</v>
      </c>
      <c r="G2891" t="s">
        <v>71</v>
      </c>
      <c r="H2891" t="s">
        <v>207</v>
      </c>
      <c r="I2891" t="str">
        <f>TRIM(SUBSTITUTE(Table1[[#This Row],[Player]], " ", ""))</f>
        <v>A.Hurley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f t="shared" si="131"/>
        <v>0</v>
      </c>
      <c r="W2891" t="s">
        <v>73</v>
      </c>
      <c r="X2891" s="3"/>
      <c r="Y2891">
        <v>0</v>
      </c>
      <c r="AF2891">
        <f>Table1[[#This Row],[AB]]+Table1[[#This Row],[BB]]+Table1[[#This Row],[SF]]</f>
        <v>0</v>
      </c>
      <c r="AG2891">
        <f>Table1[[#This Row],[H]]+Table1[[#This Row],[BB]]</f>
        <v>0</v>
      </c>
      <c r="AH2891">
        <f>Table1[[#This Row],[H]]-Table1[[#This Row],[2B]]-Table1[[#This Row],[3B]]-Table1[[#This Row],[HR]]</f>
        <v>0</v>
      </c>
      <c r="AI2891" s="3">
        <f>IF(Table1[[#This Row],[Team_Game_Number]] &gt;_xlfn.MAXIFS(Table1[Team_Game_Number],Table1[Team],Table1[[#This Row],[Team]]) - 5,1,0)</f>
        <v>0</v>
      </c>
      <c r="AJ2891" cm="1">
        <f t="array" ref="AJ2891">MATCH(Table1[[#This Row],[Game_ID]],_xlfn.UNIQUE(_xlfn._xlws.FILTER(Table1[Game_ID],Table1[Team]=Table1[[#This Row],[Team]])),0)</f>
        <v>28</v>
      </c>
      <c r="AK2891">
        <f>IF(Table1[[#This Row],[Last5_Flag]]=1,1,0)</f>
        <v>0</v>
      </c>
      <c r="AL2891">
        <f>COUNTIFS(
    Table1[Player Name], Table1[[#This Row],[Player Name]],
    Table1[Position], Table1[[#This Row],[Position]]
)</f>
        <v>16</v>
      </c>
      <c r="AM2891" t="str" cm="1">
        <f t="array" ref="AM28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892" spans="1:39" x14ac:dyDescent="0.2">
      <c r="A2892" t="str">
        <f>TEXT(Table1[[#This Row],[Date]],"yyyymmdd") &amp; "_" &amp; (LEFT(D2892,3) &amp; "_" &amp; LEFT(E2892,3) &amp; "_" &amp; (Table1[[#This Row],[Game_no.]]))</f>
        <v>20260322_Gle_UC_2</v>
      </c>
      <c r="B2892" s="1">
        <v>46103</v>
      </c>
      <c r="C2892" s="3">
        <v>2</v>
      </c>
      <c r="D2892" t="s">
        <v>71</v>
      </c>
      <c r="E2892" t="s">
        <v>201</v>
      </c>
      <c r="F2892" t="s">
        <v>201</v>
      </c>
      <c r="G2892" t="s">
        <v>71</v>
      </c>
      <c r="H2892" t="s">
        <v>221</v>
      </c>
      <c r="I2892" t="str">
        <f>TRIM(SUBSTITUTE(Table1[[#This Row],[Player]], " ", ""))</f>
        <v>C.Dunn</v>
      </c>
      <c r="J2892">
        <v>2</v>
      </c>
      <c r="K2892">
        <v>0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f t="shared" si="131"/>
        <v>0</v>
      </c>
      <c r="W2892" t="s">
        <v>43</v>
      </c>
      <c r="X2892" s="3">
        <v>5</v>
      </c>
      <c r="Y2892">
        <v>0</v>
      </c>
      <c r="AF2892">
        <f>Table1[[#This Row],[AB]]+Table1[[#This Row],[BB]]+Table1[[#This Row],[SF]]</f>
        <v>3</v>
      </c>
      <c r="AG2892">
        <f>Table1[[#This Row],[H]]+Table1[[#This Row],[BB]]</f>
        <v>1</v>
      </c>
      <c r="AH2892">
        <f>Table1[[#This Row],[H]]-Table1[[#This Row],[2B]]-Table1[[#This Row],[3B]]-Table1[[#This Row],[HR]]</f>
        <v>0</v>
      </c>
      <c r="AI2892" s="3">
        <f>IF(Table1[[#This Row],[Team_Game_Number]] &gt;_xlfn.MAXIFS(Table1[Team_Game_Number],Table1[Team],Table1[[#This Row],[Team]]) - 5,1,0)</f>
        <v>0</v>
      </c>
      <c r="AJ2892" cm="1">
        <f t="array" ref="AJ2892">MATCH(Table1[[#This Row],[Game_ID]],_xlfn.UNIQUE(_xlfn._xlws.FILTER(Table1[Game_ID],Table1[Team]=Table1[[#This Row],[Team]])),0)</f>
        <v>28</v>
      </c>
      <c r="AK2892">
        <f>IF(Table1[[#This Row],[Last5_Flag]]=1,1,0)</f>
        <v>0</v>
      </c>
      <c r="AL2892">
        <f>COUNTIFS(
    Table1[Player Name], Table1[[#This Row],[Player Name]],
    Table1[Position], Table1[[#This Row],[Position]]
)</f>
        <v>7</v>
      </c>
      <c r="AM2892" t="str" cm="1">
        <f t="array" ref="AM28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893" spans="1:39" x14ac:dyDescent="0.2">
      <c r="A2893" t="str">
        <f>TEXT(Table1[[#This Row],[Date]],"yyyymmdd") &amp; "_" &amp; (LEFT(D2893,3) &amp; "_" &amp; LEFT(E2893,3) &amp; "_" &amp; (Table1[[#This Row],[Game_no.]]))</f>
        <v>20260322_Gle_UC_2</v>
      </c>
      <c r="B2893" s="1">
        <v>46103</v>
      </c>
      <c r="C2893" s="3">
        <v>2</v>
      </c>
      <c r="D2893" t="s">
        <v>71</v>
      </c>
      <c r="E2893" t="s">
        <v>201</v>
      </c>
      <c r="F2893" t="s">
        <v>201</v>
      </c>
      <c r="G2893" t="s">
        <v>71</v>
      </c>
      <c r="H2893" t="s">
        <v>222</v>
      </c>
      <c r="I2893" t="str">
        <f>TRIM(SUBSTITUTE(Table1[[#This Row],[Player]], " ", ""))</f>
        <v>C.Masters</v>
      </c>
      <c r="J2893">
        <v>3</v>
      </c>
      <c r="K2893">
        <v>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f t="shared" si="131"/>
        <v>1</v>
      </c>
      <c r="W2893" t="s">
        <v>305</v>
      </c>
      <c r="X2893" s="3">
        <v>6</v>
      </c>
      <c r="Y2893">
        <v>0</v>
      </c>
      <c r="Z2893">
        <v>3</v>
      </c>
      <c r="AA2893">
        <v>6</v>
      </c>
      <c r="AB2893">
        <v>2</v>
      </c>
      <c r="AC2893">
        <v>2</v>
      </c>
      <c r="AD2893">
        <v>1</v>
      </c>
      <c r="AE2893">
        <v>1</v>
      </c>
      <c r="AF2893">
        <f>Table1[[#This Row],[AB]]+Table1[[#This Row],[BB]]+Table1[[#This Row],[SF]]</f>
        <v>3</v>
      </c>
      <c r="AG2893">
        <f>Table1[[#This Row],[H]]+Table1[[#This Row],[BB]]</f>
        <v>1</v>
      </c>
      <c r="AH2893">
        <f>Table1[[#This Row],[H]]-Table1[[#This Row],[2B]]-Table1[[#This Row],[3B]]-Table1[[#This Row],[HR]]</f>
        <v>1</v>
      </c>
      <c r="AI2893" s="3">
        <f>IF(Table1[[#This Row],[Team_Game_Number]] &gt;_xlfn.MAXIFS(Table1[Team_Game_Number],Table1[Team],Table1[[#This Row],[Team]]) - 5,1,0)</f>
        <v>0</v>
      </c>
      <c r="AJ2893" cm="1">
        <f t="array" ref="AJ2893">MATCH(Table1[[#This Row],[Game_ID]],_xlfn.UNIQUE(_xlfn._xlws.FILTER(Table1[Game_ID],Table1[Team]=Table1[[#This Row],[Team]])),0)</f>
        <v>28</v>
      </c>
      <c r="AK2893">
        <f>IF(Table1[[#This Row],[Last5_Flag]]=1,1,0)</f>
        <v>0</v>
      </c>
      <c r="AL2893">
        <f>COUNTIFS(
    Table1[Player Name], Table1[[#This Row],[Player Name]],
    Table1[Position], Table1[[#This Row],[Position]]
)</f>
        <v>1</v>
      </c>
      <c r="AM2893" t="str" cm="1">
        <f t="array" ref="AM28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894" spans="1:39" x14ac:dyDescent="0.2">
      <c r="A2894" t="str">
        <f>TEXT(Table1[[#This Row],[Date]],"yyyymmdd") &amp; "_" &amp; (LEFT(D2894,3) &amp; "_" &amp; LEFT(E2894,3) &amp; "_" &amp; (Table1[[#This Row],[Game_no.]]))</f>
        <v>20260322_Gle_UC_2</v>
      </c>
      <c r="B2894" s="1">
        <v>46103</v>
      </c>
      <c r="C2894" s="3">
        <v>2</v>
      </c>
      <c r="D2894" t="s">
        <v>71</v>
      </c>
      <c r="E2894" t="s">
        <v>201</v>
      </c>
      <c r="F2894" t="s">
        <v>201</v>
      </c>
      <c r="G2894" t="s">
        <v>71</v>
      </c>
      <c r="H2894" t="s">
        <v>466</v>
      </c>
      <c r="I2894" t="str">
        <f>TRIM(SUBSTITUTE(Table1[[#This Row],[Player]], " ", ""))</f>
        <v>J.Gachupin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f t="shared" si="131"/>
        <v>0</v>
      </c>
      <c r="W2894" t="s">
        <v>73</v>
      </c>
      <c r="X2894" s="3"/>
      <c r="Y2894">
        <v>0</v>
      </c>
      <c r="AF2894">
        <f>Table1[[#This Row],[AB]]+Table1[[#This Row],[BB]]+Table1[[#This Row],[SF]]</f>
        <v>0</v>
      </c>
      <c r="AG2894">
        <f>Table1[[#This Row],[H]]+Table1[[#This Row],[BB]]</f>
        <v>0</v>
      </c>
      <c r="AH2894">
        <f>Table1[[#This Row],[H]]-Table1[[#This Row],[2B]]-Table1[[#This Row],[3B]]-Table1[[#This Row],[HR]]</f>
        <v>0</v>
      </c>
      <c r="AI2894" s="3">
        <f>IF(Table1[[#This Row],[Team_Game_Number]] &gt;_xlfn.MAXIFS(Table1[Team_Game_Number],Table1[Team],Table1[[#This Row],[Team]]) - 5,1,0)</f>
        <v>0</v>
      </c>
      <c r="AJ2894" cm="1">
        <f t="array" ref="AJ2894">MATCH(Table1[[#This Row],[Game_ID]],_xlfn.UNIQUE(_xlfn._xlws.FILTER(Table1[Game_ID],Table1[Team]=Table1[[#This Row],[Team]])),0)</f>
        <v>28</v>
      </c>
      <c r="AK2894">
        <f>IF(Table1[[#This Row],[Last5_Flag]]=1,1,0)</f>
        <v>0</v>
      </c>
      <c r="AL2894">
        <f>COUNTIFS(
    Table1[Player Name], Table1[[#This Row],[Player Name]],
    Table1[Position], Table1[[#This Row],[Position]]
)</f>
        <v>3</v>
      </c>
      <c r="AM2894" t="str" cm="1">
        <f t="array" ref="AM28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895" spans="1:39" x14ac:dyDescent="0.2">
      <c r="A2895" t="str">
        <f>TEXT(Table1[[#This Row],[Date]],"yyyymmdd") &amp; "_" &amp; (LEFT(D2895,3) &amp; "_" &amp; LEFT(E2895,3) &amp; "_" &amp; (Table1[[#This Row],[Game_no.]]))</f>
        <v>20260322_Gle_UC_2</v>
      </c>
      <c r="B2895" s="1">
        <v>46103</v>
      </c>
      <c r="C2895" s="3">
        <v>2</v>
      </c>
      <c r="D2895" t="s">
        <v>71</v>
      </c>
      <c r="E2895" t="s">
        <v>201</v>
      </c>
      <c r="F2895" t="s">
        <v>201</v>
      </c>
      <c r="G2895" t="s">
        <v>71</v>
      </c>
      <c r="H2895" t="s">
        <v>316</v>
      </c>
      <c r="I2895" t="str">
        <f>TRIM(SUBSTITUTE(Table1[[#This Row],[Player]], " ", ""))</f>
        <v>S.Compton</v>
      </c>
      <c r="J2895">
        <v>2</v>
      </c>
      <c r="K2895">
        <v>0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f t="shared" si="131"/>
        <v>0</v>
      </c>
      <c r="W2895" t="s">
        <v>128</v>
      </c>
      <c r="X2895" s="3">
        <v>7</v>
      </c>
      <c r="Y2895">
        <v>0</v>
      </c>
      <c r="AF2895">
        <f>Table1[[#This Row],[AB]]+Table1[[#This Row],[BB]]+Table1[[#This Row],[SF]]</f>
        <v>2</v>
      </c>
      <c r="AG2895">
        <f>Table1[[#This Row],[H]]+Table1[[#This Row],[BB]]</f>
        <v>0</v>
      </c>
      <c r="AH2895">
        <f>Table1[[#This Row],[H]]-Table1[[#This Row],[2B]]-Table1[[#This Row],[3B]]-Table1[[#This Row],[HR]]</f>
        <v>0</v>
      </c>
      <c r="AI2895" s="3">
        <f>IF(Table1[[#This Row],[Team_Game_Number]] &gt;_xlfn.MAXIFS(Table1[Team_Game_Number],Table1[Team],Table1[[#This Row],[Team]]) - 5,1,0)</f>
        <v>0</v>
      </c>
      <c r="AJ2895" cm="1">
        <f t="array" ref="AJ2895">MATCH(Table1[[#This Row],[Game_ID]],_xlfn.UNIQUE(_xlfn._xlws.FILTER(Table1[Game_ID],Table1[Team]=Table1[[#This Row],[Team]])),0)</f>
        <v>28</v>
      </c>
      <c r="AK2895">
        <f>IF(Table1[[#This Row],[Last5_Flag]]=1,1,0)</f>
        <v>0</v>
      </c>
      <c r="AL2895">
        <f>COUNTIFS(
    Table1[Player Name], Table1[[#This Row],[Player Name]],
    Table1[Position], Table1[[#This Row],[Position]]
)</f>
        <v>1</v>
      </c>
      <c r="AM2895" t="str" cm="1">
        <f t="array" ref="AM28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896" spans="1:39" x14ac:dyDescent="0.2">
      <c r="A2896" t="str">
        <f>TEXT(Table1[[#This Row],[Date]],"yyyymmdd") &amp; "_" &amp; (LEFT(D2896,3) &amp; "_" &amp; LEFT(E2896,3) &amp; "_" &amp; (Table1[[#This Row],[Game_no.]]))</f>
        <v>20260322_Gle_UC_2</v>
      </c>
      <c r="B2896" s="1">
        <v>46103</v>
      </c>
      <c r="C2896" s="3">
        <v>2</v>
      </c>
      <c r="D2896" t="s">
        <v>71</v>
      </c>
      <c r="E2896" t="s">
        <v>201</v>
      </c>
      <c r="F2896" t="s">
        <v>201</v>
      </c>
      <c r="G2896" t="s">
        <v>71</v>
      </c>
      <c r="H2896" t="s">
        <v>213</v>
      </c>
      <c r="I2896" t="str">
        <f>TRIM(SUBSTITUTE(Table1[[#This Row],[Player]], " ", ""))</f>
        <v>L.Varney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f t="shared" si="131"/>
        <v>0</v>
      </c>
      <c r="W2896" t="s">
        <v>58</v>
      </c>
      <c r="X2896" s="3"/>
      <c r="Y2896">
        <v>0</v>
      </c>
      <c r="Z2896">
        <v>3</v>
      </c>
      <c r="AA2896">
        <v>7</v>
      </c>
      <c r="AB2896">
        <v>5</v>
      </c>
      <c r="AC2896">
        <v>2</v>
      </c>
      <c r="AD2896">
        <v>2</v>
      </c>
      <c r="AE2896">
        <v>0</v>
      </c>
      <c r="AF2896">
        <f>Table1[[#This Row],[AB]]+Table1[[#This Row],[BB]]+Table1[[#This Row],[SF]]</f>
        <v>0</v>
      </c>
      <c r="AG2896">
        <f>Table1[[#This Row],[H]]+Table1[[#This Row],[BB]]</f>
        <v>0</v>
      </c>
      <c r="AH2896">
        <f>Table1[[#This Row],[H]]-Table1[[#This Row],[2B]]-Table1[[#This Row],[3B]]-Table1[[#This Row],[HR]]</f>
        <v>0</v>
      </c>
      <c r="AI2896" s="3">
        <f>IF(Table1[[#This Row],[Team_Game_Number]] &gt;_xlfn.MAXIFS(Table1[Team_Game_Number],Table1[Team],Table1[[#This Row],[Team]]) - 5,1,0)</f>
        <v>0</v>
      </c>
      <c r="AJ2896" cm="1">
        <f t="array" ref="AJ2896">MATCH(Table1[[#This Row],[Game_ID]],_xlfn.UNIQUE(_xlfn._xlws.FILTER(Table1[Game_ID],Table1[Team]=Table1[[#This Row],[Team]])),0)</f>
        <v>28</v>
      </c>
      <c r="AK2896">
        <f>IF(Table1[[#This Row],[Last5_Flag]]=1,1,0)</f>
        <v>0</v>
      </c>
      <c r="AL2896">
        <f>COUNTIFS(
    Table1[Player Name], Table1[[#This Row],[Player Name]],
    Table1[Position], Table1[[#This Row],[Position]]
)</f>
        <v>10</v>
      </c>
      <c r="AM2896" t="str" cm="1">
        <f t="array" ref="AM28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897" spans="1:39" x14ac:dyDescent="0.2">
      <c r="A2897" t="str">
        <f>TEXT(Table1[[#This Row],[Date]],"yyyymmdd") &amp; "_" &amp; (LEFT(D2897,3) &amp; "_" &amp; LEFT(E2897,3) &amp; "_" &amp; (Table1[[#This Row],[Game_no.]]))</f>
        <v>20260322_Gle_UC_2</v>
      </c>
      <c r="B2897" s="1">
        <v>46103</v>
      </c>
      <c r="C2897" s="3">
        <v>2</v>
      </c>
      <c r="D2897" t="s">
        <v>71</v>
      </c>
      <c r="E2897" t="s">
        <v>201</v>
      </c>
      <c r="F2897" t="s">
        <v>201</v>
      </c>
      <c r="G2897" t="s">
        <v>71</v>
      </c>
      <c r="H2897" t="s">
        <v>266</v>
      </c>
      <c r="I2897" t="str">
        <f>TRIM(SUBSTITUTE(Table1[[#This Row],[Player]], " ", ""))</f>
        <v>M.Hataway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f t="shared" si="131"/>
        <v>0</v>
      </c>
      <c r="W2897" t="s">
        <v>496</v>
      </c>
      <c r="X2897" s="3">
        <v>7</v>
      </c>
      <c r="Y2897">
        <v>0</v>
      </c>
      <c r="AF2897">
        <f>Table1[[#This Row],[AB]]+Table1[[#This Row],[BB]]+Table1[[#This Row],[SF]]</f>
        <v>0</v>
      </c>
      <c r="AG2897">
        <f>Table1[[#This Row],[H]]+Table1[[#This Row],[BB]]</f>
        <v>0</v>
      </c>
      <c r="AH2897">
        <f>Table1[[#This Row],[H]]-Table1[[#This Row],[2B]]-Table1[[#This Row],[3B]]-Table1[[#This Row],[HR]]</f>
        <v>0</v>
      </c>
      <c r="AI2897" s="3">
        <f>IF(Table1[[#This Row],[Team_Game_Number]] &gt;_xlfn.MAXIFS(Table1[Team_Game_Number],Table1[Team],Table1[[#This Row],[Team]]) - 5,1,0)</f>
        <v>0</v>
      </c>
      <c r="AJ2897" cm="1">
        <f t="array" ref="AJ2897">MATCH(Table1[[#This Row],[Game_ID]],_xlfn.UNIQUE(_xlfn._xlws.FILTER(Table1[Game_ID],Table1[Team]=Table1[[#This Row],[Team]])),0)</f>
        <v>28</v>
      </c>
      <c r="AK2897">
        <f>IF(Table1[[#This Row],[Last5_Flag]]=1,1,0)</f>
        <v>0</v>
      </c>
      <c r="AL2897">
        <f>COUNTIFS(
    Table1[Player Name], Table1[[#This Row],[Player Name]],
    Table1[Position], Table1[[#This Row],[Position]]
)</f>
        <v>1</v>
      </c>
      <c r="AM2897" t="str" cm="1">
        <f t="array" ref="AM28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898" spans="1:39" x14ac:dyDescent="0.2">
      <c r="A2898" t="str">
        <f>TEXT(Table1[[#This Row],[Date]],"yyyymmdd") &amp; "_" &amp; (LEFT(D2898,3) &amp; "_" &amp; LEFT(E2898,3) &amp; "_" &amp; (Table1[[#This Row],[Game_no.]]))</f>
        <v>20260322_Gle_UC_2</v>
      </c>
      <c r="B2898" s="1">
        <v>46103</v>
      </c>
      <c r="C2898" s="3">
        <v>2</v>
      </c>
      <c r="D2898" t="s">
        <v>71</v>
      </c>
      <c r="E2898" t="s">
        <v>201</v>
      </c>
      <c r="F2898" t="s">
        <v>201</v>
      </c>
      <c r="G2898" t="s">
        <v>71</v>
      </c>
      <c r="H2898" t="s">
        <v>239</v>
      </c>
      <c r="I2898" t="str">
        <f>TRIM(SUBSTITUTE(Table1[[#This Row],[Player]], " ", ""))</f>
        <v>M.Entler</v>
      </c>
      <c r="J2898">
        <v>3</v>
      </c>
      <c r="K2898">
        <v>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f t="shared" ref="V2898:V2957" si="132">L2898*1+P2898*2+Q2898*3+R2898*4</f>
        <v>1</v>
      </c>
      <c r="W2898" t="s">
        <v>53</v>
      </c>
      <c r="X2898" s="3">
        <v>8</v>
      </c>
      <c r="Y2898">
        <v>0</v>
      </c>
      <c r="AF2898">
        <f>Table1[[#This Row],[AB]]+Table1[[#This Row],[BB]]+Table1[[#This Row],[SF]]</f>
        <v>3</v>
      </c>
      <c r="AG2898">
        <f>Table1[[#This Row],[H]]+Table1[[#This Row],[BB]]</f>
        <v>1</v>
      </c>
      <c r="AH2898">
        <f>Table1[[#This Row],[H]]-Table1[[#This Row],[2B]]-Table1[[#This Row],[3B]]-Table1[[#This Row],[HR]]</f>
        <v>1</v>
      </c>
      <c r="AI2898" s="3">
        <f>IF(Table1[[#This Row],[Team_Game_Number]] &gt;_xlfn.MAXIFS(Table1[Team_Game_Number],Table1[Team],Table1[[#This Row],[Team]]) - 5,1,0)</f>
        <v>0</v>
      </c>
      <c r="AJ2898" cm="1">
        <f t="array" ref="AJ2898">MATCH(Table1[[#This Row],[Game_ID]],_xlfn.UNIQUE(_xlfn._xlws.FILTER(Table1[Game_ID],Table1[Team]=Table1[[#This Row],[Team]])),0)</f>
        <v>28</v>
      </c>
      <c r="AK2898">
        <f>IF(Table1[[#This Row],[Last5_Flag]]=1,1,0)</f>
        <v>0</v>
      </c>
      <c r="AL2898">
        <f>COUNTIFS(
    Table1[Player Name], Table1[[#This Row],[Player Name]],
    Table1[Position], Table1[[#This Row],[Position]]
)</f>
        <v>4</v>
      </c>
      <c r="AM2898" t="str" cm="1">
        <f t="array" ref="AM28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899" spans="1:39" x14ac:dyDescent="0.2">
      <c r="A2899" t="str">
        <f>TEXT(Table1[[#This Row],[Date]],"yyyymmdd") &amp; "_" &amp; (LEFT(D2899,3) &amp; "_" &amp; LEFT(E2899,3) &amp; "_" &amp; (Table1[[#This Row],[Game_no.]]))</f>
        <v>20260322_Gle_UC_2</v>
      </c>
      <c r="B2899" s="1">
        <v>46103</v>
      </c>
      <c r="C2899" s="3">
        <v>2</v>
      </c>
      <c r="D2899" t="s">
        <v>71</v>
      </c>
      <c r="E2899" t="s">
        <v>201</v>
      </c>
      <c r="F2899" t="s">
        <v>201</v>
      </c>
      <c r="G2899" t="s">
        <v>71</v>
      </c>
      <c r="H2899" t="s">
        <v>210</v>
      </c>
      <c r="I2899" t="str">
        <f>TRIM(SUBSTITUTE(Table1[[#This Row],[Player]], " ", ""))</f>
        <v>E.Smith</v>
      </c>
      <c r="J2899">
        <v>3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f t="shared" si="132"/>
        <v>0</v>
      </c>
      <c r="W2899" t="s">
        <v>7</v>
      </c>
      <c r="X2899" s="3">
        <v>9</v>
      </c>
      <c r="Y2899">
        <v>0</v>
      </c>
      <c r="AF2899">
        <f>Table1[[#This Row],[AB]]+Table1[[#This Row],[BB]]+Table1[[#This Row],[SF]]</f>
        <v>3</v>
      </c>
      <c r="AG2899">
        <f>Table1[[#This Row],[H]]+Table1[[#This Row],[BB]]</f>
        <v>0</v>
      </c>
      <c r="AH2899">
        <f>Table1[[#This Row],[H]]-Table1[[#This Row],[2B]]-Table1[[#This Row],[3B]]-Table1[[#This Row],[HR]]</f>
        <v>0</v>
      </c>
      <c r="AI2899" s="3">
        <f>IF(Table1[[#This Row],[Team_Game_Number]] &gt;_xlfn.MAXIFS(Table1[Team_Game_Number],Table1[Team],Table1[[#This Row],[Team]]) - 5,1,0)</f>
        <v>0</v>
      </c>
      <c r="AJ2899" cm="1">
        <f t="array" ref="AJ2899">MATCH(Table1[[#This Row],[Game_ID]],_xlfn.UNIQUE(_xlfn._xlws.FILTER(Table1[Game_ID],Table1[Team]=Table1[[#This Row],[Team]])),0)</f>
        <v>28</v>
      </c>
      <c r="AK2899">
        <f>IF(Table1[[#This Row],[Last5_Flag]]=1,1,0)</f>
        <v>0</v>
      </c>
      <c r="AL2899">
        <f>COUNTIFS(
    Table1[Player Name], Table1[[#This Row],[Player Name]],
    Table1[Position], Table1[[#This Row],[Position]]
)</f>
        <v>28</v>
      </c>
      <c r="AM2899" t="str" cm="1">
        <f t="array" ref="AM28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900" spans="1:39" x14ac:dyDescent="0.2">
      <c r="A2900" t="str">
        <f>TEXT(Table1[[#This Row],[Date]],"yyyymmdd") &amp; "_" &amp; (LEFT(D2900,3) &amp; "_" &amp; LEFT(E2900,3) &amp; "_" &amp; (Table1[[#This Row],[Game_no.]]))</f>
        <v>20260322_Gle_UC_2</v>
      </c>
      <c r="B2900" s="1">
        <v>46103</v>
      </c>
      <c r="C2900" s="3">
        <v>2</v>
      </c>
      <c r="D2900" t="s">
        <v>71</v>
      </c>
      <c r="E2900" t="s">
        <v>201</v>
      </c>
      <c r="F2900" t="s">
        <v>201</v>
      </c>
      <c r="G2900" t="s">
        <v>71</v>
      </c>
      <c r="H2900" t="s">
        <v>208</v>
      </c>
      <c r="I2900" t="str">
        <f>TRIM(SUBSTITUTE(Table1[[#This Row],[Player]], " ", ""))</f>
        <v>A.Espinoza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f t="shared" si="132"/>
        <v>0</v>
      </c>
      <c r="W2900" t="s">
        <v>57</v>
      </c>
      <c r="X2900" s="3"/>
      <c r="Y2900">
        <v>0</v>
      </c>
      <c r="AF2900">
        <f>Table1[[#This Row],[AB]]+Table1[[#This Row],[BB]]+Table1[[#This Row],[SF]]</f>
        <v>0</v>
      </c>
      <c r="AG2900">
        <f>Table1[[#This Row],[H]]+Table1[[#This Row],[BB]]</f>
        <v>0</v>
      </c>
      <c r="AH2900">
        <f>Table1[[#This Row],[H]]-Table1[[#This Row],[2B]]-Table1[[#This Row],[3B]]-Table1[[#This Row],[HR]]</f>
        <v>0</v>
      </c>
      <c r="AI2900" s="3">
        <f>IF(Table1[[#This Row],[Team_Game_Number]] &gt;_xlfn.MAXIFS(Table1[Team_Game_Number],Table1[Team],Table1[[#This Row],[Team]]) - 5,1,0)</f>
        <v>0</v>
      </c>
      <c r="AJ2900" cm="1">
        <f t="array" ref="AJ2900">MATCH(Table1[[#This Row],[Game_ID]],_xlfn.UNIQUE(_xlfn._xlws.FILTER(Table1[Game_ID],Table1[Team]=Table1[[#This Row],[Team]])),0)</f>
        <v>28</v>
      </c>
      <c r="AK2900">
        <f>IF(Table1[[#This Row],[Last5_Flag]]=1,1,0)</f>
        <v>0</v>
      </c>
      <c r="AL2900">
        <f>COUNTIFS(
    Table1[Player Name], Table1[[#This Row],[Player Name]],
    Table1[Position], Table1[[#This Row],[Position]]
)</f>
        <v>31</v>
      </c>
      <c r="AM2900" t="str" cm="1">
        <f t="array" ref="AM29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901" spans="1:39" x14ac:dyDescent="0.2">
      <c r="A2901" t="str">
        <f>TEXT(Table1[[#This Row],[Date]],"yyyymmdd") &amp; "_" &amp; (LEFT(D2901,3) &amp; "_" &amp; LEFT(E2901,3) &amp; "_" &amp; (Table1[[#This Row],[Game_no.]]))</f>
        <v>20260322_Gle_UC_2</v>
      </c>
      <c r="B2901" s="1">
        <v>46103</v>
      </c>
      <c r="C2901" s="3">
        <v>2</v>
      </c>
      <c r="D2901" t="s">
        <v>71</v>
      </c>
      <c r="E2901" t="s">
        <v>201</v>
      </c>
      <c r="F2901" t="s">
        <v>71</v>
      </c>
      <c r="G2901" t="s">
        <v>201</v>
      </c>
      <c r="H2901" t="s">
        <v>78</v>
      </c>
      <c r="I2901" t="str">
        <f>TRIM(SUBSTITUTE(Table1[[#This Row],[Player]], " ", ""))</f>
        <v>S.McDaniels</v>
      </c>
      <c r="J2901">
        <v>2</v>
      </c>
      <c r="K2901">
        <v>2</v>
      </c>
      <c r="L2901">
        <v>1</v>
      </c>
      <c r="M2901">
        <v>0</v>
      </c>
      <c r="N2901">
        <v>2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f t="shared" si="132"/>
        <v>1</v>
      </c>
      <c r="W2901" t="s">
        <v>53</v>
      </c>
      <c r="X2901" s="3">
        <v>1</v>
      </c>
      <c r="Y2901">
        <v>0</v>
      </c>
      <c r="AF2901">
        <f>Table1[[#This Row],[AB]]+Table1[[#This Row],[BB]]+Table1[[#This Row],[SF]]</f>
        <v>4</v>
      </c>
      <c r="AG2901">
        <f>Table1[[#This Row],[H]]+Table1[[#This Row],[BB]]</f>
        <v>3</v>
      </c>
      <c r="AH2901">
        <f>Table1[[#This Row],[H]]-Table1[[#This Row],[2B]]-Table1[[#This Row],[3B]]-Table1[[#This Row],[HR]]</f>
        <v>1</v>
      </c>
      <c r="AI2901" s="3">
        <f>IF(Table1[[#This Row],[Team_Game_Number]] &gt;_xlfn.MAXIFS(Table1[Team_Game_Number],Table1[Team],Table1[[#This Row],[Team]]) - 5,1,0)</f>
        <v>0</v>
      </c>
      <c r="AJ2901" cm="1">
        <f t="array" ref="AJ2901">MATCH(Table1[[#This Row],[Game_ID]],_xlfn.UNIQUE(_xlfn._xlws.FILTER(Table1[Game_ID],Table1[Team]=Table1[[#This Row],[Team]])),0)</f>
        <v>24</v>
      </c>
      <c r="AK2901">
        <f>IF(Table1[[#This Row],[Last5_Flag]]=1,1,0)</f>
        <v>0</v>
      </c>
      <c r="AL2901">
        <f>COUNTIFS(
    Table1[Player Name], Table1[[#This Row],[Player Name]],
    Table1[Position], Table1[[#This Row],[Position]]
)</f>
        <v>30</v>
      </c>
      <c r="AM2901" t="str" cm="1">
        <f t="array" ref="AM29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902" spans="1:39" x14ac:dyDescent="0.2">
      <c r="A2902" t="str">
        <f>TEXT(Table1[[#This Row],[Date]],"yyyymmdd") &amp; "_" &amp; (LEFT(D2902,3) &amp; "_" &amp; LEFT(E2902,3) &amp; "_" &amp; (Table1[[#This Row],[Game_no.]]))</f>
        <v>20260322_Gle_UC_2</v>
      </c>
      <c r="B2902" s="1">
        <v>46103</v>
      </c>
      <c r="C2902" s="3">
        <v>2</v>
      </c>
      <c r="D2902" t="s">
        <v>71</v>
      </c>
      <c r="E2902" t="s">
        <v>201</v>
      </c>
      <c r="F2902" t="s">
        <v>71</v>
      </c>
      <c r="G2902" t="s">
        <v>201</v>
      </c>
      <c r="H2902" t="s">
        <v>80</v>
      </c>
      <c r="I2902" t="str">
        <f>TRIM(SUBSTITUTE(Table1[[#This Row],[Player]], " ", ""))</f>
        <v>Z.Seda</v>
      </c>
      <c r="J2902">
        <v>4</v>
      </c>
      <c r="K2902">
        <v>0</v>
      </c>
      <c r="L2902">
        <v>2</v>
      </c>
      <c r="M2902">
        <v>1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2</v>
      </c>
      <c r="T2902">
        <v>0</v>
      </c>
      <c r="U2902">
        <v>0</v>
      </c>
      <c r="V2902">
        <f t="shared" si="132"/>
        <v>4</v>
      </c>
      <c r="W2902" t="s">
        <v>7</v>
      </c>
      <c r="X2902" s="3">
        <v>2</v>
      </c>
      <c r="Y2902">
        <v>0</v>
      </c>
      <c r="AF2902">
        <f>Table1[[#This Row],[AB]]+Table1[[#This Row],[BB]]+Table1[[#This Row],[SF]]</f>
        <v>4</v>
      </c>
      <c r="AG2902">
        <f>Table1[[#This Row],[H]]+Table1[[#This Row],[BB]]</f>
        <v>2</v>
      </c>
      <c r="AH2902">
        <f>Table1[[#This Row],[H]]-Table1[[#This Row],[2B]]-Table1[[#This Row],[3B]]-Table1[[#This Row],[HR]]</f>
        <v>1</v>
      </c>
      <c r="AI2902" s="3">
        <f>IF(Table1[[#This Row],[Team_Game_Number]] &gt;_xlfn.MAXIFS(Table1[Team_Game_Number],Table1[Team],Table1[[#This Row],[Team]]) - 5,1,0)</f>
        <v>0</v>
      </c>
      <c r="AJ2902" cm="1">
        <f t="array" ref="AJ2902">MATCH(Table1[[#This Row],[Game_ID]],_xlfn.UNIQUE(_xlfn._xlws.FILTER(Table1[Game_ID],Table1[Team]=Table1[[#This Row],[Team]])),0)</f>
        <v>24</v>
      </c>
      <c r="AK2902">
        <f>IF(Table1[[#This Row],[Last5_Flag]]=1,1,0)</f>
        <v>0</v>
      </c>
      <c r="AL2902">
        <f>COUNTIFS(
    Table1[Player Name], Table1[[#This Row],[Player Name]],
    Table1[Position], Table1[[#This Row],[Position]]
)</f>
        <v>30</v>
      </c>
      <c r="AM2902" t="str" cm="1">
        <f t="array" ref="AM29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903" spans="1:39" x14ac:dyDescent="0.2">
      <c r="A2903" t="str">
        <f>TEXT(Table1[[#This Row],[Date]],"yyyymmdd") &amp; "_" &amp; (LEFT(D2903,3) &amp; "_" &amp; LEFT(E2903,3) &amp; "_" &amp; (Table1[[#This Row],[Game_no.]]))</f>
        <v>20260322_Gle_UC_2</v>
      </c>
      <c r="B2903" s="1">
        <v>46103</v>
      </c>
      <c r="C2903" s="3">
        <v>2</v>
      </c>
      <c r="D2903" t="s">
        <v>71</v>
      </c>
      <c r="E2903" t="s">
        <v>201</v>
      </c>
      <c r="F2903" t="s">
        <v>71</v>
      </c>
      <c r="G2903" t="s">
        <v>201</v>
      </c>
      <c r="H2903" t="s">
        <v>88</v>
      </c>
      <c r="I2903" t="str">
        <f>TRIM(SUBSTITUTE(Table1[[#This Row],[Player]], " ", ""))</f>
        <v>M.Duvall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f t="shared" si="132"/>
        <v>0</v>
      </c>
      <c r="W2903" t="s">
        <v>73</v>
      </c>
      <c r="X2903" s="3"/>
      <c r="Y2903">
        <v>0</v>
      </c>
      <c r="AF2903">
        <f>Table1[[#This Row],[AB]]+Table1[[#This Row],[BB]]+Table1[[#This Row],[SF]]</f>
        <v>0</v>
      </c>
      <c r="AG2903">
        <f>Table1[[#This Row],[H]]+Table1[[#This Row],[BB]]</f>
        <v>0</v>
      </c>
      <c r="AH2903">
        <f>Table1[[#This Row],[H]]-Table1[[#This Row],[2B]]-Table1[[#This Row],[3B]]-Table1[[#This Row],[HR]]</f>
        <v>0</v>
      </c>
      <c r="AI2903" s="3">
        <f>IF(Table1[[#This Row],[Team_Game_Number]] &gt;_xlfn.MAXIFS(Table1[Team_Game_Number],Table1[Team],Table1[[#This Row],[Team]]) - 5,1,0)</f>
        <v>0</v>
      </c>
      <c r="AJ2903" cm="1">
        <f t="array" ref="AJ2903">MATCH(Table1[[#This Row],[Game_ID]],_xlfn.UNIQUE(_xlfn._xlws.FILTER(Table1[Game_ID],Table1[Team]=Table1[[#This Row],[Team]])),0)</f>
        <v>24</v>
      </c>
      <c r="AK2903">
        <f>IF(Table1[[#This Row],[Last5_Flag]]=1,1,0)</f>
        <v>0</v>
      </c>
      <c r="AL2903">
        <f>COUNTIFS(
    Table1[Player Name], Table1[[#This Row],[Player Name]],
    Table1[Position], Table1[[#This Row],[Position]]
)</f>
        <v>9</v>
      </c>
      <c r="AM2903" t="str" cm="1">
        <f t="array" ref="AM29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904" spans="1:39" x14ac:dyDescent="0.2">
      <c r="A2904" t="str">
        <f>TEXT(Table1[[#This Row],[Date]],"yyyymmdd") &amp; "_" &amp; (LEFT(D2904,3) &amp; "_" &amp; LEFT(E2904,3) &amp; "_" &amp; (Table1[[#This Row],[Game_no.]]))</f>
        <v>20260322_Gle_UC_2</v>
      </c>
      <c r="B2904" s="1">
        <v>46103</v>
      </c>
      <c r="C2904" s="3">
        <v>2</v>
      </c>
      <c r="D2904" t="s">
        <v>71</v>
      </c>
      <c r="E2904" t="s">
        <v>201</v>
      </c>
      <c r="F2904" t="s">
        <v>71</v>
      </c>
      <c r="G2904" t="s">
        <v>201</v>
      </c>
      <c r="H2904" t="s">
        <v>79</v>
      </c>
      <c r="I2904" t="str">
        <f>TRIM(SUBSTITUTE(Table1[[#This Row],[Player]], " ", ""))</f>
        <v>D.Warnick</v>
      </c>
      <c r="J2904">
        <v>4</v>
      </c>
      <c r="K2904">
        <v>1</v>
      </c>
      <c r="L2904">
        <v>2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f t="shared" si="132"/>
        <v>2</v>
      </c>
      <c r="W2904" t="s">
        <v>48</v>
      </c>
      <c r="X2904" s="3">
        <v>3</v>
      </c>
      <c r="Y2904">
        <v>0</v>
      </c>
      <c r="AF2904">
        <f>Table1[[#This Row],[AB]]+Table1[[#This Row],[BB]]+Table1[[#This Row],[SF]]</f>
        <v>4</v>
      </c>
      <c r="AG2904">
        <f>Table1[[#This Row],[H]]+Table1[[#This Row],[BB]]</f>
        <v>2</v>
      </c>
      <c r="AH2904">
        <f>Table1[[#This Row],[H]]-Table1[[#This Row],[2B]]-Table1[[#This Row],[3B]]-Table1[[#This Row],[HR]]</f>
        <v>2</v>
      </c>
      <c r="AI2904" s="3">
        <f>IF(Table1[[#This Row],[Team_Game_Number]] &gt;_xlfn.MAXIFS(Table1[Team_Game_Number],Table1[Team],Table1[[#This Row],[Team]]) - 5,1,0)</f>
        <v>0</v>
      </c>
      <c r="AJ2904" cm="1">
        <f t="array" ref="AJ2904">MATCH(Table1[[#This Row],[Game_ID]],_xlfn.UNIQUE(_xlfn._xlws.FILTER(Table1[Game_ID],Table1[Team]=Table1[[#This Row],[Team]])),0)</f>
        <v>24</v>
      </c>
      <c r="AK2904">
        <f>IF(Table1[[#This Row],[Last5_Flag]]=1,1,0)</f>
        <v>0</v>
      </c>
      <c r="AL2904">
        <f>COUNTIFS(
    Table1[Player Name], Table1[[#This Row],[Player Name]],
    Table1[Position], Table1[[#This Row],[Position]]
)</f>
        <v>30</v>
      </c>
      <c r="AM2904" t="str" cm="1">
        <f t="array" ref="AM29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905" spans="1:39" x14ac:dyDescent="0.2">
      <c r="A2905" t="str">
        <f>TEXT(Table1[[#This Row],[Date]],"yyyymmdd") &amp; "_" &amp; (LEFT(D2905,3) &amp; "_" &amp; LEFT(E2905,3) &amp; "_" &amp; (Table1[[#This Row],[Game_no.]]))</f>
        <v>20260322_Gle_UC_2</v>
      </c>
      <c r="B2905" s="1">
        <v>46103</v>
      </c>
      <c r="C2905" s="3">
        <v>2</v>
      </c>
      <c r="D2905" t="s">
        <v>71</v>
      </c>
      <c r="E2905" t="s">
        <v>201</v>
      </c>
      <c r="F2905" t="s">
        <v>71</v>
      </c>
      <c r="G2905" t="s">
        <v>201</v>
      </c>
      <c r="H2905" t="s">
        <v>86</v>
      </c>
      <c r="I2905" t="str">
        <f>TRIM(SUBSTITUTE(Table1[[#This Row],[Player]], " ", ""))</f>
        <v>A.Hicks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f t="shared" si="132"/>
        <v>0</v>
      </c>
      <c r="W2905" t="s">
        <v>73</v>
      </c>
      <c r="X2905" s="3"/>
      <c r="Y2905">
        <v>0</v>
      </c>
      <c r="AF2905">
        <f>Table1[[#This Row],[AB]]+Table1[[#This Row],[BB]]+Table1[[#This Row],[SF]]</f>
        <v>0</v>
      </c>
      <c r="AG2905">
        <f>Table1[[#This Row],[H]]+Table1[[#This Row],[BB]]</f>
        <v>0</v>
      </c>
      <c r="AH2905">
        <f>Table1[[#This Row],[H]]-Table1[[#This Row],[2B]]-Table1[[#This Row],[3B]]-Table1[[#This Row],[HR]]</f>
        <v>0</v>
      </c>
      <c r="AI2905" s="3">
        <f>IF(Table1[[#This Row],[Team_Game_Number]] &gt;_xlfn.MAXIFS(Table1[Team_Game_Number],Table1[Team],Table1[[#This Row],[Team]]) - 5,1,0)</f>
        <v>0</v>
      </c>
      <c r="AJ2905" cm="1">
        <f t="array" ref="AJ2905">MATCH(Table1[[#This Row],[Game_ID]],_xlfn.UNIQUE(_xlfn._xlws.FILTER(Table1[Game_ID],Table1[Team]=Table1[[#This Row],[Team]])),0)</f>
        <v>24</v>
      </c>
      <c r="AK2905">
        <f>IF(Table1[[#This Row],[Last5_Flag]]=1,1,0)</f>
        <v>0</v>
      </c>
      <c r="AL2905">
        <f>COUNTIFS(
    Table1[Player Name], Table1[[#This Row],[Player Name]],
    Table1[Position], Table1[[#This Row],[Position]]
)</f>
        <v>20</v>
      </c>
      <c r="AM2905" t="str" cm="1">
        <f t="array" ref="AM29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906" spans="1:39" x14ac:dyDescent="0.2">
      <c r="A2906" t="str">
        <f>TEXT(Table1[[#This Row],[Date]],"yyyymmdd") &amp; "_" &amp; (LEFT(D2906,3) &amp; "_" &amp; LEFT(E2906,3) &amp; "_" &amp; (Table1[[#This Row],[Game_no.]]))</f>
        <v>20260322_Gle_UC_2</v>
      </c>
      <c r="B2906" s="1">
        <v>46103</v>
      </c>
      <c r="C2906" s="3">
        <v>2</v>
      </c>
      <c r="D2906" t="s">
        <v>71</v>
      </c>
      <c r="E2906" t="s">
        <v>201</v>
      </c>
      <c r="F2906" t="s">
        <v>71</v>
      </c>
      <c r="G2906" t="s">
        <v>201</v>
      </c>
      <c r="H2906" t="s">
        <v>82</v>
      </c>
      <c r="I2906" t="str">
        <f>TRIM(SUBSTITUTE(Table1[[#This Row],[Player]], " ", ""))</f>
        <v>E.Nolan</v>
      </c>
      <c r="J2906">
        <v>4</v>
      </c>
      <c r="K2906">
        <v>1</v>
      </c>
      <c r="L2906">
        <v>2</v>
      </c>
      <c r="M2906">
        <v>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f t="shared" si="132"/>
        <v>2</v>
      </c>
      <c r="W2906" t="s">
        <v>52</v>
      </c>
      <c r="X2906" s="3">
        <v>4</v>
      </c>
      <c r="Y2906">
        <v>0</v>
      </c>
      <c r="AF2906">
        <f>Table1[[#This Row],[AB]]+Table1[[#This Row],[BB]]+Table1[[#This Row],[SF]]</f>
        <v>4</v>
      </c>
      <c r="AG2906">
        <f>Table1[[#This Row],[H]]+Table1[[#This Row],[BB]]</f>
        <v>2</v>
      </c>
      <c r="AH2906">
        <f>Table1[[#This Row],[H]]-Table1[[#This Row],[2B]]-Table1[[#This Row],[3B]]-Table1[[#This Row],[HR]]</f>
        <v>2</v>
      </c>
      <c r="AI2906" s="3">
        <f>IF(Table1[[#This Row],[Team_Game_Number]] &gt;_xlfn.MAXIFS(Table1[Team_Game_Number],Table1[Team],Table1[[#This Row],[Team]]) - 5,1,0)</f>
        <v>0</v>
      </c>
      <c r="AJ2906" cm="1">
        <f t="array" ref="AJ2906">MATCH(Table1[[#This Row],[Game_ID]],_xlfn.UNIQUE(_xlfn._xlws.FILTER(Table1[Game_ID],Table1[Team]=Table1[[#This Row],[Team]])),0)</f>
        <v>24</v>
      </c>
      <c r="AK2906">
        <f>IF(Table1[[#This Row],[Last5_Flag]]=1,1,0)</f>
        <v>0</v>
      </c>
      <c r="AL2906">
        <f>COUNTIFS(
    Table1[Player Name], Table1[[#This Row],[Player Name]],
    Table1[Position], Table1[[#This Row],[Position]]
)</f>
        <v>25</v>
      </c>
      <c r="AM2906" t="str" cm="1">
        <f t="array" ref="AM29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907" spans="1:39" x14ac:dyDescent="0.2">
      <c r="A2907" t="str">
        <f>TEXT(Table1[[#This Row],[Date]],"yyyymmdd") &amp; "_" &amp; (LEFT(D2907,3) &amp; "_" &amp; LEFT(E2907,3) &amp; "_" &amp; (Table1[[#This Row],[Game_no.]]))</f>
        <v>20260322_Gle_UC_2</v>
      </c>
      <c r="B2907" s="1">
        <v>46103</v>
      </c>
      <c r="C2907" s="3">
        <v>2</v>
      </c>
      <c r="D2907" t="s">
        <v>71</v>
      </c>
      <c r="E2907" t="s">
        <v>201</v>
      </c>
      <c r="F2907" t="s">
        <v>71</v>
      </c>
      <c r="G2907" t="s">
        <v>201</v>
      </c>
      <c r="H2907" t="s">
        <v>125</v>
      </c>
      <c r="I2907" t="str">
        <f>TRIM(SUBSTITUTE(Table1[[#This Row],[Player]], " ", ""))</f>
        <v>K.Burdick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f t="shared" si="132"/>
        <v>0</v>
      </c>
      <c r="W2907" t="s">
        <v>73</v>
      </c>
      <c r="X2907" s="3"/>
      <c r="Y2907">
        <v>0</v>
      </c>
      <c r="AF2907">
        <f>Table1[[#This Row],[AB]]+Table1[[#This Row],[BB]]+Table1[[#This Row],[SF]]</f>
        <v>0</v>
      </c>
      <c r="AG2907">
        <f>Table1[[#This Row],[H]]+Table1[[#This Row],[BB]]</f>
        <v>0</v>
      </c>
      <c r="AH2907">
        <f>Table1[[#This Row],[H]]-Table1[[#This Row],[2B]]-Table1[[#This Row],[3B]]-Table1[[#This Row],[HR]]</f>
        <v>0</v>
      </c>
      <c r="AI2907" s="3">
        <f>IF(Table1[[#This Row],[Team_Game_Number]] &gt;_xlfn.MAXIFS(Table1[Team_Game_Number],Table1[Team],Table1[[#This Row],[Team]]) - 5,1,0)</f>
        <v>0</v>
      </c>
      <c r="AJ2907" cm="1">
        <f t="array" ref="AJ2907">MATCH(Table1[[#This Row],[Game_ID]],_xlfn.UNIQUE(_xlfn._xlws.FILTER(Table1[Game_ID],Table1[Team]=Table1[[#This Row],[Team]])),0)</f>
        <v>24</v>
      </c>
      <c r="AK2907">
        <f>IF(Table1[[#This Row],[Last5_Flag]]=1,1,0)</f>
        <v>0</v>
      </c>
      <c r="AL2907">
        <f>COUNTIFS(
    Table1[Player Name], Table1[[#This Row],[Player Name]],
    Table1[Position], Table1[[#This Row],[Position]]
)</f>
        <v>6</v>
      </c>
      <c r="AM2907" t="str" cm="1">
        <f t="array" ref="AM29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908" spans="1:39" x14ac:dyDescent="0.2">
      <c r="A2908" t="str">
        <f>TEXT(Table1[[#This Row],[Date]],"yyyymmdd") &amp; "_" &amp; (LEFT(D2908,3) &amp; "_" &amp; LEFT(E2908,3) &amp; "_" &amp; (Table1[[#This Row],[Game_no.]]))</f>
        <v>20260322_Gle_UC_2</v>
      </c>
      <c r="B2908" s="1">
        <v>46103</v>
      </c>
      <c r="C2908" s="3">
        <v>2</v>
      </c>
      <c r="D2908" t="s">
        <v>71</v>
      </c>
      <c r="E2908" t="s">
        <v>201</v>
      </c>
      <c r="F2908" t="s">
        <v>71</v>
      </c>
      <c r="G2908" t="s">
        <v>201</v>
      </c>
      <c r="H2908" t="s">
        <v>76</v>
      </c>
      <c r="I2908" t="str">
        <f>TRIM(SUBSTITUTE(Table1[[#This Row],[Player]], " ", ""))</f>
        <v>K.Goodman</v>
      </c>
      <c r="J2908">
        <v>3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f t="shared" si="132"/>
        <v>0</v>
      </c>
      <c r="W2908" t="s">
        <v>8</v>
      </c>
      <c r="X2908" s="3">
        <v>5</v>
      </c>
      <c r="Y2908">
        <v>0</v>
      </c>
      <c r="AF2908">
        <f>Table1[[#This Row],[AB]]+Table1[[#This Row],[BB]]+Table1[[#This Row],[SF]]</f>
        <v>3</v>
      </c>
      <c r="AG2908">
        <f>Table1[[#This Row],[H]]+Table1[[#This Row],[BB]]</f>
        <v>0</v>
      </c>
      <c r="AH2908">
        <f>Table1[[#This Row],[H]]-Table1[[#This Row],[2B]]-Table1[[#This Row],[3B]]-Table1[[#This Row],[HR]]</f>
        <v>0</v>
      </c>
      <c r="AI2908" s="3">
        <f>IF(Table1[[#This Row],[Team_Game_Number]] &gt;_xlfn.MAXIFS(Table1[Team_Game_Number],Table1[Team],Table1[[#This Row],[Team]]) - 5,1,0)</f>
        <v>0</v>
      </c>
      <c r="AJ2908" cm="1">
        <f t="array" ref="AJ2908">MATCH(Table1[[#This Row],[Game_ID]],_xlfn.UNIQUE(_xlfn._xlws.FILTER(Table1[Game_ID],Table1[Team]=Table1[[#This Row],[Team]])),0)</f>
        <v>24</v>
      </c>
      <c r="AK2908">
        <f>IF(Table1[[#This Row],[Last5_Flag]]=1,1,0)</f>
        <v>0</v>
      </c>
      <c r="AL2908">
        <f>COUNTIFS(
    Table1[Player Name], Table1[[#This Row],[Player Name]],
    Table1[Position], Table1[[#This Row],[Position]]
)</f>
        <v>13</v>
      </c>
      <c r="AM2908" t="str" cm="1">
        <f t="array" ref="AM29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909" spans="1:39" x14ac:dyDescent="0.2">
      <c r="A2909" t="str">
        <f>TEXT(Table1[[#This Row],[Date]],"yyyymmdd") &amp; "_" &amp; (LEFT(D2909,3) &amp; "_" &amp; LEFT(E2909,3) &amp; "_" &amp; (Table1[[#This Row],[Game_no.]]))</f>
        <v>20260322_Gle_UC_2</v>
      </c>
      <c r="B2909" s="1">
        <v>46103</v>
      </c>
      <c r="C2909" s="3">
        <v>2</v>
      </c>
      <c r="D2909" t="s">
        <v>71</v>
      </c>
      <c r="E2909" t="s">
        <v>201</v>
      </c>
      <c r="F2909" t="s">
        <v>71</v>
      </c>
      <c r="G2909" t="s">
        <v>201</v>
      </c>
      <c r="H2909" t="s">
        <v>126</v>
      </c>
      <c r="I2909" t="str">
        <f>TRIM(SUBSTITUTE(Table1[[#This Row],[Player]], " ", ""))</f>
        <v>A.Hypes</v>
      </c>
      <c r="J2909">
        <v>1</v>
      </c>
      <c r="K2909">
        <v>0</v>
      </c>
      <c r="L2909">
        <v>1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f t="shared" si="132"/>
        <v>1</v>
      </c>
      <c r="W2909" t="s">
        <v>8</v>
      </c>
      <c r="X2909" s="3">
        <v>5</v>
      </c>
      <c r="Y2909">
        <v>0</v>
      </c>
      <c r="AF2909">
        <f>Table1[[#This Row],[AB]]+Table1[[#This Row],[BB]]+Table1[[#This Row],[SF]]</f>
        <v>1</v>
      </c>
      <c r="AG2909">
        <f>Table1[[#This Row],[H]]+Table1[[#This Row],[BB]]</f>
        <v>1</v>
      </c>
      <c r="AH2909">
        <f>Table1[[#This Row],[H]]-Table1[[#This Row],[2B]]-Table1[[#This Row],[3B]]-Table1[[#This Row],[HR]]</f>
        <v>1</v>
      </c>
      <c r="AI2909" s="3">
        <f>IF(Table1[[#This Row],[Team_Game_Number]] &gt;_xlfn.MAXIFS(Table1[Team_Game_Number],Table1[Team],Table1[[#This Row],[Team]]) - 5,1,0)</f>
        <v>0</v>
      </c>
      <c r="AJ2909" cm="1">
        <f t="array" ref="AJ2909">MATCH(Table1[[#This Row],[Game_ID]],_xlfn.UNIQUE(_xlfn._xlws.FILTER(Table1[Game_ID],Table1[Team]=Table1[[#This Row],[Team]])),0)</f>
        <v>24</v>
      </c>
      <c r="AK2909">
        <f>IF(Table1[[#This Row],[Last5_Flag]]=1,1,0)</f>
        <v>0</v>
      </c>
      <c r="AL2909">
        <f>COUNTIFS(
    Table1[Player Name], Table1[[#This Row],[Player Name]],
    Table1[Position], Table1[[#This Row],[Position]]
)</f>
        <v>7</v>
      </c>
      <c r="AM2909" t="str" cm="1">
        <f t="array" ref="AM29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910" spans="1:39" x14ac:dyDescent="0.2">
      <c r="A2910" t="str">
        <f>TEXT(Table1[[#This Row],[Date]],"yyyymmdd") &amp; "_" &amp; (LEFT(D2910,3) &amp; "_" &amp; LEFT(E2910,3) &amp; "_" &amp; (Table1[[#This Row],[Game_no.]]))</f>
        <v>20260322_Gle_UC_2</v>
      </c>
      <c r="B2910" s="1">
        <v>46103</v>
      </c>
      <c r="C2910" s="3">
        <v>2</v>
      </c>
      <c r="D2910" t="s">
        <v>71</v>
      </c>
      <c r="E2910" t="s">
        <v>201</v>
      </c>
      <c r="F2910" t="s">
        <v>71</v>
      </c>
      <c r="G2910" t="s">
        <v>201</v>
      </c>
      <c r="H2910" t="s">
        <v>87</v>
      </c>
      <c r="I2910" t="str">
        <f>TRIM(SUBSTITUTE(Table1[[#This Row],[Player]], " ", ""))</f>
        <v>L.Burns</v>
      </c>
      <c r="J2910">
        <v>4</v>
      </c>
      <c r="K2910">
        <v>0</v>
      </c>
      <c r="L2910">
        <v>3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f t="shared" si="132"/>
        <v>3</v>
      </c>
      <c r="W2910" t="s">
        <v>128</v>
      </c>
      <c r="X2910" s="3">
        <v>6</v>
      </c>
      <c r="Y2910">
        <v>0</v>
      </c>
      <c r="AF2910">
        <f>Table1[[#This Row],[AB]]+Table1[[#This Row],[BB]]+Table1[[#This Row],[SF]]</f>
        <v>4</v>
      </c>
      <c r="AG2910">
        <f>Table1[[#This Row],[H]]+Table1[[#This Row],[BB]]</f>
        <v>3</v>
      </c>
      <c r="AH2910">
        <f>Table1[[#This Row],[H]]-Table1[[#This Row],[2B]]-Table1[[#This Row],[3B]]-Table1[[#This Row],[HR]]</f>
        <v>3</v>
      </c>
      <c r="AI2910" s="3">
        <f>IF(Table1[[#This Row],[Team_Game_Number]] &gt;_xlfn.MAXIFS(Table1[Team_Game_Number],Table1[Team],Table1[[#This Row],[Team]]) - 5,1,0)</f>
        <v>0</v>
      </c>
      <c r="AJ2910" cm="1">
        <f t="array" ref="AJ2910">MATCH(Table1[[#This Row],[Game_ID]],_xlfn.UNIQUE(_xlfn._xlws.FILTER(Table1[Game_ID],Table1[Team]=Table1[[#This Row],[Team]])),0)</f>
        <v>24</v>
      </c>
      <c r="AK2910">
        <f>IF(Table1[[#This Row],[Last5_Flag]]=1,1,0)</f>
        <v>0</v>
      </c>
      <c r="AL2910">
        <f>COUNTIFS(
    Table1[Player Name], Table1[[#This Row],[Player Name]],
    Table1[Position], Table1[[#This Row],[Position]]
)</f>
        <v>1</v>
      </c>
      <c r="AM2910" t="str" cm="1">
        <f t="array" ref="AM29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911" spans="1:39" x14ac:dyDescent="0.2">
      <c r="A2911" t="str">
        <f>TEXT(Table1[[#This Row],[Date]],"yyyymmdd") &amp; "_" &amp; (LEFT(D2911,3) &amp; "_" &amp; LEFT(E2911,3) &amp; "_" &amp; (Table1[[#This Row],[Game_no.]]))</f>
        <v>20260322_Gle_UC_2</v>
      </c>
      <c r="B2911" s="1">
        <v>46103</v>
      </c>
      <c r="C2911" s="3">
        <v>2</v>
      </c>
      <c r="D2911" t="s">
        <v>71</v>
      </c>
      <c r="E2911" t="s">
        <v>201</v>
      </c>
      <c r="F2911" t="s">
        <v>71</v>
      </c>
      <c r="G2911" t="s">
        <v>201</v>
      </c>
      <c r="H2911" t="s">
        <v>81</v>
      </c>
      <c r="I2911" t="str">
        <f>TRIM(SUBSTITUTE(Table1[[#This Row],[Player]], " ", ""))</f>
        <v>H.Howe</v>
      </c>
      <c r="J2911">
        <v>2</v>
      </c>
      <c r="K2911">
        <v>1</v>
      </c>
      <c r="L2911">
        <v>1</v>
      </c>
      <c r="M2911">
        <v>2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f t="shared" si="132"/>
        <v>5</v>
      </c>
      <c r="W2911" t="s">
        <v>43</v>
      </c>
      <c r="X2911" s="3">
        <v>7</v>
      </c>
      <c r="Y2911">
        <v>1</v>
      </c>
      <c r="AF2911">
        <f>Table1[[#This Row],[AB]]+Table1[[#This Row],[BB]]+Table1[[#This Row],[SF]]</f>
        <v>3</v>
      </c>
      <c r="AG2911">
        <f>Table1[[#This Row],[H]]+Table1[[#This Row],[BB]]</f>
        <v>1</v>
      </c>
      <c r="AH2911">
        <f>Table1[[#This Row],[H]]-Table1[[#This Row],[2B]]-Table1[[#This Row],[3B]]-Table1[[#This Row],[HR]]</f>
        <v>0</v>
      </c>
      <c r="AI2911" s="3">
        <f>IF(Table1[[#This Row],[Team_Game_Number]] &gt;_xlfn.MAXIFS(Table1[Team_Game_Number],Table1[Team],Table1[[#This Row],[Team]]) - 5,1,0)</f>
        <v>0</v>
      </c>
      <c r="AJ2911" cm="1">
        <f t="array" ref="AJ2911">MATCH(Table1[[#This Row],[Game_ID]],_xlfn.UNIQUE(_xlfn._xlws.FILTER(Table1[Game_ID],Table1[Team]=Table1[[#This Row],[Team]])),0)</f>
        <v>24</v>
      </c>
      <c r="AK2911">
        <f>IF(Table1[[#This Row],[Last5_Flag]]=1,1,0)</f>
        <v>0</v>
      </c>
      <c r="AL2911">
        <f>COUNTIFS(
    Table1[Player Name], Table1[[#This Row],[Player Name]],
    Table1[Position], Table1[[#This Row],[Position]]
)</f>
        <v>19</v>
      </c>
      <c r="AM2911" t="str" cm="1">
        <f t="array" ref="AM29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912" spans="1:39" x14ac:dyDescent="0.2">
      <c r="A2912" t="str">
        <f>TEXT(Table1[[#This Row],[Date]],"yyyymmdd") &amp; "_" &amp; (LEFT(D2912,3) &amp; "_" &amp; LEFT(E2912,3) &amp; "_" &amp; (Table1[[#This Row],[Game_no.]]))</f>
        <v>20260322_Gle_UC_2</v>
      </c>
      <c r="B2912" s="1">
        <v>46103</v>
      </c>
      <c r="C2912" s="3">
        <v>2</v>
      </c>
      <c r="D2912" t="s">
        <v>71</v>
      </c>
      <c r="E2912" t="s">
        <v>201</v>
      </c>
      <c r="F2912" t="s">
        <v>71</v>
      </c>
      <c r="G2912" t="s">
        <v>201</v>
      </c>
      <c r="H2912" t="s">
        <v>84</v>
      </c>
      <c r="I2912" t="str">
        <f>TRIM(SUBSTITUTE(Table1[[#This Row],[Player]], " ", ""))</f>
        <v>E.McLean</v>
      </c>
      <c r="J2912">
        <v>3</v>
      </c>
      <c r="K2912">
        <v>1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f t="shared" si="132"/>
        <v>0</v>
      </c>
      <c r="W2912" t="s">
        <v>57</v>
      </c>
      <c r="X2912" s="3">
        <v>8</v>
      </c>
      <c r="Y2912">
        <v>0</v>
      </c>
      <c r="AF2912">
        <f>Table1[[#This Row],[AB]]+Table1[[#This Row],[BB]]+Table1[[#This Row],[SF]]</f>
        <v>4</v>
      </c>
      <c r="AG2912">
        <f>Table1[[#This Row],[H]]+Table1[[#This Row],[BB]]</f>
        <v>1</v>
      </c>
      <c r="AH2912">
        <f>Table1[[#This Row],[H]]-Table1[[#This Row],[2B]]-Table1[[#This Row],[3B]]-Table1[[#This Row],[HR]]</f>
        <v>0</v>
      </c>
      <c r="AI2912" s="3">
        <f>IF(Table1[[#This Row],[Team_Game_Number]] &gt;_xlfn.MAXIFS(Table1[Team_Game_Number],Table1[Team],Table1[[#This Row],[Team]]) - 5,1,0)</f>
        <v>0</v>
      </c>
      <c r="AJ2912" cm="1">
        <f t="array" ref="AJ2912">MATCH(Table1[[#This Row],[Game_ID]],_xlfn.UNIQUE(_xlfn._xlws.FILTER(Table1[Game_ID],Table1[Team]=Table1[[#This Row],[Team]])),0)</f>
        <v>24</v>
      </c>
      <c r="AK2912">
        <f>IF(Table1[[#This Row],[Last5_Flag]]=1,1,0)</f>
        <v>0</v>
      </c>
      <c r="AL2912">
        <f>COUNTIFS(
    Table1[Player Name], Table1[[#This Row],[Player Name]],
    Table1[Position], Table1[[#This Row],[Position]]
)</f>
        <v>30</v>
      </c>
      <c r="AM2912" t="str" cm="1">
        <f t="array" ref="AM29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913" spans="1:39" x14ac:dyDescent="0.2">
      <c r="A2913" t="str">
        <f>TEXT(Table1[[#This Row],[Date]],"yyyymmdd") &amp; "_" &amp; (LEFT(D2913,3) &amp; "_" &amp; LEFT(E2913,3) &amp; "_" &amp; (Table1[[#This Row],[Game_no.]]))</f>
        <v>20260322_Gle_UC_2</v>
      </c>
      <c r="B2913" s="1">
        <v>46103</v>
      </c>
      <c r="C2913" s="3">
        <v>2</v>
      </c>
      <c r="D2913" t="s">
        <v>71</v>
      </c>
      <c r="E2913" t="s">
        <v>201</v>
      </c>
      <c r="F2913" t="s">
        <v>71</v>
      </c>
      <c r="G2913" t="s">
        <v>201</v>
      </c>
      <c r="H2913" t="s">
        <v>90</v>
      </c>
      <c r="I2913" t="str">
        <f>TRIM(SUBSTITUTE(Table1[[#This Row],[Player]], " ", ""))</f>
        <v>A.Harward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f t="shared" si="132"/>
        <v>0</v>
      </c>
      <c r="W2913" t="s">
        <v>54</v>
      </c>
      <c r="X2913" s="3">
        <v>9</v>
      </c>
      <c r="Y2913">
        <v>0</v>
      </c>
      <c r="AF2913">
        <f>Table1[[#This Row],[AB]]+Table1[[#This Row],[BB]]+Table1[[#This Row],[SF]]</f>
        <v>1</v>
      </c>
      <c r="AG2913">
        <f>Table1[[#This Row],[H]]+Table1[[#This Row],[BB]]</f>
        <v>0</v>
      </c>
      <c r="AH2913">
        <f>Table1[[#This Row],[H]]-Table1[[#This Row],[2B]]-Table1[[#This Row],[3B]]-Table1[[#This Row],[HR]]</f>
        <v>0</v>
      </c>
      <c r="AI2913" s="3">
        <f>IF(Table1[[#This Row],[Team_Game_Number]] &gt;_xlfn.MAXIFS(Table1[Team_Game_Number],Table1[Team],Table1[[#This Row],[Team]]) - 5,1,0)</f>
        <v>0</v>
      </c>
      <c r="AJ2913" cm="1">
        <f t="array" ref="AJ2913">MATCH(Table1[[#This Row],[Game_ID]],_xlfn.UNIQUE(_xlfn._xlws.FILTER(Table1[Game_ID],Table1[Team]=Table1[[#This Row],[Team]])),0)</f>
        <v>24</v>
      </c>
      <c r="AK2913">
        <f>IF(Table1[[#This Row],[Last5_Flag]]=1,1,0)</f>
        <v>0</v>
      </c>
      <c r="AL2913">
        <f>COUNTIFS(
    Table1[Player Name], Table1[[#This Row],[Player Name]],
    Table1[Position], Table1[[#This Row],[Position]]
)</f>
        <v>11</v>
      </c>
      <c r="AM2913" t="str" cm="1">
        <f t="array" ref="AM29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914" spans="1:39" x14ac:dyDescent="0.2">
      <c r="A2914" t="str">
        <f>TEXT(Table1[[#This Row],[Date]],"yyyymmdd") &amp; "_" &amp; (LEFT(D2914,3) &amp; "_" &amp; LEFT(E2914,3) &amp; "_" &amp; (Table1[[#This Row],[Game_no.]]))</f>
        <v>20260322_Gle_UC_2</v>
      </c>
      <c r="B2914" s="1">
        <v>46103</v>
      </c>
      <c r="C2914" s="3">
        <v>2</v>
      </c>
      <c r="D2914" t="s">
        <v>71</v>
      </c>
      <c r="E2914" t="s">
        <v>201</v>
      </c>
      <c r="F2914" t="s">
        <v>71</v>
      </c>
      <c r="G2914" t="s">
        <v>201</v>
      </c>
      <c r="H2914" t="s">
        <v>85</v>
      </c>
      <c r="I2914" t="str">
        <f>TRIM(SUBSTITUTE(Table1[[#This Row],[Player]], " ", ""))</f>
        <v>A.Howard</v>
      </c>
      <c r="J2914">
        <v>1</v>
      </c>
      <c r="K2914">
        <v>0</v>
      </c>
      <c r="L2914">
        <v>1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f t="shared" si="132"/>
        <v>3</v>
      </c>
      <c r="W2914" t="s">
        <v>74</v>
      </c>
      <c r="X2914" s="3">
        <v>9</v>
      </c>
      <c r="Y2914">
        <v>0</v>
      </c>
      <c r="AF2914">
        <f>Table1[[#This Row],[AB]]+Table1[[#This Row],[BB]]+Table1[[#This Row],[SF]]</f>
        <v>1</v>
      </c>
      <c r="AG2914">
        <f>Table1[[#This Row],[H]]+Table1[[#This Row],[BB]]</f>
        <v>1</v>
      </c>
      <c r="AH2914">
        <f>Table1[[#This Row],[H]]-Table1[[#This Row],[2B]]-Table1[[#This Row],[3B]]-Table1[[#This Row],[HR]]</f>
        <v>0</v>
      </c>
      <c r="AI2914" s="3">
        <f>IF(Table1[[#This Row],[Team_Game_Number]] &gt;_xlfn.MAXIFS(Table1[Team_Game_Number],Table1[Team],Table1[[#This Row],[Team]]) - 5,1,0)</f>
        <v>0</v>
      </c>
      <c r="AJ2914" cm="1">
        <f t="array" ref="AJ2914">MATCH(Table1[[#This Row],[Game_ID]],_xlfn.UNIQUE(_xlfn._xlws.FILTER(Table1[Game_ID],Table1[Team]=Table1[[#This Row],[Team]])),0)</f>
        <v>24</v>
      </c>
      <c r="AK2914">
        <f>IF(Table1[[#This Row],[Last5_Flag]]=1,1,0)</f>
        <v>0</v>
      </c>
      <c r="AL2914">
        <f>COUNTIFS(
    Table1[Player Name], Table1[[#This Row],[Player Name]],
    Table1[Position], Table1[[#This Row],[Position]]
)</f>
        <v>5</v>
      </c>
      <c r="AM2914" t="str" cm="1">
        <f t="array" ref="AM29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2915" spans="1:39" x14ac:dyDescent="0.2">
      <c r="A2915" t="str">
        <f>TEXT(Table1[[#This Row],[Date]],"yyyymmdd") &amp; "_" &amp; (LEFT(D2915,3) &amp; "_" &amp; LEFT(E2915,3) &amp; "_" &amp; (Table1[[#This Row],[Game_no.]]))</f>
        <v>20260322_Gle_UC_2</v>
      </c>
      <c r="B2915" s="1">
        <v>46103</v>
      </c>
      <c r="C2915" s="3">
        <v>2</v>
      </c>
      <c r="D2915" t="s">
        <v>71</v>
      </c>
      <c r="E2915" t="s">
        <v>201</v>
      </c>
      <c r="F2915" t="s">
        <v>71</v>
      </c>
      <c r="G2915" t="s">
        <v>201</v>
      </c>
      <c r="H2915" t="s">
        <v>94</v>
      </c>
      <c r="I2915" t="str">
        <f>TRIM(SUBSTITUTE(Table1[[#This Row],[Player]], " ", ""))</f>
        <v>M.Stump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f t="shared" si="132"/>
        <v>0</v>
      </c>
      <c r="W2915" t="s">
        <v>58</v>
      </c>
      <c r="X2915" s="3"/>
      <c r="Y2915">
        <v>0</v>
      </c>
      <c r="Z2915">
        <v>1</v>
      </c>
      <c r="AA2915">
        <v>2</v>
      </c>
      <c r="AB2915">
        <v>2</v>
      </c>
      <c r="AC2915">
        <v>1</v>
      </c>
      <c r="AD2915">
        <v>1</v>
      </c>
      <c r="AE2915">
        <v>1</v>
      </c>
      <c r="AF2915">
        <f>Table1[[#This Row],[AB]]+Table1[[#This Row],[BB]]+Table1[[#This Row],[SF]]</f>
        <v>0</v>
      </c>
      <c r="AG2915">
        <f>Table1[[#This Row],[H]]+Table1[[#This Row],[BB]]</f>
        <v>0</v>
      </c>
      <c r="AH2915">
        <f>Table1[[#This Row],[H]]-Table1[[#This Row],[2B]]-Table1[[#This Row],[3B]]-Table1[[#This Row],[HR]]</f>
        <v>0</v>
      </c>
      <c r="AI2915" s="3">
        <f>IF(Table1[[#This Row],[Team_Game_Number]] &gt;_xlfn.MAXIFS(Table1[Team_Game_Number],Table1[Team],Table1[[#This Row],[Team]]) - 5,1,0)</f>
        <v>0</v>
      </c>
      <c r="AJ2915" cm="1">
        <f t="array" ref="AJ2915">MATCH(Table1[[#This Row],[Game_ID]],_xlfn.UNIQUE(_xlfn._xlws.FILTER(Table1[Game_ID],Table1[Team]=Table1[[#This Row],[Team]])),0)</f>
        <v>24</v>
      </c>
      <c r="AK2915">
        <f>IF(Table1[[#This Row],[Last5_Flag]]=1,1,0)</f>
        <v>0</v>
      </c>
      <c r="AL2915">
        <f>COUNTIFS(
    Table1[Player Name], Table1[[#This Row],[Player Name]],
    Table1[Position], Table1[[#This Row],[Position]]
)</f>
        <v>11</v>
      </c>
      <c r="AM2915" t="str" cm="1">
        <f t="array" ref="AM29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16" spans="1:39" x14ac:dyDescent="0.2">
      <c r="A2916" t="str">
        <f>TEXT(Table1[[#This Row],[Date]],"yyyymmdd") &amp; "_" &amp; (LEFT(D2916,3) &amp; "_" &amp; LEFT(E2916,3) &amp; "_" &amp; (Table1[[#This Row],[Game_no.]]))</f>
        <v>20260322_Gle_UC_2</v>
      </c>
      <c r="B2916" s="1">
        <v>46103</v>
      </c>
      <c r="C2916" s="3">
        <v>2</v>
      </c>
      <c r="D2916" t="s">
        <v>71</v>
      </c>
      <c r="E2916" t="s">
        <v>201</v>
      </c>
      <c r="F2916" t="s">
        <v>71</v>
      </c>
      <c r="G2916" t="s">
        <v>201</v>
      </c>
      <c r="H2916" t="s">
        <v>127</v>
      </c>
      <c r="I2916" t="str">
        <f>TRIM(SUBSTITUTE(Table1[[#This Row],[Player]], " ", ""))</f>
        <v>M.Boggess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f t="shared" si="132"/>
        <v>0</v>
      </c>
      <c r="W2916" t="s">
        <v>58</v>
      </c>
      <c r="X2916" s="3"/>
      <c r="Y2916">
        <v>0</v>
      </c>
      <c r="Z2916">
        <v>6</v>
      </c>
      <c r="AA2916">
        <v>4</v>
      </c>
      <c r="AB2916">
        <v>0</v>
      </c>
      <c r="AC2916">
        <v>0</v>
      </c>
      <c r="AD2916">
        <v>2</v>
      </c>
      <c r="AE2916">
        <v>2</v>
      </c>
      <c r="AF2916">
        <f>Table1[[#This Row],[AB]]+Table1[[#This Row],[BB]]+Table1[[#This Row],[SF]]</f>
        <v>0</v>
      </c>
      <c r="AG2916">
        <f>Table1[[#This Row],[H]]+Table1[[#This Row],[BB]]</f>
        <v>0</v>
      </c>
      <c r="AH2916">
        <f>Table1[[#This Row],[H]]-Table1[[#This Row],[2B]]-Table1[[#This Row],[3B]]-Table1[[#This Row],[HR]]</f>
        <v>0</v>
      </c>
      <c r="AI2916" s="3">
        <f>IF(Table1[[#This Row],[Team_Game_Number]] &gt;_xlfn.MAXIFS(Table1[Team_Game_Number],Table1[Team],Table1[[#This Row],[Team]]) - 5,1,0)</f>
        <v>0</v>
      </c>
      <c r="AJ2916" cm="1">
        <f t="array" ref="AJ2916">MATCH(Table1[[#This Row],[Game_ID]],_xlfn.UNIQUE(_xlfn._xlws.FILTER(Table1[Game_ID],Table1[Team]=Table1[[#This Row],[Team]])),0)</f>
        <v>24</v>
      </c>
      <c r="AK2916">
        <f>IF(Table1[[#This Row],[Last5_Flag]]=1,1,0)</f>
        <v>0</v>
      </c>
      <c r="AL2916">
        <f>COUNTIFS(
    Table1[Player Name], Table1[[#This Row],[Player Name]],
    Table1[Position], Table1[[#This Row],[Position]]
)</f>
        <v>13</v>
      </c>
      <c r="AM2916" t="str" cm="1">
        <f t="array" ref="AM29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17" spans="1:39" x14ac:dyDescent="0.2">
      <c r="A2917" t="str">
        <f>TEXT(Table1[[#This Row],[Date]],"yyyymmdd") &amp; "_" &amp; (LEFT(D2917,3) &amp; "_" &amp; LEFT(E2917,3) &amp; "_" &amp; (Table1[[#This Row],[Game_no.]]))</f>
        <v>20260322_Con_WVS_2</v>
      </c>
      <c r="B2917" s="1">
        <v>46103</v>
      </c>
      <c r="C2917" s="3">
        <v>2</v>
      </c>
      <c r="D2917" t="s">
        <v>97</v>
      </c>
      <c r="E2917" t="s">
        <v>130</v>
      </c>
      <c r="F2917" t="s">
        <v>97</v>
      </c>
      <c r="G2917" t="s">
        <v>130</v>
      </c>
      <c r="H2917" t="s">
        <v>98</v>
      </c>
      <c r="I2917" t="str">
        <f>TRIM(SUBSTITUTE(Table1[[#This Row],[Player]], " ", ""))</f>
        <v>K.Morgan</v>
      </c>
      <c r="J2917">
        <v>1</v>
      </c>
      <c r="K2917">
        <v>1</v>
      </c>
      <c r="L2917">
        <v>0</v>
      </c>
      <c r="M2917">
        <v>0</v>
      </c>
      <c r="N2917">
        <v>2</v>
      </c>
      <c r="O2917">
        <v>1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f t="shared" si="132"/>
        <v>0</v>
      </c>
      <c r="W2917" t="s">
        <v>8</v>
      </c>
      <c r="X2917" s="3">
        <v>1</v>
      </c>
      <c r="Y2917">
        <v>0</v>
      </c>
      <c r="AF2917">
        <f>Table1[[#This Row],[AB]]+Table1[[#This Row],[BB]]+Table1[[#This Row],[SF]]</f>
        <v>3</v>
      </c>
      <c r="AG2917">
        <f>Table1[[#This Row],[H]]+Table1[[#This Row],[BB]]</f>
        <v>2</v>
      </c>
      <c r="AH2917">
        <f>Table1[[#This Row],[H]]-Table1[[#This Row],[2B]]-Table1[[#This Row],[3B]]-Table1[[#This Row],[HR]]</f>
        <v>0</v>
      </c>
      <c r="AI2917" s="3">
        <f>IF(Table1[[#This Row],[Team_Game_Number]] &gt;_xlfn.MAXIFS(Table1[Team_Game_Number],Table1[Team],Table1[[#This Row],[Team]]) - 5,1,0)</f>
        <v>0</v>
      </c>
      <c r="AJ2917" cm="1">
        <f t="array" ref="AJ2917">MATCH(Table1[[#This Row],[Game_ID]],_xlfn.UNIQUE(_xlfn._xlws.FILTER(Table1[Game_ID],Table1[Team]=Table1[[#This Row],[Team]])),0)</f>
        <v>22</v>
      </c>
      <c r="AK2917">
        <f>IF(Table1[[#This Row],[Last5_Flag]]=1,1,0)</f>
        <v>0</v>
      </c>
      <c r="AL2917">
        <f>COUNTIFS(
    Table1[Player Name], Table1[[#This Row],[Player Name]],
    Table1[Position], Table1[[#This Row],[Position]]
)</f>
        <v>28</v>
      </c>
      <c r="AM2917" t="str" cm="1">
        <f t="array" ref="AM29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918" spans="1:39" x14ac:dyDescent="0.2">
      <c r="A2918" t="str">
        <f>TEXT(Table1[[#This Row],[Date]],"yyyymmdd") &amp; "_" &amp; (LEFT(D2918,3) &amp; "_" &amp; LEFT(E2918,3) &amp; "_" &amp; (Table1[[#This Row],[Game_no.]]))</f>
        <v>20260322_Con_WVS_2</v>
      </c>
      <c r="B2918" s="1">
        <v>46103</v>
      </c>
      <c r="C2918" s="3">
        <v>2</v>
      </c>
      <c r="D2918" t="s">
        <v>97</v>
      </c>
      <c r="E2918" t="s">
        <v>130</v>
      </c>
      <c r="F2918" t="s">
        <v>97</v>
      </c>
      <c r="G2918" t="s">
        <v>130</v>
      </c>
      <c r="H2918" t="s">
        <v>101</v>
      </c>
      <c r="I2918" t="str">
        <f>TRIM(SUBSTITUTE(Table1[[#This Row],[Player]], " ", ""))</f>
        <v>L.Lewis</v>
      </c>
      <c r="J2918">
        <v>2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f t="shared" si="132"/>
        <v>0</v>
      </c>
      <c r="W2918" t="s">
        <v>48</v>
      </c>
      <c r="X2918" s="3">
        <v>2</v>
      </c>
      <c r="Y2918">
        <v>0</v>
      </c>
      <c r="AF2918">
        <f>Table1[[#This Row],[AB]]+Table1[[#This Row],[BB]]+Table1[[#This Row],[SF]]</f>
        <v>2</v>
      </c>
      <c r="AG2918">
        <f>Table1[[#This Row],[H]]+Table1[[#This Row],[BB]]</f>
        <v>0</v>
      </c>
      <c r="AH2918">
        <f>Table1[[#This Row],[H]]-Table1[[#This Row],[2B]]-Table1[[#This Row],[3B]]-Table1[[#This Row],[HR]]</f>
        <v>0</v>
      </c>
      <c r="AI2918" s="3">
        <f>IF(Table1[[#This Row],[Team_Game_Number]] &gt;_xlfn.MAXIFS(Table1[Team_Game_Number],Table1[Team],Table1[[#This Row],[Team]]) - 5,1,0)</f>
        <v>0</v>
      </c>
      <c r="AJ2918" cm="1">
        <f t="array" ref="AJ2918">MATCH(Table1[[#This Row],[Game_ID]],_xlfn.UNIQUE(_xlfn._xlws.FILTER(Table1[Game_ID],Table1[Team]=Table1[[#This Row],[Team]])),0)</f>
        <v>22</v>
      </c>
      <c r="AK2918">
        <f>IF(Table1[[#This Row],[Last5_Flag]]=1,1,0)</f>
        <v>0</v>
      </c>
      <c r="AL2918">
        <f>COUNTIFS(
    Table1[Player Name], Table1[[#This Row],[Player Name]],
    Table1[Position], Table1[[#This Row],[Position]]
)</f>
        <v>28</v>
      </c>
      <c r="AM2918" t="str" cm="1">
        <f t="array" ref="AM29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919" spans="1:39" x14ac:dyDescent="0.2">
      <c r="A2919" t="str">
        <f>TEXT(Table1[[#This Row],[Date]],"yyyymmdd") &amp; "_" &amp; (LEFT(D2919,3) &amp; "_" &amp; LEFT(E2919,3) &amp; "_" &amp; (Table1[[#This Row],[Game_no.]]))</f>
        <v>20260322_Con_WVS_2</v>
      </c>
      <c r="B2919" s="1">
        <v>46103</v>
      </c>
      <c r="C2919" s="3">
        <v>2</v>
      </c>
      <c r="D2919" t="s">
        <v>97</v>
      </c>
      <c r="E2919" t="s">
        <v>130</v>
      </c>
      <c r="F2919" t="s">
        <v>97</v>
      </c>
      <c r="G2919" t="s">
        <v>130</v>
      </c>
      <c r="H2919" t="s">
        <v>100</v>
      </c>
      <c r="I2919" t="str">
        <f>TRIM(SUBSTITUTE(Table1[[#This Row],[Player]], " ", ""))</f>
        <v>M.Hollis</v>
      </c>
      <c r="J2919">
        <v>3</v>
      </c>
      <c r="K2919">
        <v>0</v>
      </c>
      <c r="L2919">
        <v>0</v>
      </c>
      <c r="M2919">
        <v>1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f t="shared" si="132"/>
        <v>0</v>
      </c>
      <c r="W2919" t="s">
        <v>43</v>
      </c>
      <c r="X2919" s="3">
        <v>3</v>
      </c>
      <c r="Y2919">
        <v>0</v>
      </c>
      <c r="AF2919">
        <f>Table1[[#This Row],[AB]]+Table1[[#This Row],[BB]]+Table1[[#This Row],[SF]]</f>
        <v>3</v>
      </c>
      <c r="AG2919">
        <f>Table1[[#This Row],[H]]+Table1[[#This Row],[BB]]</f>
        <v>0</v>
      </c>
      <c r="AH2919">
        <f>Table1[[#This Row],[H]]-Table1[[#This Row],[2B]]-Table1[[#This Row],[3B]]-Table1[[#This Row],[HR]]</f>
        <v>0</v>
      </c>
      <c r="AI2919" s="3">
        <f>IF(Table1[[#This Row],[Team_Game_Number]] &gt;_xlfn.MAXIFS(Table1[Team_Game_Number],Table1[Team],Table1[[#This Row],[Team]]) - 5,1,0)</f>
        <v>0</v>
      </c>
      <c r="AJ2919" cm="1">
        <f t="array" ref="AJ2919">MATCH(Table1[[#This Row],[Game_ID]],_xlfn.UNIQUE(_xlfn._xlws.FILTER(Table1[Game_ID],Table1[Team]=Table1[[#This Row],[Team]])),0)</f>
        <v>22</v>
      </c>
      <c r="AK2919">
        <f>IF(Table1[[#This Row],[Last5_Flag]]=1,1,0)</f>
        <v>0</v>
      </c>
      <c r="AL2919">
        <f>COUNTIFS(
    Table1[Player Name], Table1[[#This Row],[Player Name]],
    Table1[Position], Table1[[#This Row],[Position]]
)</f>
        <v>9</v>
      </c>
      <c r="AM2919" t="str" cm="1">
        <f t="array" ref="AM29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20" spans="1:39" x14ac:dyDescent="0.2">
      <c r="A2920" t="str">
        <f>TEXT(Table1[[#This Row],[Date]],"yyyymmdd") &amp; "_" &amp; (LEFT(D2920,3) &amp; "_" &amp; LEFT(E2920,3) &amp; "_" &amp; (Table1[[#This Row],[Game_no.]]))</f>
        <v>20260322_Con_WVS_2</v>
      </c>
      <c r="B2920" s="1">
        <v>46103</v>
      </c>
      <c r="C2920" s="3">
        <v>2</v>
      </c>
      <c r="D2920" t="s">
        <v>97</v>
      </c>
      <c r="E2920" t="s">
        <v>130</v>
      </c>
      <c r="F2920" t="s">
        <v>97</v>
      </c>
      <c r="G2920" t="s">
        <v>130</v>
      </c>
      <c r="H2920" t="s">
        <v>111</v>
      </c>
      <c r="I2920" t="str">
        <f>TRIM(SUBSTITUTE(Table1[[#This Row],[Player]], " ", ""))</f>
        <v>H.Niten</v>
      </c>
      <c r="J2920">
        <v>3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f t="shared" si="132"/>
        <v>0</v>
      </c>
      <c r="W2920" t="s">
        <v>52</v>
      </c>
      <c r="X2920" s="3">
        <v>4</v>
      </c>
      <c r="Y2920">
        <v>0</v>
      </c>
      <c r="AF2920">
        <f>Table1[[#This Row],[AB]]+Table1[[#This Row],[BB]]+Table1[[#This Row],[SF]]</f>
        <v>3</v>
      </c>
      <c r="AG2920">
        <f>Table1[[#This Row],[H]]+Table1[[#This Row],[BB]]</f>
        <v>0</v>
      </c>
      <c r="AH2920">
        <f>Table1[[#This Row],[H]]-Table1[[#This Row],[2B]]-Table1[[#This Row],[3B]]-Table1[[#This Row],[HR]]</f>
        <v>0</v>
      </c>
      <c r="AI2920" s="3">
        <f>IF(Table1[[#This Row],[Team_Game_Number]] &gt;_xlfn.MAXIFS(Table1[Team_Game_Number],Table1[Team],Table1[[#This Row],[Team]]) - 5,1,0)</f>
        <v>0</v>
      </c>
      <c r="AJ2920" cm="1">
        <f t="array" ref="AJ2920">MATCH(Table1[[#This Row],[Game_ID]],_xlfn.UNIQUE(_xlfn._xlws.FILTER(Table1[Game_ID],Table1[Team]=Table1[[#This Row],[Team]])),0)</f>
        <v>22</v>
      </c>
      <c r="AK2920">
        <f>IF(Table1[[#This Row],[Last5_Flag]]=1,1,0)</f>
        <v>0</v>
      </c>
      <c r="AL2920">
        <f>COUNTIFS(
    Table1[Player Name], Table1[[#This Row],[Player Name]],
    Table1[Position], Table1[[#This Row],[Position]]
)</f>
        <v>11</v>
      </c>
      <c r="AM2920" t="str" cm="1">
        <f t="array" ref="AM29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921" spans="1:39" x14ac:dyDescent="0.2">
      <c r="A2921" t="str">
        <f>TEXT(Table1[[#This Row],[Date]],"yyyymmdd") &amp; "_" &amp; (LEFT(D2921,3) &amp; "_" &amp; LEFT(E2921,3) &amp; "_" &amp; (Table1[[#This Row],[Game_no.]]))</f>
        <v>20260322_Con_WVS_2</v>
      </c>
      <c r="B2921" s="1">
        <v>46103</v>
      </c>
      <c r="C2921" s="3">
        <v>2</v>
      </c>
      <c r="D2921" t="s">
        <v>97</v>
      </c>
      <c r="E2921" t="s">
        <v>130</v>
      </c>
      <c r="F2921" t="s">
        <v>97</v>
      </c>
      <c r="G2921" t="s">
        <v>130</v>
      </c>
      <c r="H2921" t="s">
        <v>104</v>
      </c>
      <c r="I2921" t="str">
        <f>TRIM(SUBSTITUTE(Table1[[#This Row],[Player]], " ", ""))</f>
        <v>K.McCord</v>
      </c>
      <c r="J2921">
        <v>2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f t="shared" si="132"/>
        <v>0</v>
      </c>
      <c r="W2921" t="s">
        <v>7</v>
      </c>
      <c r="X2921" s="3">
        <v>5</v>
      </c>
      <c r="Y2921">
        <v>0</v>
      </c>
      <c r="AF2921">
        <f>Table1[[#This Row],[AB]]+Table1[[#This Row],[BB]]+Table1[[#This Row],[SF]]</f>
        <v>2</v>
      </c>
      <c r="AG2921">
        <f>Table1[[#This Row],[H]]+Table1[[#This Row],[BB]]</f>
        <v>0</v>
      </c>
      <c r="AH2921">
        <f>Table1[[#This Row],[H]]-Table1[[#This Row],[2B]]-Table1[[#This Row],[3B]]-Table1[[#This Row],[HR]]</f>
        <v>0</v>
      </c>
      <c r="AI2921" s="3">
        <f>IF(Table1[[#This Row],[Team_Game_Number]] &gt;_xlfn.MAXIFS(Table1[Team_Game_Number],Table1[Team],Table1[[#This Row],[Team]]) - 5,1,0)</f>
        <v>0</v>
      </c>
      <c r="AJ2921" cm="1">
        <f t="array" ref="AJ2921">MATCH(Table1[[#This Row],[Game_ID]],_xlfn.UNIQUE(_xlfn._xlws.FILTER(Table1[Game_ID],Table1[Team]=Table1[[#This Row],[Team]])),0)</f>
        <v>22</v>
      </c>
      <c r="AK2921">
        <f>IF(Table1[[#This Row],[Last5_Flag]]=1,1,0)</f>
        <v>0</v>
      </c>
      <c r="AL2921">
        <f>COUNTIFS(
    Table1[Player Name], Table1[[#This Row],[Player Name]],
    Table1[Position], Table1[[#This Row],[Position]]
)</f>
        <v>22</v>
      </c>
      <c r="AM2921" t="str" cm="1">
        <f t="array" ref="AM29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922" spans="1:39" x14ac:dyDescent="0.2">
      <c r="A2922" t="str">
        <f>TEXT(Table1[[#This Row],[Date]],"yyyymmdd") &amp; "_" &amp; (LEFT(D2922,3) &amp; "_" &amp; LEFT(E2922,3) &amp; "_" &amp; (Table1[[#This Row],[Game_no.]]))</f>
        <v>20260322_Con_WVS_2</v>
      </c>
      <c r="B2922" s="1">
        <v>46103</v>
      </c>
      <c r="C2922" s="3">
        <v>2</v>
      </c>
      <c r="D2922" t="s">
        <v>97</v>
      </c>
      <c r="E2922" t="s">
        <v>130</v>
      </c>
      <c r="F2922" t="s">
        <v>97</v>
      </c>
      <c r="G2922" t="s">
        <v>130</v>
      </c>
      <c r="H2922" t="s">
        <v>102</v>
      </c>
      <c r="I2922" t="str">
        <f>TRIM(SUBSTITUTE(Table1[[#This Row],[Player]], " ", ""))</f>
        <v>A.Giles</v>
      </c>
      <c r="J2922">
        <v>2</v>
      </c>
      <c r="K2922">
        <v>0</v>
      </c>
      <c r="L2922">
        <v>1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f t="shared" si="132"/>
        <v>1</v>
      </c>
      <c r="W2922" t="s">
        <v>57</v>
      </c>
      <c r="X2922" s="3">
        <v>6</v>
      </c>
      <c r="Y2922">
        <v>0</v>
      </c>
      <c r="AF2922">
        <f>Table1[[#This Row],[AB]]+Table1[[#This Row],[BB]]+Table1[[#This Row],[SF]]</f>
        <v>2</v>
      </c>
      <c r="AG2922">
        <f>Table1[[#This Row],[H]]+Table1[[#This Row],[BB]]</f>
        <v>1</v>
      </c>
      <c r="AH2922">
        <f>Table1[[#This Row],[H]]-Table1[[#This Row],[2B]]-Table1[[#This Row],[3B]]-Table1[[#This Row],[HR]]</f>
        <v>1</v>
      </c>
      <c r="AI2922" s="3">
        <f>IF(Table1[[#This Row],[Team_Game_Number]] &gt;_xlfn.MAXIFS(Table1[Team_Game_Number],Table1[Team],Table1[[#This Row],[Team]]) - 5,1,0)</f>
        <v>0</v>
      </c>
      <c r="AJ2922" cm="1">
        <f t="array" ref="AJ2922">MATCH(Table1[[#This Row],[Game_ID]],_xlfn.UNIQUE(_xlfn._xlws.FILTER(Table1[Game_ID],Table1[Team]=Table1[[#This Row],[Team]])),0)</f>
        <v>22</v>
      </c>
      <c r="AK2922">
        <f>IF(Table1[[#This Row],[Last5_Flag]]=1,1,0)</f>
        <v>0</v>
      </c>
      <c r="AL2922">
        <f>COUNTIFS(
    Table1[Player Name], Table1[[#This Row],[Player Name]],
    Table1[Position], Table1[[#This Row],[Position]]
)</f>
        <v>27</v>
      </c>
      <c r="AM2922" t="str" cm="1">
        <f t="array" ref="AM29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923" spans="1:39" x14ac:dyDescent="0.2">
      <c r="A2923" t="str">
        <f>TEXT(Table1[[#This Row],[Date]],"yyyymmdd") &amp; "_" &amp; (LEFT(D2923,3) &amp; "_" &amp; LEFT(E2923,3) &amp; "_" &amp; (Table1[[#This Row],[Game_no.]]))</f>
        <v>20260322_Con_WVS_2</v>
      </c>
      <c r="B2923" s="1">
        <v>46103</v>
      </c>
      <c r="C2923" s="3">
        <v>2</v>
      </c>
      <c r="D2923" t="s">
        <v>97</v>
      </c>
      <c r="E2923" t="s">
        <v>130</v>
      </c>
      <c r="F2923" t="s">
        <v>97</v>
      </c>
      <c r="G2923" t="s">
        <v>130</v>
      </c>
      <c r="H2923" t="s">
        <v>103</v>
      </c>
      <c r="I2923" t="str">
        <f>TRIM(SUBSTITUTE(Table1[[#This Row],[Player]], " ", ""))</f>
        <v>M.Gleason</v>
      </c>
      <c r="J2923">
        <v>2</v>
      </c>
      <c r="K2923">
        <v>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f t="shared" si="132"/>
        <v>1</v>
      </c>
      <c r="W2923" t="s">
        <v>53</v>
      </c>
      <c r="X2923" s="3">
        <v>7</v>
      </c>
      <c r="Y2923">
        <v>0</v>
      </c>
      <c r="AF2923">
        <f>Table1[[#This Row],[AB]]+Table1[[#This Row],[BB]]+Table1[[#This Row],[SF]]</f>
        <v>2</v>
      </c>
      <c r="AG2923">
        <f>Table1[[#This Row],[H]]+Table1[[#This Row],[BB]]</f>
        <v>1</v>
      </c>
      <c r="AH2923">
        <f>Table1[[#This Row],[H]]-Table1[[#This Row],[2B]]-Table1[[#This Row],[3B]]-Table1[[#This Row],[HR]]</f>
        <v>1</v>
      </c>
      <c r="AI2923" s="3">
        <f>IF(Table1[[#This Row],[Team_Game_Number]] &gt;_xlfn.MAXIFS(Table1[Team_Game_Number],Table1[Team],Table1[[#This Row],[Team]]) - 5,1,0)</f>
        <v>0</v>
      </c>
      <c r="AJ2923" cm="1">
        <f t="array" ref="AJ2923">MATCH(Table1[[#This Row],[Game_ID]],_xlfn.UNIQUE(_xlfn._xlws.FILTER(Table1[Game_ID],Table1[Team]=Table1[[#This Row],[Team]])),0)</f>
        <v>22</v>
      </c>
      <c r="AK2923">
        <f>IF(Table1[[#This Row],[Last5_Flag]]=1,1,0)</f>
        <v>0</v>
      </c>
      <c r="AL2923">
        <f>COUNTIFS(
    Table1[Player Name], Table1[[#This Row],[Player Name]],
    Table1[Position], Table1[[#This Row],[Position]]
)</f>
        <v>21</v>
      </c>
      <c r="AM2923" t="str" cm="1">
        <f t="array" ref="AM29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924" spans="1:39" x14ac:dyDescent="0.2">
      <c r="A2924" t="str">
        <f>TEXT(Table1[[#This Row],[Date]],"yyyymmdd") &amp; "_" &amp; (LEFT(D2924,3) &amp; "_" &amp; LEFT(E2924,3) &amp; "_" &amp; (Table1[[#This Row],[Game_no.]]))</f>
        <v>20260322_Con_WVS_2</v>
      </c>
      <c r="B2924" s="1">
        <v>46103</v>
      </c>
      <c r="C2924" s="3">
        <v>2</v>
      </c>
      <c r="D2924" t="s">
        <v>97</v>
      </c>
      <c r="E2924" t="s">
        <v>130</v>
      </c>
      <c r="F2924" t="s">
        <v>97</v>
      </c>
      <c r="G2924" t="s">
        <v>130</v>
      </c>
      <c r="H2924" t="s">
        <v>317</v>
      </c>
      <c r="I2924" t="str">
        <f>TRIM(SUBSTITUTE(Table1[[#This Row],[Player]], " ", ""))</f>
        <v>J.Ervin</v>
      </c>
      <c r="J2924">
        <v>2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f t="shared" si="132"/>
        <v>0</v>
      </c>
      <c r="W2924" t="s">
        <v>50</v>
      </c>
      <c r="X2924" s="3">
        <v>8</v>
      </c>
      <c r="Y2924">
        <v>0</v>
      </c>
      <c r="AF2924">
        <f>Table1[[#This Row],[AB]]+Table1[[#This Row],[BB]]+Table1[[#This Row],[SF]]</f>
        <v>2</v>
      </c>
      <c r="AG2924">
        <f>Table1[[#This Row],[H]]+Table1[[#This Row],[BB]]</f>
        <v>0</v>
      </c>
      <c r="AH2924">
        <f>Table1[[#This Row],[H]]-Table1[[#This Row],[2B]]-Table1[[#This Row],[3B]]-Table1[[#This Row],[HR]]</f>
        <v>0</v>
      </c>
      <c r="AI2924" s="3">
        <f>IF(Table1[[#This Row],[Team_Game_Number]] &gt;_xlfn.MAXIFS(Table1[Team_Game_Number],Table1[Team],Table1[[#This Row],[Team]]) - 5,1,0)</f>
        <v>0</v>
      </c>
      <c r="AJ2924" cm="1">
        <f t="array" ref="AJ2924">MATCH(Table1[[#This Row],[Game_ID]],_xlfn.UNIQUE(_xlfn._xlws.FILTER(Table1[Game_ID],Table1[Team]=Table1[[#This Row],[Team]])),0)</f>
        <v>22</v>
      </c>
      <c r="AK2924">
        <f>IF(Table1[[#This Row],[Last5_Flag]]=1,1,0)</f>
        <v>0</v>
      </c>
      <c r="AL2924">
        <f>COUNTIFS(
    Table1[Player Name], Table1[[#This Row],[Player Name]],
    Table1[Position], Table1[[#This Row],[Position]]
)</f>
        <v>7</v>
      </c>
      <c r="AM2924" t="str" cm="1">
        <f t="array" ref="AM29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925" spans="1:39" x14ac:dyDescent="0.2">
      <c r="A2925" t="str">
        <f>TEXT(Table1[[#This Row],[Date]],"yyyymmdd") &amp; "_" &amp; (LEFT(D2925,3) &amp; "_" &amp; LEFT(E2925,3) &amp; "_" &amp; (Table1[[#This Row],[Game_no.]]))</f>
        <v>20260322_Con_WVS_2</v>
      </c>
      <c r="B2925" s="1">
        <v>46103</v>
      </c>
      <c r="C2925" s="3">
        <v>2</v>
      </c>
      <c r="D2925" t="s">
        <v>97</v>
      </c>
      <c r="E2925" t="s">
        <v>130</v>
      </c>
      <c r="F2925" t="s">
        <v>97</v>
      </c>
      <c r="G2925" t="s">
        <v>130</v>
      </c>
      <c r="H2925" t="s">
        <v>107</v>
      </c>
      <c r="I2925" t="str">
        <f>TRIM(SUBSTITUTE(Table1[[#This Row],[Player]], " ", ""))</f>
        <v>G.Dodson</v>
      </c>
      <c r="J2925">
        <v>2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f t="shared" si="132"/>
        <v>0</v>
      </c>
      <c r="W2925" t="s">
        <v>54</v>
      </c>
      <c r="X2925" s="3">
        <v>9</v>
      </c>
      <c r="Y2925">
        <v>0</v>
      </c>
      <c r="AF2925">
        <f>Table1[[#This Row],[AB]]+Table1[[#This Row],[BB]]+Table1[[#This Row],[SF]]</f>
        <v>2</v>
      </c>
      <c r="AG2925">
        <f>Table1[[#This Row],[H]]+Table1[[#This Row],[BB]]</f>
        <v>0</v>
      </c>
      <c r="AH2925">
        <f>Table1[[#This Row],[H]]-Table1[[#This Row],[2B]]-Table1[[#This Row],[3B]]-Table1[[#This Row],[HR]]</f>
        <v>0</v>
      </c>
      <c r="AI2925" s="3">
        <f>IF(Table1[[#This Row],[Team_Game_Number]] &gt;_xlfn.MAXIFS(Table1[Team_Game_Number],Table1[Team],Table1[[#This Row],[Team]]) - 5,1,0)</f>
        <v>0</v>
      </c>
      <c r="AJ2925" cm="1">
        <f t="array" ref="AJ2925">MATCH(Table1[[#This Row],[Game_ID]],_xlfn.UNIQUE(_xlfn._xlws.FILTER(Table1[Game_ID],Table1[Team]=Table1[[#This Row],[Team]])),0)</f>
        <v>22</v>
      </c>
      <c r="AK2925">
        <f>IF(Table1[[#This Row],[Last5_Flag]]=1,1,0)</f>
        <v>0</v>
      </c>
      <c r="AL2925">
        <f>COUNTIFS(
    Table1[Player Name], Table1[[#This Row],[Player Name]],
    Table1[Position], Table1[[#This Row],[Position]]
)</f>
        <v>16</v>
      </c>
      <c r="AM2925" t="str" cm="1">
        <f t="array" ref="AM29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926" spans="1:39" x14ac:dyDescent="0.2">
      <c r="A2926" t="str">
        <f>TEXT(Table1[[#This Row],[Date]],"yyyymmdd") &amp; "_" &amp; (LEFT(D2926,3) &amp; "_" &amp; LEFT(E2926,3) &amp; "_" &amp; (Table1[[#This Row],[Game_no.]]))</f>
        <v>20260322_Con_WVS_2</v>
      </c>
      <c r="B2926" s="1">
        <v>46103</v>
      </c>
      <c r="C2926" s="3">
        <v>2</v>
      </c>
      <c r="D2926" t="s">
        <v>97</v>
      </c>
      <c r="E2926" t="s">
        <v>130</v>
      </c>
      <c r="F2926" t="s">
        <v>97</v>
      </c>
      <c r="G2926" t="s">
        <v>130</v>
      </c>
      <c r="H2926" t="s">
        <v>108</v>
      </c>
      <c r="I2926" t="str">
        <f>TRIM(SUBSTITUTE(Table1[[#This Row],[Player]], " ", ""))</f>
        <v>R.Hintz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f t="shared" si="132"/>
        <v>0</v>
      </c>
      <c r="W2926" t="s">
        <v>58</v>
      </c>
      <c r="X2926" s="3"/>
      <c r="Y2926">
        <v>0</v>
      </c>
      <c r="Z2926">
        <v>7</v>
      </c>
      <c r="AA2926">
        <v>3</v>
      </c>
      <c r="AB2926">
        <v>0</v>
      </c>
      <c r="AC2926">
        <v>0</v>
      </c>
      <c r="AD2926">
        <v>1</v>
      </c>
      <c r="AE2926">
        <v>5</v>
      </c>
      <c r="AF2926">
        <f>Table1[[#This Row],[AB]]+Table1[[#This Row],[BB]]+Table1[[#This Row],[SF]]</f>
        <v>0</v>
      </c>
      <c r="AG2926">
        <f>Table1[[#This Row],[H]]+Table1[[#This Row],[BB]]</f>
        <v>0</v>
      </c>
      <c r="AH2926">
        <f>Table1[[#This Row],[H]]-Table1[[#This Row],[2B]]-Table1[[#This Row],[3B]]-Table1[[#This Row],[HR]]</f>
        <v>0</v>
      </c>
      <c r="AI2926" s="3">
        <f>IF(Table1[[#This Row],[Team_Game_Number]] &gt;_xlfn.MAXIFS(Table1[Team_Game_Number],Table1[Team],Table1[[#This Row],[Team]]) - 5,1,0)</f>
        <v>0</v>
      </c>
      <c r="AJ2926" cm="1">
        <f t="array" ref="AJ2926">MATCH(Table1[[#This Row],[Game_ID]],_xlfn.UNIQUE(_xlfn._xlws.FILTER(Table1[Game_ID],Table1[Team]=Table1[[#This Row],[Team]])),0)</f>
        <v>22</v>
      </c>
      <c r="AK2926">
        <f>IF(Table1[[#This Row],[Last5_Flag]]=1,1,0)</f>
        <v>0</v>
      </c>
      <c r="AL2926">
        <f>COUNTIFS(
    Table1[Player Name], Table1[[#This Row],[Player Name]],
    Table1[Position], Table1[[#This Row],[Position]]
)</f>
        <v>14</v>
      </c>
      <c r="AM2926" t="str" cm="1">
        <f t="array" ref="AM29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27" spans="1:39" x14ac:dyDescent="0.2">
      <c r="A2927" t="str">
        <f>TEXT(Table1[[#This Row],[Date]],"yyyymmdd") &amp; "_" &amp; (LEFT(D2927,3) &amp; "_" &amp; LEFT(E2927,3) &amp; "_" &amp; (Table1[[#This Row],[Game_no.]]))</f>
        <v>20260322_Con_WVS_2</v>
      </c>
      <c r="B2927" s="1">
        <v>46103</v>
      </c>
      <c r="C2927" s="3">
        <v>2</v>
      </c>
      <c r="D2927" t="s">
        <v>97</v>
      </c>
      <c r="E2927" t="s">
        <v>130</v>
      </c>
      <c r="F2927" t="s">
        <v>130</v>
      </c>
      <c r="G2927" t="s">
        <v>97</v>
      </c>
      <c r="H2927" t="s">
        <v>134</v>
      </c>
      <c r="I2927" t="str">
        <f>TRIM(SUBSTITUTE(Table1[[#This Row],[Player]], " ", ""))</f>
        <v>K.Price</v>
      </c>
      <c r="J2927">
        <v>3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f t="shared" si="132"/>
        <v>0</v>
      </c>
      <c r="W2927" t="s">
        <v>52</v>
      </c>
      <c r="X2927" s="3">
        <v>1</v>
      </c>
      <c r="Y2927">
        <v>0</v>
      </c>
      <c r="AF2927">
        <f>Table1[[#This Row],[AB]]+Table1[[#This Row],[BB]]+Table1[[#This Row],[SF]]</f>
        <v>3</v>
      </c>
      <c r="AG2927">
        <f>Table1[[#This Row],[H]]+Table1[[#This Row],[BB]]</f>
        <v>0</v>
      </c>
      <c r="AH2927">
        <f>Table1[[#This Row],[H]]-Table1[[#This Row],[2B]]-Table1[[#This Row],[3B]]-Table1[[#This Row],[HR]]</f>
        <v>0</v>
      </c>
      <c r="AI2927" s="3">
        <f>IF(Table1[[#This Row],[Team_Game_Number]] &gt;_xlfn.MAXIFS(Table1[Team_Game_Number],Table1[Team],Table1[[#This Row],[Team]]) - 5,1,0)</f>
        <v>0</v>
      </c>
      <c r="AJ2927" cm="1">
        <f t="array" ref="AJ2927">MATCH(Table1[[#This Row],[Game_ID]],_xlfn.UNIQUE(_xlfn._xlws.FILTER(Table1[Game_ID],Table1[Team]=Table1[[#This Row],[Team]])),0)</f>
        <v>20</v>
      </c>
      <c r="AK2927">
        <f>IF(Table1[[#This Row],[Last5_Flag]]=1,1,0)</f>
        <v>0</v>
      </c>
      <c r="AL2927">
        <f>COUNTIFS(
    Table1[Player Name], Table1[[#This Row],[Player Name]],
    Table1[Position], Table1[[#This Row],[Position]]
)</f>
        <v>13</v>
      </c>
      <c r="AM2927" t="str" cm="1">
        <f t="array" ref="AM29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928" spans="1:39" x14ac:dyDescent="0.2">
      <c r="A2928" t="str">
        <f>TEXT(Table1[[#This Row],[Date]],"yyyymmdd") &amp; "_" &amp; (LEFT(D2928,3) &amp; "_" &amp; LEFT(E2928,3) &amp; "_" &amp; (Table1[[#This Row],[Game_no.]]))</f>
        <v>20260322_Con_WVS_2</v>
      </c>
      <c r="B2928" s="1">
        <v>46103</v>
      </c>
      <c r="C2928" s="3">
        <v>2</v>
      </c>
      <c r="D2928" t="s">
        <v>97</v>
      </c>
      <c r="E2928" t="s">
        <v>130</v>
      </c>
      <c r="F2928" t="s">
        <v>130</v>
      </c>
      <c r="G2928" t="s">
        <v>97</v>
      </c>
      <c r="H2928" t="s">
        <v>515</v>
      </c>
      <c r="I2928" t="str">
        <f>TRIM(SUBSTITUTE(Table1[[#This Row],[Player]], " ", ""))</f>
        <v>G.Sloan-Lebron</v>
      </c>
      <c r="J2928">
        <v>3</v>
      </c>
      <c r="K2928">
        <v>0</v>
      </c>
      <c r="L2928">
        <v>2</v>
      </c>
      <c r="M2928">
        <v>0</v>
      </c>
      <c r="N2928">
        <v>0</v>
      </c>
      <c r="O2928">
        <v>1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f t="shared" si="132"/>
        <v>4</v>
      </c>
      <c r="W2928" t="s">
        <v>498</v>
      </c>
      <c r="X2928" s="3">
        <v>2</v>
      </c>
      <c r="Y2928">
        <v>0</v>
      </c>
      <c r="AF2928">
        <f>Table1[[#This Row],[AB]]+Table1[[#This Row],[BB]]+Table1[[#This Row],[SF]]</f>
        <v>3</v>
      </c>
      <c r="AG2928">
        <f>Table1[[#This Row],[H]]+Table1[[#This Row],[BB]]</f>
        <v>2</v>
      </c>
      <c r="AH2928">
        <f>Table1[[#This Row],[H]]-Table1[[#This Row],[2B]]-Table1[[#This Row],[3B]]-Table1[[#This Row],[HR]]</f>
        <v>1</v>
      </c>
      <c r="AI2928" s="3">
        <f>IF(Table1[[#This Row],[Team_Game_Number]] &gt;_xlfn.MAXIFS(Table1[Team_Game_Number],Table1[Team],Table1[[#This Row],[Team]]) - 5,1,0)</f>
        <v>0</v>
      </c>
      <c r="AJ2928" cm="1">
        <f t="array" ref="AJ2928">MATCH(Table1[[#This Row],[Game_ID]],_xlfn.UNIQUE(_xlfn._xlws.FILTER(Table1[Game_ID],Table1[Team]=Table1[[#This Row],[Team]])),0)</f>
        <v>20</v>
      </c>
      <c r="AK2928">
        <f>IF(Table1[[#This Row],[Last5_Flag]]=1,1,0)</f>
        <v>0</v>
      </c>
      <c r="AL2928">
        <f>COUNTIFS(
    Table1[Player Name], Table1[[#This Row],[Player Name]],
    Table1[Position], Table1[[#This Row],[Position]]
)</f>
        <v>1</v>
      </c>
      <c r="AM2928" t="str" cm="1">
        <f t="array" ref="AM29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929" spans="1:39" x14ac:dyDescent="0.2">
      <c r="A2929" t="str">
        <f>TEXT(Table1[[#This Row],[Date]],"yyyymmdd") &amp; "_" &amp; (LEFT(D2929,3) &amp; "_" &amp; LEFT(E2929,3) &amp; "_" &amp; (Table1[[#This Row],[Game_no.]]))</f>
        <v>20260322_Con_WVS_2</v>
      </c>
      <c r="B2929" s="1">
        <v>46103</v>
      </c>
      <c r="C2929" s="3">
        <v>2</v>
      </c>
      <c r="D2929" t="s">
        <v>97</v>
      </c>
      <c r="E2929" t="s">
        <v>130</v>
      </c>
      <c r="F2929" t="s">
        <v>130</v>
      </c>
      <c r="G2929" t="s">
        <v>97</v>
      </c>
      <c r="H2929" t="s">
        <v>133</v>
      </c>
      <c r="I2929" t="str">
        <f>TRIM(SUBSTITUTE(Table1[[#This Row],[Player]], " ", ""))</f>
        <v>A.Hall</v>
      </c>
      <c r="J2929">
        <v>3</v>
      </c>
      <c r="K2929">
        <v>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f t="shared" si="132"/>
        <v>1</v>
      </c>
      <c r="W2929" t="s">
        <v>53</v>
      </c>
      <c r="X2929" s="3">
        <v>3</v>
      </c>
      <c r="Y2929">
        <v>0</v>
      </c>
      <c r="AF2929">
        <f>Table1[[#This Row],[AB]]+Table1[[#This Row],[BB]]+Table1[[#This Row],[SF]]</f>
        <v>3</v>
      </c>
      <c r="AG2929">
        <f>Table1[[#This Row],[H]]+Table1[[#This Row],[BB]]</f>
        <v>1</v>
      </c>
      <c r="AH2929">
        <f>Table1[[#This Row],[H]]-Table1[[#This Row],[2B]]-Table1[[#This Row],[3B]]-Table1[[#This Row],[HR]]</f>
        <v>1</v>
      </c>
      <c r="AI2929" s="3">
        <f>IF(Table1[[#This Row],[Team_Game_Number]] &gt;_xlfn.MAXIFS(Table1[Team_Game_Number],Table1[Team],Table1[[#This Row],[Team]]) - 5,1,0)</f>
        <v>0</v>
      </c>
      <c r="AJ2929" cm="1">
        <f t="array" ref="AJ2929">MATCH(Table1[[#This Row],[Game_ID]],_xlfn.UNIQUE(_xlfn._xlws.FILTER(Table1[Game_ID],Table1[Team]=Table1[[#This Row],[Team]])),0)</f>
        <v>20</v>
      </c>
      <c r="AK2929">
        <f>IF(Table1[[#This Row],[Last5_Flag]]=1,1,0)</f>
        <v>0</v>
      </c>
      <c r="AL2929">
        <f>COUNTIFS(
    Table1[Player Name], Table1[[#This Row],[Player Name]],
    Table1[Position], Table1[[#This Row],[Position]]
)</f>
        <v>14</v>
      </c>
      <c r="AM2929" t="str" cm="1">
        <f t="array" ref="AM29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930" spans="1:39" x14ac:dyDescent="0.2">
      <c r="A2930" t="str">
        <f>TEXT(Table1[[#This Row],[Date]],"yyyymmdd") &amp; "_" &amp; (LEFT(D2930,3) &amp; "_" &amp; LEFT(E2930,3) &amp; "_" &amp; (Table1[[#This Row],[Game_no.]]))</f>
        <v>20260322_Con_WVS_2</v>
      </c>
      <c r="B2930" s="1">
        <v>46103</v>
      </c>
      <c r="C2930" s="3">
        <v>2</v>
      </c>
      <c r="D2930" t="s">
        <v>97</v>
      </c>
      <c r="E2930" t="s">
        <v>130</v>
      </c>
      <c r="F2930" t="s">
        <v>130</v>
      </c>
      <c r="G2930" t="s">
        <v>97</v>
      </c>
      <c r="H2930" t="s">
        <v>132</v>
      </c>
      <c r="I2930" t="str">
        <f>TRIM(SUBSTITUTE(Table1[[#This Row],[Player]], " ", ""))</f>
        <v>C.Cummings</v>
      </c>
      <c r="J2930">
        <v>3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f t="shared" si="132"/>
        <v>0</v>
      </c>
      <c r="W2930" t="s">
        <v>50</v>
      </c>
      <c r="X2930" s="3">
        <v>4</v>
      </c>
      <c r="Y2930">
        <v>0</v>
      </c>
      <c r="AF2930">
        <f>Table1[[#This Row],[AB]]+Table1[[#This Row],[BB]]+Table1[[#This Row],[SF]]</f>
        <v>3</v>
      </c>
      <c r="AG2930">
        <f>Table1[[#This Row],[H]]+Table1[[#This Row],[BB]]</f>
        <v>0</v>
      </c>
      <c r="AH2930">
        <f>Table1[[#This Row],[H]]-Table1[[#This Row],[2B]]-Table1[[#This Row],[3B]]-Table1[[#This Row],[HR]]</f>
        <v>0</v>
      </c>
      <c r="AI2930" s="3">
        <f>IF(Table1[[#This Row],[Team_Game_Number]] &gt;_xlfn.MAXIFS(Table1[Team_Game_Number],Table1[Team],Table1[[#This Row],[Team]]) - 5,1,0)</f>
        <v>0</v>
      </c>
      <c r="AJ2930" cm="1">
        <f t="array" ref="AJ2930">MATCH(Table1[[#This Row],[Game_ID]],_xlfn.UNIQUE(_xlfn._xlws.FILTER(Table1[Game_ID],Table1[Team]=Table1[[#This Row],[Team]])),0)</f>
        <v>20</v>
      </c>
      <c r="AK2930">
        <f>IF(Table1[[#This Row],[Last5_Flag]]=1,1,0)</f>
        <v>0</v>
      </c>
      <c r="AL2930">
        <f>COUNTIFS(
    Table1[Player Name], Table1[[#This Row],[Player Name]],
    Table1[Position], Table1[[#This Row],[Position]]
)</f>
        <v>5</v>
      </c>
      <c r="AM2930" t="str" cm="1">
        <f t="array" ref="AM29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931" spans="1:39" x14ac:dyDescent="0.2">
      <c r="A2931" t="str">
        <f>TEXT(Table1[[#This Row],[Date]],"yyyymmdd") &amp; "_" &amp; (LEFT(D2931,3) &amp; "_" &amp; LEFT(E2931,3) &amp; "_" &amp; (Table1[[#This Row],[Game_no.]]))</f>
        <v>20260322_Con_WVS_2</v>
      </c>
      <c r="B2931" s="1">
        <v>46103</v>
      </c>
      <c r="C2931" s="3">
        <v>2</v>
      </c>
      <c r="D2931" t="s">
        <v>97</v>
      </c>
      <c r="E2931" t="s">
        <v>130</v>
      </c>
      <c r="F2931" t="s">
        <v>130</v>
      </c>
      <c r="G2931" t="s">
        <v>97</v>
      </c>
      <c r="H2931" t="s">
        <v>142</v>
      </c>
      <c r="I2931" t="str">
        <f>TRIM(SUBSTITUTE(Table1[[#This Row],[Player]], " ", ""))</f>
        <v>B.Christian</v>
      </c>
      <c r="J2931">
        <v>3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f t="shared" si="132"/>
        <v>0</v>
      </c>
      <c r="W2931" t="s">
        <v>43</v>
      </c>
      <c r="X2931" s="3">
        <v>5</v>
      </c>
      <c r="Y2931">
        <v>0</v>
      </c>
      <c r="AF2931">
        <f>Table1[[#This Row],[AB]]+Table1[[#This Row],[BB]]+Table1[[#This Row],[SF]]</f>
        <v>3</v>
      </c>
      <c r="AG2931">
        <f>Table1[[#This Row],[H]]+Table1[[#This Row],[BB]]</f>
        <v>0</v>
      </c>
      <c r="AH2931">
        <f>Table1[[#This Row],[H]]-Table1[[#This Row],[2B]]-Table1[[#This Row],[3B]]-Table1[[#This Row],[HR]]</f>
        <v>0</v>
      </c>
      <c r="AI2931" s="3">
        <f>IF(Table1[[#This Row],[Team_Game_Number]] &gt;_xlfn.MAXIFS(Table1[Team_Game_Number],Table1[Team],Table1[[#This Row],[Team]]) - 5,1,0)</f>
        <v>0</v>
      </c>
      <c r="AJ2931" cm="1">
        <f t="array" ref="AJ2931">MATCH(Table1[[#This Row],[Game_ID]],_xlfn.UNIQUE(_xlfn._xlws.FILTER(Table1[Game_ID],Table1[Team]=Table1[[#This Row],[Team]])),0)</f>
        <v>20</v>
      </c>
      <c r="AK2931">
        <f>IF(Table1[[#This Row],[Last5_Flag]]=1,1,0)</f>
        <v>0</v>
      </c>
      <c r="AL2931">
        <f>COUNTIFS(
    Table1[Player Name], Table1[[#This Row],[Player Name]],
    Table1[Position], Table1[[#This Row],[Position]]
)</f>
        <v>5</v>
      </c>
      <c r="AM2931" t="str" cm="1">
        <f t="array" ref="AM29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932" spans="1:39" x14ac:dyDescent="0.2">
      <c r="A2932" t="str">
        <f>TEXT(Table1[[#This Row],[Date]],"yyyymmdd") &amp; "_" &amp; (LEFT(D2932,3) &amp; "_" &amp; LEFT(E2932,3) &amp; "_" &amp; (Table1[[#This Row],[Game_no.]]))</f>
        <v>20260322_Con_WVS_2</v>
      </c>
      <c r="B2932" s="1">
        <v>46103</v>
      </c>
      <c r="C2932" s="3">
        <v>2</v>
      </c>
      <c r="D2932" t="s">
        <v>97</v>
      </c>
      <c r="E2932" t="s">
        <v>130</v>
      </c>
      <c r="F2932" t="s">
        <v>130</v>
      </c>
      <c r="G2932" t="s">
        <v>97</v>
      </c>
      <c r="H2932" t="s">
        <v>143</v>
      </c>
      <c r="I2932" t="str">
        <f>TRIM(SUBSTITUTE(Table1[[#This Row],[Player]], " ", ""))</f>
        <v>S.Shamblin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f t="shared" si="132"/>
        <v>0</v>
      </c>
      <c r="W2932" t="s">
        <v>57</v>
      </c>
      <c r="X2932" s="3">
        <v>6</v>
      </c>
      <c r="Y2932">
        <v>0</v>
      </c>
      <c r="AF2932">
        <f>Table1[[#This Row],[AB]]+Table1[[#This Row],[BB]]+Table1[[#This Row],[SF]]</f>
        <v>1</v>
      </c>
      <c r="AG2932">
        <f>Table1[[#This Row],[H]]+Table1[[#This Row],[BB]]</f>
        <v>0</v>
      </c>
      <c r="AH2932">
        <f>Table1[[#This Row],[H]]-Table1[[#This Row],[2B]]-Table1[[#This Row],[3B]]-Table1[[#This Row],[HR]]</f>
        <v>0</v>
      </c>
      <c r="AI2932" s="3">
        <f>IF(Table1[[#This Row],[Team_Game_Number]] &gt;_xlfn.MAXIFS(Table1[Team_Game_Number],Table1[Team],Table1[[#This Row],[Team]]) - 5,1,0)</f>
        <v>0</v>
      </c>
      <c r="AJ2932" cm="1">
        <f t="array" ref="AJ2932">MATCH(Table1[[#This Row],[Game_ID]],_xlfn.UNIQUE(_xlfn._xlws.FILTER(Table1[Game_ID],Table1[Team]=Table1[[#This Row],[Team]])),0)</f>
        <v>20</v>
      </c>
      <c r="AK2932">
        <f>IF(Table1[[#This Row],[Last5_Flag]]=1,1,0)</f>
        <v>0</v>
      </c>
      <c r="AL2932">
        <f>COUNTIFS(
    Table1[Player Name], Table1[[#This Row],[Player Name]],
    Table1[Position], Table1[[#This Row],[Position]]
)</f>
        <v>17</v>
      </c>
      <c r="AM2932" t="str" cm="1">
        <f t="array" ref="AM29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933" spans="1:39" x14ac:dyDescent="0.2">
      <c r="A2933" t="str">
        <f>TEXT(Table1[[#This Row],[Date]],"yyyymmdd") &amp; "_" &amp; (LEFT(D2933,3) &amp; "_" &amp; LEFT(E2933,3) &amp; "_" &amp; (Table1[[#This Row],[Game_no.]]))</f>
        <v>20260322_Con_WVS_2</v>
      </c>
      <c r="B2933" s="1">
        <v>46103</v>
      </c>
      <c r="C2933" s="3">
        <v>2</v>
      </c>
      <c r="D2933" t="s">
        <v>97</v>
      </c>
      <c r="E2933" t="s">
        <v>130</v>
      </c>
      <c r="F2933" t="s">
        <v>130</v>
      </c>
      <c r="G2933" t="s">
        <v>97</v>
      </c>
      <c r="H2933" t="s">
        <v>140</v>
      </c>
      <c r="I2933" t="str">
        <f>TRIM(SUBSTITUTE(Table1[[#This Row],[Player]], " ", ""))</f>
        <v>O.Bell</v>
      </c>
      <c r="J2933">
        <v>2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f t="shared" si="132"/>
        <v>0</v>
      </c>
      <c r="W2933" t="s">
        <v>54</v>
      </c>
      <c r="X2933" s="3">
        <v>6</v>
      </c>
      <c r="Y2933">
        <v>0</v>
      </c>
      <c r="AF2933">
        <f>Table1[[#This Row],[AB]]+Table1[[#This Row],[BB]]+Table1[[#This Row],[SF]]</f>
        <v>2</v>
      </c>
      <c r="AG2933">
        <f>Table1[[#This Row],[H]]+Table1[[#This Row],[BB]]</f>
        <v>0</v>
      </c>
      <c r="AH2933">
        <f>Table1[[#This Row],[H]]-Table1[[#This Row],[2B]]-Table1[[#This Row],[3B]]-Table1[[#This Row],[HR]]</f>
        <v>0</v>
      </c>
      <c r="AI2933" s="3">
        <f>IF(Table1[[#This Row],[Team_Game_Number]] &gt;_xlfn.MAXIFS(Table1[Team_Game_Number],Table1[Team],Table1[[#This Row],[Team]]) - 5,1,0)</f>
        <v>0</v>
      </c>
      <c r="AJ2933" cm="1">
        <f t="array" ref="AJ2933">MATCH(Table1[[#This Row],[Game_ID]],_xlfn.UNIQUE(_xlfn._xlws.FILTER(Table1[Game_ID],Table1[Team]=Table1[[#This Row],[Team]])),0)</f>
        <v>20</v>
      </c>
      <c r="AK2933">
        <f>IF(Table1[[#This Row],[Last5_Flag]]=1,1,0)</f>
        <v>0</v>
      </c>
      <c r="AL2933">
        <f>COUNTIFS(
    Table1[Player Name], Table1[[#This Row],[Player Name]],
    Table1[Position], Table1[[#This Row],[Position]]
)</f>
        <v>1</v>
      </c>
      <c r="AM2933" t="str" cm="1">
        <f t="array" ref="AM29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934" spans="1:39" x14ac:dyDescent="0.2">
      <c r="A2934" t="str">
        <f>TEXT(Table1[[#This Row],[Date]],"yyyymmdd") &amp; "_" &amp; (LEFT(D2934,3) &amp; "_" &amp; LEFT(E2934,3) &amp; "_" &amp; (Table1[[#This Row],[Game_no.]]))</f>
        <v>20260322_Con_WVS_2</v>
      </c>
      <c r="B2934" s="1">
        <v>46103</v>
      </c>
      <c r="C2934" s="3">
        <v>2</v>
      </c>
      <c r="D2934" t="s">
        <v>97</v>
      </c>
      <c r="E2934" t="s">
        <v>130</v>
      </c>
      <c r="F2934" t="s">
        <v>130</v>
      </c>
      <c r="G2934" t="s">
        <v>97</v>
      </c>
      <c r="H2934" t="s">
        <v>139</v>
      </c>
      <c r="I2934" t="str">
        <f>TRIM(SUBSTITUTE(Table1[[#This Row],[Player]], " ", ""))</f>
        <v>C.Treadway</v>
      </c>
      <c r="J2934">
        <v>2</v>
      </c>
      <c r="K2934">
        <v>0</v>
      </c>
      <c r="L2934">
        <v>0</v>
      </c>
      <c r="M2934">
        <v>0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f t="shared" si="132"/>
        <v>0</v>
      </c>
      <c r="W2934" t="s">
        <v>8</v>
      </c>
      <c r="X2934" s="3">
        <v>7</v>
      </c>
      <c r="Y2934">
        <v>0</v>
      </c>
      <c r="AF2934">
        <f>Table1[[#This Row],[AB]]+Table1[[#This Row],[BB]]+Table1[[#This Row],[SF]]</f>
        <v>3</v>
      </c>
      <c r="AG2934">
        <f>Table1[[#This Row],[H]]+Table1[[#This Row],[BB]]</f>
        <v>1</v>
      </c>
      <c r="AH2934">
        <f>Table1[[#This Row],[H]]-Table1[[#This Row],[2B]]-Table1[[#This Row],[3B]]-Table1[[#This Row],[HR]]</f>
        <v>0</v>
      </c>
      <c r="AI2934" s="3">
        <f>IF(Table1[[#This Row],[Team_Game_Number]] &gt;_xlfn.MAXIFS(Table1[Team_Game_Number],Table1[Team],Table1[[#This Row],[Team]]) - 5,1,0)</f>
        <v>0</v>
      </c>
      <c r="AJ2934" cm="1">
        <f t="array" ref="AJ2934">MATCH(Table1[[#This Row],[Game_ID]],_xlfn.UNIQUE(_xlfn._xlws.FILTER(Table1[Game_ID],Table1[Team]=Table1[[#This Row],[Team]])),0)</f>
        <v>20</v>
      </c>
      <c r="AK2934">
        <f>IF(Table1[[#This Row],[Last5_Flag]]=1,1,0)</f>
        <v>0</v>
      </c>
      <c r="AL2934">
        <f>COUNTIFS(
    Table1[Player Name], Table1[[#This Row],[Player Name]],
    Table1[Position], Table1[[#This Row],[Position]]
)</f>
        <v>4</v>
      </c>
      <c r="AM2934" t="str" cm="1">
        <f t="array" ref="AM29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935" spans="1:39" x14ac:dyDescent="0.2">
      <c r="A2935" t="str">
        <f>TEXT(Table1[[#This Row],[Date]],"yyyymmdd") &amp; "_" &amp; (LEFT(D2935,3) &amp; "_" &amp; LEFT(E2935,3) &amp; "_" &amp; (Table1[[#This Row],[Game_no.]]))</f>
        <v>20260322_Con_WVS_2</v>
      </c>
      <c r="B2935" s="1">
        <v>46103</v>
      </c>
      <c r="C2935" s="3">
        <v>2</v>
      </c>
      <c r="D2935" t="s">
        <v>97</v>
      </c>
      <c r="E2935" t="s">
        <v>130</v>
      </c>
      <c r="F2935" t="s">
        <v>130</v>
      </c>
      <c r="G2935" t="s">
        <v>97</v>
      </c>
      <c r="H2935" t="s">
        <v>497</v>
      </c>
      <c r="I2935" t="str">
        <f>TRIM(SUBSTITUTE(Table1[[#This Row],[Player]], " ", ""))</f>
        <v>K.Byus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f t="shared" si="132"/>
        <v>0</v>
      </c>
      <c r="W2935" t="s">
        <v>7</v>
      </c>
      <c r="X2935" s="3">
        <v>8</v>
      </c>
      <c r="Y2935">
        <v>0</v>
      </c>
      <c r="AF2935">
        <f>Table1[[#This Row],[AB]]+Table1[[#This Row],[BB]]+Table1[[#This Row],[SF]]</f>
        <v>1</v>
      </c>
      <c r="AG2935">
        <f>Table1[[#This Row],[H]]+Table1[[#This Row],[BB]]</f>
        <v>0</v>
      </c>
      <c r="AH2935">
        <f>Table1[[#This Row],[H]]-Table1[[#This Row],[2B]]-Table1[[#This Row],[3B]]-Table1[[#This Row],[HR]]</f>
        <v>0</v>
      </c>
      <c r="AI2935" s="3">
        <f>IF(Table1[[#This Row],[Team_Game_Number]] &gt;_xlfn.MAXIFS(Table1[Team_Game_Number],Table1[Team],Table1[[#This Row],[Team]]) - 5,1,0)</f>
        <v>0</v>
      </c>
      <c r="AJ2935" cm="1">
        <f t="array" ref="AJ2935">MATCH(Table1[[#This Row],[Game_ID]],_xlfn.UNIQUE(_xlfn._xlws.FILTER(Table1[Game_ID],Table1[Team]=Table1[[#This Row],[Team]])),0)</f>
        <v>20</v>
      </c>
      <c r="AK2935">
        <f>IF(Table1[[#This Row],[Last5_Flag]]=1,1,0)</f>
        <v>0</v>
      </c>
      <c r="AL2935">
        <f>COUNTIFS(
    Table1[Player Name], Table1[[#This Row],[Player Name]],
    Table1[Position], Table1[[#This Row],[Position]]
)</f>
        <v>1</v>
      </c>
      <c r="AM2935" t="str" cm="1">
        <f t="array" ref="AM29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936" spans="1:39" x14ac:dyDescent="0.2">
      <c r="A2936" t="str">
        <f>TEXT(Table1[[#This Row],[Date]],"yyyymmdd") &amp; "_" &amp; (LEFT(D2936,3) &amp; "_" &amp; LEFT(E2936,3) &amp; "_" &amp; (Table1[[#This Row],[Game_no.]]))</f>
        <v>20260322_Con_WVS_2</v>
      </c>
      <c r="B2936" s="1">
        <v>46103</v>
      </c>
      <c r="C2936" s="3">
        <v>2</v>
      </c>
      <c r="D2936" t="s">
        <v>97</v>
      </c>
      <c r="E2936" t="s">
        <v>130</v>
      </c>
      <c r="F2936" t="s">
        <v>130</v>
      </c>
      <c r="G2936" t="s">
        <v>97</v>
      </c>
      <c r="H2936" t="s">
        <v>131</v>
      </c>
      <c r="I2936" t="str">
        <f>TRIM(SUBSTITUTE(Table1[[#This Row],[Player]], " ", ""))</f>
        <v>E.Sigmon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f t="shared" si="132"/>
        <v>0</v>
      </c>
      <c r="W2936" t="s">
        <v>48</v>
      </c>
      <c r="X2936" s="3">
        <v>9</v>
      </c>
      <c r="Y2936">
        <v>0</v>
      </c>
      <c r="AF2936">
        <f>Table1[[#This Row],[AB]]+Table1[[#This Row],[BB]]+Table1[[#This Row],[SF]]</f>
        <v>1</v>
      </c>
      <c r="AG2936">
        <f>Table1[[#This Row],[H]]+Table1[[#This Row],[BB]]</f>
        <v>0</v>
      </c>
      <c r="AH2936">
        <f>Table1[[#This Row],[H]]-Table1[[#This Row],[2B]]-Table1[[#This Row],[3B]]-Table1[[#This Row],[HR]]</f>
        <v>0</v>
      </c>
      <c r="AI2936" s="3">
        <f>IF(Table1[[#This Row],[Team_Game_Number]] &gt;_xlfn.MAXIFS(Table1[Team_Game_Number],Table1[Team],Table1[[#This Row],[Team]]) - 5,1,0)</f>
        <v>0</v>
      </c>
      <c r="AJ2936" cm="1">
        <f t="array" ref="AJ2936">MATCH(Table1[[#This Row],[Game_ID]],_xlfn.UNIQUE(_xlfn._xlws.FILTER(Table1[Game_ID],Table1[Team]=Table1[[#This Row],[Team]])),0)</f>
        <v>20</v>
      </c>
      <c r="AK2936">
        <f>IF(Table1[[#This Row],[Last5_Flag]]=1,1,0)</f>
        <v>0</v>
      </c>
      <c r="AL2936">
        <f>COUNTIFS(
    Table1[Player Name], Table1[[#This Row],[Player Name]],
    Table1[Position], Table1[[#This Row],[Position]]
)</f>
        <v>18</v>
      </c>
      <c r="AM2936" t="str" cm="1">
        <f t="array" ref="AM29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937" spans="1:39" x14ac:dyDescent="0.2">
      <c r="A2937" t="str">
        <f>TEXT(Table1[[#This Row],[Date]],"yyyymmdd") &amp; "_" &amp; (LEFT(D2937,3) &amp; "_" &amp; LEFT(E2937,3) &amp; "_" &amp; (Table1[[#This Row],[Game_no.]]))</f>
        <v>20260322_Con_WVS_2</v>
      </c>
      <c r="B2937" s="1">
        <v>46103</v>
      </c>
      <c r="C2937" s="3">
        <v>2</v>
      </c>
      <c r="D2937" t="s">
        <v>97</v>
      </c>
      <c r="E2937" t="s">
        <v>130</v>
      </c>
      <c r="F2937" t="s">
        <v>130</v>
      </c>
      <c r="G2937" t="s">
        <v>97</v>
      </c>
      <c r="H2937" t="s">
        <v>148</v>
      </c>
      <c r="I2937" t="str">
        <f>TRIM(SUBSTITUTE(Table1[[#This Row],[Player]], " ", ""))</f>
        <v>A.Bourgeois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f t="shared" si="132"/>
        <v>0</v>
      </c>
      <c r="W2937" t="s">
        <v>74</v>
      </c>
      <c r="X2937" s="3">
        <v>9</v>
      </c>
      <c r="Y2937">
        <v>0</v>
      </c>
      <c r="AF2937">
        <f>Table1[[#This Row],[AB]]+Table1[[#This Row],[BB]]+Table1[[#This Row],[SF]]</f>
        <v>1</v>
      </c>
      <c r="AG2937">
        <f>Table1[[#This Row],[H]]+Table1[[#This Row],[BB]]</f>
        <v>0</v>
      </c>
      <c r="AH2937">
        <f>Table1[[#This Row],[H]]-Table1[[#This Row],[2B]]-Table1[[#This Row],[3B]]-Table1[[#This Row],[HR]]</f>
        <v>0</v>
      </c>
      <c r="AI2937" s="3">
        <f>IF(Table1[[#This Row],[Team_Game_Number]] &gt;_xlfn.MAXIFS(Table1[Team_Game_Number],Table1[Team],Table1[[#This Row],[Team]]) - 5,1,0)</f>
        <v>0</v>
      </c>
      <c r="AJ2937" cm="1">
        <f t="array" ref="AJ2937">MATCH(Table1[[#This Row],[Game_ID]],_xlfn.UNIQUE(_xlfn._xlws.FILTER(Table1[Game_ID],Table1[Team]=Table1[[#This Row],[Team]])),0)</f>
        <v>20</v>
      </c>
      <c r="AK2937">
        <f>IF(Table1[[#This Row],[Last5_Flag]]=1,1,0)</f>
        <v>0</v>
      </c>
      <c r="AL2937">
        <f>COUNTIFS(
    Table1[Player Name], Table1[[#This Row],[Player Name]],
    Table1[Position], Table1[[#This Row],[Position]]
)</f>
        <v>1</v>
      </c>
      <c r="AM2937" t="str" cm="1">
        <f t="array" ref="AM29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38" spans="1:39" x14ac:dyDescent="0.2">
      <c r="A2938" t="str">
        <f>TEXT(Table1[[#This Row],[Date]],"yyyymmdd") &amp; "_" &amp; (LEFT(D2938,3) &amp; "_" &amp; LEFT(E2938,3) &amp; "_" &amp; (Table1[[#This Row],[Game_no.]]))</f>
        <v>20260322_Con_WVS_2</v>
      </c>
      <c r="B2938" s="1">
        <v>46103</v>
      </c>
      <c r="C2938" s="3">
        <v>2</v>
      </c>
      <c r="D2938" t="s">
        <v>97</v>
      </c>
      <c r="E2938" t="s">
        <v>130</v>
      </c>
      <c r="F2938" t="s">
        <v>130</v>
      </c>
      <c r="G2938" t="s">
        <v>97</v>
      </c>
      <c r="H2938" t="s">
        <v>146</v>
      </c>
      <c r="I2938" t="str">
        <f>TRIM(SUBSTITUTE(Table1[[#This Row],[Player]], " ", ""))</f>
        <v>K.Murphy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f t="shared" si="132"/>
        <v>0</v>
      </c>
      <c r="W2938" t="s">
        <v>58</v>
      </c>
      <c r="X2938" s="3"/>
      <c r="Y2938">
        <v>0</v>
      </c>
      <c r="Z2938">
        <v>6</v>
      </c>
      <c r="AA2938">
        <v>2</v>
      </c>
      <c r="AB2938">
        <v>1</v>
      </c>
      <c r="AC2938">
        <v>1</v>
      </c>
      <c r="AD2938">
        <v>2</v>
      </c>
      <c r="AE2938">
        <v>3</v>
      </c>
      <c r="AF2938">
        <f>Table1[[#This Row],[AB]]+Table1[[#This Row],[BB]]+Table1[[#This Row],[SF]]</f>
        <v>0</v>
      </c>
      <c r="AG2938">
        <f>Table1[[#This Row],[H]]+Table1[[#This Row],[BB]]</f>
        <v>0</v>
      </c>
      <c r="AH2938">
        <f>Table1[[#This Row],[H]]-Table1[[#This Row],[2B]]-Table1[[#This Row],[3B]]-Table1[[#This Row],[HR]]</f>
        <v>0</v>
      </c>
      <c r="AI2938" s="3">
        <f>IF(Table1[[#This Row],[Team_Game_Number]] &gt;_xlfn.MAXIFS(Table1[Team_Game_Number],Table1[Team],Table1[[#This Row],[Team]]) - 5,1,0)</f>
        <v>0</v>
      </c>
      <c r="AJ2938" cm="1">
        <f t="array" ref="AJ2938">MATCH(Table1[[#This Row],[Game_ID]],_xlfn.UNIQUE(_xlfn._xlws.FILTER(Table1[Game_ID],Table1[Team]=Table1[[#This Row],[Team]])),0)</f>
        <v>20</v>
      </c>
      <c r="AK2938">
        <f>IF(Table1[[#This Row],[Last5_Flag]]=1,1,0)</f>
        <v>0</v>
      </c>
      <c r="AL2938">
        <f>COUNTIFS(
    Table1[Player Name], Table1[[#This Row],[Player Name]],
    Table1[Position], Table1[[#This Row],[Position]]
)</f>
        <v>9</v>
      </c>
      <c r="AM2938" t="str" cm="1">
        <f t="array" ref="AM29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39" spans="1:39" x14ac:dyDescent="0.2">
      <c r="A2939" t="str">
        <f>TEXT(Table1[[#This Row],[Date]],"yyyymmdd") &amp; "_" &amp; (LEFT(D2939,3) &amp; "_" &amp; LEFT(E2939,3) &amp; "_" &amp; (Table1[[#This Row],[Game_no.]]))</f>
        <v>20260322_Whe_Sal_2</v>
      </c>
      <c r="B2939" s="1">
        <v>46103</v>
      </c>
      <c r="C2939" s="3">
        <v>2</v>
      </c>
      <c r="D2939" t="s">
        <v>270</v>
      </c>
      <c r="E2939" t="s">
        <v>427</v>
      </c>
      <c r="F2939" t="s">
        <v>270</v>
      </c>
      <c r="G2939" t="s">
        <v>427</v>
      </c>
      <c r="H2939" t="s">
        <v>330</v>
      </c>
      <c r="I2939" t="str">
        <f>TRIM(SUBSTITUTE(Table1[[#This Row],[Player]], " ", ""))</f>
        <v>M.Harrison</v>
      </c>
      <c r="J2939">
        <v>4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f t="shared" si="132"/>
        <v>0</v>
      </c>
      <c r="W2939" t="s">
        <v>54</v>
      </c>
      <c r="X2939" s="3">
        <v>1</v>
      </c>
      <c r="Y2939">
        <v>0</v>
      </c>
      <c r="AF2939">
        <f>Table1[[#This Row],[AB]]+Table1[[#This Row],[BB]]+Table1[[#This Row],[SF]]</f>
        <v>4</v>
      </c>
      <c r="AG2939">
        <f>Table1[[#This Row],[H]]+Table1[[#This Row],[BB]]</f>
        <v>0</v>
      </c>
      <c r="AH2939">
        <f>Table1[[#This Row],[H]]-Table1[[#This Row],[2B]]-Table1[[#This Row],[3B]]-Table1[[#This Row],[HR]]</f>
        <v>0</v>
      </c>
      <c r="AI2939" s="3">
        <f>IF(Table1[[#This Row],[Team_Game_Number]] &gt;_xlfn.MAXIFS(Table1[Team_Game_Number],Table1[Team],Table1[[#This Row],[Team]]) - 5,1,0)</f>
        <v>0</v>
      </c>
      <c r="AJ2939" cm="1">
        <f t="array" ref="AJ2939">MATCH(Table1[[#This Row],[Game_ID]],_xlfn.UNIQUE(_xlfn._xlws.FILTER(Table1[Game_ID],Table1[Team]=Table1[[#This Row],[Team]])),0)</f>
        <v>20</v>
      </c>
      <c r="AK2939">
        <f>IF(Table1[[#This Row],[Last5_Flag]]=1,1,0)</f>
        <v>0</v>
      </c>
      <c r="AL2939">
        <f>COUNTIFS(
    Table1[Player Name], Table1[[#This Row],[Player Name]],
    Table1[Position], Table1[[#This Row],[Position]]
)</f>
        <v>11</v>
      </c>
      <c r="AM2939" t="str" cm="1">
        <f t="array" ref="AM29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940" spans="1:39" x14ac:dyDescent="0.2">
      <c r="A2940" t="str">
        <f>TEXT(Table1[[#This Row],[Date]],"yyyymmdd") &amp; "_" &amp; (LEFT(D2940,3) &amp; "_" &amp; LEFT(E2940,3) &amp; "_" &amp; (Table1[[#This Row],[Game_no.]]))</f>
        <v>20260322_Whe_Sal_2</v>
      </c>
      <c r="B2940" s="1">
        <v>46103</v>
      </c>
      <c r="C2940" s="3">
        <v>2</v>
      </c>
      <c r="D2940" t="s">
        <v>270</v>
      </c>
      <c r="E2940" t="s">
        <v>427</v>
      </c>
      <c r="F2940" t="s">
        <v>270</v>
      </c>
      <c r="G2940" t="s">
        <v>427</v>
      </c>
      <c r="H2940" t="s">
        <v>282</v>
      </c>
      <c r="I2940" t="str">
        <f>TRIM(SUBSTITUTE(Table1[[#This Row],[Player]], " ", ""))</f>
        <v>A.Kresak</v>
      </c>
      <c r="J2940">
        <v>3</v>
      </c>
      <c r="K2940">
        <v>0</v>
      </c>
      <c r="L2940">
        <v>2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f t="shared" si="132"/>
        <v>2</v>
      </c>
      <c r="W2940" t="s">
        <v>53</v>
      </c>
      <c r="X2940" s="3">
        <v>2</v>
      </c>
      <c r="Y2940">
        <v>0</v>
      </c>
      <c r="AF2940">
        <f>Table1[[#This Row],[AB]]+Table1[[#This Row],[BB]]+Table1[[#This Row],[SF]]</f>
        <v>3</v>
      </c>
      <c r="AG2940">
        <f>Table1[[#This Row],[H]]+Table1[[#This Row],[BB]]</f>
        <v>2</v>
      </c>
      <c r="AH2940">
        <f>Table1[[#This Row],[H]]-Table1[[#This Row],[2B]]-Table1[[#This Row],[3B]]-Table1[[#This Row],[HR]]</f>
        <v>2</v>
      </c>
      <c r="AI2940" s="3">
        <f>IF(Table1[[#This Row],[Team_Game_Number]] &gt;_xlfn.MAXIFS(Table1[Team_Game_Number],Table1[Team],Table1[[#This Row],[Team]]) - 5,1,0)</f>
        <v>0</v>
      </c>
      <c r="AJ2940" cm="1">
        <f t="array" ref="AJ2940">MATCH(Table1[[#This Row],[Game_ID]],_xlfn.UNIQUE(_xlfn._xlws.FILTER(Table1[Game_ID],Table1[Team]=Table1[[#This Row],[Team]])),0)</f>
        <v>20</v>
      </c>
      <c r="AK2940">
        <f>IF(Table1[[#This Row],[Last5_Flag]]=1,1,0)</f>
        <v>0</v>
      </c>
      <c r="AL2940">
        <f>COUNTIFS(
    Table1[Player Name], Table1[[#This Row],[Player Name]],
    Table1[Position], Table1[[#This Row],[Position]]
)</f>
        <v>19</v>
      </c>
      <c r="AM2940" t="str" cm="1">
        <f t="array" ref="AM29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941" spans="1:39" x14ac:dyDescent="0.2">
      <c r="A2941" t="str">
        <f>TEXT(Table1[[#This Row],[Date]],"yyyymmdd") &amp; "_" &amp; (LEFT(D2941,3) &amp; "_" &amp; LEFT(E2941,3) &amp; "_" &amp; (Table1[[#This Row],[Game_no.]]))</f>
        <v>20260322_Whe_Sal_2</v>
      </c>
      <c r="B2941" s="1">
        <v>46103</v>
      </c>
      <c r="C2941" s="3">
        <v>2</v>
      </c>
      <c r="D2941" t="s">
        <v>270</v>
      </c>
      <c r="E2941" t="s">
        <v>427</v>
      </c>
      <c r="F2941" t="s">
        <v>270</v>
      </c>
      <c r="G2941" t="s">
        <v>427</v>
      </c>
      <c r="H2941" t="s">
        <v>274</v>
      </c>
      <c r="I2941" t="str">
        <f>TRIM(SUBSTITUTE(Table1[[#This Row],[Player]], " ", ""))</f>
        <v>M.Burns</v>
      </c>
      <c r="J2941">
        <v>3</v>
      </c>
      <c r="K2941">
        <v>0</v>
      </c>
      <c r="L2941">
        <v>2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f t="shared" si="132"/>
        <v>4</v>
      </c>
      <c r="W2941" t="s">
        <v>43</v>
      </c>
      <c r="X2941" s="3">
        <v>3</v>
      </c>
      <c r="Y2941">
        <v>0</v>
      </c>
      <c r="AF2941">
        <f>Table1[[#This Row],[AB]]+Table1[[#This Row],[BB]]+Table1[[#This Row],[SF]]</f>
        <v>3</v>
      </c>
      <c r="AG2941">
        <f>Table1[[#This Row],[H]]+Table1[[#This Row],[BB]]</f>
        <v>2</v>
      </c>
      <c r="AH2941">
        <f>Table1[[#This Row],[H]]-Table1[[#This Row],[2B]]-Table1[[#This Row],[3B]]-Table1[[#This Row],[HR]]</f>
        <v>1</v>
      </c>
      <c r="AI2941" s="3">
        <f>IF(Table1[[#This Row],[Team_Game_Number]] &gt;_xlfn.MAXIFS(Table1[Team_Game_Number],Table1[Team],Table1[[#This Row],[Team]]) - 5,1,0)</f>
        <v>0</v>
      </c>
      <c r="AJ2941" cm="1">
        <f t="array" ref="AJ2941">MATCH(Table1[[#This Row],[Game_ID]],_xlfn.UNIQUE(_xlfn._xlws.FILTER(Table1[Game_ID],Table1[Team]=Table1[[#This Row],[Team]])),0)</f>
        <v>20</v>
      </c>
      <c r="AK2941">
        <f>IF(Table1[[#This Row],[Last5_Flag]]=1,1,0)</f>
        <v>0</v>
      </c>
      <c r="AL2941">
        <f>COUNTIFS(
    Table1[Player Name], Table1[[#This Row],[Player Name]],
    Table1[Position], Table1[[#This Row],[Position]]
)</f>
        <v>12</v>
      </c>
      <c r="AM2941" t="str" cm="1">
        <f t="array" ref="AM29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942" spans="1:39" x14ac:dyDescent="0.2">
      <c r="A2942" t="str">
        <f>TEXT(Table1[[#This Row],[Date]],"yyyymmdd") &amp; "_" &amp; (LEFT(D2942,3) &amp; "_" &amp; LEFT(E2942,3) &amp; "_" &amp; (Table1[[#This Row],[Game_no.]]))</f>
        <v>20260322_Whe_Sal_2</v>
      </c>
      <c r="B2942" s="1">
        <v>46103</v>
      </c>
      <c r="C2942" s="3">
        <v>2</v>
      </c>
      <c r="D2942" t="s">
        <v>270</v>
      </c>
      <c r="E2942" t="s">
        <v>427</v>
      </c>
      <c r="F2942" t="s">
        <v>270</v>
      </c>
      <c r="G2942" t="s">
        <v>427</v>
      </c>
      <c r="H2942" t="s">
        <v>323</v>
      </c>
      <c r="I2942" t="str">
        <f>TRIM(SUBSTITUTE(Table1[[#This Row],[Player]], " ", ""))</f>
        <v>R.Casassa</v>
      </c>
      <c r="J2942">
        <v>0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f t="shared" si="132"/>
        <v>0</v>
      </c>
      <c r="W2942" t="s">
        <v>73</v>
      </c>
      <c r="X2942" s="3"/>
      <c r="Y2942">
        <v>0</v>
      </c>
      <c r="AF2942">
        <f>Table1[[#This Row],[AB]]+Table1[[#This Row],[BB]]+Table1[[#This Row],[SF]]</f>
        <v>0</v>
      </c>
      <c r="AG2942">
        <f>Table1[[#This Row],[H]]+Table1[[#This Row],[BB]]</f>
        <v>0</v>
      </c>
      <c r="AH2942">
        <f>Table1[[#This Row],[H]]-Table1[[#This Row],[2B]]-Table1[[#This Row],[3B]]-Table1[[#This Row],[HR]]</f>
        <v>0</v>
      </c>
      <c r="AI2942" s="3">
        <f>IF(Table1[[#This Row],[Team_Game_Number]] &gt;_xlfn.MAXIFS(Table1[Team_Game_Number],Table1[Team],Table1[[#This Row],[Team]]) - 5,1,0)</f>
        <v>0</v>
      </c>
      <c r="AJ2942" cm="1">
        <f t="array" ref="AJ2942">MATCH(Table1[[#This Row],[Game_ID]],_xlfn.UNIQUE(_xlfn._xlws.FILTER(Table1[Game_ID],Table1[Team]=Table1[[#This Row],[Team]])),0)</f>
        <v>20</v>
      </c>
      <c r="AK2942">
        <f>IF(Table1[[#This Row],[Last5_Flag]]=1,1,0)</f>
        <v>0</v>
      </c>
      <c r="AL2942">
        <f>COUNTIFS(
    Table1[Player Name], Table1[[#This Row],[Player Name]],
    Table1[Position], Table1[[#This Row],[Position]]
)</f>
        <v>5</v>
      </c>
      <c r="AM2942" t="str" cm="1">
        <f t="array" ref="AM29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943" spans="1:39" x14ac:dyDescent="0.2">
      <c r="A2943" t="str">
        <f>TEXT(Table1[[#This Row],[Date]],"yyyymmdd") &amp; "_" &amp; (LEFT(D2943,3) &amp; "_" &amp; LEFT(E2943,3) &amp; "_" &amp; (Table1[[#This Row],[Game_no.]]))</f>
        <v>20260322_Whe_Sal_2</v>
      </c>
      <c r="B2943" s="1">
        <v>46103</v>
      </c>
      <c r="C2943" s="3">
        <v>2</v>
      </c>
      <c r="D2943" t="s">
        <v>270</v>
      </c>
      <c r="E2943" t="s">
        <v>427</v>
      </c>
      <c r="F2943" t="s">
        <v>270</v>
      </c>
      <c r="G2943" t="s">
        <v>427</v>
      </c>
      <c r="H2943" t="s">
        <v>277</v>
      </c>
      <c r="I2943" t="str">
        <f>TRIM(SUBSTITUTE(Table1[[#This Row],[Player]], " ", ""))</f>
        <v>M.Clark</v>
      </c>
      <c r="J2943">
        <v>2</v>
      </c>
      <c r="K2943">
        <v>1</v>
      </c>
      <c r="L2943">
        <v>1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f t="shared" si="132"/>
        <v>1</v>
      </c>
      <c r="W2943" t="s">
        <v>50</v>
      </c>
      <c r="X2943" s="3">
        <v>4</v>
      </c>
      <c r="Y2943">
        <v>0</v>
      </c>
      <c r="AF2943">
        <f>Table1[[#This Row],[AB]]+Table1[[#This Row],[BB]]+Table1[[#This Row],[SF]]</f>
        <v>3</v>
      </c>
      <c r="AG2943">
        <f>Table1[[#This Row],[H]]+Table1[[#This Row],[BB]]</f>
        <v>2</v>
      </c>
      <c r="AH2943">
        <f>Table1[[#This Row],[H]]-Table1[[#This Row],[2B]]-Table1[[#This Row],[3B]]-Table1[[#This Row],[HR]]</f>
        <v>1</v>
      </c>
      <c r="AI2943" s="3">
        <f>IF(Table1[[#This Row],[Team_Game_Number]] &gt;_xlfn.MAXIFS(Table1[Team_Game_Number],Table1[Team],Table1[[#This Row],[Team]]) - 5,1,0)</f>
        <v>0</v>
      </c>
      <c r="AJ2943" cm="1">
        <f t="array" ref="AJ2943">MATCH(Table1[[#This Row],[Game_ID]],_xlfn.UNIQUE(_xlfn._xlws.FILTER(Table1[Game_ID],Table1[Team]=Table1[[#This Row],[Team]])),0)</f>
        <v>20</v>
      </c>
      <c r="AK2943">
        <f>IF(Table1[[#This Row],[Last5_Flag]]=1,1,0)</f>
        <v>0</v>
      </c>
      <c r="AL2943">
        <f>COUNTIFS(
    Table1[Player Name], Table1[[#This Row],[Player Name]],
    Table1[Position], Table1[[#This Row],[Position]]
)</f>
        <v>8</v>
      </c>
      <c r="AM2943" t="str" cm="1">
        <f t="array" ref="AM29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944" spans="1:39" x14ac:dyDescent="0.2">
      <c r="A2944" t="str">
        <f>TEXT(Table1[[#This Row],[Date]],"yyyymmdd") &amp; "_" &amp; (LEFT(D2944,3) &amp; "_" &amp; LEFT(E2944,3) &amp; "_" &amp; (Table1[[#This Row],[Game_no.]]))</f>
        <v>20260322_Whe_Sal_2</v>
      </c>
      <c r="B2944" s="1">
        <v>46103</v>
      </c>
      <c r="C2944" s="3">
        <v>2</v>
      </c>
      <c r="D2944" t="s">
        <v>270</v>
      </c>
      <c r="E2944" t="s">
        <v>427</v>
      </c>
      <c r="F2944" t="s">
        <v>270</v>
      </c>
      <c r="G2944" t="s">
        <v>427</v>
      </c>
      <c r="H2944" t="s">
        <v>280</v>
      </c>
      <c r="I2944" t="str">
        <f>TRIM(SUBSTITUTE(Table1[[#This Row],[Player]], " ", ""))</f>
        <v>M.Rodriguez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f t="shared" si="132"/>
        <v>0</v>
      </c>
      <c r="W2944" t="s">
        <v>73</v>
      </c>
      <c r="X2944" s="3"/>
      <c r="Y2944">
        <v>0</v>
      </c>
      <c r="AF2944">
        <f>Table1[[#This Row],[AB]]+Table1[[#This Row],[BB]]+Table1[[#This Row],[SF]]</f>
        <v>0</v>
      </c>
      <c r="AG2944">
        <f>Table1[[#This Row],[H]]+Table1[[#This Row],[BB]]</f>
        <v>0</v>
      </c>
      <c r="AH2944">
        <f>Table1[[#This Row],[H]]-Table1[[#This Row],[2B]]-Table1[[#This Row],[3B]]-Table1[[#This Row],[HR]]</f>
        <v>0</v>
      </c>
      <c r="AI2944" s="3">
        <f>IF(Table1[[#This Row],[Team_Game_Number]] &gt;_xlfn.MAXIFS(Table1[Team_Game_Number],Table1[Team],Table1[[#This Row],[Team]]) - 5,1,0)</f>
        <v>0</v>
      </c>
      <c r="AJ2944" cm="1">
        <f t="array" ref="AJ2944">MATCH(Table1[[#This Row],[Game_ID]],_xlfn.UNIQUE(_xlfn._xlws.FILTER(Table1[Game_ID],Table1[Team]=Table1[[#This Row],[Team]])),0)</f>
        <v>20</v>
      </c>
      <c r="AK2944">
        <f>IF(Table1[[#This Row],[Last5_Flag]]=1,1,0)</f>
        <v>0</v>
      </c>
      <c r="AL2944">
        <f>COUNTIFS(
    Table1[Player Name], Table1[[#This Row],[Player Name]],
    Table1[Position], Table1[[#This Row],[Position]]
)</f>
        <v>3</v>
      </c>
      <c r="AM2944" t="str" cm="1">
        <f t="array" ref="AM29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945" spans="1:39" x14ac:dyDescent="0.2">
      <c r="A2945" t="str">
        <f>TEXT(Table1[[#This Row],[Date]],"yyyymmdd") &amp; "_" &amp; (LEFT(D2945,3) &amp; "_" &amp; LEFT(E2945,3) &amp; "_" &amp; (Table1[[#This Row],[Game_no.]]))</f>
        <v>20260322_Whe_Sal_2</v>
      </c>
      <c r="B2945" s="1">
        <v>46103</v>
      </c>
      <c r="C2945" s="3">
        <v>2</v>
      </c>
      <c r="D2945" t="s">
        <v>270</v>
      </c>
      <c r="E2945" t="s">
        <v>427</v>
      </c>
      <c r="F2945" t="s">
        <v>270</v>
      </c>
      <c r="G2945" t="s">
        <v>427</v>
      </c>
      <c r="H2945" t="s">
        <v>283</v>
      </c>
      <c r="I2945" t="str">
        <f>TRIM(SUBSTITUTE(Table1[[#This Row],[Player]], " ", ""))</f>
        <v>T.Taufahema</v>
      </c>
      <c r="J2945">
        <v>3</v>
      </c>
      <c r="K2945">
        <v>1</v>
      </c>
      <c r="L2945">
        <v>2</v>
      </c>
      <c r="M2945">
        <v>3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0</v>
      </c>
      <c r="V2945">
        <f t="shared" si="132"/>
        <v>5</v>
      </c>
      <c r="W2945" t="s">
        <v>8</v>
      </c>
      <c r="X2945" s="3">
        <v>5</v>
      </c>
      <c r="Y2945">
        <v>0</v>
      </c>
      <c r="AF2945">
        <f>Table1[[#This Row],[AB]]+Table1[[#This Row],[BB]]+Table1[[#This Row],[SF]]</f>
        <v>3</v>
      </c>
      <c r="AG2945">
        <f>Table1[[#This Row],[H]]+Table1[[#This Row],[BB]]</f>
        <v>2</v>
      </c>
      <c r="AH2945">
        <f>Table1[[#This Row],[H]]-Table1[[#This Row],[2B]]-Table1[[#This Row],[3B]]-Table1[[#This Row],[HR]]</f>
        <v>1</v>
      </c>
      <c r="AI2945" s="3">
        <f>IF(Table1[[#This Row],[Team_Game_Number]] &gt;_xlfn.MAXIFS(Table1[Team_Game_Number],Table1[Team],Table1[[#This Row],[Team]]) - 5,1,0)</f>
        <v>0</v>
      </c>
      <c r="AJ2945" cm="1">
        <f t="array" ref="AJ2945">MATCH(Table1[[#This Row],[Game_ID]],_xlfn.UNIQUE(_xlfn._xlws.FILTER(Table1[Game_ID],Table1[Team]=Table1[[#This Row],[Team]])),0)</f>
        <v>20</v>
      </c>
      <c r="AK2945">
        <f>IF(Table1[[#This Row],[Last5_Flag]]=1,1,0)</f>
        <v>0</v>
      </c>
      <c r="AL2945">
        <f>COUNTIFS(
    Table1[Player Name], Table1[[#This Row],[Player Name]],
    Table1[Position], Table1[[#This Row],[Position]]
)</f>
        <v>9</v>
      </c>
      <c r="AM2945" t="str" cm="1">
        <f t="array" ref="AM29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946" spans="1:39" x14ac:dyDescent="0.2">
      <c r="A2946" t="str">
        <f>TEXT(Table1[[#This Row],[Date]],"yyyymmdd") &amp; "_" &amp; (LEFT(D2946,3) &amp; "_" &amp; LEFT(E2946,3) &amp; "_" &amp; (Table1[[#This Row],[Game_no.]]))</f>
        <v>20260322_Whe_Sal_2</v>
      </c>
      <c r="B2946" s="1">
        <v>46103</v>
      </c>
      <c r="C2946" s="3">
        <v>2</v>
      </c>
      <c r="D2946" t="s">
        <v>270</v>
      </c>
      <c r="E2946" t="s">
        <v>427</v>
      </c>
      <c r="F2946" t="s">
        <v>270</v>
      </c>
      <c r="G2946" t="s">
        <v>427</v>
      </c>
      <c r="H2946" t="s">
        <v>278</v>
      </c>
      <c r="I2946" t="str">
        <f>TRIM(SUBSTITUTE(Table1[[#This Row],[Player]], " ", ""))</f>
        <v>E.Troxel</v>
      </c>
      <c r="J2946">
        <v>3</v>
      </c>
      <c r="K2946">
        <v>1</v>
      </c>
      <c r="L2946">
        <v>2</v>
      </c>
      <c r="M2946">
        <v>1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1</v>
      </c>
      <c r="T2946">
        <v>0</v>
      </c>
      <c r="U2946">
        <v>0</v>
      </c>
      <c r="V2946">
        <f t="shared" si="132"/>
        <v>5</v>
      </c>
      <c r="W2946" t="s">
        <v>52</v>
      </c>
      <c r="X2946" s="3">
        <v>6</v>
      </c>
      <c r="Y2946">
        <v>0</v>
      </c>
      <c r="AF2946">
        <f>Table1[[#This Row],[AB]]+Table1[[#This Row],[BB]]+Table1[[#This Row],[SF]]</f>
        <v>3</v>
      </c>
      <c r="AG2946">
        <f>Table1[[#This Row],[H]]+Table1[[#This Row],[BB]]</f>
        <v>2</v>
      </c>
      <c r="AH2946">
        <f>Table1[[#This Row],[H]]-Table1[[#This Row],[2B]]-Table1[[#This Row],[3B]]-Table1[[#This Row],[HR]]</f>
        <v>1</v>
      </c>
      <c r="AI2946" s="3">
        <f>IF(Table1[[#This Row],[Team_Game_Number]] &gt;_xlfn.MAXIFS(Table1[Team_Game_Number],Table1[Team],Table1[[#This Row],[Team]]) - 5,1,0)</f>
        <v>0</v>
      </c>
      <c r="AJ2946" cm="1">
        <f t="array" ref="AJ2946">MATCH(Table1[[#This Row],[Game_ID]],_xlfn.UNIQUE(_xlfn._xlws.FILTER(Table1[Game_ID],Table1[Team]=Table1[[#This Row],[Team]])),0)</f>
        <v>20</v>
      </c>
      <c r="AK2946">
        <f>IF(Table1[[#This Row],[Last5_Flag]]=1,1,0)</f>
        <v>0</v>
      </c>
      <c r="AL2946">
        <f>COUNTIFS(
    Table1[Player Name], Table1[[#This Row],[Player Name]],
    Table1[Position], Table1[[#This Row],[Position]]
)</f>
        <v>15</v>
      </c>
      <c r="AM2946" t="str" cm="1">
        <f t="array" ref="AM29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947" spans="1:39" x14ac:dyDescent="0.2">
      <c r="A2947" t="str">
        <f>TEXT(Table1[[#This Row],[Date]],"yyyymmdd") &amp; "_" &amp; (LEFT(D2947,3) &amp; "_" &amp; LEFT(E2947,3) &amp; "_" &amp; (Table1[[#This Row],[Game_no.]]))</f>
        <v>20260322_Whe_Sal_2</v>
      </c>
      <c r="B2947" s="1">
        <v>46103</v>
      </c>
      <c r="C2947" s="3">
        <v>2</v>
      </c>
      <c r="D2947" t="s">
        <v>270</v>
      </c>
      <c r="E2947" t="s">
        <v>427</v>
      </c>
      <c r="F2947" t="s">
        <v>270</v>
      </c>
      <c r="G2947" t="s">
        <v>427</v>
      </c>
      <c r="H2947" t="s">
        <v>285</v>
      </c>
      <c r="I2947" t="str">
        <f>TRIM(SUBSTITUTE(Table1[[#This Row],[Player]], " ", ""))</f>
        <v>K.Shields</v>
      </c>
      <c r="J2947">
        <v>3</v>
      </c>
      <c r="K2947">
        <v>0</v>
      </c>
      <c r="L2947">
        <v>0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f t="shared" si="132"/>
        <v>0</v>
      </c>
      <c r="W2947" t="s">
        <v>58</v>
      </c>
      <c r="X2947" s="3">
        <v>7</v>
      </c>
      <c r="Y2947">
        <v>0</v>
      </c>
      <c r="Z2947">
        <v>7</v>
      </c>
      <c r="AA2947">
        <v>3</v>
      </c>
      <c r="AB2947">
        <v>0</v>
      </c>
      <c r="AC2947">
        <v>0</v>
      </c>
      <c r="AD2947">
        <v>4</v>
      </c>
      <c r="AE2947">
        <v>3</v>
      </c>
      <c r="AF2947">
        <f>Table1[[#This Row],[AB]]+Table1[[#This Row],[BB]]+Table1[[#This Row],[SF]]</f>
        <v>3</v>
      </c>
      <c r="AG2947">
        <f>Table1[[#This Row],[H]]+Table1[[#This Row],[BB]]</f>
        <v>0</v>
      </c>
      <c r="AH2947">
        <f>Table1[[#This Row],[H]]-Table1[[#This Row],[2B]]-Table1[[#This Row],[3B]]-Table1[[#This Row],[HR]]</f>
        <v>0</v>
      </c>
      <c r="AI2947" s="3">
        <f>IF(Table1[[#This Row],[Team_Game_Number]] &gt;_xlfn.MAXIFS(Table1[Team_Game_Number],Table1[Team],Table1[[#This Row],[Team]]) - 5,1,0)</f>
        <v>0</v>
      </c>
      <c r="AJ2947" cm="1">
        <f t="array" ref="AJ2947">MATCH(Table1[[#This Row],[Game_ID]],_xlfn.UNIQUE(_xlfn._xlws.FILTER(Table1[Game_ID],Table1[Team]=Table1[[#This Row],[Team]])),0)</f>
        <v>20</v>
      </c>
      <c r="AK2947">
        <f>IF(Table1[[#This Row],[Last5_Flag]]=1,1,0)</f>
        <v>0</v>
      </c>
      <c r="AL2947">
        <f>COUNTIFS(
    Table1[Player Name], Table1[[#This Row],[Player Name]],
    Table1[Position], Table1[[#This Row],[Position]]
)</f>
        <v>17</v>
      </c>
      <c r="AM2947" t="str" cm="1">
        <f t="array" ref="AM29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48" spans="1:39" x14ac:dyDescent="0.2">
      <c r="A2948" t="str">
        <f>TEXT(Table1[[#This Row],[Date]],"yyyymmdd") &amp; "_" &amp; (LEFT(D2948,3) &amp; "_" &amp; LEFT(E2948,3) &amp; "_" &amp; (Table1[[#This Row],[Game_no.]]))</f>
        <v>20260322_Whe_Sal_2</v>
      </c>
      <c r="B2948" s="1">
        <v>46103</v>
      </c>
      <c r="C2948" s="3">
        <v>2</v>
      </c>
      <c r="D2948" t="s">
        <v>270</v>
      </c>
      <c r="E2948" t="s">
        <v>427</v>
      </c>
      <c r="F2948" t="s">
        <v>270</v>
      </c>
      <c r="G2948" t="s">
        <v>427</v>
      </c>
      <c r="H2948" t="s">
        <v>271</v>
      </c>
      <c r="I2948" t="str">
        <f>TRIM(SUBSTITUTE(Table1[[#This Row],[Player]], " ", ""))</f>
        <v>G.Mummery</v>
      </c>
      <c r="J2948">
        <v>3</v>
      </c>
      <c r="K2948">
        <v>0</v>
      </c>
      <c r="L2948">
        <v>1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f t="shared" si="132"/>
        <v>1</v>
      </c>
      <c r="W2948" t="s">
        <v>7</v>
      </c>
      <c r="X2948" s="3">
        <v>8</v>
      </c>
      <c r="Y2948">
        <v>0</v>
      </c>
      <c r="AF2948">
        <f>Table1[[#This Row],[AB]]+Table1[[#This Row],[BB]]+Table1[[#This Row],[SF]]</f>
        <v>3</v>
      </c>
      <c r="AG2948">
        <f>Table1[[#This Row],[H]]+Table1[[#This Row],[BB]]</f>
        <v>1</v>
      </c>
      <c r="AH2948">
        <f>Table1[[#This Row],[H]]-Table1[[#This Row],[2B]]-Table1[[#This Row],[3B]]-Table1[[#This Row],[HR]]</f>
        <v>1</v>
      </c>
      <c r="AI2948" s="3">
        <f>IF(Table1[[#This Row],[Team_Game_Number]] &gt;_xlfn.MAXIFS(Table1[Team_Game_Number],Table1[Team],Table1[[#This Row],[Team]]) - 5,1,0)</f>
        <v>0</v>
      </c>
      <c r="AJ2948" cm="1">
        <f t="array" ref="AJ2948">MATCH(Table1[[#This Row],[Game_ID]],_xlfn.UNIQUE(_xlfn._xlws.FILTER(Table1[Game_ID],Table1[Team]=Table1[[#This Row],[Team]])),0)</f>
        <v>20</v>
      </c>
      <c r="AK2948">
        <f>IF(Table1[[#This Row],[Last5_Flag]]=1,1,0)</f>
        <v>0</v>
      </c>
      <c r="AL2948">
        <f>COUNTIFS(
    Table1[Player Name], Table1[[#This Row],[Player Name]],
    Table1[Position], Table1[[#This Row],[Position]]
)</f>
        <v>23</v>
      </c>
      <c r="AM2948" t="str" cm="1">
        <f t="array" ref="AM29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949" spans="1:39" x14ac:dyDescent="0.2">
      <c r="A2949" t="str">
        <f>TEXT(Table1[[#This Row],[Date]],"yyyymmdd") &amp; "_" &amp; (LEFT(D2949,3) &amp; "_" &amp; LEFT(E2949,3) &amp; "_" &amp; (Table1[[#This Row],[Game_no.]]))</f>
        <v>20260322_Whe_Sal_2</v>
      </c>
      <c r="B2949" s="1">
        <v>46103</v>
      </c>
      <c r="C2949" s="3">
        <v>2</v>
      </c>
      <c r="D2949" t="s">
        <v>270</v>
      </c>
      <c r="E2949" t="s">
        <v>427</v>
      </c>
      <c r="F2949" t="s">
        <v>270</v>
      </c>
      <c r="G2949" t="s">
        <v>427</v>
      </c>
      <c r="H2949" t="s">
        <v>273</v>
      </c>
      <c r="I2949" t="str">
        <f>TRIM(SUBSTITUTE(Table1[[#This Row],[Player]], " ", ""))</f>
        <v>K.Warrix</v>
      </c>
      <c r="J2949">
        <v>3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f t="shared" si="132"/>
        <v>0</v>
      </c>
      <c r="W2949" t="s">
        <v>48</v>
      </c>
      <c r="X2949" s="3">
        <v>9</v>
      </c>
      <c r="Y2949">
        <v>0</v>
      </c>
      <c r="AF2949">
        <f>Table1[[#This Row],[AB]]+Table1[[#This Row],[BB]]+Table1[[#This Row],[SF]]</f>
        <v>3</v>
      </c>
      <c r="AG2949">
        <f>Table1[[#This Row],[H]]+Table1[[#This Row],[BB]]</f>
        <v>0</v>
      </c>
      <c r="AH2949">
        <f>Table1[[#This Row],[H]]-Table1[[#This Row],[2B]]-Table1[[#This Row],[3B]]-Table1[[#This Row],[HR]]</f>
        <v>0</v>
      </c>
      <c r="AI2949" s="3">
        <f>IF(Table1[[#This Row],[Team_Game_Number]] &gt;_xlfn.MAXIFS(Table1[Team_Game_Number],Table1[Team],Table1[[#This Row],[Team]]) - 5,1,0)</f>
        <v>0</v>
      </c>
      <c r="AJ2949" cm="1">
        <f t="array" ref="AJ2949">MATCH(Table1[[#This Row],[Game_ID]],_xlfn.UNIQUE(_xlfn._xlws.FILTER(Table1[Game_ID],Table1[Team]=Table1[[#This Row],[Team]])),0)</f>
        <v>20</v>
      </c>
      <c r="AK2949">
        <f>IF(Table1[[#This Row],[Last5_Flag]]=1,1,0)</f>
        <v>0</v>
      </c>
      <c r="AL2949">
        <f>COUNTIFS(
    Table1[Player Name], Table1[[#This Row],[Player Name]],
    Table1[Position], Table1[[#This Row],[Position]]
)</f>
        <v>24</v>
      </c>
      <c r="AM2949" t="str" cm="1">
        <f t="array" ref="AM29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950" spans="1:39" x14ac:dyDescent="0.2">
      <c r="A2950" t="str">
        <f>TEXT(Table1[[#This Row],[Date]],"yyyymmdd") &amp; "_" &amp; (LEFT(D2950,3) &amp; "_" &amp; LEFT(E2950,3) &amp; "_" &amp; (Table1[[#This Row],[Game_no.]]))</f>
        <v>20260322_Whe_Sal_2</v>
      </c>
      <c r="B2950" s="1">
        <v>46103</v>
      </c>
      <c r="C2950" s="3">
        <v>2</v>
      </c>
      <c r="D2950" t="s">
        <v>270</v>
      </c>
      <c r="E2950" t="s">
        <v>427</v>
      </c>
      <c r="F2950" t="s">
        <v>270</v>
      </c>
      <c r="G2950" t="s">
        <v>427</v>
      </c>
      <c r="H2950" t="s">
        <v>275</v>
      </c>
      <c r="I2950" t="str">
        <f>TRIM(SUBSTITUTE(Table1[[#This Row],[Player]], " ", ""))</f>
        <v>M.Holp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f t="shared" si="132"/>
        <v>0</v>
      </c>
      <c r="W2950" t="s">
        <v>57</v>
      </c>
      <c r="X2950" s="3"/>
      <c r="Y2950">
        <v>0</v>
      </c>
      <c r="AF2950">
        <f>Table1[[#This Row],[AB]]+Table1[[#This Row],[BB]]+Table1[[#This Row],[SF]]</f>
        <v>0</v>
      </c>
      <c r="AG2950">
        <f>Table1[[#This Row],[H]]+Table1[[#This Row],[BB]]</f>
        <v>0</v>
      </c>
      <c r="AH2950">
        <f>Table1[[#This Row],[H]]-Table1[[#This Row],[2B]]-Table1[[#This Row],[3B]]-Table1[[#This Row],[HR]]</f>
        <v>0</v>
      </c>
      <c r="AI2950" s="3">
        <f>IF(Table1[[#This Row],[Team_Game_Number]] &gt;_xlfn.MAXIFS(Table1[Team_Game_Number],Table1[Team],Table1[[#This Row],[Team]]) - 5,1,0)</f>
        <v>0</v>
      </c>
      <c r="AJ2950" cm="1">
        <f t="array" ref="AJ2950">MATCH(Table1[[#This Row],[Game_ID]],_xlfn.UNIQUE(_xlfn._xlws.FILTER(Table1[Game_ID],Table1[Team]=Table1[[#This Row],[Team]])),0)</f>
        <v>20</v>
      </c>
      <c r="AK2950">
        <f>IF(Table1[[#This Row],[Last5_Flag]]=1,1,0)</f>
        <v>0</v>
      </c>
      <c r="AL2950">
        <f>COUNTIFS(
    Table1[Player Name], Table1[[#This Row],[Player Name]],
    Table1[Position], Table1[[#This Row],[Position]]
)</f>
        <v>22</v>
      </c>
      <c r="AM2950" t="str" cm="1">
        <f t="array" ref="AM29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951" spans="1:39" x14ac:dyDescent="0.2">
      <c r="A2951" t="str">
        <f>TEXT(Table1[[#This Row],[Date]],"yyyymmdd") &amp; "_" &amp; (LEFT(D2951,3) &amp; "_" &amp; LEFT(E2951,3) &amp; "_" &amp; (Table1[[#This Row],[Game_no.]]))</f>
        <v>20260322_Whe_Sal_2</v>
      </c>
      <c r="B2951" s="1">
        <v>46103</v>
      </c>
      <c r="C2951" s="3">
        <v>2</v>
      </c>
      <c r="D2951" t="s">
        <v>270</v>
      </c>
      <c r="E2951" t="s">
        <v>427</v>
      </c>
      <c r="F2951" t="s">
        <v>427</v>
      </c>
      <c r="G2951" t="s">
        <v>270</v>
      </c>
      <c r="H2951" t="s">
        <v>473</v>
      </c>
      <c r="I2951" t="str">
        <f>TRIM(SUBSTITUTE(Table1[[#This Row],[Player]], " ", ""))</f>
        <v>B.Wise</v>
      </c>
      <c r="J2951">
        <v>3</v>
      </c>
      <c r="K2951">
        <v>0</v>
      </c>
      <c r="L2951">
        <v>0</v>
      </c>
      <c r="M2951">
        <v>0</v>
      </c>
      <c r="N2951">
        <v>1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f t="shared" si="132"/>
        <v>0</v>
      </c>
      <c r="W2951" t="s">
        <v>425</v>
      </c>
      <c r="X2951" s="3">
        <v>1</v>
      </c>
      <c r="Y2951">
        <v>0</v>
      </c>
      <c r="Z2951">
        <v>5</v>
      </c>
      <c r="AA2951">
        <v>8</v>
      </c>
      <c r="AB2951">
        <v>4</v>
      </c>
      <c r="AC2951">
        <v>1</v>
      </c>
      <c r="AD2951">
        <v>1</v>
      </c>
      <c r="AE2951">
        <v>2</v>
      </c>
      <c r="AF2951">
        <f>Table1[[#This Row],[AB]]+Table1[[#This Row],[BB]]+Table1[[#This Row],[SF]]</f>
        <v>4</v>
      </c>
      <c r="AG2951">
        <f>Table1[[#This Row],[H]]+Table1[[#This Row],[BB]]</f>
        <v>1</v>
      </c>
      <c r="AH2951">
        <f>Table1[[#This Row],[H]]-Table1[[#This Row],[2B]]-Table1[[#This Row],[3B]]-Table1[[#This Row],[HR]]</f>
        <v>0</v>
      </c>
      <c r="AI2951" s="3">
        <f>IF(Table1[[#This Row],[Team_Game_Number]] &gt;_xlfn.MAXIFS(Table1[Team_Game_Number],Table1[Team],Table1[[#This Row],[Team]]) - 5,1,0)</f>
        <v>0</v>
      </c>
      <c r="AJ2951" cm="1">
        <f t="array" ref="AJ2951">MATCH(Table1[[#This Row],[Game_ID]],_xlfn.UNIQUE(_xlfn._xlws.FILTER(Table1[Game_ID],Table1[Team]=Table1[[#This Row],[Team]])),0)</f>
        <v>4</v>
      </c>
      <c r="AK2951">
        <f>IF(Table1[[#This Row],[Last5_Flag]]=1,1,0)</f>
        <v>0</v>
      </c>
      <c r="AL2951">
        <f>COUNTIFS(
    Table1[Player Name], Table1[[#This Row],[Player Name]],
    Table1[Position], Table1[[#This Row],[Position]]
)</f>
        <v>1</v>
      </c>
      <c r="AM2951" t="str" cm="1">
        <f t="array" ref="AM29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952" spans="1:39" x14ac:dyDescent="0.2">
      <c r="A2952" t="str">
        <f>TEXT(Table1[[#This Row],[Date]],"yyyymmdd") &amp; "_" &amp; (LEFT(D2952,3) &amp; "_" &amp; LEFT(E2952,3) &amp; "_" &amp; (Table1[[#This Row],[Game_no.]]))</f>
        <v>20260322_Whe_Sal_2</v>
      </c>
      <c r="B2952" s="1">
        <v>46103</v>
      </c>
      <c r="C2952" s="3">
        <v>2</v>
      </c>
      <c r="D2952" t="s">
        <v>270</v>
      </c>
      <c r="E2952" t="s">
        <v>427</v>
      </c>
      <c r="F2952" t="s">
        <v>427</v>
      </c>
      <c r="G2952" t="s">
        <v>270</v>
      </c>
      <c r="H2952" t="s">
        <v>469</v>
      </c>
      <c r="I2952" t="str">
        <f>TRIM(SUBSTITUTE(Table1[[#This Row],[Player]], " ", ""))</f>
        <v>K.Cook</v>
      </c>
      <c r="J2952">
        <v>3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f t="shared" si="132"/>
        <v>0</v>
      </c>
      <c r="W2952" t="s">
        <v>7</v>
      </c>
      <c r="X2952" s="3">
        <v>2</v>
      </c>
      <c r="Y2952">
        <v>1</v>
      </c>
      <c r="AF2952">
        <f>Table1[[#This Row],[AB]]+Table1[[#This Row],[BB]]+Table1[[#This Row],[SF]]</f>
        <v>3</v>
      </c>
      <c r="AG2952">
        <f>Table1[[#This Row],[H]]+Table1[[#This Row],[BB]]</f>
        <v>0</v>
      </c>
      <c r="AH2952">
        <f>Table1[[#This Row],[H]]-Table1[[#This Row],[2B]]-Table1[[#This Row],[3B]]-Table1[[#This Row],[HR]]</f>
        <v>0</v>
      </c>
      <c r="AI2952" s="3">
        <f>IF(Table1[[#This Row],[Team_Game_Number]] &gt;_xlfn.MAXIFS(Table1[Team_Game_Number],Table1[Team],Table1[[#This Row],[Team]]) - 5,1,0)</f>
        <v>0</v>
      </c>
      <c r="AJ2952" cm="1">
        <f t="array" ref="AJ2952">MATCH(Table1[[#This Row],[Game_ID]],_xlfn.UNIQUE(_xlfn._xlws.FILTER(Table1[Game_ID],Table1[Team]=Table1[[#This Row],[Team]])),0)</f>
        <v>4</v>
      </c>
      <c r="AK2952">
        <f>IF(Table1[[#This Row],[Last5_Flag]]=1,1,0)</f>
        <v>0</v>
      </c>
      <c r="AL2952">
        <f>COUNTIFS(
    Table1[Player Name], Table1[[#This Row],[Player Name]],
    Table1[Position], Table1[[#This Row],[Position]]
)</f>
        <v>4</v>
      </c>
      <c r="AM2952" t="str" cm="1">
        <f t="array" ref="AM29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953" spans="1:39" x14ac:dyDescent="0.2">
      <c r="A2953" t="str">
        <f>TEXT(Table1[[#This Row],[Date]],"yyyymmdd") &amp; "_" &amp; (LEFT(D2953,3) &amp; "_" &amp; LEFT(E2953,3) &amp; "_" &amp; (Table1[[#This Row],[Game_no.]]))</f>
        <v>20260322_Whe_Sal_2</v>
      </c>
      <c r="B2953" s="1">
        <v>46103</v>
      </c>
      <c r="C2953" s="3">
        <v>2</v>
      </c>
      <c r="D2953" t="s">
        <v>270</v>
      </c>
      <c r="E2953" t="s">
        <v>427</v>
      </c>
      <c r="F2953" t="s">
        <v>427</v>
      </c>
      <c r="G2953" t="s">
        <v>270</v>
      </c>
      <c r="H2953" t="s">
        <v>470</v>
      </c>
      <c r="I2953" t="str">
        <f>TRIM(SUBSTITUTE(Table1[[#This Row],[Player]], " ", ""))</f>
        <v>K.Zinn</v>
      </c>
      <c r="J2953">
        <v>3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f t="shared" si="132"/>
        <v>0</v>
      </c>
      <c r="W2953" t="s">
        <v>57</v>
      </c>
      <c r="X2953" s="3">
        <v>3</v>
      </c>
      <c r="Y2953">
        <v>0</v>
      </c>
      <c r="AF2953">
        <f>Table1[[#This Row],[AB]]+Table1[[#This Row],[BB]]+Table1[[#This Row],[SF]]</f>
        <v>3</v>
      </c>
      <c r="AG2953">
        <f>Table1[[#This Row],[H]]+Table1[[#This Row],[BB]]</f>
        <v>0</v>
      </c>
      <c r="AH2953">
        <f>Table1[[#This Row],[H]]-Table1[[#This Row],[2B]]-Table1[[#This Row],[3B]]-Table1[[#This Row],[HR]]</f>
        <v>0</v>
      </c>
      <c r="AI2953" s="3">
        <f>IF(Table1[[#This Row],[Team_Game_Number]] &gt;_xlfn.MAXIFS(Table1[Team_Game_Number],Table1[Team],Table1[[#This Row],[Team]]) - 5,1,0)</f>
        <v>0</v>
      </c>
      <c r="AJ2953" cm="1">
        <f t="array" ref="AJ2953">MATCH(Table1[[#This Row],[Game_ID]],_xlfn.UNIQUE(_xlfn._xlws.FILTER(Table1[Game_ID],Table1[Team]=Table1[[#This Row],[Team]])),0)</f>
        <v>4</v>
      </c>
      <c r="AK2953">
        <f>IF(Table1[[#This Row],[Last5_Flag]]=1,1,0)</f>
        <v>0</v>
      </c>
      <c r="AL2953">
        <f>COUNTIFS(
    Table1[Player Name], Table1[[#This Row],[Player Name]],
    Table1[Position], Table1[[#This Row],[Position]]
)</f>
        <v>4</v>
      </c>
      <c r="AM2953" t="str" cm="1">
        <f t="array" ref="AM29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954" spans="1:39" x14ac:dyDescent="0.2">
      <c r="A2954" t="str">
        <f>TEXT(Table1[[#This Row],[Date]],"yyyymmdd") &amp; "_" &amp; (LEFT(D2954,3) &amp; "_" &amp; LEFT(E2954,3) &amp; "_" &amp; (Table1[[#This Row],[Game_no.]]))</f>
        <v>20260322_Whe_Sal_2</v>
      </c>
      <c r="B2954" s="1">
        <v>46103</v>
      </c>
      <c r="C2954" s="3">
        <v>2</v>
      </c>
      <c r="D2954" t="s">
        <v>270</v>
      </c>
      <c r="E2954" t="s">
        <v>427</v>
      </c>
      <c r="F2954" t="s">
        <v>427</v>
      </c>
      <c r="G2954" t="s">
        <v>270</v>
      </c>
      <c r="H2954" t="s">
        <v>474</v>
      </c>
      <c r="I2954" t="str">
        <f>TRIM(SUBSTITUTE(Table1[[#This Row],[Player]], " ", ""))</f>
        <v>A.Jacobs</v>
      </c>
      <c r="J2954">
        <v>3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f t="shared" si="132"/>
        <v>1</v>
      </c>
      <c r="W2954" t="s">
        <v>50</v>
      </c>
      <c r="X2954" s="3">
        <v>4</v>
      </c>
      <c r="Y2954">
        <v>0</v>
      </c>
      <c r="AF2954">
        <f>Table1[[#This Row],[AB]]+Table1[[#This Row],[BB]]+Table1[[#This Row],[SF]]</f>
        <v>3</v>
      </c>
      <c r="AG2954">
        <f>Table1[[#This Row],[H]]+Table1[[#This Row],[BB]]</f>
        <v>1</v>
      </c>
      <c r="AH2954">
        <f>Table1[[#This Row],[H]]-Table1[[#This Row],[2B]]-Table1[[#This Row],[3B]]-Table1[[#This Row],[HR]]</f>
        <v>1</v>
      </c>
      <c r="AI2954" s="3">
        <f>IF(Table1[[#This Row],[Team_Game_Number]] &gt;_xlfn.MAXIFS(Table1[Team_Game_Number],Table1[Team],Table1[[#This Row],[Team]]) - 5,1,0)</f>
        <v>0</v>
      </c>
      <c r="AJ2954" cm="1">
        <f t="array" ref="AJ2954">MATCH(Table1[[#This Row],[Game_ID]],_xlfn.UNIQUE(_xlfn._xlws.FILTER(Table1[Game_ID],Table1[Team]=Table1[[#This Row],[Team]])),0)</f>
        <v>4</v>
      </c>
      <c r="AK2954">
        <f>IF(Table1[[#This Row],[Last5_Flag]]=1,1,0)</f>
        <v>0</v>
      </c>
      <c r="AL2954">
        <f>COUNTIFS(
    Table1[Player Name], Table1[[#This Row],[Player Name]],
    Table1[Position], Table1[[#This Row],[Position]]
)</f>
        <v>3</v>
      </c>
      <c r="AM2954" t="str" cm="1">
        <f t="array" ref="AM29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955" spans="1:39" x14ac:dyDescent="0.2">
      <c r="A2955" t="str">
        <f>TEXT(Table1[[#This Row],[Date]],"yyyymmdd") &amp; "_" &amp; (LEFT(D2955,3) &amp; "_" &amp; LEFT(E2955,3) &amp; "_" &amp; (Table1[[#This Row],[Game_no.]]))</f>
        <v>20260322_Whe_Sal_2</v>
      </c>
      <c r="B2955" s="1">
        <v>46103</v>
      </c>
      <c r="C2955" s="3">
        <v>2</v>
      </c>
      <c r="D2955" t="s">
        <v>270</v>
      </c>
      <c r="E2955" t="s">
        <v>427</v>
      </c>
      <c r="F2955" t="s">
        <v>427</v>
      </c>
      <c r="G2955" t="s">
        <v>270</v>
      </c>
      <c r="H2955" t="s">
        <v>489</v>
      </c>
      <c r="I2955" t="str">
        <f>TRIM(SUBSTITUTE(Table1[[#This Row],[Player]], " ", ""))</f>
        <v>A.King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f t="shared" si="132"/>
        <v>0</v>
      </c>
      <c r="W2955" t="s">
        <v>73</v>
      </c>
      <c r="X2955" s="3"/>
      <c r="Y2955">
        <v>0</v>
      </c>
      <c r="AF2955">
        <f>Table1[[#This Row],[AB]]+Table1[[#This Row],[BB]]+Table1[[#This Row],[SF]]</f>
        <v>0</v>
      </c>
      <c r="AG2955">
        <f>Table1[[#This Row],[H]]+Table1[[#This Row],[BB]]</f>
        <v>0</v>
      </c>
      <c r="AH2955">
        <f>Table1[[#This Row],[H]]-Table1[[#This Row],[2B]]-Table1[[#This Row],[3B]]-Table1[[#This Row],[HR]]</f>
        <v>0</v>
      </c>
      <c r="AI2955" s="3">
        <f>IF(Table1[[#This Row],[Team_Game_Number]] &gt;_xlfn.MAXIFS(Table1[Team_Game_Number],Table1[Team],Table1[[#This Row],[Team]]) - 5,1,0)</f>
        <v>0</v>
      </c>
      <c r="AJ2955" cm="1">
        <f t="array" ref="AJ2955">MATCH(Table1[[#This Row],[Game_ID]],_xlfn.UNIQUE(_xlfn._xlws.FILTER(Table1[Game_ID],Table1[Team]=Table1[[#This Row],[Team]])),0)</f>
        <v>4</v>
      </c>
      <c r="AK2955">
        <f>IF(Table1[[#This Row],[Last5_Flag]]=1,1,0)</f>
        <v>0</v>
      </c>
      <c r="AL2955">
        <f>COUNTIFS(
    Table1[Player Name], Table1[[#This Row],[Player Name]],
    Table1[Position], Table1[[#This Row],[Position]]
)</f>
        <v>7</v>
      </c>
      <c r="AM2955" t="str" cm="1">
        <f t="array" ref="AM29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956" spans="1:39" x14ac:dyDescent="0.2">
      <c r="A2956" t="str">
        <f>TEXT(Table1[[#This Row],[Date]],"yyyymmdd") &amp; "_" &amp; (LEFT(D2956,3) &amp; "_" &amp; LEFT(E2956,3) &amp; "_" &amp; (Table1[[#This Row],[Game_no.]]))</f>
        <v>20260322_Whe_Sal_2</v>
      </c>
      <c r="B2956" s="1">
        <v>46103</v>
      </c>
      <c r="C2956" s="3">
        <v>2</v>
      </c>
      <c r="D2956" t="s">
        <v>270</v>
      </c>
      <c r="E2956" t="s">
        <v>427</v>
      </c>
      <c r="F2956" t="s">
        <v>427</v>
      </c>
      <c r="G2956" t="s">
        <v>270</v>
      </c>
      <c r="H2956" t="s">
        <v>480</v>
      </c>
      <c r="I2956" t="str">
        <f>TRIM(SUBSTITUTE(Table1[[#This Row],[Player]], " ", ""))</f>
        <v>A.Shrieve</v>
      </c>
      <c r="J2956">
        <v>2</v>
      </c>
      <c r="K2956">
        <v>0</v>
      </c>
      <c r="L2956">
        <v>0</v>
      </c>
      <c r="M2956">
        <v>0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f t="shared" si="132"/>
        <v>0</v>
      </c>
      <c r="W2956" t="s">
        <v>299</v>
      </c>
      <c r="X2956" s="3">
        <v>5</v>
      </c>
      <c r="Y2956">
        <v>1</v>
      </c>
      <c r="AF2956">
        <f>Table1[[#This Row],[AB]]+Table1[[#This Row],[BB]]+Table1[[#This Row],[SF]]</f>
        <v>3</v>
      </c>
      <c r="AG2956">
        <f>Table1[[#This Row],[H]]+Table1[[#This Row],[BB]]</f>
        <v>1</v>
      </c>
      <c r="AH2956">
        <f>Table1[[#This Row],[H]]-Table1[[#This Row],[2B]]-Table1[[#This Row],[3B]]-Table1[[#This Row],[HR]]</f>
        <v>0</v>
      </c>
      <c r="AI2956" s="3">
        <f>IF(Table1[[#This Row],[Team_Game_Number]] &gt;_xlfn.MAXIFS(Table1[Team_Game_Number],Table1[Team],Table1[[#This Row],[Team]]) - 5,1,0)</f>
        <v>0</v>
      </c>
      <c r="AJ2956" cm="1">
        <f t="array" ref="AJ2956">MATCH(Table1[[#This Row],[Game_ID]],_xlfn.UNIQUE(_xlfn._xlws.FILTER(Table1[Game_ID],Table1[Team]=Table1[[#This Row],[Team]])),0)</f>
        <v>4</v>
      </c>
      <c r="AK2956">
        <f>IF(Table1[[#This Row],[Last5_Flag]]=1,1,0)</f>
        <v>0</v>
      </c>
      <c r="AL2956">
        <f>COUNTIFS(
    Table1[Player Name], Table1[[#This Row],[Player Name]],
    Table1[Position], Table1[[#This Row],[Position]]
)</f>
        <v>1</v>
      </c>
      <c r="AM2956" t="str" cm="1">
        <f t="array" ref="AM29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957" spans="1:39" x14ac:dyDescent="0.2">
      <c r="A2957" t="str">
        <f>TEXT(Table1[[#This Row],[Date]],"yyyymmdd") &amp; "_" &amp; (LEFT(D2957,3) &amp; "_" &amp; LEFT(E2957,3) &amp; "_" &amp; (Table1[[#This Row],[Game_no.]]))</f>
        <v>20260322_Whe_Sal_2</v>
      </c>
      <c r="B2957" s="1">
        <v>46103</v>
      </c>
      <c r="C2957" s="3">
        <v>2</v>
      </c>
      <c r="D2957" t="s">
        <v>270</v>
      </c>
      <c r="E2957" t="s">
        <v>427</v>
      </c>
      <c r="F2957" t="s">
        <v>427</v>
      </c>
      <c r="G2957" t="s">
        <v>270</v>
      </c>
      <c r="H2957" t="s">
        <v>490</v>
      </c>
      <c r="I2957" t="str">
        <f>TRIM(SUBSTITUTE(Table1[[#This Row],[Player]], " ", ""))</f>
        <v>J.Gledhill</v>
      </c>
      <c r="J2957">
        <v>3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f t="shared" si="132"/>
        <v>0</v>
      </c>
      <c r="W2957" t="s">
        <v>52</v>
      </c>
      <c r="X2957" s="3">
        <v>6</v>
      </c>
      <c r="Y2957">
        <v>0</v>
      </c>
      <c r="AF2957">
        <f>Table1[[#This Row],[AB]]+Table1[[#This Row],[BB]]+Table1[[#This Row],[SF]]</f>
        <v>3</v>
      </c>
      <c r="AG2957">
        <f>Table1[[#This Row],[H]]+Table1[[#This Row],[BB]]</f>
        <v>0</v>
      </c>
      <c r="AH2957">
        <f>Table1[[#This Row],[H]]-Table1[[#This Row],[2B]]-Table1[[#This Row],[3B]]-Table1[[#This Row],[HR]]</f>
        <v>0</v>
      </c>
      <c r="AI2957" s="3">
        <f>IF(Table1[[#This Row],[Team_Game_Number]] &gt;_xlfn.MAXIFS(Table1[Team_Game_Number],Table1[Team],Table1[[#This Row],[Team]]) - 5,1,0)</f>
        <v>0</v>
      </c>
      <c r="AJ2957" cm="1">
        <f t="array" ref="AJ2957">MATCH(Table1[[#This Row],[Game_ID]],_xlfn.UNIQUE(_xlfn._xlws.FILTER(Table1[Game_ID],Table1[Team]=Table1[[#This Row],[Team]])),0)</f>
        <v>4</v>
      </c>
      <c r="AK2957">
        <f>IF(Table1[[#This Row],[Last5_Flag]]=1,1,0)</f>
        <v>0</v>
      </c>
      <c r="AL2957">
        <f>COUNTIFS(
    Table1[Player Name], Table1[[#This Row],[Player Name]],
    Table1[Position], Table1[[#This Row],[Position]]
)</f>
        <v>3</v>
      </c>
      <c r="AM2957" t="str" cm="1">
        <f t="array" ref="AM29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958" spans="1:39" x14ac:dyDescent="0.2">
      <c r="A2958" t="str">
        <f>TEXT(Table1[[#This Row],[Date]],"yyyymmdd") &amp; "_" &amp; (LEFT(D2958,3) &amp; "_" &amp; LEFT(E2958,3) &amp; "_" &amp; (Table1[[#This Row],[Game_no.]]))</f>
        <v>20260322_Whe_Sal_2</v>
      </c>
      <c r="B2958" s="1">
        <v>46103</v>
      </c>
      <c r="C2958" s="3">
        <v>2</v>
      </c>
      <c r="D2958" t="s">
        <v>270</v>
      </c>
      <c r="E2958" t="s">
        <v>427</v>
      </c>
      <c r="F2958" t="s">
        <v>427</v>
      </c>
      <c r="G2958" t="s">
        <v>270</v>
      </c>
      <c r="H2958" t="s">
        <v>471</v>
      </c>
      <c r="I2958" t="str">
        <f>TRIM(SUBSTITUTE(Table1[[#This Row],[Player]], " ", ""))</f>
        <v>K.Lemley</v>
      </c>
      <c r="J2958">
        <v>1</v>
      </c>
      <c r="K2958">
        <v>0</v>
      </c>
      <c r="L2958">
        <v>0</v>
      </c>
      <c r="M2958">
        <v>0</v>
      </c>
      <c r="N2958">
        <v>2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f t="shared" ref="V2958:V2991" si="133">L2958*1+P2958*2+Q2958*3+R2958*4</f>
        <v>0</v>
      </c>
      <c r="W2958" t="s">
        <v>116</v>
      </c>
      <c r="X2958" s="3">
        <v>7</v>
      </c>
      <c r="Y2958">
        <v>0</v>
      </c>
      <c r="Z2958">
        <v>1</v>
      </c>
      <c r="AA2958">
        <v>2</v>
      </c>
      <c r="AB2958">
        <v>1</v>
      </c>
      <c r="AC2958">
        <v>0</v>
      </c>
      <c r="AD2958">
        <v>0</v>
      </c>
      <c r="AE2958">
        <v>0</v>
      </c>
      <c r="AF2958">
        <f>Table1[[#This Row],[AB]]+Table1[[#This Row],[BB]]+Table1[[#This Row],[SF]]</f>
        <v>3</v>
      </c>
      <c r="AG2958">
        <f>Table1[[#This Row],[H]]+Table1[[#This Row],[BB]]</f>
        <v>2</v>
      </c>
      <c r="AH2958">
        <f>Table1[[#This Row],[H]]-Table1[[#This Row],[2B]]-Table1[[#This Row],[3B]]-Table1[[#This Row],[HR]]</f>
        <v>0</v>
      </c>
      <c r="AI2958" s="3">
        <f>IF(Table1[[#This Row],[Team_Game_Number]] &gt;_xlfn.MAXIFS(Table1[Team_Game_Number],Table1[Team],Table1[[#This Row],[Team]]) - 5,1,0)</f>
        <v>0</v>
      </c>
      <c r="AJ2958" cm="1">
        <f t="array" ref="AJ2958">MATCH(Table1[[#This Row],[Game_ID]],_xlfn.UNIQUE(_xlfn._xlws.FILTER(Table1[Game_ID],Table1[Team]=Table1[[#This Row],[Team]])),0)</f>
        <v>4</v>
      </c>
      <c r="AK2958">
        <f>IF(Table1[[#This Row],[Last5_Flag]]=1,1,0)</f>
        <v>0</v>
      </c>
      <c r="AL2958">
        <f>COUNTIFS(
    Table1[Player Name], Table1[[#This Row],[Player Name]],
    Table1[Position], Table1[[#This Row],[Position]]
)</f>
        <v>1</v>
      </c>
      <c r="AM2958" t="str" cm="1">
        <f t="array" ref="AM29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59" spans="1:39" x14ac:dyDescent="0.2">
      <c r="A2959" t="str">
        <f>TEXT(Table1[[#This Row],[Date]],"yyyymmdd") &amp; "_" &amp; (LEFT(D2959,3) &amp; "_" &amp; LEFT(E2959,3) &amp; "_" &amp; (Table1[[#This Row],[Game_no.]]))</f>
        <v>20260322_Whe_Sal_2</v>
      </c>
      <c r="B2959" s="1">
        <v>46103</v>
      </c>
      <c r="C2959" s="3">
        <v>2</v>
      </c>
      <c r="D2959" t="s">
        <v>270</v>
      </c>
      <c r="E2959" t="s">
        <v>427</v>
      </c>
      <c r="F2959" t="s">
        <v>427</v>
      </c>
      <c r="G2959" t="s">
        <v>270</v>
      </c>
      <c r="H2959" t="s">
        <v>483</v>
      </c>
      <c r="I2959" t="str">
        <f>TRIM(SUBSTITUTE(Table1[[#This Row],[Player]], " ", ""))</f>
        <v>A.Schultz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f t="shared" si="133"/>
        <v>0</v>
      </c>
      <c r="W2959" t="s">
        <v>53</v>
      </c>
      <c r="X2959" s="3">
        <v>8</v>
      </c>
      <c r="Y2959">
        <v>0</v>
      </c>
      <c r="AF2959">
        <f>Table1[[#This Row],[AB]]+Table1[[#This Row],[BB]]+Table1[[#This Row],[SF]]</f>
        <v>1</v>
      </c>
      <c r="AG2959">
        <f>Table1[[#This Row],[H]]+Table1[[#This Row],[BB]]</f>
        <v>0</v>
      </c>
      <c r="AH2959">
        <f>Table1[[#This Row],[H]]-Table1[[#This Row],[2B]]-Table1[[#This Row],[3B]]-Table1[[#This Row],[HR]]</f>
        <v>0</v>
      </c>
      <c r="AI2959" s="3">
        <f>IF(Table1[[#This Row],[Team_Game_Number]] &gt;_xlfn.MAXIFS(Table1[Team_Game_Number],Table1[Team],Table1[[#This Row],[Team]]) - 5,1,0)</f>
        <v>0</v>
      </c>
      <c r="AJ2959" cm="1">
        <f t="array" ref="AJ2959">MATCH(Table1[[#This Row],[Game_ID]],_xlfn.UNIQUE(_xlfn._xlws.FILTER(Table1[Game_ID],Table1[Team]=Table1[[#This Row],[Team]])),0)</f>
        <v>4</v>
      </c>
      <c r="AK2959">
        <f>IF(Table1[[#This Row],[Last5_Flag]]=1,1,0)</f>
        <v>0</v>
      </c>
      <c r="AL2959">
        <f>COUNTIFS(
    Table1[Player Name], Table1[[#This Row],[Player Name]],
    Table1[Position], Table1[[#This Row],[Position]]
)</f>
        <v>3</v>
      </c>
      <c r="AM2959" t="str" cm="1">
        <f t="array" ref="AM29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960" spans="1:39" x14ac:dyDescent="0.2">
      <c r="A2960" t="str">
        <f>TEXT(Table1[[#This Row],[Date]],"yyyymmdd") &amp; "_" &amp; (LEFT(D2960,3) &amp; "_" &amp; LEFT(E2960,3) &amp; "_" &amp; (Table1[[#This Row],[Game_no.]]))</f>
        <v>20260322_Whe_Sal_2</v>
      </c>
      <c r="B2960" s="1">
        <v>46103</v>
      </c>
      <c r="C2960" s="3">
        <v>2</v>
      </c>
      <c r="D2960" t="s">
        <v>270</v>
      </c>
      <c r="E2960" t="s">
        <v>427</v>
      </c>
      <c r="F2960" t="s">
        <v>427</v>
      </c>
      <c r="G2960" t="s">
        <v>270</v>
      </c>
      <c r="H2960" t="s">
        <v>499</v>
      </c>
      <c r="I2960" t="str">
        <f>TRIM(SUBSTITUTE(Table1[[#This Row],[Player]], " ", ""))</f>
        <v>A.Harki</v>
      </c>
      <c r="J2960">
        <v>1</v>
      </c>
      <c r="K2960">
        <v>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f t="shared" si="133"/>
        <v>1</v>
      </c>
      <c r="W2960" t="s">
        <v>74</v>
      </c>
      <c r="X2960" s="3">
        <v>8</v>
      </c>
      <c r="Y2960">
        <v>0</v>
      </c>
      <c r="AF2960">
        <f>Table1[[#This Row],[AB]]+Table1[[#This Row],[BB]]+Table1[[#This Row],[SF]]</f>
        <v>1</v>
      </c>
      <c r="AG2960">
        <f>Table1[[#This Row],[H]]+Table1[[#This Row],[BB]]</f>
        <v>1</v>
      </c>
      <c r="AH2960">
        <f>Table1[[#This Row],[H]]-Table1[[#This Row],[2B]]-Table1[[#This Row],[3B]]-Table1[[#This Row],[HR]]</f>
        <v>1</v>
      </c>
      <c r="AI2960" s="3">
        <f>IF(Table1[[#This Row],[Team_Game_Number]] &gt;_xlfn.MAXIFS(Table1[Team_Game_Number],Table1[Team],Table1[[#This Row],[Team]]) - 5,1,0)</f>
        <v>0</v>
      </c>
      <c r="AJ2960" cm="1">
        <f t="array" ref="AJ2960">MATCH(Table1[[#This Row],[Game_ID]],_xlfn.UNIQUE(_xlfn._xlws.FILTER(Table1[Game_ID],Table1[Team]=Table1[[#This Row],[Team]])),0)</f>
        <v>4</v>
      </c>
      <c r="AK2960">
        <f>IF(Table1[[#This Row],[Last5_Flag]]=1,1,0)</f>
        <v>0</v>
      </c>
      <c r="AL2960">
        <f>COUNTIFS(
    Table1[Player Name], Table1[[#This Row],[Player Name]],
    Table1[Position], Table1[[#This Row],[Position]]
)</f>
        <v>2</v>
      </c>
      <c r="AM2960" t="str" cm="1">
        <f t="array" ref="AM29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961" spans="1:39" x14ac:dyDescent="0.2">
      <c r="A2961" t="str">
        <f>TEXT(Table1[[#This Row],[Date]],"yyyymmdd") &amp; "_" &amp; (LEFT(D2961,3) &amp; "_" &amp; LEFT(E2961,3) &amp; "_" &amp; (Table1[[#This Row],[Game_no.]]))</f>
        <v>20260322_Whe_Sal_2</v>
      </c>
      <c r="B2961" s="1">
        <v>46103</v>
      </c>
      <c r="C2961" s="3">
        <v>2</v>
      </c>
      <c r="D2961" t="s">
        <v>270</v>
      </c>
      <c r="E2961" t="s">
        <v>427</v>
      </c>
      <c r="F2961" t="s">
        <v>427</v>
      </c>
      <c r="G2961" t="s">
        <v>270</v>
      </c>
      <c r="H2961" t="s">
        <v>472</v>
      </c>
      <c r="I2961" t="str">
        <f>TRIM(SUBSTITUTE(Table1[[#This Row],[Player]], " ", ""))</f>
        <v>G.Alvaro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f t="shared" si="133"/>
        <v>0</v>
      </c>
      <c r="W2961" t="s">
        <v>74</v>
      </c>
      <c r="X2961" s="3">
        <v>8</v>
      </c>
      <c r="Y2961">
        <v>0</v>
      </c>
      <c r="AF2961">
        <f>Table1[[#This Row],[AB]]+Table1[[#This Row],[BB]]+Table1[[#This Row],[SF]]</f>
        <v>1</v>
      </c>
      <c r="AG2961">
        <f>Table1[[#This Row],[H]]+Table1[[#This Row],[BB]]</f>
        <v>0</v>
      </c>
      <c r="AH2961">
        <f>Table1[[#This Row],[H]]-Table1[[#This Row],[2B]]-Table1[[#This Row],[3B]]-Table1[[#This Row],[HR]]</f>
        <v>0</v>
      </c>
      <c r="AI2961" s="3">
        <f>IF(Table1[[#This Row],[Team_Game_Number]] &gt;_xlfn.MAXIFS(Table1[Team_Game_Number],Table1[Team],Table1[[#This Row],[Team]]) - 5,1,0)</f>
        <v>0</v>
      </c>
      <c r="AJ2961" cm="1">
        <f t="array" ref="AJ2961">MATCH(Table1[[#This Row],[Game_ID]],_xlfn.UNIQUE(_xlfn._xlws.FILTER(Table1[Game_ID],Table1[Team]=Table1[[#This Row],[Team]])),0)</f>
        <v>4</v>
      </c>
      <c r="AK2961">
        <f>IF(Table1[[#This Row],[Last5_Flag]]=1,1,0)</f>
        <v>0</v>
      </c>
      <c r="AL2961">
        <f>COUNTIFS(
    Table1[Player Name], Table1[[#This Row],[Player Name]],
    Table1[Position], Table1[[#This Row],[Position]]
)</f>
        <v>3</v>
      </c>
      <c r="AM2961" t="str" cm="1">
        <f t="array" ref="AM29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2962" spans="1:39" x14ac:dyDescent="0.2">
      <c r="A2962" t="str">
        <f>TEXT(Table1[[#This Row],[Date]],"yyyymmdd") &amp; "_" &amp; (LEFT(D2962,3) &amp; "_" &amp; LEFT(E2962,3) &amp; "_" &amp; (Table1[[#This Row],[Game_no.]]))</f>
        <v>20260322_Whe_Sal_2</v>
      </c>
      <c r="B2962" s="1">
        <v>46103</v>
      </c>
      <c r="C2962" s="3">
        <v>2</v>
      </c>
      <c r="D2962" t="s">
        <v>270</v>
      </c>
      <c r="E2962" t="s">
        <v>427</v>
      </c>
      <c r="F2962" t="s">
        <v>427</v>
      </c>
      <c r="G2962" t="s">
        <v>270</v>
      </c>
      <c r="H2962" t="s">
        <v>468</v>
      </c>
      <c r="I2962" t="str">
        <f>TRIM(SUBSTITUTE(Table1[[#This Row],[Player]], " ", ""))</f>
        <v>B.Ortiz</v>
      </c>
      <c r="J2962">
        <v>3</v>
      </c>
      <c r="K2962">
        <v>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f t="shared" si="133"/>
        <v>1</v>
      </c>
      <c r="W2962" t="s">
        <v>48</v>
      </c>
      <c r="X2962" s="3">
        <v>9</v>
      </c>
      <c r="Y2962">
        <v>0</v>
      </c>
      <c r="AF2962">
        <f>Table1[[#This Row],[AB]]+Table1[[#This Row],[BB]]+Table1[[#This Row],[SF]]</f>
        <v>3</v>
      </c>
      <c r="AG2962">
        <f>Table1[[#This Row],[H]]+Table1[[#This Row],[BB]]</f>
        <v>1</v>
      </c>
      <c r="AH2962">
        <f>Table1[[#This Row],[H]]-Table1[[#This Row],[2B]]-Table1[[#This Row],[3B]]-Table1[[#This Row],[HR]]</f>
        <v>1</v>
      </c>
      <c r="AI2962" s="3">
        <f>IF(Table1[[#This Row],[Team_Game_Number]] &gt;_xlfn.MAXIFS(Table1[Team_Game_Number],Table1[Team],Table1[[#This Row],[Team]]) - 5,1,0)</f>
        <v>0</v>
      </c>
      <c r="AJ2962" cm="1">
        <f t="array" ref="AJ2962">MATCH(Table1[[#This Row],[Game_ID]],_xlfn.UNIQUE(_xlfn._xlws.FILTER(Table1[Game_ID],Table1[Team]=Table1[[#This Row],[Team]])),0)</f>
        <v>4</v>
      </c>
      <c r="AK2962">
        <f>IF(Table1[[#This Row],[Last5_Flag]]=1,1,0)</f>
        <v>0</v>
      </c>
      <c r="AL2962">
        <f>COUNTIFS(
    Table1[Player Name], Table1[[#This Row],[Player Name]],
    Table1[Position], Table1[[#This Row],[Position]]
)</f>
        <v>9</v>
      </c>
      <c r="AM2962" t="str" cm="1">
        <f t="array" ref="AM29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963" spans="1:39" x14ac:dyDescent="0.2">
      <c r="A2963" t="str">
        <f>TEXT(Table1[[#This Row],[Date]],"yyyymmdd") &amp; "_" &amp; (LEFT(D2963,3) &amp; "_" &amp; LEFT(E2963,3) &amp; "_" &amp; (Table1[[#This Row],[Game_no.]]))</f>
        <v>20260322_Whe_Sal_2</v>
      </c>
      <c r="B2963" s="1">
        <v>46103</v>
      </c>
      <c r="C2963" s="3">
        <v>2</v>
      </c>
      <c r="D2963" t="s">
        <v>270</v>
      </c>
      <c r="E2963" t="s">
        <v>427</v>
      </c>
      <c r="F2963" t="s">
        <v>427</v>
      </c>
      <c r="G2963" t="s">
        <v>270</v>
      </c>
      <c r="H2963" t="s">
        <v>500</v>
      </c>
      <c r="I2963" t="str">
        <f>TRIM(SUBSTITUTE(Table1[[#This Row],[Player]], " ", ""))</f>
        <v>D.Coble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f t="shared" si="133"/>
        <v>0</v>
      </c>
      <c r="W2963" t="s">
        <v>54</v>
      </c>
      <c r="X2963" s="3"/>
      <c r="Y2963">
        <v>0</v>
      </c>
      <c r="AF2963">
        <f>Table1[[#This Row],[AB]]+Table1[[#This Row],[BB]]+Table1[[#This Row],[SF]]</f>
        <v>0</v>
      </c>
      <c r="AG2963">
        <f>Table1[[#This Row],[H]]+Table1[[#This Row],[BB]]</f>
        <v>0</v>
      </c>
      <c r="AH2963">
        <f>Table1[[#This Row],[H]]-Table1[[#This Row],[2B]]-Table1[[#This Row],[3B]]-Table1[[#This Row],[HR]]</f>
        <v>0</v>
      </c>
      <c r="AI2963" s="3">
        <f>IF(Table1[[#This Row],[Team_Game_Number]] &gt;_xlfn.MAXIFS(Table1[Team_Game_Number],Table1[Team],Table1[[#This Row],[Team]]) - 5,1,0)</f>
        <v>0</v>
      </c>
      <c r="AJ2963" cm="1">
        <f t="array" ref="AJ2963">MATCH(Table1[[#This Row],[Game_ID]],_xlfn.UNIQUE(_xlfn._xlws.FILTER(Table1[Game_ID],Table1[Team]=Table1[[#This Row],[Team]])),0)</f>
        <v>4</v>
      </c>
      <c r="AK2963">
        <f>IF(Table1[[#This Row],[Last5_Flag]]=1,1,0)</f>
        <v>0</v>
      </c>
      <c r="AL2963">
        <f>COUNTIFS(
    Table1[Player Name], Table1[[#This Row],[Player Name]],
    Table1[Position], Table1[[#This Row],[Position]]
)</f>
        <v>1</v>
      </c>
      <c r="AM2963" t="str" cm="1">
        <f t="array" ref="AM29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964" spans="1:39" x14ac:dyDescent="0.2">
      <c r="A2964" t="str">
        <f>TEXT(Table1[[#This Row],[Date]],"yyyymmdd") &amp; "_" &amp; (LEFT(D2964,3) &amp; "_" &amp; LEFT(E2964,3) &amp; "_" &amp; (Table1[[#This Row],[Game_no.]]))</f>
        <v>20260323_Whe_Poi_1</v>
      </c>
      <c r="B2964" s="1">
        <v>46104</v>
      </c>
      <c r="C2964" s="3">
        <v>1</v>
      </c>
      <c r="D2964" t="s">
        <v>270</v>
      </c>
      <c r="E2964" t="s">
        <v>245</v>
      </c>
      <c r="F2964" t="s">
        <v>270</v>
      </c>
      <c r="G2964" t="s">
        <v>245</v>
      </c>
      <c r="H2964" t="s">
        <v>330</v>
      </c>
      <c r="I2964" t="str">
        <f>TRIM(SUBSTITUTE(Table1[[#This Row],[Player]], " ", ""))</f>
        <v>M.Harrison</v>
      </c>
      <c r="J2964">
        <v>3</v>
      </c>
      <c r="K2964">
        <v>1</v>
      </c>
      <c r="L2964">
        <v>1</v>
      </c>
      <c r="M2964">
        <v>1</v>
      </c>
      <c r="N2964">
        <v>1</v>
      </c>
      <c r="O2964">
        <v>2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f t="shared" si="133"/>
        <v>1</v>
      </c>
      <c r="W2964" t="s">
        <v>54</v>
      </c>
      <c r="X2964" s="3">
        <v>1</v>
      </c>
      <c r="Y2964">
        <v>0</v>
      </c>
      <c r="AF2964">
        <f>Table1[[#This Row],[AB]]+Table1[[#This Row],[BB]]+Table1[[#This Row],[SF]]</f>
        <v>4</v>
      </c>
      <c r="AG2964">
        <f>Table1[[#This Row],[H]]+Table1[[#This Row],[BB]]</f>
        <v>2</v>
      </c>
      <c r="AH2964">
        <f>Table1[[#This Row],[H]]-Table1[[#This Row],[2B]]-Table1[[#This Row],[3B]]-Table1[[#This Row],[HR]]</f>
        <v>1</v>
      </c>
      <c r="AI2964" s="3">
        <f>IF(Table1[[#This Row],[Team_Game_Number]] &gt;_xlfn.MAXIFS(Table1[Team_Game_Number],Table1[Team],Table1[[#This Row],[Team]]) - 5,1,0)</f>
        <v>0</v>
      </c>
      <c r="AJ2964" cm="1">
        <f t="array" ref="AJ2964">MATCH(Table1[[#This Row],[Game_ID]],_xlfn.UNIQUE(_xlfn._xlws.FILTER(Table1[Game_ID],Table1[Team]=Table1[[#This Row],[Team]])),0)</f>
        <v>21</v>
      </c>
      <c r="AK2964">
        <f>IF(Table1[[#This Row],[Last5_Flag]]=1,1,0)</f>
        <v>0</v>
      </c>
      <c r="AL2964">
        <f>COUNTIFS(
    Table1[Player Name], Table1[[#This Row],[Player Name]],
    Table1[Position], Table1[[#This Row],[Position]]
)</f>
        <v>11</v>
      </c>
      <c r="AM2964" t="str" cm="1">
        <f t="array" ref="AM29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965" spans="1:39" x14ac:dyDescent="0.2">
      <c r="A2965" t="str">
        <f>TEXT(Table1[[#This Row],[Date]],"yyyymmdd") &amp; "_" &amp; (LEFT(D2965,3) &amp; "_" &amp; LEFT(E2965,3) &amp; "_" &amp; (Table1[[#This Row],[Game_no.]]))</f>
        <v>20260323_Whe_Poi_1</v>
      </c>
      <c r="B2965" s="1">
        <v>46104</v>
      </c>
      <c r="C2965" s="3">
        <v>1</v>
      </c>
      <c r="D2965" t="s">
        <v>270</v>
      </c>
      <c r="E2965" t="s">
        <v>245</v>
      </c>
      <c r="F2965" t="s">
        <v>270</v>
      </c>
      <c r="G2965" t="s">
        <v>245</v>
      </c>
      <c r="H2965" t="s">
        <v>282</v>
      </c>
      <c r="I2965" t="str">
        <f>TRIM(SUBSTITUTE(Table1[[#This Row],[Player]], " ", ""))</f>
        <v>A.Kresak</v>
      </c>
      <c r="J2965">
        <v>4</v>
      </c>
      <c r="K2965">
        <v>3</v>
      </c>
      <c r="L2965">
        <v>1</v>
      </c>
      <c r="M2965">
        <v>0</v>
      </c>
      <c r="N2965">
        <v>0</v>
      </c>
      <c r="O2965">
        <v>2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f t="shared" si="133"/>
        <v>1</v>
      </c>
      <c r="W2965" t="s">
        <v>53</v>
      </c>
      <c r="X2965" s="3">
        <v>2</v>
      </c>
      <c r="Y2965">
        <v>0</v>
      </c>
      <c r="AF2965">
        <f>Table1[[#This Row],[AB]]+Table1[[#This Row],[BB]]+Table1[[#This Row],[SF]]</f>
        <v>4</v>
      </c>
      <c r="AG2965">
        <f>Table1[[#This Row],[H]]+Table1[[#This Row],[BB]]</f>
        <v>1</v>
      </c>
      <c r="AH2965">
        <f>Table1[[#This Row],[H]]-Table1[[#This Row],[2B]]-Table1[[#This Row],[3B]]-Table1[[#This Row],[HR]]</f>
        <v>1</v>
      </c>
      <c r="AI2965" s="3">
        <f>IF(Table1[[#This Row],[Team_Game_Number]] &gt;_xlfn.MAXIFS(Table1[Team_Game_Number],Table1[Team],Table1[[#This Row],[Team]]) - 5,1,0)</f>
        <v>0</v>
      </c>
      <c r="AJ2965" cm="1">
        <f t="array" ref="AJ2965">MATCH(Table1[[#This Row],[Game_ID]],_xlfn.UNIQUE(_xlfn._xlws.FILTER(Table1[Game_ID],Table1[Team]=Table1[[#This Row],[Team]])),0)</f>
        <v>21</v>
      </c>
      <c r="AK2965">
        <f>IF(Table1[[#This Row],[Last5_Flag]]=1,1,0)</f>
        <v>0</v>
      </c>
      <c r="AL2965">
        <f>COUNTIFS(
    Table1[Player Name], Table1[[#This Row],[Player Name]],
    Table1[Position], Table1[[#This Row],[Position]]
)</f>
        <v>19</v>
      </c>
      <c r="AM2965" t="str" cm="1">
        <f t="array" ref="AM29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966" spans="1:39" x14ac:dyDescent="0.2">
      <c r="A2966" t="str">
        <f>TEXT(Table1[[#This Row],[Date]],"yyyymmdd") &amp; "_" &amp; (LEFT(D2966,3) &amp; "_" &amp; LEFT(E2966,3) &amp; "_" &amp; (Table1[[#This Row],[Game_no.]]))</f>
        <v>20260323_Whe_Poi_1</v>
      </c>
      <c r="B2966" s="1">
        <v>46104</v>
      </c>
      <c r="C2966" s="3">
        <v>1</v>
      </c>
      <c r="D2966" t="s">
        <v>270</v>
      </c>
      <c r="E2966" t="s">
        <v>245</v>
      </c>
      <c r="F2966" t="s">
        <v>270</v>
      </c>
      <c r="G2966" t="s">
        <v>245</v>
      </c>
      <c r="H2966" t="s">
        <v>274</v>
      </c>
      <c r="I2966" t="str">
        <f>TRIM(SUBSTITUTE(Table1[[#This Row],[Player]], " ", ""))</f>
        <v>M.Burns</v>
      </c>
      <c r="J2966">
        <v>2</v>
      </c>
      <c r="K2966">
        <v>2</v>
      </c>
      <c r="L2966">
        <v>1</v>
      </c>
      <c r="M2966">
        <v>2</v>
      </c>
      <c r="N2966">
        <v>2</v>
      </c>
      <c r="O2966">
        <v>1</v>
      </c>
      <c r="P2966">
        <v>0</v>
      </c>
      <c r="Q2966">
        <v>0</v>
      </c>
      <c r="R2966">
        <v>1</v>
      </c>
      <c r="S2966">
        <v>1</v>
      </c>
      <c r="T2966">
        <v>0</v>
      </c>
      <c r="U2966">
        <v>0</v>
      </c>
      <c r="V2966">
        <f t="shared" si="133"/>
        <v>5</v>
      </c>
      <c r="W2966" t="s">
        <v>43</v>
      </c>
      <c r="X2966" s="3">
        <v>3</v>
      </c>
      <c r="Y2966">
        <v>0</v>
      </c>
      <c r="AF2966">
        <f>Table1[[#This Row],[AB]]+Table1[[#This Row],[BB]]+Table1[[#This Row],[SF]]</f>
        <v>4</v>
      </c>
      <c r="AG2966">
        <f>Table1[[#This Row],[H]]+Table1[[#This Row],[BB]]</f>
        <v>3</v>
      </c>
      <c r="AH2966">
        <f>Table1[[#This Row],[H]]-Table1[[#This Row],[2B]]-Table1[[#This Row],[3B]]-Table1[[#This Row],[HR]]</f>
        <v>0</v>
      </c>
      <c r="AI2966" s="3">
        <f>IF(Table1[[#This Row],[Team_Game_Number]] &gt;_xlfn.MAXIFS(Table1[Team_Game_Number],Table1[Team],Table1[[#This Row],[Team]]) - 5,1,0)</f>
        <v>0</v>
      </c>
      <c r="AJ2966" cm="1">
        <f t="array" ref="AJ2966">MATCH(Table1[[#This Row],[Game_ID]],_xlfn.UNIQUE(_xlfn._xlws.FILTER(Table1[Game_ID],Table1[Team]=Table1[[#This Row],[Team]])),0)</f>
        <v>21</v>
      </c>
      <c r="AK2966">
        <f>IF(Table1[[#This Row],[Last5_Flag]]=1,1,0)</f>
        <v>0</v>
      </c>
      <c r="AL2966">
        <f>COUNTIFS(
    Table1[Player Name], Table1[[#This Row],[Player Name]],
    Table1[Position], Table1[[#This Row],[Position]]
)</f>
        <v>12</v>
      </c>
      <c r="AM2966" t="str" cm="1">
        <f t="array" ref="AM29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967" spans="1:39" x14ac:dyDescent="0.2">
      <c r="A2967" t="str">
        <f>TEXT(Table1[[#This Row],[Date]],"yyyymmdd") &amp; "_" &amp; (LEFT(D2967,3) &amp; "_" &amp; LEFT(E2967,3) &amp; "_" &amp; (Table1[[#This Row],[Game_no.]]))</f>
        <v>20260323_Whe_Poi_1</v>
      </c>
      <c r="B2967" s="1">
        <v>46104</v>
      </c>
      <c r="C2967" s="3">
        <v>1</v>
      </c>
      <c r="D2967" t="s">
        <v>270</v>
      </c>
      <c r="E2967" t="s">
        <v>245</v>
      </c>
      <c r="F2967" t="s">
        <v>270</v>
      </c>
      <c r="G2967" t="s">
        <v>245</v>
      </c>
      <c r="H2967" t="s">
        <v>283</v>
      </c>
      <c r="I2967" t="str">
        <f>TRIM(SUBSTITUTE(Table1[[#This Row],[Player]], " ", ""))</f>
        <v>T.Taufahema</v>
      </c>
      <c r="J2967">
        <v>3</v>
      </c>
      <c r="K2967">
        <v>1</v>
      </c>
      <c r="L2967">
        <v>1</v>
      </c>
      <c r="M2967">
        <v>0</v>
      </c>
      <c r="N2967">
        <v>1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f t="shared" si="133"/>
        <v>1</v>
      </c>
      <c r="W2967" t="s">
        <v>8</v>
      </c>
      <c r="X2967" s="3">
        <v>4</v>
      </c>
      <c r="Y2967">
        <v>0</v>
      </c>
      <c r="AF2967">
        <f>Table1[[#This Row],[AB]]+Table1[[#This Row],[BB]]+Table1[[#This Row],[SF]]</f>
        <v>4</v>
      </c>
      <c r="AG2967">
        <f>Table1[[#This Row],[H]]+Table1[[#This Row],[BB]]</f>
        <v>2</v>
      </c>
      <c r="AH2967">
        <f>Table1[[#This Row],[H]]-Table1[[#This Row],[2B]]-Table1[[#This Row],[3B]]-Table1[[#This Row],[HR]]</f>
        <v>1</v>
      </c>
      <c r="AI2967" s="3">
        <f>IF(Table1[[#This Row],[Team_Game_Number]] &gt;_xlfn.MAXIFS(Table1[Team_Game_Number],Table1[Team],Table1[[#This Row],[Team]]) - 5,1,0)</f>
        <v>0</v>
      </c>
      <c r="AJ2967" cm="1">
        <f t="array" ref="AJ2967">MATCH(Table1[[#This Row],[Game_ID]],_xlfn.UNIQUE(_xlfn._xlws.FILTER(Table1[Game_ID],Table1[Team]=Table1[[#This Row],[Team]])),0)</f>
        <v>21</v>
      </c>
      <c r="AK2967">
        <f>IF(Table1[[#This Row],[Last5_Flag]]=1,1,0)</f>
        <v>0</v>
      </c>
      <c r="AL2967">
        <f>COUNTIFS(
    Table1[Player Name], Table1[[#This Row],[Player Name]],
    Table1[Position], Table1[[#This Row],[Position]]
)</f>
        <v>9</v>
      </c>
      <c r="AM2967" t="str" cm="1">
        <f t="array" ref="AM29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968" spans="1:39" x14ac:dyDescent="0.2">
      <c r="A2968" t="str">
        <f>TEXT(Table1[[#This Row],[Date]],"yyyymmdd") &amp; "_" &amp; (LEFT(D2968,3) &amp; "_" &amp; LEFT(E2968,3) &amp; "_" &amp; (Table1[[#This Row],[Game_no.]]))</f>
        <v>20260323_Whe_Poi_1</v>
      </c>
      <c r="B2968" s="1">
        <v>46104</v>
      </c>
      <c r="C2968" s="3">
        <v>1</v>
      </c>
      <c r="D2968" t="s">
        <v>270</v>
      </c>
      <c r="E2968" t="s">
        <v>245</v>
      </c>
      <c r="F2968" t="s">
        <v>270</v>
      </c>
      <c r="G2968" t="s">
        <v>245</v>
      </c>
      <c r="H2968" t="s">
        <v>277</v>
      </c>
      <c r="I2968" t="str">
        <f>TRIM(SUBSTITUTE(Table1[[#This Row],[Player]], " ", ""))</f>
        <v>M.Clark</v>
      </c>
      <c r="J2968">
        <v>4</v>
      </c>
      <c r="K2968">
        <v>1</v>
      </c>
      <c r="L2968">
        <v>3</v>
      </c>
      <c r="M2968">
        <v>6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f t="shared" si="133"/>
        <v>5</v>
      </c>
      <c r="W2968" t="s">
        <v>50</v>
      </c>
      <c r="X2968" s="3">
        <v>5</v>
      </c>
      <c r="Y2968">
        <v>0</v>
      </c>
      <c r="AF2968">
        <f>Table1[[#This Row],[AB]]+Table1[[#This Row],[BB]]+Table1[[#This Row],[SF]]</f>
        <v>4</v>
      </c>
      <c r="AG2968">
        <f>Table1[[#This Row],[H]]+Table1[[#This Row],[BB]]</f>
        <v>3</v>
      </c>
      <c r="AH2968">
        <f>Table1[[#This Row],[H]]-Table1[[#This Row],[2B]]-Table1[[#This Row],[3B]]-Table1[[#This Row],[HR]]</f>
        <v>2</v>
      </c>
      <c r="AI2968" s="3">
        <f>IF(Table1[[#This Row],[Team_Game_Number]] &gt;_xlfn.MAXIFS(Table1[Team_Game_Number],Table1[Team],Table1[[#This Row],[Team]]) - 5,1,0)</f>
        <v>0</v>
      </c>
      <c r="AJ2968" cm="1">
        <f t="array" ref="AJ2968">MATCH(Table1[[#This Row],[Game_ID]],_xlfn.UNIQUE(_xlfn._xlws.FILTER(Table1[Game_ID],Table1[Team]=Table1[[#This Row],[Team]])),0)</f>
        <v>21</v>
      </c>
      <c r="AK2968">
        <f>IF(Table1[[#This Row],[Last5_Flag]]=1,1,0)</f>
        <v>0</v>
      </c>
      <c r="AL2968">
        <f>COUNTIFS(
    Table1[Player Name], Table1[[#This Row],[Player Name]],
    Table1[Position], Table1[[#This Row],[Position]]
)</f>
        <v>8</v>
      </c>
      <c r="AM2968" t="str" cm="1">
        <f t="array" ref="AM29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969" spans="1:39" x14ac:dyDescent="0.2">
      <c r="A2969" t="str">
        <f>TEXT(Table1[[#This Row],[Date]],"yyyymmdd") &amp; "_" &amp; (LEFT(D2969,3) &amp; "_" &amp; LEFT(E2969,3) &amp; "_" &amp; (Table1[[#This Row],[Game_no.]]))</f>
        <v>20260323_Whe_Poi_1</v>
      </c>
      <c r="B2969" s="1">
        <v>46104</v>
      </c>
      <c r="C2969" s="3">
        <v>1</v>
      </c>
      <c r="D2969" t="s">
        <v>270</v>
      </c>
      <c r="E2969" t="s">
        <v>245</v>
      </c>
      <c r="F2969" t="s">
        <v>270</v>
      </c>
      <c r="G2969" t="s">
        <v>245</v>
      </c>
      <c r="H2969" t="s">
        <v>278</v>
      </c>
      <c r="I2969" t="str">
        <f>TRIM(SUBSTITUTE(Table1[[#This Row],[Player]], " ", ""))</f>
        <v>E.Troxel</v>
      </c>
      <c r="J2969">
        <v>2</v>
      </c>
      <c r="K2969">
        <v>1</v>
      </c>
      <c r="L2969">
        <v>1</v>
      </c>
      <c r="M2969">
        <v>0</v>
      </c>
      <c r="N2969">
        <v>2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f t="shared" si="133"/>
        <v>1</v>
      </c>
      <c r="W2969" t="s">
        <v>52</v>
      </c>
      <c r="X2969" s="3">
        <v>6</v>
      </c>
      <c r="Y2969">
        <v>1</v>
      </c>
      <c r="AF2969">
        <f>Table1[[#This Row],[AB]]+Table1[[#This Row],[BB]]+Table1[[#This Row],[SF]]</f>
        <v>4</v>
      </c>
      <c r="AG2969">
        <f>Table1[[#This Row],[H]]+Table1[[#This Row],[BB]]</f>
        <v>3</v>
      </c>
      <c r="AH2969">
        <f>Table1[[#This Row],[H]]-Table1[[#This Row],[2B]]-Table1[[#This Row],[3B]]-Table1[[#This Row],[HR]]</f>
        <v>1</v>
      </c>
      <c r="AI2969" s="3">
        <f>IF(Table1[[#This Row],[Team_Game_Number]] &gt;_xlfn.MAXIFS(Table1[Team_Game_Number],Table1[Team],Table1[[#This Row],[Team]]) - 5,1,0)</f>
        <v>0</v>
      </c>
      <c r="AJ2969" cm="1">
        <f t="array" ref="AJ2969">MATCH(Table1[[#This Row],[Game_ID]],_xlfn.UNIQUE(_xlfn._xlws.FILTER(Table1[Game_ID],Table1[Team]=Table1[[#This Row],[Team]])),0)</f>
        <v>21</v>
      </c>
      <c r="AK2969">
        <f>IF(Table1[[#This Row],[Last5_Flag]]=1,1,0)</f>
        <v>0</v>
      </c>
      <c r="AL2969">
        <f>COUNTIFS(
    Table1[Player Name], Table1[[#This Row],[Player Name]],
    Table1[Position], Table1[[#This Row],[Position]]
)</f>
        <v>15</v>
      </c>
      <c r="AM2969" t="str" cm="1">
        <f t="array" ref="AM29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970" spans="1:39" x14ac:dyDescent="0.2">
      <c r="A2970" t="str">
        <f>TEXT(Table1[[#This Row],[Date]],"yyyymmdd") &amp; "_" &amp; (LEFT(D2970,3) &amp; "_" &amp; LEFT(E2970,3) &amp; "_" &amp; (Table1[[#This Row],[Game_no.]]))</f>
        <v>20260323_Whe_Poi_1</v>
      </c>
      <c r="B2970" s="1">
        <v>46104</v>
      </c>
      <c r="C2970" s="3">
        <v>1</v>
      </c>
      <c r="D2970" t="s">
        <v>270</v>
      </c>
      <c r="E2970" t="s">
        <v>245</v>
      </c>
      <c r="F2970" t="s">
        <v>270</v>
      </c>
      <c r="G2970" t="s">
        <v>245</v>
      </c>
      <c r="H2970" t="s">
        <v>285</v>
      </c>
      <c r="I2970" t="str">
        <f>TRIM(SUBSTITUTE(Table1[[#This Row],[Player]], " ", ""))</f>
        <v>K.Shields</v>
      </c>
      <c r="J2970">
        <v>3</v>
      </c>
      <c r="K2970">
        <v>1</v>
      </c>
      <c r="L2970">
        <v>2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f t="shared" si="133"/>
        <v>2</v>
      </c>
      <c r="W2970" t="s">
        <v>58</v>
      </c>
      <c r="X2970" s="3">
        <v>7</v>
      </c>
      <c r="Y2970">
        <v>0</v>
      </c>
      <c r="Z2970">
        <v>5</v>
      </c>
      <c r="AA2970">
        <v>5</v>
      </c>
      <c r="AB2970">
        <v>4</v>
      </c>
      <c r="AC2970">
        <v>4</v>
      </c>
      <c r="AD2970">
        <v>3</v>
      </c>
      <c r="AE2970">
        <v>8</v>
      </c>
      <c r="AF2970">
        <f>Table1[[#This Row],[AB]]+Table1[[#This Row],[BB]]+Table1[[#This Row],[SF]]</f>
        <v>3</v>
      </c>
      <c r="AG2970">
        <f>Table1[[#This Row],[H]]+Table1[[#This Row],[BB]]</f>
        <v>2</v>
      </c>
      <c r="AH2970">
        <f>Table1[[#This Row],[H]]-Table1[[#This Row],[2B]]-Table1[[#This Row],[3B]]-Table1[[#This Row],[HR]]</f>
        <v>2</v>
      </c>
      <c r="AI2970" s="3">
        <f>IF(Table1[[#This Row],[Team_Game_Number]] &gt;_xlfn.MAXIFS(Table1[Team_Game_Number],Table1[Team],Table1[[#This Row],[Team]]) - 5,1,0)</f>
        <v>0</v>
      </c>
      <c r="AJ2970" cm="1">
        <f t="array" ref="AJ2970">MATCH(Table1[[#This Row],[Game_ID]],_xlfn.UNIQUE(_xlfn._xlws.FILTER(Table1[Game_ID],Table1[Team]=Table1[[#This Row],[Team]])),0)</f>
        <v>21</v>
      </c>
      <c r="AK2970">
        <f>IF(Table1[[#This Row],[Last5_Flag]]=1,1,0)</f>
        <v>0</v>
      </c>
      <c r="AL2970">
        <f>COUNTIFS(
    Table1[Player Name], Table1[[#This Row],[Player Name]],
    Table1[Position], Table1[[#This Row],[Position]]
)</f>
        <v>17</v>
      </c>
      <c r="AM2970" t="str" cm="1">
        <f t="array" ref="AM29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71" spans="1:39" x14ac:dyDescent="0.2">
      <c r="A2971" t="str">
        <f>TEXT(Table1[[#This Row],[Date]],"yyyymmdd") &amp; "_" &amp; (LEFT(D2971,3) &amp; "_" &amp; LEFT(E2971,3) &amp; "_" &amp; (Table1[[#This Row],[Game_no.]]))</f>
        <v>20260323_Whe_Poi_1</v>
      </c>
      <c r="B2971" s="1">
        <v>46104</v>
      </c>
      <c r="C2971" s="3">
        <v>1</v>
      </c>
      <c r="D2971" t="s">
        <v>270</v>
      </c>
      <c r="E2971" t="s">
        <v>245</v>
      </c>
      <c r="F2971" t="s">
        <v>270</v>
      </c>
      <c r="G2971" t="s">
        <v>245</v>
      </c>
      <c r="H2971" t="s">
        <v>271</v>
      </c>
      <c r="I2971" t="str">
        <f>TRIM(SUBSTITUTE(Table1[[#This Row],[Player]], " ", ""))</f>
        <v>G.Mummery</v>
      </c>
      <c r="J2971">
        <v>2</v>
      </c>
      <c r="K2971">
        <v>2</v>
      </c>
      <c r="L2971">
        <v>1</v>
      </c>
      <c r="M2971">
        <v>2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f t="shared" si="133"/>
        <v>1</v>
      </c>
      <c r="W2971" t="s">
        <v>7</v>
      </c>
      <c r="X2971" s="3">
        <v>8</v>
      </c>
      <c r="Y2971">
        <v>0</v>
      </c>
      <c r="AF2971">
        <f>Table1[[#This Row],[AB]]+Table1[[#This Row],[BB]]+Table1[[#This Row],[SF]]</f>
        <v>3</v>
      </c>
      <c r="AG2971">
        <f>Table1[[#This Row],[H]]+Table1[[#This Row],[BB]]</f>
        <v>2</v>
      </c>
      <c r="AH2971">
        <f>Table1[[#This Row],[H]]-Table1[[#This Row],[2B]]-Table1[[#This Row],[3B]]-Table1[[#This Row],[HR]]</f>
        <v>1</v>
      </c>
      <c r="AI2971" s="3">
        <f>IF(Table1[[#This Row],[Team_Game_Number]] &gt;_xlfn.MAXIFS(Table1[Team_Game_Number],Table1[Team],Table1[[#This Row],[Team]]) - 5,1,0)</f>
        <v>0</v>
      </c>
      <c r="AJ2971" cm="1">
        <f t="array" ref="AJ2971">MATCH(Table1[[#This Row],[Game_ID]],_xlfn.UNIQUE(_xlfn._xlws.FILTER(Table1[Game_ID],Table1[Team]=Table1[[#This Row],[Team]])),0)</f>
        <v>21</v>
      </c>
      <c r="AK2971">
        <f>IF(Table1[[#This Row],[Last5_Flag]]=1,1,0)</f>
        <v>0</v>
      </c>
      <c r="AL2971">
        <f>COUNTIFS(
    Table1[Player Name], Table1[[#This Row],[Player Name]],
    Table1[Position], Table1[[#This Row],[Position]]
)</f>
        <v>23</v>
      </c>
      <c r="AM2971" t="str" cm="1">
        <f t="array" ref="AM29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972" spans="1:39" x14ac:dyDescent="0.2">
      <c r="A2972" t="str">
        <f>TEXT(Table1[[#This Row],[Date]],"yyyymmdd") &amp; "_" &amp; (LEFT(D2972,3) &amp; "_" &amp; LEFT(E2972,3) &amp; "_" &amp; (Table1[[#This Row],[Game_no.]]))</f>
        <v>20260323_Whe_Poi_1</v>
      </c>
      <c r="B2972" s="1">
        <v>46104</v>
      </c>
      <c r="C2972" s="3">
        <v>1</v>
      </c>
      <c r="D2972" t="s">
        <v>270</v>
      </c>
      <c r="E2972" t="s">
        <v>245</v>
      </c>
      <c r="F2972" t="s">
        <v>270</v>
      </c>
      <c r="G2972" t="s">
        <v>245</v>
      </c>
      <c r="H2972" t="s">
        <v>273</v>
      </c>
      <c r="I2972" t="str">
        <f>TRIM(SUBSTITUTE(Table1[[#This Row],[Player]], " ", ""))</f>
        <v>K.Warrix</v>
      </c>
      <c r="J2972">
        <v>3</v>
      </c>
      <c r="K2972">
        <v>1</v>
      </c>
      <c r="L2972">
        <v>2</v>
      </c>
      <c r="M2972">
        <v>1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f t="shared" si="133"/>
        <v>2</v>
      </c>
      <c r="W2972" t="s">
        <v>48</v>
      </c>
      <c r="X2972" s="3">
        <v>9</v>
      </c>
      <c r="Y2972">
        <v>0</v>
      </c>
      <c r="AF2972">
        <f>Table1[[#This Row],[AB]]+Table1[[#This Row],[BB]]+Table1[[#This Row],[SF]]</f>
        <v>3</v>
      </c>
      <c r="AG2972">
        <f>Table1[[#This Row],[H]]+Table1[[#This Row],[BB]]</f>
        <v>2</v>
      </c>
      <c r="AH2972">
        <f>Table1[[#This Row],[H]]-Table1[[#This Row],[2B]]-Table1[[#This Row],[3B]]-Table1[[#This Row],[HR]]</f>
        <v>2</v>
      </c>
      <c r="AI2972" s="3">
        <f>IF(Table1[[#This Row],[Team_Game_Number]] &gt;_xlfn.MAXIFS(Table1[Team_Game_Number],Table1[Team],Table1[[#This Row],[Team]]) - 5,1,0)</f>
        <v>0</v>
      </c>
      <c r="AJ2972" cm="1">
        <f t="array" ref="AJ2972">MATCH(Table1[[#This Row],[Game_ID]],_xlfn.UNIQUE(_xlfn._xlws.FILTER(Table1[Game_ID],Table1[Team]=Table1[[#This Row],[Team]])),0)</f>
        <v>21</v>
      </c>
      <c r="AK2972">
        <f>IF(Table1[[#This Row],[Last5_Flag]]=1,1,0)</f>
        <v>0</v>
      </c>
      <c r="AL2972">
        <f>COUNTIFS(
    Table1[Player Name], Table1[[#This Row],[Player Name]],
    Table1[Position], Table1[[#This Row],[Position]]
)</f>
        <v>24</v>
      </c>
      <c r="AM2972" t="str" cm="1">
        <f t="array" ref="AM29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973" spans="1:39" x14ac:dyDescent="0.2">
      <c r="A2973" t="str">
        <f>TEXT(Table1[[#This Row],[Date]],"yyyymmdd") &amp; "_" &amp; (LEFT(D2973,3) &amp; "_" &amp; LEFT(E2973,3) &amp; "_" &amp; (Table1[[#This Row],[Game_no.]]))</f>
        <v>20260323_Whe_Poi_1</v>
      </c>
      <c r="B2973" s="1">
        <v>46104</v>
      </c>
      <c r="C2973" s="3">
        <v>1</v>
      </c>
      <c r="D2973" t="s">
        <v>270</v>
      </c>
      <c r="E2973" t="s">
        <v>245</v>
      </c>
      <c r="F2973" t="s">
        <v>270</v>
      </c>
      <c r="G2973" t="s">
        <v>245</v>
      </c>
      <c r="H2973" t="s">
        <v>275</v>
      </c>
      <c r="I2973" t="str">
        <f>TRIM(SUBSTITUTE(Table1[[#This Row],[Player]], " ", ""))</f>
        <v>M.Holp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f t="shared" si="133"/>
        <v>0</v>
      </c>
      <c r="W2973" t="s">
        <v>57</v>
      </c>
      <c r="X2973" s="3"/>
      <c r="Y2973">
        <v>0</v>
      </c>
      <c r="AF2973">
        <f>Table1[[#This Row],[AB]]+Table1[[#This Row],[BB]]+Table1[[#This Row],[SF]]</f>
        <v>0</v>
      </c>
      <c r="AG2973">
        <f>Table1[[#This Row],[H]]+Table1[[#This Row],[BB]]</f>
        <v>0</v>
      </c>
      <c r="AH2973">
        <f>Table1[[#This Row],[H]]-Table1[[#This Row],[2B]]-Table1[[#This Row],[3B]]-Table1[[#This Row],[HR]]</f>
        <v>0</v>
      </c>
      <c r="AI2973" s="3">
        <f>IF(Table1[[#This Row],[Team_Game_Number]] &gt;_xlfn.MAXIFS(Table1[Team_Game_Number],Table1[Team],Table1[[#This Row],[Team]]) - 5,1,0)</f>
        <v>0</v>
      </c>
      <c r="AJ2973" cm="1">
        <f t="array" ref="AJ2973">MATCH(Table1[[#This Row],[Game_ID]],_xlfn.UNIQUE(_xlfn._xlws.FILTER(Table1[Game_ID],Table1[Team]=Table1[[#This Row],[Team]])),0)</f>
        <v>21</v>
      </c>
      <c r="AK2973">
        <f>IF(Table1[[#This Row],[Last5_Flag]]=1,1,0)</f>
        <v>0</v>
      </c>
      <c r="AL2973">
        <f>COUNTIFS(
    Table1[Player Name], Table1[[#This Row],[Player Name]],
    Table1[Position], Table1[[#This Row],[Position]]
)</f>
        <v>22</v>
      </c>
      <c r="AM2973" t="str" cm="1">
        <f t="array" ref="AM29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974" spans="1:39" x14ac:dyDescent="0.2">
      <c r="A2974" t="str">
        <f>TEXT(Table1[[#This Row],[Date]],"yyyymmdd") &amp; "_" &amp; (LEFT(D2974,3) &amp; "_" &amp; LEFT(E2974,3) &amp; "_" &amp; (Table1[[#This Row],[Game_no.]]))</f>
        <v>20260323_Whe_Poi_1</v>
      </c>
      <c r="B2974" s="1">
        <v>46104</v>
      </c>
      <c r="C2974" s="3">
        <v>1</v>
      </c>
      <c r="D2974" t="s">
        <v>270</v>
      </c>
      <c r="E2974" t="s">
        <v>245</v>
      </c>
      <c r="F2974" t="s">
        <v>245</v>
      </c>
      <c r="G2974" t="s">
        <v>270</v>
      </c>
      <c r="H2974" t="s">
        <v>246</v>
      </c>
      <c r="I2974" t="str">
        <f>TRIM(SUBSTITUTE(Table1[[#This Row],[Player]], " ", ""))</f>
        <v>M.Arndt</v>
      </c>
      <c r="J2974">
        <v>3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f t="shared" si="133"/>
        <v>0</v>
      </c>
      <c r="W2974" t="s">
        <v>57</v>
      </c>
      <c r="X2974" s="3">
        <v>1</v>
      </c>
      <c r="Y2974">
        <v>0</v>
      </c>
      <c r="AF2974">
        <f>Table1[[#This Row],[AB]]+Table1[[#This Row],[BB]]+Table1[[#This Row],[SF]]</f>
        <v>3</v>
      </c>
      <c r="AG2974">
        <f>Table1[[#This Row],[H]]+Table1[[#This Row],[BB]]</f>
        <v>0</v>
      </c>
      <c r="AH2974">
        <f>Table1[[#This Row],[H]]-Table1[[#This Row],[2B]]-Table1[[#This Row],[3B]]-Table1[[#This Row],[HR]]</f>
        <v>0</v>
      </c>
      <c r="AI2974" s="3">
        <f>IF(Table1[[#This Row],[Team_Game_Number]] &gt;_xlfn.MAXIFS(Table1[Team_Game_Number],Table1[Team],Table1[[#This Row],[Team]]) - 5,1,0)</f>
        <v>0</v>
      </c>
      <c r="AJ2974" cm="1">
        <f t="array" ref="AJ2974">MATCH(Table1[[#This Row],[Game_ID]],_xlfn.UNIQUE(_xlfn._xlws.FILTER(Table1[Game_ID],Table1[Team]=Table1[[#This Row],[Team]])),0)</f>
        <v>15</v>
      </c>
      <c r="AK2974">
        <f>IF(Table1[[#This Row],[Last5_Flag]]=1,1,0)</f>
        <v>0</v>
      </c>
      <c r="AL2974">
        <f>COUNTIFS(
    Table1[Player Name], Table1[[#This Row],[Player Name]],
    Table1[Position], Table1[[#This Row],[Position]]
)</f>
        <v>23</v>
      </c>
      <c r="AM2974" t="str" cm="1">
        <f t="array" ref="AM29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975" spans="1:39" x14ac:dyDescent="0.2">
      <c r="A2975" t="str">
        <f>TEXT(Table1[[#This Row],[Date]],"yyyymmdd") &amp; "_" &amp; (LEFT(D2975,3) &amp; "_" &amp; LEFT(E2975,3) &amp; "_" &amp; (Table1[[#This Row],[Game_no.]]))</f>
        <v>20260323_Whe_Poi_1</v>
      </c>
      <c r="B2975" s="1">
        <v>46104</v>
      </c>
      <c r="C2975" s="3">
        <v>1</v>
      </c>
      <c r="D2975" t="s">
        <v>270</v>
      </c>
      <c r="E2975" t="s">
        <v>245</v>
      </c>
      <c r="F2975" t="s">
        <v>245</v>
      </c>
      <c r="G2975" t="s">
        <v>270</v>
      </c>
      <c r="H2975" t="s">
        <v>256</v>
      </c>
      <c r="I2975" t="str">
        <f>TRIM(SUBSTITUTE(Table1[[#This Row],[Player]], " ", ""))</f>
        <v>C.Wright</v>
      </c>
      <c r="J2975">
        <v>2</v>
      </c>
      <c r="K2975">
        <v>1</v>
      </c>
      <c r="L2975">
        <v>1</v>
      </c>
      <c r="M2975">
        <v>0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f t="shared" si="133"/>
        <v>1</v>
      </c>
      <c r="W2975" t="s">
        <v>7</v>
      </c>
      <c r="X2975" s="3">
        <v>2</v>
      </c>
      <c r="Y2975">
        <v>0</v>
      </c>
      <c r="AF2975">
        <f>Table1[[#This Row],[AB]]+Table1[[#This Row],[BB]]+Table1[[#This Row],[SF]]</f>
        <v>3</v>
      </c>
      <c r="AG2975">
        <f>Table1[[#This Row],[H]]+Table1[[#This Row],[BB]]</f>
        <v>2</v>
      </c>
      <c r="AH2975">
        <f>Table1[[#This Row],[H]]-Table1[[#This Row],[2B]]-Table1[[#This Row],[3B]]-Table1[[#This Row],[HR]]</f>
        <v>1</v>
      </c>
      <c r="AI2975" s="3">
        <f>IF(Table1[[#This Row],[Team_Game_Number]] &gt;_xlfn.MAXIFS(Table1[Team_Game_Number],Table1[Team],Table1[[#This Row],[Team]]) - 5,1,0)</f>
        <v>0</v>
      </c>
      <c r="AJ2975" cm="1">
        <f t="array" ref="AJ2975">MATCH(Table1[[#This Row],[Game_ID]],_xlfn.UNIQUE(_xlfn._xlws.FILTER(Table1[Game_ID],Table1[Team]=Table1[[#This Row],[Team]])),0)</f>
        <v>15</v>
      </c>
      <c r="AK2975">
        <f>IF(Table1[[#This Row],[Last5_Flag]]=1,1,0)</f>
        <v>0</v>
      </c>
      <c r="AL2975">
        <f>COUNTIFS(
    Table1[Player Name], Table1[[#This Row],[Player Name]],
    Table1[Position], Table1[[#This Row],[Position]]
)</f>
        <v>13</v>
      </c>
      <c r="AM2975" t="str" cm="1">
        <f t="array" ref="AM29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976" spans="1:39" x14ac:dyDescent="0.2">
      <c r="A2976" t="str">
        <f>TEXT(Table1[[#This Row],[Date]],"yyyymmdd") &amp; "_" &amp; (LEFT(D2976,3) &amp; "_" &amp; LEFT(E2976,3) &amp; "_" &amp; (Table1[[#This Row],[Game_no.]]))</f>
        <v>20260323_Whe_Poi_1</v>
      </c>
      <c r="B2976" s="1">
        <v>46104</v>
      </c>
      <c r="C2976" s="3">
        <v>1</v>
      </c>
      <c r="D2976" t="s">
        <v>270</v>
      </c>
      <c r="E2976" t="s">
        <v>245</v>
      </c>
      <c r="F2976" t="s">
        <v>245</v>
      </c>
      <c r="G2976" t="s">
        <v>270</v>
      </c>
      <c r="H2976" t="s">
        <v>247</v>
      </c>
      <c r="I2976" t="str">
        <f>TRIM(SUBSTITUTE(Table1[[#This Row],[Player]], " ", ""))</f>
        <v>C.Mann</v>
      </c>
      <c r="J2976">
        <v>2</v>
      </c>
      <c r="K2976">
        <v>2</v>
      </c>
      <c r="L2976">
        <v>1</v>
      </c>
      <c r="M2976">
        <v>2</v>
      </c>
      <c r="N2976">
        <v>1</v>
      </c>
      <c r="O2976">
        <v>1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f t="shared" si="133"/>
        <v>5</v>
      </c>
      <c r="W2976" t="s">
        <v>48</v>
      </c>
      <c r="X2976" s="3">
        <v>3</v>
      </c>
      <c r="Y2976">
        <v>0</v>
      </c>
      <c r="AF2976">
        <f>Table1[[#This Row],[AB]]+Table1[[#This Row],[BB]]+Table1[[#This Row],[SF]]</f>
        <v>3</v>
      </c>
      <c r="AG2976">
        <f>Table1[[#This Row],[H]]+Table1[[#This Row],[BB]]</f>
        <v>2</v>
      </c>
      <c r="AH2976">
        <f>Table1[[#This Row],[H]]-Table1[[#This Row],[2B]]-Table1[[#This Row],[3B]]-Table1[[#This Row],[HR]]</f>
        <v>0</v>
      </c>
      <c r="AI2976" s="3">
        <f>IF(Table1[[#This Row],[Team_Game_Number]] &gt;_xlfn.MAXIFS(Table1[Team_Game_Number],Table1[Team],Table1[[#This Row],[Team]]) - 5,1,0)</f>
        <v>0</v>
      </c>
      <c r="AJ2976" cm="1">
        <f t="array" ref="AJ2976">MATCH(Table1[[#This Row],[Game_ID]],_xlfn.UNIQUE(_xlfn._xlws.FILTER(Table1[Game_ID],Table1[Team]=Table1[[#This Row],[Team]])),0)</f>
        <v>15</v>
      </c>
      <c r="AK2976">
        <f>IF(Table1[[#This Row],[Last5_Flag]]=1,1,0)</f>
        <v>0</v>
      </c>
      <c r="AL2976">
        <f>COUNTIFS(
    Table1[Player Name], Table1[[#This Row],[Player Name]],
    Table1[Position], Table1[[#This Row],[Position]]
)</f>
        <v>11</v>
      </c>
      <c r="AM2976" t="str" cm="1">
        <f t="array" ref="AM29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977" spans="1:39" x14ac:dyDescent="0.2">
      <c r="A2977" t="str">
        <f>TEXT(Table1[[#This Row],[Date]],"yyyymmdd") &amp; "_" &amp; (LEFT(D2977,3) &amp; "_" &amp; LEFT(E2977,3) &amp; "_" &amp; (Table1[[#This Row],[Game_no.]]))</f>
        <v>20260323_Whe_Poi_1</v>
      </c>
      <c r="B2977" s="1">
        <v>46104</v>
      </c>
      <c r="C2977" s="3">
        <v>1</v>
      </c>
      <c r="D2977" t="s">
        <v>270</v>
      </c>
      <c r="E2977" t="s">
        <v>245</v>
      </c>
      <c r="F2977" t="s">
        <v>245</v>
      </c>
      <c r="G2977" t="s">
        <v>270</v>
      </c>
      <c r="H2977" t="s">
        <v>249</v>
      </c>
      <c r="I2977" t="str">
        <f>TRIM(SUBSTITUTE(Table1[[#This Row],[Player]], " ", ""))</f>
        <v>G.Welsh</v>
      </c>
      <c r="J2977">
        <v>3</v>
      </c>
      <c r="K2977">
        <v>0</v>
      </c>
      <c r="L2977">
        <v>1</v>
      </c>
      <c r="M2977">
        <v>1</v>
      </c>
      <c r="N2977">
        <v>0</v>
      </c>
      <c r="O2977">
        <v>2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f t="shared" si="133"/>
        <v>3</v>
      </c>
      <c r="W2977" t="s">
        <v>52</v>
      </c>
      <c r="X2977" s="3">
        <v>4</v>
      </c>
      <c r="Y2977">
        <v>1</v>
      </c>
      <c r="AF2977">
        <f>Table1[[#This Row],[AB]]+Table1[[#This Row],[BB]]+Table1[[#This Row],[SF]]</f>
        <v>3</v>
      </c>
      <c r="AG2977">
        <f>Table1[[#This Row],[H]]+Table1[[#This Row],[BB]]</f>
        <v>1</v>
      </c>
      <c r="AH2977">
        <f>Table1[[#This Row],[H]]-Table1[[#This Row],[2B]]-Table1[[#This Row],[3B]]-Table1[[#This Row],[HR]]</f>
        <v>0</v>
      </c>
      <c r="AI2977" s="3">
        <f>IF(Table1[[#This Row],[Team_Game_Number]] &gt;_xlfn.MAXIFS(Table1[Team_Game_Number],Table1[Team],Table1[[#This Row],[Team]]) - 5,1,0)</f>
        <v>0</v>
      </c>
      <c r="AJ2977" cm="1">
        <f t="array" ref="AJ2977">MATCH(Table1[[#This Row],[Game_ID]],_xlfn.UNIQUE(_xlfn._xlws.FILTER(Table1[Game_ID],Table1[Team]=Table1[[#This Row],[Team]])),0)</f>
        <v>15</v>
      </c>
      <c r="AK2977">
        <f>IF(Table1[[#This Row],[Last5_Flag]]=1,1,0)</f>
        <v>0</v>
      </c>
      <c r="AL2977">
        <f>COUNTIFS(
    Table1[Player Name], Table1[[#This Row],[Player Name]],
    Table1[Position], Table1[[#This Row],[Position]]
)</f>
        <v>11</v>
      </c>
      <c r="AM2977" t="str" cm="1">
        <f t="array" ref="AM29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978" spans="1:39" x14ac:dyDescent="0.2">
      <c r="A2978" t="str">
        <f>TEXT(Table1[[#This Row],[Date]],"yyyymmdd") &amp; "_" &amp; (LEFT(D2978,3) &amp; "_" &amp; LEFT(E2978,3) &amp; "_" &amp; (Table1[[#This Row],[Game_no.]]))</f>
        <v>20260323_Whe_Poi_1</v>
      </c>
      <c r="B2978" s="1">
        <v>46104</v>
      </c>
      <c r="C2978" s="3">
        <v>1</v>
      </c>
      <c r="D2978" t="s">
        <v>270</v>
      </c>
      <c r="E2978" t="s">
        <v>245</v>
      </c>
      <c r="F2978" t="s">
        <v>245</v>
      </c>
      <c r="G2978" t="s">
        <v>270</v>
      </c>
      <c r="H2978" t="s">
        <v>251</v>
      </c>
      <c r="I2978" t="str">
        <f>TRIM(SUBSTITUTE(Table1[[#This Row],[Player]], " ", ""))</f>
        <v>S.Cope</v>
      </c>
      <c r="J2978">
        <v>2</v>
      </c>
      <c r="K2978">
        <v>1</v>
      </c>
      <c r="L2978">
        <v>0</v>
      </c>
      <c r="M2978">
        <v>0</v>
      </c>
      <c r="N2978">
        <v>1</v>
      </c>
      <c r="O2978">
        <v>1</v>
      </c>
      <c r="P2978">
        <v>0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f t="shared" si="133"/>
        <v>0</v>
      </c>
      <c r="W2978" t="s">
        <v>43</v>
      </c>
      <c r="X2978" s="3">
        <v>5</v>
      </c>
      <c r="Y2978">
        <v>0</v>
      </c>
      <c r="AF2978">
        <f>Table1[[#This Row],[AB]]+Table1[[#This Row],[BB]]+Table1[[#This Row],[SF]]</f>
        <v>3</v>
      </c>
      <c r="AG2978">
        <f>Table1[[#This Row],[H]]+Table1[[#This Row],[BB]]</f>
        <v>1</v>
      </c>
      <c r="AH2978">
        <f>Table1[[#This Row],[H]]-Table1[[#This Row],[2B]]-Table1[[#This Row],[3B]]-Table1[[#This Row],[HR]]</f>
        <v>0</v>
      </c>
      <c r="AI2978" s="3">
        <f>IF(Table1[[#This Row],[Team_Game_Number]] &gt;_xlfn.MAXIFS(Table1[Team_Game_Number],Table1[Team],Table1[[#This Row],[Team]]) - 5,1,0)</f>
        <v>0</v>
      </c>
      <c r="AJ2978" cm="1">
        <f t="array" ref="AJ2978">MATCH(Table1[[#This Row],[Game_ID]],_xlfn.UNIQUE(_xlfn._xlws.FILTER(Table1[Game_ID],Table1[Team]=Table1[[#This Row],[Team]])),0)</f>
        <v>15</v>
      </c>
      <c r="AK2978">
        <f>IF(Table1[[#This Row],[Last5_Flag]]=1,1,0)</f>
        <v>0</v>
      </c>
      <c r="AL2978">
        <f>COUNTIFS(
    Table1[Player Name], Table1[[#This Row],[Player Name]],
    Table1[Position], Table1[[#This Row],[Position]]
)</f>
        <v>2</v>
      </c>
      <c r="AM2978" t="str" cm="1">
        <f t="array" ref="AM29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979" spans="1:39" x14ac:dyDescent="0.2">
      <c r="A2979" t="str">
        <f>TEXT(Table1[[#This Row],[Date]],"yyyymmdd") &amp; "_" &amp; (LEFT(D2979,3) &amp; "_" &amp; LEFT(E2979,3) &amp; "_" &amp; (Table1[[#This Row],[Game_no.]]))</f>
        <v>20260323_Whe_Poi_1</v>
      </c>
      <c r="B2979" s="1">
        <v>46104</v>
      </c>
      <c r="C2979" s="3">
        <v>1</v>
      </c>
      <c r="D2979" t="s">
        <v>270</v>
      </c>
      <c r="E2979" t="s">
        <v>245</v>
      </c>
      <c r="F2979" t="s">
        <v>245</v>
      </c>
      <c r="G2979" t="s">
        <v>270</v>
      </c>
      <c r="H2979" t="s">
        <v>248</v>
      </c>
      <c r="I2979" t="str">
        <f>TRIM(SUBSTITUTE(Table1[[#This Row],[Player]], " ", ""))</f>
        <v>E.Henry</v>
      </c>
      <c r="J2979">
        <v>2</v>
      </c>
      <c r="K2979">
        <v>0</v>
      </c>
      <c r="L2979">
        <v>1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f t="shared" si="133"/>
        <v>1</v>
      </c>
      <c r="W2979" t="s">
        <v>53</v>
      </c>
      <c r="X2979" s="3">
        <v>6</v>
      </c>
      <c r="Y2979">
        <v>0</v>
      </c>
      <c r="AF2979">
        <f>Table1[[#This Row],[AB]]+Table1[[#This Row],[BB]]+Table1[[#This Row],[SF]]</f>
        <v>2</v>
      </c>
      <c r="AG2979">
        <f>Table1[[#This Row],[H]]+Table1[[#This Row],[BB]]</f>
        <v>1</v>
      </c>
      <c r="AH2979">
        <f>Table1[[#This Row],[H]]-Table1[[#This Row],[2B]]-Table1[[#This Row],[3B]]-Table1[[#This Row],[HR]]</f>
        <v>1</v>
      </c>
      <c r="AI2979" s="3">
        <f>IF(Table1[[#This Row],[Team_Game_Number]] &gt;_xlfn.MAXIFS(Table1[Team_Game_Number],Table1[Team],Table1[[#This Row],[Team]]) - 5,1,0)</f>
        <v>0</v>
      </c>
      <c r="AJ2979" cm="1">
        <f t="array" ref="AJ2979">MATCH(Table1[[#This Row],[Game_ID]],_xlfn.UNIQUE(_xlfn._xlws.FILTER(Table1[Game_ID],Table1[Team]=Table1[[#This Row],[Team]])),0)</f>
        <v>15</v>
      </c>
      <c r="AK2979">
        <f>IF(Table1[[#This Row],[Last5_Flag]]=1,1,0)</f>
        <v>0</v>
      </c>
      <c r="AL2979">
        <f>COUNTIFS(
    Table1[Player Name], Table1[[#This Row],[Player Name]],
    Table1[Position], Table1[[#This Row],[Position]]
)</f>
        <v>13</v>
      </c>
      <c r="AM2979" t="str" cm="1">
        <f t="array" ref="AM29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980" spans="1:39" x14ac:dyDescent="0.2">
      <c r="A2980" t="str">
        <f>TEXT(Table1[[#This Row],[Date]],"yyyymmdd") &amp; "_" &amp; (LEFT(D2980,3) &amp; "_" &amp; LEFT(E2980,3) &amp; "_" &amp; (Table1[[#This Row],[Game_no.]]))</f>
        <v>20260323_Whe_Poi_1</v>
      </c>
      <c r="B2980" s="1">
        <v>46104</v>
      </c>
      <c r="C2980" s="3">
        <v>1</v>
      </c>
      <c r="D2980" t="s">
        <v>270</v>
      </c>
      <c r="E2980" t="s">
        <v>245</v>
      </c>
      <c r="F2980" t="s">
        <v>245</v>
      </c>
      <c r="G2980" t="s">
        <v>270</v>
      </c>
      <c r="H2980" t="s">
        <v>349</v>
      </c>
      <c r="I2980" t="str">
        <f>TRIM(SUBSTITUTE(Table1[[#This Row],[Player]], " ", ""))</f>
        <v>G.Labrie</v>
      </c>
      <c r="J2980">
        <v>2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f t="shared" si="133"/>
        <v>0</v>
      </c>
      <c r="W2980" t="s">
        <v>8</v>
      </c>
      <c r="X2980" s="3">
        <v>7</v>
      </c>
      <c r="Y2980">
        <v>0</v>
      </c>
      <c r="AF2980">
        <f>Table1[[#This Row],[AB]]+Table1[[#This Row],[BB]]+Table1[[#This Row],[SF]]</f>
        <v>2</v>
      </c>
      <c r="AG2980">
        <f>Table1[[#This Row],[H]]+Table1[[#This Row],[BB]]</f>
        <v>0</v>
      </c>
      <c r="AH2980">
        <f>Table1[[#This Row],[H]]-Table1[[#This Row],[2B]]-Table1[[#This Row],[3B]]-Table1[[#This Row],[HR]]</f>
        <v>0</v>
      </c>
      <c r="AI2980" s="3">
        <f>IF(Table1[[#This Row],[Team_Game_Number]] &gt;_xlfn.MAXIFS(Table1[Team_Game_Number],Table1[Team],Table1[[#This Row],[Team]]) - 5,1,0)</f>
        <v>0</v>
      </c>
      <c r="AJ2980" cm="1">
        <f t="array" ref="AJ2980">MATCH(Table1[[#This Row],[Game_ID]],_xlfn.UNIQUE(_xlfn._xlws.FILTER(Table1[Game_ID],Table1[Team]=Table1[[#This Row],[Team]])),0)</f>
        <v>15</v>
      </c>
      <c r="AK2980">
        <f>IF(Table1[[#This Row],[Last5_Flag]]=1,1,0)</f>
        <v>0</v>
      </c>
      <c r="AL2980">
        <f>COUNTIFS(
    Table1[Player Name], Table1[[#This Row],[Player Name]],
    Table1[Position], Table1[[#This Row],[Position]]
)</f>
        <v>20</v>
      </c>
      <c r="AM2980" t="str" cm="1">
        <f t="array" ref="AM29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981" spans="1:39" x14ac:dyDescent="0.2">
      <c r="A2981" t="str">
        <f>TEXT(Table1[[#This Row],[Date]],"yyyymmdd") &amp; "_" &amp; (LEFT(D2981,3) &amp; "_" &amp; LEFT(E2981,3) &amp; "_" &amp; (Table1[[#This Row],[Game_no.]]))</f>
        <v>20260323_Whe_Poi_1</v>
      </c>
      <c r="B2981" s="1">
        <v>46104</v>
      </c>
      <c r="C2981" s="3">
        <v>1</v>
      </c>
      <c r="D2981" t="s">
        <v>270</v>
      </c>
      <c r="E2981" t="s">
        <v>245</v>
      </c>
      <c r="F2981" t="s">
        <v>245</v>
      </c>
      <c r="G2981" t="s">
        <v>270</v>
      </c>
      <c r="H2981" t="s">
        <v>257</v>
      </c>
      <c r="I2981" t="str">
        <f>TRIM(SUBSTITUTE(Table1[[#This Row],[Player]], " ", ""))</f>
        <v>A.Hubble</v>
      </c>
      <c r="J2981">
        <v>2</v>
      </c>
      <c r="K2981">
        <v>0</v>
      </c>
      <c r="L2981">
        <v>0</v>
      </c>
      <c r="M2981">
        <v>1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f t="shared" si="133"/>
        <v>0</v>
      </c>
      <c r="W2981" t="s">
        <v>164</v>
      </c>
      <c r="X2981" s="3">
        <v>8</v>
      </c>
      <c r="Y2981">
        <v>0</v>
      </c>
      <c r="Z2981">
        <v>1</v>
      </c>
      <c r="AA2981">
        <v>2</v>
      </c>
      <c r="AB2981">
        <v>3</v>
      </c>
      <c r="AC2981">
        <v>3</v>
      </c>
      <c r="AD2981">
        <v>3</v>
      </c>
      <c r="AE2981">
        <v>3</v>
      </c>
      <c r="AF2981">
        <f>Table1[[#This Row],[AB]]+Table1[[#This Row],[BB]]+Table1[[#This Row],[SF]]</f>
        <v>2</v>
      </c>
      <c r="AG2981">
        <f>Table1[[#This Row],[H]]+Table1[[#This Row],[BB]]</f>
        <v>0</v>
      </c>
      <c r="AH2981">
        <f>Table1[[#This Row],[H]]-Table1[[#This Row],[2B]]-Table1[[#This Row],[3B]]-Table1[[#This Row],[HR]]</f>
        <v>0</v>
      </c>
      <c r="AI2981" s="3">
        <f>IF(Table1[[#This Row],[Team_Game_Number]] &gt;_xlfn.MAXIFS(Table1[Team_Game_Number],Table1[Team],Table1[[#This Row],[Team]]) - 5,1,0)</f>
        <v>0</v>
      </c>
      <c r="AJ2981" cm="1">
        <f t="array" ref="AJ2981">MATCH(Table1[[#This Row],[Game_ID]],_xlfn.UNIQUE(_xlfn._xlws.FILTER(Table1[Game_ID],Table1[Team]=Table1[[#This Row],[Team]])),0)</f>
        <v>15</v>
      </c>
      <c r="AK2981">
        <f>IF(Table1[[#This Row],[Last5_Flag]]=1,1,0)</f>
        <v>0</v>
      </c>
      <c r="AL2981">
        <f>COUNTIFS(
    Table1[Player Name], Table1[[#This Row],[Player Name]],
    Table1[Position], Table1[[#This Row],[Position]]
)</f>
        <v>2</v>
      </c>
      <c r="AM2981" t="str" cm="1">
        <f t="array" ref="AM29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982" spans="1:39" x14ac:dyDescent="0.2">
      <c r="A2982" t="str">
        <f>TEXT(Table1[[#This Row],[Date]],"yyyymmdd") &amp; "_" &amp; (LEFT(D2982,3) &amp; "_" &amp; LEFT(E2982,3) &amp; "_" &amp; (Table1[[#This Row],[Game_no.]]))</f>
        <v>20260323_Whe_Poi_1</v>
      </c>
      <c r="B2982" s="1">
        <v>46104</v>
      </c>
      <c r="C2982" s="3">
        <v>1</v>
      </c>
      <c r="D2982" t="s">
        <v>270</v>
      </c>
      <c r="E2982" t="s">
        <v>245</v>
      </c>
      <c r="F2982" t="s">
        <v>245</v>
      </c>
      <c r="G2982" t="s">
        <v>270</v>
      </c>
      <c r="H2982" t="s">
        <v>252</v>
      </c>
      <c r="I2982" t="str">
        <f>TRIM(SUBSTITUTE(Table1[[#This Row],[Player]], " ", ""))</f>
        <v>K.Fabiano</v>
      </c>
      <c r="J2982">
        <v>2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f t="shared" si="133"/>
        <v>1</v>
      </c>
      <c r="W2982" t="s">
        <v>54</v>
      </c>
      <c r="X2982" s="3">
        <v>9</v>
      </c>
      <c r="Y2982">
        <v>1</v>
      </c>
      <c r="AF2982">
        <f>Table1[[#This Row],[AB]]+Table1[[#This Row],[BB]]+Table1[[#This Row],[SF]]</f>
        <v>2</v>
      </c>
      <c r="AG2982">
        <f>Table1[[#This Row],[H]]+Table1[[#This Row],[BB]]</f>
        <v>1</v>
      </c>
      <c r="AH2982">
        <f>Table1[[#This Row],[H]]-Table1[[#This Row],[2B]]-Table1[[#This Row],[3B]]-Table1[[#This Row],[HR]]</f>
        <v>1</v>
      </c>
      <c r="AI2982" s="3">
        <f>IF(Table1[[#This Row],[Team_Game_Number]] &gt;_xlfn.MAXIFS(Table1[Team_Game_Number],Table1[Team],Table1[[#This Row],[Team]]) - 5,1,0)</f>
        <v>0</v>
      </c>
      <c r="AJ2982" cm="1">
        <f t="array" ref="AJ2982">MATCH(Table1[[#This Row],[Game_ID]],_xlfn.UNIQUE(_xlfn._xlws.FILTER(Table1[Game_ID],Table1[Team]=Table1[[#This Row],[Team]])),0)</f>
        <v>15</v>
      </c>
      <c r="AK2982">
        <f>IF(Table1[[#This Row],[Last5_Flag]]=1,1,0)</f>
        <v>0</v>
      </c>
      <c r="AL2982">
        <f>COUNTIFS(
    Table1[Player Name], Table1[[#This Row],[Player Name]],
    Table1[Position], Table1[[#This Row],[Position]]
)</f>
        <v>21</v>
      </c>
      <c r="AM2982" t="str" cm="1">
        <f t="array" ref="AM29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983" spans="1:39" x14ac:dyDescent="0.2">
      <c r="A2983" t="str">
        <f>TEXT(Table1[[#This Row],[Date]],"yyyymmdd") &amp; "_" &amp; (LEFT(D2983,3) &amp; "_" &amp; LEFT(E2983,3) &amp; "_" &amp; (Table1[[#This Row],[Game_no.]]))</f>
        <v>20260323_Whe_Poi_1</v>
      </c>
      <c r="B2983" s="1">
        <v>46104</v>
      </c>
      <c r="C2983" s="3">
        <v>1</v>
      </c>
      <c r="D2983" t="s">
        <v>270</v>
      </c>
      <c r="E2983" t="s">
        <v>245</v>
      </c>
      <c r="F2983" t="s">
        <v>245</v>
      </c>
      <c r="G2983" t="s">
        <v>270</v>
      </c>
      <c r="H2983" t="s">
        <v>259</v>
      </c>
      <c r="I2983" t="str">
        <f>TRIM(SUBSTITUTE(Table1[[#This Row],[Player]], " ", ""))</f>
        <v>J.Johnson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f t="shared" si="133"/>
        <v>0</v>
      </c>
      <c r="W2983" t="s">
        <v>231</v>
      </c>
      <c r="X2983" s="3"/>
      <c r="Y2983">
        <v>0</v>
      </c>
      <c r="Z2983">
        <v>3</v>
      </c>
      <c r="AA2983">
        <v>11</v>
      </c>
      <c r="AB2983">
        <v>10</v>
      </c>
      <c r="AC2983">
        <v>9</v>
      </c>
      <c r="AD2983">
        <v>4</v>
      </c>
      <c r="AE2983">
        <v>3</v>
      </c>
      <c r="AF2983">
        <f>Table1[[#This Row],[AB]]+Table1[[#This Row],[BB]]+Table1[[#This Row],[SF]]</f>
        <v>0</v>
      </c>
      <c r="AG2983">
        <f>Table1[[#This Row],[H]]+Table1[[#This Row],[BB]]</f>
        <v>0</v>
      </c>
      <c r="AH2983">
        <f>Table1[[#This Row],[H]]-Table1[[#This Row],[2B]]-Table1[[#This Row],[3B]]-Table1[[#This Row],[HR]]</f>
        <v>0</v>
      </c>
      <c r="AI2983" s="3">
        <f>IF(Table1[[#This Row],[Team_Game_Number]] &gt;_xlfn.MAXIFS(Table1[Team_Game_Number],Table1[Team],Table1[[#This Row],[Team]]) - 5,1,0)</f>
        <v>0</v>
      </c>
      <c r="AJ2983" cm="1">
        <f t="array" ref="AJ2983">MATCH(Table1[[#This Row],[Game_ID]],_xlfn.UNIQUE(_xlfn._xlws.FILTER(Table1[Game_ID],Table1[Team]=Table1[[#This Row],[Team]])),0)</f>
        <v>15</v>
      </c>
      <c r="AK2983">
        <f>IF(Table1[[#This Row],[Last5_Flag]]=1,1,0)</f>
        <v>0</v>
      </c>
      <c r="AL2983">
        <f>COUNTIFS(
    Table1[Player Name], Table1[[#This Row],[Player Name]],
    Table1[Position], Table1[[#This Row],[Position]]
)</f>
        <v>2</v>
      </c>
      <c r="AM2983" t="str" cm="1">
        <f t="array" ref="AM29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84" spans="1:39" x14ac:dyDescent="0.2">
      <c r="A2984" t="str">
        <f>TEXT(Table1[[#This Row],[Date]],"yyyymmdd") &amp; "_" &amp; (LEFT(D2984,3) &amp; "_" &amp; LEFT(E2984,3) &amp; "_" &amp; (Table1[[#This Row],[Game_no.]]))</f>
        <v>20260323_Whe_Poi_2</v>
      </c>
      <c r="B2984" s="1">
        <v>46104</v>
      </c>
      <c r="C2984" s="3">
        <v>2</v>
      </c>
      <c r="D2984" t="s">
        <v>270</v>
      </c>
      <c r="E2984" t="s">
        <v>245</v>
      </c>
      <c r="F2984" t="s">
        <v>270</v>
      </c>
      <c r="G2984" t="s">
        <v>245</v>
      </c>
      <c r="H2984" t="s">
        <v>330</v>
      </c>
      <c r="I2984" t="str">
        <f>TRIM(SUBSTITUTE(Table1[[#This Row],[Player]], " ", ""))</f>
        <v>M.Harrison</v>
      </c>
      <c r="J2984">
        <v>2</v>
      </c>
      <c r="K2984">
        <v>1</v>
      </c>
      <c r="L2984">
        <v>0</v>
      </c>
      <c r="M2984">
        <v>0</v>
      </c>
      <c r="N2984">
        <v>3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f t="shared" si="133"/>
        <v>0</v>
      </c>
      <c r="W2984" t="s">
        <v>53</v>
      </c>
      <c r="X2984" s="3">
        <v>1</v>
      </c>
      <c r="Y2984">
        <v>0</v>
      </c>
      <c r="AF2984">
        <f>Table1[[#This Row],[AB]]+Table1[[#This Row],[BB]]+Table1[[#This Row],[SF]]</f>
        <v>5</v>
      </c>
      <c r="AG2984">
        <f>Table1[[#This Row],[H]]+Table1[[#This Row],[BB]]</f>
        <v>3</v>
      </c>
      <c r="AH2984">
        <f>Table1[[#This Row],[H]]-Table1[[#This Row],[2B]]-Table1[[#This Row],[3B]]-Table1[[#This Row],[HR]]</f>
        <v>0</v>
      </c>
      <c r="AI2984" s="3">
        <f>IF(Table1[[#This Row],[Team_Game_Number]] &gt;_xlfn.MAXIFS(Table1[Team_Game_Number],Table1[Team],Table1[[#This Row],[Team]]) - 5,1,0)</f>
        <v>0</v>
      </c>
      <c r="AJ2984" cm="1">
        <f t="array" ref="AJ2984">MATCH(Table1[[#This Row],[Game_ID]],_xlfn.UNIQUE(_xlfn._xlws.FILTER(Table1[Game_ID],Table1[Team]=Table1[[#This Row],[Team]])),0)</f>
        <v>22</v>
      </c>
      <c r="AK2984">
        <f>IF(Table1[[#This Row],[Last5_Flag]]=1,1,0)</f>
        <v>0</v>
      </c>
      <c r="AL2984">
        <f>COUNTIFS(
    Table1[Player Name], Table1[[#This Row],[Player Name]],
    Table1[Position], Table1[[#This Row],[Position]]
)</f>
        <v>2</v>
      </c>
      <c r="AM2984" t="str" cm="1">
        <f t="array" ref="AM29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985" spans="1:39" x14ac:dyDescent="0.2">
      <c r="A2985" t="str">
        <f>TEXT(Table1[[#This Row],[Date]],"yyyymmdd") &amp; "_" &amp; (LEFT(D2985,3) &amp; "_" &amp; LEFT(E2985,3) &amp; "_" &amp; (Table1[[#This Row],[Game_no.]]))</f>
        <v>20260323_Whe_Poi_2</v>
      </c>
      <c r="B2985" s="1">
        <v>46104</v>
      </c>
      <c r="C2985" s="3">
        <v>2</v>
      </c>
      <c r="D2985" t="s">
        <v>270</v>
      </c>
      <c r="E2985" t="s">
        <v>245</v>
      </c>
      <c r="F2985" t="s">
        <v>270</v>
      </c>
      <c r="G2985" t="s">
        <v>245</v>
      </c>
      <c r="H2985" t="s">
        <v>282</v>
      </c>
      <c r="I2985" t="str">
        <f>TRIM(SUBSTITUTE(Table1[[#This Row],[Player]], " ", ""))</f>
        <v>A.Kresak</v>
      </c>
      <c r="J2985">
        <v>5</v>
      </c>
      <c r="K2985">
        <v>0</v>
      </c>
      <c r="L2985">
        <v>3</v>
      </c>
      <c r="M2985">
        <v>2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1</v>
      </c>
      <c r="U2985">
        <v>0</v>
      </c>
      <c r="V2985">
        <f t="shared" si="133"/>
        <v>3</v>
      </c>
      <c r="W2985" t="s">
        <v>57</v>
      </c>
      <c r="X2985" s="3">
        <v>2</v>
      </c>
      <c r="Y2985">
        <v>0</v>
      </c>
      <c r="AF2985">
        <f>Table1[[#This Row],[AB]]+Table1[[#This Row],[BB]]+Table1[[#This Row],[SF]]</f>
        <v>5</v>
      </c>
      <c r="AG2985">
        <f>Table1[[#This Row],[H]]+Table1[[#This Row],[BB]]</f>
        <v>3</v>
      </c>
      <c r="AH2985">
        <f>Table1[[#This Row],[H]]-Table1[[#This Row],[2B]]-Table1[[#This Row],[3B]]-Table1[[#This Row],[HR]]</f>
        <v>3</v>
      </c>
      <c r="AI2985" s="3">
        <f>IF(Table1[[#This Row],[Team_Game_Number]] &gt;_xlfn.MAXIFS(Table1[Team_Game_Number],Table1[Team],Table1[[#This Row],[Team]]) - 5,1,0)</f>
        <v>0</v>
      </c>
      <c r="AJ2985" cm="1">
        <f t="array" ref="AJ2985">MATCH(Table1[[#This Row],[Game_ID]],_xlfn.UNIQUE(_xlfn._xlws.FILTER(Table1[Game_ID],Table1[Team]=Table1[[#This Row],[Team]])),0)</f>
        <v>22</v>
      </c>
      <c r="AK2985">
        <f>IF(Table1[[#This Row],[Last5_Flag]]=1,1,0)</f>
        <v>0</v>
      </c>
      <c r="AL2985">
        <f>COUNTIFS(
    Table1[Player Name], Table1[[#This Row],[Player Name]],
    Table1[Position], Table1[[#This Row],[Position]]
)</f>
        <v>2</v>
      </c>
      <c r="AM2985" t="str" cm="1">
        <f t="array" ref="AM29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2986" spans="1:39" x14ac:dyDescent="0.2">
      <c r="A2986" t="str">
        <f>TEXT(Table1[[#This Row],[Date]],"yyyymmdd") &amp; "_" &amp; (LEFT(D2986,3) &amp; "_" &amp; LEFT(E2986,3) &amp; "_" &amp; (Table1[[#This Row],[Game_no.]]))</f>
        <v>20260323_Whe_Poi_2</v>
      </c>
      <c r="B2986" s="1">
        <v>46104</v>
      </c>
      <c r="C2986" s="3">
        <v>2</v>
      </c>
      <c r="D2986" t="s">
        <v>270</v>
      </c>
      <c r="E2986" t="s">
        <v>245</v>
      </c>
      <c r="F2986" t="s">
        <v>270</v>
      </c>
      <c r="G2986" t="s">
        <v>245</v>
      </c>
      <c r="H2986" t="s">
        <v>274</v>
      </c>
      <c r="I2986" t="str">
        <f>TRIM(SUBSTITUTE(Table1[[#This Row],[Player]], " ", ""))</f>
        <v>M.Burns</v>
      </c>
      <c r="J2986">
        <v>3</v>
      </c>
      <c r="K2986">
        <v>0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f t="shared" si="133"/>
        <v>0</v>
      </c>
      <c r="W2986" t="s">
        <v>397</v>
      </c>
      <c r="X2986" s="3">
        <v>3</v>
      </c>
      <c r="Y2986">
        <v>0</v>
      </c>
      <c r="AF2986">
        <f>Table1[[#This Row],[AB]]+Table1[[#This Row],[BB]]+Table1[[#This Row],[SF]]</f>
        <v>4</v>
      </c>
      <c r="AG2986">
        <f>Table1[[#This Row],[H]]+Table1[[#This Row],[BB]]</f>
        <v>1</v>
      </c>
      <c r="AH2986">
        <f>Table1[[#This Row],[H]]-Table1[[#This Row],[2B]]-Table1[[#This Row],[3B]]-Table1[[#This Row],[HR]]</f>
        <v>0</v>
      </c>
      <c r="AI2986" s="3">
        <f>IF(Table1[[#This Row],[Team_Game_Number]] &gt;_xlfn.MAXIFS(Table1[Team_Game_Number],Table1[Team],Table1[[#This Row],[Team]]) - 5,1,0)</f>
        <v>0</v>
      </c>
      <c r="AJ2986" cm="1">
        <f t="array" ref="AJ2986">MATCH(Table1[[#This Row],[Game_ID]],_xlfn.UNIQUE(_xlfn._xlws.FILTER(Table1[Game_ID],Table1[Team]=Table1[[#This Row],[Team]])),0)</f>
        <v>22</v>
      </c>
      <c r="AK2986">
        <f>IF(Table1[[#This Row],[Last5_Flag]]=1,1,0)</f>
        <v>0</v>
      </c>
      <c r="AL2986">
        <f>COUNTIFS(
    Table1[Player Name], Table1[[#This Row],[Player Name]],
    Table1[Position], Table1[[#This Row],[Position]]
)</f>
        <v>1</v>
      </c>
      <c r="AM2986" t="str" cm="1">
        <f t="array" ref="AM29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987" spans="1:39" x14ac:dyDescent="0.2">
      <c r="A2987" t="str">
        <f>TEXT(Table1[[#This Row],[Date]],"yyyymmdd") &amp; "_" &amp; (LEFT(D2987,3) &amp; "_" &amp; LEFT(E2987,3) &amp; "_" &amp; (Table1[[#This Row],[Game_no.]]))</f>
        <v>20260323_Whe_Poi_2</v>
      </c>
      <c r="B2987" s="1">
        <v>46104</v>
      </c>
      <c r="C2987" s="3">
        <v>2</v>
      </c>
      <c r="D2987" t="s">
        <v>270</v>
      </c>
      <c r="E2987" t="s">
        <v>245</v>
      </c>
      <c r="F2987" t="s">
        <v>270</v>
      </c>
      <c r="G2987" t="s">
        <v>245</v>
      </c>
      <c r="H2987" t="s">
        <v>283</v>
      </c>
      <c r="I2987" t="str">
        <f>TRIM(SUBSTITUTE(Table1[[#This Row],[Player]], " ", ""))</f>
        <v>T.Taufahema</v>
      </c>
      <c r="J2987">
        <v>3</v>
      </c>
      <c r="K2987">
        <v>0</v>
      </c>
      <c r="L2987">
        <v>1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f t="shared" si="133"/>
        <v>1</v>
      </c>
      <c r="W2987" t="s">
        <v>424</v>
      </c>
      <c r="X2987" s="3">
        <v>4</v>
      </c>
      <c r="Y2987">
        <v>0</v>
      </c>
      <c r="Z2987">
        <v>0.33300000000000002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f>Table1[[#This Row],[AB]]+Table1[[#This Row],[BB]]+Table1[[#This Row],[SF]]</f>
        <v>3</v>
      </c>
      <c r="AG2987">
        <f>Table1[[#This Row],[H]]+Table1[[#This Row],[BB]]</f>
        <v>1</v>
      </c>
      <c r="AH2987">
        <f>Table1[[#This Row],[H]]-Table1[[#This Row],[2B]]-Table1[[#This Row],[3B]]-Table1[[#This Row],[HR]]</f>
        <v>1</v>
      </c>
      <c r="AI2987" s="3">
        <f>IF(Table1[[#This Row],[Team_Game_Number]] &gt;_xlfn.MAXIFS(Table1[Team_Game_Number],Table1[Team],Table1[[#This Row],[Team]]) - 5,1,0)</f>
        <v>0</v>
      </c>
      <c r="AJ2987" cm="1">
        <f t="array" ref="AJ2987">MATCH(Table1[[#This Row],[Game_ID]],_xlfn.UNIQUE(_xlfn._xlws.FILTER(Table1[Game_ID],Table1[Team]=Table1[[#This Row],[Team]])),0)</f>
        <v>22</v>
      </c>
      <c r="AK2987">
        <f>IF(Table1[[#This Row],[Last5_Flag]]=1,1,0)</f>
        <v>0</v>
      </c>
      <c r="AL2987">
        <f>COUNTIFS(
    Table1[Player Name], Table1[[#This Row],[Player Name]],
    Table1[Position], Table1[[#This Row],[Position]]
)</f>
        <v>2</v>
      </c>
      <c r="AM2987" t="str" cm="1">
        <f t="array" ref="AM29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2988" spans="1:39" x14ac:dyDescent="0.2">
      <c r="A2988" t="str">
        <f>TEXT(Table1[[#This Row],[Date]],"yyyymmdd") &amp; "_" &amp; (LEFT(D2988,3) &amp; "_" &amp; LEFT(E2988,3) &amp; "_" &amp; (Table1[[#This Row],[Game_no.]]))</f>
        <v>20260323_Whe_Poi_2</v>
      </c>
      <c r="B2988" s="1">
        <v>46104</v>
      </c>
      <c r="C2988" s="3">
        <v>2</v>
      </c>
      <c r="D2988" t="s">
        <v>270</v>
      </c>
      <c r="E2988" t="s">
        <v>245</v>
      </c>
      <c r="F2988" t="s">
        <v>270</v>
      </c>
      <c r="G2988" t="s">
        <v>245</v>
      </c>
      <c r="H2988" t="s">
        <v>281</v>
      </c>
      <c r="I2988" t="str">
        <f>TRIM(SUBSTITUTE(Table1[[#This Row],[Player]], " ", ""))</f>
        <v>B.Sanders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f t="shared" si="133"/>
        <v>0</v>
      </c>
      <c r="W2988" t="s">
        <v>74</v>
      </c>
      <c r="X2988" s="3">
        <v>4</v>
      </c>
      <c r="Y2988">
        <v>0</v>
      </c>
      <c r="AF2988">
        <f>Table1[[#This Row],[AB]]+Table1[[#This Row],[BB]]+Table1[[#This Row],[SF]]</f>
        <v>1</v>
      </c>
      <c r="AG2988">
        <f>Table1[[#This Row],[H]]+Table1[[#This Row],[BB]]</f>
        <v>0</v>
      </c>
      <c r="AH2988">
        <f>Table1[[#This Row],[H]]-Table1[[#This Row],[2B]]-Table1[[#This Row],[3B]]-Table1[[#This Row],[HR]]</f>
        <v>0</v>
      </c>
      <c r="AI2988" s="3">
        <f>IF(Table1[[#This Row],[Team_Game_Number]] &gt;_xlfn.MAXIFS(Table1[Team_Game_Number],Table1[Team],Table1[[#This Row],[Team]]) - 5,1,0)</f>
        <v>0</v>
      </c>
      <c r="AJ2988" cm="1">
        <f t="array" ref="AJ2988">MATCH(Table1[[#This Row],[Game_ID]],_xlfn.UNIQUE(_xlfn._xlws.FILTER(Table1[Game_ID],Table1[Team]=Table1[[#This Row],[Team]])),0)</f>
        <v>22</v>
      </c>
      <c r="AK2988">
        <f>IF(Table1[[#This Row],[Last5_Flag]]=1,1,0)</f>
        <v>0</v>
      </c>
      <c r="AL2988">
        <f>COUNTIFS(
    Table1[Player Name], Table1[[#This Row],[Player Name]],
    Table1[Position], Table1[[#This Row],[Position]]
)</f>
        <v>5</v>
      </c>
      <c r="AM2988" t="str" cm="1">
        <f t="array" ref="AM29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989" spans="1:39" x14ac:dyDescent="0.2">
      <c r="A2989" t="str">
        <f>TEXT(Table1[[#This Row],[Date]],"yyyymmdd") &amp; "_" &amp; (LEFT(D2989,3) &amp; "_" &amp; LEFT(E2989,3) &amp; "_" &amp; (Table1[[#This Row],[Game_no.]]))</f>
        <v>20260323_Whe_Poi_2</v>
      </c>
      <c r="B2989" s="1">
        <v>46104</v>
      </c>
      <c r="C2989" s="3">
        <v>2</v>
      </c>
      <c r="D2989" t="s">
        <v>270</v>
      </c>
      <c r="E2989" t="s">
        <v>245</v>
      </c>
      <c r="F2989" t="s">
        <v>270</v>
      </c>
      <c r="G2989" t="s">
        <v>245</v>
      </c>
      <c r="H2989" t="s">
        <v>277</v>
      </c>
      <c r="I2989" t="str">
        <f>TRIM(SUBSTITUTE(Table1[[#This Row],[Player]], " ", ""))</f>
        <v>M.Clark</v>
      </c>
      <c r="J2989">
        <v>1</v>
      </c>
      <c r="K2989">
        <v>1</v>
      </c>
      <c r="L2989">
        <v>0</v>
      </c>
      <c r="M2989">
        <v>0</v>
      </c>
      <c r="N2989">
        <v>3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f t="shared" si="133"/>
        <v>0</v>
      </c>
      <c r="W2989" t="s">
        <v>50</v>
      </c>
      <c r="X2989" s="3">
        <v>5</v>
      </c>
      <c r="Y2989">
        <v>0</v>
      </c>
      <c r="AF2989">
        <f>Table1[[#This Row],[AB]]+Table1[[#This Row],[BB]]+Table1[[#This Row],[SF]]</f>
        <v>4</v>
      </c>
      <c r="AG2989">
        <f>Table1[[#This Row],[H]]+Table1[[#This Row],[BB]]</f>
        <v>3</v>
      </c>
      <c r="AH2989">
        <f>Table1[[#This Row],[H]]-Table1[[#This Row],[2B]]-Table1[[#This Row],[3B]]-Table1[[#This Row],[HR]]</f>
        <v>0</v>
      </c>
      <c r="AI2989" s="3">
        <f>IF(Table1[[#This Row],[Team_Game_Number]] &gt;_xlfn.MAXIFS(Table1[Team_Game_Number],Table1[Team],Table1[[#This Row],[Team]]) - 5,1,0)</f>
        <v>0</v>
      </c>
      <c r="AJ2989" cm="1">
        <f t="array" ref="AJ2989">MATCH(Table1[[#This Row],[Game_ID]],_xlfn.UNIQUE(_xlfn._xlws.FILTER(Table1[Game_ID],Table1[Team]=Table1[[#This Row],[Team]])),0)</f>
        <v>22</v>
      </c>
      <c r="AK2989">
        <f>IF(Table1[[#This Row],[Last5_Flag]]=1,1,0)</f>
        <v>0</v>
      </c>
      <c r="AL2989">
        <f>COUNTIFS(
    Table1[Player Name], Table1[[#This Row],[Player Name]],
    Table1[Position], Table1[[#This Row],[Position]]
)</f>
        <v>8</v>
      </c>
      <c r="AM2989" t="str" cm="1">
        <f t="array" ref="AM29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2990" spans="1:39" x14ac:dyDescent="0.2">
      <c r="A2990" t="str">
        <f>TEXT(Table1[[#This Row],[Date]],"yyyymmdd") &amp; "_" &amp; (LEFT(D2990,3) &amp; "_" &amp; LEFT(E2990,3) &amp; "_" &amp; (Table1[[#This Row],[Game_no.]]))</f>
        <v>20260323_Whe_Poi_2</v>
      </c>
      <c r="B2990" s="1">
        <v>46104</v>
      </c>
      <c r="C2990" s="3">
        <v>2</v>
      </c>
      <c r="D2990" t="s">
        <v>270</v>
      </c>
      <c r="E2990" t="s">
        <v>245</v>
      </c>
      <c r="F2990" t="s">
        <v>270</v>
      </c>
      <c r="G2990" t="s">
        <v>245</v>
      </c>
      <c r="H2990" t="s">
        <v>271</v>
      </c>
      <c r="I2990" t="str">
        <f>TRIM(SUBSTITUTE(Table1[[#This Row],[Player]], " ", ""))</f>
        <v>G.Mummery</v>
      </c>
      <c r="J2990">
        <v>4</v>
      </c>
      <c r="K2990">
        <v>1</v>
      </c>
      <c r="L2990">
        <v>1</v>
      </c>
      <c r="M2990">
        <v>1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f t="shared" si="133"/>
        <v>3</v>
      </c>
      <c r="W2990" t="s">
        <v>7</v>
      </c>
      <c r="X2990" s="3">
        <v>6</v>
      </c>
      <c r="Y2990">
        <v>0</v>
      </c>
      <c r="AF2990">
        <f>Table1[[#This Row],[AB]]+Table1[[#This Row],[BB]]+Table1[[#This Row],[SF]]</f>
        <v>4</v>
      </c>
      <c r="AG2990">
        <f>Table1[[#This Row],[H]]+Table1[[#This Row],[BB]]</f>
        <v>1</v>
      </c>
      <c r="AH2990">
        <f>Table1[[#This Row],[H]]-Table1[[#This Row],[2B]]-Table1[[#This Row],[3B]]-Table1[[#This Row],[HR]]</f>
        <v>0</v>
      </c>
      <c r="AI2990" s="3">
        <f>IF(Table1[[#This Row],[Team_Game_Number]] &gt;_xlfn.MAXIFS(Table1[Team_Game_Number],Table1[Team],Table1[[#This Row],[Team]]) - 5,1,0)</f>
        <v>0</v>
      </c>
      <c r="AJ2990" cm="1">
        <f t="array" ref="AJ2990">MATCH(Table1[[#This Row],[Game_ID]],_xlfn.UNIQUE(_xlfn._xlws.FILTER(Table1[Game_ID],Table1[Team]=Table1[[#This Row],[Team]])),0)</f>
        <v>22</v>
      </c>
      <c r="AK2990">
        <f>IF(Table1[[#This Row],[Last5_Flag]]=1,1,0)</f>
        <v>0</v>
      </c>
      <c r="AL2990">
        <f>COUNTIFS(
    Table1[Player Name], Table1[[#This Row],[Player Name]],
    Table1[Position], Table1[[#This Row],[Position]]
)</f>
        <v>23</v>
      </c>
      <c r="AM2990" t="str" cm="1">
        <f t="array" ref="AM29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2991" spans="1:39" x14ac:dyDescent="0.2">
      <c r="A2991" t="str">
        <f>TEXT(Table1[[#This Row],[Date]],"yyyymmdd") &amp; "_" &amp; (LEFT(D2991,3) &amp; "_" &amp; LEFT(E2991,3) &amp; "_" &amp; (Table1[[#This Row],[Game_no.]]))</f>
        <v>20260323_Whe_Poi_2</v>
      </c>
      <c r="B2991" s="1">
        <v>46104</v>
      </c>
      <c r="C2991" s="3">
        <v>2</v>
      </c>
      <c r="D2991" t="s">
        <v>270</v>
      </c>
      <c r="E2991" t="s">
        <v>245</v>
      </c>
      <c r="F2991" t="s">
        <v>270</v>
      </c>
      <c r="G2991" t="s">
        <v>245</v>
      </c>
      <c r="H2991" t="s">
        <v>278</v>
      </c>
      <c r="I2991" t="str">
        <f>TRIM(SUBSTITUTE(Table1[[#This Row],[Player]], " ", ""))</f>
        <v>E.Troxel</v>
      </c>
      <c r="J2991">
        <v>4</v>
      </c>
      <c r="K2991">
        <v>2</v>
      </c>
      <c r="L2991">
        <v>4</v>
      </c>
      <c r="M2991">
        <v>1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f t="shared" si="133"/>
        <v>8</v>
      </c>
      <c r="W2991" t="s">
        <v>52</v>
      </c>
      <c r="X2991" s="3">
        <v>7</v>
      </c>
      <c r="Y2991">
        <v>0</v>
      </c>
      <c r="AF2991">
        <f>Table1[[#This Row],[AB]]+Table1[[#This Row],[BB]]+Table1[[#This Row],[SF]]</f>
        <v>4</v>
      </c>
      <c r="AG2991">
        <f>Table1[[#This Row],[H]]+Table1[[#This Row],[BB]]</f>
        <v>4</v>
      </c>
      <c r="AH2991">
        <f>Table1[[#This Row],[H]]-Table1[[#This Row],[2B]]-Table1[[#This Row],[3B]]-Table1[[#This Row],[HR]]</f>
        <v>2</v>
      </c>
      <c r="AI2991" s="3">
        <f>IF(Table1[[#This Row],[Team_Game_Number]] &gt;_xlfn.MAXIFS(Table1[Team_Game_Number],Table1[Team],Table1[[#This Row],[Team]]) - 5,1,0)</f>
        <v>0</v>
      </c>
      <c r="AJ2991" cm="1">
        <f t="array" ref="AJ2991">MATCH(Table1[[#This Row],[Game_ID]],_xlfn.UNIQUE(_xlfn._xlws.FILTER(Table1[Game_ID],Table1[Team]=Table1[[#This Row],[Team]])),0)</f>
        <v>22</v>
      </c>
      <c r="AK2991">
        <f>IF(Table1[[#This Row],[Last5_Flag]]=1,1,0)</f>
        <v>0</v>
      </c>
      <c r="AL2991">
        <f>COUNTIFS(
    Table1[Player Name], Table1[[#This Row],[Player Name]],
    Table1[Position], Table1[[#This Row],[Position]]
)</f>
        <v>15</v>
      </c>
      <c r="AM2991" t="str" cm="1">
        <f t="array" ref="AM29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2992" spans="1:39" x14ac:dyDescent="0.2">
      <c r="A2992" t="str">
        <f>TEXT(Table1[[#This Row],[Date]],"yyyymmdd") &amp; "_" &amp; (LEFT(D2992,3) &amp; "_" &amp; LEFT(E2992,3) &amp; "_" &amp; (Table1[[#This Row],[Game_no.]]))</f>
        <v>20260323_Whe_Poi_2</v>
      </c>
      <c r="B2992" s="1">
        <v>46104</v>
      </c>
      <c r="C2992" s="3">
        <v>2</v>
      </c>
      <c r="D2992" t="s">
        <v>270</v>
      </c>
      <c r="E2992" t="s">
        <v>245</v>
      </c>
      <c r="F2992" t="s">
        <v>270</v>
      </c>
      <c r="G2992" t="s">
        <v>245</v>
      </c>
      <c r="H2992" t="s">
        <v>377</v>
      </c>
      <c r="I2992" t="str">
        <f>TRIM(SUBSTITUTE(Table1[[#This Row],[Player]], " ", ""))</f>
        <v>P.Villarreal</v>
      </c>
      <c r="J2992">
        <v>4</v>
      </c>
      <c r="K2992">
        <v>1</v>
      </c>
      <c r="L2992">
        <v>2</v>
      </c>
      <c r="M2992">
        <v>1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f t="shared" ref="V2992:V3008" si="134">L2992*1+P2992*2+Q2992*3+R2992*4</f>
        <v>4</v>
      </c>
      <c r="W2992" t="s">
        <v>54</v>
      </c>
      <c r="X2992" s="3">
        <v>8</v>
      </c>
      <c r="Y2992">
        <v>0</v>
      </c>
      <c r="AF2992">
        <f>Table1[[#This Row],[AB]]+Table1[[#This Row],[BB]]+Table1[[#This Row],[SF]]</f>
        <v>4</v>
      </c>
      <c r="AG2992">
        <f>Table1[[#This Row],[H]]+Table1[[#This Row],[BB]]</f>
        <v>2</v>
      </c>
      <c r="AH2992">
        <f>Table1[[#This Row],[H]]-Table1[[#This Row],[2B]]-Table1[[#This Row],[3B]]-Table1[[#This Row],[HR]]</f>
        <v>1</v>
      </c>
      <c r="AI2992" s="3">
        <f>IF(Table1[[#This Row],[Team_Game_Number]] &gt;_xlfn.MAXIFS(Table1[Team_Game_Number],Table1[Team],Table1[[#This Row],[Team]]) - 5,1,0)</f>
        <v>0</v>
      </c>
      <c r="AJ2992" cm="1">
        <f t="array" ref="AJ2992">MATCH(Table1[[#This Row],[Game_ID]],_xlfn.UNIQUE(_xlfn._xlws.FILTER(Table1[Game_ID],Table1[Team]=Table1[[#This Row],[Team]])),0)</f>
        <v>22</v>
      </c>
      <c r="AK2992">
        <f>IF(Table1[[#This Row],[Last5_Flag]]=1,1,0)</f>
        <v>0</v>
      </c>
      <c r="AL2992">
        <f>COUNTIFS(
    Table1[Player Name], Table1[[#This Row],[Player Name]],
    Table1[Position], Table1[[#This Row],[Position]]
)</f>
        <v>13</v>
      </c>
      <c r="AM2992" t="str" cm="1">
        <f t="array" ref="AM29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2993" spans="1:39" x14ac:dyDescent="0.2">
      <c r="A2993" t="str">
        <f>TEXT(Table1[[#This Row],[Date]],"yyyymmdd") &amp; "_" &amp; (LEFT(D2993,3) &amp; "_" &amp; LEFT(E2993,3) &amp; "_" &amp; (Table1[[#This Row],[Game_no.]]))</f>
        <v>20260323_Whe_Poi_2</v>
      </c>
      <c r="B2993" s="1">
        <v>46104</v>
      </c>
      <c r="C2993" s="3">
        <v>2</v>
      </c>
      <c r="D2993" t="s">
        <v>270</v>
      </c>
      <c r="E2993" t="s">
        <v>245</v>
      </c>
      <c r="F2993" t="s">
        <v>270</v>
      </c>
      <c r="G2993" t="s">
        <v>245</v>
      </c>
      <c r="H2993" t="s">
        <v>501</v>
      </c>
      <c r="I2993" t="str">
        <f>TRIM(SUBSTITUTE(Table1[[#This Row],[Player]], " ", ""))</f>
        <v>H.Rainer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f t="shared" si="134"/>
        <v>0</v>
      </c>
      <c r="W2993" t="s">
        <v>73</v>
      </c>
      <c r="X2993" s="3"/>
      <c r="Y2993">
        <v>0</v>
      </c>
      <c r="AF2993">
        <f>Table1[[#This Row],[AB]]+Table1[[#This Row],[BB]]+Table1[[#This Row],[SF]]</f>
        <v>0</v>
      </c>
      <c r="AG2993">
        <f>Table1[[#This Row],[H]]+Table1[[#This Row],[BB]]</f>
        <v>0</v>
      </c>
      <c r="AH2993">
        <f>Table1[[#This Row],[H]]-Table1[[#This Row],[2B]]-Table1[[#This Row],[3B]]-Table1[[#This Row],[HR]]</f>
        <v>0</v>
      </c>
      <c r="AI2993" s="3">
        <f>IF(Table1[[#This Row],[Team_Game_Number]] &gt;_xlfn.MAXIFS(Table1[Team_Game_Number],Table1[Team],Table1[[#This Row],[Team]]) - 5,1,0)</f>
        <v>0</v>
      </c>
      <c r="AJ2993" cm="1">
        <f t="array" ref="AJ2993">MATCH(Table1[[#This Row],[Game_ID]],_xlfn.UNIQUE(_xlfn._xlws.FILTER(Table1[Game_ID],Table1[Team]=Table1[[#This Row],[Team]])),0)</f>
        <v>22</v>
      </c>
      <c r="AK2993">
        <f>IF(Table1[[#This Row],[Last5_Flag]]=1,1,0)</f>
        <v>0</v>
      </c>
      <c r="AL2993">
        <f>COUNTIFS(
    Table1[Player Name], Table1[[#This Row],[Player Name]],
    Table1[Position], Table1[[#This Row],[Position]]
)</f>
        <v>3</v>
      </c>
      <c r="AM2993" t="str" cm="1">
        <f t="array" ref="AM29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2994" spans="1:39" x14ac:dyDescent="0.2">
      <c r="A2994" t="str">
        <f>TEXT(Table1[[#This Row],[Date]],"yyyymmdd") &amp; "_" &amp; (LEFT(D2994,3) &amp; "_" &amp; LEFT(E2994,3) &amp; "_" &amp; (Table1[[#This Row],[Game_no.]]))</f>
        <v>20260323_Whe_Poi_2</v>
      </c>
      <c r="B2994" s="1">
        <v>46104</v>
      </c>
      <c r="C2994" s="3">
        <v>2</v>
      </c>
      <c r="D2994" t="s">
        <v>270</v>
      </c>
      <c r="E2994" t="s">
        <v>245</v>
      </c>
      <c r="F2994" t="s">
        <v>270</v>
      </c>
      <c r="G2994" t="s">
        <v>245</v>
      </c>
      <c r="H2994" t="s">
        <v>273</v>
      </c>
      <c r="I2994" t="str">
        <f>TRIM(SUBSTITUTE(Table1[[#This Row],[Player]], " ", ""))</f>
        <v>K.Warrix</v>
      </c>
      <c r="J2994">
        <v>3</v>
      </c>
      <c r="K2994">
        <v>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f t="shared" si="134"/>
        <v>1</v>
      </c>
      <c r="W2994" t="s">
        <v>48</v>
      </c>
      <c r="X2994" s="3">
        <v>9</v>
      </c>
      <c r="Y2994">
        <v>0</v>
      </c>
      <c r="AF2994">
        <f>Table1[[#This Row],[AB]]+Table1[[#This Row],[BB]]+Table1[[#This Row],[SF]]</f>
        <v>3</v>
      </c>
      <c r="AG2994">
        <f>Table1[[#This Row],[H]]+Table1[[#This Row],[BB]]</f>
        <v>1</v>
      </c>
      <c r="AH2994">
        <f>Table1[[#This Row],[H]]-Table1[[#This Row],[2B]]-Table1[[#This Row],[3B]]-Table1[[#This Row],[HR]]</f>
        <v>1</v>
      </c>
      <c r="AI2994" s="3">
        <f>IF(Table1[[#This Row],[Team_Game_Number]] &gt;_xlfn.MAXIFS(Table1[Team_Game_Number],Table1[Team],Table1[[#This Row],[Team]]) - 5,1,0)</f>
        <v>0</v>
      </c>
      <c r="AJ2994" cm="1">
        <f t="array" ref="AJ2994">MATCH(Table1[[#This Row],[Game_ID]],_xlfn.UNIQUE(_xlfn._xlws.FILTER(Table1[Game_ID],Table1[Team]=Table1[[#This Row],[Team]])),0)</f>
        <v>22</v>
      </c>
      <c r="AK2994">
        <f>IF(Table1[[#This Row],[Last5_Flag]]=1,1,0)</f>
        <v>0</v>
      </c>
      <c r="AL2994">
        <f>COUNTIFS(
    Table1[Player Name], Table1[[#This Row],[Player Name]],
    Table1[Position], Table1[[#This Row],[Position]]
)</f>
        <v>24</v>
      </c>
      <c r="AM2994" t="str" cm="1">
        <f t="array" ref="AM29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2995" spans="1:39" x14ac:dyDescent="0.2">
      <c r="A2995" t="str">
        <f>TEXT(Table1[[#This Row],[Date]],"yyyymmdd") &amp; "_" &amp; (LEFT(D2995,3) &amp; "_" &amp; LEFT(E2995,3) &amp; "_" &amp; (Table1[[#This Row],[Game_no.]]))</f>
        <v>20260323_Whe_Poi_2</v>
      </c>
      <c r="B2995" s="1">
        <v>46104</v>
      </c>
      <c r="C2995" s="3">
        <v>2</v>
      </c>
      <c r="D2995" t="s">
        <v>270</v>
      </c>
      <c r="E2995" t="s">
        <v>245</v>
      </c>
      <c r="F2995" t="s">
        <v>270</v>
      </c>
      <c r="G2995" t="s">
        <v>245</v>
      </c>
      <c r="H2995" t="s">
        <v>276</v>
      </c>
      <c r="I2995" t="str">
        <f>TRIM(SUBSTITUTE(Table1[[#This Row],[Player]], " ", ""))</f>
        <v>E.Blackie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f t="shared" si="134"/>
        <v>0</v>
      </c>
      <c r="W2995" t="s">
        <v>74</v>
      </c>
      <c r="X2995" s="3">
        <v>9</v>
      </c>
      <c r="Y2995">
        <v>0</v>
      </c>
      <c r="AF2995">
        <f>Table1[[#This Row],[AB]]+Table1[[#This Row],[BB]]+Table1[[#This Row],[SF]]</f>
        <v>1</v>
      </c>
      <c r="AG2995">
        <f>Table1[[#This Row],[H]]+Table1[[#This Row],[BB]]</f>
        <v>0</v>
      </c>
      <c r="AH2995">
        <f>Table1[[#This Row],[H]]-Table1[[#This Row],[2B]]-Table1[[#This Row],[3B]]-Table1[[#This Row],[HR]]</f>
        <v>0</v>
      </c>
      <c r="AI2995" s="3">
        <f>IF(Table1[[#This Row],[Team_Game_Number]] &gt;_xlfn.MAXIFS(Table1[Team_Game_Number],Table1[Team],Table1[[#This Row],[Team]]) - 5,1,0)</f>
        <v>0</v>
      </c>
      <c r="AJ2995" cm="1">
        <f t="array" ref="AJ2995">MATCH(Table1[[#This Row],[Game_ID]],_xlfn.UNIQUE(_xlfn._xlws.FILTER(Table1[Game_ID],Table1[Team]=Table1[[#This Row],[Team]])),0)</f>
        <v>22</v>
      </c>
      <c r="AK2995">
        <f>IF(Table1[[#This Row],[Last5_Flag]]=1,1,0)</f>
        <v>0</v>
      </c>
      <c r="AL2995">
        <f>COUNTIFS(
    Table1[Player Name], Table1[[#This Row],[Player Name]],
    Table1[Position], Table1[[#This Row],[Position]]
)</f>
        <v>3</v>
      </c>
      <c r="AM2995" t="str" cm="1">
        <f t="array" ref="AM29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2996" spans="1:39" x14ac:dyDescent="0.2">
      <c r="A2996" t="str">
        <f>TEXT(Table1[[#This Row],[Date]],"yyyymmdd") &amp; "_" &amp; (LEFT(D2996,3) &amp; "_" &amp; LEFT(E2996,3) &amp; "_" &amp; (Table1[[#This Row],[Game_no.]]))</f>
        <v>20260323_Whe_Poi_2</v>
      </c>
      <c r="B2996" s="1">
        <v>46104</v>
      </c>
      <c r="C2996" s="3">
        <v>2</v>
      </c>
      <c r="D2996" t="s">
        <v>270</v>
      </c>
      <c r="E2996" t="s">
        <v>245</v>
      </c>
      <c r="F2996" t="s">
        <v>270</v>
      </c>
      <c r="G2996" t="s">
        <v>245</v>
      </c>
      <c r="H2996" t="s">
        <v>284</v>
      </c>
      <c r="I2996" t="str">
        <f>TRIM(SUBSTITUTE(Table1[[#This Row],[Player]], " ", ""))</f>
        <v>R.Peters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f t="shared" si="134"/>
        <v>0</v>
      </c>
      <c r="W2996" t="s">
        <v>58</v>
      </c>
      <c r="X2996" s="3"/>
      <c r="Y2996">
        <v>0</v>
      </c>
      <c r="Z2996">
        <v>1.333</v>
      </c>
      <c r="AA2996">
        <v>3</v>
      </c>
      <c r="AB2996">
        <v>2</v>
      </c>
      <c r="AC2996">
        <v>2</v>
      </c>
      <c r="AD2996">
        <v>1</v>
      </c>
      <c r="AE2996">
        <v>2</v>
      </c>
      <c r="AF2996">
        <f>Table1[[#This Row],[AB]]+Table1[[#This Row],[BB]]+Table1[[#This Row],[SF]]</f>
        <v>0</v>
      </c>
      <c r="AG2996">
        <f>Table1[[#This Row],[H]]+Table1[[#This Row],[BB]]</f>
        <v>0</v>
      </c>
      <c r="AH2996">
        <f>Table1[[#This Row],[H]]-Table1[[#This Row],[2B]]-Table1[[#This Row],[3B]]-Table1[[#This Row],[HR]]</f>
        <v>0</v>
      </c>
      <c r="AI2996" s="3">
        <f>IF(Table1[[#This Row],[Team_Game_Number]] &gt;_xlfn.MAXIFS(Table1[Team_Game_Number],Table1[Team],Table1[[#This Row],[Team]]) - 5,1,0)</f>
        <v>0</v>
      </c>
      <c r="AJ2996" cm="1">
        <f t="array" ref="AJ2996">MATCH(Table1[[#This Row],[Game_ID]],_xlfn.UNIQUE(_xlfn._xlws.FILTER(Table1[Game_ID],Table1[Team]=Table1[[#This Row],[Team]])),0)</f>
        <v>22</v>
      </c>
      <c r="AK2996">
        <f>IF(Table1[[#This Row],[Last5_Flag]]=1,1,0)</f>
        <v>0</v>
      </c>
      <c r="AL2996">
        <f>COUNTIFS(
    Table1[Player Name], Table1[[#This Row],[Player Name]],
    Table1[Position], Table1[[#This Row],[Position]]
)</f>
        <v>14</v>
      </c>
      <c r="AM2996" t="str" cm="1">
        <f t="array" ref="AM29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97" spans="1:39" x14ac:dyDescent="0.2">
      <c r="A2997" t="str">
        <f>TEXT(Table1[[#This Row],[Date]],"yyyymmdd") &amp; "_" &amp; (LEFT(D2997,3) &amp; "_" &amp; LEFT(E2997,3) &amp; "_" &amp; (Table1[[#This Row],[Game_no.]]))</f>
        <v>20260323_Whe_Poi_2</v>
      </c>
      <c r="B2997" s="1">
        <v>46104</v>
      </c>
      <c r="C2997" s="3">
        <v>2</v>
      </c>
      <c r="D2997" t="s">
        <v>270</v>
      </c>
      <c r="E2997" t="s">
        <v>245</v>
      </c>
      <c r="F2997" t="s">
        <v>270</v>
      </c>
      <c r="G2997" t="s">
        <v>245</v>
      </c>
      <c r="H2997" t="s">
        <v>285</v>
      </c>
      <c r="I2997" t="str">
        <f>TRIM(SUBSTITUTE(Table1[[#This Row],[Player]], " ", ""))</f>
        <v>K.Shields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f t="shared" si="134"/>
        <v>0</v>
      </c>
      <c r="W2997" t="s">
        <v>116</v>
      </c>
      <c r="X2997" s="3"/>
      <c r="Y2997">
        <v>0</v>
      </c>
      <c r="Z2997">
        <v>5.3330000000000002</v>
      </c>
      <c r="AA2997">
        <v>8</v>
      </c>
      <c r="AB2997">
        <v>7</v>
      </c>
      <c r="AC2997">
        <v>7</v>
      </c>
      <c r="AD2997">
        <v>4</v>
      </c>
      <c r="AE2997">
        <v>4</v>
      </c>
      <c r="AF2997">
        <f>Table1[[#This Row],[AB]]+Table1[[#This Row],[BB]]+Table1[[#This Row],[SF]]</f>
        <v>0</v>
      </c>
      <c r="AG2997">
        <f>Table1[[#This Row],[H]]+Table1[[#This Row],[BB]]</f>
        <v>0</v>
      </c>
      <c r="AH2997">
        <f>Table1[[#This Row],[H]]-Table1[[#This Row],[2B]]-Table1[[#This Row],[3B]]-Table1[[#This Row],[HR]]</f>
        <v>0</v>
      </c>
      <c r="AI2997" s="3">
        <f>IF(Table1[[#This Row],[Team_Game_Number]] &gt;_xlfn.MAXIFS(Table1[Team_Game_Number],Table1[Team],Table1[[#This Row],[Team]]) - 5,1,0)</f>
        <v>0</v>
      </c>
      <c r="AJ2997" cm="1">
        <f t="array" ref="AJ2997">MATCH(Table1[[#This Row],[Game_ID]],_xlfn.UNIQUE(_xlfn._xlws.FILTER(Table1[Game_ID],Table1[Team]=Table1[[#This Row],[Team]])),0)</f>
        <v>22</v>
      </c>
      <c r="AK2997">
        <f>IF(Table1[[#This Row],[Last5_Flag]]=1,1,0)</f>
        <v>0</v>
      </c>
      <c r="AL2997">
        <f>COUNTIFS(
    Table1[Player Name], Table1[[#This Row],[Player Name]],
    Table1[Position], Table1[[#This Row],[Position]]
)</f>
        <v>1</v>
      </c>
      <c r="AM2997" t="str" cm="1">
        <f t="array" ref="AM29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2998" spans="1:39" x14ac:dyDescent="0.2">
      <c r="A2998" t="str">
        <f>TEXT(Table1[[#This Row],[Date]],"yyyymmdd") &amp; "_" &amp; (LEFT(D2998,3) &amp; "_" &amp; LEFT(E2998,3) &amp; "_" &amp; (Table1[[#This Row],[Game_no.]]))</f>
        <v>20260323_Whe_Poi_2</v>
      </c>
      <c r="B2998" s="1">
        <v>46104</v>
      </c>
      <c r="C2998" s="3">
        <v>2</v>
      </c>
      <c r="D2998" t="s">
        <v>270</v>
      </c>
      <c r="E2998" t="s">
        <v>245</v>
      </c>
      <c r="F2998" t="s">
        <v>245</v>
      </c>
      <c r="G2998" t="s">
        <v>270</v>
      </c>
      <c r="H2998" t="s">
        <v>246</v>
      </c>
      <c r="I2998" t="str">
        <f>TRIM(SUBSTITUTE(Table1[[#This Row],[Player]], " ", ""))</f>
        <v>M.Arndt</v>
      </c>
      <c r="J2998">
        <v>5</v>
      </c>
      <c r="K2998">
        <v>1</v>
      </c>
      <c r="L2998">
        <v>3</v>
      </c>
      <c r="M2998">
        <v>3</v>
      </c>
      <c r="N2998">
        <v>0</v>
      </c>
      <c r="O2998">
        <v>0</v>
      </c>
      <c r="P2998">
        <v>1</v>
      </c>
      <c r="Q2998">
        <v>0</v>
      </c>
      <c r="R2998">
        <v>1</v>
      </c>
      <c r="S2998">
        <v>1</v>
      </c>
      <c r="T2998">
        <v>0</v>
      </c>
      <c r="U2998">
        <v>0</v>
      </c>
      <c r="V2998">
        <f t="shared" si="134"/>
        <v>9</v>
      </c>
      <c r="W2998" t="s">
        <v>57</v>
      </c>
      <c r="X2998" s="3">
        <v>1</v>
      </c>
      <c r="Y2998">
        <v>0</v>
      </c>
      <c r="AF2998">
        <f>Table1[[#This Row],[AB]]+Table1[[#This Row],[BB]]+Table1[[#This Row],[SF]]</f>
        <v>5</v>
      </c>
      <c r="AG2998">
        <f>Table1[[#This Row],[H]]+Table1[[#This Row],[BB]]</f>
        <v>3</v>
      </c>
      <c r="AH2998">
        <f>Table1[[#This Row],[H]]-Table1[[#This Row],[2B]]-Table1[[#This Row],[3B]]-Table1[[#This Row],[HR]]</f>
        <v>1</v>
      </c>
      <c r="AI2998" s="3">
        <f>IF(Table1[[#This Row],[Team_Game_Number]] &gt;_xlfn.MAXIFS(Table1[Team_Game_Number],Table1[Team],Table1[[#This Row],[Team]]) - 5,1,0)</f>
        <v>0</v>
      </c>
      <c r="AJ2998" cm="1">
        <f t="array" ref="AJ2998">MATCH(Table1[[#This Row],[Game_ID]],_xlfn.UNIQUE(_xlfn._xlws.FILTER(Table1[Game_ID],Table1[Team]=Table1[[#This Row],[Team]])),0)</f>
        <v>16</v>
      </c>
      <c r="AK2998">
        <f>IF(Table1[[#This Row],[Last5_Flag]]=1,1,0)</f>
        <v>0</v>
      </c>
      <c r="AL2998">
        <f>COUNTIFS(
    Table1[Player Name], Table1[[#This Row],[Player Name]],
    Table1[Position], Table1[[#This Row],[Position]]
)</f>
        <v>23</v>
      </c>
      <c r="AM2998" t="str" cm="1">
        <f t="array" ref="AM29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2999" spans="1:39" x14ac:dyDescent="0.2">
      <c r="A2999" t="str">
        <f>TEXT(Table1[[#This Row],[Date]],"yyyymmdd") &amp; "_" &amp; (LEFT(D2999,3) &amp; "_" &amp; LEFT(E2999,3) &amp; "_" &amp; (Table1[[#This Row],[Game_no.]]))</f>
        <v>20260323_Whe_Poi_2</v>
      </c>
      <c r="B2999" s="1">
        <v>46104</v>
      </c>
      <c r="C2999" s="3">
        <v>2</v>
      </c>
      <c r="D2999" t="s">
        <v>270</v>
      </c>
      <c r="E2999" t="s">
        <v>245</v>
      </c>
      <c r="F2999" t="s">
        <v>245</v>
      </c>
      <c r="G2999" t="s">
        <v>270</v>
      </c>
      <c r="H2999" t="s">
        <v>256</v>
      </c>
      <c r="I2999" t="str">
        <f>TRIM(SUBSTITUTE(Table1[[#This Row],[Player]], " ", ""))</f>
        <v>C.Wright</v>
      </c>
      <c r="J2999">
        <v>3</v>
      </c>
      <c r="K2999">
        <v>1</v>
      </c>
      <c r="L2999">
        <v>1</v>
      </c>
      <c r="M2999">
        <v>0</v>
      </c>
      <c r="N2999">
        <v>2</v>
      </c>
      <c r="O2999">
        <v>0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f t="shared" si="134"/>
        <v>1</v>
      </c>
      <c r="W2999" t="s">
        <v>7</v>
      </c>
      <c r="X2999" s="3">
        <v>2</v>
      </c>
      <c r="Y2999">
        <v>0</v>
      </c>
      <c r="AF2999">
        <f>Table1[[#This Row],[AB]]+Table1[[#This Row],[BB]]+Table1[[#This Row],[SF]]</f>
        <v>5</v>
      </c>
      <c r="AG2999">
        <f>Table1[[#This Row],[H]]+Table1[[#This Row],[BB]]</f>
        <v>3</v>
      </c>
      <c r="AH2999">
        <f>Table1[[#This Row],[H]]-Table1[[#This Row],[2B]]-Table1[[#This Row],[3B]]-Table1[[#This Row],[HR]]</f>
        <v>1</v>
      </c>
      <c r="AI2999" s="3">
        <f>IF(Table1[[#This Row],[Team_Game_Number]] &gt;_xlfn.MAXIFS(Table1[Team_Game_Number],Table1[Team],Table1[[#This Row],[Team]]) - 5,1,0)</f>
        <v>0</v>
      </c>
      <c r="AJ2999" cm="1">
        <f t="array" ref="AJ2999">MATCH(Table1[[#This Row],[Game_ID]],_xlfn.UNIQUE(_xlfn._xlws.FILTER(Table1[Game_ID],Table1[Team]=Table1[[#This Row],[Team]])),0)</f>
        <v>16</v>
      </c>
      <c r="AK2999">
        <f>IF(Table1[[#This Row],[Last5_Flag]]=1,1,0)</f>
        <v>0</v>
      </c>
      <c r="AL2999">
        <f>COUNTIFS(
    Table1[Player Name], Table1[[#This Row],[Player Name]],
    Table1[Position], Table1[[#This Row],[Position]]
)</f>
        <v>13</v>
      </c>
      <c r="AM2999" t="str" cm="1">
        <f t="array" ref="AM29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000" spans="1:39" x14ac:dyDescent="0.2">
      <c r="A3000" t="str">
        <f>TEXT(Table1[[#This Row],[Date]],"yyyymmdd") &amp; "_" &amp; (LEFT(D3000,3) &amp; "_" &amp; LEFT(E3000,3) &amp; "_" &amp; (Table1[[#This Row],[Game_no.]]))</f>
        <v>20260323_Whe_Poi_2</v>
      </c>
      <c r="B3000" s="1">
        <v>46104</v>
      </c>
      <c r="C3000" s="3">
        <v>2</v>
      </c>
      <c r="D3000" t="s">
        <v>270</v>
      </c>
      <c r="E3000" t="s">
        <v>245</v>
      </c>
      <c r="F3000" t="s">
        <v>245</v>
      </c>
      <c r="G3000" t="s">
        <v>270</v>
      </c>
      <c r="H3000" t="s">
        <v>247</v>
      </c>
      <c r="I3000" t="str">
        <f>TRIM(SUBSTITUTE(Table1[[#This Row],[Player]], " ", ""))</f>
        <v>C.Mann</v>
      </c>
      <c r="J3000">
        <v>4</v>
      </c>
      <c r="K3000">
        <v>1</v>
      </c>
      <c r="L3000">
        <v>1</v>
      </c>
      <c r="M3000">
        <v>1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f t="shared" si="134"/>
        <v>3</v>
      </c>
      <c r="W3000" t="s">
        <v>48</v>
      </c>
      <c r="X3000" s="3">
        <v>3</v>
      </c>
      <c r="Y3000">
        <v>0</v>
      </c>
      <c r="AF3000">
        <f>Table1[[#This Row],[AB]]+Table1[[#This Row],[BB]]+Table1[[#This Row],[SF]]</f>
        <v>4</v>
      </c>
      <c r="AG3000">
        <f>Table1[[#This Row],[H]]+Table1[[#This Row],[BB]]</f>
        <v>1</v>
      </c>
      <c r="AH3000">
        <f>Table1[[#This Row],[H]]-Table1[[#This Row],[2B]]-Table1[[#This Row],[3B]]-Table1[[#This Row],[HR]]</f>
        <v>0</v>
      </c>
      <c r="AI3000" s="3">
        <f>IF(Table1[[#This Row],[Team_Game_Number]] &gt;_xlfn.MAXIFS(Table1[Team_Game_Number],Table1[Team],Table1[[#This Row],[Team]]) - 5,1,0)</f>
        <v>0</v>
      </c>
      <c r="AJ3000" cm="1">
        <f t="array" ref="AJ3000">MATCH(Table1[[#This Row],[Game_ID]],_xlfn.UNIQUE(_xlfn._xlws.FILTER(Table1[Game_ID],Table1[Team]=Table1[[#This Row],[Team]])),0)</f>
        <v>16</v>
      </c>
      <c r="AK3000">
        <f>IF(Table1[[#This Row],[Last5_Flag]]=1,1,0)</f>
        <v>0</v>
      </c>
      <c r="AL3000">
        <f>COUNTIFS(
    Table1[Player Name], Table1[[#This Row],[Player Name]],
    Table1[Position], Table1[[#This Row],[Position]]
)</f>
        <v>11</v>
      </c>
      <c r="AM3000" t="str" cm="1">
        <f t="array" ref="AM30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001" spans="1:39" x14ac:dyDescent="0.2">
      <c r="A3001" t="str">
        <f>TEXT(Table1[[#This Row],[Date]],"yyyymmdd") &amp; "_" &amp; (LEFT(D3001,3) &amp; "_" &amp; LEFT(E3001,3) &amp; "_" &amp; (Table1[[#This Row],[Game_no.]]))</f>
        <v>20260323_Whe_Poi_2</v>
      </c>
      <c r="B3001" s="1">
        <v>46104</v>
      </c>
      <c r="C3001" s="3">
        <v>2</v>
      </c>
      <c r="D3001" t="s">
        <v>270</v>
      </c>
      <c r="E3001" t="s">
        <v>245</v>
      </c>
      <c r="F3001" t="s">
        <v>245</v>
      </c>
      <c r="G3001" t="s">
        <v>270</v>
      </c>
      <c r="H3001" t="s">
        <v>248</v>
      </c>
      <c r="I3001" t="str">
        <f>TRIM(SUBSTITUTE(Table1[[#This Row],[Player]], " ", ""))</f>
        <v>E.Henry</v>
      </c>
      <c r="J3001">
        <v>4</v>
      </c>
      <c r="K3001">
        <v>1</v>
      </c>
      <c r="L3001">
        <v>1</v>
      </c>
      <c r="M3001">
        <v>1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f t="shared" si="134"/>
        <v>3</v>
      </c>
      <c r="W3001" t="s">
        <v>58</v>
      </c>
      <c r="X3001" s="3">
        <v>4</v>
      </c>
      <c r="Y3001">
        <v>0</v>
      </c>
      <c r="Z3001">
        <v>7</v>
      </c>
      <c r="AA3001">
        <v>12</v>
      </c>
      <c r="AB3001">
        <v>6</v>
      </c>
      <c r="AC3001">
        <v>6</v>
      </c>
      <c r="AD3001">
        <v>7</v>
      </c>
      <c r="AE3001">
        <v>1</v>
      </c>
      <c r="AF3001">
        <f>Table1[[#This Row],[AB]]+Table1[[#This Row],[BB]]+Table1[[#This Row],[SF]]</f>
        <v>4</v>
      </c>
      <c r="AG3001">
        <f>Table1[[#This Row],[H]]+Table1[[#This Row],[BB]]</f>
        <v>1</v>
      </c>
      <c r="AH3001">
        <f>Table1[[#This Row],[H]]-Table1[[#This Row],[2B]]-Table1[[#This Row],[3B]]-Table1[[#This Row],[HR]]</f>
        <v>0</v>
      </c>
      <c r="AI3001" s="3">
        <f>IF(Table1[[#This Row],[Team_Game_Number]] &gt;_xlfn.MAXIFS(Table1[Team_Game_Number],Table1[Team],Table1[[#This Row],[Team]]) - 5,1,0)</f>
        <v>0</v>
      </c>
      <c r="AJ3001" cm="1">
        <f t="array" ref="AJ3001">MATCH(Table1[[#This Row],[Game_ID]],_xlfn.UNIQUE(_xlfn._xlws.FILTER(Table1[Game_ID],Table1[Team]=Table1[[#This Row],[Team]])),0)</f>
        <v>16</v>
      </c>
      <c r="AK3001">
        <f>IF(Table1[[#This Row],[Last5_Flag]]=1,1,0)</f>
        <v>0</v>
      </c>
      <c r="AL3001">
        <f>COUNTIFS(
    Table1[Player Name], Table1[[#This Row],[Player Name]],
    Table1[Position], Table1[[#This Row],[Position]]
)</f>
        <v>5</v>
      </c>
      <c r="AM3001" t="str" cm="1">
        <f t="array" ref="AM30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002" spans="1:39" x14ac:dyDescent="0.2">
      <c r="A3002" t="str">
        <f>TEXT(Table1[[#This Row],[Date]],"yyyymmdd") &amp; "_" &amp; (LEFT(D3002,3) &amp; "_" &amp; LEFT(E3002,3) &amp; "_" &amp; (Table1[[#This Row],[Game_no.]]))</f>
        <v>20260323_Whe_Poi_2</v>
      </c>
      <c r="B3002" s="1">
        <v>46104</v>
      </c>
      <c r="C3002" s="3">
        <v>2</v>
      </c>
      <c r="D3002" t="s">
        <v>270</v>
      </c>
      <c r="E3002" t="s">
        <v>245</v>
      </c>
      <c r="F3002" t="s">
        <v>245</v>
      </c>
      <c r="G3002" t="s">
        <v>270</v>
      </c>
      <c r="H3002" t="s">
        <v>251</v>
      </c>
      <c r="I3002" t="str">
        <f>TRIM(SUBSTITUTE(Table1[[#This Row],[Player]], " ", ""))</f>
        <v>S.Cope</v>
      </c>
      <c r="J3002">
        <v>4</v>
      </c>
      <c r="K3002">
        <v>1</v>
      </c>
      <c r="L3002">
        <v>2</v>
      </c>
      <c r="M3002">
        <v>1</v>
      </c>
      <c r="N3002">
        <v>0</v>
      </c>
      <c r="O3002">
        <v>1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f t="shared" si="134"/>
        <v>2</v>
      </c>
      <c r="W3002" t="s">
        <v>43</v>
      </c>
      <c r="X3002" s="3">
        <v>5</v>
      </c>
      <c r="Y3002">
        <v>0</v>
      </c>
      <c r="AF3002">
        <f>Table1[[#This Row],[AB]]+Table1[[#This Row],[BB]]+Table1[[#This Row],[SF]]</f>
        <v>4</v>
      </c>
      <c r="AG3002">
        <f>Table1[[#This Row],[H]]+Table1[[#This Row],[BB]]</f>
        <v>2</v>
      </c>
      <c r="AH3002">
        <f>Table1[[#This Row],[H]]-Table1[[#This Row],[2B]]-Table1[[#This Row],[3B]]-Table1[[#This Row],[HR]]</f>
        <v>2</v>
      </c>
      <c r="AI3002" s="3">
        <f>IF(Table1[[#This Row],[Team_Game_Number]] &gt;_xlfn.MAXIFS(Table1[Team_Game_Number],Table1[Team],Table1[[#This Row],[Team]]) - 5,1,0)</f>
        <v>0</v>
      </c>
      <c r="AJ3002" cm="1">
        <f t="array" ref="AJ3002">MATCH(Table1[[#This Row],[Game_ID]],_xlfn.UNIQUE(_xlfn._xlws.FILTER(Table1[Game_ID],Table1[Team]=Table1[[#This Row],[Team]])),0)</f>
        <v>16</v>
      </c>
      <c r="AK3002">
        <f>IF(Table1[[#This Row],[Last5_Flag]]=1,1,0)</f>
        <v>0</v>
      </c>
      <c r="AL3002">
        <f>COUNTIFS(
    Table1[Player Name], Table1[[#This Row],[Player Name]],
    Table1[Position], Table1[[#This Row],[Position]]
)</f>
        <v>2</v>
      </c>
      <c r="AM3002" t="str" cm="1">
        <f t="array" ref="AM30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003" spans="1:39" x14ac:dyDescent="0.2">
      <c r="A3003" t="str">
        <f>TEXT(Table1[[#This Row],[Date]],"yyyymmdd") &amp; "_" &amp; (LEFT(D3003,3) &amp; "_" &amp; LEFT(E3003,3) &amp; "_" &amp; (Table1[[#This Row],[Game_no.]]))</f>
        <v>20260323_Whe_Poi_2</v>
      </c>
      <c r="B3003" s="1">
        <v>46104</v>
      </c>
      <c r="C3003" s="3">
        <v>2</v>
      </c>
      <c r="D3003" t="s">
        <v>270</v>
      </c>
      <c r="E3003" t="s">
        <v>245</v>
      </c>
      <c r="F3003" t="s">
        <v>245</v>
      </c>
      <c r="G3003" t="s">
        <v>270</v>
      </c>
      <c r="H3003" t="s">
        <v>349</v>
      </c>
      <c r="I3003" t="str">
        <f>TRIM(SUBSTITUTE(Table1[[#This Row],[Player]], " ", ""))</f>
        <v>G.Labrie</v>
      </c>
      <c r="J3003">
        <v>1</v>
      </c>
      <c r="K3003">
        <v>1</v>
      </c>
      <c r="L3003">
        <v>0</v>
      </c>
      <c r="M3003">
        <v>0</v>
      </c>
      <c r="N3003">
        <v>2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f t="shared" si="134"/>
        <v>0</v>
      </c>
      <c r="W3003" t="s">
        <v>8</v>
      </c>
      <c r="X3003" s="3">
        <v>6</v>
      </c>
      <c r="Y3003">
        <v>0</v>
      </c>
      <c r="AF3003">
        <f>Table1[[#This Row],[AB]]+Table1[[#This Row],[BB]]+Table1[[#This Row],[SF]]</f>
        <v>3</v>
      </c>
      <c r="AG3003">
        <f>Table1[[#This Row],[H]]+Table1[[#This Row],[BB]]</f>
        <v>2</v>
      </c>
      <c r="AH3003">
        <f>Table1[[#This Row],[H]]-Table1[[#This Row],[2B]]-Table1[[#This Row],[3B]]-Table1[[#This Row],[HR]]</f>
        <v>0</v>
      </c>
      <c r="AI3003" s="3">
        <f>IF(Table1[[#This Row],[Team_Game_Number]] &gt;_xlfn.MAXIFS(Table1[Team_Game_Number],Table1[Team],Table1[[#This Row],[Team]]) - 5,1,0)</f>
        <v>0</v>
      </c>
      <c r="AJ3003" cm="1">
        <f t="array" ref="AJ3003">MATCH(Table1[[#This Row],[Game_ID]],_xlfn.UNIQUE(_xlfn._xlws.FILTER(Table1[Game_ID],Table1[Team]=Table1[[#This Row],[Team]])),0)</f>
        <v>16</v>
      </c>
      <c r="AK3003">
        <f>IF(Table1[[#This Row],[Last5_Flag]]=1,1,0)</f>
        <v>0</v>
      </c>
      <c r="AL3003">
        <f>COUNTIFS(
    Table1[Player Name], Table1[[#This Row],[Player Name]],
    Table1[Position], Table1[[#This Row],[Position]]
)</f>
        <v>20</v>
      </c>
      <c r="AM3003" t="str" cm="1">
        <f t="array" ref="AM30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004" spans="1:39" x14ac:dyDescent="0.2">
      <c r="A3004" t="str">
        <f>TEXT(Table1[[#This Row],[Date]],"yyyymmdd") &amp; "_" &amp; (LEFT(D3004,3) &amp; "_" &amp; LEFT(E3004,3) &amp; "_" &amp; (Table1[[#This Row],[Game_no.]]))</f>
        <v>20260323_Whe_Poi_2</v>
      </c>
      <c r="B3004" s="1">
        <v>46104</v>
      </c>
      <c r="C3004" s="3">
        <v>2</v>
      </c>
      <c r="D3004" t="s">
        <v>270</v>
      </c>
      <c r="E3004" t="s">
        <v>245</v>
      </c>
      <c r="F3004" t="s">
        <v>245</v>
      </c>
      <c r="G3004" t="s">
        <v>270</v>
      </c>
      <c r="H3004" t="s">
        <v>257</v>
      </c>
      <c r="I3004" t="str">
        <f>TRIM(SUBSTITUTE(Table1[[#This Row],[Player]], " ", ""))</f>
        <v>A.Hubble</v>
      </c>
      <c r="J3004">
        <v>4</v>
      </c>
      <c r="K3004">
        <v>0</v>
      </c>
      <c r="L3004">
        <v>0</v>
      </c>
      <c r="M3004">
        <v>0</v>
      </c>
      <c r="N3004">
        <v>0</v>
      </c>
      <c r="O3004">
        <v>2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f t="shared" si="134"/>
        <v>0</v>
      </c>
      <c r="W3004" t="s">
        <v>53</v>
      </c>
      <c r="X3004" s="3">
        <v>7</v>
      </c>
      <c r="Y3004">
        <v>0</v>
      </c>
      <c r="AF3004">
        <f>Table1[[#This Row],[AB]]+Table1[[#This Row],[BB]]+Table1[[#This Row],[SF]]</f>
        <v>4</v>
      </c>
      <c r="AG3004">
        <f>Table1[[#This Row],[H]]+Table1[[#This Row],[BB]]</f>
        <v>0</v>
      </c>
      <c r="AH3004">
        <f>Table1[[#This Row],[H]]-Table1[[#This Row],[2B]]-Table1[[#This Row],[3B]]-Table1[[#This Row],[HR]]</f>
        <v>0</v>
      </c>
      <c r="AI3004" s="3">
        <f>IF(Table1[[#This Row],[Team_Game_Number]] &gt;_xlfn.MAXIFS(Table1[Team_Game_Number],Table1[Team],Table1[[#This Row],[Team]]) - 5,1,0)</f>
        <v>0</v>
      </c>
      <c r="AJ3004" cm="1">
        <f t="array" ref="AJ3004">MATCH(Table1[[#This Row],[Game_ID]],_xlfn.UNIQUE(_xlfn._xlws.FILTER(Table1[Game_ID],Table1[Team]=Table1[[#This Row],[Team]])),0)</f>
        <v>16</v>
      </c>
      <c r="AK3004">
        <f>IF(Table1[[#This Row],[Last5_Flag]]=1,1,0)</f>
        <v>0</v>
      </c>
      <c r="AL3004">
        <f>COUNTIFS(
    Table1[Player Name], Table1[[#This Row],[Player Name]],
    Table1[Position], Table1[[#This Row],[Position]]
)</f>
        <v>6</v>
      </c>
      <c r="AM3004" t="str" cm="1">
        <f t="array" ref="AM30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005" spans="1:39" x14ac:dyDescent="0.2">
      <c r="A3005" t="str">
        <f>TEXT(Table1[[#This Row],[Date]],"yyyymmdd") &amp; "_" &amp; (LEFT(D3005,3) &amp; "_" &amp; LEFT(E3005,3) &amp; "_" &amp; (Table1[[#This Row],[Game_no.]]))</f>
        <v>20260323_Whe_Poi_2</v>
      </c>
      <c r="B3005" s="1">
        <v>46104</v>
      </c>
      <c r="C3005" s="3">
        <v>2</v>
      </c>
      <c r="D3005" t="s">
        <v>270</v>
      </c>
      <c r="E3005" t="s">
        <v>245</v>
      </c>
      <c r="F3005" t="s">
        <v>245</v>
      </c>
      <c r="G3005" t="s">
        <v>270</v>
      </c>
      <c r="H3005" t="s">
        <v>260</v>
      </c>
      <c r="I3005" t="str">
        <f>TRIM(SUBSTITUTE(Table1[[#This Row],[Player]], " ", ""))</f>
        <v>P.Haller</v>
      </c>
      <c r="J3005">
        <v>3</v>
      </c>
      <c r="K3005">
        <v>1</v>
      </c>
      <c r="L3005">
        <v>2</v>
      </c>
      <c r="M3005">
        <v>2</v>
      </c>
      <c r="N3005">
        <v>1</v>
      </c>
      <c r="O3005">
        <v>1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f t="shared" si="134"/>
        <v>4</v>
      </c>
      <c r="W3005" t="s">
        <v>52</v>
      </c>
      <c r="X3005" s="3">
        <v>8</v>
      </c>
      <c r="Y3005">
        <v>0</v>
      </c>
      <c r="AF3005">
        <f>Table1[[#This Row],[AB]]+Table1[[#This Row],[BB]]+Table1[[#This Row],[SF]]</f>
        <v>4</v>
      </c>
      <c r="AG3005">
        <f>Table1[[#This Row],[H]]+Table1[[#This Row],[BB]]</f>
        <v>3</v>
      </c>
      <c r="AH3005">
        <f>Table1[[#This Row],[H]]-Table1[[#This Row],[2B]]-Table1[[#This Row],[3B]]-Table1[[#This Row],[HR]]</f>
        <v>1</v>
      </c>
      <c r="AI3005" s="3">
        <f>IF(Table1[[#This Row],[Team_Game_Number]] &gt;_xlfn.MAXIFS(Table1[Team_Game_Number],Table1[Team],Table1[[#This Row],[Team]]) - 5,1,0)</f>
        <v>0</v>
      </c>
      <c r="AJ3005" cm="1">
        <f t="array" ref="AJ3005">MATCH(Table1[[#This Row],[Game_ID]],_xlfn.UNIQUE(_xlfn._xlws.FILTER(Table1[Game_ID],Table1[Team]=Table1[[#This Row],[Team]])),0)</f>
        <v>16</v>
      </c>
      <c r="AK3005">
        <f>IF(Table1[[#This Row],[Last5_Flag]]=1,1,0)</f>
        <v>0</v>
      </c>
      <c r="AL3005">
        <f>COUNTIFS(
    Table1[Player Name], Table1[[#This Row],[Player Name]],
    Table1[Position], Table1[[#This Row],[Position]]
)</f>
        <v>11</v>
      </c>
      <c r="AM3005" t="str" cm="1">
        <f t="array" ref="AM30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06" spans="1:39" x14ac:dyDescent="0.2">
      <c r="A3006" t="str">
        <f>TEXT(Table1[[#This Row],[Date]],"yyyymmdd") &amp; "_" &amp; (LEFT(D3006,3) &amp; "_" &amp; LEFT(E3006,3) &amp; "_" &amp; (Table1[[#This Row],[Game_no.]]))</f>
        <v>20260323_Whe_Poi_2</v>
      </c>
      <c r="B3006" s="1">
        <v>46104</v>
      </c>
      <c r="C3006" s="3">
        <v>2</v>
      </c>
      <c r="D3006" t="s">
        <v>270</v>
      </c>
      <c r="E3006" t="s">
        <v>245</v>
      </c>
      <c r="F3006" t="s">
        <v>245</v>
      </c>
      <c r="G3006" t="s">
        <v>270</v>
      </c>
      <c r="H3006" t="s">
        <v>258</v>
      </c>
      <c r="I3006" t="str">
        <f>TRIM(SUBSTITUTE(Table1[[#This Row],[Player]], " ", ""))</f>
        <v>B.Moudy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f t="shared" si="134"/>
        <v>0</v>
      </c>
      <c r="W3006" t="s">
        <v>73</v>
      </c>
      <c r="X3006" s="3"/>
      <c r="Y3006">
        <v>0</v>
      </c>
      <c r="AF3006">
        <f>Table1[[#This Row],[AB]]+Table1[[#This Row],[BB]]+Table1[[#This Row],[SF]]</f>
        <v>0</v>
      </c>
      <c r="AG3006">
        <f>Table1[[#This Row],[H]]+Table1[[#This Row],[BB]]</f>
        <v>0</v>
      </c>
      <c r="AH3006">
        <f>Table1[[#This Row],[H]]-Table1[[#This Row],[2B]]-Table1[[#This Row],[3B]]-Table1[[#This Row],[HR]]</f>
        <v>0</v>
      </c>
      <c r="AI3006" s="3">
        <f>IF(Table1[[#This Row],[Team_Game_Number]] &gt;_xlfn.MAXIFS(Table1[Team_Game_Number],Table1[Team],Table1[[#This Row],[Team]]) - 5,1,0)</f>
        <v>0</v>
      </c>
      <c r="AJ3006" cm="1">
        <f t="array" ref="AJ3006">MATCH(Table1[[#This Row],[Game_ID]],_xlfn.UNIQUE(_xlfn._xlws.FILTER(Table1[Game_ID],Table1[Team]=Table1[[#This Row],[Team]])),0)</f>
        <v>16</v>
      </c>
      <c r="AK3006">
        <f>IF(Table1[[#This Row],[Last5_Flag]]=1,1,0)</f>
        <v>0</v>
      </c>
      <c r="AL3006">
        <f>COUNTIFS(
    Table1[Player Name], Table1[[#This Row],[Player Name]],
    Table1[Position], Table1[[#This Row],[Position]]
)</f>
        <v>11</v>
      </c>
      <c r="AM3006" t="str" cm="1">
        <f t="array" ref="AM30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007" spans="1:39" x14ac:dyDescent="0.2">
      <c r="A3007" t="str">
        <f>TEXT(Table1[[#This Row],[Date]],"yyyymmdd") &amp; "_" &amp; (LEFT(D3007,3) &amp; "_" &amp; LEFT(E3007,3) &amp; "_" &amp; (Table1[[#This Row],[Game_no.]]))</f>
        <v>20260323_Whe_Poi_2</v>
      </c>
      <c r="B3007" s="1">
        <v>46104</v>
      </c>
      <c r="C3007" s="3">
        <v>2</v>
      </c>
      <c r="D3007" t="s">
        <v>270</v>
      </c>
      <c r="E3007" t="s">
        <v>245</v>
      </c>
      <c r="F3007" t="s">
        <v>245</v>
      </c>
      <c r="G3007" t="s">
        <v>270</v>
      </c>
      <c r="H3007" t="s">
        <v>252</v>
      </c>
      <c r="I3007" t="str">
        <f>TRIM(SUBSTITUTE(Table1[[#This Row],[Player]], " ", ""))</f>
        <v>K.Fabiano</v>
      </c>
      <c r="J3007">
        <v>3</v>
      </c>
      <c r="K3007">
        <v>1</v>
      </c>
      <c r="L3007">
        <v>1</v>
      </c>
      <c r="M3007">
        <v>1</v>
      </c>
      <c r="N3007">
        <v>0</v>
      </c>
      <c r="O3007">
        <v>1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f t="shared" si="134"/>
        <v>3</v>
      </c>
      <c r="W3007" t="s">
        <v>54</v>
      </c>
      <c r="X3007" s="3">
        <v>9</v>
      </c>
      <c r="Y3007">
        <v>0</v>
      </c>
      <c r="AF3007">
        <f>Table1[[#This Row],[AB]]+Table1[[#This Row],[BB]]+Table1[[#This Row],[SF]]</f>
        <v>3</v>
      </c>
      <c r="AG3007">
        <f>Table1[[#This Row],[H]]+Table1[[#This Row],[BB]]</f>
        <v>1</v>
      </c>
      <c r="AH3007">
        <f>Table1[[#This Row],[H]]-Table1[[#This Row],[2B]]-Table1[[#This Row],[3B]]-Table1[[#This Row],[HR]]</f>
        <v>0</v>
      </c>
      <c r="AI3007" s="3">
        <f>IF(Table1[[#This Row],[Team_Game_Number]] &gt;_xlfn.MAXIFS(Table1[Team_Game_Number],Table1[Team],Table1[[#This Row],[Team]]) - 5,1,0)</f>
        <v>0</v>
      </c>
      <c r="AJ3007" cm="1">
        <f t="array" ref="AJ3007">MATCH(Table1[[#This Row],[Game_ID]],_xlfn.UNIQUE(_xlfn._xlws.FILTER(Table1[Game_ID],Table1[Team]=Table1[[#This Row],[Team]])),0)</f>
        <v>16</v>
      </c>
      <c r="AK3007">
        <f>IF(Table1[[#This Row],[Last5_Flag]]=1,1,0)</f>
        <v>0</v>
      </c>
      <c r="AL3007">
        <f>COUNTIFS(
    Table1[Player Name], Table1[[#This Row],[Player Name]],
    Table1[Position], Table1[[#This Row],[Position]]
)</f>
        <v>21</v>
      </c>
      <c r="AM3007" t="str" cm="1">
        <f t="array" ref="AM30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008" spans="1:39" x14ac:dyDescent="0.2">
      <c r="A3008" t="str">
        <f>TEXT(Table1[[#This Row],[Date]],"yyyymmdd") &amp; "_" &amp; (LEFT(D3008,3) &amp; "_" &amp; LEFT(E3008,3) &amp; "_" &amp; (Table1[[#This Row],[Game_no.]]))</f>
        <v>20260323_Whe_Poi_2</v>
      </c>
      <c r="B3008" s="1">
        <v>46104</v>
      </c>
      <c r="C3008" s="3">
        <v>2</v>
      </c>
      <c r="D3008" t="s">
        <v>270</v>
      </c>
      <c r="E3008" t="s">
        <v>245</v>
      </c>
      <c r="F3008" t="s">
        <v>245</v>
      </c>
      <c r="G3008" t="s">
        <v>270</v>
      </c>
      <c r="H3008" t="s">
        <v>259</v>
      </c>
      <c r="I3008" t="str">
        <f>TRIM(SUBSTITUTE(Table1[[#This Row],[Player]], " ", ""))</f>
        <v>J.Johnson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f t="shared" si="134"/>
        <v>0</v>
      </c>
      <c r="W3008" t="s">
        <v>50</v>
      </c>
      <c r="X3008" s="3"/>
      <c r="Y3008">
        <v>0</v>
      </c>
      <c r="AF3008">
        <f>Table1[[#This Row],[AB]]+Table1[[#This Row],[BB]]+Table1[[#This Row],[SF]]</f>
        <v>0</v>
      </c>
      <c r="AG3008">
        <f>Table1[[#This Row],[H]]+Table1[[#This Row],[BB]]</f>
        <v>0</v>
      </c>
      <c r="AH3008">
        <f>Table1[[#This Row],[H]]-Table1[[#This Row],[2B]]-Table1[[#This Row],[3B]]-Table1[[#This Row],[HR]]</f>
        <v>0</v>
      </c>
      <c r="AI3008" s="3">
        <f>IF(Table1[[#This Row],[Team_Game_Number]] &gt;_xlfn.MAXIFS(Table1[Team_Game_Number],Table1[Team],Table1[[#This Row],[Team]]) - 5,1,0)</f>
        <v>0</v>
      </c>
      <c r="AJ3008" cm="1">
        <f t="array" ref="AJ3008">MATCH(Table1[[#This Row],[Game_ID]],_xlfn.UNIQUE(_xlfn._xlws.FILTER(Table1[Game_ID],Table1[Team]=Table1[[#This Row],[Team]])),0)</f>
        <v>16</v>
      </c>
      <c r="AK3008">
        <f>IF(Table1[[#This Row],[Last5_Flag]]=1,1,0)</f>
        <v>0</v>
      </c>
      <c r="AL3008">
        <f>COUNTIFS(
    Table1[Player Name], Table1[[#This Row],[Player Name]],
    Table1[Position], Table1[[#This Row],[Position]]
)</f>
        <v>1</v>
      </c>
      <c r="AM3008" t="str" cm="1">
        <f t="array" ref="AM30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009" spans="1:39" x14ac:dyDescent="0.2">
      <c r="A3009" t="str">
        <f>TEXT(Table1[[#This Row],[Date]],"yyyymmdd") &amp; "_" &amp; (LEFT(D3009,3) &amp; "_" &amp; LEFT(E3009,3) &amp; "_" &amp; (Table1[[#This Row],[Game_no.]]))</f>
        <v>20260325_WVW_D&amp;E_1</v>
      </c>
      <c r="B3009" s="1">
        <v>46106</v>
      </c>
      <c r="C3009" s="3">
        <v>1</v>
      </c>
      <c r="D3009" t="s">
        <v>286</v>
      </c>
      <c r="E3009" t="s">
        <v>42</v>
      </c>
      <c r="F3009" t="s">
        <v>42</v>
      </c>
      <c r="G3009" t="s">
        <v>286</v>
      </c>
      <c r="H3009" t="s">
        <v>51</v>
      </c>
      <c r="I3009" t="str">
        <f>TRIM(SUBSTITUTE(Table1[[#This Row],[Player]], " ", ""))</f>
        <v>G.Wessling</v>
      </c>
      <c r="J3009">
        <v>4</v>
      </c>
      <c r="K3009">
        <v>1</v>
      </c>
      <c r="L3009">
        <v>2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f>L3009*1+P3009*2+Q3009*3+R3009*4</f>
        <v>2</v>
      </c>
      <c r="W3009" t="s">
        <v>52</v>
      </c>
      <c r="X3009" s="3">
        <v>1</v>
      </c>
      <c r="Y3009">
        <v>0</v>
      </c>
      <c r="AF3009">
        <f>Table1[[#This Row],[AB]]+Table1[[#This Row],[BB]]+Table1[[#This Row],[SF]]</f>
        <v>4</v>
      </c>
      <c r="AG3009">
        <f>Table1[[#This Row],[H]]+Table1[[#This Row],[BB]]</f>
        <v>2</v>
      </c>
      <c r="AH3009">
        <f>Table1[[#This Row],[H]]-Table1[[#This Row],[2B]]-Table1[[#This Row],[3B]]-Table1[[#This Row],[HR]]</f>
        <v>2</v>
      </c>
      <c r="AI3009" s="3">
        <f>IF(Table1[[#This Row],[Team_Game_Number]] &gt;_xlfn.MAXIFS(Table1[Team_Game_Number],Table1[Team],Table1[[#This Row],[Team]]) - 5,1,0)</f>
        <v>0</v>
      </c>
      <c r="AJ3009" cm="1">
        <f t="array" ref="AJ3009">MATCH(Table1[[#This Row],[Game_ID]],_xlfn.UNIQUE(_xlfn._xlws.FILTER(Table1[Game_ID],Table1[Team]=Table1[[#This Row],[Team]])),0)</f>
        <v>26</v>
      </c>
      <c r="AK3009">
        <f>IF(Table1[[#This Row],[Last5_Flag]]=1,1,0)</f>
        <v>0</v>
      </c>
      <c r="AL3009">
        <f>COUNTIFS(
    Table1[Player Name], Table1[[#This Row],[Player Name]],
    Table1[Position], Table1[[#This Row],[Position]]
)</f>
        <v>26</v>
      </c>
      <c r="AM3009" t="str" cm="1">
        <f t="array" ref="AM30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10" spans="1:39" x14ac:dyDescent="0.2">
      <c r="A3010" t="str">
        <f>TEXT(Table1[[#This Row],[Date]],"yyyymmdd") &amp; "_" &amp; (LEFT(D3010,3) &amp; "_" &amp; LEFT(E3010,3) &amp; "_" &amp; (Table1[[#This Row],[Game_no.]]))</f>
        <v>20260325_WVW_D&amp;E_1</v>
      </c>
      <c r="B3010" s="1">
        <v>46106</v>
      </c>
      <c r="C3010" s="3">
        <v>1</v>
      </c>
      <c r="D3010" t="s">
        <v>286</v>
      </c>
      <c r="E3010" t="s">
        <v>42</v>
      </c>
      <c r="F3010" t="s">
        <v>42</v>
      </c>
      <c r="G3010" t="s">
        <v>286</v>
      </c>
      <c r="H3010" t="s">
        <v>460</v>
      </c>
      <c r="I3010" t="str">
        <f>TRIM(SUBSTITUTE(Table1[[#This Row],[Player]], " ", ""))</f>
        <v>C.Montgomery</v>
      </c>
      <c r="J3010">
        <v>2</v>
      </c>
      <c r="K3010">
        <v>0</v>
      </c>
      <c r="L3010">
        <v>1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f>L3010*1+P3010*2+Q3010*3+R3010*4</f>
        <v>1</v>
      </c>
      <c r="W3010" t="s">
        <v>53</v>
      </c>
      <c r="X3010" s="3">
        <v>2</v>
      </c>
      <c r="Y3010">
        <v>0</v>
      </c>
      <c r="AF3010">
        <f>Table1[[#This Row],[AB]]+Table1[[#This Row],[BB]]+Table1[[#This Row],[SF]]</f>
        <v>2</v>
      </c>
      <c r="AG3010">
        <f>Table1[[#This Row],[H]]+Table1[[#This Row],[BB]]</f>
        <v>1</v>
      </c>
      <c r="AH3010">
        <f>Table1[[#This Row],[H]]-Table1[[#This Row],[2B]]-Table1[[#This Row],[3B]]-Table1[[#This Row],[HR]]</f>
        <v>1</v>
      </c>
      <c r="AI3010" s="3">
        <f>IF(Table1[[#This Row],[Team_Game_Number]] &gt;_xlfn.MAXIFS(Table1[Team_Game_Number],Table1[Team],Table1[[#This Row],[Team]]) - 5,1,0)</f>
        <v>0</v>
      </c>
      <c r="AJ3010" cm="1">
        <f t="array" ref="AJ3010">MATCH(Table1[[#This Row],[Game_ID]],_xlfn.UNIQUE(_xlfn._xlws.FILTER(Table1[Game_ID],Table1[Team]=Table1[[#This Row],[Team]])),0)</f>
        <v>26</v>
      </c>
      <c r="AK3010">
        <f>IF(Table1[[#This Row],[Last5_Flag]]=1,1,0)</f>
        <v>0</v>
      </c>
      <c r="AL3010">
        <f>COUNTIFS(
    Table1[Player Name], Table1[[#This Row],[Player Name]],
    Table1[Position], Table1[[#This Row],[Position]]
)</f>
        <v>6</v>
      </c>
      <c r="AM3010" t="str" cm="1">
        <f t="array" ref="AM30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011" spans="1:39" x14ac:dyDescent="0.2">
      <c r="A3011" t="str">
        <f>TEXT(Table1[[#This Row],[Date]],"yyyymmdd") &amp; "_" &amp; (LEFT(D3011,3) &amp; "_" &amp; LEFT(E3011,3) &amp; "_" &amp; (Table1[[#This Row],[Game_no.]]))</f>
        <v>20260325_WVW_D&amp;E_1</v>
      </c>
      <c r="B3011" s="1">
        <v>46106</v>
      </c>
      <c r="C3011" s="3">
        <v>1</v>
      </c>
      <c r="D3011" t="s">
        <v>286</v>
      </c>
      <c r="E3011" t="s">
        <v>42</v>
      </c>
      <c r="F3011" t="s">
        <v>42</v>
      </c>
      <c r="G3011" t="s">
        <v>286</v>
      </c>
      <c r="H3011" t="s">
        <v>56</v>
      </c>
      <c r="I3011" t="str">
        <f>TRIM(SUBSTITUTE(Table1[[#This Row],[Player]], " ", ""))</f>
        <v>C.Warfield</v>
      </c>
      <c r="J3011">
        <v>1</v>
      </c>
      <c r="K3011">
        <v>1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f>L3011*1+P3011*2+Q3011*3+R3011*4</f>
        <v>1</v>
      </c>
      <c r="W3011" t="s">
        <v>53</v>
      </c>
      <c r="X3011" s="3">
        <v>2</v>
      </c>
      <c r="Y3011">
        <v>0</v>
      </c>
      <c r="AF3011">
        <f>Table1[[#This Row],[AB]]+Table1[[#This Row],[BB]]+Table1[[#This Row],[SF]]</f>
        <v>1</v>
      </c>
      <c r="AG3011">
        <f>Table1[[#This Row],[H]]+Table1[[#This Row],[BB]]</f>
        <v>1</v>
      </c>
      <c r="AH3011">
        <f>Table1[[#This Row],[H]]-Table1[[#This Row],[2B]]-Table1[[#This Row],[3B]]-Table1[[#This Row],[HR]]</f>
        <v>1</v>
      </c>
      <c r="AI3011" s="3">
        <f>IF(Table1[[#This Row],[Team_Game_Number]] &gt;_xlfn.MAXIFS(Table1[Team_Game_Number],Table1[Team],Table1[[#This Row],[Team]]) - 5,1,0)</f>
        <v>0</v>
      </c>
      <c r="AJ3011" cm="1">
        <f t="array" ref="AJ3011">MATCH(Table1[[#This Row],[Game_ID]],_xlfn.UNIQUE(_xlfn._xlws.FILTER(Table1[Game_ID],Table1[Team]=Table1[[#This Row],[Team]])),0)</f>
        <v>26</v>
      </c>
      <c r="AK3011">
        <f>IF(Table1[[#This Row],[Last5_Flag]]=1,1,0)</f>
        <v>0</v>
      </c>
      <c r="AL3011">
        <f>COUNTIFS(
    Table1[Player Name], Table1[[#This Row],[Player Name]],
    Table1[Position], Table1[[#This Row],[Position]]
)</f>
        <v>3</v>
      </c>
      <c r="AM3011" t="str" cm="1">
        <f t="array" ref="AM30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012" spans="1:39" x14ac:dyDescent="0.2">
      <c r="A3012" t="str">
        <f>TEXT(Table1[[#This Row],[Date]],"yyyymmdd") &amp; "_" &amp; (LEFT(D3012,3) &amp; "_" &amp; LEFT(E3012,3) &amp; "_" &amp; (Table1[[#This Row],[Game_no.]]))</f>
        <v>20260325_WVW_D&amp;E_1</v>
      </c>
      <c r="B3012" s="1">
        <v>46106</v>
      </c>
      <c r="C3012" s="3">
        <v>1</v>
      </c>
      <c r="D3012" t="s">
        <v>286</v>
      </c>
      <c r="E3012" t="s">
        <v>42</v>
      </c>
      <c r="F3012" t="s">
        <v>42</v>
      </c>
      <c r="G3012" t="s">
        <v>286</v>
      </c>
      <c r="H3012" t="s">
        <v>47</v>
      </c>
      <c r="I3012" t="str">
        <f>TRIM(SUBSTITUTE(Table1[[#This Row],[Player]], " ", ""))</f>
        <v>A.Zapach</v>
      </c>
      <c r="J3012">
        <v>3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f t="shared" ref="V3012:V3032" si="135">L3012*1+P3012*2+Q3012*3+R3012*4</f>
        <v>0</v>
      </c>
      <c r="W3012" t="s">
        <v>43</v>
      </c>
      <c r="X3012" s="3">
        <v>3</v>
      </c>
      <c r="Y3012">
        <v>0</v>
      </c>
      <c r="AF3012">
        <f>Table1[[#This Row],[AB]]+Table1[[#This Row],[BB]]+Table1[[#This Row],[SF]]</f>
        <v>3</v>
      </c>
      <c r="AG3012">
        <f>Table1[[#This Row],[H]]+Table1[[#This Row],[BB]]</f>
        <v>0</v>
      </c>
      <c r="AH3012">
        <f>Table1[[#This Row],[H]]-Table1[[#This Row],[2B]]-Table1[[#This Row],[3B]]-Table1[[#This Row],[HR]]</f>
        <v>0</v>
      </c>
      <c r="AI3012" s="3">
        <f>IF(Table1[[#This Row],[Team_Game_Number]] &gt;_xlfn.MAXIFS(Table1[Team_Game_Number],Table1[Team],Table1[[#This Row],[Team]]) - 5,1,0)</f>
        <v>0</v>
      </c>
      <c r="AJ3012" cm="1">
        <f t="array" ref="AJ3012">MATCH(Table1[[#This Row],[Game_ID]],_xlfn.UNIQUE(_xlfn._xlws.FILTER(Table1[Game_ID],Table1[Team]=Table1[[#This Row],[Team]])),0)</f>
        <v>26</v>
      </c>
      <c r="AK3012">
        <f>IF(Table1[[#This Row],[Last5_Flag]]=1,1,0)</f>
        <v>0</v>
      </c>
      <c r="AL3012">
        <f>COUNTIFS(
    Table1[Player Name], Table1[[#This Row],[Player Name]],
    Table1[Position], Table1[[#This Row],[Position]]
)</f>
        <v>27</v>
      </c>
      <c r="AM3012" t="str" cm="1">
        <f t="array" ref="AM30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013" spans="1:39" x14ac:dyDescent="0.2">
      <c r="A3013" t="str">
        <f>TEXT(Table1[[#This Row],[Date]],"yyyymmdd") &amp; "_" &amp; (LEFT(D3013,3) &amp; "_" &amp; LEFT(E3013,3) &amp; "_" &amp; (Table1[[#This Row],[Game_no.]]))</f>
        <v>20260325_WVW_D&amp;E_1</v>
      </c>
      <c r="B3013" s="1">
        <v>46106</v>
      </c>
      <c r="C3013" s="3">
        <v>1</v>
      </c>
      <c r="D3013" t="s">
        <v>286</v>
      </c>
      <c r="E3013" t="s">
        <v>42</v>
      </c>
      <c r="F3013" t="s">
        <v>42</v>
      </c>
      <c r="G3013" t="s">
        <v>286</v>
      </c>
      <c r="H3013" t="s">
        <v>68</v>
      </c>
      <c r="I3013" t="str">
        <f>TRIM(SUBSTITUTE(Table1[[#This Row],[Player]], " ", ""))</f>
        <v>S.Jarvis</v>
      </c>
      <c r="J3013">
        <v>3</v>
      </c>
      <c r="K3013">
        <v>1</v>
      </c>
      <c r="L3013">
        <v>1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f t="shared" si="135"/>
        <v>1</v>
      </c>
      <c r="W3013" t="s">
        <v>58</v>
      </c>
      <c r="X3013" s="3">
        <v>4</v>
      </c>
      <c r="Y3013">
        <v>0</v>
      </c>
      <c r="Z3013">
        <v>5</v>
      </c>
      <c r="AA3013">
        <v>6</v>
      </c>
      <c r="AB3013">
        <v>1</v>
      </c>
      <c r="AC3013">
        <v>1</v>
      </c>
      <c r="AD3013">
        <v>1</v>
      </c>
      <c r="AE3013">
        <v>4</v>
      </c>
      <c r="AF3013">
        <f>Table1[[#This Row],[AB]]+Table1[[#This Row],[BB]]+Table1[[#This Row],[SF]]</f>
        <v>3</v>
      </c>
      <c r="AG3013">
        <f>Table1[[#This Row],[H]]+Table1[[#This Row],[BB]]</f>
        <v>1</v>
      </c>
      <c r="AH3013">
        <f>Table1[[#This Row],[H]]-Table1[[#This Row],[2B]]-Table1[[#This Row],[3B]]-Table1[[#This Row],[HR]]</f>
        <v>1</v>
      </c>
      <c r="AI3013" s="3">
        <f>IF(Table1[[#This Row],[Team_Game_Number]] &gt;_xlfn.MAXIFS(Table1[Team_Game_Number],Table1[Team],Table1[[#This Row],[Team]]) - 5,1,0)</f>
        <v>0</v>
      </c>
      <c r="AJ3013" cm="1">
        <f t="array" ref="AJ3013">MATCH(Table1[[#This Row],[Game_ID]],_xlfn.UNIQUE(_xlfn._xlws.FILTER(Table1[Game_ID],Table1[Team]=Table1[[#This Row],[Team]])),0)</f>
        <v>26</v>
      </c>
      <c r="AK3013">
        <f>IF(Table1[[#This Row],[Last5_Flag]]=1,1,0)</f>
        <v>0</v>
      </c>
      <c r="AL3013">
        <f>COUNTIFS(
    Table1[Player Name], Table1[[#This Row],[Player Name]],
    Table1[Position], Table1[[#This Row],[Position]]
)</f>
        <v>11</v>
      </c>
      <c r="AM3013" t="str" cm="1">
        <f t="array" ref="AM30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014" spans="1:39" x14ac:dyDescent="0.2">
      <c r="A3014" t="str">
        <f>TEXT(Table1[[#This Row],[Date]],"yyyymmdd") &amp; "_" &amp; (LEFT(D3014,3) &amp; "_" &amp; LEFT(E3014,3) &amp; "_" &amp; (Table1[[#This Row],[Game_no.]]))</f>
        <v>20260325_WVW_D&amp;E_1</v>
      </c>
      <c r="B3014" s="1">
        <v>46106</v>
      </c>
      <c r="C3014" s="3">
        <v>1</v>
      </c>
      <c r="D3014" t="s">
        <v>286</v>
      </c>
      <c r="E3014" t="s">
        <v>42</v>
      </c>
      <c r="F3014" t="s">
        <v>42</v>
      </c>
      <c r="G3014" t="s">
        <v>286</v>
      </c>
      <c r="H3014" t="s">
        <v>44</v>
      </c>
      <c r="I3014" t="str">
        <f>TRIM(SUBSTITUTE(Table1[[#This Row],[Player]], " ", ""))</f>
        <v>A.Higgins</v>
      </c>
      <c r="J3014">
        <v>3</v>
      </c>
      <c r="K3014">
        <v>1</v>
      </c>
      <c r="L3014">
        <v>1</v>
      </c>
      <c r="M3014">
        <v>2</v>
      </c>
      <c r="N3014">
        <v>0</v>
      </c>
      <c r="O3014">
        <v>1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f t="shared" si="135"/>
        <v>5</v>
      </c>
      <c r="W3014" t="s">
        <v>48</v>
      </c>
      <c r="X3014" s="3">
        <v>5</v>
      </c>
      <c r="Y3014">
        <v>0</v>
      </c>
      <c r="AF3014">
        <f>Table1[[#This Row],[AB]]+Table1[[#This Row],[BB]]+Table1[[#This Row],[SF]]</f>
        <v>3</v>
      </c>
      <c r="AG3014">
        <f>Table1[[#This Row],[H]]+Table1[[#This Row],[BB]]</f>
        <v>1</v>
      </c>
      <c r="AH3014">
        <f>Table1[[#This Row],[H]]-Table1[[#This Row],[2B]]-Table1[[#This Row],[3B]]-Table1[[#This Row],[HR]]</f>
        <v>0</v>
      </c>
      <c r="AI3014" s="3">
        <f>IF(Table1[[#This Row],[Team_Game_Number]] &gt;_xlfn.MAXIFS(Table1[Team_Game_Number],Table1[Team],Table1[[#This Row],[Team]]) - 5,1,0)</f>
        <v>0</v>
      </c>
      <c r="AJ3014" cm="1">
        <f t="array" ref="AJ3014">MATCH(Table1[[#This Row],[Game_ID]],_xlfn.UNIQUE(_xlfn._xlws.FILTER(Table1[Game_ID],Table1[Team]=Table1[[#This Row],[Team]])),0)</f>
        <v>26</v>
      </c>
      <c r="AK3014">
        <f>IF(Table1[[#This Row],[Last5_Flag]]=1,1,0)</f>
        <v>0</v>
      </c>
      <c r="AL3014">
        <f>COUNTIFS(
    Table1[Player Name], Table1[[#This Row],[Player Name]],
    Table1[Position], Table1[[#This Row],[Position]]
)</f>
        <v>22</v>
      </c>
      <c r="AM3014" t="str" cm="1">
        <f t="array" ref="AM30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015" spans="1:39" x14ac:dyDescent="0.2">
      <c r="A3015" t="str">
        <f>TEXT(Table1[[#This Row],[Date]],"yyyymmdd") &amp; "_" &amp; (LEFT(D3015,3) &amp; "_" &amp; LEFT(E3015,3) &amp; "_" &amp; (Table1[[#This Row],[Game_no.]]))</f>
        <v>20260325_WVW_D&amp;E_1</v>
      </c>
      <c r="B3015" s="1">
        <v>46106</v>
      </c>
      <c r="C3015" s="3">
        <v>1</v>
      </c>
      <c r="D3015" t="s">
        <v>286</v>
      </c>
      <c r="E3015" t="s">
        <v>42</v>
      </c>
      <c r="F3015" t="s">
        <v>42</v>
      </c>
      <c r="G3015" t="s">
        <v>286</v>
      </c>
      <c r="H3015" t="s">
        <v>96</v>
      </c>
      <c r="I3015" t="str">
        <f>TRIM(SUBSTITUTE(Table1[[#This Row],[Player]], " ", ""))</f>
        <v>A.Belcher</v>
      </c>
      <c r="J3015">
        <v>3</v>
      </c>
      <c r="K3015">
        <v>2</v>
      </c>
      <c r="L3015">
        <v>2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f t="shared" si="135"/>
        <v>2</v>
      </c>
      <c r="W3015" t="s">
        <v>57</v>
      </c>
      <c r="X3015" s="3">
        <v>6</v>
      </c>
      <c r="Y3015">
        <v>0</v>
      </c>
      <c r="AF3015">
        <f>Table1[[#This Row],[AB]]+Table1[[#This Row],[BB]]+Table1[[#This Row],[SF]]</f>
        <v>3</v>
      </c>
      <c r="AG3015">
        <f>Table1[[#This Row],[H]]+Table1[[#This Row],[BB]]</f>
        <v>2</v>
      </c>
      <c r="AH3015">
        <f>Table1[[#This Row],[H]]-Table1[[#This Row],[2B]]-Table1[[#This Row],[3B]]-Table1[[#This Row],[HR]]</f>
        <v>2</v>
      </c>
      <c r="AI3015" s="3">
        <f>IF(Table1[[#This Row],[Team_Game_Number]] &gt;_xlfn.MAXIFS(Table1[Team_Game_Number],Table1[Team],Table1[[#This Row],[Team]]) - 5,1,0)</f>
        <v>0</v>
      </c>
      <c r="AJ3015" cm="1">
        <f t="array" ref="AJ3015">MATCH(Table1[[#This Row],[Game_ID]],_xlfn.UNIQUE(_xlfn._xlws.FILTER(Table1[Game_ID],Table1[Team]=Table1[[#This Row],[Team]])),0)</f>
        <v>26</v>
      </c>
      <c r="AK3015">
        <f>IF(Table1[[#This Row],[Last5_Flag]]=1,1,0)</f>
        <v>0</v>
      </c>
      <c r="AL3015">
        <f>COUNTIFS(
    Table1[Player Name], Table1[[#This Row],[Player Name]],
    Table1[Position], Table1[[#This Row],[Position]]
)</f>
        <v>19</v>
      </c>
      <c r="AM3015" t="str" cm="1">
        <f t="array" ref="AM30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016" spans="1:39" x14ac:dyDescent="0.2">
      <c r="A3016" t="str">
        <f>TEXT(Table1[[#This Row],[Date]],"yyyymmdd") &amp; "_" &amp; (LEFT(D3016,3) &amp; "_" &amp; LEFT(E3016,3) &amp; "_" &amp; (Table1[[#This Row],[Game_no.]]))</f>
        <v>20260325_WVW_D&amp;E_1</v>
      </c>
      <c r="B3016" s="1">
        <v>46106</v>
      </c>
      <c r="C3016" s="3">
        <v>1</v>
      </c>
      <c r="D3016" t="s">
        <v>286</v>
      </c>
      <c r="E3016" t="s">
        <v>42</v>
      </c>
      <c r="F3016" t="s">
        <v>42</v>
      </c>
      <c r="G3016" t="s">
        <v>286</v>
      </c>
      <c r="H3016" t="s">
        <v>49</v>
      </c>
      <c r="I3016" t="str">
        <f>TRIM(SUBSTITUTE(Table1[[#This Row],[Player]], " ", ""))</f>
        <v>T.Fleming</v>
      </c>
      <c r="J3016">
        <v>3</v>
      </c>
      <c r="K3016">
        <v>1</v>
      </c>
      <c r="L3016">
        <v>2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f t="shared" si="135"/>
        <v>2</v>
      </c>
      <c r="W3016" t="s">
        <v>7</v>
      </c>
      <c r="X3016" s="3">
        <v>7</v>
      </c>
      <c r="Y3016">
        <v>0</v>
      </c>
      <c r="AF3016">
        <f>Table1[[#This Row],[AB]]+Table1[[#This Row],[BB]]+Table1[[#This Row],[SF]]</f>
        <v>3</v>
      </c>
      <c r="AG3016">
        <f>Table1[[#This Row],[H]]+Table1[[#This Row],[BB]]</f>
        <v>2</v>
      </c>
      <c r="AH3016">
        <f>Table1[[#This Row],[H]]-Table1[[#This Row],[2B]]-Table1[[#This Row],[3B]]-Table1[[#This Row],[HR]]</f>
        <v>2</v>
      </c>
      <c r="AI3016" s="3">
        <f>IF(Table1[[#This Row],[Team_Game_Number]] &gt;_xlfn.MAXIFS(Table1[Team_Game_Number],Table1[Team],Table1[[#This Row],[Team]]) - 5,1,0)</f>
        <v>0</v>
      </c>
      <c r="AJ3016" cm="1">
        <f t="array" ref="AJ3016">MATCH(Table1[[#This Row],[Game_ID]],_xlfn.UNIQUE(_xlfn._xlws.FILTER(Table1[Game_ID],Table1[Team]=Table1[[#This Row],[Team]])),0)</f>
        <v>26</v>
      </c>
      <c r="AK3016">
        <f>IF(Table1[[#This Row],[Last5_Flag]]=1,1,0)</f>
        <v>0</v>
      </c>
      <c r="AL3016">
        <f>COUNTIFS(
    Table1[Player Name], Table1[[#This Row],[Player Name]],
    Table1[Position], Table1[[#This Row],[Position]]
)</f>
        <v>12</v>
      </c>
      <c r="AM3016" t="str" cm="1">
        <f t="array" ref="AM30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017" spans="1:39" x14ac:dyDescent="0.2">
      <c r="A3017" t="str">
        <f>TEXT(Table1[[#This Row],[Date]],"yyyymmdd") &amp; "_" &amp; (LEFT(D3017,3) &amp; "_" &amp; LEFT(E3017,3) &amp; "_" &amp; (Table1[[#This Row],[Game_no.]]))</f>
        <v>20260325_WVW_D&amp;E_1</v>
      </c>
      <c r="B3017" s="1">
        <v>46106</v>
      </c>
      <c r="C3017" s="3">
        <v>1</v>
      </c>
      <c r="D3017" t="s">
        <v>286</v>
      </c>
      <c r="E3017" t="s">
        <v>42</v>
      </c>
      <c r="F3017" t="s">
        <v>42</v>
      </c>
      <c r="G3017" t="s">
        <v>286</v>
      </c>
      <c r="H3017" t="s">
        <v>461</v>
      </c>
      <c r="I3017" t="str">
        <f>TRIM(SUBSTITUTE(Table1[[#This Row],[Player]], " ", ""))</f>
        <v>L.Ruiz-Rubio</v>
      </c>
      <c r="J3017">
        <v>3</v>
      </c>
      <c r="K3017">
        <v>1</v>
      </c>
      <c r="L3017">
        <v>1</v>
      </c>
      <c r="M3017">
        <v>3</v>
      </c>
      <c r="N3017">
        <v>0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0</v>
      </c>
      <c r="V3017">
        <f t="shared" si="135"/>
        <v>5</v>
      </c>
      <c r="W3017" t="s">
        <v>8</v>
      </c>
      <c r="X3017" s="3">
        <v>8</v>
      </c>
      <c r="Y3017">
        <v>0</v>
      </c>
      <c r="AF3017">
        <f>Table1[[#This Row],[AB]]+Table1[[#This Row],[BB]]+Table1[[#This Row],[SF]]</f>
        <v>3</v>
      </c>
      <c r="AG3017">
        <f>Table1[[#This Row],[H]]+Table1[[#This Row],[BB]]</f>
        <v>1</v>
      </c>
      <c r="AH3017">
        <f>Table1[[#This Row],[H]]-Table1[[#This Row],[2B]]-Table1[[#This Row],[3B]]-Table1[[#This Row],[HR]]</f>
        <v>0</v>
      </c>
      <c r="AI3017" s="3">
        <f>IF(Table1[[#This Row],[Team_Game_Number]] &gt;_xlfn.MAXIFS(Table1[Team_Game_Number],Table1[Team],Table1[[#This Row],[Team]]) - 5,1,0)</f>
        <v>0</v>
      </c>
      <c r="AJ3017" cm="1">
        <f t="array" ref="AJ3017">MATCH(Table1[[#This Row],[Game_ID]],_xlfn.UNIQUE(_xlfn._xlws.FILTER(Table1[Game_ID],Table1[Team]=Table1[[#This Row],[Team]])),0)</f>
        <v>26</v>
      </c>
      <c r="AK3017">
        <f>IF(Table1[[#This Row],[Last5_Flag]]=1,1,0)</f>
        <v>0</v>
      </c>
      <c r="AL3017">
        <f>COUNTIFS(
    Table1[Player Name], Table1[[#This Row],[Player Name]],
    Table1[Position], Table1[[#This Row],[Position]]
)</f>
        <v>14</v>
      </c>
      <c r="AM3017" t="str" cm="1">
        <f t="array" ref="AM30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018" spans="1:39" x14ac:dyDescent="0.2">
      <c r="A3018" t="str">
        <f>TEXT(Table1[[#This Row],[Date]],"yyyymmdd") &amp; "_" &amp; (LEFT(D3018,3) &amp; "_" &amp; LEFT(E3018,3) &amp; "_" &amp; (Table1[[#This Row],[Game_no.]]))</f>
        <v>20260325_WVW_D&amp;E_1</v>
      </c>
      <c r="B3018" s="1">
        <v>46106</v>
      </c>
      <c r="C3018" s="3">
        <v>1</v>
      </c>
      <c r="D3018" t="s">
        <v>286</v>
      </c>
      <c r="E3018" t="s">
        <v>42</v>
      </c>
      <c r="F3018" t="s">
        <v>42</v>
      </c>
      <c r="G3018" t="s">
        <v>286</v>
      </c>
      <c r="H3018" t="s">
        <v>55</v>
      </c>
      <c r="I3018" t="str">
        <f>TRIM(SUBSTITUTE(Table1[[#This Row],[Player]], " ", ""))</f>
        <v>M.Smith</v>
      </c>
      <c r="J3018">
        <v>2</v>
      </c>
      <c r="K3018">
        <v>1</v>
      </c>
      <c r="L3018">
        <v>2</v>
      </c>
      <c r="M3018">
        <v>1</v>
      </c>
      <c r="N3018">
        <v>1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f t="shared" si="135"/>
        <v>4</v>
      </c>
      <c r="W3018" t="s">
        <v>54</v>
      </c>
      <c r="X3018" s="3">
        <v>9</v>
      </c>
      <c r="Y3018">
        <v>0</v>
      </c>
      <c r="AF3018">
        <f>Table1[[#This Row],[AB]]+Table1[[#This Row],[BB]]+Table1[[#This Row],[SF]]</f>
        <v>3</v>
      </c>
      <c r="AG3018">
        <f>Table1[[#This Row],[H]]+Table1[[#This Row],[BB]]</f>
        <v>3</v>
      </c>
      <c r="AH3018">
        <f>Table1[[#This Row],[H]]-Table1[[#This Row],[2B]]-Table1[[#This Row],[3B]]-Table1[[#This Row],[HR]]</f>
        <v>1</v>
      </c>
      <c r="AI3018" s="3">
        <f>IF(Table1[[#This Row],[Team_Game_Number]] &gt;_xlfn.MAXIFS(Table1[Team_Game_Number],Table1[Team],Table1[[#This Row],[Team]]) - 5,1,0)</f>
        <v>0</v>
      </c>
      <c r="AJ3018" cm="1">
        <f t="array" ref="AJ3018">MATCH(Table1[[#This Row],[Game_ID]],_xlfn.UNIQUE(_xlfn._xlws.FILTER(Table1[Game_ID],Table1[Team]=Table1[[#This Row],[Team]])),0)</f>
        <v>26</v>
      </c>
      <c r="AK3018">
        <f>IF(Table1[[#This Row],[Last5_Flag]]=1,1,0)</f>
        <v>0</v>
      </c>
      <c r="AL3018">
        <f>COUNTIFS(
    Table1[Player Name], Table1[[#This Row],[Player Name]],
    Table1[Position], Table1[[#This Row],[Position]]
)</f>
        <v>21</v>
      </c>
      <c r="AM3018" t="str" cm="1">
        <f t="array" ref="AM30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019" spans="1:39" x14ac:dyDescent="0.2">
      <c r="A3019" t="str">
        <f>TEXT(Table1[[#This Row],[Date]],"yyyymmdd") &amp; "_" &amp; (LEFT(D3019,3) &amp; "_" &amp; LEFT(E3019,3) &amp; "_" &amp; (Table1[[#This Row],[Game_no.]]))</f>
        <v>20260325_WVW_D&amp;E_1</v>
      </c>
      <c r="B3019" s="1">
        <v>46106</v>
      </c>
      <c r="C3019" s="3">
        <v>1</v>
      </c>
      <c r="D3019" t="s">
        <v>286</v>
      </c>
      <c r="E3019" t="s">
        <v>42</v>
      </c>
      <c r="F3019" t="s">
        <v>286</v>
      </c>
      <c r="G3019" t="s">
        <v>42</v>
      </c>
      <c r="H3019" t="s">
        <v>287</v>
      </c>
      <c r="I3019" t="str">
        <f>TRIM(SUBSTITUTE(Table1[[#This Row],[Player]], " ", ""))</f>
        <v>J.Riley</v>
      </c>
      <c r="J3019">
        <v>2</v>
      </c>
      <c r="K3019">
        <v>0</v>
      </c>
      <c r="L3019">
        <v>0</v>
      </c>
      <c r="M3019">
        <v>0</v>
      </c>
      <c r="N3019">
        <v>1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f t="shared" si="135"/>
        <v>0</v>
      </c>
      <c r="W3019" t="s">
        <v>57</v>
      </c>
      <c r="X3019" s="3">
        <v>1</v>
      </c>
      <c r="Y3019">
        <v>0</v>
      </c>
      <c r="AF3019">
        <f>Table1[[#This Row],[AB]]+Table1[[#This Row],[BB]]+Table1[[#This Row],[SF]]</f>
        <v>3</v>
      </c>
      <c r="AG3019">
        <f>Table1[[#This Row],[H]]+Table1[[#This Row],[BB]]</f>
        <v>1</v>
      </c>
      <c r="AH3019">
        <f>Table1[[#This Row],[H]]-Table1[[#This Row],[2B]]-Table1[[#This Row],[3B]]-Table1[[#This Row],[HR]]</f>
        <v>0</v>
      </c>
      <c r="AI3019" s="3">
        <f>IF(Table1[[#This Row],[Team_Game_Number]] &gt;_xlfn.MAXIFS(Table1[Team_Game_Number],Table1[Team],Table1[[#This Row],[Team]]) - 5,1,0)</f>
        <v>0</v>
      </c>
      <c r="AJ3019" cm="1">
        <f t="array" ref="AJ3019">MATCH(Table1[[#This Row],[Game_ID]],_xlfn.UNIQUE(_xlfn._xlws.FILTER(Table1[Game_ID],Table1[Team]=Table1[[#This Row],[Team]])),0)</f>
        <v>22</v>
      </c>
      <c r="AK3019">
        <f>IF(Table1[[#This Row],[Last5_Flag]]=1,1,0)</f>
        <v>0</v>
      </c>
      <c r="AL3019">
        <f>COUNTIFS(
    Table1[Player Name], Table1[[#This Row],[Player Name]],
    Table1[Position], Table1[[#This Row],[Position]]
)</f>
        <v>27</v>
      </c>
      <c r="AM3019" t="str" cm="1">
        <f t="array" ref="AM30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020" spans="1:39" x14ac:dyDescent="0.2">
      <c r="A3020" t="str">
        <f>TEXT(Table1[[#This Row],[Date]],"yyyymmdd") &amp; "_" &amp; (LEFT(D3020,3) &amp; "_" &amp; LEFT(E3020,3) &amp; "_" &amp; (Table1[[#This Row],[Game_no.]]))</f>
        <v>20260325_WVW_D&amp;E_1</v>
      </c>
      <c r="B3020" s="1">
        <v>46106</v>
      </c>
      <c r="C3020" s="3">
        <v>1</v>
      </c>
      <c r="D3020" t="s">
        <v>286</v>
      </c>
      <c r="E3020" t="s">
        <v>42</v>
      </c>
      <c r="F3020" t="s">
        <v>286</v>
      </c>
      <c r="G3020" t="s">
        <v>42</v>
      </c>
      <c r="H3020" t="s">
        <v>288</v>
      </c>
      <c r="I3020" t="str">
        <f>TRIM(SUBSTITUTE(Table1[[#This Row],[Player]], " ", ""))</f>
        <v>L.Hague</v>
      </c>
      <c r="J3020">
        <v>3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f t="shared" si="135"/>
        <v>0</v>
      </c>
      <c r="W3020" t="s">
        <v>48</v>
      </c>
      <c r="X3020" s="3">
        <v>2</v>
      </c>
      <c r="Y3020">
        <v>1</v>
      </c>
      <c r="AF3020">
        <f>Table1[[#This Row],[AB]]+Table1[[#This Row],[BB]]+Table1[[#This Row],[SF]]</f>
        <v>3</v>
      </c>
      <c r="AG3020">
        <f>Table1[[#This Row],[H]]+Table1[[#This Row],[BB]]</f>
        <v>0</v>
      </c>
      <c r="AH3020">
        <f>Table1[[#This Row],[H]]-Table1[[#This Row],[2B]]-Table1[[#This Row],[3B]]-Table1[[#This Row],[HR]]</f>
        <v>0</v>
      </c>
      <c r="AI3020" s="3">
        <f>IF(Table1[[#This Row],[Team_Game_Number]] &gt;_xlfn.MAXIFS(Table1[Team_Game_Number],Table1[Team],Table1[[#This Row],[Team]]) - 5,1,0)</f>
        <v>0</v>
      </c>
      <c r="AJ3020" cm="1">
        <f t="array" ref="AJ3020">MATCH(Table1[[#This Row],[Game_ID]],_xlfn.UNIQUE(_xlfn._xlws.FILTER(Table1[Game_ID],Table1[Team]=Table1[[#This Row],[Team]])),0)</f>
        <v>22</v>
      </c>
      <c r="AK3020">
        <f>IF(Table1[[#This Row],[Last5_Flag]]=1,1,0)</f>
        <v>0</v>
      </c>
      <c r="AL3020">
        <f>COUNTIFS(
    Table1[Player Name], Table1[[#This Row],[Player Name]],
    Table1[Position], Table1[[#This Row],[Position]]
)</f>
        <v>16</v>
      </c>
      <c r="AM3020" t="str" cm="1">
        <f t="array" ref="AM30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021" spans="1:39" x14ac:dyDescent="0.2">
      <c r="A3021" t="str">
        <f>TEXT(Table1[[#This Row],[Date]],"yyyymmdd") &amp; "_" &amp; (LEFT(D3021,3) &amp; "_" &amp; LEFT(E3021,3) &amp; "_" &amp; (Table1[[#This Row],[Game_no.]]))</f>
        <v>20260325_WVW_D&amp;E_1</v>
      </c>
      <c r="B3021" s="1">
        <v>46106</v>
      </c>
      <c r="C3021" s="3">
        <v>1</v>
      </c>
      <c r="D3021" t="s">
        <v>286</v>
      </c>
      <c r="E3021" t="s">
        <v>42</v>
      </c>
      <c r="F3021" t="s">
        <v>286</v>
      </c>
      <c r="G3021" t="s">
        <v>42</v>
      </c>
      <c r="H3021" t="s">
        <v>290</v>
      </c>
      <c r="I3021" t="str">
        <f>TRIM(SUBSTITUTE(Table1[[#This Row],[Player]], " ", ""))</f>
        <v>J.Fix</v>
      </c>
      <c r="J3021">
        <v>3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f t="shared" si="135"/>
        <v>1</v>
      </c>
      <c r="W3021" t="s">
        <v>43</v>
      </c>
      <c r="X3021" s="3">
        <v>3</v>
      </c>
      <c r="Y3021">
        <v>1</v>
      </c>
      <c r="AF3021">
        <f>Table1[[#This Row],[AB]]+Table1[[#This Row],[BB]]+Table1[[#This Row],[SF]]</f>
        <v>3</v>
      </c>
      <c r="AG3021">
        <f>Table1[[#This Row],[H]]+Table1[[#This Row],[BB]]</f>
        <v>1</v>
      </c>
      <c r="AH3021">
        <f>Table1[[#This Row],[H]]-Table1[[#This Row],[2B]]-Table1[[#This Row],[3B]]-Table1[[#This Row],[HR]]</f>
        <v>1</v>
      </c>
      <c r="AI3021" s="3">
        <f>IF(Table1[[#This Row],[Team_Game_Number]] &gt;_xlfn.MAXIFS(Table1[Team_Game_Number],Table1[Team],Table1[[#This Row],[Team]]) - 5,1,0)</f>
        <v>0</v>
      </c>
      <c r="AJ3021" cm="1">
        <f t="array" ref="AJ3021">MATCH(Table1[[#This Row],[Game_ID]],_xlfn.UNIQUE(_xlfn._xlws.FILTER(Table1[Game_ID],Table1[Team]=Table1[[#This Row],[Team]])),0)</f>
        <v>22</v>
      </c>
      <c r="AK3021">
        <f>IF(Table1[[#This Row],[Last5_Flag]]=1,1,0)</f>
        <v>0</v>
      </c>
      <c r="AL3021">
        <f>COUNTIFS(
    Table1[Player Name], Table1[[#This Row],[Player Name]],
    Table1[Position], Table1[[#This Row],[Position]]
)</f>
        <v>9</v>
      </c>
      <c r="AM3021" t="str" cm="1">
        <f t="array" ref="AM30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022" spans="1:39" x14ac:dyDescent="0.2">
      <c r="A3022" t="str">
        <f>TEXT(Table1[[#This Row],[Date]],"yyyymmdd") &amp; "_" &amp; (LEFT(D3022,3) &amp; "_" &amp; LEFT(E3022,3) &amp; "_" &amp; (Table1[[#This Row],[Game_no.]]))</f>
        <v>20260325_WVW_D&amp;E_1</v>
      </c>
      <c r="B3022" s="1">
        <v>46106</v>
      </c>
      <c r="C3022" s="3">
        <v>1</v>
      </c>
      <c r="D3022" t="s">
        <v>286</v>
      </c>
      <c r="E3022" t="s">
        <v>42</v>
      </c>
      <c r="F3022" t="s">
        <v>286</v>
      </c>
      <c r="G3022" t="s">
        <v>42</v>
      </c>
      <c r="H3022" t="s">
        <v>295</v>
      </c>
      <c r="I3022" t="str">
        <f>TRIM(SUBSTITUTE(Table1[[#This Row],[Player]], " ", ""))</f>
        <v>R.Winn</v>
      </c>
      <c r="J3022">
        <v>3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f t="shared" si="135"/>
        <v>0</v>
      </c>
      <c r="W3022" t="s">
        <v>8</v>
      </c>
      <c r="X3022" s="3">
        <v>4</v>
      </c>
      <c r="Y3022">
        <v>0</v>
      </c>
      <c r="AF3022">
        <f>Table1[[#This Row],[AB]]+Table1[[#This Row],[BB]]+Table1[[#This Row],[SF]]</f>
        <v>3</v>
      </c>
      <c r="AG3022">
        <f>Table1[[#This Row],[H]]+Table1[[#This Row],[BB]]</f>
        <v>0</v>
      </c>
      <c r="AH3022">
        <f>Table1[[#This Row],[H]]-Table1[[#This Row],[2B]]-Table1[[#This Row],[3B]]-Table1[[#This Row],[HR]]</f>
        <v>0</v>
      </c>
      <c r="AI3022" s="3">
        <f>IF(Table1[[#This Row],[Team_Game_Number]] &gt;_xlfn.MAXIFS(Table1[Team_Game_Number],Table1[Team],Table1[[#This Row],[Team]]) - 5,1,0)</f>
        <v>0</v>
      </c>
      <c r="AJ3022" cm="1">
        <f t="array" ref="AJ3022">MATCH(Table1[[#This Row],[Game_ID]],_xlfn.UNIQUE(_xlfn._xlws.FILTER(Table1[Game_ID],Table1[Team]=Table1[[#This Row],[Team]])),0)</f>
        <v>22</v>
      </c>
      <c r="AK3022">
        <f>IF(Table1[[#This Row],[Last5_Flag]]=1,1,0)</f>
        <v>0</v>
      </c>
      <c r="AL3022">
        <f>COUNTIFS(
    Table1[Player Name], Table1[[#This Row],[Player Name]],
    Table1[Position], Table1[[#This Row],[Position]]
)</f>
        <v>10</v>
      </c>
      <c r="AM3022" t="str" cm="1">
        <f t="array" ref="AM30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023" spans="1:39" x14ac:dyDescent="0.2">
      <c r="A3023" t="str">
        <f>TEXT(Table1[[#This Row],[Date]],"yyyymmdd") &amp; "_" &amp; (LEFT(D3023,3) &amp; "_" &amp; LEFT(E3023,3) &amp; "_" &amp; (Table1[[#This Row],[Game_no.]]))</f>
        <v>20260325_WVW_D&amp;E_1</v>
      </c>
      <c r="B3023" s="1">
        <v>46106</v>
      </c>
      <c r="C3023" s="3">
        <v>1</v>
      </c>
      <c r="D3023" t="s">
        <v>286</v>
      </c>
      <c r="E3023" t="s">
        <v>42</v>
      </c>
      <c r="F3023" t="s">
        <v>286</v>
      </c>
      <c r="G3023" t="s">
        <v>42</v>
      </c>
      <c r="H3023" t="s">
        <v>289</v>
      </c>
      <c r="I3023" t="str">
        <f>TRIM(SUBSTITUTE(Table1[[#This Row],[Player]], " ", ""))</f>
        <v>G.Arnold</v>
      </c>
      <c r="J3023">
        <v>2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f t="shared" si="135"/>
        <v>1</v>
      </c>
      <c r="W3023" t="s">
        <v>7</v>
      </c>
      <c r="X3023" s="3">
        <v>5</v>
      </c>
      <c r="Y3023">
        <v>0</v>
      </c>
      <c r="AF3023">
        <f>Table1[[#This Row],[AB]]+Table1[[#This Row],[BB]]+Table1[[#This Row],[SF]]</f>
        <v>2</v>
      </c>
      <c r="AG3023">
        <f>Table1[[#This Row],[H]]+Table1[[#This Row],[BB]]</f>
        <v>1</v>
      </c>
      <c r="AH3023">
        <f>Table1[[#This Row],[H]]-Table1[[#This Row],[2B]]-Table1[[#This Row],[3B]]-Table1[[#This Row],[HR]]</f>
        <v>1</v>
      </c>
      <c r="AI3023" s="3">
        <f>IF(Table1[[#This Row],[Team_Game_Number]] &gt;_xlfn.MAXIFS(Table1[Team_Game_Number],Table1[Team],Table1[[#This Row],[Team]]) - 5,1,0)</f>
        <v>0</v>
      </c>
      <c r="AJ3023" cm="1">
        <f t="array" ref="AJ3023">MATCH(Table1[[#This Row],[Game_ID]],_xlfn.UNIQUE(_xlfn._xlws.FILTER(Table1[Game_ID],Table1[Team]=Table1[[#This Row],[Team]])),0)</f>
        <v>22</v>
      </c>
      <c r="AK3023">
        <f>IF(Table1[[#This Row],[Last5_Flag]]=1,1,0)</f>
        <v>0</v>
      </c>
      <c r="AL3023">
        <f>COUNTIFS(
    Table1[Player Name], Table1[[#This Row],[Player Name]],
    Table1[Position], Table1[[#This Row],[Position]]
)</f>
        <v>27</v>
      </c>
      <c r="AM3023" t="str" cm="1">
        <f t="array" ref="AM30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024" spans="1:39" x14ac:dyDescent="0.2">
      <c r="A3024" t="str">
        <f>TEXT(Table1[[#This Row],[Date]],"yyyymmdd") &amp; "_" &amp; (LEFT(D3024,3) &amp; "_" &amp; LEFT(E3024,3) &amp; "_" &amp; (Table1[[#This Row],[Game_no.]]))</f>
        <v>20260325_WVW_D&amp;E_1</v>
      </c>
      <c r="B3024" s="1">
        <v>46106</v>
      </c>
      <c r="C3024" s="3">
        <v>1</v>
      </c>
      <c r="D3024" t="s">
        <v>286</v>
      </c>
      <c r="E3024" t="s">
        <v>42</v>
      </c>
      <c r="F3024" t="s">
        <v>286</v>
      </c>
      <c r="G3024" t="s">
        <v>42</v>
      </c>
      <c r="H3024" t="s">
        <v>292</v>
      </c>
      <c r="I3024" t="str">
        <f>TRIM(SUBSTITUTE(Table1[[#This Row],[Player]], " ", ""))</f>
        <v>M.Austra</v>
      </c>
      <c r="J3024">
        <v>2</v>
      </c>
      <c r="K3024">
        <v>0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f t="shared" si="135"/>
        <v>1</v>
      </c>
      <c r="W3024" t="s">
        <v>50</v>
      </c>
      <c r="X3024" s="3">
        <v>6</v>
      </c>
      <c r="Y3024">
        <v>0</v>
      </c>
      <c r="AF3024">
        <f>Table1[[#This Row],[AB]]+Table1[[#This Row],[BB]]+Table1[[#This Row],[SF]]</f>
        <v>2</v>
      </c>
      <c r="AG3024">
        <f>Table1[[#This Row],[H]]+Table1[[#This Row],[BB]]</f>
        <v>1</v>
      </c>
      <c r="AH3024">
        <f>Table1[[#This Row],[H]]-Table1[[#This Row],[2B]]-Table1[[#This Row],[3B]]-Table1[[#This Row],[HR]]</f>
        <v>1</v>
      </c>
      <c r="AI3024" s="3">
        <f>IF(Table1[[#This Row],[Team_Game_Number]] &gt;_xlfn.MAXIFS(Table1[Team_Game_Number],Table1[Team],Table1[[#This Row],[Team]]) - 5,1,0)</f>
        <v>0</v>
      </c>
      <c r="AJ3024" cm="1">
        <f t="array" ref="AJ3024">MATCH(Table1[[#This Row],[Game_ID]],_xlfn.UNIQUE(_xlfn._xlws.FILTER(Table1[Game_ID],Table1[Team]=Table1[[#This Row],[Team]])),0)</f>
        <v>22</v>
      </c>
      <c r="AK3024">
        <f>IF(Table1[[#This Row],[Last5_Flag]]=1,1,0)</f>
        <v>0</v>
      </c>
      <c r="AL3024">
        <f>COUNTIFS(
    Table1[Player Name], Table1[[#This Row],[Player Name]],
    Table1[Position], Table1[[#This Row],[Position]]
)</f>
        <v>10</v>
      </c>
      <c r="AM3024" t="str" cm="1">
        <f t="array" ref="AM30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25" spans="1:39" x14ac:dyDescent="0.2">
      <c r="A3025" t="str">
        <f>TEXT(Table1[[#This Row],[Date]],"yyyymmdd") &amp; "_" &amp; (LEFT(D3025,3) &amp; "_" &amp; LEFT(E3025,3) &amp; "_" &amp; (Table1[[#This Row],[Game_no.]]))</f>
        <v>20260325_WVW_D&amp;E_1</v>
      </c>
      <c r="B3025" s="1">
        <v>46106</v>
      </c>
      <c r="C3025" s="3">
        <v>1</v>
      </c>
      <c r="D3025" t="s">
        <v>286</v>
      </c>
      <c r="E3025" t="s">
        <v>42</v>
      </c>
      <c r="F3025" t="s">
        <v>286</v>
      </c>
      <c r="G3025" t="s">
        <v>42</v>
      </c>
      <c r="H3025" t="s">
        <v>399</v>
      </c>
      <c r="I3025" t="str">
        <f>TRIM(SUBSTITUTE(Table1[[#This Row],[Player]], " ", ""))</f>
        <v>K.Dean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f t="shared" si="135"/>
        <v>0</v>
      </c>
      <c r="W3025" t="s">
        <v>73</v>
      </c>
      <c r="X3025" s="3"/>
      <c r="Y3025">
        <v>0</v>
      </c>
      <c r="AF3025">
        <f>Table1[[#This Row],[AB]]+Table1[[#This Row],[BB]]+Table1[[#This Row],[SF]]</f>
        <v>0</v>
      </c>
      <c r="AG3025">
        <f>Table1[[#This Row],[H]]+Table1[[#This Row],[BB]]</f>
        <v>0</v>
      </c>
      <c r="AH3025">
        <f>Table1[[#This Row],[H]]-Table1[[#This Row],[2B]]-Table1[[#This Row],[3B]]-Table1[[#This Row],[HR]]</f>
        <v>0</v>
      </c>
      <c r="AI3025" s="3">
        <f>IF(Table1[[#This Row],[Team_Game_Number]] &gt;_xlfn.MAXIFS(Table1[Team_Game_Number],Table1[Team],Table1[[#This Row],[Team]]) - 5,1,0)</f>
        <v>0</v>
      </c>
      <c r="AJ3025" cm="1">
        <f t="array" ref="AJ3025">MATCH(Table1[[#This Row],[Game_ID]],_xlfn.UNIQUE(_xlfn._xlws.FILTER(Table1[Game_ID],Table1[Team]=Table1[[#This Row],[Team]])),0)</f>
        <v>22</v>
      </c>
      <c r="AK3025">
        <f>IF(Table1[[#This Row],[Last5_Flag]]=1,1,0)</f>
        <v>0</v>
      </c>
      <c r="AL3025">
        <f>COUNTIFS(
    Table1[Player Name], Table1[[#This Row],[Player Name]],
    Table1[Position], Table1[[#This Row],[Position]]
)</f>
        <v>6</v>
      </c>
      <c r="AM3025" t="str" cm="1">
        <f t="array" ref="AM30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026" spans="1:39" x14ac:dyDescent="0.2">
      <c r="A3026" t="str">
        <f>TEXT(Table1[[#This Row],[Date]],"yyyymmdd") &amp; "_" &amp; (LEFT(D3026,3) &amp; "_" &amp; LEFT(E3026,3) &amp; "_" &amp; (Table1[[#This Row],[Game_no.]]))</f>
        <v>20260325_WVW_D&amp;E_1</v>
      </c>
      <c r="B3026" s="1">
        <v>46106</v>
      </c>
      <c r="C3026" s="3">
        <v>1</v>
      </c>
      <c r="D3026" t="s">
        <v>286</v>
      </c>
      <c r="E3026" t="s">
        <v>42</v>
      </c>
      <c r="F3026" t="s">
        <v>286</v>
      </c>
      <c r="G3026" t="s">
        <v>42</v>
      </c>
      <c r="H3026" t="s">
        <v>309</v>
      </c>
      <c r="I3026" t="str">
        <f>TRIM(SUBSTITUTE(Table1[[#This Row],[Player]], " ", ""))</f>
        <v>K.Vance</v>
      </c>
      <c r="J3026">
        <v>2</v>
      </c>
      <c r="K3026">
        <v>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f t="shared" si="135"/>
        <v>1</v>
      </c>
      <c r="W3026" t="s">
        <v>52</v>
      </c>
      <c r="X3026" s="3">
        <v>7</v>
      </c>
      <c r="Y3026">
        <v>0</v>
      </c>
      <c r="AF3026">
        <f>Table1[[#This Row],[AB]]+Table1[[#This Row],[BB]]+Table1[[#This Row],[SF]]</f>
        <v>2</v>
      </c>
      <c r="AG3026">
        <f>Table1[[#This Row],[H]]+Table1[[#This Row],[BB]]</f>
        <v>1</v>
      </c>
      <c r="AH3026">
        <f>Table1[[#This Row],[H]]-Table1[[#This Row],[2B]]-Table1[[#This Row],[3B]]-Table1[[#This Row],[HR]]</f>
        <v>1</v>
      </c>
      <c r="AI3026" s="3">
        <f>IF(Table1[[#This Row],[Team_Game_Number]] &gt;_xlfn.MAXIFS(Table1[Team_Game_Number],Table1[Team],Table1[[#This Row],[Team]]) - 5,1,0)</f>
        <v>0</v>
      </c>
      <c r="AJ3026" cm="1">
        <f t="array" ref="AJ3026">MATCH(Table1[[#This Row],[Game_ID]],_xlfn.UNIQUE(_xlfn._xlws.FILTER(Table1[Game_ID],Table1[Team]=Table1[[#This Row],[Team]])),0)</f>
        <v>22</v>
      </c>
      <c r="AK3026">
        <f>IF(Table1[[#This Row],[Last5_Flag]]=1,1,0)</f>
        <v>0</v>
      </c>
      <c r="AL3026">
        <f>COUNTIFS(
    Table1[Player Name], Table1[[#This Row],[Player Name]],
    Table1[Position], Table1[[#This Row],[Position]]
)</f>
        <v>6</v>
      </c>
      <c r="AM3026" t="str" cm="1">
        <f t="array" ref="AM30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27" spans="1:39" x14ac:dyDescent="0.2">
      <c r="A3027" t="str">
        <f>TEXT(Table1[[#This Row],[Date]],"yyyymmdd") &amp; "_" &amp; (LEFT(D3027,3) &amp; "_" &amp; LEFT(E3027,3) &amp; "_" &amp; (Table1[[#This Row],[Game_no.]]))</f>
        <v>20260325_WVW_D&amp;E_1</v>
      </c>
      <c r="B3027" s="1">
        <v>46106</v>
      </c>
      <c r="C3027" s="3">
        <v>1</v>
      </c>
      <c r="D3027" t="s">
        <v>286</v>
      </c>
      <c r="E3027" t="s">
        <v>42</v>
      </c>
      <c r="F3027" t="s">
        <v>286</v>
      </c>
      <c r="G3027" t="s">
        <v>42</v>
      </c>
      <c r="H3027" t="s">
        <v>293</v>
      </c>
      <c r="I3027" t="str">
        <f>TRIM(SUBSTITUTE(Table1[[#This Row],[Player]], " ", ""))</f>
        <v>E.Putman</v>
      </c>
      <c r="J3027">
        <v>2</v>
      </c>
      <c r="K3027">
        <v>0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f t="shared" si="135"/>
        <v>1</v>
      </c>
      <c r="W3027" t="s">
        <v>54</v>
      </c>
      <c r="X3027" s="3">
        <v>8</v>
      </c>
      <c r="Y3027">
        <v>0</v>
      </c>
      <c r="AF3027">
        <f>Table1[[#This Row],[AB]]+Table1[[#This Row],[BB]]+Table1[[#This Row],[SF]]</f>
        <v>2</v>
      </c>
      <c r="AG3027">
        <f>Table1[[#This Row],[H]]+Table1[[#This Row],[BB]]</f>
        <v>1</v>
      </c>
      <c r="AH3027">
        <f>Table1[[#This Row],[H]]-Table1[[#This Row],[2B]]-Table1[[#This Row],[3B]]-Table1[[#This Row],[HR]]</f>
        <v>1</v>
      </c>
      <c r="AI3027" s="3">
        <f>IF(Table1[[#This Row],[Team_Game_Number]] &gt;_xlfn.MAXIFS(Table1[Team_Game_Number],Table1[Team],Table1[[#This Row],[Team]]) - 5,1,0)</f>
        <v>0</v>
      </c>
      <c r="AJ3027" cm="1">
        <f t="array" ref="AJ3027">MATCH(Table1[[#This Row],[Game_ID]],_xlfn.UNIQUE(_xlfn._xlws.FILTER(Table1[Game_ID],Table1[Team]=Table1[[#This Row],[Team]])),0)</f>
        <v>22</v>
      </c>
      <c r="AK3027">
        <f>IF(Table1[[#This Row],[Last5_Flag]]=1,1,0)</f>
        <v>0</v>
      </c>
      <c r="AL3027">
        <f>COUNTIFS(
    Table1[Player Name], Table1[[#This Row],[Player Name]],
    Table1[Position], Table1[[#This Row],[Position]]
)</f>
        <v>24</v>
      </c>
      <c r="AM3027" t="str" cm="1">
        <f t="array" ref="AM30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028" spans="1:39" x14ac:dyDescent="0.2">
      <c r="A3028" t="str">
        <f>TEXT(Table1[[#This Row],[Date]],"yyyymmdd") &amp; "_" &amp; (LEFT(D3028,3) &amp; "_" &amp; LEFT(E3028,3) &amp; "_" &amp; (Table1[[#This Row],[Game_no.]]))</f>
        <v>20260325_WVW_D&amp;E_1</v>
      </c>
      <c r="B3028" s="1">
        <v>46106</v>
      </c>
      <c r="C3028" s="3">
        <v>1</v>
      </c>
      <c r="D3028" t="s">
        <v>286</v>
      </c>
      <c r="E3028" t="s">
        <v>42</v>
      </c>
      <c r="F3028" t="s">
        <v>286</v>
      </c>
      <c r="G3028" t="s">
        <v>42</v>
      </c>
      <c r="H3028" t="s">
        <v>294</v>
      </c>
      <c r="I3028" t="str">
        <f>TRIM(SUBSTITUTE(Table1[[#This Row],[Player]], " ", ""))</f>
        <v>T.Nowicki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f t="shared" si="135"/>
        <v>0</v>
      </c>
      <c r="W3028" t="s">
        <v>53</v>
      </c>
      <c r="X3028" s="3">
        <v>9</v>
      </c>
      <c r="Y3028">
        <v>0</v>
      </c>
      <c r="AF3028">
        <f>Table1[[#This Row],[AB]]+Table1[[#This Row],[BB]]+Table1[[#This Row],[SF]]</f>
        <v>1</v>
      </c>
      <c r="AG3028">
        <f>Table1[[#This Row],[H]]+Table1[[#This Row],[BB]]</f>
        <v>0</v>
      </c>
      <c r="AH3028">
        <f>Table1[[#This Row],[H]]-Table1[[#This Row],[2B]]-Table1[[#This Row],[3B]]-Table1[[#This Row],[HR]]</f>
        <v>0</v>
      </c>
      <c r="AI3028" s="3">
        <f>IF(Table1[[#This Row],[Team_Game_Number]] &gt;_xlfn.MAXIFS(Table1[Team_Game_Number],Table1[Team],Table1[[#This Row],[Team]]) - 5,1,0)</f>
        <v>0</v>
      </c>
      <c r="AJ3028" cm="1">
        <f t="array" ref="AJ3028">MATCH(Table1[[#This Row],[Game_ID]],_xlfn.UNIQUE(_xlfn._xlws.FILTER(Table1[Game_ID],Table1[Team]=Table1[[#This Row],[Team]])),0)</f>
        <v>22</v>
      </c>
      <c r="AK3028">
        <f>IF(Table1[[#This Row],[Last5_Flag]]=1,1,0)</f>
        <v>0</v>
      </c>
      <c r="AL3028">
        <f>COUNTIFS(
    Table1[Player Name], Table1[[#This Row],[Player Name]],
    Table1[Position], Table1[[#This Row],[Position]]
)</f>
        <v>8</v>
      </c>
      <c r="AM3028" t="str" cm="1">
        <f t="array" ref="AM30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29" spans="1:39" x14ac:dyDescent="0.2">
      <c r="A3029" t="str">
        <f>TEXT(Table1[[#This Row],[Date]],"yyyymmdd") &amp; "_" &amp; (LEFT(D3029,3) &amp; "_" &amp; LEFT(E3029,3) &amp; "_" &amp; (Table1[[#This Row],[Game_no.]]))</f>
        <v>20260325_WVW_D&amp;E_1</v>
      </c>
      <c r="B3029" s="1">
        <v>46106</v>
      </c>
      <c r="C3029" s="3">
        <v>1</v>
      </c>
      <c r="D3029" t="s">
        <v>286</v>
      </c>
      <c r="E3029" t="s">
        <v>42</v>
      </c>
      <c r="F3029" t="s">
        <v>286</v>
      </c>
      <c r="G3029" t="s">
        <v>42</v>
      </c>
      <c r="H3029" t="s">
        <v>310</v>
      </c>
      <c r="I3029" t="str">
        <f>TRIM(SUBSTITUTE(Table1[[#This Row],[Player]], " ", ""))</f>
        <v>E.Fournier</v>
      </c>
      <c r="J3029">
        <v>1</v>
      </c>
      <c r="K3029">
        <v>0</v>
      </c>
      <c r="L3029">
        <v>1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f t="shared" si="135"/>
        <v>1</v>
      </c>
      <c r="W3029" t="s">
        <v>74</v>
      </c>
      <c r="X3029" s="3">
        <v>9</v>
      </c>
      <c r="Y3029">
        <v>0</v>
      </c>
      <c r="AF3029">
        <f>Table1[[#This Row],[AB]]+Table1[[#This Row],[BB]]+Table1[[#This Row],[SF]]</f>
        <v>1</v>
      </c>
      <c r="AG3029">
        <f>Table1[[#This Row],[H]]+Table1[[#This Row],[BB]]</f>
        <v>1</v>
      </c>
      <c r="AH3029">
        <f>Table1[[#This Row],[H]]-Table1[[#This Row],[2B]]-Table1[[#This Row],[3B]]-Table1[[#This Row],[HR]]</f>
        <v>1</v>
      </c>
      <c r="AI3029" s="3">
        <f>IF(Table1[[#This Row],[Team_Game_Number]] &gt;_xlfn.MAXIFS(Table1[Team_Game_Number],Table1[Team],Table1[[#This Row],[Team]]) - 5,1,0)</f>
        <v>0</v>
      </c>
      <c r="AJ3029" cm="1">
        <f t="array" ref="AJ3029">MATCH(Table1[[#This Row],[Game_ID]],_xlfn.UNIQUE(_xlfn._xlws.FILTER(Table1[Game_ID],Table1[Team]=Table1[[#This Row],[Team]])),0)</f>
        <v>22</v>
      </c>
      <c r="AK3029">
        <f>IF(Table1[[#This Row],[Last5_Flag]]=1,1,0)</f>
        <v>0</v>
      </c>
      <c r="AL3029">
        <f>COUNTIFS(
    Table1[Player Name], Table1[[#This Row],[Player Name]],
    Table1[Position], Table1[[#This Row],[Position]]
)</f>
        <v>12</v>
      </c>
      <c r="AM3029" t="str" cm="1">
        <f t="array" ref="AM30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030" spans="1:39" x14ac:dyDescent="0.2">
      <c r="A3030" t="str">
        <f>TEXT(Table1[[#This Row],[Date]],"yyyymmdd") &amp; "_" &amp; (LEFT(D3030,3) &amp; "_" &amp; LEFT(E3030,3) &amp; "_" &amp; (Table1[[#This Row],[Game_no.]]))</f>
        <v>20260325_WVW_D&amp;E_1</v>
      </c>
      <c r="B3030" s="1">
        <v>46106</v>
      </c>
      <c r="C3030" s="3">
        <v>1</v>
      </c>
      <c r="D3030" t="s">
        <v>286</v>
      </c>
      <c r="E3030" t="s">
        <v>42</v>
      </c>
      <c r="F3030" t="s">
        <v>286</v>
      </c>
      <c r="G3030" t="s">
        <v>42</v>
      </c>
      <c r="H3030" t="s">
        <v>300</v>
      </c>
      <c r="I3030" t="str">
        <f>TRIM(SUBSTITUTE(Table1[[#This Row],[Player]], " ", ""))</f>
        <v>M.Greene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f t="shared" si="135"/>
        <v>0</v>
      </c>
      <c r="W3030" t="s">
        <v>58</v>
      </c>
      <c r="X3030" s="3"/>
      <c r="Y3030">
        <v>0</v>
      </c>
      <c r="Z3030">
        <v>1</v>
      </c>
      <c r="AA3030">
        <v>5</v>
      </c>
      <c r="AB3030">
        <v>5</v>
      </c>
      <c r="AC3030">
        <v>5</v>
      </c>
      <c r="AD3030">
        <v>0</v>
      </c>
      <c r="AE3030">
        <v>1</v>
      </c>
      <c r="AF3030">
        <f>Table1[[#This Row],[AB]]+Table1[[#This Row],[BB]]+Table1[[#This Row],[SF]]</f>
        <v>0</v>
      </c>
      <c r="AG3030">
        <f>Table1[[#This Row],[H]]+Table1[[#This Row],[BB]]</f>
        <v>0</v>
      </c>
      <c r="AH3030">
        <f>Table1[[#This Row],[H]]-Table1[[#This Row],[2B]]-Table1[[#This Row],[3B]]-Table1[[#This Row],[HR]]</f>
        <v>0</v>
      </c>
      <c r="AI3030" s="3">
        <f>IF(Table1[[#This Row],[Team_Game_Number]] &gt;_xlfn.MAXIFS(Table1[Team_Game_Number],Table1[Team],Table1[[#This Row],[Team]]) - 5,1,0)</f>
        <v>0</v>
      </c>
      <c r="AJ3030" cm="1">
        <f t="array" ref="AJ3030">MATCH(Table1[[#This Row],[Game_ID]],_xlfn.UNIQUE(_xlfn._xlws.FILTER(Table1[Game_ID],Table1[Team]=Table1[[#This Row],[Team]])),0)</f>
        <v>22</v>
      </c>
      <c r="AK3030">
        <f>IF(Table1[[#This Row],[Last5_Flag]]=1,1,0)</f>
        <v>0</v>
      </c>
      <c r="AL3030">
        <f>COUNTIFS(
    Table1[Player Name], Table1[[#This Row],[Player Name]],
    Table1[Position], Table1[[#This Row],[Position]]
)</f>
        <v>15</v>
      </c>
      <c r="AM3030" t="str" cm="1">
        <f t="array" ref="AM30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031" spans="1:39" x14ac:dyDescent="0.2">
      <c r="A3031" t="str">
        <f>TEXT(Table1[[#This Row],[Date]],"yyyymmdd") &amp; "_" &amp; (LEFT(D3031,3) &amp; "_" &amp; LEFT(E3031,3) &amp; "_" &amp; (Table1[[#This Row],[Game_no.]]))</f>
        <v>20260325_WVW_D&amp;E_1</v>
      </c>
      <c r="B3031" s="1">
        <v>46106</v>
      </c>
      <c r="C3031" s="3">
        <v>1</v>
      </c>
      <c r="D3031" t="s">
        <v>286</v>
      </c>
      <c r="E3031" t="s">
        <v>42</v>
      </c>
      <c r="F3031" t="s">
        <v>286</v>
      </c>
      <c r="G3031" t="s">
        <v>42</v>
      </c>
      <c r="H3031" t="s">
        <v>297</v>
      </c>
      <c r="I3031" t="str">
        <f>TRIM(SUBSTITUTE(Table1[[#This Row],[Player]], " ", ""))</f>
        <v>A.Orille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f t="shared" si="135"/>
        <v>0</v>
      </c>
      <c r="W3031" t="s">
        <v>58</v>
      </c>
      <c r="X3031" s="3"/>
      <c r="Y3031">
        <v>0</v>
      </c>
      <c r="Z3031">
        <v>4</v>
      </c>
      <c r="AA3031">
        <v>8</v>
      </c>
      <c r="AB3031">
        <v>4</v>
      </c>
      <c r="AC3031">
        <v>4</v>
      </c>
      <c r="AD3031">
        <v>1</v>
      </c>
      <c r="AE3031">
        <v>1</v>
      </c>
      <c r="AF3031">
        <f>Table1[[#This Row],[AB]]+Table1[[#This Row],[BB]]+Table1[[#This Row],[SF]]</f>
        <v>0</v>
      </c>
      <c r="AG3031">
        <f>Table1[[#This Row],[H]]+Table1[[#This Row],[BB]]</f>
        <v>0</v>
      </c>
      <c r="AH3031">
        <f>Table1[[#This Row],[H]]-Table1[[#This Row],[2B]]-Table1[[#This Row],[3B]]-Table1[[#This Row],[HR]]</f>
        <v>0</v>
      </c>
      <c r="AI3031" s="3">
        <f>IF(Table1[[#This Row],[Team_Game_Number]] &gt;_xlfn.MAXIFS(Table1[Team_Game_Number],Table1[Team],Table1[[#This Row],[Team]]) - 5,1,0)</f>
        <v>0</v>
      </c>
      <c r="AJ3031" cm="1">
        <f t="array" ref="AJ3031">MATCH(Table1[[#This Row],[Game_ID]],_xlfn.UNIQUE(_xlfn._xlws.FILTER(Table1[Game_ID],Table1[Team]=Table1[[#This Row],[Team]])),0)</f>
        <v>22</v>
      </c>
      <c r="AK3031">
        <f>IF(Table1[[#This Row],[Last5_Flag]]=1,1,0)</f>
        <v>0</v>
      </c>
      <c r="AL3031">
        <f>COUNTIFS(
    Table1[Player Name], Table1[[#This Row],[Player Name]],
    Table1[Position], Table1[[#This Row],[Position]]
)</f>
        <v>12</v>
      </c>
      <c r="AM3031" t="str" cm="1">
        <f t="array" ref="AM30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032" spans="1:39" x14ac:dyDescent="0.2">
      <c r="A3032" t="str">
        <f>TEXT(Table1[[#This Row],[Date]],"yyyymmdd") &amp; "_" &amp; (LEFT(D3032,3) &amp; "_" &amp; LEFT(E3032,3) &amp; "_" &amp; (Table1[[#This Row],[Game_no.]]))</f>
        <v>20260325_Fai_Fro_1</v>
      </c>
      <c r="B3032" s="1">
        <v>46106</v>
      </c>
      <c r="C3032" s="3">
        <v>1</v>
      </c>
      <c r="D3032" t="s">
        <v>168</v>
      </c>
      <c r="E3032" t="s">
        <v>338</v>
      </c>
      <c r="F3032" t="s">
        <v>168</v>
      </c>
      <c r="G3032" t="s">
        <v>338</v>
      </c>
      <c r="H3032" t="s">
        <v>169</v>
      </c>
      <c r="I3032" t="str">
        <f>TRIM(SUBSTITUTE(Table1[[#This Row],[Player]], " ", ""))</f>
        <v>B.Hess</v>
      </c>
      <c r="J3032">
        <v>3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f t="shared" si="135"/>
        <v>0</v>
      </c>
      <c r="W3032" t="s">
        <v>54</v>
      </c>
      <c r="X3032" s="3">
        <v>1</v>
      </c>
      <c r="Y3032">
        <v>0</v>
      </c>
      <c r="AF3032">
        <f>Table1[[#This Row],[AB]]+Table1[[#This Row],[BB]]+Table1[[#This Row],[SF]]</f>
        <v>3</v>
      </c>
      <c r="AG3032">
        <f>Table1[[#This Row],[H]]+Table1[[#This Row],[BB]]</f>
        <v>0</v>
      </c>
      <c r="AH3032">
        <f>Table1[[#This Row],[H]]-Table1[[#This Row],[2B]]-Table1[[#This Row],[3B]]-Table1[[#This Row],[HR]]</f>
        <v>0</v>
      </c>
      <c r="AI3032" s="3">
        <f>IF(Table1[[#This Row],[Team_Game_Number]] &gt;_xlfn.MAXIFS(Table1[Team_Game_Number],Table1[Team],Table1[[#This Row],[Team]]) - 5,1,0)</f>
        <v>0</v>
      </c>
      <c r="AJ3032" cm="1">
        <f t="array" ref="AJ3032">MATCH(Table1[[#This Row],[Game_ID]],_xlfn.UNIQUE(_xlfn._xlws.FILTER(Table1[Game_ID],Table1[Team]=Table1[[#This Row],[Team]])),0)</f>
        <v>20</v>
      </c>
      <c r="AK3032">
        <f>IF(Table1[[#This Row],[Last5_Flag]]=1,1,0)</f>
        <v>0</v>
      </c>
      <c r="AL3032">
        <f>COUNTIFS(
    Table1[Player Name], Table1[[#This Row],[Player Name]],
    Table1[Position], Table1[[#This Row],[Position]]
)</f>
        <v>24</v>
      </c>
      <c r="AM3032" t="str" cm="1">
        <f t="array" ref="AM30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033" spans="1:39" x14ac:dyDescent="0.2">
      <c r="A3033" t="str">
        <f>TEXT(Table1[[#This Row],[Date]],"yyyymmdd") &amp; "_" &amp; (LEFT(D3033,3) &amp; "_" &amp; LEFT(E3033,3) &amp; "_" &amp; (Table1[[#This Row],[Game_no.]]))</f>
        <v>20260325_Fai_Fro_1</v>
      </c>
      <c r="B3033" s="1">
        <v>46106</v>
      </c>
      <c r="C3033" s="3">
        <v>1</v>
      </c>
      <c r="D3033" t="s">
        <v>168</v>
      </c>
      <c r="E3033" t="s">
        <v>338</v>
      </c>
      <c r="F3033" t="s">
        <v>168</v>
      </c>
      <c r="G3033" t="s">
        <v>338</v>
      </c>
      <c r="H3033" t="s">
        <v>227</v>
      </c>
      <c r="I3033" t="str">
        <f>TRIM(SUBSTITUTE(Table1[[#This Row],[Player]], " ", ""))</f>
        <v>S.Frye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f t="shared" ref="V3033:V3065" si="136">L3033*1+P3033*2+Q3033*3+R3033*4</f>
        <v>0</v>
      </c>
      <c r="W3033" t="s">
        <v>74</v>
      </c>
      <c r="X3033" s="3">
        <v>1</v>
      </c>
      <c r="Y3033">
        <v>0</v>
      </c>
      <c r="AF3033">
        <f>Table1[[#This Row],[AB]]+Table1[[#This Row],[BB]]+Table1[[#This Row],[SF]]</f>
        <v>1</v>
      </c>
      <c r="AG3033">
        <f>Table1[[#This Row],[H]]+Table1[[#This Row],[BB]]</f>
        <v>0</v>
      </c>
      <c r="AH3033">
        <f>Table1[[#This Row],[H]]-Table1[[#This Row],[2B]]-Table1[[#This Row],[3B]]-Table1[[#This Row],[HR]]</f>
        <v>0</v>
      </c>
      <c r="AI3033" s="3">
        <f>IF(Table1[[#This Row],[Team_Game_Number]] &gt;_xlfn.MAXIFS(Table1[Team_Game_Number],Table1[Team],Table1[[#This Row],[Team]]) - 5,1,0)</f>
        <v>0</v>
      </c>
      <c r="AJ3033" cm="1">
        <f t="array" ref="AJ3033">MATCH(Table1[[#This Row],[Game_ID]],_xlfn.UNIQUE(_xlfn._xlws.FILTER(Table1[Game_ID],Table1[Team]=Table1[[#This Row],[Team]])),0)</f>
        <v>20</v>
      </c>
      <c r="AK3033">
        <f>IF(Table1[[#This Row],[Last5_Flag]]=1,1,0)</f>
        <v>0</v>
      </c>
      <c r="AL3033">
        <f>COUNTIFS(
    Table1[Player Name], Table1[[#This Row],[Player Name]],
    Table1[Position], Table1[[#This Row],[Position]]
)</f>
        <v>3</v>
      </c>
      <c r="AM3033" t="str" cm="1">
        <f t="array" ref="AM30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034" spans="1:39" x14ac:dyDescent="0.2">
      <c r="A3034" t="str">
        <f>TEXT(Table1[[#This Row],[Date]],"yyyymmdd") &amp; "_" &amp; (LEFT(D3034,3) &amp; "_" &amp; LEFT(E3034,3) &amp; "_" &amp; (Table1[[#This Row],[Game_no.]]))</f>
        <v>20260325_Fai_Fro_1</v>
      </c>
      <c r="B3034" s="1">
        <v>46106</v>
      </c>
      <c r="C3034" s="3">
        <v>1</v>
      </c>
      <c r="D3034" t="s">
        <v>168</v>
      </c>
      <c r="E3034" t="s">
        <v>338</v>
      </c>
      <c r="F3034" t="s">
        <v>168</v>
      </c>
      <c r="G3034" t="s">
        <v>338</v>
      </c>
      <c r="H3034" t="s">
        <v>173</v>
      </c>
      <c r="I3034" t="str">
        <f>TRIM(SUBSTITUTE(Table1[[#This Row],[Player]], " ", ""))</f>
        <v>A.Townsend</v>
      </c>
      <c r="J3034">
        <v>3</v>
      </c>
      <c r="K3034">
        <v>1</v>
      </c>
      <c r="L3034">
        <v>2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f t="shared" si="136"/>
        <v>2</v>
      </c>
      <c r="W3034" t="s">
        <v>57</v>
      </c>
      <c r="X3034" s="3">
        <v>2</v>
      </c>
      <c r="Y3034">
        <v>0</v>
      </c>
      <c r="AF3034">
        <f>Table1[[#This Row],[AB]]+Table1[[#This Row],[BB]]+Table1[[#This Row],[SF]]</f>
        <v>3</v>
      </c>
      <c r="AG3034">
        <f>Table1[[#This Row],[H]]+Table1[[#This Row],[BB]]</f>
        <v>2</v>
      </c>
      <c r="AH3034">
        <f>Table1[[#This Row],[H]]-Table1[[#This Row],[2B]]-Table1[[#This Row],[3B]]-Table1[[#This Row],[HR]]</f>
        <v>2</v>
      </c>
      <c r="AI3034" s="3">
        <f>IF(Table1[[#This Row],[Team_Game_Number]] &gt;_xlfn.MAXIFS(Table1[Team_Game_Number],Table1[Team],Table1[[#This Row],[Team]]) - 5,1,0)</f>
        <v>0</v>
      </c>
      <c r="AJ3034" cm="1">
        <f t="array" ref="AJ3034">MATCH(Table1[[#This Row],[Game_ID]],_xlfn.UNIQUE(_xlfn._xlws.FILTER(Table1[Game_ID],Table1[Team]=Table1[[#This Row],[Team]])),0)</f>
        <v>20</v>
      </c>
      <c r="AK3034">
        <f>IF(Table1[[#This Row],[Last5_Flag]]=1,1,0)</f>
        <v>0</v>
      </c>
      <c r="AL3034">
        <f>COUNTIFS(
    Table1[Player Name], Table1[[#This Row],[Player Name]],
    Table1[Position], Table1[[#This Row],[Position]]
)</f>
        <v>18</v>
      </c>
      <c r="AM3034" t="str" cm="1">
        <f t="array" ref="AM30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035" spans="1:39" x14ac:dyDescent="0.2">
      <c r="A3035" t="str">
        <f>TEXT(Table1[[#This Row],[Date]],"yyyymmdd") &amp; "_" &amp; (LEFT(D3035,3) &amp; "_" &amp; LEFT(E3035,3) &amp; "_" &amp; (Table1[[#This Row],[Game_no.]]))</f>
        <v>20260325_Fai_Fro_1</v>
      </c>
      <c r="B3035" s="1">
        <v>46106</v>
      </c>
      <c r="C3035" s="3">
        <v>1</v>
      </c>
      <c r="D3035" t="s">
        <v>168</v>
      </c>
      <c r="E3035" t="s">
        <v>338</v>
      </c>
      <c r="F3035" t="s">
        <v>168</v>
      </c>
      <c r="G3035" t="s">
        <v>338</v>
      </c>
      <c r="H3035" t="s">
        <v>334</v>
      </c>
      <c r="I3035" t="str">
        <f>TRIM(SUBSTITUTE(Table1[[#This Row],[Player]], " ", ""))</f>
        <v>G.Ramm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f t="shared" si="136"/>
        <v>0</v>
      </c>
      <c r="W3035" t="s">
        <v>74</v>
      </c>
      <c r="X3035" s="3">
        <v>2</v>
      </c>
      <c r="Y3035">
        <v>0</v>
      </c>
      <c r="AF3035">
        <f>Table1[[#This Row],[AB]]+Table1[[#This Row],[BB]]+Table1[[#This Row],[SF]]</f>
        <v>1</v>
      </c>
      <c r="AG3035">
        <f>Table1[[#This Row],[H]]+Table1[[#This Row],[BB]]</f>
        <v>0</v>
      </c>
      <c r="AH3035">
        <f>Table1[[#This Row],[H]]-Table1[[#This Row],[2B]]-Table1[[#This Row],[3B]]-Table1[[#This Row],[HR]]</f>
        <v>0</v>
      </c>
      <c r="AI3035" s="3">
        <f>IF(Table1[[#This Row],[Team_Game_Number]] &gt;_xlfn.MAXIFS(Table1[Team_Game_Number],Table1[Team],Table1[[#This Row],[Team]]) - 5,1,0)</f>
        <v>0</v>
      </c>
      <c r="AJ3035" cm="1">
        <f t="array" ref="AJ3035">MATCH(Table1[[#This Row],[Game_ID]],_xlfn.UNIQUE(_xlfn._xlws.FILTER(Table1[Game_ID],Table1[Team]=Table1[[#This Row],[Team]])),0)</f>
        <v>20</v>
      </c>
      <c r="AK3035">
        <f>IF(Table1[[#This Row],[Last5_Flag]]=1,1,0)</f>
        <v>0</v>
      </c>
      <c r="AL3035">
        <f>COUNTIFS(
    Table1[Player Name], Table1[[#This Row],[Player Name]],
    Table1[Position], Table1[[#This Row],[Position]]
)</f>
        <v>2</v>
      </c>
      <c r="AM3035" t="str" cm="1">
        <f t="array" ref="AM30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036" spans="1:39" x14ac:dyDescent="0.2">
      <c r="A3036" t="str">
        <f>TEXT(Table1[[#This Row],[Date]],"yyyymmdd") &amp; "_" &amp; (LEFT(D3036,3) &amp; "_" &amp; LEFT(E3036,3) &amp; "_" &amp; (Table1[[#This Row],[Game_no.]]))</f>
        <v>20260325_Fai_Fro_1</v>
      </c>
      <c r="B3036" s="1">
        <v>46106</v>
      </c>
      <c r="C3036" s="3">
        <v>1</v>
      </c>
      <c r="D3036" t="s">
        <v>168</v>
      </c>
      <c r="E3036" t="s">
        <v>338</v>
      </c>
      <c r="F3036" t="s">
        <v>168</v>
      </c>
      <c r="G3036" t="s">
        <v>338</v>
      </c>
      <c r="H3036" t="s">
        <v>172</v>
      </c>
      <c r="I3036" t="str">
        <f>TRIM(SUBSTITUTE(Table1[[#This Row],[Player]], " ", ""))</f>
        <v>E.Paul</v>
      </c>
      <c r="J3036">
        <v>4</v>
      </c>
      <c r="K3036">
        <v>1</v>
      </c>
      <c r="L3036">
        <v>1</v>
      </c>
      <c r="M3036">
        <v>1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0</v>
      </c>
      <c r="V3036">
        <f t="shared" si="136"/>
        <v>4</v>
      </c>
      <c r="W3036" t="s">
        <v>48</v>
      </c>
      <c r="X3036" s="3">
        <v>3</v>
      </c>
      <c r="Y3036">
        <v>0</v>
      </c>
      <c r="AF3036">
        <f>Table1[[#This Row],[AB]]+Table1[[#This Row],[BB]]+Table1[[#This Row],[SF]]</f>
        <v>4</v>
      </c>
      <c r="AG3036">
        <f>Table1[[#This Row],[H]]+Table1[[#This Row],[BB]]</f>
        <v>1</v>
      </c>
      <c r="AH3036">
        <f>Table1[[#This Row],[H]]-Table1[[#This Row],[2B]]-Table1[[#This Row],[3B]]-Table1[[#This Row],[HR]]</f>
        <v>0</v>
      </c>
      <c r="AI3036" s="3">
        <f>IF(Table1[[#This Row],[Team_Game_Number]] &gt;_xlfn.MAXIFS(Table1[Team_Game_Number],Table1[Team],Table1[[#This Row],[Team]]) - 5,1,0)</f>
        <v>0</v>
      </c>
      <c r="AJ3036" cm="1">
        <f t="array" ref="AJ3036">MATCH(Table1[[#This Row],[Game_ID]],_xlfn.UNIQUE(_xlfn._xlws.FILTER(Table1[Game_ID],Table1[Team]=Table1[[#This Row],[Team]])),0)</f>
        <v>20</v>
      </c>
      <c r="AK3036">
        <f>IF(Table1[[#This Row],[Last5_Flag]]=1,1,0)</f>
        <v>0</v>
      </c>
      <c r="AL3036">
        <f>COUNTIFS(
    Table1[Player Name], Table1[[#This Row],[Player Name]],
    Table1[Position], Table1[[#This Row],[Position]]
)</f>
        <v>24</v>
      </c>
      <c r="AM3036" t="str" cm="1">
        <f t="array" ref="AM30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037" spans="1:39" x14ac:dyDescent="0.2">
      <c r="A3037" t="str">
        <f>TEXT(Table1[[#This Row],[Date]],"yyyymmdd") &amp; "_" &amp; (LEFT(D3037,3) &amp; "_" &amp; LEFT(E3037,3) &amp; "_" &amp; (Table1[[#This Row],[Game_no.]]))</f>
        <v>20260325_Fai_Fro_1</v>
      </c>
      <c r="B3037" s="1">
        <v>46106</v>
      </c>
      <c r="C3037" s="3">
        <v>1</v>
      </c>
      <c r="D3037" t="s">
        <v>168</v>
      </c>
      <c r="E3037" t="s">
        <v>338</v>
      </c>
      <c r="F3037" t="s">
        <v>168</v>
      </c>
      <c r="G3037" t="s">
        <v>338</v>
      </c>
      <c r="H3037" t="s">
        <v>171</v>
      </c>
      <c r="I3037" t="str">
        <f>TRIM(SUBSTITUTE(Table1[[#This Row],[Player]], " ", ""))</f>
        <v>B.Marietta</v>
      </c>
      <c r="J3037">
        <v>3</v>
      </c>
      <c r="K3037">
        <v>0</v>
      </c>
      <c r="L3037">
        <v>2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f t="shared" si="136"/>
        <v>2</v>
      </c>
      <c r="W3037" t="s">
        <v>50</v>
      </c>
      <c r="X3037" s="3">
        <v>4</v>
      </c>
      <c r="Y3037">
        <v>0</v>
      </c>
      <c r="AF3037">
        <f>Table1[[#This Row],[AB]]+Table1[[#This Row],[BB]]+Table1[[#This Row],[SF]]</f>
        <v>3</v>
      </c>
      <c r="AG3037">
        <f>Table1[[#This Row],[H]]+Table1[[#This Row],[BB]]</f>
        <v>2</v>
      </c>
      <c r="AH3037">
        <f>Table1[[#This Row],[H]]-Table1[[#This Row],[2B]]-Table1[[#This Row],[3B]]-Table1[[#This Row],[HR]]</f>
        <v>2</v>
      </c>
      <c r="AI3037" s="3">
        <f>IF(Table1[[#This Row],[Team_Game_Number]] &gt;_xlfn.MAXIFS(Table1[Team_Game_Number],Table1[Team],Table1[[#This Row],[Team]]) - 5,1,0)</f>
        <v>0</v>
      </c>
      <c r="AJ3037" cm="1">
        <f t="array" ref="AJ3037">MATCH(Table1[[#This Row],[Game_ID]],_xlfn.UNIQUE(_xlfn._xlws.FILTER(Table1[Game_ID],Table1[Team]=Table1[[#This Row],[Team]])),0)</f>
        <v>20</v>
      </c>
      <c r="AK3037">
        <f>IF(Table1[[#This Row],[Last5_Flag]]=1,1,0)</f>
        <v>0</v>
      </c>
      <c r="AL3037">
        <f>COUNTIFS(
    Table1[Player Name], Table1[[#This Row],[Player Name]],
    Table1[Position], Table1[[#This Row],[Position]]
)</f>
        <v>16</v>
      </c>
      <c r="AM3037" t="str" cm="1">
        <f t="array" ref="AM30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038" spans="1:39" x14ac:dyDescent="0.2">
      <c r="A3038" t="str">
        <f>TEXT(Table1[[#This Row],[Date]],"yyyymmdd") &amp; "_" &amp; (LEFT(D3038,3) &amp; "_" &amp; LEFT(E3038,3) &amp; "_" &amp; (Table1[[#This Row],[Game_no.]]))</f>
        <v>20260325_Fai_Fro_1</v>
      </c>
      <c r="B3038" s="1">
        <v>46106</v>
      </c>
      <c r="C3038" s="3">
        <v>1</v>
      </c>
      <c r="D3038" t="s">
        <v>168</v>
      </c>
      <c r="E3038" t="s">
        <v>338</v>
      </c>
      <c r="F3038" t="s">
        <v>168</v>
      </c>
      <c r="G3038" t="s">
        <v>338</v>
      </c>
      <c r="H3038" t="s">
        <v>176</v>
      </c>
      <c r="I3038" t="str">
        <f>TRIM(SUBSTITUTE(Table1[[#This Row],[Player]], " ", ""))</f>
        <v>S.Emanuel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f t="shared" si="136"/>
        <v>0</v>
      </c>
      <c r="W3038" t="s">
        <v>73</v>
      </c>
      <c r="X3038" s="3"/>
      <c r="Y3038">
        <v>0</v>
      </c>
      <c r="AF3038">
        <f>Table1[[#This Row],[AB]]+Table1[[#This Row],[BB]]+Table1[[#This Row],[SF]]</f>
        <v>0</v>
      </c>
      <c r="AG3038">
        <f>Table1[[#This Row],[H]]+Table1[[#This Row],[BB]]</f>
        <v>0</v>
      </c>
      <c r="AH3038">
        <f>Table1[[#This Row],[H]]-Table1[[#This Row],[2B]]-Table1[[#This Row],[3B]]-Table1[[#This Row],[HR]]</f>
        <v>0</v>
      </c>
      <c r="AI3038" s="3">
        <f>IF(Table1[[#This Row],[Team_Game_Number]] &gt;_xlfn.MAXIFS(Table1[Team_Game_Number],Table1[Team],Table1[[#This Row],[Team]]) - 5,1,0)</f>
        <v>0</v>
      </c>
      <c r="AJ3038" cm="1">
        <f t="array" ref="AJ3038">MATCH(Table1[[#This Row],[Game_ID]],_xlfn.UNIQUE(_xlfn._xlws.FILTER(Table1[Game_ID],Table1[Team]=Table1[[#This Row],[Team]])),0)</f>
        <v>20</v>
      </c>
      <c r="AK3038">
        <f>IF(Table1[[#This Row],[Last5_Flag]]=1,1,0)</f>
        <v>0</v>
      </c>
      <c r="AL3038">
        <f>COUNTIFS(
    Table1[Player Name], Table1[[#This Row],[Player Name]],
    Table1[Position], Table1[[#This Row],[Position]]
)</f>
        <v>4</v>
      </c>
      <c r="AM3038" t="str" cm="1">
        <f t="array" ref="AM30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039" spans="1:39" x14ac:dyDescent="0.2">
      <c r="A3039" t="str">
        <f>TEXT(Table1[[#This Row],[Date]],"yyyymmdd") &amp; "_" &amp; (LEFT(D3039,3) &amp; "_" &amp; LEFT(E3039,3) &amp; "_" &amp; (Table1[[#This Row],[Game_no.]]))</f>
        <v>20260325_Fai_Fro_1</v>
      </c>
      <c r="B3039" s="1">
        <v>46106</v>
      </c>
      <c r="C3039" s="3">
        <v>1</v>
      </c>
      <c r="D3039" t="s">
        <v>168</v>
      </c>
      <c r="E3039" t="s">
        <v>338</v>
      </c>
      <c r="F3039" t="s">
        <v>168</v>
      </c>
      <c r="G3039" t="s">
        <v>338</v>
      </c>
      <c r="H3039" t="s">
        <v>175</v>
      </c>
      <c r="I3039" t="str">
        <f>TRIM(SUBSTITUTE(Table1[[#This Row],[Player]], " ", ""))</f>
        <v>K.Thomas</v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f t="shared" si="136"/>
        <v>0</v>
      </c>
      <c r="W3039" t="s">
        <v>73</v>
      </c>
      <c r="X3039" s="3"/>
      <c r="Y3039">
        <v>0</v>
      </c>
      <c r="AF3039">
        <f>Table1[[#This Row],[AB]]+Table1[[#This Row],[BB]]+Table1[[#This Row],[SF]]</f>
        <v>0</v>
      </c>
      <c r="AG3039">
        <f>Table1[[#This Row],[H]]+Table1[[#This Row],[BB]]</f>
        <v>0</v>
      </c>
      <c r="AH3039">
        <f>Table1[[#This Row],[H]]-Table1[[#This Row],[2B]]-Table1[[#This Row],[3B]]-Table1[[#This Row],[HR]]</f>
        <v>0</v>
      </c>
      <c r="AI3039" s="3">
        <f>IF(Table1[[#This Row],[Team_Game_Number]] &gt;_xlfn.MAXIFS(Table1[Team_Game_Number],Table1[Team],Table1[[#This Row],[Team]]) - 5,1,0)</f>
        <v>0</v>
      </c>
      <c r="AJ3039" cm="1">
        <f t="array" ref="AJ3039">MATCH(Table1[[#This Row],[Game_ID]],_xlfn.UNIQUE(_xlfn._xlws.FILTER(Table1[Game_ID],Table1[Team]=Table1[[#This Row],[Team]])),0)</f>
        <v>20</v>
      </c>
      <c r="AK3039">
        <f>IF(Table1[[#This Row],[Last5_Flag]]=1,1,0)</f>
        <v>0</v>
      </c>
      <c r="AL3039">
        <f>COUNTIFS(
    Table1[Player Name], Table1[[#This Row],[Player Name]],
    Table1[Position], Table1[[#This Row],[Position]]
)</f>
        <v>10</v>
      </c>
      <c r="AM3039" t="str" cm="1">
        <f t="array" ref="AM30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040" spans="1:39" x14ac:dyDescent="0.2">
      <c r="A3040" t="str">
        <f>TEXT(Table1[[#This Row],[Date]],"yyyymmdd") &amp; "_" &amp; (LEFT(D3040,3) &amp; "_" &amp; LEFT(E3040,3) &amp; "_" &amp; (Table1[[#This Row],[Game_no.]]))</f>
        <v>20260325_Fai_Fro_1</v>
      </c>
      <c r="B3040" s="1">
        <v>46106</v>
      </c>
      <c r="C3040" s="3">
        <v>1</v>
      </c>
      <c r="D3040" t="s">
        <v>168</v>
      </c>
      <c r="E3040" t="s">
        <v>338</v>
      </c>
      <c r="F3040" t="s">
        <v>168</v>
      </c>
      <c r="G3040" t="s">
        <v>338</v>
      </c>
      <c r="H3040" t="s">
        <v>174</v>
      </c>
      <c r="I3040" t="str">
        <f>TRIM(SUBSTITUTE(Table1[[#This Row],[Player]], " ", ""))</f>
        <v>A.Foresha</v>
      </c>
      <c r="J3040">
        <v>2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f t="shared" si="136"/>
        <v>0</v>
      </c>
      <c r="W3040" t="s">
        <v>43</v>
      </c>
      <c r="X3040" s="3">
        <v>5</v>
      </c>
      <c r="Y3040">
        <v>0</v>
      </c>
      <c r="AF3040">
        <f>Table1[[#This Row],[AB]]+Table1[[#This Row],[BB]]+Table1[[#This Row],[SF]]</f>
        <v>2</v>
      </c>
      <c r="AG3040">
        <f>Table1[[#This Row],[H]]+Table1[[#This Row],[BB]]</f>
        <v>0</v>
      </c>
      <c r="AH3040">
        <f>Table1[[#This Row],[H]]-Table1[[#This Row],[2B]]-Table1[[#This Row],[3B]]-Table1[[#This Row],[HR]]</f>
        <v>0</v>
      </c>
      <c r="AI3040" s="3">
        <f>IF(Table1[[#This Row],[Team_Game_Number]] &gt;_xlfn.MAXIFS(Table1[Team_Game_Number],Table1[Team],Table1[[#This Row],[Team]]) - 5,1,0)</f>
        <v>0</v>
      </c>
      <c r="AJ3040" cm="1">
        <f t="array" ref="AJ3040">MATCH(Table1[[#This Row],[Game_ID]],_xlfn.UNIQUE(_xlfn._xlws.FILTER(Table1[Game_ID],Table1[Team]=Table1[[#This Row],[Team]])),0)</f>
        <v>20</v>
      </c>
      <c r="AK3040">
        <f>IF(Table1[[#This Row],[Last5_Flag]]=1,1,0)</f>
        <v>0</v>
      </c>
      <c r="AL3040">
        <f>COUNTIFS(
    Table1[Player Name], Table1[[#This Row],[Player Name]],
    Table1[Position], Table1[[#This Row],[Position]]
)</f>
        <v>23</v>
      </c>
      <c r="AM3040" t="str" cm="1">
        <f t="array" ref="AM30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041" spans="1:39" x14ac:dyDescent="0.2">
      <c r="A3041" t="str">
        <f>TEXT(Table1[[#This Row],[Date]],"yyyymmdd") &amp; "_" &amp; (LEFT(D3041,3) &amp; "_" &amp; LEFT(E3041,3) &amp; "_" &amp; (Table1[[#This Row],[Game_no.]]))</f>
        <v>20260325_Fai_Fro_1</v>
      </c>
      <c r="B3041" s="1">
        <v>46106</v>
      </c>
      <c r="C3041" s="3">
        <v>1</v>
      </c>
      <c r="D3041" t="s">
        <v>168</v>
      </c>
      <c r="E3041" t="s">
        <v>338</v>
      </c>
      <c r="F3041" t="s">
        <v>168</v>
      </c>
      <c r="G3041" t="s">
        <v>338</v>
      </c>
      <c r="H3041" t="s">
        <v>216</v>
      </c>
      <c r="I3041" t="str">
        <f>TRIM(SUBSTITUTE(Table1[[#This Row],[Player]], " ", ""))</f>
        <v>C.Crowder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f t="shared" si="136"/>
        <v>0</v>
      </c>
      <c r="W3041" t="s">
        <v>43</v>
      </c>
      <c r="X3041" s="3"/>
      <c r="Y3041">
        <v>0</v>
      </c>
      <c r="AF3041">
        <f>Table1[[#This Row],[AB]]+Table1[[#This Row],[BB]]+Table1[[#This Row],[SF]]</f>
        <v>0</v>
      </c>
      <c r="AG3041">
        <f>Table1[[#This Row],[H]]+Table1[[#This Row],[BB]]</f>
        <v>0</v>
      </c>
      <c r="AH3041">
        <f>Table1[[#This Row],[H]]-Table1[[#This Row],[2B]]-Table1[[#This Row],[3B]]-Table1[[#This Row],[HR]]</f>
        <v>0</v>
      </c>
      <c r="AI3041" s="3">
        <f>IF(Table1[[#This Row],[Team_Game_Number]] &gt;_xlfn.MAXIFS(Table1[Team_Game_Number],Table1[Team],Table1[[#This Row],[Team]]) - 5,1,0)</f>
        <v>0</v>
      </c>
      <c r="AJ3041" cm="1">
        <f t="array" ref="AJ3041">MATCH(Table1[[#This Row],[Game_ID]],_xlfn.UNIQUE(_xlfn._xlws.FILTER(Table1[Game_ID],Table1[Team]=Table1[[#This Row],[Team]])),0)</f>
        <v>20</v>
      </c>
      <c r="AK3041">
        <f>IF(Table1[[#This Row],[Last5_Flag]]=1,1,0)</f>
        <v>0</v>
      </c>
      <c r="AL3041">
        <f>COUNTIFS(
    Table1[Player Name], Table1[[#This Row],[Player Name]],
    Table1[Position], Table1[[#This Row],[Position]]
)</f>
        <v>7</v>
      </c>
      <c r="AM3041" t="str" cm="1">
        <f t="array" ref="AM30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042" spans="1:39" x14ac:dyDescent="0.2">
      <c r="A3042" t="str">
        <f>TEXT(Table1[[#This Row],[Date]],"yyyymmdd") &amp; "_" &amp; (LEFT(D3042,3) &amp; "_" &amp; LEFT(E3042,3) &amp; "_" &amp; (Table1[[#This Row],[Game_no.]]))</f>
        <v>20260325_Fai_Fro_1</v>
      </c>
      <c r="B3042" s="1">
        <v>46106</v>
      </c>
      <c r="C3042" s="3">
        <v>1</v>
      </c>
      <c r="D3042" t="s">
        <v>168</v>
      </c>
      <c r="E3042" t="s">
        <v>338</v>
      </c>
      <c r="F3042" t="s">
        <v>168</v>
      </c>
      <c r="G3042" t="s">
        <v>338</v>
      </c>
      <c r="H3042" t="s">
        <v>179</v>
      </c>
      <c r="I3042" t="str">
        <f>TRIM(SUBSTITUTE(Table1[[#This Row],[Player]], " ", ""))</f>
        <v>J.McGill</v>
      </c>
      <c r="J3042">
        <v>3</v>
      </c>
      <c r="K3042">
        <v>0</v>
      </c>
      <c r="L3042">
        <v>2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f t="shared" si="136"/>
        <v>2</v>
      </c>
      <c r="W3042" t="s">
        <v>8</v>
      </c>
      <c r="X3042" s="3">
        <v>6</v>
      </c>
      <c r="Y3042">
        <v>0</v>
      </c>
      <c r="AF3042">
        <f>Table1[[#This Row],[AB]]+Table1[[#This Row],[BB]]+Table1[[#This Row],[SF]]</f>
        <v>3</v>
      </c>
      <c r="AG3042">
        <f>Table1[[#This Row],[H]]+Table1[[#This Row],[BB]]</f>
        <v>2</v>
      </c>
      <c r="AH3042">
        <f>Table1[[#This Row],[H]]-Table1[[#This Row],[2B]]-Table1[[#This Row],[3B]]-Table1[[#This Row],[HR]]</f>
        <v>2</v>
      </c>
      <c r="AI3042" s="3">
        <f>IF(Table1[[#This Row],[Team_Game_Number]] &gt;_xlfn.MAXIFS(Table1[Team_Game_Number],Table1[Team],Table1[[#This Row],[Team]]) - 5,1,0)</f>
        <v>0</v>
      </c>
      <c r="AJ3042" cm="1">
        <f t="array" ref="AJ3042">MATCH(Table1[[#This Row],[Game_ID]],_xlfn.UNIQUE(_xlfn._xlws.FILTER(Table1[Game_ID],Table1[Team]=Table1[[#This Row],[Team]])),0)</f>
        <v>20</v>
      </c>
      <c r="AK3042">
        <f>IF(Table1[[#This Row],[Last5_Flag]]=1,1,0)</f>
        <v>0</v>
      </c>
      <c r="AL3042">
        <f>COUNTIFS(
    Table1[Player Name], Table1[[#This Row],[Player Name]],
    Table1[Position], Table1[[#This Row],[Position]]
)</f>
        <v>22</v>
      </c>
      <c r="AM3042" t="str" cm="1">
        <f t="array" ref="AM30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043" spans="1:39" x14ac:dyDescent="0.2">
      <c r="A3043" t="str">
        <f>TEXT(Table1[[#This Row],[Date]],"yyyymmdd") &amp; "_" &amp; (LEFT(D3043,3) &amp; "_" &amp; LEFT(E3043,3) &amp; "_" &amp; (Table1[[#This Row],[Game_no.]]))</f>
        <v>20260325_Fai_Fro_1</v>
      </c>
      <c r="B3043" s="1">
        <v>46106</v>
      </c>
      <c r="C3043" s="3">
        <v>1</v>
      </c>
      <c r="D3043" t="s">
        <v>168</v>
      </c>
      <c r="E3043" t="s">
        <v>338</v>
      </c>
      <c r="F3043" t="s">
        <v>168</v>
      </c>
      <c r="G3043" t="s">
        <v>338</v>
      </c>
      <c r="H3043" t="s">
        <v>178</v>
      </c>
      <c r="I3043" t="str">
        <f>TRIM(SUBSTITUTE(Table1[[#This Row],[Player]], " ", ""))</f>
        <v>P.Matteson</v>
      </c>
      <c r="J3043">
        <v>3</v>
      </c>
      <c r="K3043">
        <v>0</v>
      </c>
      <c r="L3043">
        <v>0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f t="shared" si="136"/>
        <v>0</v>
      </c>
      <c r="W3043" t="s">
        <v>7</v>
      </c>
      <c r="X3043" s="3">
        <v>7</v>
      </c>
      <c r="Y3043">
        <v>0</v>
      </c>
      <c r="AF3043">
        <f>Table1[[#This Row],[AB]]+Table1[[#This Row],[BB]]+Table1[[#This Row],[SF]]</f>
        <v>3</v>
      </c>
      <c r="AG3043">
        <f>Table1[[#This Row],[H]]+Table1[[#This Row],[BB]]</f>
        <v>0</v>
      </c>
      <c r="AH3043">
        <f>Table1[[#This Row],[H]]-Table1[[#This Row],[2B]]-Table1[[#This Row],[3B]]-Table1[[#This Row],[HR]]</f>
        <v>0</v>
      </c>
      <c r="AI3043" s="3">
        <f>IF(Table1[[#This Row],[Team_Game_Number]] &gt;_xlfn.MAXIFS(Table1[Team_Game_Number],Table1[Team],Table1[[#This Row],[Team]]) - 5,1,0)</f>
        <v>0</v>
      </c>
      <c r="AJ3043" cm="1">
        <f t="array" ref="AJ3043">MATCH(Table1[[#This Row],[Game_ID]],_xlfn.UNIQUE(_xlfn._xlws.FILTER(Table1[Game_ID],Table1[Team]=Table1[[#This Row],[Team]])),0)</f>
        <v>20</v>
      </c>
      <c r="AK3043">
        <f>IF(Table1[[#This Row],[Last5_Flag]]=1,1,0)</f>
        <v>0</v>
      </c>
      <c r="AL3043">
        <f>COUNTIFS(
    Table1[Player Name], Table1[[#This Row],[Player Name]],
    Table1[Position], Table1[[#This Row],[Position]]
)</f>
        <v>23</v>
      </c>
      <c r="AM3043" t="str" cm="1">
        <f t="array" ref="AM30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044" spans="1:39" x14ac:dyDescent="0.2">
      <c r="A3044" t="str">
        <f>TEXT(Table1[[#This Row],[Date]],"yyyymmdd") &amp; "_" &amp; (LEFT(D3044,3) &amp; "_" &amp; LEFT(E3044,3) &amp; "_" &amp; (Table1[[#This Row],[Game_no.]]))</f>
        <v>20260325_Fai_Fro_1</v>
      </c>
      <c r="B3044" s="1">
        <v>46106</v>
      </c>
      <c r="C3044" s="3">
        <v>1</v>
      </c>
      <c r="D3044" t="s">
        <v>168</v>
      </c>
      <c r="E3044" t="s">
        <v>338</v>
      </c>
      <c r="F3044" t="s">
        <v>168</v>
      </c>
      <c r="G3044" t="s">
        <v>338</v>
      </c>
      <c r="H3044" t="s">
        <v>170</v>
      </c>
      <c r="I3044" t="str">
        <f>TRIM(SUBSTITUTE(Table1[[#This Row],[Player]], " ", ""))</f>
        <v>G.Bibb</v>
      </c>
      <c r="J3044">
        <v>2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f t="shared" si="136"/>
        <v>0</v>
      </c>
      <c r="W3044" t="s">
        <v>53</v>
      </c>
      <c r="X3044" s="3">
        <v>8</v>
      </c>
      <c r="Y3044">
        <v>0</v>
      </c>
      <c r="AF3044">
        <f>Table1[[#This Row],[AB]]+Table1[[#This Row],[BB]]+Table1[[#This Row],[SF]]</f>
        <v>2</v>
      </c>
      <c r="AG3044">
        <f>Table1[[#This Row],[H]]+Table1[[#This Row],[BB]]</f>
        <v>0</v>
      </c>
      <c r="AH3044">
        <f>Table1[[#This Row],[H]]-Table1[[#This Row],[2B]]-Table1[[#This Row],[3B]]-Table1[[#This Row],[HR]]</f>
        <v>0</v>
      </c>
      <c r="AI3044" s="3">
        <f>IF(Table1[[#This Row],[Team_Game_Number]] &gt;_xlfn.MAXIFS(Table1[Team_Game_Number],Table1[Team],Table1[[#This Row],[Team]]) - 5,1,0)</f>
        <v>0</v>
      </c>
      <c r="AJ3044" cm="1">
        <f t="array" ref="AJ3044">MATCH(Table1[[#This Row],[Game_ID]],_xlfn.UNIQUE(_xlfn._xlws.FILTER(Table1[Game_ID],Table1[Team]=Table1[[#This Row],[Team]])),0)</f>
        <v>20</v>
      </c>
      <c r="AK3044">
        <f>IF(Table1[[#This Row],[Last5_Flag]]=1,1,0)</f>
        <v>0</v>
      </c>
      <c r="AL3044">
        <f>COUNTIFS(
    Table1[Player Name], Table1[[#This Row],[Player Name]],
    Table1[Position], Table1[[#This Row],[Position]]
)</f>
        <v>20</v>
      </c>
      <c r="AM3044" t="str" cm="1">
        <f t="array" ref="AM30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045" spans="1:39" x14ac:dyDescent="0.2">
      <c r="A3045" t="str">
        <f>TEXT(Table1[[#This Row],[Date]],"yyyymmdd") &amp; "_" &amp; (LEFT(D3045,3) &amp; "_" &amp; LEFT(E3045,3) &amp; "_" &amp; (Table1[[#This Row],[Game_no.]]))</f>
        <v>20260325_Fai_Fro_1</v>
      </c>
      <c r="B3045" s="1">
        <v>46106</v>
      </c>
      <c r="C3045" s="3">
        <v>1</v>
      </c>
      <c r="D3045" t="s">
        <v>168</v>
      </c>
      <c r="E3045" t="s">
        <v>338</v>
      </c>
      <c r="F3045" t="s">
        <v>168</v>
      </c>
      <c r="G3045" t="s">
        <v>338</v>
      </c>
      <c r="H3045" t="s">
        <v>177</v>
      </c>
      <c r="I3045" t="str">
        <f>TRIM(SUBSTITUTE(Table1[[#This Row],[Player]], " ", ""))</f>
        <v>A.Nordling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f t="shared" si="136"/>
        <v>0</v>
      </c>
      <c r="W3045" t="s">
        <v>74</v>
      </c>
      <c r="X3045" s="3">
        <v>8</v>
      </c>
      <c r="Y3045">
        <v>0</v>
      </c>
      <c r="AF3045">
        <f>Table1[[#This Row],[AB]]+Table1[[#This Row],[BB]]+Table1[[#This Row],[SF]]</f>
        <v>1</v>
      </c>
      <c r="AG3045">
        <f>Table1[[#This Row],[H]]+Table1[[#This Row],[BB]]</f>
        <v>0</v>
      </c>
      <c r="AH3045">
        <f>Table1[[#This Row],[H]]-Table1[[#This Row],[2B]]-Table1[[#This Row],[3B]]-Table1[[#This Row],[HR]]</f>
        <v>0</v>
      </c>
      <c r="AI3045" s="3">
        <f>IF(Table1[[#This Row],[Team_Game_Number]] &gt;_xlfn.MAXIFS(Table1[Team_Game_Number],Table1[Team],Table1[[#This Row],[Team]]) - 5,1,0)</f>
        <v>0</v>
      </c>
      <c r="AJ3045" cm="1">
        <f t="array" ref="AJ3045">MATCH(Table1[[#This Row],[Game_ID]],_xlfn.UNIQUE(_xlfn._xlws.FILTER(Table1[Game_ID],Table1[Team]=Table1[[#This Row],[Team]])),0)</f>
        <v>20</v>
      </c>
      <c r="AK3045">
        <f>IF(Table1[[#This Row],[Last5_Flag]]=1,1,0)</f>
        <v>0</v>
      </c>
      <c r="AL3045">
        <f>COUNTIFS(
    Table1[Player Name], Table1[[#This Row],[Player Name]],
    Table1[Position], Table1[[#This Row],[Position]]
)</f>
        <v>16</v>
      </c>
      <c r="AM3045" t="str" cm="1">
        <f t="array" ref="AM30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046" spans="1:39" x14ac:dyDescent="0.2">
      <c r="A3046" t="str">
        <f>TEXT(Table1[[#This Row],[Date]],"yyyymmdd") &amp; "_" &amp; (LEFT(D3046,3) &amp; "_" &amp; LEFT(E3046,3) &amp; "_" &amp; (Table1[[#This Row],[Game_no.]]))</f>
        <v>20260325_Fai_Fro_1</v>
      </c>
      <c r="B3046" s="1">
        <v>46106</v>
      </c>
      <c r="C3046" s="3">
        <v>1</v>
      </c>
      <c r="D3046" t="s">
        <v>168</v>
      </c>
      <c r="E3046" t="s">
        <v>338</v>
      </c>
      <c r="F3046" t="s">
        <v>168</v>
      </c>
      <c r="G3046" t="s">
        <v>338</v>
      </c>
      <c r="H3046" t="s">
        <v>180</v>
      </c>
      <c r="I3046" t="str">
        <f>TRIM(SUBSTITUTE(Table1[[#This Row],[Player]], " ", ""))</f>
        <v>A.Keilholz</v>
      </c>
      <c r="J3046">
        <v>2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f t="shared" si="136"/>
        <v>1</v>
      </c>
      <c r="W3046" t="s">
        <v>52</v>
      </c>
      <c r="X3046" s="3">
        <v>9</v>
      </c>
      <c r="Y3046">
        <v>0</v>
      </c>
      <c r="AF3046">
        <f>Table1[[#This Row],[AB]]+Table1[[#This Row],[BB]]+Table1[[#This Row],[SF]]</f>
        <v>2</v>
      </c>
      <c r="AG3046">
        <f>Table1[[#This Row],[H]]+Table1[[#This Row],[BB]]</f>
        <v>1</v>
      </c>
      <c r="AH3046">
        <f>Table1[[#This Row],[H]]-Table1[[#This Row],[2B]]-Table1[[#This Row],[3B]]-Table1[[#This Row],[HR]]</f>
        <v>1</v>
      </c>
      <c r="AI3046" s="3">
        <f>IF(Table1[[#This Row],[Team_Game_Number]] &gt;_xlfn.MAXIFS(Table1[Team_Game_Number],Table1[Team],Table1[[#This Row],[Team]]) - 5,1,0)</f>
        <v>0</v>
      </c>
      <c r="AJ3046" cm="1">
        <f t="array" ref="AJ3046">MATCH(Table1[[#This Row],[Game_ID]],_xlfn.UNIQUE(_xlfn._xlws.FILTER(Table1[Game_ID],Table1[Team]=Table1[[#This Row],[Team]])),0)</f>
        <v>20</v>
      </c>
      <c r="AK3046">
        <f>IF(Table1[[#This Row],[Last5_Flag]]=1,1,0)</f>
        <v>0</v>
      </c>
      <c r="AL3046">
        <f>COUNTIFS(
    Table1[Player Name], Table1[[#This Row],[Player Name]],
    Table1[Position], Table1[[#This Row],[Position]]
)</f>
        <v>24</v>
      </c>
      <c r="AM3046" t="str" cm="1">
        <f t="array" ref="AM30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47" spans="1:39" x14ac:dyDescent="0.2">
      <c r="A3047" t="str">
        <f>TEXT(Table1[[#This Row],[Date]],"yyyymmdd") &amp; "_" &amp; (LEFT(D3047,3) &amp; "_" &amp; LEFT(E3047,3) &amp; "_" &amp; (Table1[[#This Row],[Game_no.]]))</f>
        <v>20260325_Fai_Fro_1</v>
      </c>
      <c r="B3047" s="1">
        <v>46106</v>
      </c>
      <c r="C3047" s="3">
        <v>1</v>
      </c>
      <c r="D3047" t="s">
        <v>168</v>
      </c>
      <c r="E3047" t="s">
        <v>338</v>
      </c>
      <c r="F3047" t="s">
        <v>168</v>
      </c>
      <c r="G3047" t="s">
        <v>338</v>
      </c>
      <c r="H3047" t="s">
        <v>215</v>
      </c>
      <c r="I3047" t="str">
        <f>TRIM(SUBSTITUTE(Table1[[#This Row],[Player]], " ", ""))</f>
        <v>T.Bernard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f t="shared" si="136"/>
        <v>0</v>
      </c>
      <c r="W3047" t="s">
        <v>52</v>
      </c>
      <c r="X3047" s="3">
        <v>9</v>
      </c>
      <c r="Y3047">
        <v>0</v>
      </c>
      <c r="AF3047">
        <f>Table1[[#This Row],[AB]]+Table1[[#This Row],[BB]]+Table1[[#This Row],[SF]]</f>
        <v>1</v>
      </c>
      <c r="AG3047">
        <f>Table1[[#This Row],[H]]+Table1[[#This Row],[BB]]</f>
        <v>0</v>
      </c>
      <c r="AH3047">
        <f>Table1[[#This Row],[H]]-Table1[[#This Row],[2B]]-Table1[[#This Row],[3B]]-Table1[[#This Row],[HR]]</f>
        <v>0</v>
      </c>
      <c r="AI3047" s="3">
        <f>IF(Table1[[#This Row],[Team_Game_Number]] &gt;_xlfn.MAXIFS(Table1[Team_Game_Number],Table1[Team],Table1[[#This Row],[Team]]) - 5,1,0)</f>
        <v>0</v>
      </c>
      <c r="AJ3047" cm="1">
        <f t="array" ref="AJ3047">MATCH(Table1[[#This Row],[Game_ID]],_xlfn.UNIQUE(_xlfn._xlws.FILTER(Table1[Game_ID],Table1[Team]=Table1[[#This Row],[Team]])),0)</f>
        <v>20</v>
      </c>
      <c r="AK3047">
        <f>IF(Table1[[#This Row],[Last5_Flag]]=1,1,0)</f>
        <v>0</v>
      </c>
      <c r="AL3047">
        <f>COUNTIFS(
    Table1[Player Name], Table1[[#This Row],[Player Name]],
    Table1[Position], Table1[[#This Row],[Position]]
)</f>
        <v>3</v>
      </c>
      <c r="AM3047" t="str" cm="1">
        <f t="array" ref="AM30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048" spans="1:39" x14ac:dyDescent="0.2">
      <c r="A3048" t="str">
        <f>TEXT(Table1[[#This Row],[Date]],"yyyymmdd") &amp; "_" &amp; (LEFT(D3048,3) &amp; "_" &amp; LEFT(E3048,3) &amp; "_" &amp; (Table1[[#This Row],[Game_no.]]))</f>
        <v>20260325_Fai_Fro_1</v>
      </c>
      <c r="B3048" s="1">
        <v>46106</v>
      </c>
      <c r="C3048" s="3">
        <v>1</v>
      </c>
      <c r="D3048" t="s">
        <v>168</v>
      </c>
      <c r="E3048" t="s">
        <v>338</v>
      </c>
      <c r="F3048" t="s">
        <v>168</v>
      </c>
      <c r="G3048" t="s">
        <v>338</v>
      </c>
      <c r="H3048" t="s">
        <v>218</v>
      </c>
      <c r="I3048" t="str">
        <f>TRIM(SUBSTITUTE(Table1[[#This Row],[Player]], " ", ""))</f>
        <v>M.Wilson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f t="shared" si="136"/>
        <v>0</v>
      </c>
      <c r="W3048" t="s">
        <v>58</v>
      </c>
      <c r="X3048" s="3"/>
      <c r="Y3048">
        <v>0</v>
      </c>
      <c r="Z3048">
        <v>7</v>
      </c>
      <c r="AA3048">
        <v>5</v>
      </c>
      <c r="AB3048">
        <v>1</v>
      </c>
      <c r="AC3048">
        <v>1</v>
      </c>
      <c r="AD3048">
        <v>1</v>
      </c>
      <c r="AE3048">
        <v>4</v>
      </c>
      <c r="AF3048">
        <f>Table1[[#This Row],[AB]]+Table1[[#This Row],[BB]]+Table1[[#This Row],[SF]]</f>
        <v>0</v>
      </c>
      <c r="AG3048">
        <f>Table1[[#This Row],[H]]+Table1[[#This Row],[BB]]</f>
        <v>0</v>
      </c>
      <c r="AH3048">
        <f>Table1[[#This Row],[H]]-Table1[[#This Row],[2B]]-Table1[[#This Row],[3B]]-Table1[[#This Row],[HR]]</f>
        <v>0</v>
      </c>
      <c r="AI3048" s="3">
        <f>IF(Table1[[#This Row],[Team_Game_Number]] &gt;_xlfn.MAXIFS(Table1[Team_Game_Number],Table1[Team],Table1[[#This Row],[Team]]) - 5,1,0)</f>
        <v>0</v>
      </c>
      <c r="AJ3048" cm="1">
        <f t="array" ref="AJ3048">MATCH(Table1[[#This Row],[Game_ID]],_xlfn.UNIQUE(_xlfn._xlws.FILTER(Table1[Game_ID],Table1[Team]=Table1[[#This Row],[Team]])),0)</f>
        <v>20</v>
      </c>
      <c r="AK3048">
        <f>IF(Table1[[#This Row],[Last5_Flag]]=1,1,0)</f>
        <v>0</v>
      </c>
      <c r="AL3048">
        <f>COUNTIFS(
    Table1[Player Name], Table1[[#This Row],[Player Name]],
    Table1[Position], Table1[[#This Row],[Position]]
)</f>
        <v>11</v>
      </c>
      <c r="AM3048" t="str" cm="1">
        <f t="array" ref="AM30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049" spans="1:39" x14ac:dyDescent="0.2">
      <c r="A3049" t="str">
        <f>TEXT(Table1[[#This Row],[Date]],"yyyymmdd") &amp; "_" &amp; (LEFT(D3049,3) &amp; "_" &amp; LEFT(E3049,3) &amp; "_" &amp; (Table1[[#This Row],[Game_no.]]))</f>
        <v>20260325_Fai_Fro_1</v>
      </c>
      <c r="B3049" s="1">
        <v>46106</v>
      </c>
      <c r="C3049" s="3">
        <v>1</v>
      </c>
      <c r="D3049" t="s">
        <v>168</v>
      </c>
      <c r="E3049" t="s">
        <v>338</v>
      </c>
      <c r="F3049" t="s">
        <v>338</v>
      </c>
      <c r="G3049" t="s">
        <v>168</v>
      </c>
      <c r="H3049" t="s">
        <v>339</v>
      </c>
      <c r="I3049" t="str">
        <f>TRIM(SUBSTITUTE(Table1[[#This Row],[Player]], " ", ""))</f>
        <v>G.Nelson</v>
      </c>
      <c r="J3049">
        <v>3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f t="shared" si="136"/>
        <v>1</v>
      </c>
      <c r="W3049" t="s">
        <v>57</v>
      </c>
      <c r="X3049" s="3">
        <v>1</v>
      </c>
      <c r="Y3049">
        <v>0</v>
      </c>
      <c r="AF3049">
        <f>Table1[[#This Row],[AB]]+Table1[[#This Row],[BB]]+Table1[[#This Row],[SF]]</f>
        <v>3</v>
      </c>
      <c r="AG3049">
        <f>Table1[[#This Row],[H]]+Table1[[#This Row],[BB]]</f>
        <v>1</v>
      </c>
      <c r="AH3049">
        <f>Table1[[#This Row],[H]]-Table1[[#This Row],[2B]]-Table1[[#This Row],[3B]]-Table1[[#This Row],[HR]]</f>
        <v>1</v>
      </c>
      <c r="AI3049" s="3">
        <f>IF(Table1[[#This Row],[Team_Game_Number]] &gt;_xlfn.MAXIFS(Table1[Team_Game_Number],Table1[Team],Table1[[#This Row],[Team]]) - 5,1,0)</f>
        <v>0</v>
      </c>
      <c r="AJ3049" cm="1">
        <f t="array" ref="AJ3049">MATCH(Table1[[#This Row],[Game_ID]],_xlfn.UNIQUE(_xlfn._xlws.FILTER(Table1[Game_ID],Table1[Team]=Table1[[#This Row],[Team]])),0)</f>
        <v>16</v>
      </c>
      <c r="AK3049">
        <f>IF(Table1[[#This Row],[Last5_Flag]]=1,1,0)</f>
        <v>0</v>
      </c>
      <c r="AL3049">
        <f>COUNTIFS(
    Table1[Player Name], Table1[[#This Row],[Player Name]],
    Table1[Position], Table1[[#This Row],[Position]]
)</f>
        <v>21</v>
      </c>
      <c r="AM3049" t="str" cm="1">
        <f t="array" ref="AM30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050" spans="1:39" x14ac:dyDescent="0.2">
      <c r="A3050" t="str">
        <f>TEXT(Table1[[#This Row],[Date]],"yyyymmdd") &amp; "_" &amp; (LEFT(D3050,3) &amp; "_" &amp; LEFT(E3050,3) &amp; "_" &amp; (Table1[[#This Row],[Game_no.]]))</f>
        <v>20260325_Fai_Fro_1</v>
      </c>
      <c r="B3050" s="1">
        <v>46106</v>
      </c>
      <c r="C3050" s="3">
        <v>1</v>
      </c>
      <c r="D3050" t="s">
        <v>168</v>
      </c>
      <c r="E3050" t="s">
        <v>338</v>
      </c>
      <c r="F3050" t="s">
        <v>338</v>
      </c>
      <c r="G3050" t="s">
        <v>168</v>
      </c>
      <c r="H3050" t="s">
        <v>347</v>
      </c>
      <c r="I3050" t="str">
        <f>TRIM(SUBSTITUTE(Table1[[#This Row],[Player]], " ", ""))</f>
        <v>K.Piconi</v>
      </c>
      <c r="J3050">
        <v>3</v>
      </c>
      <c r="K3050">
        <v>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f t="shared" si="136"/>
        <v>1</v>
      </c>
      <c r="W3050" t="s">
        <v>8</v>
      </c>
      <c r="X3050" s="3">
        <v>2</v>
      </c>
      <c r="Y3050">
        <v>1</v>
      </c>
      <c r="AF3050">
        <f>Table1[[#This Row],[AB]]+Table1[[#This Row],[BB]]+Table1[[#This Row],[SF]]</f>
        <v>3</v>
      </c>
      <c r="AG3050">
        <f>Table1[[#This Row],[H]]+Table1[[#This Row],[BB]]</f>
        <v>1</v>
      </c>
      <c r="AH3050">
        <f>Table1[[#This Row],[H]]-Table1[[#This Row],[2B]]-Table1[[#This Row],[3B]]-Table1[[#This Row],[HR]]</f>
        <v>1</v>
      </c>
      <c r="AI3050" s="3">
        <f>IF(Table1[[#This Row],[Team_Game_Number]] &gt;_xlfn.MAXIFS(Table1[Team_Game_Number],Table1[Team],Table1[[#This Row],[Team]]) - 5,1,0)</f>
        <v>0</v>
      </c>
      <c r="AJ3050" cm="1">
        <f t="array" ref="AJ3050">MATCH(Table1[[#This Row],[Game_ID]],_xlfn.UNIQUE(_xlfn._xlws.FILTER(Table1[Game_ID],Table1[Team]=Table1[[#This Row],[Team]])),0)</f>
        <v>16</v>
      </c>
      <c r="AK3050">
        <f>IF(Table1[[#This Row],[Last5_Flag]]=1,1,0)</f>
        <v>0</v>
      </c>
      <c r="AL3050">
        <f>COUNTIFS(
    Table1[Player Name], Table1[[#This Row],[Player Name]],
    Table1[Position], Table1[[#This Row],[Position]]
)</f>
        <v>21</v>
      </c>
      <c r="AM3050" t="str" cm="1">
        <f t="array" ref="AM30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051" spans="1:39" x14ac:dyDescent="0.2">
      <c r="A3051" t="str">
        <f>TEXT(Table1[[#This Row],[Date]],"yyyymmdd") &amp; "_" &amp; (LEFT(D3051,3) &amp; "_" &amp; LEFT(E3051,3) &amp; "_" &amp; (Table1[[#This Row],[Game_no.]]))</f>
        <v>20260325_Fai_Fro_1</v>
      </c>
      <c r="B3051" s="1">
        <v>46106</v>
      </c>
      <c r="C3051" s="3">
        <v>1</v>
      </c>
      <c r="D3051" t="s">
        <v>168</v>
      </c>
      <c r="E3051" t="s">
        <v>338</v>
      </c>
      <c r="F3051" t="s">
        <v>338</v>
      </c>
      <c r="G3051" t="s">
        <v>168</v>
      </c>
      <c r="H3051" t="s">
        <v>341</v>
      </c>
      <c r="I3051" t="str">
        <f>TRIM(SUBSTITUTE(Table1[[#This Row],[Player]], " ", ""))</f>
        <v>A.Miller</v>
      </c>
      <c r="J3051">
        <v>3</v>
      </c>
      <c r="K3051">
        <v>0</v>
      </c>
      <c r="L3051">
        <v>0</v>
      </c>
      <c r="M3051">
        <v>0</v>
      </c>
      <c r="N3051">
        <v>0</v>
      </c>
      <c r="O3051">
        <v>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f t="shared" si="136"/>
        <v>0</v>
      </c>
      <c r="W3051" t="s">
        <v>53</v>
      </c>
      <c r="X3051" s="3">
        <v>3</v>
      </c>
      <c r="Y3051">
        <v>0</v>
      </c>
      <c r="AF3051">
        <f>Table1[[#This Row],[AB]]+Table1[[#This Row],[BB]]+Table1[[#This Row],[SF]]</f>
        <v>3</v>
      </c>
      <c r="AG3051">
        <f>Table1[[#This Row],[H]]+Table1[[#This Row],[BB]]</f>
        <v>0</v>
      </c>
      <c r="AH3051">
        <f>Table1[[#This Row],[H]]-Table1[[#This Row],[2B]]-Table1[[#This Row],[3B]]-Table1[[#This Row],[HR]]</f>
        <v>0</v>
      </c>
      <c r="AI3051" s="3">
        <f>IF(Table1[[#This Row],[Team_Game_Number]] &gt;_xlfn.MAXIFS(Table1[Team_Game_Number],Table1[Team],Table1[[#This Row],[Team]]) - 5,1,0)</f>
        <v>0</v>
      </c>
      <c r="AJ3051" cm="1">
        <f t="array" ref="AJ3051">MATCH(Table1[[#This Row],[Game_ID]],_xlfn.UNIQUE(_xlfn._xlws.FILTER(Table1[Game_ID],Table1[Team]=Table1[[#This Row],[Team]])),0)</f>
        <v>16</v>
      </c>
      <c r="AK3051">
        <f>IF(Table1[[#This Row],[Last5_Flag]]=1,1,0)</f>
        <v>0</v>
      </c>
      <c r="AL3051">
        <f>COUNTIFS(
    Table1[Player Name], Table1[[#This Row],[Player Name]],
    Table1[Position], Table1[[#This Row],[Position]]
)</f>
        <v>20</v>
      </c>
      <c r="AM3051" t="str" cm="1">
        <f t="array" ref="AM30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052" spans="1:39" x14ac:dyDescent="0.2">
      <c r="A3052" t="str">
        <f>TEXT(Table1[[#This Row],[Date]],"yyyymmdd") &amp; "_" &amp; (LEFT(D3052,3) &amp; "_" &amp; LEFT(E3052,3) &amp; "_" &amp; (Table1[[#This Row],[Game_no.]]))</f>
        <v>20260325_Fai_Fro_1</v>
      </c>
      <c r="B3052" s="1">
        <v>46106</v>
      </c>
      <c r="C3052" s="3">
        <v>1</v>
      </c>
      <c r="D3052" t="s">
        <v>168</v>
      </c>
      <c r="E3052" t="s">
        <v>338</v>
      </c>
      <c r="F3052" t="s">
        <v>338</v>
      </c>
      <c r="G3052" t="s">
        <v>168</v>
      </c>
      <c r="H3052" t="s">
        <v>342</v>
      </c>
      <c r="I3052" t="str">
        <f>TRIM(SUBSTITUTE(Table1[[#This Row],[Player]], " ", ""))</f>
        <v>O.Stetler</v>
      </c>
      <c r="J3052">
        <v>3</v>
      </c>
      <c r="K3052">
        <v>0</v>
      </c>
      <c r="L3052">
        <v>0</v>
      </c>
      <c r="M3052">
        <v>0</v>
      </c>
      <c r="N3052">
        <v>0</v>
      </c>
      <c r="O3052">
        <v>1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f t="shared" si="136"/>
        <v>0</v>
      </c>
      <c r="W3052" t="s">
        <v>52</v>
      </c>
      <c r="X3052" s="3">
        <v>4</v>
      </c>
      <c r="Y3052">
        <v>0</v>
      </c>
      <c r="AF3052">
        <f>Table1[[#This Row],[AB]]+Table1[[#This Row],[BB]]+Table1[[#This Row],[SF]]</f>
        <v>3</v>
      </c>
      <c r="AG3052">
        <f>Table1[[#This Row],[H]]+Table1[[#This Row],[BB]]</f>
        <v>0</v>
      </c>
      <c r="AH3052">
        <f>Table1[[#This Row],[H]]-Table1[[#This Row],[2B]]-Table1[[#This Row],[3B]]-Table1[[#This Row],[HR]]</f>
        <v>0</v>
      </c>
      <c r="AI3052" s="3">
        <f>IF(Table1[[#This Row],[Team_Game_Number]] &gt;_xlfn.MAXIFS(Table1[Team_Game_Number],Table1[Team],Table1[[#This Row],[Team]]) - 5,1,0)</f>
        <v>0</v>
      </c>
      <c r="AJ3052" cm="1">
        <f t="array" ref="AJ3052">MATCH(Table1[[#This Row],[Game_ID]],_xlfn.UNIQUE(_xlfn._xlws.FILTER(Table1[Game_ID],Table1[Team]=Table1[[#This Row],[Team]])),0)</f>
        <v>16</v>
      </c>
      <c r="AK3052">
        <f>IF(Table1[[#This Row],[Last5_Flag]]=1,1,0)</f>
        <v>0</v>
      </c>
      <c r="AL3052">
        <f>COUNTIFS(
    Table1[Player Name], Table1[[#This Row],[Player Name]],
    Table1[Position], Table1[[#This Row],[Position]]
)</f>
        <v>19</v>
      </c>
      <c r="AM3052" t="str" cm="1">
        <f t="array" ref="AM30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53" spans="1:39" x14ac:dyDescent="0.2">
      <c r="A3053" t="str">
        <f>TEXT(Table1[[#This Row],[Date]],"yyyymmdd") &amp; "_" &amp; (LEFT(D3053,3) &amp; "_" &amp; LEFT(E3053,3) &amp; "_" &amp; (Table1[[#This Row],[Game_no.]]))</f>
        <v>20260325_Fai_Fro_1</v>
      </c>
      <c r="B3053" s="1">
        <v>46106</v>
      </c>
      <c r="C3053" s="3">
        <v>1</v>
      </c>
      <c r="D3053" t="s">
        <v>168</v>
      </c>
      <c r="E3053" t="s">
        <v>338</v>
      </c>
      <c r="F3053" t="s">
        <v>338</v>
      </c>
      <c r="G3053" t="s">
        <v>168</v>
      </c>
      <c r="H3053" t="s">
        <v>343</v>
      </c>
      <c r="I3053" t="str">
        <f>TRIM(SUBSTITUTE(Table1[[#This Row],[Player]], " ", ""))</f>
        <v>B.Russo</v>
      </c>
      <c r="J3053">
        <v>3</v>
      </c>
      <c r="K3053">
        <v>1</v>
      </c>
      <c r="L3053">
        <v>1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f t="shared" si="136"/>
        <v>1</v>
      </c>
      <c r="W3053" t="s">
        <v>54</v>
      </c>
      <c r="X3053" s="3">
        <v>5</v>
      </c>
      <c r="Y3053">
        <v>0</v>
      </c>
      <c r="AF3053">
        <f>Table1[[#This Row],[AB]]+Table1[[#This Row],[BB]]+Table1[[#This Row],[SF]]</f>
        <v>3</v>
      </c>
      <c r="AG3053">
        <f>Table1[[#This Row],[H]]+Table1[[#This Row],[BB]]</f>
        <v>1</v>
      </c>
      <c r="AH3053">
        <f>Table1[[#This Row],[H]]-Table1[[#This Row],[2B]]-Table1[[#This Row],[3B]]-Table1[[#This Row],[HR]]</f>
        <v>1</v>
      </c>
      <c r="AI3053" s="3">
        <f>IF(Table1[[#This Row],[Team_Game_Number]] &gt;_xlfn.MAXIFS(Table1[Team_Game_Number],Table1[Team],Table1[[#This Row],[Team]]) - 5,1,0)</f>
        <v>0</v>
      </c>
      <c r="AJ3053" cm="1">
        <f t="array" ref="AJ3053">MATCH(Table1[[#This Row],[Game_ID]],_xlfn.UNIQUE(_xlfn._xlws.FILTER(Table1[Game_ID],Table1[Team]=Table1[[#This Row],[Team]])),0)</f>
        <v>16</v>
      </c>
      <c r="AK3053">
        <f>IF(Table1[[#This Row],[Last5_Flag]]=1,1,0)</f>
        <v>0</v>
      </c>
      <c r="AL3053">
        <f>COUNTIFS(
    Table1[Player Name], Table1[[#This Row],[Player Name]],
    Table1[Position], Table1[[#This Row],[Position]]
)</f>
        <v>21</v>
      </c>
      <c r="AM3053" t="str" cm="1">
        <f t="array" ref="AM30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054" spans="1:39" x14ac:dyDescent="0.2">
      <c r="A3054" t="str">
        <f>TEXT(Table1[[#This Row],[Date]],"yyyymmdd") &amp; "_" &amp; (LEFT(D3054,3) &amp; "_" &amp; LEFT(E3054,3) &amp; "_" &amp; (Table1[[#This Row],[Game_no.]]))</f>
        <v>20260325_Fai_Fro_1</v>
      </c>
      <c r="B3054" s="1">
        <v>46106</v>
      </c>
      <c r="C3054" s="3">
        <v>1</v>
      </c>
      <c r="D3054" t="s">
        <v>168</v>
      </c>
      <c r="E3054" t="s">
        <v>338</v>
      </c>
      <c r="F3054" t="s">
        <v>338</v>
      </c>
      <c r="G3054" t="s">
        <v>168</v>
      </c>
      <c r="H3054" t="s">
        <v>345</v>
      </c>
      <c r="I3054" t="str">
        <f>TRIM(SUBSTITUTE(Table1[[#This Row],[Player]], " ", ""))</f>
        <v>I.Donaldson</v>
      </c>
      <c r="J3054">
        <v>2</v>
      </c>
      <c r="K3054">
        <v>0</v>
      </c>
      <c r="L3054">
        <v>0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f t="shared" si="136"/>
        <v>0</v>
      </c>
      <c r="W3054" t="s">
        <v>43</v>
      </c>
      <c r="X3054" s="3">
        <v>6</v>
      </c>
      <c r="Y3054">
        <v>0</v>
      </c>
      <c r="AF3054">
        <f>Table1[[#This Row],[AB]]+Table1[[#This Row],[BB]]+Table1[[#This Row],[SF]]</f>
        <v>3</v>
      </c>
      <c r="AG3054">
        <f>Table1[[#This Row],[H]]+Table1[[#This Row],[BB]]</f>
        <v>1</v>
      </c>
      <c r="AH3054">
        <f>Table1[[#This Row],[H]]-Table1[[#This Row],[2B]]-Table1[[#This Row],[3B]]-Table1[[#This Row],[HR]]</f>
        <v>0</v>
      </c>
      <c r="AI3054" s="3">
        <f>IF(Table1[[#This Row],[Team_Game_Number]] &gt;_xlfn.MAXIFS(Table1[Team_Game_Number],Table1[Team],Table1[[#This Row],[Team]]) - 5,1,0)</f>
        <v>0</v>
      </c>
      <c r="AJ3054" cm="1">
        <f t="array" ref="AJ3054">MATCH(Table1[[#This Row],[Game_ID]],_xlfn.UNIQUE(_xlfn._xlws.FILTER(Table1[Game_ID],Table1[Team]=Table1[[#This Row],[Team]])),0)</f>
        <v>16</v>
      </c>
      <c r="AK3054">
        <f>IF(Table1[[#This Row],[Last5_Flag]]=1,1,0)</f>
        <v>0</v>
      </c>
      <c r="AL3054">
        <f>COUNTIFS(
    Table1[Player Name], Table1[[#This Row],[Player Name]],
    Table1[Position], Table1[[#This Row],[Position]]
)</f>
        <v>11</v>
      </c>
      <c r="AM3054" t="str" cm="1">
        <f t="array" ref="AM30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055" spans="1:39" x14ac:dyDescent="0.2">
      <c r="A3055" t="str">
        <f>TEXT(Table1[[#This Row],[Date]],"yyyymmdd") &amp; "_" &amp; (LEFT(D3055,3) &amp; "_" &amp; LEFT(E3055,3) &amp; "_" &amp; (Table1[[#This Row],[Game_no.]]))</f>
        <v>20260325_Fai_Fro_1</v>
      </c>
      <c r="B3055" s="1">
        <v>46106</v>
      </c>
      <c r="C3055" s="3">
        <v>1</v>
      </c>
      <c r="D3055" t="s">
        <v>168</v>
      </c>
      <c r="E3055" t="s">
        <v>338</v>
      </c>
      <c r="F3055" t="s">
        <v>338</v>
      </c>
      <c r="G3055" t="s">
        <v>168</v>
      </c>
      <c r="H3055" t="s">
        <v>369</v>
      </c>
      <c r="I3055" t="str">
        <f>TRIM(SUBSTITUTE(Table1[[#This Row],[Player]], " ", ""))</f>
        <v>M.Gross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f t="shared" si="136"/>
        <v>0</v>
      </c>
      <c r="W3055" t="s">
        <v>73</v>
      </c>
      <c r="X3055" s="3"/>
      <c r="Y3055">
        <v>0</v>
      </c>
      <c r="AF3055">
        <f>Table1[[#This Row],[AB]]+Table1[[#This Row],[BB]]+Table1[[#This Row],[SF]]</f>
        <v>0</v>
      </c>
      <c r="AG3055">
        <f>Table1[[#This Row],[H]]+Table1[[#This Row],[BB]]</f>
        <v>0</v>
      </c>
      <c r="AH3055">
        <f>Table1[[#This Row],[H]]-Table1[[#This Row],[2B]]-Table1[[#This Row],[3B]]-Table1[[#This Row],[HR]]</f>
        <v>0</v>
      </c>
      <c r="AI3055" s="3">
        <f>IF(Table1[[#This Row],[Team_Game_Number]] &gt;_xlfn.MAXIFS(Table1[Team_Game_Number],Table1[Team],Table1[[#This Row],[Team]]) - 5,1,0)</f>
        <v>0</v>
      </c>
      <c r="AJ3055" cm="1">
        <f t="array" ref="AJ3055">MATCH(Table1[[#This Row],[Game_ID]],_xlfn.UNIQUE(_xlfn._xlws.FILTER(Table1[Game_ID],Table1[Team]=Table1[[#This Row],[Team]])),0)</f>
        <v>16</v>
      </c>
      <c r="AK3055">
        <f>IF(Table1[[#This Row],[Last5_Flag]]=1,1,0)</f>
        <v>0</v>
      </c>
      <c r="AL3055">
        <f>COUNTIFS(
    Table1[Player Name], Table1[[#This Row],[Player Name]],
    Table1[Position], Table1[[#This Row],[Position]]
)</f>
        <v>1</v>
      </c>
      <c r="AM3055" t="str" cm="1">
        <f t="array" ref="AM30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56" spans="1:39" x14ac:dyDescent="0.2">
      <c r="A3056" t="str">
        <f>TEXT(Table1[[#This Row],[Date]],"yyyymmdd") &amp; "_" &amp; (LEFT(D3056,3) &amp; "_" &amp; LEFT(E3056,3) &amp; "_" &amp; (Table1[[#This Row],[Game_no.]]))</f>
        <v>20260325_Fai_Fro_1</v>
      </c>
      <c r="B3056" s="1">
        <v>46106</v>
      </c>
      <c r="C3056" s="3">
        <v>1</v>
      </c>
      <c r="D3056" t="s">
        <v>168</v>
      </c>
      <c r="E3056" t="s">
        <v>338</v>
      </c>
      <c r="F3056" t="s">
        <v>338</v>
      </c>
      <c r="G3056" t="s">
        <v>168</v>
      </c>
      <c r="H3056" t="s">
        <v>346</v>
      </c>
      <c r="I3056" t="str">
        <f>TRIM(SUBSTITUTE(Table1[[#This Row],[Player]], " ", ""))</f>
        <v>A.Myers</v>
      </c>
      <c r="J3056">
        <v>3</v>
      </c>
      <c r="K3056">
        <v>0</v>
      </c>
      <c r="L3056">
        <v>2</v>
      </c>
      <c r="M3056">
        <v>1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f t="shared" si="136"/>
        <v>4</v>
      </c>
      <c r="W3056" t="s">
        <v>50</v>
      </c>
      <c r="X3056" s="3">
        <v>7</v>
      </c>
      <c r="Y3056">
        <v>0</v>
      </c>
      <c r="AF3056">
        <f>Table1[[#This Row],[AB]]+Table1[[#This Row],[BB]]+Table1[[#This Row],[SF]]</f>
        <v>3</v>
      </c>
      <c r="AG3056">
        <f>Table1[[#This Row],[H]]+Table1[[#This Row],[BB]]</f>
        <v>2</v>
      </c>
      <c r="AH3056">
        <f>Table1[[#This Row],[H]]-Table1[[#This Row],[2B]]-Table1[[#This Row],[3B]]-Table1[[#This Row],[HR]]</f>
        <v>1</v>
      </c>
      <c r="AI3056" s="3">
        <f>IF(Table1[[#This Row],[Team_Game_Number]] &gt;_xlfn.MAXIFS(Table1[Team_Game_Number],Table1[Team],Table1[[#This Row],[Team]]) - 5,1,0)</f>
        <v>0</v>
      </c>
      <c r="AJ3056" cm="1">
        <f t="array" ref="AJ3056">MATCH(Table1[[#This Row],[Game_ID]],_xlfn.UNIQUE(_xlfn._xlws.FILTER(Table1[Game_ID],Table1[Team]=Table1[[#This Row],[Team]])),0)</f>
        <v>16</v>
      </c>
      <c r="AK3056">
        <f>IF(Table1[[#This Row],[Last5_Flag]]=1,1,0)</f>
        <v>0</v>
      </c>
      <c r="AL3056">
        <f>COUNTIFS(
    Table1[Player Name], Table1[[#This Row],[Player Name]],
    Table1[Position], Table1[[#This Row],[Position]]
)</f>
        <v>13</v>
      </c>
      <c r="AM3056" t="str" cm="1">
        <f t="array" ref="AM30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057" spans="1:39" x14ac:dyDescent="0.2">
      <c r="A3057" t="str">
        <f>TEXT(Table1[[#This Row],[Date]],"yyyymmdd") &amp; "_" &amp; (LEFT(D3057,3) &amp; "_" &amp; LEFT(E3057,3) &amp; "_" &amp; (Table1[[#This Row],[Game_no.]]))</f>
        <v>20260325_Fai_Fro_1</v>
      </c>
      <c r="B3057" s="1">
        <v>46106</v>
      </c>
      <c r="C3057" s="3">
        <v>1</v>
      </c>
      <c r="D3057" t="s">
        <v>168</v>
      </c>
      <c r="E3057" t="s">
        <v>338</v>
      </c>
      <c r="F3057" t="s">
        <v>338</v>
      </c>
      <c r="G3057" t="s">
        <v>168</v>
      </c>
      <c r="H3057" t="s">
        <v>344</v>
      </c>
      <c r="I3057" t="str">
        <f>TRIM(SUBSTITUTE(Table1[[#This Row],[Player]], " ", ""))</f>
        <v>S.Haller</v>
      </c>
      <c r="J3057">
        <v>3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f t="shared" si="136"/>
        <v>0</v>
      </c>
      <c r="W3057" t="s">
        <v>48</v>
      </c>
      <c r="X3057" s="3">
        <v>8</v>
      </c>
      <c r="Y3057">
        <v>2</v>
      </c>
      <c r="AF3057">
        <f>Table1[[#This Row],[AB]]+Table1[[#This Row],[BB]]+Table1[[#This Row],[SF]]</f>
        <v>3</v>
      </c>
      <c r="AG3057">
        <f>Table1[[#This Row],[H]]+Table1[[#This Row],[BB]]</f>
        <v>0</v>
      </c>
      <c r="AH3057">
        <f>Table1[[#This Row],[H]]-Table1[[#This Row],[2B]]-Table1[[#This Row],[3B]]-Table1[[#This Row],[HR]]</f>
        <v>0</v>
      </c>
      <c r="AI3057" s="3">
        <f>IF(Table1[[#This Row],[Team_Game_Number]] &gt;_xlfn.MAXIFS(Table1[Team_Game_Number],Table1[Team],Table1[[#This Row],[Team]]) - 5,1,0)</f>
        <v>0</v>
      </c>
      <c r="AJ3057" cm="1">
        <f t="array" ref="AJ3057">MATCH(Table1[[#This Row],[Game_ID]],_xlfn.UNIQUE(_xlfn._xlws.FILTER(Table1[Game_ID],Table1[Team]=Table1[[#This Row],[Team]])),0)</f>
        <v>16</v>
      </c>
      <c r="AK3057">
        <f>IF(Table1[[#This Row],[Last5_Flag]]=1,1,0)</f>
        <v>0</v>
      </c>
      <c r="AL3057">
        <f>COUNTIFS(
    Table1[Player Name], Table1[[#This Row],[Player Name]],
    Table1[Position], Table1[[#This Row],[Position]]
)</f>
        <v>17</v>
      </c>
      <c r="AM3057" t="str" cm="1">
        <f t="array" ref="AM30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058" spans="1:39" x14ac:dyDescent="0.2">
      <c r="A3058" t="str">
        <f>TEXT(Table1[[#This Row],[Date]],"yyyymmdd") &amp; "_" &amp; (LEFT(D3058,3) &amp; "_" &amp; LEFT(E3058,3) &amp; "_" &amp; (Table1[[#This Row],[Game_no.]]))</f>
        <v>20260325_Fai_Fro_1</v>
      </c>
      <c r="B3058" s="1">
        <v>46106</v>
      </c>
      <c r="C3058" s="3">
        <v>1</v>
      </c>
      <c r="D3058" t="s">
        <v>168</v>
      </c>
      <c r="E3058" t="s">
        <v>338</v>
      </c>
      <c r="F3058" t="s">
        <v>338</v>
      </c>
      <c r="G3058" t="s">
        <v>168</v>
      </c>
      <c r="H3058" t="s">
        <v>354</v>
      </c>
      <c r="I3058" t="str">
        <f>TRIM(SUBSTITUTE(Table1[[#This Row],[Player]], " ", ""))</f>
        <v>M.Monahan</v>
      </c>
      <c r="J3058">
        <v>2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f t="shared" si="136"/>
        <v>0</v>
      </c>
      <c r="W3058" t="s">
        <v>7</v>
      </c>
      <c r="X3058" s="3">
        <v>9</v>
      </c>
      <c r="Y3058">
        <v>1</v>
      </c>
      <c r="AF3058">
        <f>Table1[[#This Row],[AB]]+Table1[[#This Row],[BB]]+Table1[[#This Row],[SF]]</f>
        <v>2</v>
      </c>
      <c r="AG3058">
        <f>Table1[[#This Row],[H]]+Table1[[#This Row],[BB]]</f>
        <v>0</v>
      </c>
      <c r="AH3058">
        <f>Table1[[#This Row],[H]]-Table1[[#This Row],[2B]]-Table1[[#This Row],[3B]]-Table1[[#This Row],[HR]]</f>
        <v>0</v>
      </c>
      <c r="AI3058" s="3">
        <f>IF(Table1[[#This Row],[Team_Game_Number]] &gt;_xlfn.MAXIFS(Table1[Team_Game_Number],Table1[Team],Table1[[#This Row],[Team]]) - 5,1,0)</f>
        <v>0</v>
      </c>
      <c r="AJ3058" cm="1">
        <f t="array" ref="AJ3058">MATCH(Table1[[#This Row],[Game_ID]],_xlfn.UNIQUE(_xlfn._xlws.FILTER(Table1[Game_ID],Table1[Team]=Table1[[#This Row],[Team]])),0)</f>
        <v>16</v>
      </c>
      <c r="AK3058">
        <f>IF(Table1[[#This Row],[Last5_Flag]]=1,1,0)</f>
        <v>0</v>
      </c>
      <c r="AL3058">
        <f>COUNTIFS(
    Table1[Player Name], Table1[[#This Row],[Player Name]],
    Table1[Position], Table1[[#This Row],[Position]]
)</f>
        <v>6</v>
      </c>
      <c r="AM3058" t="str" cm="1">
        <f t="array" ref="AM30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059" spans="1:39" x14ac:dyDescent="0.2">
      <c r="A3059" t="str">
        <f>TEXT(Table1[[#This Row],[Date]],"yyyymmdd") &amp; "_" &amp; (LEFT(D3059,3) &amp; "_" &amp; LEFT(E3059,3) &amp; "_" &amp; (Table1[[#This Row],[Game_no.]]))</f>
        <v>20260325_Fai_Fro_1</v>
      </c>
      <c r="B3059" s="1">
        <v>46106</v>
      </c>
      <c r="C3059" s="3">
        <v>1</v>
      </c>
      <c r="D3059" t="s">
        <v>168</v>
      </c>
      <c r="E3059" t="s">
        <v>338</v>
      </c>
      <c r="F3059" t="s">
        <v>338</v>
      </c>
      <c r="G3059" t="s">
        <v>168</v>
      </c>
      <c r="H3059" t="s">
        <v>340</v>
      </c>
      <c r="I3059" t="str">
        <f>TRIM(SUBSTITUTE(Table1[[#This Row],[Player]], " ", ""))</f>
        <v>Z.Marinello</v>
      </c>
      <c r="J3059">
        <v>1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f t="shared" si="136"/>
        <v>0</v>
      </c>
      <c r="W3059" t="s">
        <v>74</v>
      </c>
      <c r="X3059" s="3">
        <v>9</v>
      </c>
      <c r="Y3059">
        <v>0</v>
      </c>
      <c r="AF3059">
        <f>Table1[[#This Row],[AB]]+Table1[[#This Row],[BB]]+Table1[[#This Row],[SF]]</f>
        <v>1</v>
      </c>
      <c r="AG3059">
        <f>Table1[[#This Row],[H]]+Table1[[#This Row],[BB]]</f>
        <v>0</v>
      </c>
      <c r="AH3059">
        <f>Table1[[#This Row],[H]]-Table1[[#This Row],[2B]]-Table1[[#This Row],[3B]]-Table1[[#This Row],[HR]]</f>
        <v>0</v>
      </c>
      <c r="AI3059" s="3">
        <f>IF(Table1[[#This Row],[Team_Game_Number]] &gt;_xlfn.MAXIFS(Table1[Team_Game_Number],Table1[Team],Table1[[#This Row],[Team]]) - 5,1,0)</f>
        <v>0</v>
      </c>
      <c r="AJ3059" cm="1">
        <f t="array" ref="AJ3059">MATCH(Table1[[#This Row],[Game_ID]],_xlfn.UNIQUE(_xlfn._xlws.FILTER(Table1[Game_ID],Table1[Team]=Table1[[#This Row],[Team]])),0)</f>
        <v>16</v>
      </c>
      <c r="AK3059">
        <f>IF(Table1[[#This Row],[Last5_Flag]]=1,1,0)</f>
        <v>0</v>
      </c>
      <c r="AL3059">
        <f>COUNTIFS(
    Table1[Player Name], Table1[[#This Row],[Player Name]],
    Table1[Position], Table1[[#This Row],[Position]]
)</f>
        <v>1</v>
      </c>
      <c r="AM3059" t="str" cm="1">
        <f t="array" ref="AM30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060" spans="1:39" x14ac:dyDescent="0.2">
      <c r="A3060" t="str">
        <f>TEXT(Table1[[#This Row],[Date]],"yyyymmdd") &amp; "_" &amp; (LEFT(D3060,3) &amp; "_" &amp; LEFT(E3060,3) &amp; "_" &amp; (Table1[[#This Row],[Game_no.]]))</f>
        <v>20260325_Fai_Fro_1</v>
      </c>
      <c r="B3060" s="1">
        <v>46106</v>
      </c>
      <c r="C3060" s="3">
        <v>1</v>
      </c>
      <c r="D3060" t="s">
        <v>168</v>
      </c>
      <c r="E3060" t="s">
        <v>338</v>
      </c>
      <c r="F3060" t="s">
        <v>338</v>
      </c>
      <c r="G3060" t="s">
        <v>168</v>
      </c>
      <c r="H3060" t="s">
        <v>355</v>
      </c>
      <c r="I3060" t="str">
        <f>TRIM(SUBSTITUTE(Table1[[#This Row],[Player]], " ", ""))</f>
        <v>I.Dietrich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f t="shared" si="136"/>
        <v>0</v>
      </c>
      <c r="W3060" t="s">
        <v>58</v>
      </c>
      <c r="X3060" s="3"/>
      <c r="Y3060">
        <v>0</v>
      </c>
      <c r="Z3060">
        <v>5.3330000000000002</v>
      </c>
      <c r="AA3060">
        <v>8</v>
      </c>
      <c r="AB3060">
        <v>5</v>
      </c>
      <c r="AC3060">
        <v>3</v>
      </c>
      <c r="AD3060">
        <v>1</v>
      </c>
      <c r="AE3060">
        <v>1</v>
      </c>
      <c r="AF3060">
        <f>Table1[[#This Row],[AB]]+Table1[[#This Row],[BB]]+Table1[[#This Row],[SF]]</f>
        <v>0</v>
      </c>
      <c r="AG3060">
        <f>Table1[[#This Row],[H]]+Table1[[#This Row],[BB]]</f>
        <v>0</v>
      </c>
      <c r="AH3060">
        <f>Table1[[#This Row],[H]]-Table1[[#This Row],[2B]]-Table1[[#This Row],[3B]]-Table1[[#This Row],[HR]]</f>
        <v>0</v>
      </c>
      <c r="AI3060" s="3">
        <f>IF(Table1[[#This Row],[Team_Game_Number]] &gt;_xlfn.MAXIFS(Table1[Team_Game_Number],Table1[Team],Table1[[#This Row],[Team]]) - 5,1,0)</f>
        <v>0</v>
      </c>
      <c r="AJ3060" cm="1">
        <f t="array" ref="AJ3060">MATCH(Table1[[#This Row],[Game_ID]],_xlfn.UNIQUE(_xlfn._xlws.FILTER(Table1[Game_ID],Table1[Team]=Table1[[#This Row],[Team]])),0)</f>
        <v>16</v>
      </c>
      <c r="AK3060">
        <f>IF(Table1[[#This Row],[Last5_Flag]]=1,1,0)</f>
        <v>0</v>
      </c>
      <c r="AL3060">
        <f>COUNTIFS(
    Table1[Player Name], Table1[[#This Row],[Player Name]],
    Table1[Position], Table1[[#This Row],[Position]]
)</f>
        <v>10</v>
      </c>
      <c r="AM3060" t="str" cm="1">
        <f t="array" ref="AM30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061" spans="1:39" x14ac:dyDescent="0.2">
      <c r="A3061" t="str">
        <f>TEXT(Table1[[#This Row],[Date]],"yyyymmdd") &amp; "_" &amp; (LEFT(D3061,3) &amp; "_" &amp; LEFT(E3061,3) &amp; "_" &amp; (Table1[[#This Row],[Game_no.]]))</f>
        <v>20260325_Fai_Fro_1</v>
      </c>
      <c r="B3061" s="1">
        <v>46106</v>
      </c>
      <c r="C3061" s="3">
        <v>1</v>
      </c>
      <c r="D3061" t="s">
        <v>168</v>
      </c>
      <c r="E3061" t="s">
        <v>338</v>
      </c>
      <c r="F3061" t="s">
        <v>338</v>
      </c>
      <c r="G3061" t="s">
        <v>168</v>
      </c>
      <c r="H3061" t="s">
        <v>348</v>
      </c>
      <c r="I3061" t="str">
        <f>TRIM(SUBSTITUTE(Table1[[#This Row],[Player]], " ", ""))</f>
        <v>S.Magee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f t="shared" si="136"/>
        <v>0</v>
      </c>
      <c r="W3061" t="s">
        <v>58</v>
      </c>
      <c r="X3061" s="3"/>
      <c r="Y3061">
        <v>1</v>
      </c>
      <c r="Z3061">
        <v>0.66700000000000004</v>
      </c>
      <c r="AA3061">
        <v>0</v>
      </c>
      <c r="AB3061">
        <v>0</v>
      </c>
      <c r="AC3061">
        <v>0</v>
      </c>
      <c r="AD3061">
        <v>0</v>
      </c>
      <c r="AE3061">
        <v>1</v>
      </c>
      <c r="AF3061">
        <f>Table1[[#This Row],[AB]]+Table1[[#This Row],[BB]]+Table1[[#This Row],[SF]]</f>
        <v>0</v>
      </c>
      <c r="AG3061">
        <f>Table1[[#This Row],[H]]+Table1[[#This Row],[BB]]</f>
        <v>0</v>
      </c>
      <c r="AH3061">
        <f>Table1[[#This Row],[H]]-Table1[[#This Row],[2B]]-Table1[[#This Row],[3B]]-Table1[[#This Row],[HR]]</f>
        <v>0</v>
      </c>
      <c r="AI3061" s="3">
        <f>IF(Table1[[#This Row],[Team_Game_Number]] &gt;_xlfn.MAXIFS(Table1[Team_Game_Number],Table1[Team],Table1[[#This Row],[Team]]) - 5,1,0)</f>
        <v>0</v>
      </c>
      <c r="AJ3061" cm="1">
        <f t="array" ref="AJ3061">MATCH(Table1[[#This Row],[Game_ID]],_xlfn.UNIQUE(_xlfn._xlws.FILTER(Table1[Game_ID],Table1[Team]=Table1[[#This Row],[Team]])),0)</f>
        <v>16</v>
      </c>
      <c r="AK3061">
        <f>IF(Table1[[#This Row],[Last5_Flag]]=1,1,0)</f>
        <v>0</v>
      </c>
      <c r="AL3061">
        <f>COUNTIFS(
    Table1[Player Name], Table1[[#This Row],[Player Name]],
    Table1[Position], Table1[[#This Row],[Position]]
)</f>
        <v>7</v>
      </c>
      <c r="AM3061" t="str" cm="1">
        <f t="array" ref="AM30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062" spans="1:39" x14ac:dyDescent="0.2">
      <c r="A3062" t="str">
        <f>TEXT(Table1[[#This Row],[Date]],"yyyymmdd") &amp; "_" &amp; (LEFT(D3062,3) &amp; "_" &amp; LEFT(E3062,3) &amp; "_" &amp; (Table1[[#This Row],[Game_no.]]))</f>
        <v>20260325_Con_Gle_1</v>
      </c>
      <c r="B3062" s="1">
        <v>46106</v>
      </c>
      <c r="C3062" s="3">
        <v>1</v>
      </c>
      <c r="D3062" t="s">
        <v>97</v>
      </c>
      <c r="E3062" t="s">
        <v>71</v>
      </c>
      <c r="F3062" t="s">
        <v>71</v>
      </c>
      <c r="G3062" t="s">
        <v>97</v>
      </c>
      <c r="H3062" t="s">
        <v>78</v>
      </c>
      <c r="I3062" t="str">
        <f>TRIM(SUBSTITUTE(Table1[[#This Row],[Player]], " ", ""))</f>
        <v>S.McDaniels</v>
      </c>
      <c r="J3062">
        <v>3</v>
      </c>
      <c r="K3062">
        <v>0</v>
      </c>
      <c r="L3062">
        <v>1</v>
      </c>
      <c r="M3062">
        <v>2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f t="shared" si="136"/>
        <v>3</v>
      </c>
      <c r="W3062" t="s">
        <v>53</v>
      </c>
      <c r="X3062" s="3">
        <v>1</v>
      </c>
      <c r="Y3062">
        <v>0</v>
      </c>
      <c r="AF3062">
        <f>Table1[[#This Row],[AB]]+Table1[[#This Row],[BB]]+Table1[[#This Row],[SF]]</f>
        <v>3</v>
      </c>
      <c r="AG3062">
        <f>Table1[[#This Row],[H]]+Table1[[#This Row],[BB]]</f>
        <v>1</v>
      </c>
      <c r="AH3062">
        <f>Table1[[#This Row],[H]]-Table1[[#This Row],[2B]]-Table1[[#This Row],[3B]]-Table1[[#This Row],[HR]]</f>
        <v>0</v>
      </c>
      <c r="AI3062" s="3">
        <f>IF(Table1[[#This Row],[Team_Game_Number]] &gt;_xlfn.MAXIFS(Table1[Team_Game_Number],Table1[Team],Table1[[#This Row],[Team]]) - 5,1,0)</f>
        <v>0</v>
      </c>
      <c r="AJ3062" cm="1">
        <f t="array" ref="AJ3062">MATCH(Table1[[#This Row],[Game_ID]],_xlfn.UNIQUE(_xlfn._xlws.FILTER(Table1[Game_ID],Table1[Team]=Table1[[#This Row],[Team]])),0)</f>
        <v>25</v>
      </c>
      <c r="AK3062">
        <f>IF(Table1[[#This Row],[Last5_Flag]]=1,1,0)</f>
        <v>0</v>
      </c>
      <c r="AL3062">
        <f>COUNTIFS(
    Table1[Player Name], Table1[[#This Row],[Player Name]],
    Table1[Position], Table1[[#This Row],[Position]]
)</f>
        <v>30</v>
      </c>
      <c r="AM3062" t="str" cm="1">
        <f t="array" ref="AM30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063" spans="1:39" x14ac:dyDescent="0.2">
      <c r="A3063" t="str">
        <f>TEXT(Table1[[#This Row],[Date]],"yyyymmdd") &amp; "_" &amp; (LEFT(D3063,3) &amp; "_" &amp; LEFT(E3063,3) &amp; "_" &amp; (Table1[[#This Row],[Game_no.]]))</f>
        <v>20260325_Con_Gle_1</v>
      </c>
      <c r="B3063" s="1">
        <v>46106</v>
      </c>
      <c r="C3063" s="3">
        <v>1</v>
      </c>
      <c r="D3063" t="s">
        <v>97</v>
      </c>
      <c r="E3063" t="s">
        <v>71</v>
      </c>
      <c r="F3063" t="s">
        <v>71</v>
      </c>
      <c r="G3063" t="s">
        <v>97</v>
      </c>
      <c r="H3063" t="s">
        <v>88</v>
      </c>
      <c r="I3063" t="str">
        <f>TRIM(SUBSTITUTE(Table1[[#This Row],[Player]], " ", ""))</f>
        <v>M.Duvall</v>
      </c>
      <c r="J3063">
        <v>1</v>
      </c>
      <c r="K3063">
        <v>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f t="shared" si="136"/>
        <v>1</v>
      </c>
      <c r="W3063" t="s">
        <v>74</v>
      </c>
      <c r="X3063" s="3">
        <v>1</v>
      </c>
      <c r="Y3063">
        <v>0</v>
      </c>
      <c r="AF3063">
        <f>Table1[[#This Row],[AB]]+Table1[[#This Row],[BB]]+Table1[[#This Row],[SF]]</f>
        <v>1</v>
      </c>
      <c r="AG3063">
        <f>Table1[[#This Row],[H]]+Table1[[#This Row],[BB]]</f>
        <v>1</v>
      </c>
      <c r="AH3063">
        <f>Table1[[#This Row],[H]]-Table1[[#This Row],[2B]]-Table1[[#This Row],[3B]]-Table1[[#This Row],[HR]]</f>
        <v>1</v>
      </c>
      <c r="AI3063" s="3">
        <f>IF(Table1[[#This Row],[Team_Game_Number]] &gt;_xlfn.MAXIFS(Table1[Team_Game_Number],Table1[Team],Table1[[#This Row],[Team]]) - 5,1,0)</f>
        <v>0</v>
      </c>
      <c r="AJ3063" cm="1">
        <f t="array" ref="AJ3063">MATCH(Table1[[#This Row],[Game_ID]],_xlfn.UNIQUE(_xlfn._xlws.FILTER(Table1[Game_ID],Table1[Team]=Table1[[#This Row],[Team]])),0)</f>
        <v>25</v>
      </c>
      <c r="AK3063">
        <f>IF(Table1[[#This Row],[Last5_Flag]]=1,1,0)</f>
        <v>0</v>
      </c>
      <c r="AL3063">
        <f>COUNTIFS(
    Table1[Player Name], Table1[[#This Row],[Player Name]],
    Table1[Position], Table1[[#This Row],[Position]]
)</f>
        <v>5</v>
      </c>
      <c r="AM3063" t="str" cm="1">
        <f t="array" ref="AM30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064" spans="1:39" x14ac:dyDescent="0.2">
      <c r="A3064" t="str">
        <f>TEXT(Table1[[#This Row],[Date]],"yyyymmdd") &amp; "_" &amp; (LEFT(D3064,3) &amp; "_" &amp; LEFT(E3064,3) &amp; "_" &amp; (Table1[[#This Row],[Game_no.]]))</f>
        <v>20260325_Con_Gle_1</v>
      </c>
      <c r="B3064" s="1">
        <v>46106</v>
      </c>
      <c r="C3064" s="3">
        <v>1</v>
      </c>
      <c r="D3064" t="s">
        <v>97</v>
      </c>
      <c r="E3064" t="s">
        <v>71</v>
      </c>
      <c r="F3064" t="s">
        <v>71</v>
      </c>
      <c r="G3064" t="s">
        <v>97</v>
      </c>
      <c r="H3064" t="s">
        <v>80</v>
      </c>
      <c r="I3064" t="str">
        <f>TRIM(SUBSTITUTE(Table1[[#This Row],[Player]], " ", ""))</f>
        <v>Z.Seda</v>
      </c>
      <c r="J3064">
        <v>3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f t="shared" si="136"/>
        <v>0</v>
      </c>
      <c r="W3064" t="s">
        <v>7</v>
      </c>
      <c r="X3064" s="3">
        <v>2</v>
      </c>
      <c r="Y3064">
        <v>0</v>
      </c>
      <c r="AF3064">
        <f>Table1[[#This Row],[AB]]+Table1[[#This Row],[BB]]+Table1[[#This Row],[SF]]</f>
        <v>3</v>
      </c>
      <c r="AG3064">
        <f>Table1[[#This Row],[H]]+Table1[[#This Row],[BB]]</f>
        <v>0</v>
      </c>
      <c r="AH3064">
        <f>Table1[[#This Row],[H]]-Table1[[#This Row],[2B]]-Table1[[#This Row],[3B]]-Table1[[#This Row],[HR]]</f>
        <v>0</v>
      </c>
      <c r="AI3064" s="3">
        <f>IF(Table1[[#This Row],[Team_Game_Number]] &gt;_xlfn.MAXIFS(Table1[Team_Game_Number],Table1[Team],Table1[[#This Row],[Team]]) - 5,1,0)</f>
        <v>0</v>
      </c>
      <c r="AJ3064" cm="1">
        <f t="array" ref="AJ3064">MATCH(Table1[[#This Row],[Game_ID]],_xlfn.UNIQUE(_xlfn._xlws.FILTER(Table1[Game_ID],Table1[Team]=Table1[[#This Row],[Team]])),0)</f>
        <v>25</v>
      </c>
      <c r="AK3064">
        <f>IF(Table1[[#This Row],[Last5_Flag]]=1,1,0)</f>
        <v>0</v>
      </c>
      <c r="AL3064">
        <f>COUNTIFS(
    Table1[Player Name], Table1[[#This Row],[Player Name]],
    Table1[Position], Table1[[#This Row],[Position]]
)</f>
        <v>30</v>
      </c>
      <c r="AM3064" t="str" cm="1">
        <f t="array" ref="AM30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065" spans="1:39" x14ac:dyDescent="0.2">
      <c r="A3065" t="str">
        <f>TEXT(Table1[[#This Row],[Date]],"yyyymmdd") &amp; "_" &amp; (LEFT(D3065,3) &amp; "_" &amp; LEFT(E3065,3) &amp; "_" &amp; (Table1[[#This Row],[Game_no.]]))</f>
        <v>20260325_Con_Gle_1</v>
      </c>
      <c r="B3065" s="1">
        <v>46106</v>
      </c>
      <c r="C3065" s="3">
        <v>1</v>
      </c>
      <c r="D3065" t="s">
        <v>97</v>
      </c>
      <c r="E3065" t="s">
        <v>71</v>
      </c>
      <c r="F3065" t="s">
        <v>71</v>
      </c>
      <c r="G3065" t="s">
        <v>97</v>
      </c>
      <c r="H3065" t="s">
        <v>112</v>
      </c>
      <c r="I3065" t="str">
        <f>TRIM(SUBSTITUTE(Table1[[#This Row],[Player]], " ", ""))</f>
        <v>K.Harper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f t="shared" si="136"/>
        <v>0</v>
      </c>
      <c r="W3065" t="s">
        <v>74</v>
      </c>
      <c r="X3065" s="3">
        <v>2</v>
      </c>
      <c r="Y3065">
        <v>0</v>
      </c>
      <c r="AF3065">
        <f>Table1[[#This Row],[AB]]+Table1[[#This Row],[BB]]+Table1[[#This Row],[SF]]</f>
        <v>1</v>
      </c>
      <c r="AG3065">
        <f>Table1[[#This Row],[H]]+Table1[[#This Row],[BB]]</f>
        <v>0</v>
      </c>
      <c r="AH3065">
        <f>Table1[[#This Row],[H]]-Table1[[#This Row],[2B]]-Table1[[#This Row],[3B]]-Table1[[#This Row],[HR]]</f>
        <v>0</v>
      </c>
      <c r="AI3065" s="3">
        <f>IF(Table1[[#This Row],[Team_Game_Number]] &gt;_xlfn.MAXIFS(Table1[Team_Game_Number],Table1[Team],Table1[[#This Row],[Team]]) - 5,1,0)</f>
        <v>0</v>
      </c>
      <c r="AJ3065" cm="1">
        <f t="array" ref="AJ3065">MATCH(Table1[[#This Row],[Game_ID]],_xlfn.UNIQUE(_xlfn._xlws.FILTER(Table1[Game_ID],Table1[Team]=Table1[[#This Row],[Team]])),0)</f>
        <v>25</v>
      </c>
      <c r="AK3065">
        <f>IF(Table1[[#This Row],[Last5_Flag]]=1,1,0)</f>
        <v>0</v>
      </c>
      <c r="AL3065">
        <f>COUNTIFS(
    Table1[Player Name], Table1[[#This Row],[Player Name]],
    Table1[Position], Table1[[#This Row],[Position]]
)</f>
        <v>4</v>
      </c>
      <c r="AM3065" t="str" cm="1">
        <f t="array" ref="AM30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066" spans="1:39" x14ac:dyDescent="0.2">
      <c r="A3066" t="str">
        <f>TEXT(Table1[[#This Row],[Date]],"yyyymmdd") &amp; "_" &amp; (LEFT(D3066,3) &amp; "_" &amp; LEFT(E3066,3) &amp; "_" &amp; (Table1[[#This Row],[Game_no.]]))</f>
        <v>20260325_Con_Gle_1</v>
      </c>
      <c r="B3066" s="1">
        <v>46106</v>
      </c>
      <c r="C3066" s="3">
        <v>1</v>
      </c>
      <c r="D3066" t="s">
        <v>97</v>
      </c>
      <c r="E3066" t="s">
        <v>71</v>
      </c>
      <c r="F3066" t="s">
        <v>71</v>
      </c>
      <c r="G3066" t="s">
        <v>97</v>
      </c>
      <c r="H3066" t="s">
        <v>79</v>
      </c>
      <c r="I3066" t="str">
        <f>TRIM(SUBSTITUTE(Table1[[#This Row],[Player]], " ", ""))</f>
        <v>D.Warnick</v>
      </c>
      <c r="J3066">
        <v>2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f t="shared" ref="V3066:V3129" si="137">L3066*1+P3066*2+Q3066*3+R3066*4</f>
        <v>0</v>
      </c>
      <c r="W3066" t="s">
        <v>48</v>
      </c>
      <c r="X3066" s="3">
        <v>3</v>
      </c>
      <c r="Y3066">
        <v>0</v>
      </c>
      <c r="AF3066">
        <f>Table1[[#This Row],[AB]]+Table1[[#This Row],[BB]]+Table1[[#This Row],[SF]]</f>
        <v>2</v>
      </c>
      <c r="AG3066">
        <f>Table1[[#This Row],[H]]+Table1[[#This Row],[BB]]</f>
        <v>0</v>
      </c>
      <c r="AH3066">
        <f>Table1[[#This Row],[H]]-Table1[[#This Row],[2B]]-Table1[[#This Row],[3B]]-Table1[[#This Row],[HR]]</f>
        <v>0</v>
      </c>
      <c r="AI3066" s="3">
        <f>IF(Table1[[#This Row],[Team_Game_Number]] &gt;_xlfn.MAXIFS(Table1[Team_Game_Number],Table1[Team],Table1[[#This Row],[Team]]) - 5,1,0)</f>
        <v>0</v>
      </c>
      <c r="AJ3066" cm="1">
        <f t="array" ref="AJ3066">MATCH(Table1[[#This Row],[Game_ID]],_xlfn.UNIQUE(_xlfn._xlws.FILTER(Table1[Game_ID],Table1[Team]=Table1[[#This Row],[Team]])),0)</f>
        <v>25</v>
      </c>
      <c r="AK3066">
        <f>IF(Table1[[#This Row],[Last5_Flag]]=1,1,0)</f>
        <v>0</v>
      </c>
      <c r="AL3066">
        <f>COUNTIFS(
    Table1[Player Name], Table1[[#This Row],[Player Name]],
    Table1[Position], Table1[[#This Row],[Position]]
)</f>
        <v>30</v>
      </c>
      <c r="AM3066" t="str" cm="1">
        <f t="array" ref="AM30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067" spans="1:39" x14ac:dyDescent="0.2">
      <c r="A3067" t="str">
        <f>TEXT(Table1[[#This Row],[Date]],"yyyymmdd") &amp; "_" &amp; (LEFT(D3067,3) &amp; "_" &amp; LEFT(E3067,3) &amp; "_" &amp; (Table1[[#This Row],[Game_no.]]))</f>
        <v>20260325_Con_Gle_1</v>
      </c>
      <c r="B3067" s="1">
        <v>46106</v>
      </c>
      <c r="C3067" s="3">
        <v>1</v>
      </c>
      <c r="D3067" t="s">
        <v>97</v>
      </c>
      <c r="E3067" t="s">
        <v>71</v>
      </c>
      <c r="F3067" t="s">
        <v>71</v>
      </c>
      <c r="G3067" t="s">
        <v>97</v>
      </c>
      <c r="H3067" t="s">
        <v>123</v>
      </c>
      <c r="I3067" t="str">
        <f>TRIM(SUBSTITUTE(Table1[[#This Row],[Player]], " ", ""))</f>
        <v>R.Hensel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f t="shared" si="137"/>
        <v>0</v>
      </c>
      <c r="W3067" t="s">
        <v>74</v>
      </c>
      <c r="X3067" s="3">
        <v>3</v>
      </c>
      <c r="Y3067">
        <v>0</v>
      </c>
      <c r="AF3067">
        <f>Table1[[#This Row],[AB]]+Table1[[#This Row],[BB]]+Table1[[#This Row],[SF]]</f>
        <v>1</v>
      </c>
      <c r="AG3067">
        <f>Table1[[#This Row],[H]]+Table1[[#This Row],[BB]]</f>
        <v>0</v>
      </c>
      <c r="AH3067">
        <f>Table1[[#This Row],[H]]-Table1[[#This Row],[2B]]-Table1[[#This Row],[3B]]-Table1[[#This Row],[HR]]</f>
        <v>0</v>
      </c>
      <c r="AI3067" s="3">
        <f>IF(Table1[[#This Row],[Team_Game_Number]] &gt;_xlfn.MAXIFS(Table1[Team_Game_Number],Table1[Team],Table1[[#This Row],[Team]]) - 5,1,0)</f>
        <v>0</v>
      </c>
      <c r="AJ3067" cm="1">
        <f t="array" ref="AJ3067">MATCH(Table1[[#This Row],[Game_ID]],_xlfn.UNIQUE(_xlfn._xlws.FILTER(Table1[Game_ID],Table1[Team]=Table1[[#This Row],[Team]])),0)</f>
        <v>25</v>
      </c>
      <c r="AK3067">
        <f>IF(Table1[[#This Row],[Last5_Flag]]=1,1,0)</f>
        <v>0</v>
      </c>
      <c r="AL3067">
        <f>COUNTIFS(
    Table1[Player Name], Table1[[#This Row],[Player Name]],
    Table1[Position], Table1[[#This Row],[Position]]
)</f>
        <v>5</v>
      </c>
      <c r="AM3067" t="str" cm="1">
        <f t="array" ref="AM30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068" spans="1:39" x14ac:dyDescent="0.2">
      <c r="A3068" t="str">
        <f>TEXT(Table1[[#This Row],[Date]],"yyyymmdd") &amp; "_" &amp; (LEFT(D3068,3) &amp; "_" &amp; LEFT(E3068,3) &amp; "_" &amp; (Table1[[#This Row],[Game_no.]]))</f>
        <v>20260325_Con_Gle_1</v>
      </c>
      <c r="B3068" s="1">
        <v>46106</v>
      </c>
      <c r="C3068" s="3">
        <v>1</v>
      </c>
      <c r="D3068" t="s">
        <v>97</v>
      </c>
      <c r="E3068" t="s">
        <v>71</v>
      </c>
      <c r="F3068" t="s">
        <v>71</v>
      </c>
      <c r="G3068" t="s">
        <v>97</v>
      </c>
      <c r="H3068" t="s">
        <v>82</v>
      </c>
      <c r="I3068" t="str">
        <f>TRIM(SUBSTITUTE(Table1[[#This Row],[Player]], " ", ""))</f>
        <v>E.Nolan</v>
      </c>
      <c r="J3068">
        <v>3</v>
      </c>
      <c r="K3068">
        <v>0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f t="shared" si="137"/>
        <v>3</v>
      </c>
      <c r="W3068" t="s">
        <v>52</v>
      </c>
      <c r="X3068" s="3">
        <v>4</v>
      </c>
      <c r="Y3068">
        <v>0</v>
      </c>
      <c r="AF3068">
        <f>Table1[[#This Row],[AB]]+Table1[[#This Row],[BB]]+Table1[[#This Row],[SF]]</f>
        <v>3</v>
      </c>
      <c r="AG3068">
        <f>Table1[[#This Row],[H]]+Table1[[#This Row],[BB]]</f>
        <v>1</v>
      </c>
      <c r="AH3068">
        <f>Table1[[#This Row],[H]]-Table1[[#This Row],[2B]]-Table1[[#This Row],[3B]]-Table1[[#This Row],[HR]]</f>
        <v>0</v>
      </c>
      <c r="AI3068" s="3">
        <f>IF(Table1[[#This Row],[Team_Game_Number]] &gt;_xlfn.MAXIFS(Table1[Team_Game_Number],Table1[Team],Table1[[#This Row],[Team]]) - 5,1,0)</f>
        <v>0</v>
      </c>
      <c r="AJ3068" cm="1">
        <f t="array" ref="AJ3068">MATCH(Table1[[#This Row],[Game_ID]],_xlfn.UNIQUE(_xlfn._xlws.FILTER(Table1[Game_ID],Table1[Team]=Table1[[#This Row],[Team]])),0)</f>
        <v>25</v>
      </c>
      <c r="AK3068">
        <f>IF(Table1[[#This Row],[Last5_Flag]]=1,1,0)</f>
        <v>0</v>
      </c>
      <c r="AL3068">
        <f>COUNTIFS(
    Table1[Player Name], Table1[[#This Row],[Player Name]],
    Table1[Position], Table1[[#This Row],[Position]]
)</f>
        <v>25</v>
      </c>
      <c r="AM3068" t="str" cm="1">
        <f t="array" ref="AM30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69" spans="1:39" x14ac:dyDescent="0.2">
      <c r="A3069" t="str">
        <f>TEXT(Table1[[#This Row],[Date]],"yyyymmdd") &amp; "_" &amp; (LEFT(D3069,3) &amp; "_" &amp; LEFT(E3069,3) &amp; "_" &amp; (Table1[[#This Row],[Game_no.]]))</f>
        <v>20260325_Con_Gle_1</v>
      </c>
      <c r="B3069" s="1">
        <v>46106</v>
      </c>
      <c r="C3069" s="3">
        <v>1</v>
      </c>
      <c r="D3069" t="s">
        <v>97</v>
      </c>
      <c r="E3069" t="s">
        <v>71</v>
      </c>
      <c r="F3069" t="s">
        <v>71</v>
      </c>
      <c r="G3069" t="s">
        <v>97</v>
      </c>
      <c r="H3069" t="s">
        <v>81</v>
      </c>
      <c r="I3069" t="str">
        <f>TRIM(SUBSTITUTE(Table1[[#This Row],[Player]], " ", ""))</f>
        <v>H.Howe</v>
      </c>
      <c r="J3069">
        <v>2</v>
      </c>
      <c r="K3069">
        <v>0</v>
      </c>
      <c r="L3069">
        <v>1</v>
      </c>
      <c r="M3069">
        <v>0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f t="shared" si="137"/>
        <v>1</v>
      </c>
      <c r="W3069" t="s">
        <v>43</v>
      </c>
      <c r="X3069" s="3">
        <v>5</v>
      </c>
      <c r="Y3069">
        <v>0</v>
      </c>
      <c r="AF3069">
        <f>Table1[[#This Row],[AB]]+Table1[[#This Row],[BB]]+Table1[[#This Row],[SF]]</f>
        <v>3</v>
      </c>
      <c r="AG3069">
        <f>Table1[[#This Row],[H]]+Table1[[#This Row],[BB]]</f>
        <v>2</v>
      </c>
      <c r="AH3069">
        <f>Table1[[#This Row],[H]]-Table1[[#This Row],[2B]]-Table1[[#This Row],[3B]]-Table1[[#This Row],[HR]]</f>
        <v>1</v>
      </c>
      <c r="AI3069" s="3">
        <f>IF(Table1[[#This Row],[Team_Game_Number]] &gt;_xlfn.MAXIFS(Table1[Team_Game_Number],Table1[Team],Table1[[#This Row],[Team]]) - 5,1,0)</f>
        <v>0</v>
      </c>
      <c r="AJ3069" cm="1">
        <f t="array" ref="AJ3069">MATCH(Table1[[#This Row],[Game_ID]],_xlfn.UNIQUE(_xlfn._xlws.FILTER(Table1[Game_ID],Table1[Team]=Table1[[#This Row],[Team]])),0)</f>
        <v>25</v>
      </c>
      <c r="AK3069">
        <f>IF(Table1[[#This Row],[Last5_Flag]]=1,1,0)</f>
        <v>0</v>
      </c>
      <c r="AL3069">
        <f>COUNTIFS(
    Table1[Player Name], Table1[[#This Row],[Player Name]],
    Table1[Position], Table1[[#This Row],[Position]]
)</f>
        <v>19</v>
      </c>
      <c r="AM3069" t="str" cm="1">
        <f t="array" ref="AM30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070" spans="1:39" x14ac:dyDescent="0.2">
      <c r="A3070" t="str">
        <f>TEXT(Table1[[#This Row],[Date]],"yyyymmdd") &amp; "_" &amp; (LEFT(D3070,3) &amp; "_" &amp; LEFT(E3070,3) &amp; "_" &amp; (Table1[[#This Row],[Game_no.]]))</f>
        <v>20260325_Con_Gle_1</v>
      </c>
      <c r="B3070" s="1">
        <v>46106</v>
      </c>
      <c r="C3070" s="3">
        <v>1</v>
      </c>
      <c r="D3070" t="s">
        <v>97</v>
      </c>
      <c r="E3070" t="s">
        <v>71</v>
      </c>
      <c r="F3070" t="s">
        <v>71</v>
      </c>
      <c r="G3070" t="s">
        <v>97</v>
      </c>
      <c r="H3070" t="s">
        <v>83</v>
      </c>
      <c r="I3070" t="str">
        <f>TRIM(SUBSTITUTE(Table1[[#This Row],[Player]], " ", ""))</f>
        <v>K.Bradbury</v>
      </c>
      <c r="J3070">
        <v>0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f t="shared" si="137"/>
        <v>0</v>
      </c>
      <c r="W3070" t="s">
        <v>73</v>
      </c>
      <c r="X3070" s="3"/>
      <c r="Y3070">
        <v>0</v>
      </c>
      <c r="AF3070">
        <f>Table1[[#This Row],[AB]]+Table1[[#This Row],[BB]]+Table1[[#This Row],[SF]]</f>
        <v>0</v>
      </c>
      <c r="AG3070">
        <f>Table1[[#This Row],[H]]+Table1[[#This Row],[BB]]</f>
        <v>0</v>
      </c>
      <c r="AH3070">
        <f>Table1[[#This Row],[H]]-Table1[[#This Row],[2B]]-Table1[[#This Row],[3B]]-Table1[[#This Row],[HR]]</f>
        <v>0</v>
      </c>
      <c r="AI3070" s="3">
        <f>IF(Table1[[#This Row],[Team_Game_Number]] &gt;_xlfn.MAXIFS(Table1[Team_Game_Number],Table1[Team],Table1[[#This Row],[Team]]) - 5,1,0)</f>
        <v>0</v>
      </c>
      <c r="AJ3070" cm="1">
        <f t="array" ref="AJ3070">MATCH(Table1[[#This Row],[Game_ID]],_xlfn.UNIQUE(_xlfn._xlws.FILTER(Table1[Game_ID],Table1[Team]=Table1[[#This Row],[Team]])),0)</f>
        <v>25</v>
      </c>
      <c r="AK3070">
        <f>IF(Table1[[#This Row],[Last5_Flag]]=1,1,0)</f>
        <v>0</v>
      </c>
      <c r="AL3070">
        <f>COUNTIFS(
    Table1[Player Name], Table1[[#This Row],[Player Name]],
    Table1[Position], Table1[[#This Row],[Position]]
)</f>
        <v>11</v>
      </c>
      <c r="AM3070" t="str" cm="1">
        <f t="array" ref="AM30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071" spans="1:39" x14ac:dyDescent="0.2">
      <c r="A3071" t="str">
        <f>TEXT(Table1[[#This Row],[Date]],"yyyymmdd") &amp; "_" &amp; (LEFT(D3071,3) &amp; "_" &amp; LEFT(E3071,3) &amp; "_" &amp; (Table1[[#This Row],[Game_no.]]))</f>
        <v>20260325_Con_Gle_1</v>
      </c>
      <c r="B3071" s="1">
        <v>46106</v>
      </c>
      <c r="C3071" s="3">
        <v>1</v>
      </c>
      <c r="D3071" t="s">
        <v>97</v>
      </c>
      <c r="E3071" t="s">
        <v>71</v>
      </c>
      <c r="F3071" t="s">
        <v>71</v>
      </c>
      <c r="G3071" t="s">
        <v>97</v>
      </c>
      <c r="H3071" t="s">
        <v>126</v>
      </c>
      <c r="I3071" t="str">
        <f>TRIM(SUBSTITUTE(Table1[[#This Row],[Player]], " ", ""))</f>
        <v>A.Hypes</v>
      </c>
      <c r="J3071">
        <v>2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f t="shared" si="137"/>
        <v>0</v>
      </c>
      <c r="W3071" t="s">
        <v>8</v>
      </c>
      <c r="X3071" s="3">
        <v>6</v>
      </c>
      <c r="Y3071">
        <v>1</v>
      </c>
      <c r="AF3071">
        <f>Table1[[#This Row],[AB]]+Table1[[#This Row],[BB]]+Table1[[#This Row],[SF]]</f>
        <v>2</v>
      </c>
      <c r="AG3071">
        <f>Table1[[#This Row],[H]]+Table1[[#This Row],[BB]]</f>
        <v>0</v>
      </c>
      <c r="AH3071">
        <f>Table1[[#This Row],[H]]-Table1[[#This Row],[2B]]-Table1[[#This Row],[3B]]-Table1[[#This Row],[HR]]</f>
        <v>0</v>
      </c>
      <c r="AI3071" s="3">
        <f>IF(Table1[[#This Row],[Team_Game_Number]] &gt;_xlfn.MAXIFS(Table1[Team_Game_Number],Table1[Team],Table1[[#This Row],[Team]]) - 5,1,0)</f>
        <v>0</v>
      </c>
      <c r="AJ3071" cm="1">
        <f t="array" ref="AJ3071">MATCH(Table1[[#This Row],[Game_ID]],_xlfn.UNIQUE(_xlfn._xlws.FILTER(Table1[Game_ID],Table1[Team]=Table1[[#This Row],[Team]])),0)</f>
        <v>25</v>
      </c>
      <c r="AK3071">
        <f>IF(Table1[[#This Row],[Last5_Flag]]=1,1,0)</f>
        <v>0</v>
      </c>
      <c r="AL3071">
        <f>COUNTIFS(
    Table1[Player Name], Table1[[#This Row],[Player Name]],
    Table1[Position], Table1[[#This Row],[Position]]
)</f>
        <v>7</v>
      </c>
      <c r="AM3071" t="str" cm="1">
        <f t="array" ref="AM30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072" spans="1:39" x14ac:dyDescent="0.2">
      <c r="A3072" t="str">
        <f>TEXT(Table1[[#This Row],[Date]],"yyyymmdd") &amp; "_" &amp; (LEFT(D3072,3) &amp; "_" &amp; LEFT(E3072,3) &amp; "_" &amp; (Table1[[#This Row],[Game_no.]]))</f>
        <v>20260325_Con_Gle_1</v>
      </c>
      <c r="B3072" s="1">
        <v>46106</v>
      </c>
      <c r="C3072" s="3">
        <v>1</v>
      </c>
      <c r="D3072" t="s">
        <v>97</v>
      </c>
      <c r="E3072" t="s">
        <v>71</v>
      </c>
      <c r="F3072" t="s">
        <v>71</v>
      </c>
      <c r="G3072" t="s">
        <v>97</v>
      </c>
      <c r="H3072" t="s">
        <v>113</v>
      </c>
      <c r="I3072" t="str">
        <f>TRIM(SUBSTITUTE(Table1[[#This Row],[Player]], " ", ""))</f>
        <v>C.Drousias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f t="shared" si="137"/>
        <v>0</v>
      </c>
      <c r="W3072" t="s">
        <v>74</v>
      </c>
      <c r="X3072" s="3">
        <v>6</v>
      </c>
      <c r="Y3072">
        <v>0</v>
      </c>
      <c r="AF3072">
        <f>Table1[[#This Row],[AB]]+Table1[[#This Row],[BB]]+Table1[[#This Row],[SF]]</f>
        <v>1</v>
      </c>
      <c r="AG3072">
        <f>Table1[[#This Row],[H]]+Table1[[#This Row],[BB]]</f>
        <v>0</v>
      </c>
      <c r="AH3072">
        <f>Table1[[#This Row],[H]]-Table1[[#This Row],[2B]]-Table1[[#This Row],[3B]]-Table1[[#This Row],[HR]]</f>
        <v>0</v>
      </c>
      <c r="AI3072" s="3">
        <f>IF(Table1[[#This Row],[Team_Game_Number]] &gt;_xlfn.MAXIFS(Table1[Team_Game_Number],Table1[Team],Table1[[#This Row],[Team]]) - 5,1,0)</f>
        <v>0</v>
      </c>
      <c r="AJ3072" cm="1">
        <f t="array" ref="AJ3072">MATCH(Table1[[#This Row],[Game_ID]],_xlfn.UNIQUE(_xlfn._xlws.FILTER(Table1[Game_ID],Table1[Team]=Table1[[#This Row],[Team]])),0)</f>
        <v>25</v>
      </c>
      <c r="AK3072">
        <f>IF(Table1[[#This Row],[Last5_Flag]]=1,1,0)</f>
        <v>0</v>
      </c>
      <c r="AL3072">
        <f>COUNTIFS(
    Table1[Player Name], Table1[[#This Row],[Player Name]],
    Table1[Position], Table1[[#This Row],[Position]]
)</f>
        <v>2</v>
      </c>
      <c r="AM3072" t="str" cm="1">
        <f t="array" ref="AM30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073" spans="1:39" x14ac:dyDescent="0.2">
      <c r="A3073" t="str">
        <f>TEXT(Table1[[#This Row],[Date]],"yyyymmdd") &amp; "_" &amp; (LEFT(D3073,3) &amp; "_" &amp; LEFT(E3073,3) &amp; "_" &amp; (Table1[[#This Row],[Game_no.]]))</f>
        <v>20260325_Con_Gle_1</v>
      </c>
      <c r="B3073" s="1">
        <v>46106</v>
      </c>
      <c r="C3073" s="3">
        <v>1</v>
      </c>
      <c r="D3073" t="s">
        <v>97</v>
      </c>
      <c r="E3073" t="s">
        <v>71</v>
      </c>
      <c r="F3073" t="s">
        <v>71</v>
      </c>
      <c r="G3073" t="s">
        <v>97</v>
      </c>
      <c r="H3073" t="s">
        <v>85</v>
      </c>
      <c r="I3073" t="str">
        <f>TRIM(SUBSTITUTE(Table1[[#This Row],[Player]], " ", ""))</f>
        <v>A.Howard</v>
      </c>
      <c r="J3073">
        <v>3</v>
      </c>
      <c r="K3073">
        <v>1</v>
      </c>
      <c r="L3073">
        <v>2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f t="shared" si="137"/>
        <v>2</v>
      </c>
      <c r="W3073" t="s">
        <v>164</v>
      </c>
      <c r="X3073" s="3">
        <v>7</v>
      </c>
      <c r="Y3073">
        <v>0</v>
      </c>
      <c r="Z3073">
        <v>2.3330000000000002</v>
      </c>
      <c r="AA3073">
        <v>3</v>
      </c>
      <c r="AB3073">
        <v>0</v>
      </c>
      <c r="AC3073">
        <v>0</v>
      </c>
      <c r="AD3073">
        <v>1</v>
      </c>
      <c r="AE3073">
        <v>0</v>
      </c>
      <c r="AF3073">
        <f>Table1[[#This Row],[AB]]+Table1[[#This Row],[BB]]+Table1[[#This Row],[SF]]</f>
        <v>3</v>
      </c>
      <c r="AG3073">
        <f>Table1[[#This Row],[H]]+Table1[[#This Row],[BB]]</f>
        <v>2</v>
      </c>
      <c r="AH3073">
        <f>Table1[[#This Row],[H]]-Table1[[#This Row],[2B]]-Table1[[#This Row],[3B]]-Table1[[#This Row],[HR]]</f>
        <v>2</v>
      </c>
      <c r="AI3073" s="3">
        <f>IF(Table1[[#This Row],[Team_Game_Number]] &gt;_xlfn.MAXIFS(Table1[Team_Game_Number],Table1[Team],Table1[[#This Row],[Team]]) - 5,1,0)</f>
        <v>0</v>
      </c>
      <c r="AJ3073" cm="1">
        <f t="array" ref="AJ3073">MATCH(Table1[[#This Row],[Game_ID]],_xlfn.UNIQUE(_xlfn._xlws.FILTER(Table1[Game_ID],Table1[Team]=Table1[[#This Row],[Team]])),0)</f>
        <v>25</v>
      </c>
      <c r="AK3073">
        <f>IF(Table1[[#This Row],[Last5_Flag]]=1,1,0)</f>
        <v>0</v>
      </c>
      <c r="AL3073">
        <f>COUNTIFS(
    Table1[Player Name], Table1[[#This Row],[Player Name]],
    Table1[Position], Table1[[#This Row],[Position]]
)</f>
        <v>3</v>
      </c>
      <c r="AM3073" t="str" cm="1">
        <f t="array" ref="AM30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3074" spans="1:39" x14ac:dyDescent="0.2">
      <c r="A3074" t="str">
        <f>TEXT(Table1[[#This Row],[Date]],"yyyymmdd") &amp; "_" &amp; (LEFT(D3074,3) &amp; "_" &amp; LEFT(E3074,3) &amp; "_" &amp; (Table1[[#This Row],[Game_no.]]))</f>
        <v>20260325_Con_Gle_1</v>
      </c>
      <c r="B3074" s="1">
        <v>46106</v>
      </c>
      <c r="C3074" s="3">
        <v>1</v>
      </c>
      <c r="D3074" t="s">
        <v>97</v>
      </c>
      <c r="E3074" t="s">
        <v>71</v>
      </c>
      <c r="F3074" t="s">
        <v>71</v>
      </c>
      <c r="G3074" t="s">
        <v>97</v>
      </c>
      <c r="H3074" t="s">
        <v>86</v>
      </c>
      <c r="I3074" t="str">
        <f>TRIM(SUBSTITUTE(Table1[[#This Row],[Player]], " ", ""))</f>
        <v>A.Hicks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f t="shared" si="137"/>
        <v>0</v>
      </c>
      <c r="W3074" t="s">
        <v>73</v>
      </c>
      <c r="X3074" s="3"/>
      <c r="Y3074">
        <v>0</v>
      </c>
      <c r="AF3074">
        <f>Table1[[#This Row],[AB]]+Table1[[#This Row],[BB]]+Table1[[#This Row],[SF]]</f>
        <v>0</v>
      </c>
      <c r="AG3074">
        <f>Table1[[#This Row],[H]]+Table1[[#This Row],[BB]]</f>
        <v>0</v>
      </c>
      <c r="AH3074">
        <f>Table1[[#This Row],[H]]-Table1[[#This Row],[2B]]-Table1[[#This Row],[3B]]-Table1[[#This Row],[HR]]</f>
        <v>0</v>
      </c>
      <c r="AI3074" s="3">
        <f>IF(Table1[[#This Row],[Team_Game_Number]] &gt;_xlfn.MAXIFS(Table1[Team_Game_Number],Table1[Team],Table1[[#This Row],[Team]]) - 5,1,0)</f>
        <v>0</v>
      </c>
      <c r="AJ3074" cm="1">
        <f t="array" ref="AJ3074">MATCH(Table1[[#This Row],[Game_ID]],_xlfn.UNIQUE(_xlfn._xlws.FILTER(Table1[Game_ID],Table1[Team]=Table1[[#This Row],[Team]])),0)</f>
        <v>25</v>
      </c>
      <c r="AK3074">
        <f>IF(Table1[[#This Row],[Last5_Flag]]=1,1,0)</f>
        <v>0</v>
      </c>
      <c r="AL3074">
        <f>COUNTIFS(
    Table1[Player Name], Table1[[#This Row],[Player Name]],
    Table1[Position], Table1[[#This Row],[Position]]
)</f>
        <v>20</v>
      </c>
      <c r="AM3074" t="str" cm="1">
        <f t="array" ref="AM30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075" spans="1:39" x14ac:dyDescent="0.2">
      <c r="A3075" t="str">
        <f>TEXT(Table1[[#This Row],[Date]],"yyyymmdd") &amp; "_" &amp; (LEFT(D3075,3) &amp; "_" &amp; LEFT(E3075,3) &amp; "_" &amp; (Table1[[#This Row],[Game_no.]]))</f>
        <v>20260325_Con_Gle_1</v>
      </c>
      <c r="B3075" s="1">
        <v>46106</v>
      </c>
      <c r="C3075" s="3">
        <v>1</v>
      </c>
      <c r="D3075" t="s">
        <v>97</v>
      </c>
      <c r="E3075" t="s">
        <v>71</v>
      </c>
      <c r="F3075" t="s">
        <v>71</v>
      </c>
      <c r="G3075" t="s">
        <v>97</v>
      </c>
      <c r="H3075" t="s">
        <v>84</v>
      </c>
      <c r="I3075" t="str">
        <f>TRIM(SUBSTITUTE(Table1[[#This Row],[Player]], " ", ""))</f>
        <v>E.McLean</v>
      </c>
      <c r="J3075">
        <v>3</v>
      </c>
      <c r="K3075">
        <v>1</v>
      </c>
      <c r="L3075">
        <v>1</v>
      </c>
      <c r="M3075">
        <v>0</v>
      </c>
      <c r="N3075">
        <v>0</v>
      </c>
      <c r="O3075">
        <v>2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f t="shared" si="137"/>
        <v>1</v>
      </c>
      <c r="W3075" t="s">
        <v>57</v>
      </c>
      <c r="X3075" s="3">
        <v>8</v>
      </c>
      <c r="Y3075">
        <v>0</v>
      </c>
      <c r="AF3075">
        <f>Table1[[#This Row],[AB]]+Table1[[#This Row],[BB]]+Table1[[#This Row],[SF]]</f>
        <v>3</v>
      </c>
      <c r="AG3075">
        <f>Table1[[#This Row],[H]]+Table1[[#This Row],[BB]]</f>
        <v>1</v>
      </c>
      <c r="AH3075">
        <f>Table1[[#This Row],[H]]-Table1[[#This Row],[2B]]-Table1[[#This Row],[3B]]-Table1[[#This Row],[HR]]</f>
        <v>1</v>
      </c>
      <c r="AI3075" s="3">
        <f>IF(Table1[[#This Row],[Team_Game_Number]] &gt;_xlfn.MAXIFS(Table1[Team_Game_Number],Table1[Team],Table1[[#This Row],[Team]]) - 5,1,0)</f>
        <v>0</v>
      </c>
      <c r="AJ3075" cm="1">
        <f t="array" ref="AJ3075">MATCH(Table1[[#This Row],[Game_ID]],_xlfn.UNIQUE(_xlfn._xlws.FILTER(Table1[Game_ID],Table1[Team]=Table1[[#This Row],[Team]])),0)</f>
        <v>25</v>
      </c>
      <c r="AK3075">
        <f>IF(Table1[[#This Row],[Last5_Flag]]=1,1,0)</f>
        <v>0</v>
      </c>
      <c r="AL3075">
        <f>COUNTIFS(
    Table1[Player Name], Table1[[#This Row],[Player Name]],
    Table1[Position], Table1[[#This Row],[Position]]
)</f>
        <v>30</v>
      </c>
      <c r="AM3075" t="str" cm="1">
        <f t="array" ref="AM30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076" spans="1:39" x14ac:dyDescent="0.2">
      <c r="A3076" t="str">
        <f>TEXT(Table1[[#This Row],[Date]],"yyyymmdd") &amp; "_" &amp; (LEFT(D3076,3) &amp; "_" &amp; LEFT(E3076,3) &amp; "_" &amp; (Table1[[#This Row],[Game_no.]]))</f>
        <v>20260325_Con_Gle_1</v>
      </c>
      <c r="B3076" s="1">
        <v>46106</v>
      </c>
      <c r="C3076" s="3">
        <v>1</v>
      </c>
      <c r="D3076" t="s">
        <v>97</v>
      </c>
      <c r="E3076" t="s">
        <v>71</v>
      </c>
      <c r="F3076" t="s">
        <v>71</v>
      </c>
      <c r="G3076" t="s">
        <v>97</v>
      </c>
      <c r="H3076" t="s">
        <v>87</v>
      </c>
      <c r="I3076" t="str">
        <f>TRIM(SUBSTITUTE(Table1[[#This Row],[Player]], " ", ""))</f>
        <v>L.Burns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f t="shared" si="137"/>
        <v>0</v>
      </c>
      <c r="W3076" t="s">
        <v>54</v>
      </c>
      <c r="X3076" s="3">
        <v>9</v>
      </c>
      <c r="Y3076">
        <v>0</v>
      </c>
      <c r="AF3076">
        <f>Table1[[#This Row],[AB]]+Table1[[#This Row],[BB]]+Table1[[#This Row],[SF]]</f>
        <v>1</v>
      </c>
      <c r="AG3076">
        <f>Table1[[#This Row],[H]]+Table1[[#This Row],[BB]]</f>
        <v>0</v>
      </c>
      <c r="AH3076">
        <f>Table1[[#This Row],[H]]-Table1[[#This Row],[2B]]-Table1[[#This Row],[3B]]-Table1[[#This Row],[HR]]</f>
        <v>0</v>
      </c>
      <c r="AI3076" s="3">
        <f>IF(Table1[[#This Row],[Team_Game_Number]] &gt;_xlfn.MAXIFS(Table1[Team_Game_Number],Table1[Team],Table1[[#This Row],[Team]]) - 5,1,0)</f>
        <v>0</v>
      </c>
      <c r="AJ3076" cm="1">
        <f t="array" ref="AJ3076">MATCH(Table1[[#This Row],[Game_ID]],_xlfn.UNIQUE(_xlfn._xlws.FILTER(Table1[Game_ID],Table1[Team]=Table1[[#This Row],[Team]])),0)</f>
        <v>25</v>
      </c>
      <c r="AK3076">
        <f>IF(Table1[[#This Row],[Last5_Flag]]=1,1,0)</f>
        <v>0</v>
      </c>
      <c r="AL3076">
        <f>COUNTIFS(
    Table1[Player Name], Table1[[#This Row],[Player Name]],
    Table1[Position], Table1[[#This Row],[Position]]
)</f>
        <v>23</v>
      </c>
      <c r="AM3076" t="str" cm="1">
        <f t="array" ref="AM30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077" spans="1:39" x14ac:dyDescent="0.2">
      <c r="A3077" t="str">
        <f>TEXT(Table1[[#This Row],[Date]],"yyyymmdd") &amp; "_" &amp; (LEFT(D3077,3) &amp; "_" &amp; LEFT(E3077,3) &amp; "_" &amp; (Table1[[#This Row],[Game_no.]]))</f>
        <v>20260325_Con_Gle_1</v>
      </c>
      <c r="B3077" s="1">
        <v>46106</v>
      </c>
      <c r="C3077" s="3">
        <v>1</v>
      </c>
      <c r="D3077" t="s">
        <v>97</v>
      </c>
      <c r="E3077" t="s">
        <v>71</v>
      </c>
      <c r="F3077" t="s">
        <v>71</v>
      </c>
      <c r="G3077" t="s">
        <v>97</v>
      </c>
      <c r="H3077" t="s">
        <v>90</v>
      </c>
      <c r="I3077" t="str">
        <f>TRIM(SUBSTITUTE(Table1[[#This Row],[Player]], " ", ""))</f>
        <v>A.Harward</v>
      </c>
      <c r="J3077">
        <v>2</v>
      </c>
      <c r="K3077">
        <v>0</v>
      </c>
      <c r="L3077">
        <v>0</v>
      </c>
      <c r="M3077">
        <v>1</v>
      </c>
      <c r="N3077">
        <v>0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f t="shared" si="137"/>
        <v>0</v>
      </c>
      <c r="W3077" t="s">
        <v>54</v>
      </c>
      <c r="X3077" s="3">
        <v>9</v>
      </c>
      <c r="Y3077">
        <v>0</v>
      </c>
      <c r="AF3077">
        <f>Table1[[#This Row],[AB]]+Table1[[#This Row],[BB]]+Table1[[#This Row],[SF]]</f>
        <v>2</v>
      </c>
      <c r="AG3077">
        <f>Table1[[#This Row],[H]]+Table1[[#This Row],[BB]]</f>
        <v>0</v>
      </c>
      <c r="AH3077">
        <f>Table1[[#This Row],[H]]-Table1[[#This Row],[2B]]-Table1[[#This Row],[3B]]-Table1[[#This Row],[HR]]</f>
        <v>0</v>
      </c>
      <c r="AI3077" s="3">
        <f>IF(Table1[[#This Row],[Team_Game_Number]] &gt;_xlfn.MAXIFS(Table1[Team_Game_Number],Table1[Team],Table1[[#This Row],[Team]]) - 5,1,0)</f>
        <v>0</v>
      </c>
      <c r="AJ3077" cm="1">
        <f t="array" ref="AJ3077">MATCH(Table1[[#This Row],[Game_ID]],_xlfn.UNIQUE(_xlfn._xlws.FILTER(Table1[Game_ID],Table1[Team]=Table1[[#This Row],[Team]])),0)</f>
        <v>25</v>
      </c>
      <c r="AK3077">
        <f>IF(Table1[[#This Row],[Last5_Flag]]=1,1,0)</f>
        <v>0</v>
      </c>
      <c r="AL3077">
        <f>COUNTIFS(
    Table1[Player Name], Table1[[#This Row],[Player Name]],
    Table1[Position], Table1[[#This Row],[Position]]
)</f>
        <v>11</v>
      </c>
      <c r="AM3077" t="str" cm="1">
        <f t="array" ref="AM30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078" spans="1:39" x14ac:dyDescent="0.2">
      <c r="A3078" t="str">
        <f>TEXT(Table1[[#This Row],[Date]],"yyyymmdd") &amp; "_" &amp; (LEFT(D3078,3) &amp; "_" &amp; LEFT(E3078,3) &amp; "_" &amp; (Table1[[#This Row],[Game_no.]]))</f>
        <v>20260325_Con_Gle_1</v>
      </c>
      <c r="B3078" s="1">
        <v>46106</v>
      </c>
      <c r="C3078" s="3">
        <v>1</v>
      </c>
      <c r="D3078" t="s">
        <v>97</v>
      </c>
      <c r="E3078" t="s">
        <v>71</v>
      </c>
      <c r="F3078" t="s">
        <v>71</v>
      </c>
      <c r="G3078" t="s">
        <v>97</v>
      </c>
      <c r="H3078" t="s">
        <v>91</v>
      </c>
      <c r="I3078" t="str">
        <f>TRIM(SUBSTITUTE(Table1[[#This Row],[Player]], " ", ""))</f>
        <v>Ky.Burdick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f t="shared" si="137"/>
        <v>0</v>
      </c>
      <c r="W3078" t="s">
        <v>231</v>
      </c>
      <c r="X3078" s="3"/>
      <c r="Y3078">
        <v>0</v>
      </c>
      <c r="Z3078">
        <v>3.6669999999999998</v>
      </c>
      <c r="AA3078">
        <v>3</v>
      </c>
      <c r="AB3078">
        <v>5</v>
      </c>
      <c r="AC3078">
        <v>5</v>
      </c>
      <c r="AD3078">
        <v>2</v>
      </c>
      <c r="AE3078">
        <v>7</v>
      </c>
      <c r="AF3078">
        <f>Table1[[#This Row],[AB]]+Table1[[#This Row],[BB]]+Table1[[#This Row],[SF]]</f>
        <v>0</v>
      </c>
      <c r="AG3078">
        <f>Table1[[#This Row],[H]]+Table1[[#This Row],[BB]]</f>
        <v>0</v>
      </c>
      <c r="AH3078">
        <f>Table1[[#This Row],[H]]-Table1[[#This Row],[2B]]-Table1[[#This Row],[3B]]-Table1[[#This Row],[HR]]</f>
        <v>0</v>
      </c>
      <c r="AI3078" s="3">
        <f>IF(Table1[[#This Row],[Team_Game_Number]] &gt;_xlfn.MAXIFS(Table1[Team_Game_Number],Table1[Team],Table1[[#This Row],[Team]]) - 5,1,0)</f>
        <v>0</v>
      </c>
      <c r="AJ3078" cm="1">
        <f t="array" ref="AJ3078">MATCH(Table1[[#This Row],[Game_ID]],_xlfn.UNIQUE(_xlfn._xlws.FILTER(Table1[Game_ID],Table1[Team]=Table1[[#This Row],[Team]])),0)</f>
        <v>25</v>
      </c>
      <c r="AK3078">
        <f>IF(Table1[[#This Row],[Last5_Flag]]=1,1,0)</f>
        <v>0</v>
      </c>
      <c r="AL3078">
        <f>COUNTIFS(
    Table1[Player Name], Table1[[#This Row],[Player Name]],
    Table1[Position], Table1[[#This Row],[Position]]
)</f>
        <v>1</v>
      </c>
      <c r="AM3078" t="str" cm="1">
        <f t="array" ref="AM30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079" spans="1:39" x14ac:dyDescent="0.2">
      <c r="A3079" t="str">
        <f>TEXT(Table1[[#This Row],[Date]],"yyyymmdd") &amp; "_" &amp; (LEFT(D3079,3) &amp; "_" &amp; LEFT(E3079,3) &amp; "_" &amp; (Table1[[#This Row],[Game_no.]]))</f>
        <v>20260325_Con_Gle_1</v>
      </c>
      <c r="B3079" s="1">
        <v>46106</v>
      </c>
      <c r="C3079" s="3">
        <v>1</v>
      </c>
      <c r="D3079" t="s">
        <v>97</v>
      </c>
      <c r="E3079" t="s">
        <v>71</v>
      </c>
      <c r="F3079" t="s">
        <v>97</v>
      </c>
      <c r="G3079" t="s">
        <v>71</v>
      </c>
      <c r="H3079" t="s">
        <v>98</v>
      </c>
      <c r="I3079" t="str">
        <f>TRIM(SUBSTITUTE(Table1[[#This Row],[Player]], " ", ""))</f>
        <v>K.Morgan</v>
      </c>
      <c r="J3079">
        <v>4</v>
      </c>
      <c r="K3079">
        <v>0</v>
      </c>
      <c r="L3079">
        <v>2</v>
      </c>
      <c r="M3079">
        <v>0</v>
      </c>
      <c r="N3079">
        <v>0</v>
      </c>
      <c r="O3079">
        <v>2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f t="shared" si="137"/>
        <v>2</v>
      </c>
      <c r="W3079" t="s">
        <v>8</v>
      </c>
      <c r="X3079" s="3">
        <v>1</v>
      </c>
      <c r="Y3079">
        <v>0</v>
      </c>
      <c r="AF3079">
        <f>Table1[[#This Row],[AB]]+Table1[[#This Row],[BB]]+Table1[[#This Row],[SF]]</f>
        <v>4</v>
      </c>
      <c r="AG3079">
        <f>Table1[[#This Row],[H]]+Table1[[#This Row],[BB]]</f>
        <v>2</v>
      </c>
      <c r="AH3079">
        <f>Table1[[#This Row],[H]]-Table1[[#This Row],[2B]]-Table1[[#This Row],[3B]]-Table1[[#This Row],[HR]]</f>
        <v>2</v>
      </c>
      <c r="AI3079" s="3">
        <f>IF(Table1[[#This Row],[Team_Game_Number]] &gt;_xlfn.MAXIFS(Table1[Team_Game_Number],Table1[Team],Table1[[#This Row],[Team]]) - 5,1,0)</f>
        <v>0</v>
      </c>
      <c r="AJ3079" cm="1">
        <f t="array" ref="AJ3079">MATCH(Table1[[#This Row],[Game_ID]],_xlfn.UNIQUE(_xlfn._xlws.FILTER(Table1[Game_ID],Table1[Team]=Table1[[#This Row],[Team]])),0)</f>
        <v>23</v>
      </c>
      <c r="AK3079">
        <f>IF(Table1[[#This Row],[Last5_Flag]]=1,1,0)</f>
        <v>0</v>
      </c>
      <c r="AL3079">
        <f>COUNTIFS(
    Table1[Player Name], Table1[[#This Row],[Player Name]],
    Table1[Position], Table1[[#This Row],[Position]]
)</f>
        <v>28</v>
      </c>
      <c r="AM3079" t="str" cm="1">
        <f t="array" ref="AM30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080" spans="1:39" x14ac:dyDescent="0.2">
      <c r="A3080" t="str">
        <f>TEXT(Table1[[#This Row],[Date]],"yyyymmdd") &amp; "_" &amp; (LEFT(D3080,3) &amp; "_" &amp; LEFT(E3080,3) &amp; "_" &amp; (Table1[[#This Row],[Game_no.]]))</f>
        <v>20260325_Con_Gle_1</v>
      </c>
      <c r="B3080" s="1">
        <v>46106</v>
      </c>
      <c r="C3080" s="3">
        <v>1</v>
      </c>
      <c r="D3080" t="s">
        <v>97</v>
      </c>
      <c r="E3080" t="s">
        <v>71</v>
      </c>
      <c r="F3080" t="s">
        <v>97</v>
      </c>
      <c r="G3080" t="s">
        <v>71</v>
      </c>
      <c r="H3080" t="s">
        <v>101</v>
      </c>
      <c r="I3080" t="str">
        <f>TRIM(SUBSTITUTE(Table1[[#This Row],[Player]], " ", ""))</f>
        <v>L.Lewis</v>
      </c>
      <c r="J3080">
        <v>3</v>
      </c>
      <c r="K3080">
        <v>1</v>
      </c>
      <c r="L3080">
        <v>0</v>
      </c>
      <c r="M3080">
        <v>0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f t="shared" si="137"/>
        <v>0</v>
      </c>
      <c r="W3080" t="s">
        <v>48</v>
      </c>
      <c r="X3080" s="3">
        <v>2</v>
      </c>
      <c r="Y3080">
        <v>0</v>
      </c>
      <c r="AF3080">
        <f>Table1[[#This Row],[AB]]+Table1[[#This Row],[BB]]+Table1[[#This Row],[SF]]</f>
        <v>4</v>
      </c>
      <c r="AG3080">
        <f>Table1[[#This Row],[H]]+Table1[[#This Row],[BB]]</f>
        <v>1</v>
      </c>
      <c r="AH3080">
        <f>Table1[[#This Row],[H]]-Table1[[#This Row],[2B]]-Table1[[#This Row],[3B]]-Table1[[#This Row],[HR]]</f>
        <v>0</v>
      </c>
      <c r="AI3080" s="3">
        <f>IF(Table1[[#This Row],[Team_Game_Number]] &gt;_xlfn.MAXIFS(Table1[Team_Game_Number],Table1[Team],Table1[[#This Row],[Team]]) - 5,1,0)</f>
        <v>0</v>
      </c>
      <c r="AJ3080" cm="1">
        <f t="array" ref="AJ3080">MATCH(Table1[[#This Row],[Game_ID]],_xlfn.UNIQUE(_xlfn._xlws.FILTER(Table1[Game_ID],Table1[Team]=Table1[[#This Row],[Team]])),0)</f>
        <v>23</v>
      </c>
      <c r="AK3080">
        <f>IF(Table1[[#This Row],[Last5_Flag]]=1,1,0)</f>
        <v>0</v>
      </c>
      <c r="AL3080">
        <f>COUNTIFS(
    Table1[Player Name], Table1[[#This Row],[Player Name]],
    Table1[Position], Table1[[#This Row],[Position]]
)</f>
        <v>28</v>
      </c>
      <c r="AM3080" t="str" cm="1">
        <f t="array" ref="AM30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081" spans="1:39" x14ac:dyDescent="0.2">
      <c r="A3081" t="str">
        <f>TEXT(Table1[[#This Row],[Date]],"yyyymmdd") &amp; "_" &amp; (LEFT(D3081,3) &amp; "_" &amp; LEFT(E3081,3) &amp; "_" &amp; (Table1[[#This Row],[Game_no.]]))</f>
        <v>20260325_Con_Gle_1</v>
      </c>
      <c r="B3081" s="1">
        <v>46106</v>
      </c>
      <c r="C3081" s="3">
        <v>1</v>
      </c>
      <c r="D3081" t="s">
        <v>97</v>
      </c>
      <c r="E3081" t="s">
        <v>71</v>
      </c>
      <c r="F3081" t="s">
        <v>97</v>
      </c>
      <c r="G3081" t="s">
        <v>71</v>
      </c>
      <c r="H3081" t="s">
        <v>100</v>
      </c>
      <c r="I3081" t="str">
        <f>TRIM(SUBSTITUTE(Table1[[#This Row],[Player]], " ", ""))</f>
        <v>M.Hollis</v>
      </c>
      <c r="J3081">
        <v>4</v>
      </c>
      <c r="K3081">
        <v>1</v>
      </c>
      <c r="L3081">
        <v>1</v>
      </c>
      <c r="M3081">
        <v>2</v>
      </c>
      <c r="N3081">
        <v>0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f t="shared" si="137"/>
        <v>5</v>
      </c>
      <c r="W3081" t="s">
        <v>58</v>
      </c>
      <c r="X3081" s="3">
        <v>3</v>
      </c>
      <c r="Y3081">
        <v>0</v>
      </c>
      <c r="Z3081">
        <v>7</v>
      </c>
      <c r="AA3081">
        <v>7</v>
      </c>
      <c r="AB3081">
        <v>3</v>
      </c>
      <c r="AC3081">
        <v>3</v>
      </c>
      <c r="AD3081">
        <v>1</v>
      </c>
      <c r="AE3081">
        <v>4</v>
      </c>
      <c r="AF3081">
        <f>Table1[[#This Row],[AB]]+Table1[[#This Row],[BB]]+Table1[[#This Row],[SF]]</f>
        <v>4</v>
      </c>
      <c r="AG3081">
        <f>Table1[[#This Row],[H]]+Table1[[#This Row],[BB]]</f>
        <v>1</v>
      </c>
      <c r="AH3081">
        <f>Table1[[#This Row],[H]]-Table1[[#This Row],[2B]]-Table1[[#This Row],[3B]]-Table1[[#This Row],[HR]]</f>
        <v>0</v>
      </c>
      <c r="AI3081" s="3">
        <f>IF(Table1[[#This Row],[Team_Game_Number]] &gt;_xlfn.MAXIFS(Table1[Team_Game_Number],Table1[Team],Table1[[#This Row],[Team]]) - 5,1,0)</f>
        <v>0</v>
      </c>
      <c r="AJ3081" cm="1">
        <f t="array" ref="AJ3081">MATCH(Table1[[#This Row],[Game_ID]],_xlfn.UNIQUE(_xlfn._xlws.FILTER(Table1[Game_ID],Table1[Team]=Table1[[#This Row],[Team]])),0)</f>
        <v>23</v>
      </c>
      <c r="AK3081">
        <f>IF(Table1[[#This Row],[Last5_Flag]]=1,1,0)</f>
        <v>0</v>
      </c>
      <c r="AL3081">
        <f>COUNTIFS(
    Table1[Player Name], Table1[[#This Row],[Player Name]],
    Table1[Position], Table1[[#This Row],[Position]]
)</f>
        <v>10</v>
      </c>
      <c r="AM3081" t="str" cm="1">
        <f t="array" ref="AM30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082" spans="1:39" x14ac:dyDescent="0.2">
      <c r="A3082" t="str">
        <f>TEXT(Table1[[#This Row],[Date]],"yyyymmdd") &amp; "_" &amp; (LEFT(D3082,3) &amp; "_" &amp; LEFT(E3082,3) &amp; "_" &amp; (Table1[[#This Row],[Game_no.]]))</f>
        <v>20260325_Con_Gle_1</v>
      </c>
      <c r="B3082" s="1">
        <v>46106</v>
      </c>
      <c r="C3082" s="3">
        <v>1</v>
      </c>
      <c r="D3082" t="s">
        <v>97</v>
      </c>
      <c r="E3082" t="s">
        <v>71</v>
      </c>
      <c r="F3082" t="s">
        <v>97</v>
      </c>
      <c r="G3082" t="s">
        <v>71</v>
      </c>
      <c r="H3082" t="s">
        <v>102</v>
      </c>
      <c r="I3082" t="str">
        <f>TRIM(SUBSTITUTE(Table1[[#This Row],[Player]], " ", ""))</f>
        <v>A.Giles</v>
      </c>
      <c r="J3082">
        <v>3</v>
      </c>
      <c r="K3082">
        <v>0</v>
      </c>
      <c r="L3082">
        <v>1</v>
      </c>
      <c r="M3082">
        <v>0</v>
      </c>
      <c r="N3082">
        <v>0</v>
      </c>
      <c r="O3082">
        <v>1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f t="shared" si="137"/>
        <v>5</v>
      </c>
      <c r="W3082" t="s">
        <v>57</v>
      </c>
      <c r="X3082" s="3">
        <v>4</v>
      </c>
      <c r="Y3082">
        <v>0</v>
      </c>
      <c r="AF3082">
        <f>Table1[[#This Row],[AB]]+Table1[[#This Row],[BB]]+Table1[[#This Row],[SF]]</f>
        <v>3</v>
      </c>
      <c r="AG3082">
        <f>Table1[[#This Row],[H]]+Table1[[#This Row],[BB]]</f>
        <v>1</v>
      </c>
      <c r="AH3082">
        <f>Table1[[#This Row],[H]]-Table1[[#This Row],[2B]]-Table1[[#This Row],[3B]]-Table1[[#This Row],[HR]]</f>
        <v>0</v>
      </c>
      <c r="AI3082" s="3">
        <f>IF(Table1[[#This Row],[Team_Game_Number]] &gt;_xlfn.MAXIFS(Table1[Team_Game_Number],Table1[Team],Table1[[#This Row],[Team]]) - 5,1,0)</f>
        <v>0</v>
      </c>
      <c r="AJ3082" cm="1">
        <f t="array" ref="AJ3082">MATCH(Table1[[#This Row],[Game_ID]],_xlfn.UNIQUE(_xlfn._xlws.FILTER(Table1[Game_ID],Table1[Team]=Table1[[#This Row],[Team]])),0)</f>
        <v>23</v>
      </c>
      <c r="AK3082">
        <f>IF(Table1[[#This Row],[Last5_Flag]]=1,1,0)</f>
        <v>0</v>
      </c>
      <c r="AL3082">
        <f>COUNTIFS(
    Table1[Player Name], Table1[[#This Row],[Player Name]],
    Table1[Position], Table1[[#This Row],[Position]]
)</f>
        <v>27</v>
      </c>
      <c r="AM3082" t="str" cm="1">
        <f t="array" ref="AM30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083" spans="1:39" x14ac:dyDescent="0.2">
      <c r="A3083" t="str">
        <f>TEXT(Table1[[#This Row],[Date]],"yyyymmdd") &amp; "_" &amp; (LEFT(D3083,3) &amp; "_" &amp; LEFT(E3083,3) &amp; "_" &amp; (Table1[[#This Row],[Game_no.]]))</f>
        <v>20260325_Con_Gle_1</v>
      </c>
      <c r="B3083" s="1">
        <v>46106</v>
      </c>
      <c r="C3083" s="3">
        <v>1</v>
      </c>
      <c r="D3083" t="s">
        <v>97</v>
      </c>
      <c r="E3083" t="s">
        <v>71</v>
      </c>
      <c r="F3083" t="s">
        <v>97</v>
      </c>
      <c r="G3083" t="s">
        <v>71</v>
      </c>
      <c r="H3083" t="s">
        <v>104</v>
      </c>
      <c r="I3083" t="str">
        <f>TRIM(SUBSTITUTE(Table1[[#This Row],[Player]], " ", ""))</f>
        <v>K.McCord</v>
      </c>
      <c r="J3083">
        <v>2</v>
      </c>
      <c r="K3083">
        <v>1</v>
      </c>
      <c r="L3083">
        <v>1</v>
      </c>
      <c r="M3083">
        <v>0</v>
      </c>
      <c r="N3083">
        <v>1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f t="shared" si="137"/>
        <v>1</v>
      </c>
      <c r="W3083" t="s">
        <v>7</v>
      </c>
      <c r="X3083" s="3">
        <v>5</v>
      </c>
      <c r="Y3083">
        <v>0</v>
      </c>
      <c r="AF3083">
        <f>Table1[[#This Row],[AB]]+Table1[[#This Row],[BB]]+Table1[[#This Row],[SF]]</f>
        <v>3</v>
      </c>
      <c r="AG3083">
        <f>Table1[[#This Row],[H]]+Table1[[#This Row],[BB]]</f>
        <v>2</v>
      </c>
      <c r="AH3083">
        <f>Table1[[#This Row],[H]]-Table1[[#This Row],[2B]]-Table1[[#This Row],[3B]]-Table1[[#This Row],[HR]]</f>
        <v>1</v>
      </c>
      <c r="AI3083" s="3">
        <f>IF(Table1[[#This Row],[Team_Game_Number]] &gt;_xlfn.MAXIFS(Table1[Team_Game_Number],Table1[Team],Table1[[#This Row],[Team]]) - 5,1,0)</f>
        <v>0</v>
      </c>
      <c r="AJ3083" cm="1">
        <f t="array" ref="AJ3083">MATCH(Table1[[#This Row],[Game_ID]],_xlfn.UNIQUE(_xlfn._xlws.FILTER(Table1[Game_ID],Table1[Team]=Table1[[#This Row],[Team]])),0)</f>
        <v>23</v>
      </c>
      <c r="AK3083">
        <f>IF(Table1[[#This Row],[Last5_Flag]]=1,1,0)</f>
        <v>0</v>
      </c>
      <c r="AL3083">
        <f>COUNTIFS(
    Table1[Player Name], Table1[[#This Row],[Player Name]],
    Table1[Position], Table1[[#This Row],[Position]]
)</f>
        <v>22</v>
      </c>
      <c r="AM3083" t="str" cm="1">
        <f t="array" ref="AM30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084" spans="1:39" x14ac:dyDescent="0.2">
      <c r="A3084" t="str">
        <f>TEXT(Table1[[#This Row],[Date]],"yyyymmdd") &amp; "_" &amp; (LEFT(D3084,3) &amp; "_" &amp; LEFT(E3084,3) &amp; "_" &amp; (Table1[[#This Row],[Game_no.]]))</f>
        <v>20260325_Con_Gle_1</v>
      </c>
      <c r="B3084" s="1">
        <v>46106</v>
      </c>
      <c r="C3084" s="3">
        <v>1</v>
      </c>
      <c r="D3084" t="s">
        <v>97</v>
      </c>
      <c r="E3084" t="s">
        <v>71</v>
      </c>
      <c r="F3084" t="s">
        <v>97</v>
      </c>
      <c r="G3084" t="s">
        <v>71</v>
      </c>
      <c r="H3084" t="s">
        <v>317</v>
      </c>
      <c r="I3084" t="str">
        <f>TRIM(SUBSTITUTE(Table1[[#This Row],[Player]], " ", ""))</f>
        <v>J.Ervin</v>
      </c>
      <c r="J3084">
        <v>3</v>
      </c>
      <c r="K3084">
        <v>0</v>
      </c>
      <c r="L3084">
        <v>0</v>
      </c>
      <c r="M3084">
        <v>0</v>
      </c>
      <c r="N3084">
        <v>0</v>
      </c>
      <c r="O3084">
        <v>2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f t="shared" si="137"/>
        <v>0</v>
      </c>
      <c r="W3084" t="s">
        <v>50</v>
      </c>
      <c r="X3084" s="3">
        <v>6</v>
      </c>
      <c r="Y3084">
        <v>0</v>
      </c>
      <c r="AF3084">
        <f>Table1[[#This Row],[AB]]+Table1[[#This Row],[BB]]+Table1[[#This Row],[SF]]</f>
        <v>3</v>
      </c>
      <c r="AG3084">
        <f>Table1[[#This Row],[H]]+Table1[[#This Row],[BB]]</f>
        <v>0</v>
      </c>
      <c r="AH3084">
        <f>Table1[[#This Row],[H]]-Table1[[#This Row],[2B]]-Table1[[#This Row],[3B]]-Table1[[#This Row],[HR]]</f>
        <v>0</v>
      </c>
      <c r="AI3084" s="3">
        <f>IF(Table1[[#This Row],[Team_Game_Number]] &gt;_xlfn.MAXIFS(Table1[Team_Game_Number],Table1[Team],Table1[[#This Row],[Team]]) - 5,1,0)</f>
        <v>0</v>
      </c>
      <c r="AJ3084" cm="1">
        <f t="array" ref="AJ3084">MATCH(Table1[[#This Row],[Game_ID]],_xlfn.UNIQUE(_xlfn._xlws.FILTER(Table1[Game_ID],Table1[Team]=Table1[[#This Row],[Team]])),0)</f>
        <v>23</v>
      </c>
      <c r="AK3084">
        <f>IF(Table1[[#This Row],[Last5_Flag]]=1,1,0)</f>
        <v>0</v>
      </c>
      <c r="AL3084">
        <f>COUNTIFS(
    Table1[Player Name], Table1[[#This Row],[Player Name]],
    Table1[Position], Table1[[#This Row],[Position]]
)</f>
        <v>7</v>
      </c>
      <c r="AM3084" t="str" cm="1">
        <f t="array" ref="AM30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085" spans="1:39" x14ac:dyDescent="0.2">
      <c r="A3085" t="str">
        <f>TEXT(Table1[[#This Row],[Date]],"yyyymmdd") &amp; "_" &amp; (LEFT(D3085,3) &amp; "_" &amp; LEFT(E3085,3) &amp; "_" &amp; (Table1[[#This Row],[Game_no.]]))</f>
        <v>20260325_Con_Gle_1</v>
      </c>
      <c r="B3085" s="1">
        <v>46106</v>
      </c>
      <c r="C3085" s="3">
        <v>1</v>
      </c>
      <c r="D3085" t="s">
        <v>97</v>
      </c>
      <c r="E3085" t="s">
        <v>71</v>
      </c>
      <c r="F3085" t="s">
        <v>97</v>
      </c>
      <c r="G3085" t="s">
        <v>71</v>
      </c>
      <c r="H3085" t="s">
        <v>103</v>
      </c>
      <c r="I3085" t="str">
        <f>TRIM(SUBSTITUTE(Table1[[#This Row],[Player]], " ", ""))</f>
        <v>M.Gleason</v>
      </c>
      <c r="J3085">
        <v>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f t="shared" si="137"/>
        <v>0</v>
      </c>
      <c r="W3085" t="s">
        <v>53</v>
      </c>
      <c r="X3085" s="3">
        <v>7</v>
      </c>
      <c r="Y3085">
        <v>0</v>
      </c>
      <c r="AF3085">
        <f>Table1[[#This Row],[AB]]+Table1[[#This Row],[BB]]+Table1[[#This Row],[SF]]</f>
        <v>2</v>
      </c>
      <c r="AG3085">
        <f>Table1[[#This Row],[H]]+Table1[[#This Row],[BB]]</f>
        <v>0</v>
      </c>
      <c r="AH3085">
        <f>Table1[[#This Row],[H]]-Table1[[#This Row],[2B]]-Table1[[#This Row],[3B]]-Table1[[#This Row],[HR]]</f>
        <v>0</v>
      </c>
      <c r="AI3085" s="3">
        <f>IF(Table1[[#This Row],[Team_Game_Number]] &gt;_xlfn.MAXIFS(Table1[Team_Game_Number],Table1[Team],Table1[[#This Row],[Team]]) - 5,1,0)</f>
        <v>0</v>
      </c>
      <c r="AJ3085" cm="1">
        <f t="array" ref="AJ3085">MATCH(Table1[[#This Row],[Game_ID]],_xlfn.UNIQUE(_xlfn._xlws.FILTER(Table1[Game_ID],Table1[Team]=Table1[[#This Row],[Team]])),0)</f>
        <v>23</v>
      </c>
      <c r="AK3085">
        <f>IF(Table1[[#This Row],[Last5_Flag]]=1,1,0)</f>
        <v>0</v>
      </c>
      <c r="AL3085">
        <f>COUNTIFS(
    Table1[Player Name], Table1[[#This Row],[Player Name]],
    Table1[Position], Table1[[#This Row],[Position]]
)</f>
        <v>21</v>
      </c>
      <c r="AM3085" t="str" cm="1">
        <f t="array" ref="AM30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086" spans="1:39" x14ac:dyDescent="0.2">
      <c r="A3086" t="str">
        <f>TEXT(Table1[[#This Row],[Date]],"yyyymmdd") &amp; "_" &amp; (LEFT(D3086,3) &amp; "_" &amp; LEFT(E3086,3) &amp; "_" &amp; (Table1[[#This Row],[Game_no.]]))</f>
        <v>20260325_Con_Gle_1</v>
      </c>
      <c r="B3086" s="1">
        <v>46106</v>
      </c>
      <c r="C3086" s="3">
        <v>1</v>
      </c>
      <c r="D3086" t="s">
        <v>97</v>
      </c>
      <c r="E3086" t="s">
        <v>71</v>
      </c>
      <c r="F3086" t="s">
        <v>97</v>
      </c>
      <c r="G3086" t="s">
        <v>71</v>
      </c>
      <c r="H3086" t="s">
        <v>105</v>
      </c>
      <c r="I3086" t="str">
        <f>TRIM(SUBSTITUTE(Table1[[#This Row],[Player]], " ", ""))</f>
        <v>K.Sholter</v>
      </c>
      <c r="J3086">
        <v>3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f t="shared" si="137"/>
        <v>0</v>
      </c>
      <c r="W3086" t="s">
        <v>52</v>
      </c>
      <c r="X3086" s="3">
        <v>8</v>
      </c>
      <c r="Y3086">
        <v>0</v>
      </c>
      <c r="AF3086">
        <f>Table1[[#This Row],[AB]]+Table1[[#This Row],[BB]]+Table1[[#This Row],[SF]]</f>
        <v>3</v>
      </c>
      <c r="AG3086">
        <f>Table1[[#This Row],[H]]+Table1[[#This Row],[BB]]</f>
        <v>0</v>
      </c>
      <c r="AH3086">
        <f>Table1[[#This Row],[H]]-Table1[[#This Row],[2B]]-Table1[[#This Row],[3B]]-Table1[[#This Row],[HR]]</f>
        <v>0</v>
      </c>
      <c r="AI3086" s="3">
        <f>IF(Table1[[#This Row],[Team_Game_Number]] &gt;_xlfn.MAXIFS(Table1[Team_Game_Number],Table1[Team],Table1[[#This Row],[Team]]) - 5,1,0)</f>
        <v>0</v>
      </c>
      <c r="AJ3086" cm="1">
        <f t="array" ref="AJ3086">MATCH(Table1[[#This Row],[Game_ID]],_xlfn.UNIQUE(_xlfn._xlws.FILTER(Table1[Game_ID],Table1[Team]=Table1[[#This Row],[Team]])),0)</f>
        <v>23</v>
      </c>
      <c r="AK3086">
        <f>IF(Table1[[#This Row],[Last5_Flag]]=1,1,0)</f>
        <v>0</v>
      </c>
      <c r="AL3086">
        <f>COUNTIFS(
    Table1[Player Name], Table1[[#This Row],[Player Name]],
    Table1[Position], Table1[[#This Row],[Position]]
)</f>
        <v>16</v>
      </c>
      <c r="AM3086" t="str" cm="1">
        <f t="array" ref="AM30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87" spans="1:39" x14ac:dyDescent="0.2">
      <c r="A3087" t="str">
        <f>TEXT(Table1[[#This Row],[Date]],"yyyymmdd") &amp; "_" &amp; (LEFT(D3087,3) &amp; "_" &amp; LEFT(E3087,3) &amp; "_" &amp; (Table1[[#This Row],[Game_no.]]))</f>
        <v>20260325_Con_Gle_1</v>
      </c>
      <c r="B3087" s="1">
        <v>46106</v>
      </c>
      <c r="C3087" s="3">
        <v>1</v>
      </c>
      <c r="D3087" t="s">
        <v>97</v>
      </c>
      <c r="E3087" t="s">
        <v>71</v>
      </c>
      <c r="F3087" t="s">
        <v>97</v>
      </c>
      <c r="G3087" t="s">
        <v>71</v>
      </c>
      <c r="H3087" t="s">
        <v>111</v>
      </c>
      <c r="I3087" t="str">
        <f>TRIM(SUBSTITUTE(Table1[[#This Row],[Player]], " ", ""))</f>
        <v>H.Niten</v>
      </c>
      <c r="J3087">
        <v>2</v>
      </c>
      <c r="K3087">
        <v>1</v>
      </c>
      <c r="L3087">
        <v>1</v>
      </c>
      <c r="M3087">
        <v>3</v>
      </c>
      <c r="N3087">
        <v>1</v>
      </c>
      <c r="O3087">
        <v>1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f t="shared" si="137"/>
        <v>5</v>
      </c>
      <c r="W3087" t="s">
        <v>54</v>
      </c>
      <c r="X3087" s="3">
        <v>9</v>
      </c>
      <c r="Y3087">
        <v>0</v>
      </c>
      <c r="AF3087">
        <f>Table1[[#This Row],[AB]]+Table1[[#This Row],[BB]]+Table1[[#This Row],[SF]]</f>
        <v>3</v>
      </c>
      <c r="AG3087">
        <f>Table1[[#This Row],[H]]+Table1[[#This Row],[BB]]</f>
        <v>2</v>
      </c>
      <c r="AH3087">
        <f>Table1[[#This Row],[H]]-Table1[[#This Row],[2B]]-Table1[[#This Row],[3B]]-Table1[[#This Row],[HR]]</f>
        <v>0</v>
      </c>
      <c r="AI3087" s="3">
        <f>IF(Table1[[#This Row],[Team_Game_Number]] &gt;_xlfn.MAXIFS(Table1[Team_Game_Number],Table1[Team],Table1[[#This Row],[Team]]) - 5,1,0)</f>
        <v>0</v>
      </c>
      <c r="AJ3087" cm="1">
        <f t="array" ref="AJ3087">MATCH(Table1[[#This Row],[Game_ID]],_xlfn.UNIQUE(_xlfn._xlws.FILTER(Table1[Game_ID],Table1[Team]=Table1[[#This Row],[Team]])),0)</f>
        <v>23</v>
      </c>
      <c r="AK3087">
        <f>IF(Table1[[#This Row],[Last5_Flag]]=1,1,0)</f>
        <v>0</v>
      </c>
      <c r="AL3087">
        <f>COUNTIFS(
    Table1[Player Name], Table1[[#This Row],[Player Name]],
    Table1[Position], Table1[[#This Row],[Position]]
)</f>
        <v>7</v>
      </c>
      <c r="AM3087" t="str" cm="1">
        <f t="array" ref="AM30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88" spans="1:39" x14ac:dyDescent="0.2">
      <c r="A3088" t="str">
        <f>TEXT(Table1[[#This Row],[Date]],"yyyymmdd") &amp; "_" &amp; (LEFT(D3088,3) &amp; "_" &amp; LEFT(E3088,3) &amp; "_" &amp; (Table1[[#This Row],[Game_no.]]))</f>
        <v>20260325_Con_Gle_1</v>
      </c>
      <c r="B3088" s="1">
        <v>46106</v>
      </c>
      <c r="C3088" s="3">
        <v>1</v>
      </c>
      <c r="D3088" t="s">
        <v>97</v>
      </c>
      <c r="E3088" t="s">
        <v>71</v>
      </c>
      <c r="F3088" t="s">
        <v>97</v>
      </c>
      <c r="G3088" t="s">
        <v>71</v>
      </c>
      <c r="H3088" t="s">
        <v>107</v>
      </c>
      <c r="I3088" t="str">
        <f>TRIM(SUBSTITUTE(Table1[[#This Row],[Player]], " ", ""))</f>
        <v>G.Dodson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f t="shared" si="137"/>
        <v>0</v>
      </c>
      <c r="W3088" t="s">
        <v>54</v>
      </c>
      <c r="X3088" s="3"/>
      <c r="Y3088">
        <v>0</v>
      </c>
      <c r="AF3088">
        <f>Table1[[#This Row],[AB]]+Table1[[#This Row],[BB]]+Table1[[#This Row],[SF]]</f>
        <v>0</v>
      </c>
      <c r="AG3088">
        <f>Table1[[#This Row],[H]]+Table1[[#This Row],[BB]]</f>
        <v>0</v>
      </c>
      <c r="AH3088">
        <f>Table1[[#This Row],[H]]-Table1[[#This Row],[2B]]-Table1[[#This Row],[3B]]-Table1[[#This Row],[HR]]</f>
        <v>0</v>
      </c>
      <c r="AI3088" s="3">
        <f>IF(Table1[[#This Row],[Team_Game_Number]] &gt;_xlfn.MAXIFS(Table1[Team_Game_Number],Table1[Team],Table1[[#This Row],[Team]]) - 5,1,0)</f>
        <v>0</v>
      </c>
      <c r="AJ3088" cm="1">
        <f t="array" ref="AJ3088">MATCH(Table1[[#This Row],[Game_ID]],_xlfn.UNIQUE(_xlfn._xlws.FILTER(Table1[Game_ID],Table1[Team]=Table1[[#This Row],[Team]])),0)</f>
        <v>23</v>
      </c>
      <c r="AK3088">
        <f>IF(Table1[[#This Row],[Last5_Flag]]=1,1,0)</f>
        <v>0</v>
      </c>
      <c r="AL3088">
        <f>COUNTIFS(
    Table1[Player Name], Table1[[#This Row],[Player Name]],
    Table1[Position], Table1[[#This Row],[Position]]
)</f>
        <v>16</v>
      </c>
      <c r="AM3088" t="str" cm="1">
        <f t="array" ref="AM30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089" spans="1:39" x14ac:dyDescent="0.2">
      <c r="A3089" t="str">
        <f>TEXT(Table1[[#This Row],[Date]],"yyyymmdd") &amp; "_" &amp; (LEFT(D3089,3) &amp; "_" &amp; LEFT(E3089,3) &amp; "_" &amp; (Table1[[#This Row],[Game_no.]]))</f>
        <v>20260325_Con_Gle_1</v>
      </c>
      <c r="B3089" s="1">
        <v>46106</v>
      </c>
      <c r="C3089" s="3">
        <v>1</v>
      </c>
      <c r="D3089" t="s">
        <v>97</v>
      </c>
      <c r="E3089" t="s">
        <v>71</v>
      </c>
      <c r="F3089" t="s">
        <v>97</v>
      </c>
      <c r="G3089" t="s">
        <v>71</v>
      </c>
      <c r="H3089" t="s">
        <v>99</v>
      </c>
      <c r="I3089" t="str">
        <f>TRIM(SUBSTITUTE(Table1[[#This Row],[Player]], " ", ""))</f>
        <v>B.Jamerson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f t="shared" si="137"/>
        <v>0</v>
      </c>
      <c r="W3089" t="s">
        <v>43</v>
      </c>
      <c r="X3089" s="3"/>
      <c r="Y3089">
        <v>0</v>
      </c>
      <c r="AF3089">
        <f>Table1[[#This Row],[AB]]+Table1[[#This Row],[BB]]+Table1[[#This Row],[SF]]</f>
        <v>0</v>
      </c>
      <c r="AG3089">
        <f>Table1[[#This Row],[H]]+Table1[[#This Row],[BB]]</f>
        <v>0</v>
      </c>
      <c r="AH3089">
        <f>Table1[[#This Row],[H]]-Table1[[#This Row],[2B]]-Table1[[#This Row],[3B]]-Table1[[#This Row],[HR]]</f>
        <v>0</v>
      </c>
      <c r="AI3089" s="3">
        <f>IF(Table1[[#This Row],[Team_Game_Number]] &gt;_xlfn.MAXIFS(Table1[Team_Game_Number],Table1[Team],Table1[[#This Row],[Team]]) - 5,1,0)</f>
        <v>0</v>
      </c>
      <c r="AJ3089" cm="1">
        <f t="array" ref="AJ3089">MATCH(Table1[[#This Row],[Game_ID]],_xlfn.UNIQUE(_xlfn._xlws.FILTER(Table1[Game_ID],Table1[Team]=Table1[[#This Row],[Team]])),0)</f>
        <v>23</v>
      </c>
      <c r="AK3089">
        <f>IF(Table1[[#This Row],[Last5_Flag]]=1,1,0)</f>
        <v>0</v>
      </c>
      <c r="AL3089">
        <f>COUNTIFS(
    Table1[Player Name], Table1[[#This Row],[Player Name]],
    Table1[Position], Table1[[#This Row],[Position]]
)</f>
        <v>12</v>
      </c>
      <c r="AM3089" t="str" cm="1">
        <f t="array" ref="AM30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090" spans="1:39" x14ac:dyDescent="0.2">
      <c r="A3090" t="str">
        <f>TEXT(Table1[[#This Row],[Date]],"yyyymmdd") &amp; "_" &amp; (LEFT(D3090,3) &amp; "_" &amp; LEFT(E3090,3) &amp; "_" &amp; (Table1[[#This Row],[Game_no.]]))</f>
        <v>20260325_Wes_Whe_1</v>
      </c>
      <c r="B3090" s="1">
        <v>46106</v>
      </c>
      <c r="C3090" s="3">
        <v>1</v>
      </c>
      <c r="D3090" t="s">
        <v>152</v>
      </c>
      <c r="E3090" t="s">
        <v>270</v>
      </c>
      <c r="F3090" t="s">
        <v>270</v>
      </c>
      <c r="G3090" t="s">
        <v>152</v>
      </c>
      <c r="H3090" t="s">
        <v>330</v>
      </c>
      <c r="I3090" t="str">
        <f>TRIM(SUBSTITUTE(Table1[[#This Row],[Player]], " ", ""))</f>
        <v>M.Harrison</v>
      </c>
      <c r="J3090">
        <v>4</v>
      </c>
      <c r="K3090">
        <v>0</v>
      </c>
      <c r="L3090">
        <v>2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f t="shared" si="137"/>
        <v>2</v>
      </c>
      <c r="W3090" t="s">
        <v>54</v>
      </c>
      <c r="X3090" s="3">
        <v>1</v>
      </c>
      <c r="Y3090">
        <v>0</v>
      </c>
      <c r="AF3090">
        <f>Table1[[#This Row],[AB]]+Table1[[#This Row],[BB]]+Table1[[#This Row],[SF]]</f>
        <v>4</v>
      </c>
      <c r="AG3090">
        <f>Table1[[#This Row],[H]]+Table1[[#This Row],[BB]]</f>
        <v>2</v>
      </c>
      <c r="AH3090">
        <f>Table1[[#This Row],[H]]-Table1[[#This Row],[2B]]-Table1[[#This Row],[3B]]-Table1[[#This Row],[HR]]</f>
        <v>2</v>
      </c>
      <c r="AI3090" s="3">
        <f>IF(Table1[[#This Row],[Team_Game_Number]] &gt;_xlfn.MAXIFS(Table1[Team_Game_Number],Table1[Team],Table1[[#This Row],[Team]]) - 5,1,0)</f>
        <v>0</v>
      </c>
      <c r="AJ3090" cm="1">
        <f t="array" ref="AJ3090">MATCH(Table1[[#This Row],[Game_ID]],_xlfn.UNIQUE(_xlfn._xlws.FILTER(Table1[Game_ID],Table1[Team]=Table1[[#This Row],[Team]])),0)</f>
        <v>23</v>
      </c>
      <c r="AK3090">
        <f>IF(Table1[[#This Row],[Last5_Flag]]=1,1,0)</f>
        <v>0</v>
      </c>
      <c r="AL3090">
        <f>COUNTIFS(
    Table1[Player Name], Table1[[#This Row],[Player Name]],
    Table1[Position], Table1[[#This Row],[Position]]
)</f>
        <v>11</v>
      </c>
      <c r="AM3090" t="str" cm="1">
        <f t="array" ref="AM30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091" spans="1:39" x14ac:dyDescent="0.2">
      <c r="A3091" t="str">
        <f>TEXT(Table1[[#This Row],[Date]],"yyyymmdd") &amp; "_" &amp; (LEFT(D3091,3) &amp; "_" &amp; LEFT(E3091,3) &amp; "_" &amp; (Table1[[#This Row],[Game_no.]]))</f>
        <v>20260325_Wes_Whe_1</v>
      </c>
      <c r="B3091" s="1">
        <v>46106</v>
      </c>
      <c r="C3091" s="3">
        <v>1</v>
      </c>
      <c r="D3091" t="s">
        <v>152</v>
      </c>
      <c r="E3091" t="s">
        <v>270</v>
      </c>
      <c r="F3091" t="s">
        <v>270</v>
      </c>
      <c r="G3091" t="s">
        <v>152</v>
      </c>
      <c r="H3091" t="s">
        <v>282</v>
      </c>
      <c r="I3091" t="str">
        <f>TRIM(SUBSTITUTE(Table1[[#This Row],[Player]], " ", ""))</f>
        <v>A.Kresak</v>
      </c>
      <c r="J3091">
        <v>3</v>
      </c>
      <c r="K3091">
        <v>1</v>
      </c>
      <c r="L3091">
        <v>3</v>
      </c>
      <c r="M3091">
        <v>2</v>
      </c>
      <c r="N3091">
        <v>1</v>
      </c>
      <c r="O3091">
        <v>0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f t="shared" si="137"/>
        <v>5</v>
      </c>
      <c r="W3091" t="s">
        <v>53</v>
      </c>
      <c r="X3091" s="3">
        <v>2</v>
      </c>
      <c r="Y3091">
        <v>0</v>
      </c>
      <c r="AF3091">
        <f>Table1[[#This Row],[AB]]+Table1[[#This Row],[BB]]+Table1[[#This Row],[SF]]</f>
        <v>4</v>
      </c>
      <c r="AG3091">
        <f>Table1[[#This Row],[H]]+Table1[[#This Row],[BB]]</f>
        <v>4</v>
      </c>
      <c r="AH3091">
        <f>Table1[[#This Row],[H]]-Table1[[#This Row],[2B]]-Table1[[#This Row],[3B]]-Table1[[#This Row],[HR]]</f>
        <v>2</v>
      </c>
      <c r="AI3091" s="3">
        <f>IF(Table1[[#This Row],[Team_Game_Number]] &gt;_xlfn.MAXIFS(Table1[Team_Game_Number],Table1[Team],Table1[[#This Row],[Team]]) - 5,1,0)</f>
        <v>0</v>
      </c>
      <c r="AJ3091" cm="1">
        <f t="array" ref="AJ3091">MATCH(Table1[[#This Row],[Game_ID]],_xlfn.UNIQUE(_xlfn._xlws.FILTER(Table1[Game_ID],Table1[Team]=Table1[[#This Row],[Team]])),0)</f>
        <v>23</v>
      </c>
      <c r="AK3091">
        <f>IF(Table1[[#This Row],[Last5_Flag]]=1,1,0)</f>
        <v>0</v>
      </c>
      <c r="AL3091">
        <f>COUNTIFS(
    Table1[Player Name], Table1[[#This Row],[Player Name]],
    Table1[Position], Table1[[#This Row],[Position]]
)</f>
        <v>19</v>
      </c>
      <c r="AM3091" t="str" cm="1">
        <f t="array" ref="AM30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092" spans="1:39" x14ac:dyDescent="0.2">
      <c r="A3092" t="str">
        <f>TEXT(Table1[[#This Row],[Date]],"yyyymmdd") &amp; "_" &amp; (LEFT(D3092,3) &amp; "_" &amp; LEFT(E3092,3) &amp; "_" &amp; (Table1[[#This Row],[Game_no.]]))</f>
        <v>20260325_Wes_Whe_1</v>
      </c>
      <c r="B3092" s="1">
        <v>46106</v>
      </c>
      <c r="C3092" s="3">
        <v>1</v>
      </c>
      <c r="D3092" t="s">
        <v>152</v>
      </c>
      <c r="E3092" t="s">
        <v>270</v>
      </c>
      <c r="F3092" t="s">
        <v>270</v>
      </c>
      <c r="G3092" t="s">
        <v>152</v>
      </c>
      <c r="H3092" t="s">
        <v>274</v>
      </c>
      <c r="I3092" t="str">
        <f>TRIM(SUBSTITUTE(Table1[[#This Row],[Player]], " ", ""))</f>
        <v>M.Burns</v>
      </c>
      <c r="J3092">
        <v>3</v>
      </c>
      <c r="K3092">
        <v>0</v>
      </c>
      <c r="L3092">
        <v>0</v>
      </c>
      <c r="M3092">
        <v>0</v>
      </c>
      <c r="N3092">
        <v>1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f t="shared" si="137"/>
        <v>0</v>
      </c>
      <c r="W3092" t="s">
        <v>43</v>
      </c>
      <c r="X3092" s="3">
        <v>3</v>
      </c>
      <c r="Y3092">
        <v>0</v>
      </c>
      <c r="AF3092">
        <f>Table1[[#This Row],[AB]]+Table1[[#This Row],[BB]]+Table1[[#This Row],[SF]]</f>
        <v>4</v>
      </c>
      <c r="AG3092">
        <f>Table1[[#This Row],[H]]+Table1[[#This Row],[BB]]</f>
        <v>1</v>
      </c>
      <c r="AH3092">
        <f>Table1[[#This Row],[H]]-Table1[[#This Row],[2B]]-Table1[[#This Row],[3B]]-Table1[[#This Row],[HR]]</f>
        <v>0</v>
      </c>
      <c r="AI3092" s="3">
        <f>IF(Table1[[#This Row],[Team_Game_Number]] &gt;_xlfn.MAXIFS(Table1[Team_Game_Number],Table1[Team],Table1[[#This Row],[Team]]) - 5,1,0)</f>
        <v>0</v>
      </c>
      <c r="AJ3092" cm="1">
        <f t="array" ref="AJ3092">MATCH(Table1[[#This Row],[Game_ID]],_xlfn.UNIQUE(_xlfn._xlws.FILTER(Table1[Game_ID],Table1[Team]=Table1[[#This Row],[Team]])),0)</f>
        <v>23</v>
      </c>
      <c r="AK3092">
        <f>IF(Table1[[#This Row],[Last5_Flag]]=1,1,0)</f>
        <v>0</v>
      </c>
      <c r="AL3092">
        <f>COUNTIFS(
    Table1[Player Name], Table1[[#This Row],[Player Name]],
    Table1[Position], Table1[[#This Row],[Position]]
)</f>
        <v>12</v>
      </c>
      <c r="AM3092" t="str" cm="1">
        <f t="array" ref="AM30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093" spans="1:39" x14ac:dyDescent="0.2">
      <c r="A3093" t="str">
        <f>TEXT(Table1[[#This Row],[Date]],"yyyymmdd") &amp; "_" &amp; (LEFT(D3093,3) &amp; "_" &amp; LEFT(E3093,3) &amp; "_" &amp; (Table1[[#This Row],[Game_no.]]))</f>
        <v>20260325_Wes_Whe_1</v>
      </c>
      <c r="B3093" s="1">
        <v>46106</v>
      </c>
      <c r="C3093" s="3">
        <v>1</v>
      </c>
      <c r="D3093" t="s">
        <v>152</v>
      </c>
      <c r="E3093" t="s">
        <v>270</v>
      </c>
      <c r="F3093" t="s">
        <v>270</v>
      </c>
      <c r="G3093" t="s">
        <v>152</v>
      </c>
      <c r="H3093" t="s">
        <v>501</v>
      </c>
      <c r="I3093" t="str">
        <f>TRIM(SUBSTITUTE(Table1[[#This Row],[Player]], " ", ""))</f>
        <v>H.Rainer</v>
      </c>
      <c r="J3093">
        <v>0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f t="shared" si="137"/>
        <v>0</v>
      </c>
      <c r="W3093" t="s">
        <v>73</v>
      </c>
      <c r="X3093" s="3"/>
      <c r="Y3093">
        <v>0</v>
      </c>
      <c r="AF3093">
        <f>Table1[[#This Row],[AB]]+Table1[[#This Row],[BB]]+Table1[[#This Row],[SF]]</f>
        <v>0</v>
      </c>
      <c r="AG3093">
        <f>Table1[[#This Row],[H]]+Table1[[#This Row],[BB]]</f>
        <v>0</v>
      </c>
      <c r="AH3093">
        <f>Table1[[#This Row],[H]]-Table1[[#This Row],[2B]]-Table1[[#This Row],[3B]]-Table1[[#This Row],[HR]]</f>
        <v>0</v>
      </c>
      <c r="AI3093" s="3">
        <f>IF(Table1[[#This Row],[Team_Game_Number]] &gt;_xlfn.MAXIFS(Table1[Team_Game_Number],Table1[Team],Table1[[#This Row],[Team]]) - 5,1,0)</f>
        <v>0</v>
      </c>
      <c r="AJ3093" cm="1">
        <f t="array" ref="AJ3093">MATCH(Table1[[#This Row],[Game_ID]],_xlfn.UNIQUE(_xlfn._xlws.FILTER(Table1[Game_ID],Table1[Team]=Table1[[#This Row],[Team]])),0)</f>
        <v>23</v>
      </c>
      <c r="AK3093">
        <f>IF(Table1[[#This Row],[Last5_Flag]]=1,1,0)</f>
        <v>0</v>
      </c>
      <c r="AL3093">
        <f>COUNTIFS(
    Table1[Player Name], Table1[[#This Row],[Player Name]],
    Table1[Position], Table1[[#This Row],[Position]]
)</f>
        <v>3</v>
      </c>
      <c r="AM3093" t="str" cm="1">
        <f t="array" ref="AM30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094" spans="1:39" x14ac:dyDescent="0.2">
      <c r="A3094" t="str">
        <f>TEXT(Table1[[#This Row],[Date]],"yyyymmdd") &amp; "_" &amp; (LEFT(D3094,3) &amp; "_" &amp; LEFT(E3094,3) &amp; "_" &amp; (Table1[[#This Row],[Game_no.]]))</f>
        <v>20260325_Wes_Whe_1</v>
      </c>
      <c r="B3094" s="1">
        <v>46106</v>
      </c>
      <c r="C3094" s="3">
        <v>1</v>
      </c>
      <c r="D3094" t="s">
        <v>152</v>
      </c>
      <c r="E3094" t="s">
        <v>270</v>
      </c>
      <c r="F3094" t="s">
        <v>270</v>
      </c>
      <c r="G3094" t="s">
        <v>152</v>
      </c>
      <c r="H3094" t="s">
        <v>283</v>
      </c>
      <c r="I3094" t="str">
        <f>TRIM(SUBSTITUTE(Table1[[#This Row],[Player]], " ", ""))</f>
        <v>T.Taufahema</v>
      </c>
      <c r="J3094">
        <v>3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f t="shared" si="137"/>
        <v>0</v>
      </c>
      <c r="W3094" t="s">
        <v>8</v>
      </c>
      <c r="X3094" s="3">
        <v>4</v>
      </c>
      <c r="Y3094">
        <v>1</v>
      </c>
      <c r="AF3094">
        <f>Table1[[#This Row],[AB]]+Table1[[#This Row],[BB]]+Table1[[#This Row],[SF]]</f>
        <v>3</v>
      </c>
      <c r="AG3094">
        <f>Table1[[#This Row],[H]]+Table1[[#This Row],[BB]]</f>
        <v>0</v>
      </c>
      <c r="AH3094">
        <f>Table1[[#This Row],[H]]-Table1[[#This Row],[2B]]-Table1[[#This Row],[3B]]-Table1[[#This Row],[HR]]</f>
        <v>0</v>
      </c>
      <c r="AI3094" s="3">
        <f>IF(Table1[[#This Row],[Team_Game_Number]] &gt;_xlfn.MAXIFS(Table1[Team_Game_Number],Table1[Team],Table1[[#This Row],[Team]]) - 5,1,0)</f>
        <v>0</v>
      </c>
      <c r="AJ3094" cm="1">
        <f t="array" ref="AJ3094">MATCH(Table1[[#This Row],[Game_ID]],_xlfn.UNIQUE(_xlfn._xlws.FILTER(Table1[Game_ID],Table1[Team]=Table1[[#This Row],[Team]])),0)</f>
        <v>23</v>
      </c>
      <c r="AK3094">
        <f>IF(Table1[[#This Row],[Last5_Flag]]=1,1,0)</f>
        <v>0</v>
      </c>
      <c r="AL3094">
        <f>COUNTIFS(
    Table1[Player Name], Table1[[#This Row],[Player Name]],
    Table1[Position], Table1[[#This Row],[Position]]
)</f>
        <v>9</v>
      </c>
      <c r="AM3094" t="str" cm="1">
        <f t="array" ref="AM30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095" spans="1:39" x14ac:dyDescent="0.2">
      <c r="A3095" t="str">
        <f>TEXT(Table1[[#This Row],[Date]],"yyyymmdd") &amp; "_" &amp; (LEFT(D3095,3) &amp; "_" &amp; LEFT(E3095,3) &amp; "_" &amp; (Table1[[#This Row],[Game_no.]]))</f>
        <v>20260325_Wes_Whe_1</v>
      </c>
      <c r="B3095" s="1">
        <v>46106</v>
      </c>
      <c r="C3095" s="3">
        <v>1</v>
      </c>
      <c r="D3095" t="s">
        <v>152</v>
      </c>
      <c r="E3095" t="s">
        <v>270</v>
      </c>
      <c r="F3095" t="s">
        <v>270</v>
      </c>
      <c r="G3095" t="s">
        <v>152</v>
      </c>
      <c r="H3095" t="s">
        <v>281</v>
      </c>
      <c r="I3095" t="str">
        <f>TRIM(SUBSTITUTE(Table1[[#This Row],[Player]], " ", ""))</f>
        <v>B.Sanders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f t="shared" si="137"/>
        <v>0</v>
      </c>
      <c r="W3095" t="s">
        <v>74</v>
      </c>
      <c r="X3095" s="3">
        <v>4</v>
      </c>
      <c r="Y3095">
        <v>0</v>
      </c>
      <c r="AF3095">
        <f>Table1[[#This Row],[AB]]+Table1[[#This Row],[BB]]+Table1[[#This Row],[SF]]</f>
        <v>1</v>
      </c>
      <c r="AG3095">
        <f>Table1[[#This Row],[H]]+Table1[[#This Row],[BB]]</f>
        <v>0</v>
      </c>
      <c r="AH3095">
        <f>Table1[[#This Row],[H]]-Table1[[#This Row],[2B]]-Table1[[#This Row],[3B]]-Table1[[#This Row],[HR]]</f>
        <v>0</v>
      </c>
      <c r="AI3095" s="3">
        <f>IF(Table1[[#This Row],[Team_Game_Number]] &gt;_xlfn.MAXIFS(Table1[Team_Game_Number],Table1[Team],Table1[[#This Row],[Team]]) - 5,1,0)</f>
        <v>0</v>
      </c>
      <c r="AJ3095" cm="1">
        <f t="array" ref="AJ3095">MATCH(Table1[[#This Row],[Game_ID]],_xlfn.UNIQUE(_xlfn._xlws.FILTER(Table1[Game_ID],Table1[Team]=Table1[[#This Row],[Team]])),0)</f>
        <v>23</v>
      </c>
      <c r="AK3095">
        <f>IF(Table1[[#This Row],[Last5_Flag]]=1,1,0)</f>
        <v>0</v>
      </c>
      <c r="AL3095">
        <f>COUNTIFS(
    Table1[Player Name], Table1[[#This Row],[Player Name]],
    Table1[Position], Table1[[#This Row],[Position]]
)</f>
        <v>5</v>
      </c>
      <c r="AM3095" t="str" cm="1">
        <f t="array" ref="AM30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096" spans="1:39" x14ac:dyDescent="0.2">
      <c r="A3096" t="str">
        <f>TEXT(Table1[[#This Row],[Date]],"yyyymmdd") &amp; "_" &amp; (LEFT(D3096,3) &amp; "_" &amp; LEFT(E3096,3) &amp; "_" &amp; (Table1[[#This Row],[Game_no.]]))</f>
        <v>20260325_Wes_Whe_1</v>
      </c>
      <c r="B3096" s="1">
        <v>46106</v>
      </c>
      <c r="C3096" s="3">
        <v>1</v>
      </c>
      <c r="D3096" t="s">
        <v>152</v>
      </c>
      <c r="E3096" t="s">
        <v>270</v>
      </c>
      <c r="F3096" t="s">
        <v>270</v>
      </c>
      <c r="G3096" t="s">
        <v>152</v>
      </c>
      <c r="H3096" t="s">
        <v>323</v>
      </c>
      <c r="I3096" t="str">
        <f>TRIM(SUBSTITUTE(Table1[[#This Row],[Player]], " ", ""))</f>
        <v>R.Casassa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f t="shared" si="137"/>
        <v>0</v>
      </c>
      <c r="W3096" t="s">
        <v>73</v>
      </c>
      <c r="X3096" s="3"/>
      <c r="Y3096">
        <v>0</v>
      </c>
      <c r="AF3096">
        <f>Table1[[#This Row],[AB]]+Table1[[#This Row],[BB]]+Table1[[#This Row],[SF]]</f>
        <v>0</v>
      </c>
      <c r="AG3096">
        <f>Table1[[#This Row],[H]]+Table1[[#This Row],[BB]]</f>
        <v>0</v>
      </c>
      <c r="AH3096">
        <f>Table1[[#This Row],[H]]-Table1[[#This Row],[2B]]-Table1[[#This Row],[3B]]-Table1[[#This Row],[HR]]</f>
        <v>0</v>
      </c>
      <c r="AI3096" s="3">
        <f>IF(Table1[[#This Row],[Team_Game_Number]] &gt;_xlfn.MAXIFS(Table1[Team_Game_Number],Table1[Team],Table1[[#This Row],[Team]]) - 5,1,0)</f>
        <v>0</v>
      </c>
      <c r="AJ3096" cm="1">
        <f t="array" ref="AJ3096">MATCH(Table1[[#This Row],[Game_ID]],_xlfn.UNIQUE(_xlfn._xlws.FILTER(Table1[Game_ID],Table1[Team]=Table1[[#This Row],[Team]])),0)</f>
        <v>23</v>
      </c>
      <c r="AK3096">
        <f>IF(Table1[[#This Row],[Last5_Flag]]=1,1,0)</f>
        <v>0</v>
      </c>
      <c r="AL3096">
        <f>COUNTIFS(
    Table1[Player Name], Table1[[#This Row],[Player Name]],
    Table1[Position], Table1[[#This Row],[Position]]
)</f>
        <v>5</v>
      </c>
      <c r="AM3096" t="str" cm="1">
        <f t="array" ref="AM30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097" spans="1:39" x14ac:dyDescent="0.2">
      <c r="A3097" t="str">
        <f>TEXT(Table1[[#This Row],[Date]],"yyyymmdd") &amp; "_" &amp; (LEFT(D3097,3) &amp; "_" &amp; LEFT(E3097,3) &amp; "_" &amp; (Table1[[#This Row],[Game_no.]]))</f>
        <v>20260325_Wes_Whe_1</v>
      </c>
      <c r="B3097" s="1">
        <v>46106</v>
      </c>
      <c r="C3097" s="3">
        <v>1</v>
      </c>
      <c r="D3097" t="s">
        <v>152</v>
      </c>
      <c r="E3097" t="s">
        <v>270</v>
      </c>
      <c r="F3097" t="s">
        <v>270</v>
      </c>
      <c r="G3097" t="s">
        <v>152</v>
      </c>
      <c r="H3097" t="s">
        <v>277</v>
      </c>
      <c r="I3097" t="str">
        <f>TRIM(SUBSTITUTE(Table1[[#This Row],[Player]], " ", ""))</f>
        <v>M.Clark</v>
      </c>
      <c r="J3097">
        <v>3</v>
      </c>
      <c r="K3097">
        <v>0</v>
      </c>
      <c r="L3097">
        <v>0</v>
      </c>
      <c r="M3097">
        <v>1</v>
      </c>
      <c r="N3097">
        <v>1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f t="shared" si="137"/>
        <v>0</v>
      </c>
      <c r="W3097" t="s">
        <v>50</v>
      </c>
      <c r="X3097" s="3">
        <v>5</v>
      </c>
      <c r="Y3097">
        <v>0</v>
      </c>
      <c r="AF3097">
        <f>Table1[[#This Row],[AB]]+Table1[[#This Row],[BB]]+Table1[[#This Row],[SF]]</f>
        <v>4</v>
      </c>
      <c r="AG3097">
        <f>Table1[[#This Row],[H]]+Table1[[#This Row],[BB]]</f>
        <v>1</v>
      </c>
      <c r="AH3097">
        <f>Table1[[#This Row],[H]]-Table1[[#This Row],[2B]]-Table1[[#This Row],[3B]]-Table1[[#This Row],[HR]]</f>
        <v>0</v>
      </c>
      <c r="AI3097" s="3">
        <f>IF(Table1[[#This Row],[Team_Game_Number]] &gt;_xlfn.MAXIFS(Table1[Team_Game_Number],Table1[Team],Table1[[#This Row],[Team]]) - 5,1,0)</f>
        <v>0</v>
      </c>
      <c r="AJ3097" cm="1">
        <f t="array" ref="AJ3097">MATCH(Table1[[#This Row],[Game_ID]],_xlfn.UNIQUE(_xlfn._xlws.FILTER(Table1[Game_ID],Table1[Team]=Table1[[#This Row],[Team]])),0)</f>
        <v>23</v>
      </c>
      <c r="AK3097">
        <f>IF(Table1[[#This Row],[Last5_Flag]]=1,1,0)</f>
        <v>0</v>
      </c>
      <c r="AL3097">
        <f>COUNTIFS(
    Table1[Player Name], Table1[[#This Row],[Player Name]],
    Table1[Position], Table1[[#This Row],[Position]]
)</f>
        <v>8</v>
      </c>
      <c r="AM3097" t="str" cm="1">
        <f t="array" ref="AM30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098" spans="1:39" x14ac:dyDescent="0.2">
      <c r="A3098" t="str">
        <f>TEXT(Table1[[#This Row],[Date]],"yyyymmdd") &amp; "_" &amp; (LEFT(D3098,3) &amp; "_" &amp; LEFT(E3098,3) &amp; "_" &amp; (Table1[[#This Row],[Game_no.]]))</f>
        <v>20260325_Wes_Whe_1</v>
      </c>
      <c r="B3098" s="1">
        <v>46106</v>
      </c>
      <c r="C3098" s="3">
        <v>1</v>
      </c>
      <c r="D3098" t="s">
        <v>152</v>
      </c>
      <c r="E3098" t="s">
        <v>270</v>
      </c>
      <c r="F3098" t="s">
        <v>270</v>
      </c>
      <c r="G3098" t="s">
        <v>152</v>
      </c>
      <c r="H3098" t="s">
        <v>278</v>
      </c>
      <c r="I3098" t="str">
        <f>TRIM(SUBSTITUTE(Table1[[#This Row],[Player]], " ", ""))</f>
        <v>E.Troxel</v>
      </c>
      <c r="J3098">
        <v>3</v>
      </c>
      <c r="K3098">
        <v>0</v>
      </c>
      <c r="L3098">
        <v>1</v>
      </c>
      <c r="M3098">
        <v>1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f t="shared" si="137"/>
        <v>1</v>
      </c>
      <c r="W3098" t="s">
        <v>52</v>
      </c>
      <c r="X3098" s="3">
        <v>6</v>
      </c>
      <c r="Y3098">
        <v>0</v>
      </c>
      <c r="AF3098">
        <f>Table1[[#This Row],[AB]]+Table1[[#This Row],[BB]]+Table1[[#This Row],[SF]]</f>
        <v>4</v>
      </c>
      <c r="AG3098">
        <f>Table1[[#This Row],[H]]+Table1[[#This Row],[BB]]</f>
        <v>2</v>
      </c>
      <c r="AH3098">
        <f>Table1[[#This Row],[H]]-Table1[[#This Row],[2B]]-Table1[[#This Row],[3B]]-Table1[[#This Row],[HR]]</f>
        <v>1</v>
      </c>
      <c r="AI3098" s="3">
        <f>IF(Table1[[#This Row],[Team_Game_Number]] &gt;_xlfn.MAXIFS(Table1[Team_Game_Number],Table1[Team],Table1[[#This Row],[Team]]) - 5,1,0)</f>
        <v>0</v>
      </c>
      <c r="AJ3098" cm="1">
        <f t="array" ref="AJ3098">MATCH(Table1[[#This Row],[Game_ID]],_xlfn.UNIQUE(_xlfn._xlws.FILTER(Table1[Game_ID],Table1[Team]=Table1[[#This Row],[Team]])),0)</f>
        <v>23</v>
      </c>
      <c r="AK3098">
        <f>IF(Table1[[#This Row],[Last5_Flag]]=1,1,0)</f>
        <v>0</v>
      </c>
      <c r="AL3098">
        <f>COUNTIFS(
    Table1[Player Name], Table1[[#This Row],[Player Name]],
    Table1[Position], Table1[[#This Row],[Position]]
)</f>
        <v>15</v>
      </c>
      <c r="AM3098" t="str" cm="1">
        <f t="array" ref="AM30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099" spans="1:39" x14ac:dyDescent="0.2">
      <c r="A3099" t="str">
        <f>TEXT(Table1[[#This Row],[Date]],"yyyymmdd") &amp; "_" &amp; (LEFT(D3099,3) &amp; "_" &amp; LEFT(E3099,3) &amp; "_" &amp; (Table1[[#This Row],[Game_no.]]))</f>
        <v>20260325_Wes_Whe_1</v>
      </c>
      <c r="B3099" s="1">
        <v>46106</v>
      </c>
      <c r="C3099" s="3">
        <v>1</v>
      </c>
      <c r="D3099" t="s">
        <v>152</v>
      </c>
      <c r="E3099" t="s">
        <v>270</v>
      </c>
      <c r="F3099" t="s">
        <v>270</v>
      </c>
      <c r="G3099" t="s">
        <v>152</v>
      </c>
      <c r="H3099" t="s">
        <v>271</v>
      </c>
      <c r="I3099" t="str">
        <f>TRIM(SUBSTITUTE(Table1[[#This Row],[Player]], " ", ""))</f>
        <v>G.Mummery</v>
      </c>
      <c r="J3099">
        <v>3</v>
      </c>
      <c r="K3099">
        <v>0</v>
      </c>
      <c r="L3099">
        <v>1</v>
      </c>
      <c r="M3099">
        <v>0</v>
      </c>
      <c r="N3099">
        <v>1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f t="shared" si="137"/>
        <v>1</v>
      </c>
      <c r="W3099" t="s">
        <v>7</v>
      </c>
      <c r="X3099" s="3">
        <v>7</v>
      </c>
      <c r="Y3099">
        <v>0</v>
      </c>
      <c r="AF3099">
        <f>Table1[[#This Row],[AB]]+Table1[[#This Row],[BB]]+Table1[[#This Row],[SF]]</f>
        <v>4</v>
      </c>
      <c r="AG3099">
        <f>Table1[[#This Row],[H]]+Table1[[#This Row],[BB]]</f>
        <v>2</v>
      </c>
      <c r="AH3099">
        <f>Table1[[#This Row],[H]]-Table1[[#This Row],[2B]]-Table1[[#This Row],[3B]]-Table1[[#This Row],[HR]]</f>
        <v>1</v>
      </c>
      <c r="AI3099" s="3">
        <f>IF(Table1[[#This Row],[Team_Game_Number]] &gt;_xlfn.MAXIFS(Table1[Team_Game_Number],Table1[Team],Table1[[#This Row],[Team]]) - 5,1,0)</f>
        <v>0</v>
      </c>
      <c r="AJ3099" cm="1">
        <f t="array" ref="AJ3099">MATCH(Table1[[#This Row],[Game_ID]],_xlfn.UNIQUE(_xlfn._xlws.FILTER(Table1[Game_ID],Table1[Team]=Table1[[#This Row],[Team]])),0)</f>
        <v>23</v>
      </c>
      <c r="AK3099">
        <f>IF(Table1[[#This Row],[Last5_Flag]]=1,1,0)</f>
        <v>0</v>
      </c>
      <c r="AL3099">
        <f>COUNTIFS(
    Table1[Player Name], Table1[[#This Row],[Player Name]],
    Table1[Position], Table1[[#This Row],[Position]]
)</f>
        <v>23</v>
      </c>
      <c r="AM3099" t="str" cm="1">
        <f t="array" ref="AM30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100" spans="1:39" x14ac:dyDescent="0.2">
      <c r="A3100" t="str">
        <f>TEXT(Table1[[#This Row],[Date]],"yyyymmdd") &amp; "_" &amp; (LEFT(D3100,3) &amp; "_" &amp; LEFT(E3100,3) &amp; "_" &amp; (Table1[[#This Row],[Game_no.]]))</f>
        <v>20260325_Wes_Whe_1</v>
      </c>
      <c r="B3100" s="1">
        <v>46106</v>
      </c>
      <c r="C3100" s="3">
        <v>1</v>
      </c>
      <c r="D3100" t="s">
        <v>152</v>
      </c>
      <c r="E3100" t="s">
        <v>270</v>
      </c>
      <c r="F3100" t="s">
        <v>270</v>
      </c>
      <c r="G3100" t="s">
        <v>152</v>
      </c>
      <c r="H3100" t="s">
        <v>285</v>
      </c>
      <c r="I3100" t="str">
        <f>TRIM(SUBSTITUTE(Table1[[#This Row],[Player]], " ", ""))</f>
        <v>K.Shields</v>
      </c>
      <c r="J3100">
        <v>2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f t="shared" si="137"/>
        <v>0</v>
      </c>
      <c r="W3100" t="s">
        <v>58</v>
      </c>
      <c r="X3100" s="3">
        <v>8</v>
      </c>
      <c r="Y3100">
        <v>0</v>
      </c>
      <c r="Z3100">
        <v>6.6669999999999998</v>
      </c>
      <c r="AA3100">
        <v>8</v>
      </c>
      <c r="AB3100">
        <v>5</v>
      </c>
      <c r="AC3100">
        <v>3</v>
      </c>
      <c r="AD3100">
        <v>2</v>
      </c>
      <c r="AE3100">
        <v>3</v>
      </c>
      <c r="AF3100">
        <f>Table1[[#This Row],[AB]]+Table1[[#This Row],[BB]]+Table1[[#This Row],[SF]]</f>
        <v>2</v>
      </c>
      <c r="AG3100">
        <f>Table1[[#This Row],[H]]+Table1[[#This Row],[BB]]</f>
        <v>0</v>
      </c>
      <c r="AH3100">
        <f>Table1[[#This Row],[H]]-Table1[[#This Row],[2B]]-Table1[[#This Row],[3B]]-Table1[[#This Row],[HR]]</f>
        <v>0</v>
      </c>
      <c r="AI3100" s="3">
        <f>IF(Table1[[#This Row],[Team_Game_Number]] &gt;_xlfn.MAXIFS(Table1[Team_Game_Number],Table1[Team],Table1[[#This Row],[Team]]) - 5,1,0)</f>
        <v>0</v>
      </c>
      <c r="AJ3100" cm="1">
        <f t="array" ref="AJ3100">MATCH(Table1[[#This Row],[Game_ID]],_xlfn.UNIQUE(_xlfn._xlws.FILTER(Table1[Game_ID],Table1[Team]=Table1[[#This Row],[Team]])),0)</f>
        <v>23</v>
      </c>
      <c r="AK3100">
        <f>IF(Table1[[#This Row],[Last5_Flag]]=1,1,0)</f>
        <v>0</v>
      </c>
      <c r="AL3100">
        <f>COUNTIFS(
    Table1[Player Name], Table1[[#This Row],[Player Name]],
    Table1[Position], Table1[[#This Row],[Position]]
)</f>
        <v>17</v>
      </c>
      <c r="AM3100" t="str" cm="1">
        <f t="array" ref="AM31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01" spans="1:39" x14ac:dyDescent="0.2">
      <c r="A3101" t="str">
        <f>TEXT(Table1[[#This Row],[Date]],"yyyymmdd") &amp; "_" &amp; (LEFT(D3101,3) &amp; "_" &amp; LEFT(E3101,3) &amp; "_" &amp; (Table1[[#This Row],[Game_no.]]))</f>
        <v>20260325_Wes_Whe_1</v>
      </c>
      <c r="B3101" s="1">
        <v>46106</v>
      </c>
      <c r="C3101" s="3">
        <v>1</v>
      </c>
      <c r="D3101" t="s">
        <v>152</v>
      </c>
      <c r="E3101" t="s">
        <v>270</v>
      </c>
      <c r="F3101" t="s">
        <v>270</v>
      </c>
      <c r="G3101" t="s">
        <v>152</v>
      </c>
      <c r="H3101" t="s">
        <v>377</v>
      </c>
      <c r="I3101" t="str">
        <f>TRIM(SUBSTITUTE(Table1[[#This Row],[Player]], " ", ""))</f>
        <v>P.Villarreal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f t="shared" si="137"/>
        <v>0</v>
      </c>
      <c r="W3101" t="s">
        <v>74</v>
      </c>
      <c r="X3101" s="3">
        <v>8</v>
      </c>
      <c r="Y3101">
        <v>0</v>
      </c>
      <c r="AF3101">
        <f>Table1[[#This Row],[AB]]+Table1[[#This Row],[BB]]+Table1[[#This Row],[SF]]</f>
        <v>1</v>
      </c>
      <c r="AG3101">
        <f>Table1[[#This Row],[H]]+Table1[[#This Row],[BB]]</f>
        <v>0</v>
      </c>
      <c r="AH3101">
        <f>Table1[[#This Row],[H]]-Table1[[#This Row],[2B]]-Table1[[#This Row],[3B]]-Table1[[#This Row],[HR]]</f>
        <v>0</v>
      </c>
      <c r="AI3101" s="3">
        <f>IF(Table1[[#This Row],[Team_Game_Number]] &gt;_xlfn.MAXIFS(Table1[Team_Game_Number],Table1[Team],Table1[[#This Row],[Team]]) - 5,1,0)</f>
        <v>0</v>
      </c>
      <c r="AJ3101" cm="1">
        <f t="array" ref="AJ3101">MATCH(Table1[[#This Row],[Game_ID]],_xlfn.UNIQUE(_xlfn._xlws.FILTER(Table1[Game_ID],Table1[Team]=Table1[[#This Row],[Team]])),0)</f>
        <v>23</v>
      </c>
      <c r="AK3101">
        <f>IF(Table1[[#This Row],[Last5_Flag]]=1,1,0)</f>
        <v>0</v>
      </c>
      <c r="AL3101">
        <f>COUNTIFS(
    Table1[Player Name], Table1[[#This Row],[Player Name]],
    Table1[Position], Table1[[#This Row],[Position]]
)</f>
        <v>3</v>
      </c>
      <c r="AM3101" t="str" cm="1">
        <f t="array" ref="AM31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102" spans="1:39" x14ac:dyDescent="0.2">
      <c r="A3102" t="str">
        <f>TEXT(Table1[[#This Row],[Date]],"yyyymmdd") &amp; "_" &amp; (LEFT(D3102,3) &amp; "_" &amp; LEFT(E3102,3) &amp; "_" &amp; (Table1[[#This Row],[Game_no.]]))</f>
        <v>20260325_Wes_Whe_1</v>
      </c>
      <c r="B3102" s="1">
        <v>46106</v>
      </c>
      <c r="C3102" s="3">
        <v>1</v>
      </c>
      <c r="D3102" t="s">
        <v>152</v>
      </c>
      <c r="E3102" t="s">
        <v>270</v>
      </c>
      <c r="F3102" t="s">
        <v>270</v>
      </c>
      <c r="G3102" t="s">
        <v>152</v>
      </c>
      <c r="H3102" t="s">
        <v>273</v>
      </c>
      <c r="I3102" t="str">
        <f>TRIM(SUBSTITUTE(Table1[[#This Row],[Player]], " ", ""))</f>
        <v>K.Warrix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f t="shared" si="137"/>
        <v>0</v>
      </c>
      <c r="W3102" t="s">
        <v>48</v>
      </c>
      <c r="X3102" s="3">
        <v>9</v>
      </c>
      <c r="Y3102">
        <v>2</v>
      </c>
      <c r="AF3102">
        <f>Table1[[#This Row],[AB]]+Table1[[#This Row],[BB]]+Table1[[#This Row],[SF]]</f>
        <v>1</v>
      </c>
      <c r="AG3102">
        <f>Table1[[#This Row],[H]]+Table1[[#This Row],[BB]]</f>
        <v>0</v>
      </c>
      <c r="AH3102">
        <f>Table1[[#This Row],[H]]-Table1[[#This Row],[2B]]-Table1[[#This Row],[3B]]-Table1[[#This Row],[HR]]</f>
        <v>0</v>
      </c>
      <c r="AI3102" s="3">
        <f>IF(Table1[[#This Row],[Team_Game_Number]] &gt;_xlfn.MAXIFS(Table1[Team_Game_Number],Table1[Team],Table1[[#This Row],[Team]]) - 5,1,0)</f>
        <v>0</v>
      </c>
      <c r="AJ3102" cm="1">
        <f t="array" ref="AJ3102">MATCH(Table1[[#This Row],[Game_ID]],_xlfn.UNIQUE(_xlfn._xlws.FILTER(Table1[Game_ID],Table1[Team]=Table1[[#This Row],[Team]])),0)</f>
        <v>23</v>
      </c>
      <c r="AK3102">
        <f>IF(Table1[[#This Row],[Last5_Flag]]=1,1,0)</f>
        <v>0</v>
      </c>
      <c r="AL3102">
        <f>COUNTIFS(
    Table1[Player Name], Table1[[#This Row],[Player Name]],
    Table1[Position], Table1[[#This Row],[Position]]
)</f>
        <v>24</v>
      </c>
      <c r="AM3102" t="str" cm="1">
        <f t="array" ref="AM31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103" spans="1:39" x14ac:dyDescent="0.2">
      <c r="A3103" t="str">
        <f>TEXT(Table1[[#This Row],[Date]],"yyyymmdd") &amp; "_" &amp; (LEFT(D3103,3) &amp; "_" &amp; LEFT(E3103,3) &amp; "_" &amp; (Table1[[#This Row],[Game_no.]]))</f>
        <v>20260325_Wes_Whe_1</v>
      </c>
      <c r="B3103" s="1">
        <v>46106</v>
      </c>
      <c r="C3103" s="3">
        <v>1</v>
      </c>
      <c r="D3103" t="s">
        <v>152</v>
      </c>
      <c r="E3103" t="s">
        <v>270</v>
      </c>
      <c r="F3103" t="s">
        <v>270</v>
      </c>
      <c r="G3103" t="s">
        <v>152</v>
      </c>
      <c r="H3103" t="s">
        <v>279</v>
      </c>
      <c r="I3103" t="str">
        <f>TRIM(SUBSTITUTE(Table1[[#This Row],[Player]], " ", ""))</f>
        <v>T.Walsh</v>
      </c>
      <c r="J3103">
        <v>2</v>
      </c>
      <c r="K3103">
        <v>2</v>
      </c>
      <c r="L3103">
        <v>2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f t="shared" si="137"/>
        <v>4</v>
      </c>
      <c r="W3103" t="s">
        <v>48</v>
      </c>
      <c r="X3103" s="3">
        <v>9</v>
      </c>
      <c r="Y3103">
        <v>1</v>
      </c>
      <c r="AF3103">
        <f>Table1[[#This Row],[AB]]+Table1[[#This Row],[BB]]+Table1[[#This Row],[SF]]</f>
        <v>2</v>
      </c>
      <c r="AG3103">
        <f>Table1[[#This Row],[H]]+Table1[[#This Row],[BB]]</f>
        <v>2</v>
      </c>
      <c r="AH3103">
        <f>Table1[[#This Row],[H]]-Table1[[#This Row],[2B]]-Table1[[#This Row],[3B]]-Table1[[#This Row],[HR]]</f>
        <v>1</v>
      </c>
      <c r="AI3103" s="3">
        <f>IF(Table1[[#This Row],[Team_Game_Number]] &gt;_xlfn.MAXIFS(Table1[Team_Game_Number],Table1[Team],Table1[[#This Row],[Team]]) - 5,1,0)</f>
        <v>0</v>
      </c>
      <c r="AJ3103" cm="1">
        <f t="array" ref="AJ3103">MATCH(Table1[[#This Row],[Game_ID]],_xlfn.UNIQUE(_xlfn._xlws.FILTER(Table1[Game_ID],Table1[Team]=Table1[[#This Row],[Team]])),0)</f>
        <v>23</v>
      </c>
      <c r="AK3103">
        <f>IF(Table1[[#This Row],[Last5_Flag]]=1,1,0)</f>
        <v>0</v>
      </c>
      <c r="AL3103">
        <f>COUNTIFS(
    Table1[Player Name], Table1[[#This Row],[Player Name]],
    Table1[Position], Table1[[#This Row],[Position]]
)</f>
        <v>5</v>
      </c>
      <c r="AM3103" t="str" cm="1">
        <f t="array" ref="AM31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104" spans="1:39" x14ac:dyDescent="0.2">
      <c r="A3104" t="str">
        <f>TEXT(Table1[[#This Row],[Date]],"yyyymmdd") &amp; "_" &amp; (LEFT(D3104,3) &amp; "_" &amp; LEFT(E3104,3) &amp; "_" &amp; (Table1[[#This Row],[Game_no.]]))</f>
        <v>20260325_Wes_Whe_1</v>
      </c>
      <c r="B3104" s="1">
        <v>46106</v>
      </c>
      <c r="C3104" s="3">
        <v>1</v>
      </c>
      <c r="D3104" t="s">
        <v>152</v>
      </c>
      <c r="E3104" t="s">
        <v>270</v>
      </c>
      <c r="F3104" t="s">
        <v>270</v>
      </c>
      <c r="G3104" t="s">
        <v>152</v>
      </c>
      <c r="H3104" t="s">
        <v>275</v>
      </c>
      <c r="I3104" t="str">
        <f>TRIM(SUBSTITUTE(Table1[[#This Row],[Player]], " ", ""))</f>
        <v>M.Holp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f t="shared" si="137"/>
        <v>0</v>
      </c>
      <c r="W3104" t="s">
        <v>57</v>
      </c>
      <c r="X3104" s="3"/>
      <c r="Y3104">
        <v>0</v>
      </c>
      <c r="AF3104">
        <f>Table1[[#This Row],[AB]]+Table1[[#This Row],[BB]]+Table1[[#This Row],[SF]]</f>
        <v>0</v>
      </c>
      <c r="AG3104">
        <f>Table1[[#This Row],[H]]+Table1[[#This Row],[BB]]</f>
        <v>0</v>
      </c>
      <c r="AH3104">
        <f>Table1[[#This Row],[H]]-Table1[[#This Row],[2B]]-Table1[[#This Row],[3B]]-Table1[[#This Row],[HR]]</f>
        <v>0</v>
      </c>
      <c r="AI3104" s="3">
        <f>IF(Table1[[#This Row],[Team_Game_Number]] &gt;_xlfn.MAXIFS(Table1[Team_Game_Number],Table1[Team],Table1[[#This Row],[Team]]) - 5,1,0)</f>
        <v>0</v>
      </c>
      <c r="AJ3104" cm="1">
        <f t="array" ref="AJ3104">MATCH(Table1[[#This Row],[Game_ID]],_xlfn.UNIQUE(_xlfn._xlws.FILTER(Table1[Game_ID],Table1[Team]=Table1[[#This Row],[Team]])),0)</f>
        <v>23</v>
      </c>
      <c r="AK3104">
        <f>IF(Table1[[#This Row],[Last5_Flag]]=1,1,0)</f>
        <v>0</v>
      </c>
      <c r="AL3104">
        <f>COUNTIFS(
    Table1[Player Name], Table1[[#This Row],[Player Name]],
    Table1[Position], Table1[[#This Row],[Position]]
)</f>
        <v>22</v>
      </c>
      <c r="AM3104" t="str" cm="1">
        <f t="array" ref="AM31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105" spans="1:39" x14ac:dyDescent="0.2">
      <c r="A3105" t="str">
        <f>TEXT(Table1[[#This Row],[Date]],"yyyymmdd") &amp; "_" &amp; (LEFT(D3105,3) &amp; "_" &amp; LEFT(E3105,3) &amp; "_" &amp; (Table1[[#This Row],[Game_no.]]))</f>
        <v>20260325_Wes_Whe_1</v>
      </c>
      <c r="B3105" s="1">
        <v>46106</v>
      </c>
      <c r="C3105" s="3">
        <v>1</v>
      </c>
      <c r="D3105" t="s">
        <v>152</v>
      </c>
      <c r="E3105" t="s">
        <v>270</v>
      </c>
      <c r="F3105" t="s">
        <v>152</v>
      </c>
      <c r="G3105" t="s">
        <v>270</v>
      </c>
      <c r="H3105" t="s">
        <v>162</v>
      </c>
      <c r="I3105" t="str">
        <f>TRIM(SUBSTITUTE(Table1[[#This Row],[Player]], " ", ""))</f>
        <v>P.Tucker</v>
      </c>
      <c r="J3105">
        <v>4</v>
      </c>
      <c r="K3105">
        <v>1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0</v>
      </c>
      <c r="V3105">
        <f t="shared" si="137"/>
        <v>4</v>
      </c>
      <c r="W3105" t="s">
        <v>57</v>
      </c>
      <c r="X3105" s="3">
        <v>1</v>
      </c>
      <c r="Y3105">
        <v>0</v>
      </c>
      <c r="AF3105">
        <f>Table1[[#This Row],[AB]]+Table1[[#This Row],[BB]]+Table1[[#This Row],[SF]]</f>
        <v>4</v>
      </c>
      <c r="AG3105">
        <f>Table1[[#This Row],[H]]+Table1[[#This Row],[BB]]</f>
        <v>1</v>
      </c>
      <c r="AH3105">
        <f>Table1[[#This Row],[H]]-Table1[[#This Row],[2B]]-Table1[[#This Row],[3B]]-Table1[[#This Row],[HR]]</f>
        <v>0</v>
      </c>
      <c r="AI3105" s="3">
        <f>IF(Table1[[#This Row],[Team_Game_Number]] &gt;_xlfn.MAXIFS(Table1[Team_Game_Number],Table1[Team],Table1[[#This Row],[Team]]) - 5,1,0)</f>
        <v>0</v>
      </c>
      <c r="AJ3105" cm="1">
        <f t="array" ref="AJ3105">MATCH(Table1[[#This Row],[Game_ID]],_xlfn.UNIQUE(_xlfn._xlws.FILTER(Table1[Game_ID],Table1[Team]=Table1[[#This Row],[Team]])),0)</f>
        <v>22</v>
      </c>
      <c r="AK3105">
        <f>IF(Table1[[#This Row],[Last5_Flag]]=1,1,0)</f>
        <v>0</v>
      </c>
      <c r="AL3105">
        <f>COUNTIFS(
    Table1[Player Name], Table1[[#This Row],[Player Name]],
    Table1[Position], Table1[[#This Row],[Position]]
)</f>
        <v>20</v>
      </c>
      <c r="AM3105" t="str" cm="1">
        <f t="array" ref="AM31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106" spans="1:39" x14ac:dyDescent="0.2">
      <c r="A3106" t="str">
        <f>TEXT(Table1[[#This Row],[Date]],"yyyymmdd") &amp; "_" &amp; (LEFT(D3106,3) &amp; "_" &amp; LEFT(E3106,3) &amp; "_" &amp; (Table1[[#This Row],[Game_no.]]))</f>
        <v>20260325_Wes_Whe_1</v>
      </c>
      <c r="B3106" s="1">
        <v>46106</v>
      </c>
      <c r="C3106" s="3">
        <v>1</v>
      </c>
      <c r="D3106" t="s">
        <v>152</v>
      </c>
      <c r="E3106" t="s">
        <v>270</v>
      </c>
      <c r="F3106" t="s">
        <v>152</v>
      </c>
      <c r="G3106" t="s">
        <v>270</v>
      </c>
      <c r="H3106" t="s">
        <v>156</v>
      </c>
      <c r="I3106" t="str">
        <f>TRIM(SUBSTITUTE(Table1[[#This Row],[Player]], " ", ""))</f>
        <v>S.Simon</v>
      </c>
      <c r="J3106">
        <v>3</v>
      </c>
      <c r="K3106">
        <v>1</v>
      </c>
      <c r="L3106">
        <v>1</v>
      </c>
      <c r="M3106">
        <v>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f t="shared" si="137"/>
        <v>1</v>
      </c>
      <c r="W3106" t="s">
        <v>54</v>
      </c>
      <c r="X3106" s="3">
        <v>2</v>
      </c>
      <c r="Y3106">
        <v>0</v>
      </c>
      <c r="AF3106">
        <f>Table1[[#This Row],[AB]]+Table1[[#This Row],[BB]]+Table1[[#This Row],[SF]]</f>
        <v>4</v>
      </c>
      <c r="AG3106">
        <f>Table1[[#This Row],[H]]+Table1[[#This Row],[BB]]</f>
        <v>1</v>
      </c>
      <c r="AH3106">
        <f>Table1[[#This Row],[H]]-Table1[[#This Row],[2B]]-Table1[[#This Row],[3B]]-Table1[[#This Row],[HR]]</f>
        <v>1</v>
      </c>
      <c r="AI3106" s="3">
        <f>IF(Table1[[#This Row],[Team_Game_Number]] &gt;_xlfn.MAXIFS(Table1[Team_Game_Number],Table1[Team],Table1[[#This Row],[Team]]) - 5,1,0)</f>
        <v>0</v>
      </c>
      <c r="AJ3106" cm="1">
        <f t="array" ref="AJ3106">MATCH(Table1[[#This Row],[Game_ID]],_xlfn.UNIQUE(_xlfn._xlws.FILTER(Table1[Game_ID],Table1[Team]=Table1[[#This Row],[Team]])),0)</f>
        <v>22</v>
      </c>
      <c r="AK3106">
        <f>IF(Table1[[#This Row],[Last5_Flag]]=1,1,0)</f>
        <v>0</v>
      </c>
      <c r="AL3106">
        <f>COUNTIFS(
    Table1[Player Name], Table1[[#This Row],[Player Name]],
    Table1[Position], Table1[[#This Row],[Position]]
)</f>
        <v>7</v>
      </c>
      <c r="AM3106" t="str" cm="1">
        <f t="array" ref="AM31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107" spans="1:39" x14ac:dyDescent="0.2">
      <c r="A3107" t="str">
        <f>TEXT(Table1[[#This Row],[Date]],"yyyymmdd") &amp; "_" &amp; (LEFT(D3107,3) &amp; "_" &amp; LEFT(E3107,3) &amp; "_" &amp; (Table1[[#This Row],[Game_no.]]))</f>
        <v>20260325_Wes_Whe_1</v>
      </c>
      <c r="B3107" s="1">
        <v>46106</v>
      </c>
      <c r="C3107" s="3">
        <v>1</v>
      </c>
      <c r="D3107" t="s">
        <v>152</v>
      </c>
      <c r="E3107" t="s">
        <v>270</v>
      </c>
      <c r="F3107" t="s">
        <v>152</v>
      </c>
      <c r="G3107" t="s">
        <v>270</v>
      </c>
      <c r="H3107" t="s">
        <v>157</v>
      </c>
      <c r="I3107" t="str">
        <f>TRIM(SUBSTITUTE(Table1[[#This Row],[Player]], " ", ""))</f>
        <v>J.Conrad</v>
      </c>
      <c r="J3107">
        <v>4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f t="shared" si="137"/>
        <v>1</v>
      </c>
      <c r="W3107" t="s">
        <v>7</v>
      </c>
      <c r="X3107" s="3">
        <v>3</v>
      </c>
      <c r="Y3107">
        <v>0</v>
      </c>
      <c r="AF3107">
        <f>Table1[[#This Row],[AB]]+Table1[[#This Row],[BB]]+Table1[[#This Row],[SF]]</f>
        <v>4</v>
      </c>
      <c r="AG3107">
        <f>Table1[[#This Row],[H]]+Table1[[#This Row],[BB]]</f>
        <v>1</v>
      </c>
      <c r="AH3107">
        <f>Table1[[#This Row],[H]]-Table1[[#This Row],[2B]]-Table1[[#This Row],[3B]]-Table1[[#This Row],[HR]]</f>
        <v>1</v>
      </c>
      <c r="AI3107" s="3">
        <f>IF(Table1[[#This Row],[Team_Game_Number]] &gt;_xlfn.MAXIFS(Table1[Team_Game_Number],Table1[Team],Table1[[#This Row],[Team]]) - 5,1,0)</f>
        <v>0</v>
      </c>
      <c r="AJ3107" cm="1">
        <f t="array" ref="AJ3107">MATCH(Table1[[#This Row],[Game_ID]],_xlfn.UNIQUE(_xlfn._xlws.FILTER(Table1[Game_ID],Table1[Team]=Table1[[#This Row],[Team]])),0)</f>
        <v>22</v>
      </c>
      <c r="AK3107">
        <f>IF(Table1[[#This Row],[Last5_Flag]]=1,1,0)</f>
        <v>0</v>
      </c>
      <c r="AL3107">
        <f>COUNTIFS(
    Table1[Player Name], Table1[[#This Row],[Player Name]],
    Table1[Position], Table1[[#This Row],[Position]]
)</f>
        <v>26</v>
      </c>
      <c r="AM3107" t="str" cm="1">
        <f t="array" ref="AM31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108" spans="1:39" x14ac:dyDescent="0.2">
      <c r="A3108" t="str">
        <f>TEXT(Table1[[#This Row],[Date]],"yyyymmdd") &amp; "_" &amp; (LEFT(D3108,3) &amp; "_" &amp; LEFT(E3108,3) &amp; "_" &amp; (Table1[[#This Row],[Game_no.]]))</f>
        <v>20260325_Wes_Whe_1</v>
      </c>
      <c r="B3108" s="1">
        <v>46106</v>
      </c>
      <c r="C3108" s="3">
        <v>1</v>
      </c>
      <c r="D3108" t="s">
        <v>152</v>
      </c>
      <c r="E3108" t="s">
        <v>270</v>
      </c>
      <c r="F3108" t="s">
        <v>152</v>
      </c>
      <c r="G3108" t="s">
        <v>270</v>
      </c>
      <c r="H3108" t="s">
        <v>159</v>
      </c>
      <c r="I3108" t="str">
        <f>TRIM(SUBSTITUTE(Table1[[#This Row],[Player]], " ", ""))</f>
        <v>R.Mangold</v>
      </c>
      <c r="J3108">
        <v>1</v>
      </c>
      <c r="K3108">
        <v>0</v>
      </c>
      <c r="L3108">
        <v>0</v>
      </c>
      <c r="M3108">
        <v>1</v>
      </c>
      <c r="N3108">
        <v>1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f t="shared" si="137"/>
        <v>0</v>
      </c>
      <c r="W3108" t="s">
        <v>8</v>
      </c>
      <c r="X3108" s="3">
        <v>4</v>
      </c>
      <c r="Y3108">
        <v>0</v>
      </c>
      <c r="AF3108">
        <f>Table1[[#This Row],[AB]]+Table1[[#This Row],[BB]]+Table1[[#This Row],[SF]]</f>
        <v>3</v>
      </c>
      <c r="AG3108">
        <f>Table1[[#This Row],[H]]+Table1[[#This Row],[BB]]</f>
        <v>1</v>
      </c>
      <c r="AH3108">
        <f>Table1[[#This Row],[H]]-Table1[[#This Row],[2B]]-Table1[[#This Row],[3B]]-Table1[[#This Row],[HR]]</f>
        <v>0</v>
      </c>
      <c r="AI3108" s="3">
        <f>IF(Table1[[#This Row],[Team_Game_Number]] &gt;_xlfn.MAXIFS(Table1[Team_Game_Number],Table1[Team],Table1[[#This Row],[Team]]) - 5,1,0)</f>
        <v>0</v>
      </c>
      <c r="AJ3108" cm="1">
        <f t="array" ref="AJ3108">MATCH(Table1[[#This Row],[Game_ID]],_xlfn.UNIQUE(_xlfn._xlws.FILTER(Table1[Game_ID],Table1[Team]=Table1[[#This Row],[Team]])),0)</f>
        <v>22</v>
      </c>
      <c r="AK3108">
        <f>IF(Table1[[#This Row],[Last5_Flag]]=1,1,0)</f>
        <v>0</v>
      </c>
      <c r="AL3108">
        <f>COUNTIFS(
    Table1[Player Name], Table1[[#This Row],[Player Name]],
    Table1[Position], Table1[[#This Row],[Position]]
)</f>
        <v>9</v>
      </c>
      <c r="AM3108" t="str" cm="1">
        <f t="array" ref="AM31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109" spans="1:39" x14ac:dyDescent="0.2">
      <c r="A3109" t="str">
        <f>TEXT(Table1[[#This Row],[Date]],"yyyymmdd") &amp; "_" &amp; (LEFT(D3109,3) &amp; "_" &amp; LEFT(E3109,3) &amp; "_" &amp; (Table1[[#This Row],[Game_no.]]))</f>
        <v>20260325_Wes_Whe_1</v>
      </c>
      <c r="B3109" s="1">
        <v>46106</v>
      </c>
      <c r="C3109" s="3">
        <v>1</v>
      </c>
      <c r="D3109" t="s">
        <v>152</v>
      </c>
      <c r="E3109" t="s">
        <v>270</v>
      </c>
      <c r="F3109" t="s">
        <v>152</v>
      </c>
      <c r="G3109" t="s">
        <v>270</v>
      </c>
      <c r="H3109" t="s">
        <v>158</v>
      </c>
      <c r="I3109" t="str">
        <f>TRIM(SUBSTITUTE(Table1[[#This Row],[Player]], " ", ""))</f>
        <v>A.Davis</v>
      </c>
      <c r="J3109">
        <v>4</v>
      </c>
      <c r="K3109">
        <v>1</v>
      </c>
      <c r="L3109">
        <v>2</v>
      </c>
      <c r="M3109">
        <v>1</v>
      </c>
      <c r="N3109">
        <v>0</v>
      </c>
      <c r="O3109">
        <v>1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f t="shared" si="137"/>
        <v>4</v>
      </c>
      <c r="W3109" t="s">
        <v>50</v>
      </c>
      <c r="X3109" s="3">
        <v>5</v>
      </c>
      <c r="Y3109">
        <v>0</v>
      </c>
      <c r="AF3109">
        <f>Table1[[#This Row],[AB]]+Table1[[#This Row],[BB]]+Table1[[#This Row],[SF]]</f>
        <v>4</v>
      </c>
      <c r="AG3109">
        <f>Table1[[#This Row],[H]]+Table1[[#This Row],[BB]]</f>
        <v>2</v>
      </c>
      <c r="AH3109">
        <f>Table1[[#This Row],[H]]-Table1[[#This Row],[2B]]-Table1[[#This Row],[3B]]-Table1[[#This Row],[HR]]</f>
        <v>1</v>
      </c>
      <c r="AI3109" s="3">
        <f>IF(Table1[[#This Row],[Team_Game_Number]] &gt;_xlfn.MAXIFS(Table1[Team_Game_Number],Table1[Team],Table1[[#This Row],[Team]]) - 5,1,0)</f>
        <v>0</v>
      </c>
      <c r="AJ3109" cm="1">
        <f t="array" ref="AJ3109">MATCH(Table1[[#This Row],[Game_ID]],_xlfn.UNIQUE(_xlfn._xlws.FILTER(Table1[Game_ID],Table1[Team]=Table1[[#This Row],[Team]])),0)</f>
        <v>22</v>
      </c>
      <c r="AK3109">
        <f>IF(Table1[[#This Row],[Last5_Flag]]=1,1,0)</f>
        <v>0</v>
      </c>
      <c r="AL3109">
        <f>COUNTIFS(
    Table1[Player Name], Table1[[#This Row],[Player Name]],
    Table1[Position], Table1[[#This Row],[Position]]
)</f>
        <v>4</v>
      </c>
      <c r="AM3109" t="str" cm="1">
        <f t="array" ref="AM31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3110" spans="1:39" x14ac:dyDescent="0.2">
      <c r="A3110" t="str">
        <f>TEXT(Table1[[#This Row],[Date]],"yyyymmdd") &amp; "_" &amp; (LEFT(D3110,3) &amp; "_" &amp; LEFT(E3110,3) &amp; "_" &amp; (Table1[[#This Row],[Game_no.]]))</f>
        <v>20260325_Wes_Whe_1</v>
      </c>
      <c r="B3110" s="1">
        <v>46106</v>
      </c>
      <c r="C3110" s="3">
        <v>1</v>
      </c>
      <c r="D3110" t="s">
        <v>152</v>
      </c>
      <c r="E3110" t="s">
        <v>270</v>
      </c>
      <c r="F3110" t="s">
        <v>152</v>
      </c>
      <c r="G3110" t="s">
        <v>270</v>
      </c>
      <c r="H3110" t="s">
        <v>153</v>
      </c>
      <c r="I3110" t="str">
        <f>TRIM(SUBSTITUTE(Table1[[#This Row],[Player]], " ", ""))</f>
        <v>J.Morr</v>
      </c>
      <c r="J3110">
        <v>4</v>
      </c>
      <c r="K3110">
        <v>0</v>
      </c>
      <c r="L3110">
        <v>3</v>
      </c>
      <c r="M3110">
        <v>2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f t="shared" si="137"/>
        <v>5</v>
      </c>
      <c r="W3110" t="s">
        <v>52</v>
      </c>
      <c r="X3110" s="3">
        <v>6</v>
      </c>
      <c r="Y3110">
        <v>0</v>
      </c>
      <c r="AF3110">
        <f>Table1[[#This Row],[AB]]+Table1[[#This Row],[BB]]+Table1[[#This Row],[SF]]</f>
        <v>4</v>
      </c>
      <c r="AG3110">
        <f>Table1[[#This Row],[H]]+Table1[[#This Row],[BB]]</f>
        <v>3</v>
      </c>
      <c r="AH3110">
        <f>Table1[[#This Row],[H]]-Table1[[#This Row],[2B]]-Table1[[#This Row],[3B]]-Table1[[#This Row],[HR]]</f>
        <v>2</v>
      </c>
      <c r="AI3110" s="3">
        <f>IF(Table1[[#This Row],[Team_Game_Number]] &gt;_xlfn.MAXIFS(Table1[Team_Game_Number],Table1[Team],Table1[[#This Row],[Team]]) - 5,1,0)</f>
        <v>0</v>
      </c>
      <c r="AJ3110" cm="1">
        <f t="array" ref="AJ3110">MATCH(Table1[[#This Row],[Game_ID]],_xlfn.UNIQUE(_xlfn._xlws.FILTER(Table1[Game_ID],Table1[Team]=Table1[[#This Row],[Team]])),0)</f>
        <v>22</v>
      </c>
      <c r="AK3110">
        <f>IF(Table1[[#This Row],[Last5_Flag]]=1,1,0)</f>
        <v>0</v>
      </c>
      <c r="AL3110">
        <f>COUNTIFS(
    Table1[Player Name], Table1[[#This Row],[Player Name]],
    Table1[Position], Table1[[#This Row],[Position]]
)</f>
        <v>14</v>
      </c>
      <c r="AM3110" t="str" cm="1">
        <f t="array" ref="AM31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111" spans="1:39" x14ac:dyDescent="0.2">
      <c r="A3111" t="str">
        <f>TEXT(Table1[[#This Row],[Date]],"yyyymmdd") &amp; "_" &amp; (LEFT(D3111,3) &amp; "_" &amp; LEFT(E3111,3) &amp; "_" &amp; (Table1[[#This Row],[Game_no.]]))</f>
        <v>20260325_Wes_Whe_1</v>
      </c>
      <c r="B3111" s="1">
        <v>46106</v>
      </c>
      <c r="C3111" s="3">
        <v>1</v>
      </c>
      <c r="D3111" t="s">
        <v>152</v>
      </c>
      <c r="E3111" t="s">
        <v>270</v>
      </c>
      <c r="F3111" t="s">
        <v>152</v>
      </c>
      <c r="G3111" t="s">
        <v>270</v>
      </c>
      <c r="H3111" t="s">
        <v>230</v>
      </c>
      <c r="I3111" t="str">
        <f>TRIM(SUBSTITUTE(Table1[[#This Row],[Player]], " ", ""))</f>
        <v>I.McKee</v>
      </c>
      <c r="J3111">
        <v>3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f t="shared" si="137"/>
        <v>0</v>
      </c>
      <c r="W3111" t="s">
        <v>43</v>
      </c>
      <c r="X3111" s="3">
        <v>7</v>
      </c>
      <c r="Y3111">
        <v>0</v>
      </c>
      <c r="AF3111">
        <f>Table1[[#This Row],[AB]]+Table1[[#This Row],[BB]]+Table1[[#This Row],[SF]]</f>
        <v>3</v>
      </c>
      <c r="AG3111">
        <f>Table1[[#This Row],[H]]+Table1[[#This Row],[BB]]</f>
        <v>0</v>
      </c>
      <c r="AH3111">
        <f>Table1[[#This Row],[H]]-Table1[[#This Row],[2B]]-Table1[[#This Row],[3B]]-Table1[[#This Row],[HR]]</f>
        <v>0</v>
      </c>
      <c r="AI3111" s="3">
        <f>IF(Table1[[#This Row],[Team_Game_Number]] &gt;_xlfn.MAXIFS(Table1[Team_Game_Number],Table1[Team],Table1[[#This Row],[Team]]) - 5,1,0)</f>
        <v>0</v>
      </c>
      <c r="AJ3111" cm="1">
        <f t="array" ref="AJ3111">MATCH(Table1[[#This Row],[Game_ID]],_xlfn.UNIQUE(_xlfn._xlws.FILTER(Table1[Game_ID],Table1[Team]=Table1[[#This Row],[Team]])),0)</f>
        <v>22</v>
      </c>
      <c r="AK3111">
        <f>IF(Table1[[#This Row],[Last5_Flag]]=1,1,0)</f>
        <v>0</v>
      </c>
      <c r="AL3111">
        <f>COUNTIFS(
    Table1[Player Name], Table1[[#This Row],[Player Name]],
    Table1[Position], Table1[[#This Row],[Position]]
)</f>
        <v>16</v>
      </c>
      <c r="AM3111" t="str" cm="1">
        <f t="array" ref="AM31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112" spans="1:39" x14ac:dyDescent="0.2">
      <c r="A3112" t="str">
        <f>TEXT(Table1[[#This Row],[Date]],"yyyymmdd") &amp; "_" &amp; (LEFT(D3112,3) &amp; "_" &amp; LEFT(E3112,3) &amp; "_" &amp; (Table1[[#This Row],[Game_no.]]))</f>
        <v>20260325_Wes_Whe_1</v>
      </c>
      <c r="B3112" s="1">
        <v>46106</v>
      </c>
      <c r="C3112" s="3">
        <v>1</v>
      </c>
      <c r="D3112" t="s">
        <v>152</v>
      </c>
      <c r="E3112" t="s">
        <v>270</v>
      </c>
      <c r="F3112" t="s">
        <v>152</v>
      </c>
      <c r="G3112" t="s">
        <v>270</v>
      </c>
      <c r="H3112" t="s">
        <v>161</v>
      </c>
      <c r="I3112" t="str">
        <f>TRIM(SUBSTITUTE(Table1[[#This Row],[Player]], " ", ""))</f>
        <v>K.Pettit</v>
      </c>
      <c r="J3112">
        <v>2</v>
      </c>
      <c r="K3112">
        <v>1</v>
      </c>
      <c r="L3112">
        <v>0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f t="shared" si="137"/>
        <v>0</v>
      </c>
      <c r="W3112" t="s">
        <v>58</v>
      </c>
      <c r="X3112" s="3">
        <v>8</v>
      </c>
      <c r="Y3112">
        <v>0</v>
      </c>
      <c r="Z3112">
        <v>6.6669999999999998</v>
      </c>
      <c r="AA3112">
        <v>9</v>
      </c>
      <c r="AB3112">
        <v>4</v>
      </c>
      <c r="AC3112">
        <v>4</v>
      </c>
      <c r="AD3112">
        <v>4</v>
      </c>
      <c r="AE3112">
        <v>3</v>
      </c>
      <c r="AF3112">
        <f>Table1[[#This Row],[AB]]+Table1[[#This Row],[BB]]+Table1[[#This Row],[SF]]</f>
        <v>3</v>
      </c>
      <c r="AG3112">
        <f>Table1[[#This Row],[H]]+Table1[[#This Row],[BB]]</f>
        <v>1</v>
      </c>
      <c r="AH3112">
        <f>Table1[[#This Row],[H]]-Table1[[#This Row],[2B]]-Table1[[#This Row],[3B]]-Table1[[#This Row],[HR]]</f>
        <v>0</v>
      </c>
      <c r="AI3112" s="3">
        <f>IF(Table1[[#This Row],[Team_Game_Number]] &gt;_xlfn.MAXIFS(Table1[Team_Game_Number],Table1[Team],Table1[[#This Row],[Team]]) - 5,1,0)</f>
        <v>0</v>
      </c>
      <c r="AJ3112" cm="1">
        <f t="array" ref="AJ3112">MATCH(Table1[[#This Row],[Game_ID]],_xlfn.UNIQUE(_xlfn._xlws.FILTER(Table1[Game_ID],Table1[Team]=Table1[[#This Row],[Team]])),0)</f>
        <v>22</v>
      </c>
      <c r="AK3112">
        <f>IF(Table1[[#This Row],[Last5_Flag]]=1,1,0)</f>
        <v>0</v>
      </c>
      <c r="AL3112">
        <f>COUNTIFS(
    Table1[Player Name], Table1[[#This Row],[Player Name]],
    Table1[Position], Table1[[#This Row],[Position]]
)</f>
        <v>6</v>
      </c>
      <c r="AM3112" t="str" cm="1">
        <f t="array" ref="AM31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13" spans="1:39" x14ac:dyDescent="0.2">
      <c r="A3113" t="str">
        <f>TEXT(Table1[[#This Row],[Date]],"yyyymmdd") &amp; "_" &amp; (LEFT(D3113,3) &amp; "_" &amp; LEFT(E3113,3) &amp; "_" &amp; (Table1[[#This Row],[Game_no.]]))</f>
        <v>20260325_Wes_Whe_1</v>
      </c>
      <c r="B3113" s="1">
        <v>46106</v>
      </c>
      <c r="C3113" s="3">
        <v>1</v>
      </c>
      <c r="D3113" t="s">
        <v>152</v>
      </c>
      <c r="E3113" t="s">
        <v>270</v>
      </c>
      <c r="F3113" t="s">
        <v>152</v>
      </c>
      <c r="G3113" t="s">
        <v>270</v>
      </c>
      <c r="H3113" t="s">
        <v>235</v>
      </c>
      <c r="I3113" t="str">
        <f>TRIM(SUBSTITUTE(Table1[[#This Row],[Player]], " ", ""))</f>
        <v>A.Tapman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f t="shared" si="137"/>
        <v>0</v>
      </c>
      <c r="W3113" t="s">
        <v>58</v>
      </c>
      <c r="X3113" s="3"/>
      <c r="Y3113">
        <v>0</v>
      </c>
      <c r="Z3113">
        <v>0.33300000000000002</v>
      </c>
      <c r="AA3113">
        <v>0</v>
      </c>
      <c r="AB3113">
        <v>0</v>
      </c>
      <c r="AC3113">
        <v>0</v>
      </c>
      <c r="AD3113">
        <v>1</v>
      </c>
      <c r="AE3113">
        <v>1</v>
      </c>
      <c r="AF3113">
        <f>Table1[[#This Row],[AB]]+Table1[[#This Row],[BB]]+Table1[[#This Row],[SF]]</f>
        <v>0</v>
      </c>
      <c r="AG3113">
        <f>Table1[[#This Row],[H]]+Table1[[#This Row],[BB]]</f>
        <v>0</v>
      </c>
      <c r="AH3113">
        <f>Table1[[#This Row],[H]]-Table1[[#This Row],[2B]]-Table1[[#This Row],[3B]]-Table1[[#This Row],[HR]]</f>
        <v>0</v>
      </c>
      <c r="AI3113" s="3">
        <f>IF(Table1[[#This Row],[Team_Game_Number]] &gt;_xlfn.MAXIFS(Table1[Team_Game_Number],Table1[Team],Table1[[#This Row],[Team]]) - 5,1,0)</f>
        <v>0</v>
      </c>
      <c r="AJ3113" cm="1">
        <f t="array" ref="AJ3113">MATCH(Table1[[#This Row],[Game_ID]],_xlfn.UNIQUE(_xlfn._xlws.FILTER(Table1[Game_ID],Table1[Team]=Table1[[#This Row],[Team]])),0)</f>
        <v>22</v>
      </c>
      <c r="AK3113">
        <f>IF(Table1[[#This Row],[Last5_Flag]]=1,1,0)</f>
        <v>0</v>
      </c>
      <c r="AL3113">
        <f>COUNTIFS(
    Table1[Player Name], Table1[[#This Row],[Player Name]],
    Table1[Position], Table1[[#This Row],[Position]]
)</f>
        <v>8</v>
      </c>
      <c r="AM3113" t="str" cm="1">
        <f t="array" ref="AM31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14" spans="1:39" x14ac:dyDescent="0.2">
      <c r="A3114" t="str">
        <f>TEXT(Table1[[#This Row],[Date]],"yyyymmdd") &amp; "_" &amp; (LEFT(D3114,3) &amp; "_" &amp; LEFT(E3114,3) &amp; "_" &amp; (Table1[[#This Row],[Game_no.]]))</f>
        <v>20260325_Wes_Whe_1</v>
      </c>
      <c r="B3114" s="1">
        <v>46106</v>
      </c>
      <c r="C3114" s="3">
        <v>1</v>
      </c>
      <c r="D3114" t="s">
        <v>152</v>
      </c>
      <c r="E3114" t="s">
        <v>270</v>
      </c>
      <c r="F3114" t="s">
        <v>152</v>
      </c>
      <c r="G3114" t="s">
        <v>270</v>
      </c>
      <c r="H3114" t="s">
        <v>155</v>
      </c>
      <c r="I3114" t="str">
        <f>TRIM(SUBSTITUTE(Table1[[#This Row],[Player]], " ", ""))</f>
        <v>S.Harris</v>
      </c>
      <c r="J3114">
        <v>3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f t="shared" si="137"/>
        <v>0</v>
      </c>
      <c r="W3114" t="s">
        <v>53</v>
      </c>
      <c r="X3114" s="3">
        <v>9</v>
      </c>
      <c r="Y3114">
        <v>0</v>
      </c>
      <c r="AF3114">
        <f>Table1[[#This Row],[AB]]+Table1[[#This Row],[BB]]+Table1[[#This Row],[SF]]</f>
        <v>3</v>
      </c>
      <c r="AG3114">
        <f>Table1[[#This Row],[H]]+Table1[[#This Row],[BB]]</f>
        <v>0</v>
      </c>
      <c r="AH3114">
        <f>Table1[[#This Row],[H]]-Table1[[#This Row],[2B]]-Table1[[#This Row],[3B]]-Table1[[#This Row],[HR]]</f>
        <v>0</v>
      </c>
      <c r="AI3114" s="3">
        <f>IF(Table1[[#This Row],[Team_Game_Number]] &gt;_xlfn.MAXIFS(Table1[Team_Game_Number],Table1[Team],Table1[[#This Row],[Team]]) - 5,1,0)</f>
        <v>0</v>
      </c>
      <c r="AJ3114" cm="1">
        <f t="array" ref="AJ3114">MATCH(Table1[[#This Row],[Game_ID]],_xlfn.UNIQUE(_xlfn._xlws.FILTER(Table1[Game_ID],Table1[Team]=Table1[[#This Row],[Team]])),0)</f>
        <v>22</v>
      </c>
      <c r="AK3114">
        <f>IF(Table1[[#This Row],[Last5_Flag]]=1,1,0)</f>
        <v>0</v>
      </c>
      <c r="AL3114">
        <f>COUNTIFS(
    Table1[Player Name], Table1[[#This Row],[Player Name]],
    Table1[Position], Table1[[#This Row],[Position]]
)</f>
        <v>2</v>
      </c>
      <c r="AM3114" t="str" cm="1">
        <f t="array" ref="AM31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115" spans="1:39" x14ac:dyDescent="0.2">
      <c r="A3115" t="str">
        <f>TEXT(Table1[[#This Row],[Date]],"yyyymmdd") &amp; "_" &amp; (LEFT(D3115,3) &amp; "_" &amp; LEFT(E3115,3) &amp; "_" &amp; (Table1[[#This Row],[Game_no.]]))</f>
        <v>20260325_Wes_Whe_1</v>
      </c>
      <c r="B3115" s="1">
        <v>46106</v>
      </c>
      <c r="C3115" s="3">
        <v>1</v>
      </c>
      <c r="D3115" t="s">
        <v>152</v>
      </c>
      <c r="E3115" t="s">
        <v>270</v>
      </c>
      <c r="F3115" t="s">
        <v>152</v>
      </c>
      <c r="G3115" t="s">
        <v>270</v>
      </c>
      <c r="H3115" t="s">
        <v>163</v>
      </c>
      <c r="I3115" t="str">
        <f>TRIM(SUBSTITUTE(Table1[[#This Row],[Player]], " ", ""))</f>
        <v>F.Randolph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f t="shared" si="137"/>
        <v>0</v>
      </c>
      <c r="W3115" t="s">
        <v>48</v>
      </c>
      <c r="X3115" s="3"/>
      <c r="Y3115">
        <v>1</v>
      </c>
      <c r="AF3115">
        <f>Table1[[#This Row],[AB]]+Table1[[#This Row],[BB]]+Table1[[#This Row],[SF]]</f>
        <v>0</v>
      </c>
      <c r="AG3115">
        <f>Table1[[#This Row],[H]]+Table1[[#This Row],[BB]]</f>
        <v>0</v>
      </c>
      <c r="AH3115">
        <f>Table1[[#This Row],[H]]-Table1[[#This Row],[2B]]-Table1[[#This Row],[3B]]-Table1[[#This Row],[HR]]</f>
        <v>0</v>
      </c>
      <c r="AI3115" s="3">
        <f>IF(Table1[[#This Row],[Team_Game_Number]] &gt;_xlfn.MAXIFS(Table1[Team_Game_Number],Table1[Team],Table1[[#This Row],[Team]]) - 5,1,0)</f>
        <v>0</v>
      </c>
      <c r="AJ3115" cm="1">
        <f t="array" ref="AJ3115">MATCH(Table1[[#This Row],[Game_ID]],_xlfn.UNIQUE(_xlfn._xlws.FILTER(Table1[Game_ID],Table1[Team]=Table1[[#This Row],[Team]])),0)</f>
        <v>22</v>
      </c>
      <c r="AK3115">
        <f>IF(Table1[[#This Row],[Last5_Flag]]=1,1,0)</f>
        <v>0</v>
      </c>
      <c r="AL3115">
        <f>COUNTIFS(
    Table1[Player Name], Table1[[#This Row],[Player Name]],
    Table1[Position], Table1[[#This Row],[Position]]
)</f>
        <v>9</v>
      </c>
      <c r="AM3115" t="str" cm="1">
        <f t="array" ref="AM31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116" spans="1:39" x14ac:dyDescent="0.2">
      <c r="A3116" t="str">
        <f>TEXT(Table1[[#This Row],[Date]],"yyyymmdd") &amp; "_" &amp; (LEFT(D3116,3) &amp; "_" &amp; LEFT(E3116,3) &amp; "_" &amp; (Table1[[#This Row],[Game_no.]]))</f>
        <v>20260325_WVW_D&amp;E_2</v>
      </c>
      <c r="B3116" s="1">
        <v>46106</v>
      </c>
      <c r="C3116" s="3">
        <v>2</v>
      </c>
      <c r="D3116" t="s">
        <v>286</v>
      </c>
      <c r="E3116" t="s">
        <v>42</v>
      </c>
      <c r="F3116" t="s">
        <v>42</v>
      </c>
      <c r="G3116" t="s">
        <v>286</v>
      </c>
      <c r="H3116" t="s">
        <v>96</v>
      </c>
      <c r="I3116" t="str">
        <f>TRIM(SUBSTITUTE(Table1[[#This Row],[Player]], " ", ""))</f>
        <v>A.Belcher</v>
      </c>
      <c r="J3116">
        <v>4</v>
      </c>
      <c r="K3116">
        <v>2</v>
      </c>
      <c r="L3116">
        <v>4</v>
      </c>
      <c r="M3116">
        <v>2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2</v>
      </c>
      <c r="T3116">
        <v>0</v>
      </c>
      <c r="U3116">
        <v>0</v>
      </c>
      <c r="V3116">
        <f t="shared" si="137"/>
        <v>4</v>
      </c>
      <c r="W3116" t="s">
        <v>57</v>
      </c>
      <c r="X3116" s="3">
        <v>1</v>
      </c>
      <c r="Y3116">
        <v>0</v>
      </c>
      <c r="AF3116">
        <f>Table1[[#This Row],[AB]]+Table1[[#This Row],[BB]]+Table1[[#This Row],[SF]]</f>
        <v>4</v>
      </c>
      <c r="AG3116">
        <f>Table1[[#This Row],[H]]+Table1[[#This Row],[BB]]</f>
        <v>4</v>
      </c>
      <c r="AH3116">
        <f>Table1[[#This Row],[H]]-Table1[[#This Row],[2B]]-Table1[[#This Row],[3B]]-Table1[[#This Row],[HR]]</f>
        <v>4</v>
      </c>
      <c r="AI3116" s="3">
        <f>IF(Table1[[#This Row],[Team_Game_Number]] &gt;_xlfn.MAXIFS(Table1[Team_Game_Number],Table1[Team],Table1[[#This Row],[Team]]) - 5,1,0)</f>
        <v>1</v>
      </c>
      <c r="AJ3116" cm="1">
        <f t="array" ref="AJ3116">MATCH(Table1[[#This Row],[Game_ID]],_xlfn.UNIQUE(_xlfn._xlws.FILTER(Table1[Game_ID],Table1[Team]=Table1[[#This Row],[Team]])),0)</f>
        <v>27</v>
      </c>
      <c r="AK3116">
        <f>IF(Table1[[#This Row],[Last5_Flag]]=1,1,0)</f>
        <v>1</v>
      </c>
      <c r="AL3116">
        <f>COUNTIFS(
    Table1[Player Name], Table1[[#This Row],[Player Name]],
    Table1[Position], Table1[[#This Row],[Position]]
)</f>
        <v>19</v>
      </c>
      <c r="AM3116" t="str" cm="1">
        <f t="array" ref="AM31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117" spans="1:39" x14ac:dyDescent="0.2">
      <c r="A3117" t="str">
        <f>TEXT(Table1[[#This Row],[Date]],"yyyymmdd") &amp; "_" &amp; (LEFT(D3117,3) &amp; "_" &amp; LEFT(E3117,3) &amp; "_" &amp; (Table1[[#This Row],[Game_no.]]))</f>
        <v>20260325_WVW_D&amp;E_2</v>
      </c>
      <c r="B3117" s="1">
        <v>46106</v>
      </c>
      <c r="C3117" s="3">
        <v>2</v>
      </c>
      <c r="D3117" t="s">
        <v>286</v>
      </c>
      <c r="E3117" t="s">
        <v>42</v>
      </c>
      <c r="F3117" t="s">
        <v>42</v>
      </c>
      <c r="G3117" t="s">
        <v>286</v>
      </c>
      <c r="H3117" t="s">
        <v>49</v>
      </c>
      <c r="I3117" t="str">
        <f>TRIM(SUBSTITUTE(Table1[[#This Row],[Player]], " ", ""))</f>
        <v>T.Fleming</v>
      </c>
      <c r="J3117">
        <v>5</v>
      </c>
      <c r="K3117">
        <v>3</v>
      </c>
      <c r="L3117">
        <v>1</v>
      </c>
      <c r="M3117">
        <v>2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f t="shared" si="137"/>
        <v>3</v>
      </c>
      <c r="W3117" t="s">
        <v>7</v>
      </c>
      <c r="X3117" s="3">
        <v>2</v>
      </c>
      <c r="Y3117">
        <v>1</v>
      </c>
      <c r="AF3117">
        <f>Table1[[#This Row],[AB]]+Table1[[#This Row],[BB]]+Table1[[#This Row],[SF]]</f>
        <v>5</v>
      </c>
      <c r="AG3117">
        <f>Table1[[#This Row],[H]]+Table1[[#This Row],[BB]]</f>
        <v>1</v>
      </c>
      <c r="AH3117">
        <f>Table1[[#This Row],[H]]-Table1[[#This Row],[2B]]-Table1[[#This Row],[3B]]-Table1[[#This Row],[HR]]</f>
        <v>0</v>
      </c>
      <c r="AI3117" s="3">
        <f>IF(Table1[[#This Row],[Team_Game_Number]] &gt;_xlfn.MAXIFS(Table1[Team_Game_Number],Table1[Team],Table1[[#This Row],[Team]]) - 5,1,0)</f>
        <v>1</v>
      </c>
      <c r="AJ3117" cm="1">
        <f t="array" ref="AJ3117">MATCH(Table1[[#This Row],[Game_ID]],_xlfn.UNIQUE(_xlfn._xlws.FILTER(Table1[Game_ID],Table1[Team]=Table1[[#This Row],[Team]])),0)</f>
        <v>27</v>
      </c>
      <c r="AK3117">
        <f>IF(Table1[[#This Row],[Last5_Flag]]=1,1,0)</f>
        <v>1</v>
      </c>
      <c r="AL3117">
        <f>COUNTIFS(
    Table1[Player Name], Table1[[#This Row],[Player Name]],
    Table1[Position], Table1[[#This Row],[Position]]
)</f>
        <v>12</v>
      </c>
      <c r="AM3117" t="str" cm="1">
        <f t="array" ref="AM31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118" spans="1:39" x14ac:dyDescent="0.2">
      <c r="A3118" t="str">
        <f>TEXT(Table1[[#This Row],[Date]],"yyyymmdd") &amp; "_" &amp; (LEFT(D3118,3) &amp; "_" &amp; LEFT(E3118,3) &amp; "_" &amp; (Table1[[#This Row],[Game_no.]]))</f>
        <v>20260325_WVW_D&amp;E_2</v>
      </c>
      <c r="B3118" s="1">
        <v>46106</v>
      </c>
      <c r="C3118" s="3">
        <v>2</v>
      </c>
      <c r="D3118" t="s">
        <v>286</v>
      </c>
      <c r="E3118" t="s">
        <v>42</v>
      </c>
      <c r="F3118" t="s">
        <v>42</v>
      </c>
      <c r="G3118" t="s">
        <v>286</v>
      </c>
      <c r="H3118" t="s">
        <v>47</v>
      </c>
      <c r="I3118" t="str">
        <f>TRIM(SUBSTITUTE(Table1[[#This Row],[Player]], " ", ""))</f>
        <v>A.Zapach</v>
      </c>
      <c r="J3118">
        <v>5</v>
      </c>
      <c r="K3118">
        <v>2</v>
      </c>
      <c r="L3118">
        <v>1</v>
      </c>
      <c r="M3118">
        <v>2</v>
      </c>
      <c r="N3118">
        <v>0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f t="shared" si="137"/>
        <v>3</v>
      </c>
      <c r="W3118" s="36" t="s">
        <v>43</v>
      </c>
      <c r="X3118" s="3">
        <v>3</v>
      </c>
      <c r="Y3118">
        <v>0</v>
      </c>
      <c r="AF3118">
        <f>Table1[[#This Row],[AB]]+Table1[[#This Row],[BB]]+Table1[[#This Row],[SF]]</f>
        <v>5</v>
      </c>
      <c r="AG3118">
        <f>Table1[[#This Row],[H]]+Table1[[#This Row],[BB]]</f>
        <v>1</v>
      </c>
      <c r="AH3118">
        <f>Table1[[#This Row],[H]]-Table1[[#This Row],[2B]]-Table1[[#This Row],[3B]]-Table1[[#This Row],[HR]]</f>
        <v>0</v>
      </c>
      <c r="AI3118" s="3">
        <f>IF(Table1[[#This Row],[Team_Game_Number]] &gt;_xlfn.MAXIFS(Table1[Team_Game_Number],Table1[Team],Table1[[#This Row],[Team]]) - 5,1,0)</f>
        <v>1</v>
      </c>
      <c r="AJ3118" cm="1">
        <f t="array" ref="AJ3118">MATCH(Table1[[#This Row],[Game_ID]],_xlfn.UNIQUE(_xlfn._xlws.FILTER(Table1[Game_ID],Table1[Team]=Table1[[#This Row],[Team]])),0)</f>
        <v>27</v>
      </c>
      <c r="AK3118">
        <f>IF(Table1[[#This Row],[Last5_Flag]]=1,1,0)</f>
        <v>1</v>
      </c>
      <c r="AL3118">
        <f>COUNTIFS(
    Table1[Player Name], Table1[[#This Row],[Player Name]],
    Table1[Position], Table1[[#This Row],[Position]]
)</f>
        <v>27</v>
      </c>
      <c r="AM3118" t="str" cm="1">
        <f t="array" ref="AM31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119" spans="1:39" x14ac:dyDescent="0.2">
      <c r="A3119" t="str">
        <f>TEXT(Table1[[#This Row],[Date]],"yyyymmdd") &amp; "_" &amp; (LEFT(D3119,3) &amp; "_" &amp; LEFT(E3119,3) &amp; "_" &amp; (Table1[[#This Row],[Game_no.]]))</f>
        <v>20260325_WVW_D&amp;E_2</v>
      </c>
      <c r="B3119" s="1">
        <v>46106</v>
      </c>
      <c r="C3119" s="3">
        <v>2</v>
      </c>
      <c r="D3119" t="s">
        <v>286</v>
      </c>
      <c r="E3119" t="s">
        <v>42</v>
      </c>
      <c r="F3119" t="s">
        <v>42</v>
      </c>
      <c r="G3119" t="s">
        <v>286</v>
      </c>
      <c r="H3119" t="s">
        <v>68</v>
      </c>
      <c r="I3119" t="str">
        <f>TRIM(SUBSTITUTE(Table1[[#This Row],[Player]], " ", ""))</f>
        <v>S.Jarvis</v>
      </c>
      <c r="J3119">
        <v>5</v>
      </c>
      <c r="K3119">
        <v>3</v>
      </c>
      <c r="L3119">
        <v>2</v>
      </c>
      <c r="M3119">
        <v>5</v>
      </c>
      <c r="N3119">
        <v>0</v>
      </c>
      <c r="O3119">
        <v>1</v>
      </c>
      <c r="P3119">
        <v>0</v>
      </c>
      <c r="Q3119">
        <v>0</v>
      </c>
      <c r="R3119">
        <v>2</v>
      </c>
      <c r="S3119">
        <v>0</v>
      </c>
      <c r="T3119">
        <v>0</v>
      </c>
      <c r="U3119">
        <v>0</v>
      </c>
      <c r="V3119">
        <f t="shared" si="137"/>
        <v>10</v>
      </c>
      <c r="W3119" t="s">
        <v>50</v>
      </c>
      <c r="X3119" s="3">
        <v>4</v>
      </c>
      <c r="Y3119">
        <v>0</v>
      </c>
      <c r="AF3119">
        <f>Table1[[#This Row],[AB]]+Table1[[#This Row],[BB]]+Table1[[#This Row],[SF]]</f>
        <v>5</v>
      </c>
      <c r="AG3119">
        <f>Table1[[#This Row],[H]]+Table1[[#This Row],[BB]]</f>
        <v>2</v>
      </c>
      <c r="AH3119">
        <f>Table1[[#This Row],[H]]-Table1[[#This Row],[2B]]-Table1[[#This Row],[3B]]-Table1[[#This Row],[HR]]</f>
        <v>0</v>
      </c>
      <c r="AI3119" s="3">
        <f>IF(Table1[[#This Row],[Team_Game_Number]] &gt;_xlfn.MAXIFS(Table1[Team_Game_Number],Table1[Team],Table1[[#This Row],[Team]]) - 5,1,0)</f>
        <v>1</v>
      </c>
      <c r="AJ3119" cm="1">
        <f t="array" ref="AJ3119">MATCH(Table1[[#This Row],[Game_ID]],_xlfn.UNIQUE(_xlfn._xlws.FILTER(Table1[Game_ID],Table1[Team]=Table1[[#This Row],[Team]])),0)</f>
        <v>27</v>
      </c>
      <c r="AK3119">
        <f>IF(Table1[[#This Row],[Last5_Flag]]=1,1,0)</f>
        <v>1</v>
      </c>
      <c r="AL3119">
        <f>COUNTIFS(
    Table1[Player Name], Table1[[#This Row],[Player Name]],
    Table1[Position], Table1[[#This Row],[Position]]
)</f>
        <v>2</v>
      </c>
      <c r="AM3119" t="str" cm="1">
        <f t="array" ref="AM31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20" spans="1:39" x14ac:dyDescent="0.2">
      <c r="A3120" t="str">
        <f>TEXT(Table1[[#This Row],[Date]],"yyyymmdd") &amp; "_" &amp; (LEFT(D3120,3) &amp; "_" &amp; LEFT(E3120,3) &amp; "_" &amp; (Table1[[#This Row],[Game_no.]]))</f>
        <v>20260325_WVW_D&amp;E_2</v>
      </c>
      <c r="B3120" s="1">
        <v>46106</v>
      </c>
      <c r="C3120" s="3">
        <v>2</v>
      </c>
      <c r="D3120" t="s">
        <v>286</v>
      </c>
      <c r="E3120" t="s">
        <v>42</v>
      </c>
      <c r="F3120" t="s">
        <v>42</v>
      </c>
      <c r="G3120" t="s">
        <v>286</v>
      </c>
      <c r="H3120" t="s">
        <v>461</v>
      </c>
      <c r="I3120" t="str">
        <f>TRIM(SUBSTITUTE(Table1[[#This Row],[Player]], " ", ""))</f>
        <v>L.Ruiz-Rubio</v>
      </c>
      <c r="J3120">
        <v>3</v>
      </c>
      <c r="K3120">
        <v>0</v>
      </c>
      <c r="L3120">
        <v>1</v>
      </c>
      <c r="M3120">
        <v>1</v>
      </c>
      <c r="N3120">
        <v>2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f t="shared" si="137"/>
        <v>1</v>
      </c>
      <c r="W3120" t="s">
        <v>8</v>
      </c>
      <c r="X3120" s="3">
        <v>5</v>
      </c>
      <c r="Y3120">
        <v>1</v>
      </c>
      <c r="AF3120">
        <f>Table1[[#This Row],[AB]]+Table1[[#This Row],[BB]]+Table1[[#This Row],[SF]]</f>
        <v>5</v>
      </c>
      <c r="AG3120">
        <f>Table1[[#This Row],[H]]+Table1[[#This Row],[BB]]</f>
        <v>3</v>
      </c>
      <c r="AH3120">
        <f>Table1[[#This Row],[H]]-Table1[[#This Row],[2B]]-Table1[[#This Row],[3B]]-Table1[[#This Row],[HR]]</f>
        <v>1</v>
      </c>
      <c r="AI3120" s="3">
        <f>IF(Table1[[#This Row],[Team_Game_Number]] &gt;_xlfn.MAXIFS(Table1[Team_Game_Number],Table1[Team],Table1[[#This Row],[Team]]) - 5,1,0)</f>
        <v>1</v>
      </c>
      <c r="AJ3120" cm="1">
        <f t="array" ref="AJ3120">MATCH(Table1[[#This Row],[Game_ID]],_xlfn.UNIQUE(_xlfn._xlws.FILTER(Table1[Game_ID],Table1[Team]=Table1[[#This Row],[Team]])),0)</f>
        <v>27</v>
      </c>
      <c r="AK3120">
        <f>IF(Table1[[#This Row],[Last5_Flag]]=1,1,0)</f>
        <v>1</v>
      </c>
      <c r="AL3120">
        <f>COUNTIFS(
    Table1[Player Name], Table1[[#This Row],[Player Name]],
    Table1[Position], Table1[[#This Row],[Position]]
)</f>
        <v>14</v>
      </c>
      <c r="AM3120" t="str" cm="1">
        <f t="array" ref="AM31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121" spans="1:39" x14ac:dyDescent="0.2">
      <c r="A3121" t="str">
        <f>TEXT(Table1[[#This Row],[Date]],"yyyymmdd") &amp; "_" &amp; (LEFT(D3121,3) &amp; "_" &amp; LEFT(E3121,3) &amp; "_" &amp; (Table1[[#This Row],[Game_no.]]))</f>
        <v>20260325_WVW_D&amp;E_2</v>
      </c>
      <c r="B3121" s="1">
        <v>46106</v>
      </c>
      <c r="C3121" s="3">
        <v>2</v>
      </c>
      <c r="D3121" t="s">
        <v>286</v>
      </c>
      <c r="E3121" t="s">
        <v>42</v>
      </c>
      <c r="F3121" t="s">
        <v>42</v>
      </c>
      <c r="G3121" t="s">
        <v>286</v>
      </c>
      <c r="H3121" t="s">
        <v>121</v>
      </c>
      <c r="I3121" t="str">
        <f>TRIM(SUBSTITUTE(Table1[[#This Row],[Player]], " ", ""))</f>
        <v>I.Thomas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f t="shared" si="137"/>
        <v>0</v>
      </c>
      <c r="W3121" t="s">
        <v>73</v>
      </c>
      <c r="X3121" s="3"/>
      <c r="Y3121">
        <v>0</v>
      </c>
      <c r="AF3121">
        <f>Table1[[#This Row],[AB]]+Table1[[#This Row],[BB]]+Table1[[#This Row],[SF]]</f>
        <v>0</v>
      </c>
      <c r="AG3121">
        <f>Table1[[#This Row],[H]]+Table1[[#This Row],[BB]]</f>
        <v>0</v>
      </c>
      <c r="AH3121">
        <f>Table1[[#This Row],[H]]-Table1[[#This Row],[2B]]-Table1[[#This Row],[3B]]-Table1[[#This Row],[HR]]</f>
        <v>0</v>
      </c>
      <c r="AI3121" s="3">
        <f>IF(Table1[[#This Row],[Team_Game_Number]] &gt;_xlfn.MAXIFS(Table1[Team_Game_Number],Table1[Team],Table1[[#This Row],[Team]]) - 5,1,0)</f>
        <v>1</v>
      </c>
      <c r="AJ3121" cm="1">
        <f t="array" ref="AJ3121">MATCH(Table1[[#This Row],[Game_ID]],_xlfn.UNIQUE(_xlfn._xlws.FILTER(Table1[Game_ID],Table1[Team]=Table1[[#This Row],[Team]])),0)</f>
        <v>27</v>
      </c>
      <c r="AK3121">
        <f>IF(Table1[[#This Row],[Last5_Flag]]=1,1,0)</f>
        <v>1</v>
      </c>
      <c r="AL3121">
        <f>COUNTIFS(
    Table1[Player Name], Table1[[#This Row],[Player Name]],
    Table1[Position], Table1[[#This Row],[Position]]
)</f>
        <v>7</v>
      </c>
      <c r="AM3121" t="str" cm="1">
        <f t="array" ref="AM31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122" spans="1:39" x14ac:dyDescent="0.2">
      <c r="A3122" t="str">
        <f>TEXT(Table1[[#This Row],[Date]],"yyyymmdd") &amp; "_" &amp; (LEFT(D3122,3) &amp; "_" &amp; LEFT(E3122,3) &amp; "_" &amp; (Table1[[#This Row],[Game_no.]]))</f>
        <v>20260325_WVW_D&amp;E_2</v>
      </c>
      <c r="B3122" s="1">
        <v>46106</v>
      </c>
      <c r="C3122" s="3">
        <v>2</v>
      </c>
      <c r="D3122" t="s">
        <v>286</v>
      </c>
      <c r="E3122" t="s">
        <v>42</v>
      </c>
      <c r="F3122" t="s">
        <v>42</v>
      </c>
      <c r="G3122" t="s">
        <v>286</v>
      </c>
      <c r="H3122" t="s">
        <v>44</v>
      </c>
      <c r="I3122" t="str">
        <f>TRIM(SUBSTITUTE(Table1[[#This Row],[Player]], " ", ""))</f>
        <v>A.Higgins</v>
      </c>
      <c r="J3122">
        <v>4</v>
      </c>
      <c r="K3122">
        <v>1</v>
      </c>
      <c r="L3122">
        <v>1</v>
      </c>
      <c r="M3122">
        <v>2</v>
      </c>
      <c r="N3122">
        <v>1</v>
      </c>
      <c r="O3122">
        <v>2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0</v>
      </c>
      <c r="V3122">
        <f t="shared" si="137"/>
        <v>5</v>
      </c>
      <c r="W3122" t="s">
        <v>48</v>
      </c>
      <c r="X3122" s="3">
        <v>6</v>
      </c>
      <c r="Y3122">
        <v>0</v>
      </c>
      <c r="AF3122">
        <f>Table1[[#This Row],[AB]]+Table1[[#This Row],[BB]]+Table1[[#This Row],[SF]]</f>
        <v>5</v>
      </c>
      <c r="AG3122">
        <f>Table1[[#This Row],[H]]+Table1[[#This Row],[BB]]</f>
        <v>2</v>
      </c>
      <c r="AH3122">
        <f>Table1[[#This Row],[H]]-Table1[[#This Row],[2B]]-Table1[[#This Row],[3B]]-Table1[[#This Row],[HR]]</f>
        <v>0</v>
      </c>
      <c r="AI3122" s="3">
        <f>IF(Table1[[#This Row],[Team_Game_Number]] &gt;_xlfn.MAXIFS(Table1[Team_Game_Number],Table1[Team],Table1[[#This Row],[Team]]) - 5,1,0)</f>
        <v>1</v>
      </c>
      <c r="AJ3122" cm="1">
        <f t="array" ref="AJ3122">MATCH(Table1[[#This Row],[Game_ID]],_xlfn.UNIQUE(_xlfn._xlws.FILTER(Table1[Game_ID],Table1[Team]=Table1[[#This Row],[Team]])),0)</f>
        <v>27</v>
      </c>
      <c r="AK3122">
        <f>IF(Table1[[#This Row],[Last5_Flag]]=1,1,0)</f>
        <v>1</v>
      </c>
      <c r="AL3122">
        <f>COUNTIFS(
    Table1[Player Name], Table1[[#This Row],[Player Name]],
    Table1[Position], Table1[[#This Row],[Position]]
)</f>
        <v>22</v>
      </c>
      <c r="AM3122" t="str" cm="1">
        <f t="array" ref="AM31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123" spans="1:39" x14ac:dyDescent="0.2">
      <c r="A3123" t="str">
        <f>TEXT(Table1[[#This Row],[Date]],"yyyymmdd") &amp; "_" &amp; (LEFT(D3123,3) &amp; "_" &amp; LEFT(E3123,3) &amp; "_" &amp; (Table1[[#This Row],[Game_no.]]))</f>
        <v>20260325_WVW_D&amp;E_2</v>
      </c>
      <c r="B3123" s="1">
        <v>46106</v>
      </c>
      <c r="C3123" s="3">
        <v>2</v>
      </c>
      <c r="D3123" t="s">
        <v>286</v>
      </c>
      <c r="E3123" t="s">
        <v>42</v>
      </c>
      <c r="F3123" t="s">
        <v>42</v>
      </c>
      <c r="G3123" t="s">
        <v>286</v>
      </c>
      <c r="H3123" t="s">
        <v>45</v>
      </c>
      <c r="I3123" t="str">
        <f>TRIM(SUBSTITUTE(Table1[[#This Row],[Player]], " ", ""))</f>
        <v>C.Dobbs</v>
      </c>
      <c r="J3123">
        <v>0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f t="shared" si="137"/>
        <v>0</v>
      </c>
      <c r="W3123" t="s">
        <v>73</v>
      </c>
      <c r="X3123" s="3"/>
      <c r="Y3123">
        <v>0</v>
      </c>
      <c r="AF3123">
        <f>Table1[[#This Row],[AB]]+Table1[[#This Row],[BB]]+Table1[[#This Row],[SF]]</f>
        <v>0</v>
      </c>
      <c r="AG3123">
        <f>Table1[[#This Row],[H]]+Table1[[#This Row],[BB]]</f>
        <v>0</v>
      </c>
      <c r="AH3123">
        <f>Table1[[#This Row],[H]]-Table1[[#This Row],[2B]]-Table1[[#This Row],[3B]]-Table1[[#This Row],[HR]]</f>
        <v>0</v>
      </c>
      <c r="AI3123" s="3">
        <f>IF(Table1[[#This Row],[Team_Game_Number]] &gt;_xlfn.MAXIFS(Table1[Team_Game_Number],Table1[Team],Table1[[#This Row],[Team]]) - 5,1,0)</f>
        <v>1</v>
      </c>
      <c r="AJ3123" cm="1">
        <f t="array" ref="AJ3123">MATCH(Table1[[#This Row],[Game_ID]],_xlfn.UNIQUE(_xlfn._xlws.FILTER(Table1[Game_ID],Table1[Team]=Table1[[#This Row],[Team]])),0)</f>
        <v>27</v>
      </c>
      <c r="AK3123">
        <f>IF(Table1[[#This Row],[Last5_Flag]]=1,1,0)</f>
        <v>1</v>
      </c>
      <c r="AL3123">
        <f>COUNTIFS(
    Table1[Player Name], Table1[[#This Row],[Player Name]],
    Table1[Position], Table1[[#This Row],[Position]]
)</f>
        <v>2</v>
      </c>
      <c r="AM3123" t="str" cm="1">
        <f t="array" ref="AM31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124" spans="1:39" x14ac:dyDescent="0.2">
      <c r="A3124" t="str">
        <f>TEXT(Table1[[#This Row],[Date]],"yyyymmdd") &amp; "_" &amp; (LEFT(D3124,3) &amp; "_" &amp; LEFT(E3124,3) &amp; "_" &amp; (Table1[[#This Row],[Game_no.]]))</f>
        <v>20260325_WVW_D&amp;E_2</v>
      </c>
      <c r="B3124" s="1">
        <v>46106</v>
      </c>
      <c r="C3124" s="3">
        <v>2</v>
      </c>
      <c r="D3124" t="s">
        <v>286</v>
      </c>
      <c r="E3124" t="s">
        <v>42</v>
      </c>
      <c r="F3124" t="s">
        <v>42</v>
      </c>
      <c r="G3124" t="s">
        <v>286</v>
      </c>
      <c r="H3124" t="s">
        <v>55</v>
      </c>
      <c r="I3124" t="str">
        <f>TRIM(SUBSTITUTE(Table1[[#This Row],[Player]], " ", ""))</f>
        <v>M.Smith</v>
      </c>
      <c r="J3124">
        <v>5</v>
      </c>
      <c r="K3124">
        <v>1</v>
      </c>
      <c r="L3124">
        <v>2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f t="shared" si="137"/>
        <v>2</v>
      </c>
      <c r="W3124" t="s">
        <v>52</v>
      </c>
      <c r="X3124" s="3">
        <v>7</v>
      </c>
      <c r="Y3124">
        <v>0</v>
      </c>
      <c r="AF3124">
        <f>Table1[[#This Row],[AB]]+Table1[[#This Row],[BB]]+Table1[[#This Row],[SF]]</f>
        <v>5</v>
      </c>
      <c r="AG3124">
        <f>Table1[[#This Row],[H]]+Table1[[#This Row],[BB]]</f>
        <v>2</v>
      </c>
      <c r="AH3124">
        <f>Table1[[#This Row],[H]]-Table1[[#This Row],[2B]]-Table1[[#This Row],[3B]]-Table1[[#This Row],[HR]]</f>
        <v>2</v>
      </c>
      <c r="AI3124" s="3">
        <f>IF(Table1[[#This Row],[Team_Game_Number]] &gt;_xlfn.MAXIFS(Table1[Team_Game_Number],Table1[Team],Table1[[#This Row],[Team]]) - 5,1,0)</f>
        <v>1</v>
      </c>
      <c r="AJ3124" cm="1">
        <f t="array" ref="AJ3124">MATCH(Table1[[#This Row],[Game_ID]],_xlfn.UNIQUE(_xlfn._xlws.FILTER(Table1[Game_ID],Table1[Team]=Table1[[#This Row],[Team]])),0)</f>
        <v>27</v>
      </c>
      <c r="AK3124">
        <f>IF(Table1[[#This Row],[Last5_Flag]]=1,1,0)</f>
        <v>1</v>
      </c>
      <c r="AL3124">
        <f>COUNTIFS(
    Table1[Player Name], Table1[[#This Row],[Player Name]],
    Table1[Position], Table1[[#This Row],[Position]]
)</f>
        <v>2</v>
      </c>
      <c r="AM3124" t="str" cm="1">
        <f t="array" ref="AM31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125" spans="1:39" x14ac:dyDescent="0.2">
      <c r="A3125" t="str">
        <f>TEXT(Table1[[#This Row],[Date]],"yyyymmdd") &amp; "_" &amp; (LEFT(D3125,3) &amp; "_" &amp; LEFT(E3125,3) &amp; "_" &amp; (Table1[[#This Row],[Game_no.]]))</f>
        <v>20260325_WVW_D&amp;E_2</v>
      </c>
      <c r="B3125" s="1">
        <v>46106</v>
      </c>
      <c r="C3125" s="3">
        <v>2</v>
      </c>
      <c r="D3125" t="s">
        <v>286</v>
      </c>
      <c r="E3125" t="s">
        <v>42</v>
      </c>
      <c r="F3125" t="s">
        <v>42</v>
      </c>
      <c r="G3125" t="s">
        <v>286</v>
      </c>
      <c r="H3125" t="s">
        <v>186</v>
      </c>
      <c r="I3125" t="str">
        <f>TRIM(SUBSTITUTE(Table1[[#This Row],[Player]], " ", ""))</f>
        <v>F.Heater</v>
      </c>
      <c r="J3125">
        <v>1</v>
      </c>
      <c r="K3125">
        <v>0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f t="shared" si="137"/>
        <v>0</v>
      </c>
      <c r="W3125" t="s">
        <v>54</v>
      </c>
      <c r="X3125" s="3">
        <v>8</v>
      </c>
      <c r="Y3125">
        <v>0</v>
      </c>
      <c r="AF3125">
        <f>Table1[[#This Row],[AB]]+Table1[[#This Row],[BB]]+Table1[[#This Row],[SF]]</f>
        <v>2</v>
      </c>
      <c r="AG3125">
        <f>Table1[[#This Row],[H]]+Table1[[#This Row],[BB]]</f>
        <v>1</v>
      </c>
      <c r="AH3125">
        <f>Table1[[#This Row],[H]]-Table1[[#This Row],[2B]]-Table1[[#This Row],[3B]]-Table1[[#This Row],[HR]]</f>
        <v>0</v>
      </c>
      <c r="AI3125" s="3">
        <f>IF(Table1[[#This Row],[Team_Game_Number]] &gt;_xlfn.MAXIFS(Table1[Team_Game_Number],Table1[Team],Table1[[#This Row],[Team]]) - 5,1,0)</f>
        <v>1</v>
      </c>
      <c r="AJ3125" cm="1">
        <f t="array" ref="AJ3125">MATCH(Table1[[#This Row],[Game_ID]],_xlfn.UNIQUE(_xlfn._xlws.FILTER(Table1[Game_ID],Table1[Team]=Table1[[#This Row],[Team]])),0)</f>
        <v>27</v>
      </c>
      <c r="AK3125">
        <f>IF(Table1[[#This Row],[Last5_Flag]]=1,1,0)</f>
        <v>1</v>
      </c>
      <c r="AL3125">
        <f>COUNTIFS(
    Table1[Player Name], Table1[[#This Row],[Player Name]],
    Table1[Position], Table1[[#This Row],[Position]]
)</f>
        <v>1</v>
      </c>
      <c r="AM3125" t="str" cm="1">
        <f t="array" ref="AM31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126" spans="1:39" x14ac:dyDescent="0.2">
      <c r="A3126" t="str">
        <f>TEXT(Table1[[#This Row],[Date]],"yyyymmdd") &amp; "_" &amp; (LEFT(D3126,3) &amp; "_" &amp; LEFT(E3126,3) &amp; "_" &amp; (Table1[[#This Row],[Game_no.]]))</f>
        <v>20260325_WVW_D&amp;E_2</v>
      </c>
      <c r="B3126" s="1">
        <v>46106</v>
      </c>
      <c r="C3126" s="3">
        <v>2</v>
      </c>
      <c r="D3126" t="s">
        <v>286</v>
      </c>
      <c r="E3126" t="s">
        <v>42</v>
      </c>
      <c r="F3126" t="s">
        <v>42</v>
      </c>
      <c r="G3126" t="s">
        <v>286</v>
      </c>
      <c r="H3126" t="s">
        <v>67</v>
      </c>
      <c r="I3126" t="str">
        <f>TRIM(SUBSTITUTE(Table1[[#This Row],[Player]], " ", ""))</f>
        <v>A.Haynes</v>
      </c>
      <c r="J3126">
        <v>2</v>
      </c>
      <c r="K3126">
        <v>2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f t="shared" si="137"/>
        <v>3</v>
      </c>
      <c r="W3126" t="s">
        <v>53</v>
      </c>
      <c r="X3126" s="3">
        <v>9</v>
      </c>
      <c r="Y3126">
        <v>0</v>
      </c>
      <c r="AF3126">
        <f>Table1[[#This Row],[AB]]+Table1[[#This Row],[BB]]+Table1[[#This Row],[SF]]</f>
        <v>2</v>
      </c>
      <c r="AG3126">
        <f>Table1[[#This Row],[H]]+Table1[[#This Row],[BB]]</f>
        <v>1</v>
      </c>
      <c r="AH3126">
        <f>Table1[[#This Row],[H]]-Table1[[#This Row],[2B]]-Table1[[#This Row],[3B]]-Table1[[#This Row],[HR]]</f>
        <v>0</v>
      </c>
      <c r="AI3126" s="3">
        <f>IF(Table1[[#This Row],[Team_Game_Number]] &gt;_xlfn.MAXIFS(Table1[Team_Game_Number],Table1[Team],Table1[[#This Row],[Team]]) - 5,1,0)</f>
        <v>1</v>
      </c>
      <c r="AJ3126" cm="1">
        <f t="array" ref="AJ3126">MATCH(Table1[[#This Row],[Game_ID]],_xlfn.UNIQUE(_xlfn._xlws.FILTER(Table1[Game_ID],Table1[Team]=Table1[[#This Row],[Team]])),0)</f>
        <v>27</v>
      </c>
      <c r="AK3126">
        <f>IF(Table1[[#This Row],[Last5_Flag]]=1,1,0)</f>
        <v>1</v>
      </c>
      <c r="AL3126">
        <f>COUNTIFS(
    Table1[Player Name], Table1[[#This Row],[Player Name]],
    Table1[Position], Table1[[#This Row],[Position]]
)</f>
        <v>17</v>
      </c>
      <c r="AM3126" t="str" cm="1">
        <f t="array" ref="AM31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127" spans="1:39" x14ac:dyDescent="0.2">
      <c r="A3127" t="str">
        <f>TEXT(Table1[[#This Row],[Date]],"yyyymmdd") &amp; "_" &amp; (LEFT(D3127,3) &amp; "_" &amp; LEFT(E3127,3) &amp; "_" &amp; (Table1[[#This Row],[Game_no.]]))</f>
        <v>20260325_WVW_D&amp;E_2</v>
      </c>
      <c r="B3127" s="1">
        <v>46106</v>
      </c>
      <c r="C3127" s="3">
        <v>2</v>
      </c>
      <c r="D3127" t="s">
        <v>286</v>
      </c>
      <c r="E3127" t="s">
        <v>42</v>
      </c>
      <c r="F3127" t="s">
        <v>42</v>
      </c>
      <c r="G3127" t="s">
        <v>286</v>
      </c>
      <c r="H3127" t="s">
        <v>56</v>
      </c>
      <c r="I3127" t="str">
        <f>TRIM(SUBSTITUTE(Table1[[#This Row],[Player]], " ", ""))</f>
        <v>C.Warfield</v>
      </c>
      <c r="J3127">
        <v>3</v>
      </c>
      <c r="K3127">
        <v>0</v>
      </c>
      <c r="L3127">
        <v>1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f t="shared" si="137"/>
        <v>1</v>
      </c>
      <c r="W3127" t="s">
        <v>223</v>
      </c>
      <c r="X3127" s="3">
        <v>9</v>
      </c>
      <c r="Y3127">
        <v>1</v>
      </c>
      <c r="AF3127">
        <f>Table1[[#This Row],[AB]]+Table1[[#This Row],[BB]]+Table1[[#This Row],[SF]]</f>
        <v>3</v>
      </c>
      <c r="AG3127">
        <f>Table1[[#This Row],[H]]+Table1[[#This Row],[BB]]</f>
        <v>1</v>
      </c>
      <c r="AH3127">
        <f>Table1[[#This Row],[H]]-Table1[[#This Row],[2B]]-Table1[[#This Row],[3B]]-Table1[[#This Row],[HR]]</f>
        <v>1</v>
      </c>
      <c r="AI3127" s="3">
        <f>IF(Table1[[#This Row],[Team_Game_Number]] &gt;_xlfn.MAXIFS(Table1[Team_Game_Number],Table1[Team],Table1[[#This Row],[Team]]) - 5,1,0)</f>
        <v>1</v>
      </c>
      <c r="AJ3127" cm="1">
        <f t="array" ref="AJ3127">MATCH(Table1[[#This Row],[Game_ID]],_xlfn.UNIQUE(_xlfn._xlws.FILTER(Table1[Game_ID],Table1[Team]=Table1[[#This Row],[Team]])),0)</f>
        <v>27</v>
      </c>
      <c r="AK3127">
        <f>IF(Table1[[#This Row],[Last5_Flag]]=1,1,0)</f>
        <v>1</v>
      </c>
      <c r="AL3127">
        <f>COUNTIFS(
    Table1[Player Name], Table1[[#This Row],[Player Name]],
    Table1[Position], Table1[[#This Row],[Position]]
)</f>
        <v>1</v>
      </c>
      <c r="AM3127" t="str" cm="1">
        <f t="array" ref="AM31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128" spans="1:39" x14ac:dyDescent="0.2">
      <c r="A3128" t="str">
        <f>TEXT(Table1[[#This Row],[Date]],"yyyymmdd") &amp; "_" &amp; (LEFT(D3128,3) &amp; "_" &amp; LEFT(E3128,3) &amp; "_" &amp; (Table1[[#This Row],[Game_no.]]))</f>
        <v>20260325_WVW_D&amp;E_2</v>
      </c>
      <c r="B3128" s="1">
        <v>46106</v>
      </c>
      <c r="C3128" s="3">
        <v>2</v>
      </c>
      <c r="D3128" t="s">
        <v>286</v>
      </c>
      <c r="E3128" t="s">
        <v>42</v>
      </c>
      <c r="F3128" t="s">
        <v>42</v>
      </c>
      <c r="G3128" t="s">
        <v>286</v>
      </c>
      <c r="H3128" t="s">
        <v>184</v>
      </c>
      <c r="I3128" t="str">
        <f>TRIM(SUBSTITUTE(Table1[[#This Row],[Player]], " ", ""))</f>
        <v>M.McDaniel</v>
      </c>
      <c r="J3128">
        <v>1</v>
      </c>
      <c r="K3128">
        <v>0</v>
      </c>
      <c r="L3128">
        <v>0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f t="shared" si="137"/>
        <v>0</v>
      </c>
      <c r="W3128" t="s">
        <v>74</v>
      </c>
      <c r="X3128" s="3">
        <v>9</v>
      </c>
      <c r="Y3128">
        <v>0</v>
      </c>
      <c r="AF3128">
        <f>Table1[[#This Row],[AB]]+Table1[[#This Row],[BB]]+Table1[[#This Row],[SF]]</f>
        <v>1</v>
      </c>
      <c r="AG3128">
        <f>Table1[[#This Row],[H]]+Table1[[#This Row],[BB]]</f>
        <v>0</v>
      </c>
      <c r="AH3128">
        <f>Table1[[#This Row],[H]]-Table1[[#This Row],[2B]]-Table1[[#This Row],[3B]]-Table1[[#This Row],[HR]]</f>
        <v>0</v>
      </c>
      <c r="AI3128" s="3">
        <f>IF(Table1[[#This Row],[Team_Game_Number]] &gt;_xlfn.MAXIFS(Table1[Team_Game_Number],Table1[Team],Table1[[#This Row],[Team]]) - 5,1,0)</f>
        <v>1</v>
      </c>
      <c r="AJ3128" cm="1">
        <f t="array" ref="AJ3128">MATCH(Table1[[#This Row],[Game_ID]],_xlfn.UNIQUE(_xlfn._xlws.FILTER(Table1[Game_ID],Table1[Team]=Table1[[#This Row],[Team]])),0)</f>
        <v>27</v>
      </c>
      <c r="AK3128">
        <f>IF(Table1[[#This Row],[Last5_Flag]]=1,1,0)</f>
        <v>1</v>
      </c>
      <c r="AL3128">
        <f>COUNTIFS(
    Table1[Player Name], Table1[[#This Row],[Player Name]],
    Table1[Position], Table1[[#This Row],[Position]]
)</f>
        <v>6</v>
      </c>
      <c r="AM3128" t="str" cm="1">
        <f t="array" ref="AM31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129" spans="1:39" x14ac:dyDescent="0.2">
      <c r="A3129" t="str">
        <f>TEXT(Table1[[#This Row],[Date]],"yyyymmdd") &amp; "_" &amp; (LEFT(D3129,3) &amp; "_" &amp; LEFT(E3129,3) &amp; "_" &amp; (Table1[[#This Row],[Game_no.]]))</f>
        <v>20260325_WVW_D&amp;E_2</v>
      </c>
      <c r="B3129" s="1">
        <v>46106</v>
      </c>
      <c r="C3129" s="3">
        <v>2</v>
      </c>
      <c r="D3129" t="s">
        <v>286</v>
      </c>
      <c r="E3129" t="s">
        <v>42</v>
      </c>
      <c r="F3129" t="s">
        <v>42</v>
      </c>
      <c r="G3129" t="s">
        <v>286</v>
      </c>
      <c r="H3129" t="s">
        <v>69</v>
      </c>
      <c r="I3129" t="str">
        <f>TRIM(SUBSTITUTE(Table1[[#This Row],[Player]], " ", ""))</f>
        <v>K.Tellings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f t="shared" si="137"/>
        <v>0</v>
      </c>
      <c r="W3129" t="s">
        <v>58</v>
      </c>
      <c r="X3129" s="3"/>
      <c r="Y3129">
        <v>0</v>
      </c>
      <c r="Z3129">
        <v>1</v>
      </c>
      <c r="AA3129">
        <v>5</v>
      </c>
      <c r="AB3129">
        <v>6</v>
      </c>
      <c r="AC3129">
        <v>6</v>
      </c>
      <c r="AD3129">
        <v>0</v>
      </c>
      <c r="AE3129">
        <v>0</v>
      </c>
      <c r="AF3129">
        <f>Table1[[#This Row],[AB]]+Table1[[#This Row],[BB]]+Table1[[#This Row],[SF]]</f>
        <v>0</v>
      </c>
      <c r="AG3129">
        <f>Table1[[#This Row],[H]]+Table1[[#This Row],[BB]]</f>
        <v>0</v>
      </c>
      <c r="AH3129">
        <f>Table1[[#This Row],[H]]-Table1[[#This Row],[2B]]-Table1[[#This Row],[3B]]-Table1[[#This Row],[HR]]</f>
        <v>0</v>
      </c>
      <c r="AI3129" s="3">
        <f>IF(Table1[[#This Row],[Team_Game_Number]] &gt;_xlfn.MAXIFS(Table1[Team_Game_Number],Table1[Team],Table1[[#This Row],[Team]]) - 5,1,0)</f>
        <v>1</v>
      </c>
      <c r="AJ3129" cm="1">
        <f t="array" ref="AJ3129">MATCH(Table1[[#This Row],[Game_ID]],_xlfn.UNIQUE(_xlfn._xlws.FILTER(Table1[Game_ID],Table1[Team]=Table1[[#This Row],[Team]])),0)</f>
        <v>27</v>
      </c>
      <c r="AK3129">
        <f>IF(Table1[[#This Row],[Last5_Flag]]=1,1,0)</f>
        <v>1</v>
      </c>
      <c r="AL3129">
        <f>COUNTIFS(
    Table1[Player Name], Table1[[#This Row],[Player Name]],
    Table1[Position], Table1[[#This Row],[Position]]
)</f>
        <v>8</v>
      </c>
      <c r="AM3129" t="str" cm="1">
        <f t="array" ref="AM31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30" spans="1:39" x14ac:dyDescent="0.2">
      <c r="A3130" t="str">
        <f>TEXT(Table1[[#This Row],[Date]],"yyyymmdd") &amp; "_" &amp; (LEFT(D3130,3) &amp; "_" &amp; LEFT(E3130,3) &amp; "_" &amp; (Table1[[#This Row],[Game_no.]]))</f>
        <v>20260325_WVW_D&amp;E_2</v>
      </c>
      <c r="B3130" s="1">
        <v>46106</v>
      </c>
      <c r="C3130" s="3">
        <v>2</v>
      </c>
      <c r="D3130" t="s">
        <v>286</v>
      </c>
      <c r="E3130" t="s">
        <v>42</v>
      </c>
      <c r="F3130" t="s">
        <v>42</v>
      </c>
      <c r="G3130" t="s">
        <v>286</v>
      </c>
      <c r="H3130" t="s">
        <v>59</v>
      </c>
      <c r="I3130" t="str">
        <f>TRIM(SUBSTITUTE(Table1[[#This Row],[Player]], " ", ""))</f>
        <v>S.Kneeland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f t="shared" ref="V3130:V3193" si="138">L3130*1+P3130*2+Q3130*3+R3130*4</f>
        <v>0</v>
      </c>
      <c r="W3130" t="s">
        <v>58</v>
      </c>
      <c r="X3130" s="3"/>
      <c r="Y3130">
        <v>0</v>
      </c>
      <c r="Z3130">
        <v>6</v>
      </c>
      <c r="AA3130">
        <v>7</v>
      </c>
      <c r="AB3130">
        <v>4</v>
      </c>
      <c r="AC3130">
        <v>4</v>
      </c>
      <c r="AD3130">
        <v>3</v>
      </c>
      <c r="AE3130">
        <v>1</v>
      </c>
      <c r="AF3130">
        <f>Table1[[#This Row],[AB]]+Table1[[#This Row],[BB]]+Table1[[#This Row],[SF]]</f>
        <v>0</v>
      </c>
      <c r="AG3130">
        <f>Table1[[#This Row],[H]]+Table1[[#This Row],[BB]]</f>
        <v>0</v>
      </c>
      <c r="AH3130">
        <f>Table1[[#This Row],[H]]-Table1[[#This Row],[2B]]-Table1[[#This Row],[3B]]-Table1[[#This Row],[HR]]</f>
        <v>0</v>
      </c>
      <c r="AI3130" s="3">
        <f>IF(Table1[[#This Row],[Team_Game_Number]] &gt;_xlfn.MAXIFS(Table1[Team_Game_Number],Table1[Team],Table1[[#This Row],[Team]]) - 5,1,0)</f>
        <v>1</v>
      </c>
      <c r="AJ3130" cm="1">
        <f t="array" ref="AJ3130">MATCH(Table1[[#This Row],[Game_ID]],_xlfn.UNIQUE(_xlfn._xlws.FILTER(Table1[Game_ID],Table1[Team]=Table1[[#This Row],[Team]])),0)</f>
        <v>27</v>
      </c>
      <c r="AK3130">
        <f>IF(Table1[[#This Row],[Last5_Flag]]=1,1,0)</f>
        <v>1</v>
      </c>
      <c r="AL3130">
        <f>COUNTIFS(
    Table1[Player Name], Table1[[#This Row],[Player Name]],
    Table1[Position], Table1[[#This Row],[Position]]
)</f>
        <v>17</v>
      </c>
      <c r="AM3130" t="str" cm="1">
        <f t="array" ref="AM31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31" spans="1:39" x14ac:dyDescent="0.2">
      <c r="A3131" t="str">
        <f>TEXT(Table1[[#This Row],[Date]],"yyyymmdd") &amp; "_" &amp; (LEFT(D3131,3) &amp; "_" &amp; LEFT(E3131,3) &amp; "_" &amp; (Table1[[#This Row],[Game_no.]]))</f>
        <v>20260325_WVW_D&amp;E_2</v>
      </c>
      <c r="B3131" s="1">
        <v>46106</v>
      </c>
      <c r="C3131" s="3">
        <v>2</v>
      </c>
      <c r="D3131" t="s">
        <v>286</v>
      </c>
      <c r="E3131" t="s">
        <v>42</v>
      </c>
      <c r="F3131" t="s">
        <v>286</v>
      </c>
      <c r="G3131" t="s">
        <v>42</v>
      </c>
      <c r="H3131" t="s">
        <v>287</v>
      </c>
      <c r="I3131" t="str">
        <f>TRIM(SUBSTITUTE(Table1[[#This Row],[Player]], " ", ""))</f>
        <v>J.Riley</v>
      </c>
      <c r="J3131">
        <v>4</v>
      </c>
      <c r="K3131">
        <v>1</v>
      </c>
      <c r="L3131">
        <v>2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f t="shared" si="138"/>
        <v>2</v>
      </c>
      <c r="W3131" t="s">
        <v>57</v>
      </c>
      <c r="X3131" s="3">
        <v>1</v>
      </c>
      <c r="Y3131">
        <v>0</v>
      </c>
      <c r="AF3131">
        <f>Table1[[#This Row],[AB]]+Table1[[#This Row],[BB]]+Table1[[#This Row],[SF]]</f>
        <v>4</v>
      </c>
      <c r="AG3131">
        <f>Table1[[#This Row],[H]]+Table1[[#This Row],[BB]]</f>
        <v>2</v>
      </c>
      <c r="AH3131">
        <f>Table1[[#This Row],[H]]-Table1[[#This Row],[2B]]-Table1[[#This Row],[3B]]-Table1[[#This Row],[HR]]</f>
        <v>2</v>
      </c>
      <c r="AI3131" s="3">
        <f>IF(Table1[[#This Row],[Team_Game_Number]] &gt;_xlfn.MAXIFS(Table1[Team_Game_Number],Table1[Team],Table1[[#This Row],[Team]]) - 5,1,0)</f>
        <v>1</v>
      </c>
      <c r="AJ3131" cm="1">
        <f t="array" ref="AJ3131">MATCH(Table1[[#This Row],[Game_ID]],_xlfn.UNIQUE(_xlfn._xlws.FILTER(Table1[Game_ID],Table1[Team]=Table1[[#This Row],[Team]])),0)</f>
        <v>23</v>
      </c>
      <c r="AK3131">
        <f>IF(Table1[[#This Row],[Last5_Flag]]=1,1,0)</f>
        <v>1</v>
      </c>
      <c r="AL3131">
        <f>COUNTIFS(
    Table1[Player Name], Table1[[#This Row],[Player Name]],
    Table1[Position], Table1[[#This Row],[Position]]
)</f>
        <v>27</v>
      </c>
      <c r="AM3131" t="str" cm="1">
        <f t="array" ref="AM31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132" spans="1:39" x14ac:dyDescent="0.2">
      <c r="A3132" t="str">
        <f>TEXT(Table1[[#This Row],[Date]],"yyyymmdd") &amp; "_" &amp; (LEFT(D3132,3) &amp; "_" &amp; LEFT(E3132,3) &amp; "_" &amp; (Table1[[#This Row],[Game_no.]]))</f>
        <v>20260325_WVW_D&amp;E_2</v>
      </c>
      <c r="B3132" s="1">
        <v>46106</v>
      </c>
      <c r="C3132" s="3">
        <v>2</v>
      </c>
      <c r="D3132" t="s">
        <v>286</v>
      </c>
      <c r="E3132" t="s">
        <v>42</v>
      </c>
      <c r="F3132" t="s">
        <v>286</v>
      </c>
      <c r="G3132" t="s">
        <v>42</v>
      </c>
      <c r="H3132" t="s">
        <v>288</v>
      </c>
      <c r="I3132" t="str">
        <f>TRIM(SUBSTITUTE(Table1[[#This Row],[Player]], " ", ""))</f>
        <v>L.Hague</v>
      </c>
      <c r="J3132">
        <v>3</v>
      </c>
      <c r="K3132">
        <v>1</v>
      </c>
      <c r="L3132">
        <v>0</v>
      </c>
      <c r="M3132">
        <v>0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f t="shared" si="138"/>
        <v>0</v>
      </c>
      <c r="W3132" t="s">
        <v>48</v>
      </c>
      <c r="X3132" s="3">
        <v>2</v>
      </c>
      <c r="Y3132">
        <v>1</v>
      </c>
      <c r="AF3132">
        <f>Table1[[#This Row],[AB]]+Table1[[#This Row],[BB]]+Table1[[#This Row],[SF]]</f>
        <v>4</v>
      </c>
      <c r="AG3132">
        <f>Table1[[#This Row],[H]]+Table1[[#This Row],[BB]]</f>
        <v>1</v>
      </c>
      <c r="AH3132">
        <f>Table1[[#This Row],[H]]-Table1[[#This Row],[2B]]-Table1[[#This Row],[3B]]-Table1[[#This Row],[HR]]</f>
        <v>0</v>
      </c>
      <c r="AI3132" s="3">
        <f>IF(Table1[[#This Row],[Team_Game_Number]] &gt;_xlfn.MAXIFS(Table1[Team_Game_Number],Table1[Team],Table1[[#This Row],[Team]]) - 5,1,0)</f>
        <v>1</v>
      </c>
      <c r="AJ3132" cm="1">
        <f t="array" ref="AJ3132">MATCH(Table1[[#This Row],[Game_ID]],_xlfn.UNIQUE(_xlfn._xlws.FILTER(Table1[Game_ID],Table1[Team]=Table1[[#This Row],[Team]])),0)</f>
        <v>23</v>
      </c>
      <c r="AK3132">
        <f>IF(Table1[[#This Row],[Last5_Flag]]=1,1,0)</f>
        <v>1</v>
      </c>
      <c r="AL3132">
        <f>COUNTIFS(
    Table1[Player Name], Table1[[#This Row],[Player Name]],
    Table1[Position], Table1[[#This Row],[Position]]
)</f>
        <v>16</v>
      </c>
      <c r="AM3132" t="str" cm="1">
        <f t="array" ref="AM31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133" spans="1:39" x14ac:dyDescent="0.2">
      <c r="A3133" t="str">
        <f>TEXT(Table1[[#This Row],[Date]],"yyyymmdd") &amp; "_" &amp; (LEFT(D3133,3) &amp; "_" &amp; LEFT(E3133,3) &amp; "_" &amp; (Table1[[#This Row],[Game_no.]]))</f>
        <v>20260325_WVW_D&amp;E_2</v>
      </c>
      <c r="B3133" s="1">
        <v>46106</v>
      </c>
      <c r="C3133" s="3">
        <v>2</v>
      </c>
      <c r="D3133" t="s">
        <v>286</v>
      </c>
      <c r="E3133" t="s">
        <v>42</v>
      </c>
      <c r="F3133" t="s">
        <v>286</v>
      </c>
      <c r="G3133" t="s">
        <v>42</v>
      </c>
      <c r="H3133" t="s">
        <v>290</v>
      </c>
      <c r="I3133" t="str">
        <f>TRIM(SUBSTITUTE(Table1[[#This Row],[Player]], " ", ""))</f>
        <v>J.Fix</v>
      </c>
      <c r="J3133">
        <v>5</v>
      </c>
      <c r="K3133">
        <v>1</v>
      </c>
      <c r="L3133">
        <v>1</v>
      </c>
      <c r="M3133">
        <v>1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f t="shared" si="138"/>
        <v>1</v>
      </c>
      <c r="W3133" t="s">
        <v>164</v>
      </c>
      <c r="X3133" s="3">
        <v>3</v>
      </c>
      <c r="Y3133">
        <v>0</v>
      </c>
      <c r="Z3133">
        <v>1.667</v>
      </c>
      <c r="AA3133">
        <v>4</v>
      </c>
      <c r="AB3133">
        <v>7</v>
      </c>
      <c r="AC3133">
        <v>2</v>
      </c>
      <c r="AD3133">
        <v>1</v>
      </c>
      <c r="AE3133">
        <v>2</v>
      </c>
      <c r="AF3133">
        <f>Table1[[#This Row],[AB]]+Table1[[#This Row],[BB]]+Table1[[#This Row],[SF]]</f>
        <v>5</v>
      </c>
      <c r="AG3133">
        <f>Table1[[#This Row],[H]]+Table1[[#This Row],[BB]]</f>
        <v>1</v>
      </c>
      <c r="AH3133">
        <f>Table1[[#This Row],[H]]-Table1[[#This Row],[2B]]-Table1[[#This Row],[3B]]-Table1[[#This Row],[HR]]</f>
        <v>1</v>
      </c>
      <c r="AI3133" s="3">
        <f>IF(Table1[[#This Row],[Team_Game_Number]] &gt;_xlfn.MAXIFS(Table1[Team_Game_Number],Table1[Team],Table1[[#This Row],[Team]]) - 5,1,0)</f>
        <v>1</v>
      </c>
      <c r="AJ3133" cm="1">
        <f t="array" ref="AJ3133">MATCH(Table1[[#This Row],[Game_ID]],_xlfn.UNIQUE(_xlfn._xlws.FILTER(Table1[Game_ID],Table1[Team]=Table1[[#This Row],[Team]])),0)</f>
        <v>23</v>
      </c>
      <c r="AK3133">
        <f>IF(Table1[[#This Row],[Last5_Flag]]=1,1,0)</f>
        <v>1</v>
      </c>
      <c r="AL3133">
        <f>COUNTIFS(
    Table1[Player Name], Table1[[#This Row],[Player Name]],
    Table1[Position], Table1[[#This Row],[Position]]
)</f>
        <v>3</v>
      </c>
      <c r="AM3133" t="str" cm="1">
        <f t="array" ref="AM31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134" spans="1:39" x14ac:dyDescent="0.2">
      <c r="A3134" t="str">
        <f>TEXT(Table1[[#This Row],[Date]],"yyyymmdd") &amp; "_" &amp; (LEFT(D3134,3) &amp; "_" &amp; LEFT(E3134,3) &amp; "_" &amp; (Table1[[#This Row],[Game_no.]]))</f>
        <v>20260325_WVW_D&amp;E_2</v>
      </c>
      <c r="B3134" s="1">
        <v>46106</v>
      </c>
      <c r="C3134" s="3">
        <v>2</v>
      </c>
      <c r="D3134" t="s">
        <v>286</v>
      </c>
      <c r="E3134" t="s">
        <v>42</v>
      </c>
      <c r="F3134" t="s">
        <v>286</v>
      </c>
      <c r="G3134" t="s">
        <v>42</v>
      </c>
      <c r="H3134" t="s">
        <v>295</v>
      </c>
      <c r="I3134" t="str">
        <f>TRIM(SUBSTITUTE(Table1[[#This Row],[Player]], " ", ""))</f>
        <v>R.Winn</v>
      </c>
      <c r="J3134">
        <v>3</v>
      </c>
      <c r="K3134">
        <v>2</v>
      </c>
      <c r="L3134">
        <v>3</v>
      </c>
      <c r="M3134">
        <v>1</v>
      </c>
      <c r="N3134">
        <v>1</v>
      </c>
      <c r="O3134">
        <v>0</v>
      </c>
      <c r="P3134">
        <v>2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f t="shared" si="138"/>
        <v>7</v>
      </c>
      <c r="W3134" t="s">
        <v>43</v>
      </c>
      <c r="X3134" s="3">
        <v>4</v>
      </c>
      <c r="Y3134">
        <v>1</v>
      </c>
      <c r="AF3134">
        <f>Table1[[#This Row],[AB]]+Table1[[#This Row],[BB]]+Table1[[#This Row],[SF]]</f>
        <v>4</v>
      </c>
      <c r="AG3134">
        <f>Table1[[#This Row],[H]]+Table1[[#This Row],[BB]]</f>
        <v>4</v>
      </c>
      <c r="AH3134">
        <f>Table1[[#This Row],[H]]-Table1[[#This Row],[2B]]-Table1[[#This Row],[3B]]-Table1[[#This Row],[HR]]</f>
        <v>1</v>
      </c>
      <c r="AI3134" s="3">
        <f>IF(Table1[[#This Row],[Team_Game_Number]] &gt;_xlfn.MAXIFS(Table1[Team_Game_Number],Table1[Team],Table1[[#This Row],[Team]]) - 5,1,0)</f>
        <v>1</v>
      </c>
      <c r="AJ3134" cm="1">
        <f t="array" ref="AJ3134">MATCH(Table1[[#This Row],[Game_ID]],_xlfn.UNIQUE(_xlfn._xlws.FILTER(Table1[Game_ID],Table1[Team]=Table1[[#This Row],[Team]])),0)</f>
        <v>23</v>
      </c>
      <c r="AK3134">
        <f>IF(Table1[[#This Row],[Last5_Flag]]=1,1,0)</f>
        <v>1</v>
      </c>
      <c r="AL3134">
        <f>COUNTIFS(
    Table1[Player Name], Table1[[#This Row],[Player Name]],
    Table1[Position], Table1[[#This Row],[Position]]
)</f>
        <v>15</v>
      </c>
      <c r="AM3134" t="str" cm="1">
        <f t="array" ref="AM31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135" spans="1:39" x14ac:dyDescent="0.2">
      <c r="A3135" t="str">
        <f>TEXT(Table1[[#This Row],[Date]],"yyyymmdd") &amp; "_" &amp; (LEFT(D3135,3) &amp; "_" &amp; LEFT(E3135,3) &amp; "_" &amp; (Table1[[#This Row],[Game_no.]]))</f>
        <v>20260325_WVW_D&amp;E_2</v>
      </c>
      <c r="B3135" s="1">
        <v>46106</v>
      </c>
      <c r="C3135" s="3">
        <v>2</v>
      </c>
      <c r="D3135" t="s">
        <v>286</v>
      </c>
      <c r="E3135" t="s">
        <v>42</v>
      </c>
      <c r="F3135" t="s">
        <v>286</v>
      </c>
      <c r="G3135" t="s">
        <v>42</v>
      </c>
      <c r="H3135" t="s">
        <v>399</v>
      </c>
      <c r="I3135" t="str">
        <f>TRIM(SUBSTITUTE(Table1[[#This Row],[Player]], " ", ""))</f>
        <v>K.Dean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f t="shared" si="138"/>
        <v>0</v>
      </c>
      <c r="W3135" t="s">
        <v>73</v>
      </c>
      <c r="X3135" s="3"/>
      <c r="Y3135">
        <v>0</v>
      </c>
      <c r="AF3135">
        <f>Table1[[#This Row],[AB]]+Table1[[#This Row],[BB]]+Table1[[#This Row],[SF]]</f>
        <v>0</v>
      </c>
      <c r="AG3135">
        <f>Table1[[#This Row],[H]]+Table1[[#This Row],[BB]]</f>
        <v>0</v>
      </c>
      <c r="AH3135">
        <f>Table1[[#This Row],[H]]-Table1[[#This Row],[2B]]-Table1[[#This Row],[3B]]-Table1[[#This Row],[HR]]</f>
        <v>0</v>
      </c>
      <c r="AI3135" s="3">
        <f>IF(Table1[[#This Row],[Team_Game_Number]] &gt;_xlfn.MAXIFS(Table1[Team_Game_Number],Table1[Team],Table1[[#This Row],[Team]]) - 5,1,0)</f>
        <v>1</v>
      </c>
      <c r="AJ3135" cm="1">
        <f t="array" ref="AJ3135">MATCH(Table1[[#This Row],[Game_ID]],_xlfn.UNIQUE(_xlfn._xlws.FILTER(Table1[Game_ID],Table1[Team]=Table1[[#This Row],[Team]])),0)</f>
        <v>23</v>
      </c>
      <c r="AK3135">
        <f>IF(Table1[[#This Row],[Last5_Flag]]=1,1,0)</f>
        <v>1</v>
      </c>
      <c r="AL3135">
        <f>COUNTIFS(
    Table1[Player Name], Table1[[#This Row],[Player Name]],
    Table1[Position], Table1[[#This Row],[Position]]
)</f>
        <v>6</v>
      </c>
      <c r="AM3135" t="str" cm="1">
        <f t="array" ref="AM31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136" spans="1:39" x14ac:dyDescent="0.2">
      <c r="A3136" t="str">
        <f>TEXT(Table1[[#This Row],[Date]],"yyyymmdd") &amp; "_" &amp; (LEFT(D3136,3) &amp; "_" &amp; LEFT(E3136,3) &amp; "_" &amp; (Table1[[#This Row],[Game_no.]]))</f>
        <v>20260325_WVW_D&amp;E_2</v>
      </c>
      <c r="B3136" s="1">
        <v>46106</v>
      </c>
      <c r="C3136" s="3">
        <v>2</v>
      </c>
      <c r="D3136" t="s">
        <v>286</v>
      </c>
      <c r="E3136" t="s">
        <v>42</v>
      </c>
      <c r="F3136" t="s">
        <v>286</v>
      </c>
      <c r="G3136" t="s">
        <v>42</v>
      </c>
      <c r="H3136" t="s">
        <v>289</v>
      </c>
      <c r="I3136" t="str">
        <f>TRIM(SUBSTITUTE(Table1[[#This Row],[Player]], " ", ""))</f>
        <v>G.Arnold</v>
      </c>
      <c r="J3136">
        <v>3</v>
      </c>
      <c r="K3136">
        <v>1</v>
      </c>
      <c r="L3136">
        <v>1</v>
      </c>
      <c r="M3136">
        <v>1</v>
      </c>
      <c r="N3136">
        <v>1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f t="shared" si="138"/>
        <v>3</v>
      </c>
      <c r="W3136" t="s">
        <v>7</v>
      </c>
      <c r="X3136" s="3">
        <v>5</v>
      </c>
      <c r="Y3136">
        <v>0</v>
      </c>
      <c r="AF3136">
        <f>Table1[[#This Row],[AB]]+Table1[[#This Row],[BB]]+Table1[[#This Row],[SF]]</f>
        <v>4</v>
      </c>
      <c r="AG3136">
        <f>Table1[[#This Row],[H]]+Table1[[#This Row],[BB]]</f>
        <v>2</v>
      </c>
      <c r="AH3136">
        <f>Table1[[#This Row],[H]]-Table1[[#This Row],[2B]]-Table1[[#This Row],[3B]]-Table1[[#This Row],[HR]]</f>
        <v>0</v>
      </c>
      <c r="AI3136" s="3">
        <f>IF(Table1[[#This Row],[Team_Game_Number]] &gt;_xlfn.MAXIFS(Table1[Team_Game_Number],Table1[Team],Table1[[#This Row],[Team]]) - 5,1,0)</f>
        <v>1</v>
      </c>
      <c r="AJ3136" cm="1">
        <f t="array" ref="AJ3136">MATCH(Table1[[#This Row],[Game_ID]],_xlfn.UNIQUE(_xlfn._xlws.FILTER(Table1[Game_ID],Table1[Team]=Table1[[#This Row],[Team]])),0)</f>
        <v>23</v>
      </c>
      <c r="AK3136">
        <f>IF(Table1[[#This Row],[Last5_Flag]]=1,1,0)</f>
        <v>1</v>
      </c>
      <c r="AL3136">
        <f>COUNTIFS(
    Table1[Player Name], Table1[[#This Row],[Player Name]],
    Table1[Position], Table1[[#This Row],[Position]]
)</f>
        <v>27</v>
      </c>
      <c r="AM3136" t="str" cm="1">
        <f t="array" ref="AM31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137" spans="1:39" x14ac:dyDescent="0.2">
      <c r="A3137" t="str">
        <f>TEXT(Table1[[#This Row],[Date]],"yyyymmdd") &amp; "_" &amp; (LEFT(D3137,3) &amp; "_" &amp; LEFT(E3137,3) &amp; "_" &amp; (Table1[[#This Row],[Game_no.]]))</f>
        <v>20260325_WVW_D&amp;E_2</v>
      </c>
      <c r="B3137" s="1">
        <v>46106</v>
      </c>
      <c r="C3137" s="3">
        <v>2</v>
      </c>
      <c r="D3137" t="s">
        <v>286</v>
      </c>
      <c r="E3137" t="s">
        <v>42</v>
      </c>
      <c r="F3137" t="s">
        <v>286</v>
      </c>
      <c r="G3137" t="s">
        <v>42</v>
      </c>
      <c r="H3137" t="s">
        <v>292</v>
      </c>
      <c r="I3137" t="str">
        <f>TRIM(SUBSTITUTE(Table1[[#This Row],[Player]], " ", ""))</f>
        <v>M.Austra</v>
      </c>
      <c r="J3137">
        <v>3</v>
      </c>
      <c r="K3137">
        <v>1</v>
      </c>
      <c r="L3137">
        <v>0</v>
      </c>
      <c r="M3137">
        <v>1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f t="shared" si="138"/>
        <v>0</v>
      </c>
      <c r="W3137" t="s">
        <v>52</v>
      </c>
      <c r="X3137" s="3">
        <v>6</v>
      </c>
      <c r="Y3137">
        <v>0</v>
      </c>
      <c r="AF3137">
        <f>Table1[[#This Row],[AB]]+Table1[[#This Row],[BB]]+Table1[[#This Row],[SF]]</f>
        <v>3</v>
      </c>
      <c r="AG3137">
        <f>Table1[[#This Row],[H]]+Table1[[#This Row],[BB]]</f>
        <v>0</v>
      </c>
      <c r="AH3137">
        <f>Table1[[#This Row],[H]]-Table1[[#This Row],[2B]]-Table1[[#This Row],[3B]]-Table1[[#This Row],[HR]]</f>
        <v>0</v>
      </c>
      <c r="AI3137" s="3">
        <f>IF(Table1[[#This Row],[Team_Game_Number]] &gt;_xlfn.MAXIFS(Table1[Team_Game_Number],Table1[Team],Table1[[#This Row],[Team]]) - 5,1,0)</f>
        <v>1</v>
      </c>
      <c r="AJ3137" cm="1">
        <f t="array" ref="AJ3137">MATCH(Table1[[#This Row],[Game_ID]],_xlfn.UNIQUE(_xlfn._xlws.FILTER(Table1[Game_ID],Table1[Team]=Table1[[#This Row],[Team]])),0)</f>
        <v>23</v>
      </c>
      <c r="AK3137">
        <f>IF(Table1[[#This Row],[Last5_Flag]]=1,1,0)</f>
        <v>1</v>
      </c>
      <c r="AL3137">
        <f>COUNTIFS(
    Table1[Player Name], Table1[[#This Row],[Player Name]],
    Table1[Position], Table1[[#This Row],[Position]]
)</f>
        <v>12</v>
      </c>
      <c r="AM3137" t="str" cm="1">
        <f t="array" ref="AM31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138" spans="1:39" x14ac:dyDescent="0.2">
      <c r="A3138" t="str">
        <f>TEXT(Table1[[#This Row],[Date]],"yyyymmdd") &amp; "_" &amp; (LEFT(D3138,3) &amp; "_" &amp; LEFT(E3138,3) &amp; "_" &amp; (Table1[[#This Row],[Game_no.]]))</f>
        <v>20260325_WVW_D&amp;E_2</v>
      </c>
      <c r="B3138" s="1">
        <v>46106</v>
      </c>
      <c r="C3138" s="3">
        <v>2</v>
      </c>
      <c r="D3138" t="s">
        <v>286</v>
      </c>
      <c r="E3138" t="s">
        <v>42</v>
      </c>
      <c r="F3138" t="s">
        <v>286</v>
      </c>
      <c r="G3138" t="s">
        <v>42</v>
      </c>
      <c r="H3138" t="s">
        <v>293</v>
      </c>
      <c r="I3138" t="str">
        <f>TRIM(SUBSTITUTE(Table1[[#This Row],[Player]], " ", ""))</f>
        <v>E.Putman</v>
      </c>
      <c r="J3138">
        <v>4</v>
      </c>
      <c r="K3138">
        <v>2</v>
      </c>
      <c r="L3138">
        <v>2</v>
      </c>
      <c r="M3138">
        <v>1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f t="shared" si="138"/>
        <v>4</v>
      </c>
      <c r="W3138" t="s">
        <v>332</v>
      </c>
      <c r="X3138" s="3">
        <v>7</v>
      </c>
      <c r="Y3138">
        <v>1</v>
      </c>
      <c r="AF3138">
        <f>Table1[[#This Row],[AB]]+Table1[[#This Row],[BB]]+Table1[[#This Row],[SF]]</f>
        <v>4</v>
      </c>
      <c r="AG3138">
        <f>Table1[[#This Row],[H]]+Table1[[#This Row],[BB]]</f>
        <v>2</v>
      </c>
      <c r="AH3138">
        <f>Table1[[#This Row],[H]]-Table1[[#This Row],[2B]]-Table1[[#This Row],[3B]]-Table1[[#This Row],[HR]]</f>
        <v>1</v>
      </c>
      <c r="AI3138" s="3">
        <f>IF(Table1[[#This Row],[Team_Game_Number]] &gt;_xlfn.MAXIFS(Table1[Team_Game_Number],Table1[Team],Table1[[#This Row],[Team]]) - 5,1,0)</f>
        <v>1</v>
      </c>
      <c r="AJ3138" cm="1">
        <f t="array" ref="AJ3138">MATCH(Table1[[#This Row],[Game_ID]],_xlfn.UNIQUE(_xlfn._xlws.FILTER(Table1[Game_ID],Table1[Team]=Table1[[#This Row],[Team]])),0)</f>
        <v>23</v>
      </c>
      <c r="AK3138">
        <f>IF(Table1[[#This Row],[Last5_Flag]]=1,1,0)</f>
        <v>1</v>
      </c>
      <c r="AL3138">
        <f>COUNTIFS(
    Table1[Player Name], Table1[[#This Row],[Player Name]],
    Table1[Position], Table1[[#This Row],[Position]]
)</f>
        <v>1</v>
      </c>
      <c r="AM3138" t="str" cm="1">
        <f t="array" ref="AM31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139" spans="1:39" x14ac:dyDescent="0.2">
      <c r="A3139" t="str">
        <f>TEXT(Table1[[#This Row],[Date]],"yyyymmdd") &amp; "_" &amp; (LEFT(D3139,3) &amp; "_" &amp; LEFT(E3139,3) &amp; "_" &amp; (Table1[[#This Row],[Game_no.]]))</f>
        <v>20260325_WVW_D&amp;E_2</v>
      </c>
      <c r="B3139" s="1">
        <v>46106</v>
      </c>
      <c r="C3139" s="3">
        <v>2</v>
      </c>
      <c r="D3139" t="s">
        <v>286</v>
      </c>
      <c r="E3139" t="s">
        <v>42</v>
      </c>
      <c r="F3139" t="s">
        <v>286</v>
      </c>
      <c r="G3139" t="s">
        <v>42</v>
      </c>
      <c r="H3139" t="s">
        <v>488</v>
      </c>
      <c r="I3139" t="str">
        <f>TRIM(SUBSTITUTE(Table1[[#This Row],[Player]], " ", ""))</f>
        <v>G.Richardson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f t="shared" si="138"/>
        <v>0</v>
      </c>
      <c r="W3139" t="s">
        <v>54</v>
      </c>
      <c r="X3139" s="3"/>
      <c r="Y3139">
        <v>0</v>
      </c>
      <c r="AF3139">
        <f>Table1[[#This Row],[AB]]+Table1[[#This Row],[BB]]+Table1[[#This Row],[SF]]</f>
        <v>0</v>
      </c>
      <c r="AG3139">
        <f>Table1[[#This Row],[H]]+Table1[[#This Row],[BB]]</f>
        <v>0</v>
      </c>
      <c r="AH3139">
        <f>Table1[[#This Row],[H]]-Table1[[#This Row],[2B]]-Table1[[#This Row],[3B]]-Table1[[#This Row],[HR]]</f>
        <v>0</v>
      </c>
      <c r="AI3139" s="3">
        <f>IF(Table1[[#This Row],[Team_Game_Number]] &gt;_xlfn.MAXIFS(Table1[Team_Game_Number],Table1[Team],Table1[[#This Row],[Team]]) - 5,1,0)</f>
        <v>1</v>
      </c>
      <c r="AJ3139" cm="1">
        <f t="array" ref="AJ3139">MATCH(Table1[[#This Row],[Game_ID]],_xlfn.UNIQUE(_xlfn._xlws.FILTER(Table1[Game_ID],Table1[Team]=Table1[[#This Row],[Team]])),0)</f>
        <v>23</v>
      </c>
      <c r="AK3139">
        <f>IF(Table1[[#This Row],[Last5_Flag]]=1,1,0)</f>
        <v>1</v>
      </c>
      <c r="AL3139">
        <f>COUNTIFS(
    Table1[Player Name], Table1[[#This Row],[Player Name]],
    Table1[Position], Table1[[#This Row],[Position]]
)</f>
        <v>1</v>
      </c>
      <c r="AM3139" t="str" cm="1">
        <f t="array" ref="AM31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140" spans="1:39" x14ac:dyDescent="0.2">
      <c r="A3140" t="str">
        <f>TEXT(Table1[[#This Row],[Date]],"yyyymmdd") &amp; "_" &amp; (LEFT(D3140,3) &amp; "_" &amp; LEFT(E3140,3) &amp; "_" &amp; (Table1[[#This Row],[Game_no.]]))</f>
        <v>20260325_WVW_D&amp;E_2</v>
      </c>
      <c r="B3140" s="1">
        <v>46106</v>
      </c>
      <c r="C3140" s="3">
        <v>2</v>
      </c>
      <c r="D3140" t="s">
        <v>286</v>
      </c>
      <c r="E3140" t="s">
        <v>42</v>
      </c>
      <c r="F3140" t="s">
        <v>286</v>
      </c>
      <c r="G3140" t="s">
        <v>42</v>
      </c>
      <c r="H3140" t="s">
        <v>298</v>
      </c>
      <c r="I3140" t="str">
        <f>TRIM(SUBSTITUTE(Table1[[#This Row],[Player]], " ", ""))</f>
        <v>S.Lowen</v>
      </c>
      <c r="J3140">
        <v>4</v>
      </c>
      <c r="K3140">
        <v>0</v>
      </c>
      <c r="L3140">
        <v>2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f t="shared" si="138"/>
        <v>2</v>
      </c>
      <c r="W3140" t="s">
        <v>8</v>
      </c>
      <c r="X3140" s="3">
        <v>8</v>
      </c>
      <c r="Y3140">
        <v>0</v>
      </c>
      <c r="AF3140">
        <f>Table1[[#This Row],[AB]]+Table1[[#This Row],[BB]]+Table1[[#This Row],[SF]]</f>
        <v>4</v>
      </c>
      <c r="AG3140">
        <f>Table1[[#This Row],[H]]+Table1[[#This Row],[BB]]</f>
        <v>2</v>
      </c>
      <c r="AH3140">
        <f>Table1[[#This Row],[H]]-Table1[[#This Row],[2B]]-Table1[[#This Row],[3B]]-Table1[[#This Row],[HR]]</f>
        <v>2</v>
      </c>
      <c r="AI3140" s="3">
        <f>IF(Table1[[#This Row],[Team_Game_Number]] &gt;_xlfn.MAXIFS(Table1[Team_Game_Number],Table1[Team],Table1[[#This Row],[Team]]) - 5,1,0)</f>
        <v>1</v>
      </c>
      <c r="AJ3140" cm="1">
        <f t="array" ref="AJ3140">MATCH(Table1[[#This Row],[Game_ID]],_xlfn.UNIQUE(_xlfn._xlws.FILTER(Table1[Game_ID],Table1[Team]=Table1[[#This Row],[Team]])),0)</f>
        <v>23</v>
      </c>
      <c r="AK3140">
        <f>IF(Table1[[#This Row],[Last5_Flag]]=1,1,0)</f>
        <v>1</v>
      </c>
      <c r="AL3140">
        <f>COUNTIFS(
    Table1[Player Name], Table1[[#This Row],[Player Name]],
    Table1[Position], Table1[[#This Row],[Position]]
)</f>
        <v>16</v>
      </c>
      <c r="AM3140" t="str" cm="1">
        <f t="array" ref="AM31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141" spans="1:39" x14ac:dyDescent="0.2">
      <c r="A3141" t="str">
        <f>TEXT(Table1[[#This Row],[Date]],"yyyymmdd") &amp; "_" &amp; (LEFT(D3141,3) &amp; "_" &amp; LEFT(E3141,3) &amp; "_" &amp; (Table1[[#This Row],[Game_no.]]))</f>
        <v>20260325_WVW_D&amp;E_2</v>
      </c>
      <c r="B3141" s="1">
        <v>46106</v>
      </c>
      <c r="C3141" s="3">
        <v>2</v>
      </c>
      <c r="D3141" t="s">
        <v>286</v>
      </c>
      <c r="E3141" t="s">
        <v>42</v>
      </c>
      <c r="F3141" t="s">
        <v>286</v>
      </c>
      <c r="G3141" t="s">
        <v>42</v>
      </c>
      <c r="H3141" t="s">
        <v>294</v>
      </c>
      <c r="I3141" t="str">
        <f>TRIM(SUBSTITUTE(Table1[[#This Row],[Player]], " ", ""))</f>
        <v>T.Nowicki</v>
      </c>
      <c r="J3141">
        <v>2</v>
      </c>
      <c r="K3141">
        <v>1</v>
      </c>
      <c r="L3141">
        <v>1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f t="shared" si="138"/>
        <v>1</v>
      </c>
      <c r="W3141" t="s">
        <v>53</v>
      </c>
      <c r="X3141" s="3">
        <v>9</v>
      </c>
      <c r="Y3141">
        <v>0</v>
      </c>
      <c r="AF3141">
        <f>Table1[[#This Row],[AB]]+Table1[[#This Row],[BB]]+Table1[[#This Row],[SF]]</f>
        <v>2</v>
      </c>
      <c r="AG3141">
        <f>Table1[[#This Row],[H]]+Table1[[#This Row],[BB]]</f>
        <v>1</v>
      </c>
      <c r="AH3141">
        <f>Table1[[#This Row],[H]]-Table1[[#This Row],[2B]]-Table1[[#This Row],[3B]]-Table1[[#This Row],[HR]]</f>
        <v>1</v>
      </c>
      <c r="AI3141" s="3">
        <f>IF(Table1[[#This Row],[Team_Game_Number]] &gt;_xlfn.MAXIFS(Table1[Team_Game_Number],Table1[Team],Table1[[#This Row],[Team]]) - 5,1,0)</f>
        <v>1</v>
      </c>
      <c r="AJ3141" cm="1">
        <f t="array" ref="AJ3141">MATCH(Table1[[#This Row],[Game_ID]],_xlfn.UNIQUE(_xlfn._xlws.FILTER(Table1[Game_ID],Table1[Team]=Table1[[#This Row],[Team]])),0)</f>
        <v>23</v>
      </c>
      <c r="AK3141">
        <f>IF(Table1[[#This Row],[Last5_Flag]]=1,1,0)</f>
        <v>1</v>
      </c>
      <c r="AL3141">
        <f>COUNTIFS(
    Table1[Player Name], Table1[[#This Row],[Player Name]],
    Table1[Position], Table1[[#This Row],[Position]]
)</f>
        <v>8</v>
      </c>
      <c r="AM3141" t="str" cm="1">
        <f t="array" ref="AM31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142" spans="1:39" x14ac:dyDescent="0.2">
      <c r="A3142" t="str">
        <f>TEXT(Table1[[#This Row],[Date]],"yyyymmdd") &amp; "_" &amp; (LEFT(D3142,3) &amp; "_" &amp; LEFT(E3142,3) &amp; "_" &amp; (Table1[[#This Row],[Game_no.]]))</f>
        <v>20260325_WVW_D&amp;E_2</v>
      </c>
      <c r="B3142" s="1">
        <v>46106</v>
      </c>
      <c r="C3142" s="3">
        <v>2</v>
      </c>
      <c r="D3142" t="s">
        <v>286</v>
      </c>
      <c r="E3142" t="s">
        <v>42</v>
      </c>
      <c r="F3142" t="s">
        <v>286</v>
      </c>
      <c r="G3142" t="s">
        <v>42</v>
      </c>
      <c r="H3142" t="s">
        <v>310</v>
      </c>
      <c r="I3142" t="str">
        <f>TRIM(SUBSTITUTE(Table1[[#This Row],[Player]], " ", ""))</f>
        <v>E.Fournier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f t="shared" si="138"/>
        <v>0</v>
      </c>
      <c r="W3142" t="s">
        <v>74</v>
      </c>
      <c r="X3142" s="3">
        <v>9</v>
      </c>
      <c r="Y3142">
        <v>0</v>
      </c>
      <c r="AF3142">
        <f>Table1[[#This Row],[AB]]+Table1[[#This Row],[BB]]+Table1[[#This Row],[SF]]</f>
        <v>1</v>
      </c>
      <c r="AG3142">
        <f>Table1[[#This Row],[H]]+Table1[[#This Row],[BB]]</f>
        <v>0</v>
      </c>
      <c r="AH3142">
        <f>Table1[[#This Row],[H]]-Table1[[#This Row],[2B]]-Table1[[#This Row],[3B]]-Table1[[#This Row],[HR]]</f>
        <v>0</v>
      </c>
      <c r="AI3142" s="3">
        <f>IF(Table1[[#This Row],[Team_Game_Number]] &gt;_xlfn.MAXIFS(Table1[Team_Game_Number],Table1[Team],Table1[[#This Row],[Team]]) - 5,1,0)</f>
        <v>1</v>
      </c>
      <c r="AJ3142" cm="1">
        <f t="array" ref="AJ3142">MATCH(Table1[[#This Row],[Game_ID]],_xlfn.UNIQUE(_xlfn._xlws.FILTER(Table1[Game_ID],Table1[Team]=Table1[[#This Row],[Team]])),0)</f>
        <v>23</v>
      </c>
      <c r="AK3142">
        <f>IF(Table1[[#This Row],[Last5_Flag]]=1,1,0)</f>
        <v>1</v>
      </c>
      <c r="AL3142">
        <f>COUNTIFS(
    Table1[Player Name], Table1[[#This Row],[Player Name]],
    Table1[Position], Table1[[#This Row],[Position]]
)</f>
        <v>12</v>
      </c>
      <c r="AM3142" t="str" cm="1">
        <f t="array" ref="AM31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143" spans="1:39" x14ac:dyDescent="0.2">
      <c r="A3143" t="str">
        <f>TEXT(Table1[[#This Row],[Date]],"yyyymmdd") &amp; "_" &amp; (LEFT(D3143,3) &amp; "_" &amp; LEFT(E3143,3) &amp; "_" &amp; (Table1[[#This Row],[Game_no.]]))</f>
        <v>20260325_WVW_D&amp;E_2</v>
      </c>
      <c r="B3143" s="1">
        <v>46106</v>
      </c>
      <c r="C3143" s="3">
        <v>2</v>
      </c>
      <c r="D3143" t="s">
        <v>286</v>
      </c>
      <c r="E3143" t="s">
        <v>42</v>
      </c>
      <c r="F3143" t="s">
        <v>286</v>
      </c>
      <c r="G3143" t="s">
        <v>42</v>
      </c>
      <c r="H3143" t="s">
        <v>309</v>
      </c>
      <c r="I3143" t="str">
        <f>TRIM(SUBSTITUTE(Table1[[#This Row],[Player]], " ", ""))</f>
        <v>K.Vance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f t="shared" si="138"/>
        <v>0</v>
      </c>
      <c r="W3143" t="s">
        <v>74</v>
      </c>
      <c r="X3143" s="3">
        <v>9</v>
      </c>
      <c r="Y3143">
        <v>0</v>
      </c>
      <c r="AF3143">
        <f>Table1[[#This Row],[AB]]+Table1[[#This Row],[BB]]+Table1[[#This Row],[SF]]</f>
        <v>1</v>
      </c>
      <c r="AG3143">
        <f>Table1[[#This Row],[H]]+Table1[[#This Row],[BB]]</f>
        <v>0</v>
      </c>
      <c r="AH3143">
        <f>Table1[[#This Row],[H]]-Table1[[#This Row],[2B]]-Table1[[#This Row],[3B]]-Table1[[#This Row],[HR]]</f>
        <v>0</v>
      </c>
      <c r="AI3143" s="3">
        <f>IF(Table1[[#This Row],[Team_Game_Number]] &gt;_xlfn.MAXIFS(Table1[Team_Game_Number],Table1[Team],Table1[[#This Row],[Team]]) - 5,1,0)</f>
        <v>1</v>
      </c>
      <c r="AJ3143" cm="1">
        <f t="array" ref="AJ3143">MATCH(Table1[[#This Row],[Game_ID]],_xlfn.UNIQUE(_xlfn._xlws.FILTER(Table1[Game_ID],Table1[Team]=Table1[[#This Row],[Team]])),0)</f>
        <v>23</v>
      </c>
      <c r="AK3143">
        <f>IF(Table1[[#This Row],[Last5_Flag]]=1,1,0)</f>
        <v>1</v>
      </c>
      <c r="AL3143">
        <f>COUNTIFS(
    Table1[Player Name], Table1[[#This Row],[Player Name]],
    Table1[Position], Table1[[#This Row],[Position]]
)</f>
        <v>6</v>
      </c>
      <c r="AM3143" t="str" cm="1">
        <f t="array" ref="AM31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144" spans="1:39" x14ac:dyDescent="0.2">
      <c r="A3144" t="str">
        <f>TEXT(Table1[[#This Row],[Date]],"yyyymmdd") &amp; "_" &amp; (LEFT(D3144,3) &amp; "_" &amp; LEFT(E3144,3) &amp; "_" &amp; (Table1[[#This Row],[Game_no.]]))</f>
        <v>20260325_WVW_D&amp;E_2</v>
      </c>
      <c r="B3144" s="1">
        <v>46106</v>
      </c>
      <c r="C3144" s="3">
        <v>2</v>
      </c>
      <c r="D3144" t="s">
        <v>286</v>
      </c>
      <c r="E3144" t="s">
        <v>42</v>
      </c>
      <c r="F3144" t="s">
        <v>286</v>
      </c>
      <c r="G3144" t="s">
        <v>42</v>
      </c>
      <c r="H3144" t="s">
        <v>358</v>
      </c>
      <c r="I3144" t="str">
        <f>TRIM(SUBSTITUTE(Table1[[#This Row],[Player]], " ", ""))</f>
        <v>M.O'Brien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f t="shared" si="138"/>
        <v>0</v>
      </c>
      <c r="W3144" t="s">
        <v>58</v>
      </c>
      <c r="X3144" s="3"/>
      <c r="Y3144">
        <v>0</v>
      </c>
      <c r="Z3144">
        <v>2.3330000000000002</v>
      </c>
      <c r="AA3144">
        <v>5</v>
      </c>
      <c r="AB3144">
        <v>4</v>
      </c>
      <c r="AC3144">
        <v>4</v>
      </c>
      <c r="AD3144">
        <v>3</v>
      </c>
      <c r="AE3144">
        <v>1</v>
      </c>
      <c r="AF3144">
        <f>Table1[[#This Row],[AB]]+Table1[[#This Row],[BB]]+Table1[[#This Row],[SF]]</f>
        <v>0</v>
      </c>
      <c r="AG3144">
        <f>Table1[[#This Row],[H]]+Table1[[#This Row],[BB]]</f>
        <v>0</v>
      </c>
      <c r="AH3144">
        <f>Table1[[#This Row],[H]]-Table1[[#This Row],[2B]]-Table1[[#This Row],[3B]]-Table1[[#This Row],[HR]]</f>
        <v>0</v>
      </c>
      <c r="AI3144" s="3">
        <f>IF(Table1[[#This Row],[Team_Game_Number]] &gt;_xlfn.MAXIFS(Table1[Team_Game_Number],Table1[Team],Table1[[#This Row],[Team]]) - 5,1,0)</f>
        <v>1</v>
      </c>
      <c r="AJ3144" cm="1">
        <f t="array" ref="AJ3144">MATCH(Table1[[#This Row],[Game_ID]],_xlfn.UNIQUE(_xlfn._xlws.FILTER(Table1[Game_ID],Table1[Team]=Table1[[#This Row],[Team]])),0)</f>
        <v>23</v>
      </c>
      <c r="AK3144">
        <f>IF(Table1[[#This Row],[Last5_Flag]]=1,1,0)</f>
        <v>1</v>
      </c>
      <c r="AL3144">
        <f>COUNTIFS(
    Table1[Player Name], Table1[[#This Row],[Player Name]],
    Table1[Position], Table1[[#This Row],[Position]]
)</f>
        <v>9</v>
      </c>
      <c r="AM3144" t="str" cm="1">
        <f t="array" ref="AM31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45" spans="1:39" x14ac:dyDescent="0.2">
      <c r="A3145" t="str">
        <f>TEXT(Table1[[#This Row],[Date]],"yyyymmdd") &amp; "_" &amp; (LEFT(D3145,3) &amp; "_" &amp; LEFT(E3145,3) &amp; "_" &amp; (Table1[[#This Row],[Game_no.]]))</f>
        <v>20260325_WVW_D&amp;E_2</v>
      </c>
      <c r="B3145" s="1">
        <v>46106</v>
      </c>
      <c r="C3145" s="3">
        <v>2</v>
      </c>
      <c r="D3145" t="s">
        <v>286</v>
      </c>
      <c r="E3145" t="s">
        <v>42</v>
      </c>
      <c r="F3145" t="s">
        <v>286</v>
      </c>
      <c r="G3145" t="s">
        <v>42</v>
      </c>
      <c r="H3145" t="s">
        <v>297</v>
      </c>
      <c r="I3145" t="str">
        <f>TRIM(SUBSTITUTE(Table1[[#This Row],[Player]], " ", ""))</f>
        <v>A.Orille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f t="shared" si="138"/>
        <v>0</v>
      </c>
      <c r="W3145" t="s">
        <v>58</v>
      </c>
      <c r="X3145" s="3"/>
      <c r="Y3145">
        <v>0</v>
      </c>
      <c r="Z3145">
        <v>3</v>
      </c>
      <c r="AA3145">
        <v>5</v>
      </c>
      <c r="AB3145">
        <v>4</v>
      </c>
      <c r="AC3145">
        <v>4</v>
      </c>
      <c r="AD3145">
        <v>0</v>
      </c>
      <c r="AE3145">
        <v>2</v>
      </c>
      <c r="AF3145">
        <f>Table1[[#This Row],[AB]]+Table1[[#This Row],[BB]]+Table1[[#This Row],[SF]]</f>
        <v>0</v>
      </c>
      <c r="AG3145">
        <f>Table1[[#This Row],[H]]+Table1[[#This Row],[BB]]</f>
        <v>0</v>
      </c>
      <c r="AH3145">
        <f>Table1[[#This Row],[H]]-Table1[[#This Row],[2B]]-Table1[[#This Row],[3B]]-Table1[[#This Row],[HR]]</f>
        <v>0</v>
      </c>
      <c r="AI3145" s="3">
        <f>IF(Table1[[#This Row],[Team_Game_Number]] &gt;_xlfn.MAXIFS(Table1[Team_Game_Number],Table1[Team],Table1[[#This Row],[Team]]) - 5,1,0)</f>
        <v>1</v>
      </c>
      <c r="AJ3145" cm="1">
        <f t="array" ref="AJ3145">MATCH(Table1[[#This Row],[Game_ID]],_xlfn.UNIQUE(_xlfn._xlws.FILTER(Table1[Game_ID],Table1[Team]=Table1[[#This Row],[Team]])),0)</f>
        <v>23</v>
      </c>
      <c r="AK3145">
        <f>IF(Table1[[#This Row],[Last5_Flag]]=1,1,0)</f>
        <v>1</v>
      </c>
      <c r="AL3145">
        <f>COUNTIFS(
    Table1[Player Name], Table1[[#This Row],[Player Name]],
    Table1[Position], Table1[[#This Row],[Position]]
)</f>
        <v>12</v>
      </c>
      <c r="AM3145" t="str" cm="1">
        <f t="array" ref="AM31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46" spans="1:39" x14ac:dyDescent="0.2">
      <c r="A3146" t="str">
        <f>TEXT(Table1[[#This Row],[Date]],"yyyymmdd") &amp; "_" &amp; (LEFT(D3146,3) &amp; "_" &amp; LEFT(E3146,3) &amp; "_" &amp; (Table1[[#This Row],[Game_no.]]))</f>
        <v>20260325_Con_Gle_2</v>
      </c>
      <c r="B3146" s="1">
        <v>46106</v>
      </c>
      <c r="C3146" s="3">
        <v>2</v>
      </c>
      <c r="D3146" t="s">
        <v>97</v>
      </c>
      <c r="E3146" t="s">
        <v>71</v>
      </c>
      <c r="F3146" t="s">
        <v>71</v>
      </c>
      <c r="G3146" t="s">
        <v>97</v>
      </c>
      <c r="H3146" t="s">
        <v>78</v>
      </c>
      <c r="I3146" t="str">
        <f>TRIM(SUBSTITUTE(Table1[[#This Row],[Player]], " ", ""))</f>
        <v>S.McDaniels</v>
      </c>
      <c r="J3146">
        <v>2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f t="shared" si="138"/>
        <v>0</v>
      </c>
      <c r="W3146" t="s">
        <v>53</v>
      </c>
      <c r="X3146" s="3">
        <v>1</v>
      </c>
      <c r="Y3146">
        <v>0</v>
      </c>
      <c r="AF3146">
        <f>Table1[[#This Row],[AB]]+Table1[[#This Row],[BB]]+Table1[[#This Row],[SF]]</f>
        <v>2</v>
      </c>
      <c r="AG3146">
        <f>Table1[[#This Row],[H]]+Table1[[#This Row],[BB]]</f>
        <v>0</v>
      </c>
      <c r="AH3146">
        <f>Table1[[#This Row],[H]]-Table1[[#This Row],[2B]]-Table1[[#This Row],[3B]]-Table1[[#This Row],[HR]]</f>
        <v>0</v>
      </c>
      <c r="AI3146" s="3">
        <f>IF(Table1[[#This Row],[Team_Game_Number]] &gt;_xlfn.MAXIFS(Table1[Team_Game_Number],Table1[Team],Table1[[#This Row],[Team]]) - 5,1,0)</f>
        <v>1</v>
      </c>
      <c r="AJ3146" cm="1">
        <f t="array" ref="AJ3146">MATCH(Table1[[#This Row],[Game_ID]],_xlfn.UNIQUE(_xlfn._xlws.FILTER(Table1[Game_ID],Table1[Team]=Table1[[#This Row],[Team]])),0)</f>
        <v>26</v>
      </c>
      <c r="AK3146">
        <f>IF(Table1[[#This Row],[Last5_Flag]]=1,1,0)</f>
        <v>1</v>
      </c>
      <c r="AL3146">
        <f>COUNTIFS(
    Table1[Player Name], Table1[[#This Row],[Player Name]],
    Table1[Position], Table1[[#This Row],[Position]]
)</f>
        <v>30</v>
      </c>
      <c r="AM3146" t="str" cm="1">
        <f t="array" ref="AM31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147" spans="1:39" x14ac:dyDescent="0.2">
      <c r="A3147" t="str">
        <f>TEXT(Table1[[#This Row],[Date]],"yyyymmdd") &amp; "_" &amp; (LEFT(D3147,3) &amp; "_" &amp; LEFT(E3147,3) &amp; "_" &amp; (Table1[[#This Row],[Game_no.]]))</f>
        <v>20260325_Con_Gle_2</v>
      </c>
      <c r="B3147" s="1">
        <v>46106</v>
      </c>
      <c r="C3147" s="3">
        <v>2</v>
      </c>
      <c r="D3147" t="s">
        <v>97</v>
      </c>
      <c r="E3147" t="s">
        <v>71</v>
      </c>
      <c r="F3147" t="s">
        <v>71</v>
      </c>
      <c r="G3147" t="s">
        <v>97</v>
      </c>
      <c r="H3147" t="s">
        <v>123</v>
      </c>
      <c r="I3147" t="str">
        <f>TRIM(SUBSTITUTE(Table1[[#This Row],[Player]], " ", ""))</f>
        <v>R.Hensel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f t="shared" si="138"/>
        <v>0</v>
      </c>
      <c r="W3147" t="s">
        <v>53</v>
      </c>
      <c r="X3147" s="3"/>
      <c r="Y3147">
        <v>0</v>
      </c>
      <c r="AF3147">
        <f>Table1[[#This Row],[AB]]+Table1[[#This Row],[BB]]+Table1[[#This Row],[SF]]</f>
        <v>0</v>
      </c>
      <c r="AG3147">
        <f>Table1[[#This Row],[H]]+Table1[[#This Row],[BB]]</f>
        <v>0</v>
      </c>
      <c r="AH3147">
        <f>Table1[[#This Row],[H]]-Table1[[#This Row],[2B]]-Table1[[#This Row],[3B]]-Table1[[#This Row],[HR]]</f>
        <v>0</v>
      </c>
      <c r="AI3147" s="3">
        <f>IF(Table1[[#This Row],[Team_Game_Number]] &gt;_xlfn.MAXIFS(Table1[Team_Game_Number],Table1[Team],Table1[[#This Row],[Team]]) - 5,1,0)</f>
        <v>1</v>
      </c>
      <c r="AJ3147" cm="1">
        <f t="array" ref="AJ3147">MATCH(Table1[[#This Row],[Game_ID]],_xlfn.UNIQUE(_xlfn._xlws.FILTER(Table1[Game_ID],Table1[Team]=Table1[[#This Row],[Team]])),0)</f>
        <v>26</v>
      </c>
      <c r="AK3147">
        <f>IF(Table1[[#This Row],[Last5_Flag]]=1,1,0)</f>
        <v>1</v>
      </c>
      <c r="AL3147">
        <f>COUNTIFS(
    Table1[Player Name], Table1[[#This Row],[Player Name]],
    Table1[Position], Table1[[#This Row],[Position]]
)</f>
        <v>1</v>
      </c>
      <c r="AM3147" t="str" cm="1">
        <f t="array" ref="AM31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148" spans="1:39" x14ac:dyDescent="0.2">
      <c r="A3148" t="str">
        <f>TEXT(Table1[[#This Row],[Date]],"yyyymmdd") &amp; "_" &amp; (LEFT(D3148,3) &amp; "_" &amp; LEFT(E3148,3) &amp; "_" &amp; (Table1[[#This Row],[Game_no.]]))</f>
        <v>20260325_Con_Gle_2</v>
      </c>
      <c r="B3148" s="1">
        <v>46106</v>
      </c>
      <c r="C3148" s="3">
        <v>2</v>
      </c>
      <c r="D3148" t="s">
        <v>97</v>
      </c>
      <c r="E3148" t="s">
        <v>71</v>
      </c>
      <c r="F3148" t="s">
        <v>71</v>
      </c>
      <c r="G3148" t="s">
        <v>97</v>
      </c>
      <c r="H3148" t="s">
        <v>80</v>
      </c>
      <c r="I3148" t="str">
        <f>TRIM(SUBSTITUTE(Table1[[#This Row],[Player]], " ", ""))</f>
        <v>Z.Seda</v>
      </c>
      <c r="J3148">
        <v>1</v>
      </c>
      <c r="K3148">
        <v>0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f t="shared" si="138"/>
        <v>0</v>
      </c>
      <c r="W3148" t="s">
        <v>7</v>
      </c>
      <c r="X3148" s="3">
        <v>2</v>
      </c>
      <c r="Y3148">
        <v>1</v>
      </c>
      <c r="AF3148">
        <f>Table1[[#This Row],[AB]]+Table1[[#This Row],[BB]]+Table1[[#This Row],[SF]]</f>
        <v>2</v>
      </c>
      <c r="AG3148">
        <f>Table1[[#This Row],[H]]+Table1[[#This Row],[BB]]</f>
        <v>1</v>
      </c>
      <c r="AH3148">
        <f>Table1[[#This Row],[H]]-Table1[[#This Row],[2B]]-Table1[[#This Row],[3B]]-Table1[[#This Row],[HR]]</f>
        <v>0</v>
      </c>
      <c r="AI3148" s="3">
        <f>IF(Table1[[#This Row],[Team_Game_Number]] &gt;_xlfn.MAXIFS(Table1[Team_Game_Number],Table1[Team],Table1[[#This Row],[Team]]) - 5,1,0)</f>
        <v>1</v>
      </c>
      <c r="AJ3148" cm="1">
        <f t="array" ref="AJ3148">MATCH(Table1[[#This Row],[Game_ID]],_xlfn.UNIQUE(_xlfn._xlws.FILTER(Table1[Game_ID],Table1[Team]=Table1[[#This Row],[Team]])),0)</f>
        <v>26</v>
      </c>
      <c r="AK3148">
        <f>IF(Table1[[#This Row],[Last5_Flag]]=1,1,0)</f>
        <v>1</v>
      </c>
      <c r="AL3148">
        <f>COUNTIFS(
    Table1[Player Name], Table1[[#This Row],[Player Name]],
    Table1[Position], Table1[[#This Row],[Position]]
)</f>
        <v>30</v>
      </c>
      <c r="AM3148" t="str" cm="1">
        <f t="array" ref="AM31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149" spans="1:39" x14ac:dyDescent="0.2">
      <c r="A3149" t="str">
        <f>TEXT(Table1[[#This Row],[Date]],"yyyymmdd") &amp; "_" &amp; (LEFT(D3149,3) &amp; "_" &amp; LEFT(E3149,3) &amp; "_" &amp; (Table1[[#This Row],[Game_no.]]))</f>
        <v>20260325_Con_Gle_2</v>
      </c>
      <c r="B3149" s="1">
        <v>46106</v>
      </c>
      <c r="C3149" s="3">
        <v>2</v>
      </c>
      <c r="D3149" t="s">
        <v>97</v>
      </c>
      <c r="E3149" t="s">
        <v>71</v>
      </c>
      <c r="F3149" t="s">
        <v>71</v>
      </c>
      <c r="G3149" t="s">
        <v>97</v>
      </c>
      <c r="H3149" t="s">
        <v>79</v>
      </c>
      <c r="I3149" t="str">
        <f>TRIM(SUBSTITUTE(Table1[[#This Row],[Player]], " ", ""))</f>
        <v>D.Warnick</v>
      </c>
      <c r="J3149">
        <v>2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f t="shared" si="138"/>
        <v>0</v>
      </c>
      <c r="W3149" t="s">
        <v>48</v>
      </c>
      <c r="X3149" s="3">
        <v>3</v>
      </c>
      <c r="Y3149">
        <v>1</v>
      </c>
      <c r="AF3149">
        <f>Table1[[#This Row],[AB]]+Table1[[#This Row],[BB]]+Table1[[#This Row],[SF]]</f>
        <v>2</v>
      </c>
      <c r="AG3149">
        <f>Table1[[#This Row],[H]]+Table1[[#This Row],[BB]]</f>
        <v>0</v>
      </c>
      <c r="AH3149">
        <f>Table1[[#This Row],[H]]-Table1[[#This Row],[2B]]-Table1[[#This Row],[3B]]-Table1[[#This Row],[HR]]</f>
        <v>0</v>
      </c>
      <c r="AI3149" s="3">
        <f>IF(Table1[[#This Row],[Team_Game_Number]] &gt;_xlfn.MAXIFS(Table1[Team_Game_Number],Table1[Team],Table1[[#This Row],[Team]]) - 5,1,0)</f>
        <v>1</v>
      </c>
      <c r="AJ3149" cm="1">
        <f t="array" ref="AJ3149">MATCH(Table1[[#This Row],[Game_ID]],_xlfn.UNIQUE(_xlfn._xlws.FILTER(Table1[Game_ID],Table1[Team]=Table1[[#This Row],[Team]])),0)</f>
        <v>26</v>
      </c>
      <c r="AK3149">
        <f>IF(Table1[[#This Row],[Last5_Flag]]=1,1,0)</f>
        <v>1</v>
      </c>
      <c r="AL3149">
        <f>COUNTIFS(
    Table1[Player Name], Table1[[#This Row],[Player Name]],
    Table1[Position], Table1[[#This Row],[Position]]
)</f>
        <v>30</v>
      </c>
      <c r="AM3149" t="str" cm="1">
        <f t="array" ref="AM31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150" spans="1:39" x14ac:dyDescent="0.2">
      <c r="A3150" t="str">
        <f>TEXT(Table1[[#This Row],[Date]],"yyyymmdd") &amp; "_" &amp; (LEFT(D3150,3) &amp; "_" &amp; LEFT(E3150,3) &amp; "_" &amp; (Table1[[#This Row],[Game_no.]]))</f>
        <v>20260325_Con_Gle_2</v>
      </c>
      <c r="B3150" s="1">
        <v>46106</v>
      </c>
      <c r="C3150" s="3">
        <v>2</v>
      </c>
      <c r="D3150" t="s">
        <v>97</v>
      </c>
      <c r="E3150" t="s">
        <v>71</v>
      </c>
      <c r="F3150" t="s">
        <v>71</v>
      </c>
      <c r="G3150" t="s">
        <v>97</v>
      </c>
      <c r="H3150" t="s">
        <v>83</v>
      </c>
      <c r="I3150" t="str">
        <f>TRIM(SUBSTITUTE(Table1[[#This Row],[Player]], " ", ""))</f>
        <v>K.Bradbury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f t="shared" si="138"/>
        <v>0</v>
      </c>
      <c r="W3150" t="s">
        <v>48</v>
      </c>
      <c r="X3150" s="3"/>
      <c r="Y3150">
        <v>0</v>
      </c>
      <c r="AF3150">
        <f>Table1[[#This Row],[AB]]+Table1[[#This Row],[BB]]+Table1[[#This Row],[SF]]</f>
        <v>0</v>
      </c>
      <c r="AG3150">
        <f>Table1[[#This Row],[H]]+Table1[[#This Row],[BB]]</f>
        <v>0</v>
      </c>
      <c r="AH3150">
        <f>Table1[[#This Row],[H]]-Table1[[#This Row],[2B]]-Table1[[#This Row],[3B]]-Table1[[#This Row],[HR]]</f>
        <v>0</v>
      </c>
      <c r="AI3150" s="3">
        <f>IF(Table1[[#This Row],[Team_Game_Number]] &gt;_xlfn.MAXIFS(Table1[Team_Game_Number],Table1[Team],Table1[[#This Row],[Team]]) - 5,1,0)</f>
        <v>1</v>
      </c>
      <c r="AJ3150" cm="1">
        <f t="array" ref="AJ3150">MATCH(Table1[[#This Row],[Game_ID]],_xlfn.UNIQUE(_xlfn._xlws.FILTER(Table1[Game_ID],Table1[Team]=Table1[[#This Row],[Team]])),0)</f>
        <v>26</v>
      </c>
      <c r="AK3150">
        <f>IF(Table1[[#This Row],[Last5_Flag]]=1,1,0)</f>
        <v>1</v>
      </c>
      <c r="AL3150">
        <f>COUNTIFS(
    Table1[Player Name], Table1[[#This Row],[Player Name]],
    Table1[Position], Table1[[#This Row],[Position]]
)</f>
        <v>2</v>
      </c>
      <c r="AM3150" t="str" cm="1">
        <f t="array" ref="AM31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151" spans="1:39" x14ac:dyDescent="0.2">
      <c r="A3151" t="str">
        <f>TEXT(Table1[[#This Row],[Date]],"yyyymmdd") &amp; "_" &amp; (LEFT(D3151,3) &amp; "_" &amp; LEFT(E3151,3) &amp; "_" &amp; (Table1[[#This Row],[Game_no.]]))</f>
        <v>20260325_Con_Gle_2</v>
      </c>
      <c r="B3151" s="1">
        <v>46106</v>
      </c>
      <c r="C3151" s="3">
        <v>2</v>
      </c>
      <c r="D3151" t="s">
        <v>97</v>
      </c>
      <c r="E3151" t="s">
        <v>71</v>
      </c>
      <c r="F3151" t="s">
        <v>71</v>
      </c>
      <c r="G3151" t="s">
        <v>97</v>
      </c>
      <c r="H3151" t="s">
        <v>82</v>
      </c>
      <c r="I3151" t="str">
        <f>TRIM(SUBSTITUTE(Table1[[#This Row],[Player]], " ", ""))</f>
        <v>E.Nolan</v>
      </c>
      <c r="J3151">
        <v>2</v>
      </c>
      <c r="K3151">
        <v>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f t="shared" si="138"/>
        <v>1</v>
      </c>
      <c r="W3151" t="s">
        <v>52</v>
      </c>
      <c r="X3151" s="3">
        <v>4</v>
      </c>
      <c r="Y3151">
        <v>0</v>
      </c>
      <c r="AF3151">
        <f>Table1[[#This Row],[AB]]+Table1[[#This Row],[BB]]+Table1[[#This Row],[SF]]</f>
        <v>2</v>
      </c>
      <c r="AG3151">
        <f>Table1[[#This Row],[H]]+Table1[[#This Row],[BB]]</f>
        <v>1</v>
      </c>
      <c r="AH3151">
        <f>Table1[[#This Row],[H]]-Table1[[#This Row],[2B]]-Table1[[#This Row],[3B]]-Table1[[#This Row],[HR]]</f>
        <v>1</v>
      </c>
      <c r="AI3151" s="3">
        <f>IF(Table1[[#This Row],[Team_Game_Number]] &gt;_xlfn.MAXIFS(Table1[Team_Game_Number],Table1[Team],Table1[[#This Row],[Team]]) - 5,1,0)</f>
        <v>1</v>
      </c>
      <c r="AJ3151" cm="1">
        <f t="array" ref="AJ3151">MATCH(Table1[[#This Row],[Game_ID]],_xlfn.UNIQUE(_xlfn._xlws.FILTER(Table1[Game_ID],Table1[Team]=Table1[[#This Row],[Team]])),0)</f>
        <v>26</v>
      </c>
      <c r="AK3151">
        <f>IF(Table1[[#This Row],[Last5_Flag]]=1,1,0)</f>
        <v>1</v>
      </c>
      <c r="AL3151">
        <f>COUNTIFS(
    Table1[Player Name], Table1[[#This Row],[Player Name]],
    Table1[Position], Table1[[#This Row],[Position]]
)</f>
        <v>25</v>
      </c>
      <c r="AM3151" t="str" cm="1">
        <f t="array" ref="AM31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152" spans="1:39" x14ac:dyDescent="0.2">
      <c r="A3152" t="str">
        <f>TEXT(Table1[[#This Row],[Date]],"yyyymmdd") &amp; "_" &amp; (LEFT(D3152,3) &amp; "_" &amp; LEFT(E3152,3) &amp; "_" &amp; (Table1[[#This Row],[Game_no.]]))</f>
        <v>20260325_Con_Gle_2</v>
      </c>
      <c r="B3152" s="1">
        <v>46106</v>
      </c>
      <c r="C3152" s="3">
        <v>2</v>
      </c>
      <c r="D3152" t="s">
        <v>97</v>
      </c>
      <c r="E3152" t="s">
        <v>71</v>
      </c>
      <c r="F3152" t="s">
        <v>71</v>
      </c>
      <c r="G3152" t="s">
        <v>97</v>
      </c>
      <c r="H3152" t="s">
        <v>86</v>
      </c>
      <c r="I3152" t="str">
        <f>TRIM(SUBSTITUTE(Table1[[#This Row],[Player]], " ", ""))</f>
        <v>A.Hicks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f t="shared" si="138"/>
        <v>0</v>
      </c>
      <c r="W3152" t="s">
        <v>73</v>
      </c>
      <c r="X3152" s="3"/>
      <c r="Y3152">
        <v>0</v>
      </c>
      <c r="AF3152">
        <f>Table1[[#This Row],[AB]]+Table1[[#This Row],[BB]]+Table1[[#This Row],[SF]]</f>
        <v>0</v>
      </c>
      <c r="AG3152">
        <f>Table1[[#This Row],[H]]+Table1[[#This Row],[BB]]</f>
        <v>0</v>
      </c>
      <c r="AH3152">
        <f>Table1[[#This Row],[H]]-Table1[[#This Row],[2B]]-Table1[[#This Row],[3B]]-Table1[[#This Row],[HR]]</f>
        <v>0</v>
      </c>
      <c r="AI3152" s="3">
        <f>IF(Table1[[#This Row],[Team_Game_Number]] &gt;_xlfn.MAXIFS(Table1[Team_Game_Number],Table1[Team],Table1[[#This Row],[Team]]) - 5,1,0)</f>
        <v>1</v>
      </c>
      <c r="AJ3152" cm="1">
        <f t="array" ref="AJ3152">MATCH(Table1[[#This Row],[Game_ID]],_xlfn.UNIQUE(_xlfn._xlws.FILTER(Table1[Game_ID],Table1[Team]=Table1[[#This Row],[Team]])),0)</f>
        <v>26</v>
      </c>
      <c r="AK3152">
        <f>IF(Table1[[#This Row],[Last5_Flag]]=1,1,0)</f>
        <v>1</v>
      </c>
      <c r="AL3152">
        <f>COUNTIFS(
    Table1[Player Name], Table1[[#This Row],[Player Name]],
    Table1[Position], Table1[[#This Row],[Position]]
)</f>
        <v>20</v>
      </c>
      <c r="AM3152" t="str" cm="1">
        <f t="array" ref="AM31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153" spans="1:39" x14ac:dyDescent="0.2">
      <c r="A3153" t="str">
        <f>TEXT(Table1[[#This Row],[Date]],"yyyymmdd") &amp; "_" &amp; (LEFT(D3153,3) &amp; "_" &amp; LEFT(E3153,3) &amp; "_" &amp; (Table1[[#This Row],[Game_no.]]))</f>
        <v>20260325_Con_Gle_2</v>
      </c>
      <c r="B3153" s="1">
        <v>46106</v>
      </c>
      <c r="C3153" s="3">
        <v>2</v>
      </c>
      <c r="D3153" t="s">
        <v>97</v>
      </c>
      <c r="E3153" t="s">
        <v>71</v>
      </c>
      <c r="F3153" t="s">
        <v>71</v>
      </c>
      <c r="G3153" t="s">
        <v>97</v>
      </c>
      <c r="H3153" t="s">
        <v>113</v>
      </c>
      <c r="I3153" t="str">
        <f>TRIM(SUBSTITUTE(Table1[[#This Row],[Player]], " ", ""))</f>
        <v>C.Drousias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f t="shared" si="138"/>
        <v>0</v>
      </c>
      <c r="W3153" t="s">
        <v>52</v>
      </c>
      <c r="X3153" s="3"/>
      <c r="Y3153">
        <v>0</v>
      </c>
      <c r="AF3153">
        <f>Table1[[#This Row],[AB]]+Table1[[#This Row],[BB]]+Table1[[#This Row],[SF]]</f>
        <v>0</v>
      </c>
      <c r="AG3153">
        <f>Table1[[#This Row],[H]]+Table1[[#This Row],[BB]]</f>
        <v>0</v>
      </c>
      <c r="AH3153">
        <f>Table1[[#This Row],[H]]-Table1[[#This Row],[2B]]-Table1[[#This Row],[3B]]-Table1[[#This Row],[HR]]</f>
        <v>0</v>
      </c>
      <c r="AI3153" s="3">
        <f>IF(Table1[[#This Row],[Team_Game_Number]] &gt;_xlfn.MAXIFS(Table1[Team_Game_Number],Table1[Team],Table1[[#This Row],[Team]]) - 5,1,0)</f>
        <v>1</v>
      </c>
      <c r="AJ3153" cm="1">
        <f t="array" ref="AJ3153">MATCH(Table1[[#This Row],[Game_ID]],_xlfn.UNIQUE(_xlfn._xlws.FILTER(Table1[Game_ID],Table1[Team]=Table1[[#This Row],[Team]])),0)</f>
        <v>26</v>
      </c>
      <c r="AK3153">
        <f>IF(Table1[[#This Row],[Last5_Flag]]=1,1,0)</f>
        <v>1</v>
      </c>
      <c r="AL3153">
        <f>COUNTIFS(
    Table1[Player Name], Table1[[#This Row],[Player Name]],
    Table1[Position], Table1[[#This Row],[Position]]
)</f>
        <v>1</v>
      </c>
      <c r="AM3153" t="str" cm="1">
        <f t="array" ref="AM31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154" spans="1:39" x14ac:dyDescent="0.2">
      <c r="A3154" t="str">
        <f>TEXT(Table1[[#This Row],[Date]],"yyyymmdd") &amp; "_" &amp; (LEFT(D3154,3) &amp; "_" &amp; LEFT(E3154,3) &amp; "_" &amp; (Table1[[#This Row],[Game_no.]]))</f>
        <v>20260325_Con_Gle_2</v>
      </c>
      <c r="B3154" s="1">
        <v>46106</v>
      </c>
      <c r="C3154" s="3">
        <v>2</v>
      </c>
      <c r="D3154" t="s">
        <v>97</v>
      </c>
      <c r="E3154" t="s">
        <v>71</v>
      </c>
      <c r="F3154" t="s">
        <v>71</v>
      </c>
      <c r="G3154" t="s">
        <v>97</v>
      </c>
      <c r="H3154" t="s">
        <v>81</v>
      </c>
      <c r="I3154" t="str">
        <f>TRIM(SUBSTITUTE(Table1[[#This Row],[Player]], " ", ""))</f>
        <v>H.Howe</v>
      </c>
      <c r="J3154">
        <v>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f t="shared" si="138"/>
        <v>0</v>
      </c>
      <c r="W3154" t="s">
        <v>43</v>
      </c>
      <c r="X3154" s="3">
        <v>5</v>
      </c>
      <c r="Y3154">
        <v>0</v>
      </c>
      <c r="AF3154">
        <f>Table1[[#This Row],[AB]]+Table1[[#This Row],[BB]]+Table1[[#This Row],[SF]]</f>
        <v>2</v>
      </c>
      <c r="AG3154">
        <f>Table1[[#This Row],[H]]+Table1[[#This Row],[BB]]</f>
        <v>0</v>
      </c>
      <c r="AH3154">
        <f>Table1[[#This Row],[H]]-Table1[[#This Row],[2B]]-Table1[[#This Row],[3B]]-Table1[[#This Row],[HR]]</f>
        <v>0</v>
      </c>
      <c r="AI3154" s="3">
        <f>IF(Table1[[#This Row],[Team_Game_Number]] &gt;_xlfn.MAXIFS(Table1[Team_Game_Number],Table1[Team],Table1[[#This Row],[Team]]) - 5,1,0)</f>
        <v>1</v>
      </c>
      <c r="AJ3154" cm="1">
        <f t="array" ref="AJ3154">MATCH(Table1[[#This Row],[Game_ID]],_xlfn.UNIQUE(_xlfn._xlws.FILTER(Table1[Game_ID],Table1[Team]=Table1[[#This Row],[Team]])),0)</f>
        <v>26</v>
      </c>
      <c r="AK3154">
        <f>IF(Table1[[#This Row],[Last5_Flag]]=1,1,0)</f>
        <v>1</v>
      </c>
      <c r="AL3154">
        <f>COUNTIFS(
    Table1[Player Name], Table1[[#This Row],[Player Name]],
    Table1[Position], Table1[[#This Row],[Position]]
)</f>
        <v>19</v>
      </c>
      <c r="AM3154" t="str" cm="1">
        <f t="array" ref="AM31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155" spans="1:39" x14ac:dyDescent="0.2">
      <c r="A3155" t="str">
        <f>TEXT(Table1[[#This Row],[Date]],"yyyymmdd") &amp; "_" &amp; (LEFT(D3155,3) &amp; "_" &amp; LEFT(E3155,3) &amp; "_" &amp; (Table1[[#This Row],[Game_no.]]))</f>
        <v>20260325_Con_Gle_2</v>
      </c>
      <c r="B3155" s="1">
        <v>46106</v>
      </c>
      <c r="C3155" s="3">
        <v>2</v>
      </c>
      <c r="D3155" t="s">
        <v>97</v>
      </c>
      <c r="E3155" t="s">
        <v>71</v>
      </c>
      <c r="F3155" t="s">
        <v>71</v>
      </c>
      <c r="G3155" t="s">
        <v>97</v>
      </c>
      <c r="H3155" t="s">
        <v>112</v>
      </c>
      <c r="I3155" t="str">
        <f>TRIM(SUBSTITUTE(Table1[[#This Row],[Player]], " ", ""))</f>
        <v>K.Harper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f t="shared" si="138"/>
        <v>0</v>
      </c>
      <c r="W3155" t="s">
        <v>43</v>
      </c>
      <c r="X3155" s="3"/>
      <c r="Y3155">
        <v>0</v>
      </c>
      <c r="AF3155">
        <f>Table1[[#This Row],[AB]]+Table1[[#This Row],[BB]]+Table1[[#This Row],[SF]]</f>
        <v>0</v>
      </c>
      <c r="AG3155">
        <f>Table1[[#This Row],[H]]+Table1[[#This Row],[BB]]</f>
        <v>0</v>
      </c>
      <c r="AH3155">
        <f>Table1[[#This Row],[H]]-Table1[[#This Row],[2B]]-Table1[[#This Row],[3B]]-Table1[[#This Row],[HR]]</f>
        <v>0</v>
      </c>
      <c r="AI3155" s="3">
        <f>IF(Table1[[#This Row],[Team_Game_Number]] &gt;_xlfn.MAXIFS(Table1[Team_Game_Number],Table1[Team],Table1[[#This Row],[Team]]) - 5,1,0)</f>
        <v>1</v>
      </c>
      <c r="AJ3155" cm="1">
        <f t="array" ref="AJ3155">MATCH(Table1[[#This Row],[Game_ID]],_xlfn.UNIQUE(_xlfn._xlws.FILTER(Table1[Game_ID],Table1[Team]=Table1[[#This Row],[Team]])),0)</f>
        <v>26</v>
      </c>
      <c r="AK3155">
        <f>IF(Table1[[#This Row],[Last5_Flag]]=1,1,0)</f>
        <v>1</v>
      </c>
      <c r="AL3155">
        <f>COUNTIFS(
    Table1[Player Name], Table1[[#This Row],[Player Name]],
    Table1[Position], Table1[[#This Row],[Position]]
)</f>
        <v>1</v>
      </c>
      <c r="AM3155" t="str" cm="1">
        <f t="array" ref="AM31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156" spans="1:39" x14ac:dyDescent="0.2">
      <c r="A3156" t="str">
        <f>TEXT(Table1[[#This Row],[Date]],"yyyymmdd") &amp; "_" &amp; (LEFT(D3156,3) &amp; "_" &amp; LEFT(E3156,3) &amp; "_" &amp; (Table1[[#This Row],[Game_no.]]))</f>
        <v>20260325_Con_Gle_2</v>
      </c>
      <c r="B3156" s="1">
        <v>46106</v>
      </c>
      <c r="C3156" s="3">
        <v>2</v>
      </c>
      <c r="D3156" t="s">
        <v>97</v>
      </c>
      <c r="E3156" t="s">
        <v>71</v>
      </c>
      <c r="F3156" t="s">
        <v>71</v>
      </c>
      <c r="G3156" t="s">
        <v>97</v>
      </c>
      <c r="H3156" t="s">
        <v>85</v>
      </c>
      <c r="I3156" t="str">
        <f>TRIM(SUBSTITUTE(Table1[[#This Row],[Player]], " ", ""))</f>
        <v>A.Howard</v>
      </c>
      <c r="J3156">
        <v>1</v>
      </c>
      <c r="K3156">
        <v>0</v>
      </c>
      <c r="L3156">
        <v>0</v>
      </c>
      <c r="M3156">
        <v>0</v>
      </c>
      <c r="N3156">
        <v>1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f t="shared" si="138"/>
        <v>0</v>
      </c>
      <c r="W3156" t="s">
        <v>50</v>
      </c>
      <c r="X3156" s="3">
        <v>6</v>
      </c>
      <c r="Y3156">
        <v>0</v>
      </c>
      <c r="AF3156">
        <f>Table1[[#This Row],[AB]]+Table1[[#This Row],[BB]]+Table1[[#This Row],[SF]]</f>
        <v>2</v>
      </c>
      <c r="AG3156">
        <f>Table1[[#This Row],[H]]+Table1[[#This Row],[BB]]</f>
        <v>1</v>
      </c>
      <c r="AH3156">
        <f>Table1[[#This Row],[H]]-Table1[[#This Row],[2B]]-Table1[[#This Row],[3B]]-Table1[[#This Row],[HR]]</f>
        <v>0</v>
      </c>
      <c r="AI3156" s="3">
        <f>IF(Table1[[#This Row],[Team_Game_Number]] &gt;_xlfn.MAXIFS(Table1[Team_Game_Number],Table1[Team],Table1[[#This Row],[Team]]) - 5,1,0)</f>
        <v>1</v>
      </c>
      <c r="AJ3156" cm="1">
        <f t="array" ref="AJ3156">MATCH(Table1[[#This Row],[Game_ID]],_xlfn.UNIQUE(_xlfn._xlws.FILTER(Table1[Game_ID],Table1[Team]=Table1[[#This Row],[Team]])),0)</f>
        <v>26</v>
      </c>
      <c r="AK3156">
        <f>IF(Table1[[#This Row],[Last5_Flag]]=1,1,0)</f>
        <v>1</v>
      </c>
      <c r="AL3156">
        <f>COUNTIFS(
    Table1[Player Name], Table1[[#This Row],[Player Name]],
    Table1[Position], Table1[[#This Row],[Position]]
)</f>
        <v>2</v>
      </c>
      <c r="AM3156" t="str" cm="1">
        <f t="array" ref="AM31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3157" spans="1:39" x14ac:dyDescent="0.2">
      <c r="A3157" t="str">
        <f>TEXT(Table1[[#This Row],[Date]],"yyyymmdd") &amp; "_" &amp; (LEFT(D3157,3) &amp; "_" &amp; LEFT(E3157,3) &amp; "_" &amp; (Table1[[#This Row],[Game_no.]]))</f>
        <v>20260325_Con_Gle_2</v>
      </c>
      <c r="B3157" s="1">
        <v>46106</v>
      </c>
      <c r="C3157" s="3">
        <v>2</v>
      </c>
      <c r="D3157" t="s">
        <v>97</v>
      </c>
      <c r="E3157" t="s">
        <v>71</v>
      </c>
      <c r="F3157" t="s">
        <v>71</v>
      </c>
      <c r="G3157" t="s">
        <v>97</v>
      </c>
      <c r="H3157" t="s">
        <v>90</v>
      </c>
      <c r="I3157" t="str">
        <f>TRIM(SUBSTITUTE(Table1[[#This Row],[Player]], " ", ""))</f>
        <v>A.Harward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f t="shared" si="138"/>
        <v>0</v>
      </c>
      <c r="W3157" t="s">
        <v>54</v>
      </c>
      <c r="X3157" s="3"/>
      <c r="Y3157">
        <v>0</v>
      </c>
      <c r="AF3157">
        <f>Table1[[#This Row],[AB]]+Table1[[#This Row],[BB]]+Table1[[#This Row],[SF]]</f>
        <v>0</v>
      </c>
      <c r="AG3157">
        <f>Table1[[#This Row],[H]]+Table1[[#This Row],[BB]]</f>
        <v>0</v>
      </c>
      <c r="AH3157">
        <f>Table1[[#This Row],[H]]-Table1[[#This Row],[2B]]-Table1[[#This Row],[3B]]-Table1[[#This Row],[HR]]</f>
        <v>0</v>
      </c>
      <c r="AI3157" s="3">
        <f>IF(Table1[[#This Row],[Team_Game_Number]] &gt;_xlfn.MAXIFS(Table1[Team_Game_Number],Table1[Team],Table1[[#This Row],[Team]]) - 5,1,0)</f>
        <v>1</v>
      </c>
      <c r="AJ3157" cm="1">
        <f t="array" ref="AJ3157">MATCH(Table1[[#This Row],[Game_ID]],_xlfn.UNIQUE(_xlfn._xlws.FILTER(Table1[Game_ID],Table1[Team]=Table1[[#This Row],[Team]])),0)</f>
        <v>26</v>
      </c>
      <c r="AK3157">
        <f>IF(Table1[[#This Row],[Last5_Flag]]=1,1,0)</f>
        <v>1</v>
      </c>
      <c r="AL3157">
        <f>COUNTIFS(
    Table1[Player Name], Table1[[#This Row],[Player Name]],
    Table1[Position], Table1[[#This Row],[Position]]
)</f>
        <v>11</v>
      </c>
      <c r="AM3157" t="str" cm="1">
        <f t="array" ref="AM31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158" spans="1:39" x14ac:dyDescent="0.2">
      <c r="A3158" t="str">
        <f>TEXT(Table1[[#This Row],[Date]],"yyyymmdd") &amp; "_" &amp; (LEFT(D3158,3) &amp; "_" &amp; LEFT(E3158,3) &amp; "_" &amp; (Table1[[#This Row],[Game_no.]]))</f>
        <v>20260325_Con_Gle_2</v>
      </c>
      <c r="B3158" s="1">
        <v>46106</v>
      </c>
      <c r="C3158" s="3">
        <v>2</v>
      </c>
      <c r="D3158" t="s">
        <v>97</v>
      </c>
      <c r="E3158" t="s">
        <v>71</v>
      </c>
      <c r="F3158" t="s">
        <v>71</v>
      </c>
      <c r="G3158" t="s">
        <v>97</v>
      </c>
      <c r="H3158" t="s">
        <v>126</v>
      </c>
      <c r="I3158" t="str">
        <f>TRIM(SUBSTITUTE(Table1[[#This Row],[Player]], " ", ""))</f>
        <v>A.Hypes</v>
      </c>
      <c r="J3158">
        <v>2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f t="shared" si="138"/>
        <v>0</v>
      </c>
      <c r="W3158" t="s">
        <v>8</v>
      </c>
      <c r="X3158" s="3">
        <v>7</v>
      </c>
      <c r="Y3158">
        <v>0</v>
      </c>
      <c r="AF3158">
        <f>Table1[[#This Row],[AB]]+Table1[[#This Row],[BB]]+Table1[[#This Row],[SF]]</f>
        <v>2</v>
      </c>
      <c r="AG3158">
        <f>Table1[[#This Row],[H]]+Table1[[#This Row],[BB]]</f>
        <v>0</v>
      </c>
      <c r="AH3158">
        <f>Table1[[#This Row],[H]]-Table1[[#This Row],[2B]]-Table1[[#This Row],[3B]]-Table1[[#This Row],[HR]]</f>
        <v>0</v>
      </c>
      <c r="AI3158" s="3">
        <f>IF(Table1[[#This Row],[Team_Game_Number]] &gt;_xlfn.MAXIFS(Table1[Team_Game_Number],Table1[Team],Table1[[#This Row],[Team]]) - 5,1,0)</f>
        <v>1</v>
      </c>
      <c r="AJ3158" cm="1">
        <f t="array" ref="AJ3158">MATCH(Table1[[#This Row],[Game_ID]],_xlfn.UNIQUE(_xlfn._xlws.FILTER(Table1[Game_ID],Table1[Team]=Table1[[#This Row],[Team]])),0)</f>
        <v>26</v>
      </c>
      <c r="AK3158">
        <f>IF(Table1[[#This Row],[Last5_Flag]]=1,1,0)</f>
        <v>1</v>
      </c>
      <c r="AL3158">
        <f>COUNTIFS(
    Table1[Player Name], Table1[[#This Row],[Player Name]],
    Table1[Position], Table1[[#This Row],[Position]]
)</f>
        <v>7</v>
      </c>
      <c r="AM3158" t="str" cm="1">
        <f t="array" ref="AM31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159" spans="1:39" x14ac:dyDescent="0.2">
      <c r="A3159" t="str">
        <f>TEXT(Table1[[#This Row],[Date]],"yyyymmdd") &amp; "_" &amp; (LEFT(D3159,3) &amp; "_" &amp; LEFT(E3159,3) &amp; "_" &amp; (Table1[[#This Row],[Game_no.]]))</f>
        <v>20260325_Con_Gle_2</v>
      </c>
      <c r="B3159" s="1">
        <v>46106</v>
      </c>
      <c r="C3159" s="3">
        <v>2</v>
      </c>
      <c r="D3159" t="s">
        <v>97</v>
      </c>
      <c r="E3159" t="s">
        <v>71</v>
      </c>
      <c r="F3159" t="s">
        <v>71</v>
      </c>
      <c r="G3159" t="s">
        <v>97</v>
      </c>
      <c r="H3159" t="s">
        <v>93</v>
      </c>
      <c r="I3159" t="str">
        <f>TRIM(SUBSTITUTE(Table1[[#This Row],[Player]], " ", ""))</f>
        <v>H.Smith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f t="shared" si="138"/>
        <v>0</v>
      </c>
      <c r="W3159" t="s">
        <v>8</v>
      </c>
      <c r="X3159" s="3"/>
      <c r="Y3159">
        <v>0</v>
      </c>
      <c r="AF3159">
        <f>Table1[[#This Row],[AB]]+Table1[[#This Row],[BB]]+Table1[[#This Row],[SF]]</f>
        <v>0</v>
      </c>
      <c r="AG3159">
        <f>Table1[[#This Row],[H]]+Table1[[#This Row],[BB]]</f>
        <v>0</v>
      </c>
      <c r="AH3159">
        <f>Table1[[#This Row],[H]]-Table1[[#This Row],[2B]]-Table1[[#This Row],[3B]]-Table1[[#This Row],[HR]]</f>
        <v>0</v>
      </c>
      <c r="AI3159" s="3">
        <f>IF(Table1[[#This Row],[Team_Game_Number]] &gt;_xlfn.MAXIFS(Table1[Team_Game_Number],Table1[Team],Table1[[#This Row],[Team]]) - 5,1,0)</f>
        <v>1</v>
      </c>
      <c r="AJ3159" cm="1">
        <f t="array" ref="AJ3159">MATCH(Table1[[#This Row],[Game_ID]],_xlfn.UNIQUE(_xlfn._xlws.FILTER(Table1[Game_ID],Table1[Team]=Table1[[#This Row],[Team]])),0)</f>
        <v>26</v>
      </c>
      <c r="AK3159">
        <f>IF(Table1[[#This Row],[Last5_Flag]]=1,1,0)</f>
        <v>1</v>
      </c>
      <c r="AL3159">
        <f>COUNTIFS(
    Table1[Player Name], Table1[[#This Row],[Player Name]],
    Table1[Position], Table1[[#This Row],[Position]]
)</f>
        <v>4</v>
      </c>
      <c r="AM3159" t="str" cm="1">
        <f t="array" ref="AM31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160" spans="1:39" x14ac:dyDescent="0.2">
      <c r="A3160" t="str">
        <f>TEXT(Table1[[#This Row],[Date]],"yyyymmdd") &amp; "_" &amp; (LEFT(D3160,3) &amp; "_" &amp; LEFT(E3160,3) &amp; "_" &amp; (Table1[[#This Row],[Game_no.]]))</f>
        <v>20260325_Con_Gle_2</v>
      </c>
      <c r="B3160" s="1">
        <v>46106</v>
      </c>
      <c r="C3160" s="3">
        <v>2</v>
      </c>
      <c r="D3160" t="s">
        <v>97</v>
      </c>
      <c r="E3160" t="s">
        <v>71</v>
      </c>
      <c r="F3160" t="s">
        <v>71</v>
      </c>
      <c r="G3160" t="s">
        <v>97</v>
      </c>
      <c r="H3160" t="s">
        <v>84</v>
      </c>
      <c r="I3160" t="str">
        <f>TRIM(SUBSTITUTE(Table1[[#This Row],[Player]], " ", ""))</f>
        <v>E.McLean</v>
      </c>
      <c r="J3160">
        <v>2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f t="shared" si="138"/>
        <v>0</v>
      </c>
      <c r="W3160" t="s">
        <v>57</v>
      </c>
      <c r="X3160" s="3">
        <v>8</v>
      </c>
      <c r="Y3160">
        <v>0</v>
      </c>
      <c r="AF3160">
        <f>Table1[[#This Row],[AB]]+Table1[[#This Row],[BB]]+Table1[[#This Row],[SF]]</f>
        <v>2</v>
      </c>
      <c r="AG3160">
        <f>Table1[[#This Row],[H]]+Table1[[#This Row],[BB]]</f>
        <v>0</v>
      </c>
      <c r="AH3160">
        <f>Table1[[#This Row],[H]]-Table1[[#This Row],[2B]]-Table1[[#This Row],[3B]]-Table1[[#This Row],[HR]]</f>
        <v>0</v>
      </c>
      <c r="AI3160" s="3">
        <f>IF(Table1[[#This Row],[Team_Game_Number]] &gt;_xlfn.MAXIFS(Table1[Team_Game_Number],Table1[Team],Table1[[#This Row],[Team]]) - 5,1,0)</f>
        <v>1</v>
      </c>
      <c r="AJ3160" cm="1">
        <f t="array" ref="AJ3160">MATCH(Table1[[#This Row],[Game_ID]],_xlfn.UNIQUE(_xlfn._xlws.FILTER(Table1[Game_ID],Table1[Team]=Table1[[#This Row],[Team]])),0)</f>
        <v>26</v>
      </c>
      <c r="AK3160">
        <f>IF(Table1[[#This Row],[Last5_Flag]]=1,1,0)</f>
        <v>1</v>
      </c>
      <c r="AL3160">
        <f>COUNTIFS(
    Table1[Player Name], Table1[[#This Row],[Player Name]],
    Table1[Position], Table1[[#This Row],[Position]]
)</f>
        <v>30</v>
      </c>
      <c r="AM3160" t="str" cm="1">
        <f t="array" ref="AM31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161" spans="1:39" x14ac:dyDescent="0.2">
      <c r="A3161" t="str">
        <f>TEXT(Table1[[#This Row],[Date]],"yyyymmdd") &amp; "_" &amp; (LEFT(D3161,3) &amp; "_" &amp; LEFT(E3161,3) &amp; "_" &amp; (Table1[[#This Row],[Game_no.]]))</f>
        <v>20260325_Con_Gle_2</v>
      </c>
      <c r="B3161" s="1">
        <v>46106</v>
      </c>
      <c r="C3161" s="3">
        <v>2</v>
      </c>
      <c r="D3161" t="s">
        <v>97</v>
      </c>
      <c r="E3161" t="s">
        <v>71</v>
      </c>
      <c r="F3161" t="s">
        <v>71</v>
      </c>
      <c r="G3161" t="s">
        <v>97</v>
      </c>
      <c r="H3161" t="s">
        <v>88</v>
      </c>
      <c r="I3161" t="str">
        <f>TRIM(SUBSTITUTE(Table1[[#This Row],[Player]], " ", ""))</f>
        <v>M.Duvall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f t="shared" si="138"/>
        <v>0</v>
      </c>
      <c r="W3161" t="s">
        <v>57</v>
      </c>
      <c r="X3161" s="3"/>
      <c r="Y3161">
        <v>0</v>
      </c>
      <c r="AF3161">
        <f>Table1[[#This Row],[AB]]+Table1[[#This Row],[BB]]+Table1[[#This Row],[SF]]</f>
        <v>0</v>
      </c>
      <c r="AG3161">
        <f>Table1[[#This Row],[H]]+Table1[[#This Row],[BB]]</f>
        <v>0</v>
      </c>
      <c r="AH3161">
        <f>Table1[[#This Row],[H]]-Table1[[#This Row],[2B]]-Table1[[#This Row],[3B]]-Table1[[#This Row],[HR]]</f>
        <v>0</v>
      </c>
      <c r="AI3161" s="3">
        <f>IF(Table1[[#This Row],[Team_Game_Number]] &gt;_xlfn.MAXIFS(Table1[Team_Game_Number],Table1[Team],Table1[[#This Row],[Team]]) - 5,1,0)</f>
        <v>1</v>
      </c>
      <c r="AJ3161" cm="1">
        <f t="array" ref="AJ3161">MATCH(Table1[[#This Row],[Game_ID]],_xlfn.UNIQUE(_xlfn._xlws.FILTER(Table1[Game_ID],Table1[Team]=Table1[[#This Row],[Team]])),0)</f>
        <v>26</v>
      </c>
      <c r="AK3161">
        <f>IF(Table1[[#This Row],[Last5_Flag]]=1,1,0)</f>
        <v>1</v>
      </c>
      <c r="AL3161">
        <f>COUNTIFS(
    Table1[Player Name], Table1[[#This Row],[Player Name]],
    Table1[Position], Table1[[#This Row],[Position]]
)</f>
        <v>1</v>
      </c>
      <c r="AM3161" t="str" cm="1">
        <f t="array" ref="AM31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162" spans="1:39" x14ac:dyDescent="0.2">
      <c r="A3162" t="str">
        <f>TEXT(Table1[[#This Row],[Date]],"yyyymmdd") &amp; "_" &amp; (LEFT(D3162,3) &amp; "_" &amp; LEFT(E3162,3) &amp; "_" &amp; (Table1[[#This Row],[Game_no.]]))</f>
        <v>20260325_Con_Gle_2</v>
      </c>
      <c r="B3162" s="1">
        <v>46106</v>
      </c>
      <c r="C3162" s="3">
        <v>2</v>
      </c>
      <c r="D3162" t="s">
        <v>97</v>
      </c>
      <c r="E3162" t="s">
        <v>71</v>
      </c>
      <c r="F3162" t="s">
        <v>71</v>
      </c>
      <c r="G3162" t="s">
        <v>97</v>
      </c>
      <c r="H3162" t="s">
        <v>87</v>
      </c>
      <c r="I3162" t="str">
        <f>TRIM(SUBSTITUTE(Table1[[#This Row],[Player]], " ", ""))</f>
        <v>L.Burns</v>
      </c>
      <c r="J3162">
        <v>2</v>
      </c>
      <c r="K3162">
        <v>0</v>
      </c>
      <c r="L3162">
        <v>1</v>
      </c>
      <c r="M3162">
        <v>0</v>
      </c>
      <c r="N3162">
        <v>0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f t="shared" si="138"/>
        <v>1</v>
      </c>
      <c r="W3162" t="s">
        <v>503</v>
      </c>
      <c r="X3162" s="3">
        <v>9</v>
      </c>
      <c r="Y3162">
        <v>0</v>
      </c>
      <c r="AF3162">
        <f>Table1[[#This Row],[AB]]+Table1[[#This Row],[BB]]+Table1[[#This Row],[SF]]</f>
        <v>2</v>
      </c>
      <c r="AG3162">
        <f>Table1[[#This Row],[H]]+Table1[[#This Row],[BB]]</f>
        <v>1</v>
      </c>
      <c r="AH3162">
        <f>Table1[[#This Row],[H]]-Table1[[#This Row],[2B]]-Table1[[#This Row],[3B]]-Table1[[#This Row],[HR]]</f>
        <v>1</v>
      </c>
      <c r="AI3162" s="3">
        <f>IF(Table1[[#This Row],[Team_Game_Number]] &gt;_xlfn.MAXIFS(Table1[Team_Game_Number],Table1[Team],Table1[[#This Row],[Team]]) - 5,1,0)</f>
        <v>1</v>
      </c>
      <c r="AJ3162" cm="1">
        <f t="array" ref="AJ3162">MATCH(Table1[[#This Row],[Game_ID]],_xlfn.UNIQUE(_xlfn._xlws.FILTER(Table1[Game_ID],Table1[Team]=Table1[[#This Row],[Team]])),0)</f>
        <v>26</v>
      </c>
      <c r="AK3162">
        <f>IF(Table1[[#This Row],[Last5_Flag]]=1,1,0)</f>
        <v>1</v>
      </c>
      <c r="AL3162">
        <f>COUNTIFS(
    Table1[Player Name], Table1[[#This Row],[Player Name]],
    Table1[Position], Table1[[#This Row],[Position]]
)</f>
        <v>1</v>
      </c>
      <c r="AM3162" t="str" cm="1">
        <f t="array" ref="AM31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163" spans="1:39" x14ac:dyDescent="0.2">
      <c r="A3163" t="str">
        <f>TEXT(Table1[[#This Row],[Date]],"yyyymmdd") &amp; "_" &amp; (LEFT(D3163,3) &amp; "_" &amp; LEFT(E3163,3) &amp; "_" &amp; (Table1[[#This Row],[Game_no.]]))</f>
        <v>20260325_Con_Gle_2</v>
      </c>
      <c r="B3163" s="1">
        <v>46106</v>
      </c>
      <c r="C3163" s="3">
        <v>2</v>
      </c>
      <c r="D3163" t="s">
        <v>97</v>
      </c>
      <c r="E3163" t="s">
        <v>71</v>
      </c>
      <c r="F3163" t="s">
        <v>71</v>
      </c>
      <c r="G3163" t="s">
        <v>97</v>
      </c>
      <c r="H3163" t="s">
        <v>127</v>
      </c>
      <c r="I3163" t="str">
        <f>TRIM(SUBSTITUTE(Table1[[#This Row],[Player]], " ", ""))</f>
        <v>M.Boggess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f t="shared" si="138"/>
        <v>0</v>
      </c>
      <c r="W3163" t="s">
        <v>58</v>
      </c>
      <c r="X3163" s="3"/>
      <c r="Y3163">
        <v>1</v>
      </c>
      <c r="Z3163">
        <v>3.3330000000000002</v>
      </c>
      <c r="AA3163">
        <v>3</v>
      </c>
      <c r="AB3163">
        <v>6</v>
      </c>
      <c r="AC3163">
        <v>2</v>
      </c>
      <c r="AD3163">
        <v>1</v>
      </c>
      <c r="AE3163">
        <v>3</v>
      </c>
      <c r="AF3163">
        <f>Table1[[#This Row],[AB]]+Table1[[#This Row],[BB]]+Table1[[#This Row],[SF]]</f>
        <v>0</v>
      </c>
      <c r="AG3163">
        <f>Table1[[#This Row],[H]]+Table1[[#This Row],[BB]]</f>
        <v>0</v>
      </c>
      <c r="AH3163">
        <f>Table1[[#This Row],[H]]-Table1[[#This Row],[2B]]-Table1[[#This Row],[3B]]-Table1[[#This Row],[HR]]</f>
        <v>0</v>
      </c>
      <c r="AI3163" s="3">
        <f>IF(Table1[[#This Row],[Team_Game_Number]] &gt;_xlfn.MAXIFS(Table1[Team_Game_Number],Table1[Team],Table1[[#This Row],[Team]]) - 5,1,0)</f>
        <v>1</v>
      </c>
      <c r="AJ3163" cm="1">
        <f t="array" ref="AJ3163">MATCH(Table1[[#This Row],[Game_ID]],_xlfn.UNIQUE(_xlfn._xlws.FILTER(Table1[Game_ID],Table1[Team]=Table1[[#This Row],[Team]])),0)</f>
        <v>26</v>
      </c>
      <c r="AK3163">
        <f>IF(Table1[[#This Row],[Last5_Flag]]=1,1,0)</f>
        <v>1</v>
      </c>
      <c r="AL3163">
        <f>COUNTIFS(
    Table1[Player Name], Table1[[#This Row],[Player Name]],
    Table1[Position], Table1[[#This Row],[Position]]
)</f>
        <v>13</v>
      </c>
      <c r="AM3163" t="str" cm="1">
        <f t="array" ref="AM31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64" spans="1:39" x14ac:dyDescent="0.2">
      <c r="A3164" t="str">
        <f>TEXT(Table1[[#This Row],[Date]],"yyyymmdd") &amp; "_" &amp; (LEFT(D3164,3) &amp; "_" &amp; LEFT(E3164,3) &amp; "_" &amp; (Table1[[#This Row],[Game_no.]]))</f>
        <v>20260325_Con_Gle_2</v>
      </c>
      <c r="B3164" s="1">
        <v>46106</v>
      </c>
      <c r="C3164" s="3">
        <v>2</v>
      </c>
      <c r="D3164" t="s">
        <v>97</v>
      </c>
      <c r="E3164" t="s">
        <v>71</v>
      </c>
      <c r="F3164" t="s">
        <v>71</v>
      </c>
      <c r="G3164" t="s">
        <v>97</v>
      </c>
      <c r="H3164" t="s">
        <v>94</v>
      </c>
      <c r="I3164" t="str">
        <f>TRIM(SUBSTITUTE(Table1[[#This Row],[Player]], " ", ""))</f>
        <v>M.Stump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f t="shared" si="138"/>
        <v>0</v>
      </c>
      <c r="W3164" t="s">
        <v>58</v>
      </c>
      <c r="X3164" s="3"/>
      <c r="Y3164">
        <v>0</v>
      </c>
      <c r="Z3164">
        <v>0.66700000000000004</v>
      </c>
      <c r="AA3164">
        <v>3</v>
      </c>
      <c r="AB3164">
        <v>2</v>
      </c>
      <c r="AC3164">
        <v>0</v>
      </c>
      <c r="AD3164">
        <v>1</v>
      </c>
      <c r="AE3164">
        <v>0</v>
      </c>
      <c r="AF3164">
        <f>Table1[[#This Row],[AB]]+Table1[[#This Row],[BB]]+Table1[[#This Row],[SF]]</f>
        <v>0</v>
      </c>
      <c r="AG3164">
        <f>Table1[[#This Row],[H]]+Table1[[#This Row],[BB]]</f>
        <v>0</v>
      </c>
      <c r="AH3164">
        <f>Table1[[#This Row],[H]]-Table1[[#This Row],[2B]]-Table1[[#This Row],[3B]]-Table1[[#This Row],[HR]]</f>
        <v>0</v>
      </c>
      <c r="AI3164" s="3">
        <f>IF(Table1[[#This Row],[Team_Game_Number]] &gt;_xlfn.MAXIFS(Table1[Team_Game_Number],Table1[Team],Table1[[#This Row],[Team]]) - 5,1,0)</f>
        <v>1</v>
      </c>
      <c r="AJ3164" cm="1">
        <f t="array" ref="AJ3164">MATCH(Table1[[#This Row],[Game_ID]],_xlfn.UNIQUE(_xlfn._xlws.FILTER(Table1[Game_ID],Table1[Team]=Table1[[#This Row],[Team]])),0)</f>
        <v>26</v>
      </c>
      <c r="AK3164">
        <f>IF(Table1[[#This Row],[Last5_Flag]]=1,1,0)</f>
        <v>1</v>
      </c>
      <c r="AL3164">
        <f>COUNTIFS(
    Table1[Player Name], Table1[[#This Row],[Player Name]],
    Table1[Position], Table1[[#This Row],[Position]]
)</f>
        <v>11</v>
      </c>
      <c r="AM3164" t="str" cm="1">
        <f t="array" ref="AM31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65" spans="1:39" x14ac:dyDescent="0.2">
      <c r="A3165" t="str">
        <f>TEXT(Table1[[#This Row],[Date]],"yyyymmdd") &amp; "_" &amp; (LEFT(D3165,3) &amp; "_" &amp; LEFT(E3165,3) &amp; "_" &amp; (Table1[[#This Row],[Game_no.]]))</f>
        <v>20260325_Con_Gle_2</v>
      </c>
      <c r="B3165" s="1">
        <v>46106</v>
      </c>
      <c r="C3165" s="3">
        <v>2</v>
      </c>
      <c r="D3165" t="s">
        <v>97</v>
      </c>
      <c r="E3165" t="s">
        <v>71</v>
      </c>
      <c r="F3165" t="s">
        <v>97</v>
      </c>
      <c r="G3165" t="s">
        <v>71</v>
      </c>
      <c r="H3165" t="s">
        <v>98</v>
      </c>
      <c r="I3165" t="str">
        <f>TRIM(SUBSTITUTE(Table1[[#This Row],[Player]], " ", ""))</f>
        <v>K.Morgan</v>
      </c>
      <c r="J3165">
        <v>2</v>
      </c>
      <c r="K3165">
        <v>1</v>
      </c>
      <c r="L3165">
        <v>1</v>
      </c>
      <c r="M3165">
        <v>1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f t="shared" si="138"/>
        <v>1</v>
      </c>
      <c r="W3165" t="s">
        <v>8</v>
      </c>
      <c r="X3165" s="3">
        <v>1</v>
      </c>
      <c r="Y3165">
        <v>0</v>
      </c>
      <c r="AF3165">
        <f>Table1[[#This Row],[AB]]+Table1[[#This Row],[BB]]+Table1[[#This Row],[SF]]</f>
        <v>3</v>
      </c>
      <c r="AG3165">
        <f>Table1[[#This Row],[H]]+Table1[[#This Row],[BB]]</f>
        <v>2</v>
      </c>
      <c r="AH3165">
        <f>Table1[[#This Row],[H]]-Table1[[#This Row],[2B]]-Table1[[#This Row],[3B]]-Table1[[#This Row],[HR]]</f>
        <v>1</v>
      </c>
      <c r="AI3165" s="3">
        <f>IF(Table1[[#This Row],[Team_Game_Number]] &gt;_xlfn.MAXIFS(Table1[Team_Game_Number],Table1[Team],Table1[[#This Row],[Team]]) - 5,1,0)</f>
        <v>1</v>
      </c>
      <c r="AJ3165" cm="1">
        <f t="array" ref="AJ3165">MATCH(Table1[[#This Row],[Game_ID]],_xlfn.UNIQUE(_xlfn._xlws.FILTER(Table1[Game_ID],Table1[Team]=Table1[[#This Row],[Team]])),0)</f>
        <v>24</v>
      </c>
      <c r="AK3165">
        <f>IF(Table1[[#This Row],[Last5_Flag]]=1,1,0)</f>
        <v>1</v>
      </c>
      <c r="AL3165">
        <f>COUNTIFS(
    Table1[Player Name], Table1[[#This Row],[Player Name]],
    Table1[Position], Table1[[#This Row],[Position]]
)</f>
        <v>28</v>
      </c>
      <c r="AM3165" t="str" cm="1">
        <f t="array" ref="AM31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166" spans="1:39" x14ac:dyDescent="0.2">
      <c r="A3166" t="str">
        <f>TEXT(Table1[[#This Row],[Date]],"yyyymmdd") &amp; "_" &amp; (LEFT(D3166,3) &amp; "_" &amp; LEFT(E3166,3) &amp; "_" &amp; (Table1[[#This Row],[Game_no.]]))</f>
        <v>20260325_Con_Gle_2</v>
      </c>
      <c r="B3166" s="1">
        <v>46106</v>
      </c>
      <c r="C3166" s="3">
        <v>2</v>
      </c>
      <c r="D3166" t="s">
        <v>97</v>
      </c>
      <c r="E3166" t="s">
        <v>71</v>
      </c>
      <c r="F3166" t="s">
        <v>97</v>
      </c>
      <c r="G3166" t="s">
        <v>71</v>
      </c>
      <c r="H3166" t="s">
        <v>101</v>
      </c>
      <c r="I3166" t="str">
        <f>TRIM(SUBSTITUTE(Table1[[#This Row],[Player]], " ", ""))</f>
        <v>L.Lewis</v>
      </c>
      <c r="J3166">
        <v>3</v>
      </c>
      <c r="K3166">
        <v>1</v>
      </c>
      <c r="L3166">
        <v>2</v>
      </c>
      <c r="M3166">
        <v>2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f t="shared" si="138"/>
        <v>2</v>
      </c>
      <c r="W3166" t="s">
        <v>48</v>
      </c>
      <c r="X3166" s="3">
        <v>2</v>
      </c>
      <c r="Y3166">
        <v>0</v>
      </c>
      <c r="AF3166">
        <f>Table1[[#This Row],[AB]]+Table1[[#This Row],[BB]]+Table1[[#This Row],[SF]]</f>
        <v>3</v>
      </c>
      <c r="AG3166">
        <f>Table1[[#This Row],[H]]+Table1[[#This Row],[BB]]</f>
        <v>2</v>
      </c>
      <c r="AH3166">
        <f>Table1[[#This Row],[H]]-Table1[[#This Row],[2B]]-Table1[[#This Row],[3B]]-Table1[[#This Row],[HR]]</f>
        <v>2</v>
      </c>
      <c r="AI3166" s="3">
        <f>IF(Table1[[#This Row],[Team_Game_Number]] &gt;_xlfn.MAXIFS(Table1[Team_Game_Number],Table1[Team],Table1[[#This Row],[Team]]) - 5,1,0)</f>
        <v>1</v>
      </c>
      <c r="AJ3166" cm="1">
        <f t="array" ref="AJ3166">MATCH(Table1[[#This Row],[Game_ID]],_xlfn.UNIQUE(_xlfn._xlws.FILTER(Table1[Game_ID],Table1[Team]=Table1[[#This Row],[Team]])),0)</f>
        <v>24</v>
      </c>
      <c r="AK3166">
        <f>IF(Table1[[#This Row],[Last5_Flag]]=1,1,0)</f>
        <v>1</v>
      </c>
      <c r="AL3166">
        <f>COUNTIFS(
    Table1[Player Name], Table1[[#This Row],[Player Name]],
    Table1[Position], Table1[[#This Row],[Position]]
)</f>
        <v>28</v>
      </c>
      <c r="AM3166" t="str" cm="1">
        <f t="array" ref="AM31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167" spans="1:39" x14ac:dyDescent="0.2">
      <c r="A3167" t="str">
        <f>TEXT(Table1[[#This Row],[Date]],"yyyymmdd") &amp; "_" &amp; (LEFT(D3167,3) &amp; "_" &amp; LEFT(E3167,3) &amp; "_" &amp; (Table1[[#This Row],[Game_no.]]))</f>
        <v>20260325_Con_Gle_2</v>
      </c>
      <c r="B3167" s="1">
        <v>46106</v>
      </c>
      <c r="C3167" s="3">
        <v>2</v>
      </c>
      <c r="D3167" t="s">
        <v>97</v>
      </c>
      <c r="E3167" t="s">
        <v>71</v>
      </c>
      <c r="F3167" t="s">
        <v>97</v>
      </c>
      <c r="G3167" t="s">
        <v>71</v>
      </c>
      <c r="H3167" t="s">
        <v>100</v>
      </c>
      <c r="I3167" t="str">
        <f>TRIM(SUBSTITUTE(Table1[[#This Row],[Player]], " ", ""))</f>
        <v>M.Hollis</v>
      </c>
      <c r="J3167">
        <v>3</v>
      </c>
      <c r="K3167">
        <v>0</v>
      </c>
      <c r="L3167">
        <v>1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f t="shared" si="138"/>
        <v>3</v>
      </c>
      <c r="W3167" t="s">
        <v>43</v>
      </c>
      <c r="X3167" s="3">
        <v>3</v>
      </c>
      <c r="Y3167">
        <v>0</v>
      </c>
      <c r="AF3167">
        <f>Table1[[#This Row],[AB]]+Table1[[#This Row],[BB]]+Table1[[#This Row],[SF]]</f>
        <v>3</v>
      </c>
      <c r="AG3167">
        <f>Table1[[#This Row],[H]]+Table1[[#This Row],[BB]]</f>
        <v>1</v>
      </c>
      <c r="AH3167">
        <f>Table1[[#This Row],[H]]-Table1[[#This Row],[2B]]-Table1[[#This Row],[3B]]-Table1[[#This Row],[HR]]</f>
        <v>0</v>
      </c>
      <c r="AI3167" s="3">
        <f>IF(Table1[[#This Row],[Team_Game_Number]] &gt;_xlfn.MAXIFS(Table1[Team_Game_Number],Table1[Team],Table1[[#This Row],[Team]]) - 5,1,0)</f>
        <v>1</v>
      </c>
      <c r="AJ3167" cm="1">
        <f t="array" ref="AJ3167">MATCH(Table1[[#This Row],[Game_ID]],_xlfn.UNIQUE(_xlfn._xlws.FILTER(Table1[Game_ID],Table1[Team]=Table1[[#This Row],[Team]])),0)</f>
        <v>24</v>
      </c>
      <c r="AK3167">
        <f>IF(Table1[[#This Row],[Last5_Flag]]=1,1,0)</f>
        <v>1</v>
      </c>
      <c r="AL3167">
        <f>COUNTIFS(
    Table1[Player Name], Table1[[#This Row],[Player Name]],
    Table1[Position], Table1[[#This Row],[Position]]
)</f>
        <v>9</v>
      </c>
      <c r="AM3167" t="str" cm="1">
        <f t="array" ref="AM31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68" spans="1:39" x14ac:dyDescent="0.2">
      <c r="A3168" t="str">
        <f>TEXT(Table1[[#This Row],[Date]],"yyyymmdd") &amp; "_" &amp; (LEFT(D3168,3) &amp; "_" &amp; LEFT(E3168,3) &amp; "_" &amp; (Table1[[#This Row],[Game_no.]]))</f>
        <v>20260325_Con_Gle_2</v>
      </c>
      <c r="B3168" s="1">
        <v>46106</v>
      </c>
      <c r="C3168" s="3">
        <v>2</v>
      </c>
      <c r="D3168" t="s">
        <v>97</v>
      </c>
      <c r="E3168" t="s">
        <v>71</v>
      </c>
      <c r="F3168" t="s">
        <v>97</v>
      </c>
      <c r="G3168" t="s">
        <v>71</v>
      </c>
      <c r="H3168" t="s">
        <v>232</v>
      </c>
      <c r="I3168" t="str">
        <f>TRIM(SUBSTITUTE(Table1[[#This Row],[Player]], " ", ""))</f>
        <v>M.Gregory</v>
      </c>
      <c r="J3168">
        <v>0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f t="shared" si="138"/>
        <v>0</v>
      </c>
      <c r="W3168" t="s">
        <v>73</v>
      </c>
      <c r="X3168" s="3"/>
      <c r="Y3168">
        <v>0</v>
      </c>
      <c r="AF3168">
        <f>Table1[[#This Row],[AB]]+Table1[[#This Row],[BB]]+Table1[[#This Row],[SF]]</f>
        <v>0</v>
      </c>
      <c r="AG3168">
        <f>Table1[[#This Row],[H]]+Table1[[#This Row],[BB]]</f>
        <v>0</v>
      </c>
      <c r="AH3168">
        <f>Table1[[#This Row],[H]]-Table1[[#This Row],[2B]]-Table1[[#This Row],[3B]]-Table1[[#This Row],[HR]]</f>
        <v>0</v>
      </c>
      <c r="AI3168" s="3">
        <f>IF(Table1[[#This Row],[Team_Game_Number]] &gt;_xlfn.MAXIFS(Table1[Team_Game_Number],Table1[Team],Table1[[#This Row],[Team]]) - 5,1,0)</f>
        <v>1</v>
      </c>
      <c r="AJ3168" cm="1">
        <f t="array" ref="AJ3168">MATCH(Table1[[#This Row],[Game_ID]],_xlfn.UNIQUE(_xlfn._xlws.FILTER(Table1[Game_ID],Table1[Team]=Table1[[#This Row],[Team]])),0)</f>
        <v>24</v>
      </c>
      <c r="AK3168">
        <f>IF(Table1[[#This Row],[Last5_Flag]]=1,1,0)</f>
        <v>1</v>
      </c>
      <c r="AL3168">
        <f>COUNTIFS(
    Table1[Player Name], Table1[[#This Row],[Player Name]],
    Table1[Position], Table1[[#This Row],[Position]]
)</f>
        <v>8</v>
      </c>
      <c r="AM3168" t="str" cm="1">
        <f t="array" ref="AM31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169" spans="1:39" x14ac:dyDescent="0.2">
      <c r="A3169" t="str">
        <f>TEXT(Table1[[#This Row],[Date]],"yyyymmdd") &amp; "_" &amp; (LEFT(D3169,3) &amp; "_" &amp; LEFT(E3169,3) &amp; "_" &amp; (Table1[[#This Row],[Game_no.]]))</f>
        <v>20260325_Con_Gle_2</v>
      </c>
      <c r="B3169" s="1">
        <v>46106</v>
      </c>
      <c r="C3169" s="3">
        <v>2</v>
      </c>
      <c r="D3169" t="s">
        <v>97</v>
      </c>
      <c r="E3169" t="s">
        <v>71</v>
      </c>
      <c r="F3169" t="s">
        <v>97</v>
      </c>
      <c r="G3169" t="s">
        <v>71</v>
      </c>
      <c r="H3169" t="s">
        <v>111</v>
      </c>
      <c r="I3169" t="str">
        <f>TRIM(SUBSTITUTE(Table1[[#This Row],[Player]], " ", ""))</f>
        <v>H.Niten</v>
      </c>
      <c r="J3169">
        <v>2</v>
      </c>
      <c r="K3169">
        <v>1</v>
      </c>
      <c r="L3169">
        <v>0</v>
      </c>
      <c r="M3169">
        <v>1</v>
      </c>
      <c r="N3169">
        <v>1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f t="shared" si="138"/>
        <v>0</v>
      </c>
      <c r="W3169" t="s">
        <v>52</v>
      </c>
      <c r="X3169" s="3">
        <v>4</v>
      </c>
      <c r="Y3169">
        <v>0</v>
      </c>
      <c r="AF3169">
        <f>Table1[[#This Row],[AB]]+Table1[[#This Row],[BB]]+Table1[[#This Row],[SF]]</f>
        <v>3</v>
      </c>
      <c r="AG3169">
        <f>Table1[[#This Row],[H]]+Table1[[#This Row],[BB]]</f>
        <v>1</v>
      </c>
      <c r="AH3169">
        <f>Table1[[#This Row],[H]]-Table1[[#This Row],[2B]]-Table1[[#This Row],[3B]]-Table1[[#This Row],[HR]]</f>
        <v>0</v>
      </c>
      <c r="AI3169" s="3">
        <f>IF(Table1[[#This Row],[Team_Game_Number]] &gt;_xlfn.MAXIFS(Table1[Team_Game_Number],Table1[Team],Table1[[#This Row],[Team]]) - 5,1,0)</f>
        <v>1</v>
      </c>
      <c r="AJ3169" cm="1">
        <f t="array" ref="AJ3169">MATCH(Table1[[#This Row],[Game_ID]],_xlfn.UNIQUE(_xlfn._xlws.FILTER(Table1[Game_ID],Table1[Team]=Table1[[#This Row],[Team]])),0)</f>
        <v>24</v>
      </c>
      <c r="AK3169">
        <f>IF(Table1[[#This Row],[Last5_Flag]]=1,1,0)</f>
        <v>1</v>
      </c>
      <c r="AL3169">
        <f>COUNTIFS(
    Table1[Player Name], Table1[[#This Row],[Player Name]],
    Table1[Position], Table1[[#This Row],[Position]]
)</f>
        <v>11</v>
      </c>
      <c r="AM3169" t="str" cm="1">
        <f t="array" ref="AM31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170" spans="1:39" x14ac:dyDescent="0.2">
      <c r="A3170" t="str">
        <f>TEXT(Table1[[#This Row],[Date]],"yyyymmdd") &amp; "_" &amp; (LEFT(D3170,3) &amp; "_" &amp; LEFT(E3170,3) &amp; "_" &amp; (Table1[[#This Row],[Game_no.]]))</f>
        <v>20260325_Con_Gle_2</v>
      </c>
      <c r="B3170" s="1">
        <v>46106</v>
      </c>
      <c r="C3170" s="3">
        <v>2</v>
      </c>
      <c r="D3170" t="s">
        <v>97</v>
      </c>
      <c r="E3170" t="s">
        <v>71</v>
      </c>
      <c r="F3170" t="s">
        <v>97</v>
      </c>
      <c r="G3170" t="s">
        <v>71</v>
      </c>
      <c r="H3170" t="s">
        <v>99</v>
      </c>
      <c r="I3170" t="str">
        <f>TRIM(SUBSTITUTE(Table1[[#This Row],[Player]], " ", ""))</f>
        <v>B.Jamerson</v>
      </c>
      <c r="J3170">
        <v>0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f t="shared" si="138"/>
        <v>0</v>
      </c>
      <c r="W3170" t="s">
        <v>73</v>
      </c>
      <c r="X3170" s="3"/>
      <c r="Y3170">
        <v>0</v>
      </c>
      <c r="AF3170">
        <f>Table1[[#This Row],[AB]]+Table1[[#This Row],[BB]]+Table1[[#This Row],[SF]]</f>
        <v>0</v>
      </c>
      <c r="AG3170">
        <f>Table1[[#This Row],[H]]+Table1[[#This Row],[BB]]</f>
        <v>0</v>
      </c>
      <c r="AH3170">
        <f>Table1[[#This Row],[H]]-Table1[[#This Row],[2B]]-Table1[[#This Row],[3B]]-Table1[[#This Row],[HR]]</f>
        <v>0</v>
      </c>
      <c r="AI3170" s="3">
        <f>IF(Table1[[#This Row],[Team_Game_Number]] &gt;_xlfn.MAXIFS(Table1[Team_Game_Number],Table1[Team],Table1[[#This Row],[Team]]) - 5,1,0)</f>
        <v>1</v>
      </c>
      <c r="AJ3170" cm="1">
        <f t="array" ref="AJ3170">MATCH(Table1[[#This Row],[Game_ID]],_xlfn.UNIQUE(_xlfn._xlws.FILTER(Table1[Game_ID],Table1[Team]=Table1[[#This Row],[Team]])),0)</f>
        <v>24</v>
      </c>
      <c r="AK3170">
        <f>IF(Table1[[#This Row],[Last5_Flag]]=1,1,0)</f>
        <v>1</v>
      </c>
      <c r="AL3170">
        <f>COUNTIFS(
    Table1[Player Name], Table1[[#This Row],[Player Name]],
    Table1[Position], Table1[[#This Row],[Position]]
)</f>
        <v>1</v>
      </c>
      <c r="AM3170" t="str" cm="1">
        <f t="array" ref="AM31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171" spans="1:39" x14ac:dyDescent="0.2">
      <c r="A3171" t="str">
        <f>TEXT(Table1[[#This Row],[Date]],"yyyymmdd") &amp; "_" &amp; (LEFT(D3171,3) &amp; "_" &amp; LEFT(E3171,3) &amp; "_" &amp; (Table1[[#This Row],[Game_no.]]))</f>
        <v>20260325_Con_Gle_2</v>
      </c>
      <c r="B3171" s="1">
        <v>46106</v>
      </c>
      <c r="C3171" s="3">
        <v>2</v>
      </c>
      <c r="D3171" t="s">
        <v>97</v>
      </c>
      <c r="E3171" t="s">
        <v>71</v>
      </c>
      <c r="F3171" t="s">
        <v>97</v>
      </c>
      <c r="G3171" t="s">
        <v>71</v>
      </c>
      <c r="H3171" t="s">
        <v>104</v>
      </c>
      <c r="I3171" t="str">
        <f>TRIM(SUBSTITUTE(Table1[[#This Row],[Player]], " ", ""))</f>
        <v>K.McCord</v>
      </c>
      <c r="J3171">
        <v>2</v>
      </c>
      <c r="K3171">
        <v>1</v>
      </c>
      <c r="L3171">
        <v>0</v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f t="shared" si="138"/>
        <v>0</v>
      </c>
      <c r="W3171" t="s">
        <v>7</v>
      </c>
      <c r="X3171" s="3">
        <v>5</v>
      </c>
      <c r="Y3171">
        <v>0</v>
      </c>
      <c r="AF3171">
        <f>Table1[[#This Row],[AB]]+Table1[[#This Row],[BB]]+Table1[[#This Row],[SF]]</f>
        <v>2</v>
      </c>
      <c r="AG3171">
        <f>Table1[[#This Row],[H]]+Table1[[#This Row],[BB]]</f>
        <v>0</v>
      </c>
      <c r="AH3171">
        <f>Table1[[#This Row],[H]]-Table1[[#This Row],[2B]]-Table1[[#This Row],[3B]]-Table1[[#This Row],[HR]]</f>
        <v>0</v>
      </c>
      <c r="AI3171" s="3">
        <f>IF(Table1[[#This Row],[Team_Game_Number]] &gt;_xlfn.MAXIFS(Table1[Team_Game_Number],Table1[Team],Table1[[#This Row],[Team]]) - 5,1,0)</f>
        <v>1</v>
      </c>
      <c r="AJ3171" cm="1">
        <f t="array" ref="AJ3171">MATCH(Table1[[#This Row],[Game_ID]],_xlfn.UNIQUE(_xlfn._xlws.FILTER(Table1[Game_ID],Table1[Team]=Table1[[#This Row],[Team]])),0)</f>
        <v>24</v>
      </c>
      <c r="AK3171">
        <f>IF(Table1[[#This Row],[Last5_Flag]]=1,1,0)</f>
        <v>1</v>
      </c>
      <c r="AL3171">
        <f>COUNTIFS(
    Table1[Player Name], Table1[[#This Row],[Player Name]],
    Table1[Position], Table1[[#This Row],[Position]]
)</f>
        <v>22</v>
      </c>
      <c r="AM3171" t="str" cm="1">
        <f t="array" ref="AM31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172" spans="1:39" x14ac:dyDescent="0.2">
      <c r="A3172" t="str">
        <f>TEXT(Table1[[#This Row],[Date]],"yyyymmdd") &amp; "_" &amp; (LEFT(D3172,3) &amp; "_" &amp; LEFT(E3172,3) &amp; "_" &amp; (Table1[[#This Row],[Game_no.]]))</f>
        <v>20260325_Con_Gle_2</v>
      </c>
      <c r="B3172" s="1">
        <v>46106</v>
      </c>
      <c r="C3172" s="3">
        <v>2</v>
      </c>
      <c r="D3172" t="s">
        <v>97</v>
      </c>
      <c r="E3172" t="s">
        <v>71</v>
      </c>
      <c r="F3172" t="s">
        <v>97</v>
      </c>
      <c r="G3172" t="s">
        <v>71</v>
      </c>
      <c r="H3172" t="s">
        <v>103</v>
      </c>
      <c r="I3172" t="str">
        <f>TRIM(SUBSTITUTE(Table1[[#This Row],[Player]], " ", ""))</f>
        <v>M.Gleason</v>
      </c>
      <c r="J3172">
        <v>2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f t="shared" si="138"/>
        <v>0</v>
      </c>
      <c r="W3172" t="s">
        <v>53</v>
      </c>
      <c r="X3172" s="3">
        <v>6</v>
      </c>
      <c r="Y3172">
        <v>0</v>
      </c>
      <c r="AF3172">
        <f>Table1[[#This Row],[AB]]+Table1[[#This Row],[BB]]+Table1[[#This Row],[SF]]</f>
        <v>2</v>
      </c>
      <c r="AG3172">
        <f>Table1[[#This Row],[H]]+Table1[[#This Row],[BB]]</f>
        <v>0</v>
      </c>
      <c r="AH3172">
        <f>Table1[[#This Row],[H]]-Table1[[#This Row],[2B]]-Table1[[#This Row],[3B]]-Table1[[#This Row],[HR]]</f>
        <v>0</v>
      </c>
      <c r="AI3172" s="3">
        <f>IF(Table1[[#This Row],[Team_Game_Number]] &gt;_xlfn.MAXIFS(Table1[Team_Game_Number],Table1[Team],Table1[[#This Row],[Team]]) - 5,1,0)</f>
        <v>1</v>
      </c>
      <c r="AJ3172" cm="1">
        <f t="array" ref="AJ3172">MATCH(Table1[[#This Row],[Game_ID]],_xlfn.UNIQUE(_xlfn._xlws.FILTER(Table1[Game_ID],Table1[Team]=Table1[[#This Row],[Team]])),0)</f>
        <v>24</v>
      </c>
      <c r="AK3172">
        <f>IF(Table1[[#This Row],[Last5_Flag]]=1,1,0)</f>
        <v>1</v>
      </c>
      <c r="AL3172">
        <f>COUNTIFS(
    Table1[Player Name], Table1[[#This Row],[Player Name]],
    Table1[Position], Table1[[#This Row],[Position]]
)</f>
        <v>21</v>
      </c>
      <c r="AM3172" t="str" cm="1">
        <f t="array" ref="AM31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173" spans="1:39" x14ac:dyDescent="0.2">
      <c r="A3173" t="str">
        <f>TEXT(Table1[[#This Row],[Date]],"yyyymmdd") &amp; "_" &amp; (LEFT(D3173,3) &amp; "_" &amp; LEFT(E3173,3) &amp; "_" &amp; (Table1[[#This Row],[Game_no.]]))</f>
        <v>20260325_Con_Gle_2</v>
      </c>
      <c r="B3173" s="1">
        <v>46106</v>
      </c>
      <c r="C3173" s="3">
        <v>2</v>
      </c>
      <c r="D3173" t="s">
        <v>97</v>
      </c>
      <c r="E3173" t="s">
        <v>71</v>
      </c>
      <c r="F3173" t="s">
        <v>97</v>
      </c>
      <c r="G3173" t="s">
        <v>71</v>
      </c>
      <c r="H3173" t="s">
        <v>102</v>
      </c>
      <c r="I3173" t="str">
        <f>TRIM(SUBSTITUTE(Table1[[#This Row],[Player]], " ", ""))</f>
        <v>A.Giles</v>
      </c>
      <c r="J3173">
        <v>3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f t="shared" si="138"/>
        <v>1</v>
      </c>
      <c r="W3173" t="s">
        <v>57</v>
      </c>
      <c r="X3173" s="3">
        <v>7</v>
      </c>
      <c r="Y3173">
        <v>0</v>
      </c>
      <c r="AF3173">
        <f>Table1[[#This Row],[AB]]+Table1[[#This Row],[BB]]+Table1[[#This Row],[SF]]</f>
        <v>3</v>
      </c>
      <c r="AG3173">
        <f>Table1[[#This Row],[H]]+Table1[[#This Row],[BB]]</f>
        <v>1</v>
      </c>
      <c r="AH3173">
        <f>Table1[[#This Row],[H]]-Table1[[#This Row],[2B]]-Table1[[#This Row],[3B]]-Table1[[#This Row],[HR]]</f>
        <v>1</v>
      </c>
      <c r="AI3173" s="3">
        <f>IF(Table1[[#This Row],[Team_Game_Number]] &gt;_xlfn.MAXIFS(Table1[Team_Game_Number],Table1[Team],Table1[[#This Row],[Team]]) - 5,1,0)</f>
        <v>1</v>
      </c>
      <c r="AJ3173" cm="1">
        <f t="array" ref="AJ3173">MATCH(Table1[[#This Row],[Game_ID]],_xlfn.UNIQUE(_xlfn._xlws.FILTER(Table1[Game_ID],Table1[Team]=Table1[[#This Row],[Team]])),0)</f>
        <v>24</v>
      </c>
      <c r="AK3173">
        <f>IF(Table1[[#This Row],[Last5_Flag]]=1,1,0)</f>
        <v>1</v>
      </c>
      <c r="AL3173">
        <f>COUNTIFS(
    Table1[Player Name], Table1[[#This Row],[Player Name]],
    Table1[Position], Table1[[#This Row],[Position]]
)</f>
        <v>27</v>
      </c>
      <c r="AM3173" t="str" cm="1">
        <f t="array" ref="AM31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174" spans="1:39" x14ac:dyDescent="0.2">
      <c r="A3174" t="str">
        <f>TEXT(Table1[[#This Row],[Date]],"yyyymmdd") &amp; "_" &amp; (LEFT(D3174,3) &amp; "_" &amp; LEFT(E3174,3) &amp; "_" &amp; (Table1[[#This Row],[Game_no.]]))</f>
        <v>20260325_Con_Gle_2</v>
      </c>
      <c r="B3174" s="1">
        <v>46106</v>
      </c>
      <c r="C3174" s="3">
        <v>2</v>
      </c>
      <c r="D3174" t="s">
        <v>97</v>
      </c>
      <c r="E3174" t="s">
        <v>71</v>
      </c>
      <c r="F3174" t="s">
        <v>97</v>
      </c>
      <c r="G3174" t="s">
        <v>71</v>
      </c>
      <c r="H3174" t="s">
        <v>317</v>
      </c>
      <c r="I3174" t="str">
        <f>TRIM(SUBSTITUTE(Table1[[#This Row],[Player]], " ", ""))</f>
        <v>J.Ervin</v>
      </c>
      <c r="J3174">
        <v>2</v>
      </c>
      <c r="K3174">
        <v>1</v>
      </c>
      <c r="L3174">
        <v>1</v>
      </c>
      <c r="M3174">
        <v>1</v>
      </c>
      <c r="N3174">
        <v>0</v>
      </c>
      <c r="O3174">
        <v>1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f t="shared" si="138"/>
        <v>1</v>
      </c>
      <c r="W3174" t="s">
        <v>50</v>
      </c>
      <c r="X3174" s="3">
        <v>8</v>
      </c>
      <c r="Y3174">
        <v>0</v>
      </c>
      <c r="AF3174">
        <f>Table1[[#This Row],[AB]]+Table1[[#This Row],[BB]]+Table1[[#This Row],[SF]]</f>
        <v>2</v>
      </c>
      <c r="AG3174">
        <f>Table1[[#This Row],[H]]+Table1[[#This Row],[BB]]</f>
        <v>1</v>
      </c>
      <c r="AH3174">
        <f>Table1[[#This Row],[H]]-Table1[[#This Row],[2B]]-Table1[[#This Row],[3B]]-Table1[[#This Row],[HR]]</f>
        <v>1</v>
      </c>
      <c r="AI3174" s="3">
        <f>IF(Table1[[#This Row],[Team_Game_Number]] &gt;_xlfn.MAXIFS(Table1[Team_Game_Number],Table1[Team],Table1[[#This Row],[Team]]) - 5,1,0)</f>
        <v>1</v>
      </c>
      <c r="AJ3174" cm="1">
        <f t="array" ref="AJ3174">MATCH(Table1[[#This Row],[Game_ID]],_xlfn.UNIQUE(_xlfn._xlws.FILTER(Table1[Game_ID],Table1[Team]=Table1[[#This Row],[Team]])),0)</f>
        <v>24</v>
      </c>
      <c r="AK3174">
        <f>IF(Table1[[#This Row],[Last5_Flag]]=1,1,0)</f>
        <v>1</v>
      </c>
      <c r="AL3174">
        <f>COUNTIFS(
    Table1[Player Name], Table1[[#This Row],[Player Name]],
    Table1[Position], Table1[[#This Row],[Position]]
)</f>
        <v>7</v>
      </c>
      <c r="AM3174" t="str" cm="1">
        <f t="array" ref="AM31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175" spans="1:39" x14ac:dyDescent="0.2">
      <c r="A3175" t="str">
        <f>TEXT(Table1[[#This Row],[Date]],"yyyymmdd") &amp; "_" &amp; (LEFT(D3175,3) &amp; "_" &amp; LEFT(E3175,3) &amp; "_" &amp; (Table1[[#This Row],[Game_no.]]))</f>
        <v>20260325_Con_Gle_2</v>
      </c>
      <c r="B3175" s="1">
        <v>46106</v>
      </c>
      <c r="C3175" s="3">
        <v>2</v>
      </c>
      <c r="D3175" t="s">
        <v>97</v>
      </c>
      <c r="E3175" t="s">
        <v>71</v>
      </c>
      <c r="F3175" t="s">
        <v>97</v>
      </c>
      <c r="G3175" t="s">
        <v>71</v>
      </c>
      <c r="H3175" t="s">
        <v>108</v>
      </c>
      <c r="I3175" t="str">
        <f>TRIM(SUBSTITUTE(Table1[[#This Row],[Player]], " ", ""))</f>
        <v>R.Hintz</v>
      </c>
      <c r="J3175">
        <v>2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f t="shared" si="138"/>
        <v>0</v>
      </c>
      <c r="W3175" t="s">
        <v>58</v>
      </c>
      <c r="X3175" s="3">
        <v>9</v>
      </c>
      <c r="Y3175">
        <v>0</v>
      </c>
      <c r="Z3175">
        <v>5</v>
      </c>
      <c r="AA3175">
        <v>2</v>
      </c>
      <c r="AB3175">
        <v>0</v>
      </c>
      <c r="AC3175">
        <v>0</v>
      </c>
      <c r="AD3175">
        <v>2</v>
      </c>
      <c r="AE3175">
        <v>2</v>
      </c>
      <c r="AF3175">
        <f>Table1[[#This Row],[AB]]+Table1[[#This Row],[BB]]+Table1[[#This Row],[SF]]</f>
        <v>2</v>
      </c>
      <c r="AG3175">
        <f>Table1[[#This Row],[H]]+Table1[[#This Row],[BB]]</f>
        <v>0</v>
      </c>
      <c r="AH3175">
        <f>Table1[[#This Row],[H]]-Table1[[#This Row],[2B]]-Table1[[#This Row],[3B]]-Table1[[#This Row],[HR]]</f>
        <v>0</v>
      </c>
      <c r="AI3175" s="3">
        <f>IF(Table1[[#This Row],[Team_Game_Number]] &gt;_xlfn.MAXIFS(Table1[Team_Game_Number],Table1[Team],Table1[[#This Row],[Team]]) - 5,1,0)</f>
        <v>1</v>
      </c>
      <c r="AJ3175" cm="1">
        <f t="array" ref="AJ3175">MATCH(Table1[[#This Row],[Game_ID]],_xlfn.UNIQUE(_xlfn._xlws.FILTER(Table1[Game_ID],Table1[Team]=Table1[[#This Row],[Team]])),0)</f>
        <v>24</v>
      </c>
      <c r="AK3175">
        <f>IF(Table1[[#This Row],[Last5_Flag]]=1,1,0)</f>
        <v>1</v>
      </c>
      <c r="AL3175">
        <f>COUNTIFS(
    Table1[Player Name], Table1[[#This Row],[Player Name]],
    Table1[Position], Table1[[#This Row],[Position]]
)</f>
        <v>14</v>
      </c>
      <c r="AM3175" t="str" cm="1">
        <f t="array" ref="AM31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76" spans="1:39" x14ac:dyDescent="0.2">
      <c r="A3176" t="str">
        <f>TEXT(Table1[[#This Row],[Date]],"yyyymmdd") &amp; "_" &amp; (LEFT(D3176,3) &amp; "_" &amp; LEFT(E3176,3) &amp; "_" &amp; (Table1[[#This Row],[Game_no.]]))</f>
        <v>20260325_Con_Gle_2</v>
      </c>
      <c r="B3176" s="1">
        <v>46106</v>
      </c>
      <c r="C3176" s="3">
        <v>2</v>
      </c>
      <c r="D3176" t="s">
        <v>97</v>
      </c>
      <c r="E3176" t="s">
        <v>71</v>
      </c>
      <c r="F3176" t="s">
        <v>97</v>
      </c>
      <c r="G3176" t="s">
        <v>71</v>
      </c>
      <c r="H3176" t="s">
        <v>107</v>
      </c>
      <c r="I3176" t="str">
        <f>TRIM(SUBSTITUTE(Table1[[#This Row],[Player]], " ", ""))</f>
        <v>G.Dodson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f t="shared" si="138"/>
        <v>0</v>
      </c>
      <c r="W3176" t="s">
        <v>54</v>
      </c>
      <c r="X3176" s="3"/>
      <c r="Y3176">
        <v>0</v>
      </c>
      <c r="AF3176">
        <f>Table1[[#This Row],[AB]]+Table1[[#This Row],[BB]]+Table1[[#This Row],[SF]]</f>
        <v>0</v>
      </c>
      <c r="AG3176">
        <f>Table1[[#This Row],[H]]+Table1[[#This Row],[BB]]</f>
        <v>0</v>
      </c>
      <c r="AH3176">
        <f>Table1[[#This Row],[H]]-Table1[[#This Row],[2B]]-Table1[[#This Row],[3B]]-Table1[[#This Row],[HR]]</f>
        <v>0</v>
      </c>
      <c r="AI3176" s="3">
        <f>IF(Table1[[#This Row],[Team_Game_Number]] &gt;_xlfn.MAXIFS(Table1[Team_Game_Number],Table1[Team],Table1[[#This Row],[Team]]) - 5,1,0)</f>
        <v>1</v>
      </c>
      <c r="AJ3176" cm="1">
        <f t="array" ref="AJ3176">MATCH(Table1[[#This Row],[Game_ID]],_xlfn.UNIQUE(_xlfn._xlws.FILTER(Table1[Game_ID],Table1[Team]=Table1[[#This Row],[Team]])),0)</f>
        <v>24</v>
      </c>
      <c r="AK3176">
        <f>IF(Table1[[#This Row],[Last5_Flag]]=1,1,0)</f>
        <v>1</v>
      </c>
      <c r="AL3176">
        <f>COUNTIFS(
    Table1[Player Name], Table1[[#This Row],[Player Name]],
    Table1[Position], Table1[[#This Row],[Position]]
)</f>
        <v>16</v>
      </c>
      <c r="AM3176" t="str" cm="1">
        <f t="array" ref="AM31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177" spans="1:39" x14ac:dyDescent="0.2">
      <c r="A3177" t="str">
        <f>TEXT(Table1[[#This Row],[Date]],"yyyymmdd") &amp; "_" &amp; (LEFT(D3177,3) &amp; "_" &amp; LEFT(E3177,3) &amp; "_" &amp; (Table1[[#This Row],[Game_no.]]))</f>
        <v>20260325_Fai_Fro_2</v>
      </c>
      <c r="B3177" s="1">
        <v>46106</v>
      </c>
      <c r="C3177" s="3">
        <v>2</v>
      </c>
      <c r="D3177" t="s">
        <v>168</v>
      </c>
      <c r="E3177" t="s">
        <v>338</v>
      </c>
      <c r="F3177" t="s">
        <v>168</v>
      </c>
      <c r="G3177" t="s">
        <v>338</v>
      </c>
      <c r="H3177" t="s">
        <v>169</v>
      </c>
      <c r="I3177" t="str">
        <f>TRIM(SUBSTITUTE(Table1[[#This Row],[Player]], " ", ""))</f>
        <v>B.Hess</v>
      </c>
      <c r="J3177">
        <v>4</v>
      </c>
      <c r="K3177">
        <v>2</v>
      </c>
      <c r="L3177">
        <v>2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f t="shared" si="138"/>
        <v>2</v>
      </c>
      <c r="W3177" t="s">
        <v>54</v>
      </c>
      <c r="X3177" s="3">
        <v>1</v>
      </c>
      <c r="Y3177">
        <v>0</v>
      </c>
      <c r="AF3177">
        <f>Table1[[#This Row],[AB]]+Table1[[#This Row],[BB]]+Table1[[#This Row],[SF]]</f>
        <v>4</v>
      </c>
      <c r="AG3177">
        <f>Table1[[#This Row],[H]]+Table1[[#This Row],[BB]]</f>
        <v>2</v>
      </c>
      <c r="AH3177">
        <f>Table1[[#This Row],[H]]-Table1[[#This Row],[2B]]-Table1[[#This Row],[3B]]-Table1[[#This Row],[HR]]</f>
        <v>2</v>
      </c>
      <c r="AI3177" s="3">
        <f>IF(Table1[[#This Row],[Team_Game_Number]] &gt;_xlfn.MAXIFS(Table1[Team_Game_Number],Table1[Team],Table1[[#This Row],[Team]]) - 5,1,0)</f>
        <v>1</v>
      </c>
      <c r="AJ3177" cm="1">
        <f t="array" ref="AJ3177">MATCH(Table1[[#This Row],[Game_ID]],_xlfn.UNIQUE(_xlfn._xlws.FILTER(Table1[Game_ID],Table1[Team]=Table1[[#This Row],[Team]])),0)</f>
        <v>21</v>
      </c>
      <c r="AK3177">
        <f>IF(Table1[[#This Row],[Last5_Flag]]=1,1,0)</f>
        <v>1</v>
      </c>
      <c r="AL3177">
        <f>COUNTIFS(
    Table1[Player Name], Table1[[#This Row],[Player Name]],
    Table1[Position], Table1[[#This Row],[Position]]
)</f>
        <v>24</v>
      </c>
      <c r="AM3177" t="str" cm="1">
        <f t="array" ref="AM31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178" spans="1:39" x14ac:dyDescent="0.2">
      <c r="A3178" t="str">
        <f>TEXT(Table1[[#This Row],[Date]],"yyyymmdd") &amp; "_" &amp; (LEFT(D3178,3) &amp; "_" &amp; LEFT(E3178,3) &amp; "_" &amp; (Table1[[#This Row],[Game_no.]]))</f>
        <v>20260325_Fai_Fro_2</v>
      </c>
      <c r="B3178" s="1">
        <v>46106</v>
      </c>
      <c r="C3178" s="3">
        <v>2</v>
      </c>
      <c r="D3178" t="s">
        <v>168</v>
      </c>
      <c r="E3178" t="s">
        <v>338</v>
      </c>
      <c r="F3178" t="s">
        <v>168</v>
      </c>
      <c r="G3178" t="s">
        <v>338</v>
      </c>
      <c r="H3178" t="s">
        <v>173</v>
      </c>
      <c r="I3178" t="str">
        <f>TRIM(SUBSTITUTE(Table1[[#This Row],[Player]], " ", ""))</f>
        <v>A.Townsend</v>
      </c>
      <c r="J3178">
        <v>3</v>
      </c>
      <c r="K3178">
        <v>1</v>
      </c>
      <c r="L3178">
        <v>1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f t="shared" si="138"/>
        <v>1</v>
      </c>
      <c r="W3178" t="s">
        <v>57</v>
      </c>
      <c r="X3178" s="3">
        <v>2</v>
      </c>
      <c r="Y3178">
        <v>0</v>
      </c>
      <c r="AF3178">
        <f>Table1[[#This Row],[AB]]+Table1[[#This Row],[BB]]+Table1[[#This Row],[SF]]</f>
        <v>3</v>
      </c>
      <c r="AG3178">
        <f>Table1[[#This Row],[H]]+Table1[[#This Row],[BB]]</f>
        <v>1</v>
      </c>
      <c r="AH3178">
        <f>Table1[[#This Row],[H]]-Table1[[#This Row],[2B]]-Table1[[#This Row],[3B]]-Table1[[#This Row],[HR]]</f>
        <v>1</v>
      </c>
      <c r="AI3178" s="3">
        <f>IF(Table1[[#This Row],[Team_Game_Number]] &gt;_xlfn.MAXIFS(Table1[Team_Game_Number],Table1[Team],Table1[[#This Row],[Team]]) - 5,1,0)</f>
        <v>1</v>
      </c>
      <c r="AJ3178" cm="1">
        <f t="array" ref="AJ3178">MATCH(Table1[[#This Row],[Game_ID]],_xlfn.UNIQUE(_xlfn._xlws.FILTER(Table1[Game_ID],Table1[Team]=Table1[[#This Row],[Team]])),0)</f>
        <v>21</v>
      </c>
      <c r="AK3178">
        <f>IF(Table1[[#This Row],[Last5_Flag]]=1,1,0)</f>
        <v>1</v>
      </c>
      <c r="AL3178">
        <f>COUNTIFS(
    Table1[Player Name], Table1[[#This Row],[Player Name]],
    Table1[Position], Table1[[#This Row],[Position]]
)</f>
        <v>18</v>
      </c>
      <c r="AM3178" t="str" cm="1">
        <f t="array" ref="AM31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179" spans="1:39" x14ac:dyDescent="0.2">
      <c r="A3179" t="str">
        <f>TEXT(Table1[[#This Row],[Date]],"yyyymmdd") &amp; "_" &amp; (LEFT(D3179,3) &amp; "_" &amp; LEFT(E3179,3) &amp; "_" &amp; (Table1[[#This Row],[Game_no.]]))</f>
        <v>20260325_Fai_Fro_2</v>
      </c>
      <c r="B3179" s="1">
        <v>46106</v>
      </c>
      <c r="C3179" s="3">
        <v>2</v>
      </c>
      <c r="D3179" t="s">
        <v>168</v>
      </c>
      <c r="E3179" t="s">
        <v>338</v>
      </c>
      <c r="F3179" t="s">
        <v>168</v>
      </c>
      <c r="G3179" t="s">
        <v>338</v>
      </c>
      <c r="H3179" t="s">
        <v>172</v>
      </c>
      <c r="I3179" t="str">
        <f>TRIM(SUBSTITUTE(Table1[[#This Row],[Player]], " ", ""))</f>
        <v>E.Paul</v>
      </c>
      <c r="J3179">
        <v>4</v>
      </c>
      <c r="K3179">
        <v>0</v>
      </c>
      <c r="L3179">
        <v>1</v>
      </c>
      <c r="M3179">
        <v>1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f t="shared" si="138"/>
        <v>3</v>
      </c>
      <c r="W3179" t="s">
        <v>48</v>
      </c>
      <c r="X3179" s="3">
        <v>3</v>
      </c>
      <c r="Y3179">
        <v>1</v>
      </c>
      <c r="AF3179">
        <f>Table1[[#This Row],[AB]]+Table1[[#This Row],[BB]]+Table1[[#This Row],[SF]]</f>
        <v>4</v>
      </c>
      <c r="AG3179">
        <f>Table1[[#This Row],[H]]+Table1[[#This Row],[BB]]</f>
        <v>1</v>
      </c>
      <c r="AH3179">
        <f>Table1[[#This Row],[H]]-Table1[[#This Row],[2B]]-Table1[[#This Row],[3B]]-Table1[[#This Row],[HR]]</f>
        <v>0</v>
      </c>
      <c r="AI3179" s="3">
        <f>IF(Table1[[#This Row],[Team_Game_Number]] &gt;_xlfn.MAXIFS(Table1[Team_Game_Number],Table1[Team],Table1[[#This Row],[Team]]) - 5,1,0)</f>
        <v>1</v>
      </c>
      <c r="AJ3179" cm="1">
        <f t="array" ref="AJ3179">MATCH(Table1[[#This Row],[Game_ID]],_xlfn.UNIQUE(_xlfn._xlws.FILTER(Table1[Game_ID],Table1[Team]=Table1[[#This Row],[Team]])),0)</f>
        <v>21</v>
      </c>
      <c r="AK3179">
        <f>IF(Table1[[#This Row],[Last5_Flag]]=1,1,0)</f>
        <v>1</v>
      </c>
      <c r="AL3179">
        <f>COUNTIFS(
    Table1[Player Name], Table1[[#This Row],[Player Name]],
    Table1[Position], Table1[[#This Row],[Position]]
)</f>
        <v>24</v>
      </c>
      <c r="AM3179" t="str" cm="1">
        <f t="array" ref="AM31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180" spans="1:39" x14ac:dyDescent="0.2">
      <c r="A3180" t="str">
        <f>TEXT(Table1[[#This Row],[Date]],"yyyymmdd") &amp; "_" &amp; (LEFT(D3180,3) &amp; "_" &amp; LEFT(E3180,3) &amp; "_" &amp; (Table1[[#This Row],[Game_no.]]))</f>
        <v>20260325_Fai_Fro_2</v>
      </c>
      <c r="B3180" s="1">
        <v>46106</v>
      </c>
      <c r="C3180" s="3">
        <v>2</v>
      </c>
      <c r="D3180" t="s">
        <v>168</v>
      </c>
      <c r="E3180" t="s">
        <v>338</v>
      </c>
      <c r="F3180" t="s">
        <v>168</v>
      </c>
      <c r="G3180" t="s">
        <v>338</v>
      </c>
      <c r="H3180" t="s">
        <v>171</v>
      </c>
      <c r="I3180" t="str">
        <f>TRIM(SUBSTITUTE(Table1[[#This Row],[Player]], " ", ""))</f>
        <v>B.Marietta</v>
      </c>
      <c r="J3180">
        <v>0</v>
      </c>
      <c r="K3180">
        <v>0</v>
      </c>
      <c r="L3180">
        <v>0</v>
      </c>
      <c r="M3180">
        <v>0</v>
      </c>
      <c r="N3180">
        <v>2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f t="shared" si="138"/>
        <v>0</v>
      </c>
      <c r="W3180" t="s">
        <v>50</v>
      </c>
      <c r="X3180" s="3">
        <v>4</v>
      </c>
      <c r="Y3180">
        <v>0</v>
      </c>
      <c r="AF3180">
        <f>Table1[[#This Row],[AB]]+Table1[[#This Row],[BB]]+Table1[[#This Row],[SF]]</f>
        <v>2</v>
      </c>
      <c r="AG3180">
        <f>Table1[[#This Row],[H]]+Table1[[#This Row],[BB]]</f>
        <v>2</v>
      </c>
      <c r="AH3180">
        <f>Table1[[#This Row],[H]]-Table1[[#This Row],[2B]]-Table1[[#This Row],[3B]]-Table1[[#This Row],[HR]]</f>
        <v>0</v>
      </c>
      <c r="AI3180" s="3">
        <f>IF(Table1[[#This Row],[Team_Game_Number]] &gt;_xlfn.MAXIFS(Table1[Team_Game_Number],Table1[Team],Table1[[#This Row],[Team]]) - 5,1,0)</f>
        <v>1</v>
      </c>
      <c r="AJ3180" cm="1">
        <f t="array" ref="AJ3180">MATCH(Table1[[#This Row],[Game_ID]],_xlfn.UNIQUE(_xlfn._xlws.FILTER(Table1[Game_ID],Table1[Team]=Table1[[#This Row],[Team]])),0)</f>
        <v>21</v>
      </c>
      <c r="AK3180">
        <f>IF(Table1[[#This Row],[Last5_Flag]]=1,1,0)</f>
        <v>1</v>
      </c>
      <c r="AL3180">
        <f>COUNTIFS(
    Table1[Player Name], Table1[[#This Row],[Player Name]],
    Table1[Position], Table1[[#This Row],[Position]]
)</f>
        <v>16</v>
      </c>
      <c r="AM3180" t="str" cm="1">
        <f t="array" ref="AM31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181" spans="1:39" x14ac:dyDescent="0.2">
      <c r="A3181" t="str">
        <f>TEXT(Table1[[#This Row],[Date]],"yyyymmdd") &amp; "_" &amp; (LEFT(D3181,3) &amp; "_" &amp; LEFT(E3181,3) &amp; "_" &amp; (Table1[[#This Row],[Game_no.]]))</f>
        <v>20260325_Fai_Fro_2</v>
      </c>
      <c r="B3181" s="1">
        <v>46106</v>
      </c>
      <c r="C3181" s="3">
        <v>2</v>
      </c>
      <c r="D3181" t="s">
        <v>168</v>
      </c>
      <c r="E3181" t="s">
        <v>338</v>
      </c>
      <c r="F3181" t="s">
        <v>168</v>
      </c>
      <c r="G3181" t="s">
        <v>338</v>
      </c>
      <c r="H3181" t="s">
        <v>176</v>
      </c>
      <c r="I3181" t="str">
        <f>TRIM(SUBSTITUTE(Table1[[#This Row],[Player]], " ", ""))</f>
        <v>S.Emanuel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f t="shared" si="138"/>
        <v>0</v>
      </c>
      <c r="W3181" t="s">
        <v>73</v>
      </c>
      <c r="X3181" s="3"/>
      <c r="Y3181">
        <v>0</v>
      </c>
      <c r="AF3181">
        <f>Table1[[#This Row],[AB]]+Table1[[#This Row],[BB]]+Table1[[#This Row],[SF]]</f>
        <v>0</v>
      </c>
      <c r="AG3181">
        <f>Table1[[#This Row],[H]]+Table1[[#This Row],[BB]]</f>
        <v>0</v>
      </c>
      <c r="AH3181">
        <f>Table1[[#This Row],[H]]-Table1[[#This Row],[2B]]-Table1[[#This Row],[3B]]-Table1[[#This Row],[HR]]</f>
        <v>0</v>
      </c>
      <c r="AI3181" s="3">
        <f>IF(Table1[[#This Row],[Team_Game_Number]] &gt;_xlfn.MAXIFS(Table1[Team_Game_Number],Table1[Team],Table1[[#This Row],[Team]]) - 5,1,0)</f>
        <v>1</v>
      </c>
      <c r="AJ3181" cm="1">
        <f t="array" ref="AJ3181">MATCH(Table1[[#This Row],[Game_ID]],_xlfn.UNIQUE(_xlfn._xlws.FILTER(Table1[Game_ID],Table1[Team]=Table1[[#This Row],[Team]])),0)</f>
        <v>21</v>
      </c>
      <c r="AK3181">
        <f>IF(Table1[[#This Row],[Last5_Flag]]=1,1,0)</f>
        <v>1</v>
      </c>
      <c r="AL3181">
        <f>COUNTIFS(
    Table1[Player Name], Table1[[#This Row],[Player Name]],
    Table1[Position], Table1[[#This Row],[Position]]
)</f>
        <v>4</v>
      </c>
      <c r="AM3181" t="str" cm="1">
        <f t="array" ref="AM31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182" spans="1:39" x14ac:dyDescent="0.2">
      <c r="A3182" t="str">
        <f>TEXT(Table1[[#This Row],[Date]],"yyyymmdd") &amp; "_" &amp; (LEFT(D3182,3) &amp; "_" &amp; LEFT(E3182,3) &amp; "_" &amp; (Table1[[#This Row],[Game_no.]]))</f>
        <v>20260325_Fai_Fro_2</v>
      </c>
      <c r="B3182" s="1">
        <v>46106</v>
      </c>
      <c r="C3182" s="3">
        <v>2</v>
      </c>
      <c r="D3182" t="s">
        <v>168</v>
      </c>
      <c r="E3182" t="s">
        <v>338</v>
      </c>
      <c r="F3182" t="s">
        <v>168</v>
      </c>
      <c r="G3182" t="s">
        <v>338</v>
      </c>
      <c r="H3182" t="s">
        <v>175</v>
      </c>
      <c r="I3182" t="str">
        <f>TRIM(SUBSTITUTE(Table1[[#This Row],[Player]], " ", ""))</f>
        <v>K.Thomas</v>
      </c>
      <c r="J3182">
        <v>1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f t="shared" si="138"/>
        <v>0</v>
      </c>
      <c r="W3182" t="s">
        <v>462</v>
      </c>
      <c r="X3182" s="3">
        <v>4</v>
      </c>
      <c r="Y3182">
        <v>0</v>
      </c>
      <c r="AF3182">
        <f>Table1[[#This Row],[AB]]+Table1[[#This Row],[BB]]+Table1[[#This Row],[SF]]</f>
        <v>1</v>
      </c>
      <c r="AG3182">
        <f>Table1[[#This Row],[H]]+Table1[[#This Row],[BB]]</f>
        <v>0</v>
      </c>
      <c r="AH3182">
        <f>Table1[[#This Row],[H]]-Table1[[#This Row],[2B]]-Table1[[#This Row],[3B]]-Table1[[#This Row],[HR]]</f>
        <v>0</v>
      </c>
      <c r="AI3182" s="3">
        <f>IF(Table1[[#This Row],[Team_Game_Number]] &gt;_xlfn.MAXIFS(Table1[Team_Game_Number],Table1[Team],Table1[[#This Row],[Team]]) - 5,1,0)</f>
        <v>1</v>
      </c>
      <c r="AJ3182" cm="1">
        <f t="array" ref="AJ3182">MATCH(Table1[[#This Row],[Game_ID]],_xlfn.UNIQUE(_xlfn._xlws.FILTER(Table1[Game_ID],Table1[Team]=Table1[[#This Row],[Team]])),0)</f>
        <v>21</v>
      </c>
      <c r="AK3182">
        <f>IF(Table1[[#This Row],[Last5_Flag]]=1,1,0)</f>
        <v>1</v>
      </c>
      <c r="AL3182">
        <f>COUNTIFS(
    Table1[Player Name], Table1[[#This Row],[Player Name]],
    Table1[Position], Table1[[#This Row],[Position]]
)</f>
        <v>2</v>
      </c>
      <c r="AM3182" t="str" cm="1">
        <f t="array" ref="AM31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183" spans="1:39" x14ac:dyDescent="0.2">
      <c r="A3183" t="str">
        <f>TEXT(Table1[[#This Row],[Date]],"yyyymmdd") &amp; "_" &amp; (LEFT(D3183,3) &amp; "_" &amp; LEFT(E3183,3) &amp; "_" &amp; (Table1[[#This Row],[Game_no.]]))</f>
        <v>20260325_Fai_Fro_2</v>
      </c>
      <c r="B3183" s="1">
        <v>46106</v>
      </c>
      <c r="C3183" s="3">
        <v>2</v>
      </c>
      <c r="D3183" t="s">
        <v>168</v>
      </c>
      <c r="E3183" t="s">
        <v>338</v>
      </c>
      <c r="F3183" t="s">
        <v>168</v>
      </c>
      <c r="G3183" t="s">
        <v>338</v>
      </c>
      <c r="H3183" t="s">
        <v>174</v>
      </c>
      <c r="I3183" t="str">
        <f>TRIM(SUBSTITUTE(Table1[[#This Row],[Player]], " ", ""))</f>
        <v>A.Foresha</v>
      </c>
      <c r="J3183">
        <v>1</v>
      </c>
      <c r="K3183">
        <v>0</v>
      </c>
      <c r="L3183">
        <v>0</v>
      </c>
      <c r="M3183">
        <v>0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f t="shared" si="138"/>
        <v>0</v>
      </c>
      <c r="W3183" t="s">
        <v>43</v>
      </c>
      <c r="X3183" s="3">
        <v>5</v>
      </c>
      <c r="Y3183">
        <v>0</v>
      </c>
      <c r="AF3183">
        <f>Table1[[#This Row],[AB]]+Table1[[#This Row],[BB]]+Table1[[#This Row],[SF]]</f>
        <v>2</v>
      </c>
      <c r="AG3183">
        <f>Table1[[#This Row],[H]]+Table1[[#This Row],[BB]]</f>
        <v>1</v>
      </c>
      <c r="AH3183">
        <f>Table1[[#This Row],[H]]-Table1[[#This Row],[2B]]-Table1[[#This Row],[3B]]-Table1[[#This Row],[HR]]</f>
        <v>0</v>
      </c>
      <c r="AI3183" s="3">
        <f>IF(Table1[[#This Row],[Team_Game_Number]] &gt;_xlfn.MAXIFS(Table1[Team_Game_Number],Table1[Team],Table1[[#This Row],[Team]]) - 5,1,0)</f>
        <v>1</v>
      </c>
      <c r="AJ3183" cm="1">
        <f t="array" ref="AJ3183">MATCH(Table1[[#This Row],[Game_ID]],_xlfn.UNIQUE(_xlfn._xlws.FILTER(Table1[Game_ID],Table1[Team]=Table1[[#This Row],[Team]])),0)</f>
        <v>21</v>
      </c>
      <c r="AK3183">
        <f>IF(Table1[[#This Row],[Last5_Flag]]=1,1,0)</f>
        <v>1</v>
      </c>
      <c r="AL3183">
        <f>COUNTIFS(
    Table1[Player Name], Table1[[#This Row],[Player Name]],
    Table1[Position], Table1[[#This Row],[Position]]
)</f>
        <v>23</v>
      </c>
      <c r="AM3183" t="str" cm="1">
        <f t="array" ref="AM31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184" spans="1:39" x14ac:dyDescent="0.2">
      <c r="A3184" t="str">
        <f>TEXT(Table1[[#This Row],[Date]],"yyyymmdd") &amp; "_" &amp; (LEFT(D3184,3) &amp; "_" &amp; LEFT(E3184,3) &amp; "_" &amp; (Table1[[#This Row],[Game_no.]]))</f>
        <v>20260325_Fai_Fro_2</v>
      </c>
      <c r="B3184" s="1">
        <v>46106</v>
      </c>
      <c r="C3184" s="3">
        <v>2</v>
      </c>
      <c r="D3184" t="s">
        <v>168</v>
      </c>
      <c r="E3184" t="s">
        <v>338</v>
      </c>
      <c r="F3184" t="s">
        <v>168</v>
      </c>
      <c r="G3184" t="s">
        <v>338</v>
      </c>
      <c r="H3184" t="s">
        <v>216</v>
      </c>
      <c r="I3184" t="str">
        <f>TRIM(SUBSTITUTE(Table1[[#This Row],[Player]], " ", ""))</f>
        <v>C.Crowder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f t="shared" si="138"/>
        <v>0</v>
      </c>
      <c r="W3184" t="s">
        <v>43</v>
      </c>
      <c r="X3184" s="3">
        <v>5</v>
      </c>
      <c r="Y3184">
        <v>0</v>
      </c>
      <c r="AF3184">
        <f>Table1[[#This Row],[AB]]+Table1[[#This Row],[BB]]+Table1[[#This Row],[SF]]</f>
        <v>1</v>
      </c>
      <c r="AG3184">
        <f>Table1[[#This Row],[H]]+Table1[[#This Row],[BB]]</f>
        <v>0</v>
      </c>
      <c r="AH3184">
        <f>Table1[[#This Row],[H]]-Table1[[#This Row],[2B]]-Table1[[#This Row],[3B]]-Table1[[#This Row],[HR]]</f>
        <v>0</v>
      </c>
      <c r="AI3184" s="3">
        <f>IF(Table1[[#This Row],[Team_Game_Number]] &gt;_xlfn.MAXIFS(Table1[Team_Game_Number],Table1[Team],Table1[[#This Row],[Team]]) - 5,1,0)</f>
        <v>1</v>
      </c>
      <c r="AJ3184" cm="1">
        <f t="array" ref="AJ3184">MATCH(Table1[[#This Row],[Game_ID]],_xlfn.UNIQUE(_xlfn._xlws.FILTER(Table1[Game_ID],Table1[Team]=Table1[[#This Row],[Team]])),0)</f>
        <v>21</v>
      </c>
      <c r="AK3184">
        <f>IF(Table1[[#This Row],[Last5_Flag]]=1,1,0)</f>
        <v>1</v>
      </c>
      <c r="AL3184">
        <f>COUNTIFS(
    Table1[Player Name], Table1[[#This Row],[Player Name]],
    Table1[Position], Table1[[#This Row],[Position]]
)</f>
        <v>7</v>
      </c>
      <c r="AM3184" t="str" cm="1">
        <f t="array" ref="AM31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185" spans="1:39" x14ac:dyDescent="0.2">
      <c r="A3185" t="str">
        <f>TEXT(Table1[[#This Row],[Date]],"yyyymmdd") &amp; "_" &amp; (LEFT(D3185,3) &amp; "_" &amp; LEFT(E3185,3) &amp; "_" &amp; (Table1[[#This Row],[Game_no.]]))</f>
        <v>20260325_Fai_Fro_2</v>
      </c>
      <c r="B3185" s="1">
        <v>46106</v>
      </c>
      <c r="C3185" s="3">
        <v>2</v>
      </c>
      <c r="D3185" t="s">
        <v>168</v>
      </c>
      <c r="E3185" t="s">
        <v>338</v>
      </c>
      <c r="F3185" t="s">
        <v>168</v>
      </c>
      <c r="G3185" t="s">
        <v>338</v>
      </c>
      <c r="H3185" t="s">
        <v>179</v>
      </c>
      <c r="I3185" t="str">
        <f>TRIM(SUBSTITUTE(Table1[[#This Row],[Player]], " ", ""))</f>
        <v>J.McGill</v>
      </c>
      <c r="J3185">
        <v>1</v>
      </c>
      <c r="K3185">
        <v>0</v>
      </c>
      <c r="L3185">
        <v>1</v>
      </c>
      <c r="M3185">
        <v>0</v>
      </c>
      <c r="N3185">
        <v>2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f t="shared" si="138"/>
        <v>1</v>
      </c>
      <c r="W3185" t="s">
        <v>8</v>
      </c>
      <c r="X3185" s="3">
        <v>6</v>
      </c>
      <c r="Y3185">
        <v>0</v>
      </c>
      <c r="AF3185">
        <f>Table1[[#This Row],[AB]]+Table1[[#This Row],[BB]]+Table1[[#This Row],[SF]]</f>
        <v>3</v>
      </c>
      <c r="AG3185">
        <f>Table1[[#This Row],[H]]+Table1[[#This Row],[BB]]</f>
        <v>3</v>
      </c>
      <c r="AH3185">
        <f>Table1[[#This Row],[H]]-Table1[[#This Row],[2B]]-Table1[[#This Row],[3B]]-Table1[[#This Row],[HR]]</f>
        <v>1</v>
      </c>
      <c r="AI3185" s="3">
        <f>IF(Table1[[#This Row],[Team_Game_Number]] &gt;_xlfn.MAXIFS(Table1[Team_Game_Number],Table1[Team],Table1[[#This Row],[Team]]) - 5,1,0)</f>
        <v>1</v>
      </c>
      <c r="AJ3185" cm="1">
        <f t="array" ref="AJ3185">MATCH(Table1[[#This Row],[Game_ID]],_xlfn.UNIQUE(_xlfn._xlws.FILTER(Table1[Game_ID],Table1[Team]=Table1[[#This Row],[Team]])),0)</f>
        <v>21</v>
      </c>
      <c r="AK3185">
        <f>IF(Table1[[#This Row],[Last5_Flag]]=1,1,0)</f>
        <v>1</v>
      </c>
      <c r="AL3185">
        <f>COUNTIFS(
    Table1[Player Name], Table1[[#This Row],[Player Name]],
    Table1[Position], Table1[[#This Row],[Position]]
)</f>
        <v>22</v>
      </c>
      <c r="AM3185" t="str" cm="1">
        <f t="array" ref="AM31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186" spans="1:39" x14ac:dyDescent="0.2">
      <c r="A3186" t="str">
        <f>TEXT(Table1[[#This Row],[Date]],"yyyymmdd") &amp; "_" &amp; (LEFT(D3186,3) &amp; "_" &amp; LEFT(E3186,3) &amp; "_" &amp; (Table1[[#This Row],[Game_no.]]))</f>
        <v>20260325_Fai_Fro_2</v>
      </c>
      <c r="B3186" s="1">
        <v>46106</v>
      </c>
      <c r="C3186" s="3">
        <v>2</v>
      </c>
      <c r="D3186" t="s">
        <v>168</v>
      </c>
      <c r="E3186" t="s">
        <v>338</v>
      </c>
      <c r="F3186" t="s">
        <v>168</v>
      </c>
      <c r="G3186" t="s">
        <v>338</v>
      </c>
      <c r="H3186" t="s">
        <v>178</v>
      </c>
      <c r="I3186" t="str">
        <f>TRIM(SUBSTITUTE(Table1[[#This Row],[Player]], " ", ""))</f>
        <v>P.Matteson</v>
      </c>
      <c r="J3186">
        <v>2</v>
      </c>
      <c r="K3186">
        <v>0</v>
      </c>
      <c r="L3186">
        <v>0</v>
      </c>
      <c r="M3186">
        <v>0</v>
      </c>
      <c r="N3186">
        <v>0</v>
      </c>
      <c r="O3186">
        <v>2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f t="shared" si="138"/>
        <v>0</v>
      </c>
      <c r="W3186" t="s">
        <v>7</v>
      </c>
      <c r="X3186" s="3">
        <v>7</v>
      </c>
      <c r="Y3186">
        <v>0</v>
      </c>
      <c r="AF3186">
        <f>Table1[[#This Row],[AB]]+Table1[[#This Row],[BB]]+Table1[[#This Row],[SF]]</f>
        <v>2</v>
      </c>
      <c r="AG3186">
        <f>Table1[[#This Row],[H]]+Table1[[#This Row],[BB]]</f>
        <v>0</v>
      </c>
      <c r="AH3186">
        <f>Table1[[#This Row],[H]]-Table1[[#This Row],[2B]]-Table1[[#This Row],[3B]]-Table1[[#This Row],[HR]]</f>
        <v>0</v>
      </c>
      <c r="AI3186" s="3">
        <f>IF(Table1[[#This Row],[Team_Game_Number]] &gt;_xlfn.MAXIFS(Table1[Team_Game_Number],Table1[Team],Table1[[#This Row],[Team]]) - 5,1,0)</f>
        <v>1</v>
      </c>
      <c r="AJ3186" cm="1">
        <f t="array" ref="AJ3186">MATCH(Table1[[#This Row],[Game_ID]],_xlfn.UNIQUE(_xlfn._xlws.FILTER(Table1[Game_ID],Table1[Team]=Table1[[#This Row],[Team]])),0)</f>
        <v>21</v>
      </c>
      <c r="AK3186">
        <f>IF(Table1[[#This Row],[Last5_Flag]]=1,1,0)</f>
        <v>1</v>
      </c>
      <c r="AL3186">
        <f>COUNTIFS(
    Table1[Player Name], Table1[[#This Row],[Player Name]],
    Table1[Position], Table1[[#This Row],[Position]]
)</f>
        <v>23</v>
      </c>
      <c r="AM3186" t="str" cm="1">
        <f t="array" ref="AM31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187" spans="1:39" x14ac:dyDescent="0.2">
      <c r="A3187" t="str">
        <f>TEXT(Table1[[#This Row],[Date]],"yyyymmdd") &amp; "_" &amp; (LEFT(D3187,3) &amp; "_" &amp; LEFT(E3187,3) &amp; "_" &amp; (Table1[[#This Row],[Game_no.]]))</f>
        <v>20260325_Fai_Fro_2</v>
      </c>
      <c r="B3187" s="1">
        <v>46106</v>
      </c>
      <c r="C3187" s="3">
        <v>2</v>
      </c>
      <c r="D3187" t="s">
        <v>168</v>
      </c>
      <c r="E3187" t="s">
        <v>338</v>
      </c>
      <c r="F3187" t="s">
        <v>168</v>
      </c>
      <c r="G3187" t="s">
        <v>338</v>
      </c>
      <c r="H3187" t="s">
        <v>228</v>
      </c>
      <c r="I3187" t="str">
        <f>TRIM(SUBSTITUTE(Table1[[#This Row],[Player]], " ", ""))</f>
        <v>A.Nogay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f t="shared" si="138"/>
        <v>0</v>
      </c>
      <c r="W3187" t="s">
        <v>74</v>
      </c>
      <c r="X3187" s="3">
        <v>7</v>
      </c>
      <c r="Y3187">
        <v>0</v>
      </c>
      <c r="AF3187">
        <f>Table1[[#This Row],[AB]]+Table1[[#This Row],[BB]]+Table1[[#This Row],[SF]]</f>
        <v>1</v>
      </c>
      <c r="AG3187">
        <f>Table1[[#This Row],[H]]+Table1[[#This Row],[BB]]</f>
        <v>0</v>
      </c>
      <c r="AH3187">
        <f>Table1[[#This Row],[H]]-Table1[[#This Row],[2B]]-Table1[[#This Row],[3B]]-Table1[[#This Row],[HR]]</f>
        <v>0</v>
      </c>
      <c r="AI3187" s="3">
        <f>IF(Table1[[#This Row],[Team_Game_Number]] &gt;_xlfn.MAXIFS(Table1[Team_Game_Number],Table1[Team],Table1[[#This Row],[Team]]) - 5,1,0)</f>
        <v>1</v>
      </c>
      <c r="AJ3187" cm="1">
        <f t="array" ref="AJ3187">MATCH(Table1[[#This Row],[Game_ID]],_xlfn.UNIQUE(_xlfn._xlws.FILTER(Table1[Game_ID],Table1[Team]=Table1[[#This Row],[Team]])),0)</f>
        <v>21</v>
      </c>
      <c r="AK3187">
        <f>IF(Table1[[#This Row],[Last5_Flag]]=1,1,0)</f>
        <v>1</v>
      </c>
      <c r="AL3187">
        <f>COUNTIFS(
    Table1[Player Name], Table1[[#This Row],[Player Name]],
    Table1[Position], Table1[[#This Row],[Position]]
)</f>
        <v>3</v>
      </c>
      <c r="AM3187" t="str" cm="1">
        <f t="array" ref="AM31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188" spans="1:39" x14ac:dyDescent="0.2">
      <c r="A3188" t="str">
        <f>TEXT(Table1[[#This Row],[Date]],"yyyymmdd") &amp; "_" &amp; (LEFT(D3188,3) &amp; "_" &amp; LEFT(E3188,3) &amp; "_" &amp; (Table1[[#This Row],[Game_no.]]))</f>
        <v>20260325_Fai_Fro_2</v>
      </c>
      <c r="B3188" s="1">
        <v>46106</v>
      </c>
      <c r="C3188" s="3">
        <v>2</v>
      </c>
      <c r="D3188" t="s">
        <v>168</v>
      </c>
      <c r="E3188" t="s">
        <v>338</v>
      </c>
      <c r="F3188" t="s">
        <v>168</v>
      </c>
      <c r="G3188" t="s">
        <v>338</v>
      </c>
      <c r="H3188" t="s">
        <v>170</v>
      </c>
      <c r="I3188" t="str">
        <f>TRIM(SUBSTITUTE(Table1[[#This Row],[Player]], " ", ""))</f>
        <v>G.Bibb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f t="shared" si="138"/>
        <v>0</v>
      </c>
      <c r="W3188" t="s">
        <v>53</v>
      </c>
      <c r="X3188" s="3">
        <v>8</v>
      </c>
      <c r="Y3188">
        <v>0</v>
      </c>
      <c r="AF3188">
        <f>Table1[[#This Row],[AB]]+Table1[[#This Row],[BB]]+Table1[[#This Row],[SF]]</f>
        <v>1</v>
      </c>
      <c r="AG3188">
        <f>Table1[[#This Row],[H]]+Table1[[#This Row],[BB]]</f>
        <v>0</v>
      </c>
      <c r="AH3188">
        <f>Table1[[#This Row],[H]]-Table1[[#This Row],[2B]]-Table1[[#This Row],[3B]]-Table1[[#This Row],[HR]]</f>
        <v>0</v>
      </c>
      <c r="AI3188" s="3">
        <f>IF(Table1[[#This Row],[Team_Game_Number]] &gt;_xlfn.MAXIFS(Table1[Team_Game_Number],Table1[Team],Table1[[#This Row],[Team]]) - 5,1,0)</f>
        <v>1</v>
      </c>
      <c r="AJ3188" cm="1">
        <f t="array" ref="AJ3188">MATCH(Table1[[#This Row],[Game_ID]],_xlfn.UNIQUE(_xlfn._xlws.FILTER(Table1[Game_ID],Table1[Team]=Table1[[#This Row],[Team]])),0)</f>
        <v>21</v>
      </c>
      <c r="AK3188">
        <f>IF(Table1[[#This Row],[Last5_Flag]]=1,1,0)</f>
        <v>1</v>
      </c>
      <c r="AL3188">
        <f>COUNTIFS(
    Table1[Player Name], Table1[[#This Row],[Player Name]],
    Table1[Position], Table1[[#This Row],[Position]]
)</f>
        <v>20</v>
      </c>
      <c r="AM3188" t="str" cm="1">
        <f t="array" ref="AM31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189" spans="1:39" x14ac:dyDescent="0.2">
      <c r="A3189" t="str">
        <f>TEXT(Table1[[#This Row],[Date]],"yyyymmdd") &amp; "_" &amp; (LEFT(D3189,3) &amp; "_" &amp; LEFT(E3189,3) &amp; "_" &amp; (Table1[[#This Row],[Game_no.]]))</f>
        <v>20260325_Fai_Fro_2</v>
      </c>
      <c r="B3189" s="1">
        <v>46106</v>
      </c>
      <c r="C3189" s="3">
        <v>2</v>
      </c>
      <c r="D3189" t="s">
        <v>168</v>
      </c>
      <c r="E3189" t="s">
        <v>338</v>
      </c>
      <c r="F3189" t="s">
        <v>168</v>
      </c>
      <c r="G3189" t="s">
        <v>338</v>
      </c>
      <c r="H3189" t="s">
        <v>177</v>
      </c>
      <c r="I3189" t="str">
        <f>TRIM(SUBSTITUTE(Table1[[#This Row],[Player]], " ", ""))</f>
        <v>A.Nordling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f t="shared" si="138"/>
        <v>0</v>
      </c>
      <c r="W3189" t="s">
        <v>74</v>
      </c>
      <c r="X3189" s="3">
        <v>8</v>
      </c>
      <c r="Y3189">
        <v>0</v>
      </c>
      <c r="AF3189">
        <f>Table1[[#This Row],[AB]]+Table1[[#This Row],[BB]]+Table1[[#This Row],[SF]]</f>
        <v>1</v>
      </c>
      <c r="AG3189">
        <f>Table1[[#This Row],[H]]+Table1[[#This Row],[BB]]</f>
        <v>0</v>
      </c>
      <c r="AH3189">
        <f>Table1[[#This Row],[H]]-Table1[[#This Row],[2B]]-Table1[[#This Row],[3B]]-Table1[[#This Row],[HR]]</f>
        <v>0</v>
      </c>
      <c r="AI3189" s="3">
        <f>IF(Table1[[#This Row],[Team_Game_Number]] &gt;_xlfn.MAXIFS(Table1[Team_Game_Number],Table1[Team],Table1[[#This Row],[Team]]) - 5,1,0)</f>
        <v>1</v>
      </c>
      <c r="AJ3189" cm="1">
        <f t="array" ref="AJ3189">MATCH(Table1[[#This Row],[Game_ID]],_xlfn.UNIQUE(_xlfn._xlws.FILTER(Table1[Game_ID],Table1[Team]=Table1[[#This Row],[Team]])),0)</f>
        <v>21</v>
      </c>
      <c r="AK3189">
        <f>IF(Table1[[#This Row],[Last5_Flag]]=1,1,0)</f>
        <v>1</v>
      </c>
      <c r="AL3189">
        <f>COUNTIFS(
    Table1[Player Name], Table1[[#This Row],[Player Name]],
    Table1[Position], Table1[[#This Row],[Position]]
)</f>
        <v>16</v>
      </c>
      <c r="AM3189" t="str" cm="1">
        <f t="array" ref="AM31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190" spans="1:39" x14ac:dyDescent="0.2">
      <c r="A3190" t="str">
        <f>TEXT(Table1[[#This Row],[Date]],"yyyymmdd") &amp; "_" &amp; (LEFT(D3190,3) &amp; "_" &amp; LEFT(E3190,3) &amp; "_" &amp; (Table1[[#This Row],[Game_no.]]))</f>
        <v>20260325_Fai_Fro_2</v>
      </c>
      <c r="B3190" s="1">
        <v>46106</v>
      </c>
      <c r="C3190" s="3">
        <v>2</v>
      </c>
      <c r="D3190" t="s">
        <v>168</v>
      </c>
      <c r="E3190" t="s">
        <v>338</v>
      </c>
      <c r="F3190" t="s">
        <v>168</v>
      </c>
      <c r="G3190" t="s">
        <v>338</v>
      </c>
      <c r="H3190" t="s">
        <v>229</v>
      </c>
      <c r="I3190" t="str">
        <f>TRIM(SUBSTITUTE(Table1[[#This Row],[Player]], " ", ""))</f>
        <v>L.Alsop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f t="shared" si="138"/>
        <v>0</v>
      </c>
      <c r="W3190" t="s">
        <v>53</v>
      </c>
      <c r="X3190" s="3">
        <v>8</v>
      </c>
      <c r="Y3190">
        <v>0</v>
      </c>
      <c r="AF3190">
        <f>Table1[[#This Row],[AB]]+Table1[[#This Row],[BB]]+Table1[[#This Row],[SF]]</f>
        <v>1</v>
      </c>
      <c r="AG3190">
        <f>Table1[[#This Row],[H]]+Table1[[#This Row],[BB]]</f>
        <v>0</v>
      </c>
      <c r="AH3190">
        <f>Table1[[#This Row],[H]]-Table1[[#This Row],[2B]]-Table1[[#This Row],[3B]]-Table1[[#This Row],[HR]]</f>
        <v>0</v>
      </c>
      <c r="AI3190" s="3">
        <f>IF(Table1[[#This Row],[Team_Game_Number]] &gt;_xlfn.MAXIFS(Table1[Team_Game_Number],Table1[Team],Table1[[#This Row],[Team]]) - 5,1,0)</f>
        <v>1</v>
      </c>
      <c r="AJ3190" cm="1">
        <f t="array" ref="AJ3190">MATCH(Table1[[#This Row],[Game_ID]],_xlfn.UNIQUE(_xlfn._xlws.FILTER(Table1[Game_ID],Table1[Team]=Table1[[#This Row],[Team]])),0)</f>
        <v>21</v>
      </c>
      <c r="AK3190">
        <f>IF(Table1[[#This Row],[Last5_Flag]]=1,1,0)</f>
        <v>1</v>
      </c>
      <c r="AL3190">
        <f>COUNTIFS(
    Table1[Player Name], Table1[[#This Row],[Player Name]],
    Table1[Position], Table1[[#This Row],[Position]]
)</f>
        <v>1</v>
      </c>
      <c r="AM3190" t="str" cm="1">
        <f t="array" ref="AM31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91" spans="1:39" x14ac:dyDescent="0.2">
      <c r="A3191" t="str">
        <f>TEXT(Table1[[#This Row],[Date]],"yyyymmdd") &amp; "_" &amp; (LEFT(D3191,3) &amp; "_" &amp; LEFT(E3191,3) &amp; "_" &amp; (Table1[[#This Row],[Game_no.]]))</f>
        <v>20260325_Fai_Fro_2</v>
      </c>
      <c r="B3191" s="1">
        <v>46106</v>
      </c>
      <c r="C3191" s="3">
        <v>2</v>
      </c>
      <c r="D3191" t="s">
        <v>168</v>
      </c>
      <c r="E3191" t="s">
        <v>338</v>
      </c>
      <c r="F3191" t="s">
        <v>168</v>
      </c>
      <c r="G3191" t="s">
        <v>338</v>
      </c>
      <c r="H3191" t="s">
        <v>180</v>
      </c>
      <c r="I3191" t="str">
        <f>TRIM(SUBSTITUTE(Table1[[#This Row],[Player]], " ", ""))</f>
        <v>A.Keilholz</v>
      </c>
      <c r="J3191">
        <v>3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f t="shared" si="138"/>
        <v>0</v>
      </c>
      <c r="W3191" t="s">
        <v>52</v>
      </c>
      <c r="X3191" s="3">
        <v>9</v>
      </c>
      <c r="Y3191">
        <v>0</v>
      </c>
      <c r="AF3191">
        <f>Table1[[#This Row],[AB]]+Table1[[#This Row],[BB]]+Table1[[#This Row],[SF]]</f>
        <v>3</v>
      </c>
      <c r="AG3191">
        <f>Table1[[#This Row],[H]]+Table1[[#This Row],[BB]]</f>
        <v>0</v>
      </c>
      <c r="AH3191">
        <f>Table1[[#This Row],[H]]-Table1[[#This Row],[2B]]-Table1[[#This Row],[3B]]-Table1[[#This Row],[HR]]</f>
        <v>0</v>
      </c>
      <c r="AI3191" s="3">
        <f>IF(Table1[[#This Row],[Team_Game_Number]] &gt;_xlfn.MAXIFS(Table1[Team_Game_Number],Table1[Team],Table1[[#This Row],[Team]]) - 5,1,0)</f>
        <v>1</v>
      </c>
      <c r="AJ3191" cm="1">
        <f t="array" ref="AJ3191">MATCH(Table1[[#This Row],[Game_ID]],_xlfn.UNIQUE(_xlfn._xlws.FILTER(Table1[Game_ID],Table1[Team]=Table1[[#This Row],[Team]])),0)</f>
        <v>21</v>
      </c>
      <c r="AK3191">
        <f>IF(Table1[[#This Row],[Last5_Flag]]=1,1,0)</f>
        <v>1</v>
      </c>
      <c r="AL3191">
        <f>COUNTIFS(
    Table1[Player Name], Table1[[#This Row],[Player Name]],
    Table1[Position], Table1[[#This Row],[Position]]
)</f>
        <v>24</v>
      </c>
      <c r="AM3191" t="str" cm="1">
        <f t="array" ref="AM31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192" spans="1:39" x14ac:dyDescent="0.2">
      <c r="A3192" t="str">
        <f>TEXT(Table1[[#This Row],[Date]],"yyyymmdd") &amp; "_" &amp; (LEFT(D3192,3) &amp; "_" &amp; LEFT(E3192,3) &amp; "_" &amp; (Table1[[#This Row],[Game_no.]]))</f>
        <v>20260325_Fai_Fro_2</v>
      </c>
      <c r="B3192" s="1">
        <v>46106</v>
      </c>
      <c r="C3192" s="3">
        <v>2</v>
      </c>
      <c r="D3192" t="s">
        <v>168</v>
      </c>
      <c r="E3192" t="s">
        <v>338</v>
      </c>
      <c r="F3192" t="s">
        <v>168</v>
      </c>
      <c r="G3192" t="s">
        <v>338</v>
      </c>
      <c r="H3192" t="s">
        <v>182</v>
      </c>
      <c r="I3192" t="str">
        <f>TRIM(SUBSTITUTE(Table1[[#This Row],[Player]], " ", ""))</f>
        <v>D.Haller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f t="shared" si="138"/>
        <v>0</v>
      </c>
      <c r="W3192" t="s">
        <v>58</v>
      </c>
      <c r="X3192" s="3"/>
      <c r="Y3192">
        <v>0</v>
      </c>
      <c r="Z3192">
        <v>5</v>
      </c>
      <c r="AA3192">
        <v>4</v>
      </c>
      <c r="AB3192">
        <v>1</v>
      </c>
      <c r="AC3192">
        <v>0</v>
      </c>
      <c r="AD3192">
        <v>0</v>
      </c>
      <c r="AE3192">
        <v>2</v>
      </c>
      <c r="AF3192">
        <f>Table1[[#This Row],[AB]]+Table1[[#This Row],[BB]]+Table1[[#This Row],[SF]]</f>
        <v>0</v>
      </c>
      <c r="AG3192">
        <f>Table1[[#This Row],[H]]+Table1[[#This Row],[BB]]</f>
        <v>0</v>
      </c>
      <c r="AH3192">
        <f>Table1[[#This Row],[H]]-Table1[[#This Row],[2B]]-Table1[[#This Row],[3B]]-Table1[[#This Row],[HR]]</f>
        <v>0</v>
      </c>
      <c r="AI3192" s="3">
        <f>IF(Table1[[#This Row],[Team_Game_Number]] &gt;_xlfn.MAXIFS(Table1[Team_Game_Number],Table1[Team],Table1[[#This Row],[Team]]) - 5,1,0)</f>
        <v>1</v>
      </c>
      <c r="AJ3192" cm="1">
        <f t="array" ref="AJ3192">MATCH(Table1[[#This Row],[Game_ID]],_xlfn.UNIQUE(_xlfn._xlws.FILTER(Table1[Game_ID],Table1[Team]=Table1[[#This Row],[Team]])),0)</f>
        <v>21</v>
      </c>
      <c r="AK3192">
        <f>IF(Table1[[#This Row],[Last5_Flag]]=1,1,0)</f>
        <v>1</v>
      </c>
      <c r="AL3192">
        <f>COUNTIFS(
    Table1[Player Name], Table1[[#This Row],[Player Name]],
    Table1[Position], Table1[[#This Row],[Position]]
)</f>
        <v>11</v>
      </c>
      <c r="AM3192" t="str" cm="1">
        <f t="array" ref="AM31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93" spans="1:39" x14ac:dyDescent="0.2">
      <c r="A3193" t="str">
        <f>TEXT(Table1[[#This Row],[Date]],"yyyymmdd") &amp; "_" &amp; (LEFT(D3193,3) &amp; "_" &amp; LEFT(E3193,3) &amp; "_" &amp; (Table1[[#This Row],[Game_no.]]))</f>
        <v>20260325_Fai_Fro_2</v>
      </c>
      <c r="B3193" s="1">
        <v>46106</v>
      </c>
      <c r="C3193" s="3">
        <v>2</v>
      </c>
      <c r="D3193" t="s">
        <v>168</v>
      </c>
      <c r="E3193" t="s">
        <v>338</v>
      </c>
      <c r="F3193" t="s">
        <v>168</v>
      </c>
      <c r="G3193" t="s">
        <v>338</v>
      </c>
      <c r="H3193" t="s">
        <v>217</v>
      </c>
      <c r="I3193" t="str">
        <f>TRIM(SUBSTITUTE(Table1[[#This Row],[Player]], " ", ""))</f>
        <v>C.Morey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f t="shared" si="138"/>
        <v>0</v>
      </c>
      <c r="W3193" t="s">
        <v>58</v>
      </c>
      <c r="X3193" s="3"/>
      <c r="Y3193">
        <v>0</v>
      </c>
      <c r="Z3193">
        <v>2</v>
      </c>
      <c r="AA3193">
        <v>2</v>
      </c>
      <c r="AB3193">
        <v>1</v>
      </c>
      <c r="AC3193">
        <v>1</v>
      </c>
      <c r="AD3193">
        <v>0</v>
      </c>
      <c r="AE3193">
        <v>0</v>
      </c>
      <c r="AF3193">
        <f>Table1[[#This Row],[AB]]+Table1[[#This Row],[BB]]+Table1[[#This Row],[SF]]</f>
        <v>0</v>
      </c>
      <c r="AG3193">
        <f>Table1[[#This Row],[H]]+Table1[[#This Row],[BB]]</f>
        <v>0</v>
      </c>
      <c r="AH3193">
        <f>Table1[[#This Row],[H]]-Table1[[#This Row],[2B]]-Table1[[#This Row],[3B]]-Table1[[#This Row],[HR]]</f>
        <v>0</v>
      </c>
      <c r="AI3193" s="3">
        <f>IF(Table1[[#This Row],[Team_Game_Number]] &gt;_xlfn.MAXIFS(Table1[Team_Game_Number],Table1[Team],Table1[[#This Row],[Team]]) - 5,1,0)</f>
        <v>1</v>
      </c>
      <c r="AJ3193" cm="1">
        <f t="array" ref="AJ3193">MATCH(Table1[[#This Row],[Game_ID]],_xlfn.UNIQUE(_xlfn._xlws.FILTER(Table1[Game_ID],Table1[Team]=Table1[[#This Row],[Team]])),0)</f>
        <v>21</v>
      </c>
      <c r="AK3193">
        <f>IF(Table1[[#This Row],[Last5_Flag]]=1,1,0)</f>
        <v>1</v>
      </c>
      <c r="AL3193">
        <f>COUNTIFS(
    Table1[Player Name], Table1[[#This Row],[Player Name]],
    Table1[Position], Table1[[#This Row],[Position]]
)</f>
        <v>12</v>
      </c>
      <c r="AM3193" t="str" cm="1">
        <f t="array" ref="AM31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194" spans="1:39" x14ac:dyDescent="0.2">
      <c r="A3194" t="str">
        <f>TEXT(Table1[[#This Row],[Date]],"yyyymmdd") &amp; "_" &amp; (LEFT(D3194,3) &amp; "_" &amp; LEFT(E3194,3) &amp; "_" &amp; (Table1[[#This Row],[Game_no.]]))</f>
        <v>20260325_Fai_Fro_2</v>
      </c>
      <c r="B3194" s="1">
        <v>46106</v>
      </c>
      <c r="C3194" s="3">
        <v>2</v>
      </c>
      <c r="D3194" t="s">
        <v>168</v>
      </c>
      <c r="E3194" t="s">
        <v>338</v>
      </c>
      <c r="F3194" t="s">
        <v>338</v>
      </c>
      <c r="G3194" t="s">
        <v>168</v>
      </c>
      <c r="H3194" t="s">
        <v>339</v>
      </c>
      <c r="I3194" t="str">
        <f>TRIM(SUBSTITUTE(Table1[[#This Row],[Player]], " ", ""))</f>
        <v>G.Nelson</v>
      </c>
      <c r="J3194">
        <v>3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f t="shared" ref="V3194:V3257" si="139">L3194*1+P3194*2+Q3194*3+R3194*4</f>
        <v>0</v>
      </c>
      <c r="W3194" t="s">
        <v>57</v>
      </c>
      <c r="X3194" s="3">
        <v>1</v>
      </c>
      <c r="Y3194">
        <v>1</v>
      </c>
      <c r="AF3194">
        <f>Table1[[#This Row],[AB]]+Table1[[#This Row],[BB]]+Table1[[#This Row],[SF]]</f>
        <v>3</v>
      </c>
      <c r="AG3194">
        <f>Table1[[#This Row],[H]]+Table1[[#This Row],[BB]]</f>
        <v>0</v>
      </c>
      <c r="AH3194">
        <f>Table1[[#This Row],[H]]-Table1[[#This Row],[2B]]-Table1[[#This Row],[3B]]-Table1[[#This Row],[HR]]</f>
        <v>0</v>
      </c>
      <c r="AI3194" s="3">
        <f>IF(Table1[[#This Row],[Team_Game_Number]] &gt;_xlfn.MAXIFS(Table1[Team_Game_Number],Table1[Team],Table1[[#This Row],[Team]]) - 5,1,0)</f>
        <v>1</v>
      </c>
      <c r="AJ3194" cm="1">
        <f t="array" ref="AJ3194">MATCH(Table1[[#This Row],[Game_ID]],_xlfn.UNIQUE(_xlfn._xlws.FILTER(Table1[Game_ID],Table1[Team]=Table1[[#This Row],[Team]])),0)</f>
        <v>17</v>
      </c>
      <c r="AK3194">
        <f>IF(Table1[[#This Row],[Last5_Flag]]=1,1,0)</f>
        <v>1</v>
      </c>
      <c r="AL3194">
        <f>COUNTIFS(
    Table1[Player Name], Table1[[#This Row],[Player Name]],
    Table1[Position], Table1[[#This Row],[Position]]
)</f>
        <v>21</v>
      </c>
      <c r="AM3194" t="str" cm="1">
        <f t="array" ref="AM31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195" spans="1:39" x14ac:dyDescent="0.2">
      <c r="A3195" t="str">
        <f>TEXT(Table1[[#This Row],[Date]],"yyyymmdd") &amp; "_" &amp; (LEFT(D3195,3) &amp; "_" &amp; LEFT(E3195,3) &amp; "_" &amp; (Table1[[#This Row],[Game_no.]]))</f>
        <v>20260325_Fai_Fro_2</v>
      </c>
      <c r="B3195" s="1">
        <v>46106</v>
      </c>
      <c r="C3195" s="3">
        <v>2</v>
      </c>
      <c r="D3195" t="s">
        <v>168</v>
      </c>
      <c r="E3195" t="s">
        <v>338</v>
      </c>
      <c r="F3195" t="s">
        <v>338</v>
      </c>
      <c r="G3195" t="s">
        <v>168</v>
      </c>
      <c r="H3195" t="s">
        <v>347</v>
      </c>
      <c r="I3195" t="str">
        <f>TRIM(SUBSTITUTE(Table1[[#This Row],[Player]], " ", ""))</f>
        <v>K.Piconi</v>
      </c>
      <c r="J3195">
        <v>3</v>
      </c>
      <c r="K3195">
        <v>0</v>
      </c>
      <c r="L3195">
        <v>2</v>
      </c>
      <c r="M3195">
        <v>1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f t="shared" si="139"/>
        <v>4</v>
      </c>
      <c r="W3195" t="s">
        <v>8</v>
      </c>
      <c r="X3195" s="3">
        <v>2</v>
      </c>
      <c r="Y3195">
        <v>0</v>
      </c>
      <c r="AF3195">
        <f>Table1[[#This Row],[AB]]+Table1[[#This Row],[BB]]+Table1[[#This Row],[SF]]</f>
        <v>3</v>
      </c>
      <c r="AG3195">
        <f>Table1[[#This Row],[H]]+Table1[[#This Row],[BB]]</f>
        <v>2</v>
      </c>
      <c r="AH3195">
        <f>Table1[[#This Row],[H]]-Table1[[#This Row],[2B]]-Table1[[#This Row],[3B]]-Table1[[#This Row],[HR]]</f>
        <v>1</v>
      </c>
      <c r="AI3195" s="3">
        <f>IF(Table1[[#This Row],[Team_Game_Number]] &gt;_xlfn.MAXIFS(Table1[Team_Game_Number],Table1[Team],Table1[[#This Row],[Team]]) - 5,1,0)</f>
        <v>1</v>
      </c>
      <c r="AJ3195" cm="1">
        <f t="array" ref="AJ3195">MATCH(Table1[[#This Row],[Game_ID]],_xlfn.UNIQUE(_xlfn._xlws.FILTER(Table1[Game_ID],Table1[Team]=Table1[[#This Row],[Team]])),0)</f>
        <v>17</v>
      </c>
      <c r="AK3195">
        <f>IF(Table1[[#This Row],[Last5_Flag]]=1,1,0)</f>
        <v>1</v>
      </c>
      <c r="AL3195">
        <f>COUNTIFS(
    Table1[Player Name], Table1[[#This Row],[Player Name]],
    Table1[Position], Table1[[#This Row],[Position]]
)</f>
        <v>21</v>
      </c>
      <c r="AM3195" t="str" cm="1">
        <f t="array" ref="AM31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196" spans="1:39" x14ac:dyDescent="0.2">
      <c r="A3196" t="str">
        <f>TEXT(Table1[[#This Row],[Date]],"yyyymmdd") &amp; "_" &amp; (LEFT(D3196,3) &amp; "_" &amp; LEFT(E3196,3) &amp; "_" &amp; (Table1[[#This Row],[Game_no.]]))</f>
        <v>20260325_Fai_Fro_2</v>
      </c>
      <c r="B3196" s="1">
        <v>46106</v>
      </c>
      <c r="C3196" s="3">
        <v>2</v>
      </c>
      <c r="D3196" t="s">
        <v>168</v>
      </c>
      <c r="E3196" t="s">
        <v>338</v>
      </c>
      <c r="F3196" t="s">
        <v>338</v>
      </c>
      <c r="G3196" t="s">
        <v>168</v>
      </c>
      <c r="H3196" t="s">
        <v>341</v>
      </c>
      <c r="I3196" t="str">
        <f>TRIM(SUBSTITUTE(Table1[[#This Row],[Player]], " ", ""))</f>
        <v>A.Miller</v>
      </c>
      <c r="J3196">
        <v>3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f t="shared" si="139"/>
        <v>0</v>
      </c>
      <c r="W3196" t="s">
        <v>53</v>
      </c>
      <c r="X3196" s="3">
        <v>3</v>
      </c>
      <c r="Y3196">
        <v>0</v>
      </c>
      <c r="AF3196">
        <f>Table1[[#This Row],[AB]]+Table1[[#This Row],[BB]]+Table1[[#This Row],[SF]]</f>
        <v>3</v>
      </c>
      <c r="AG3196">
        <f>Table1[[#This Row],[H]]+Table1[[#This Row],[BB]]</f>
        <v>0</v>
      </c>
      <c r="AH3196">
        <f>Table1[[#This Row],[H]]-Table1[[#This Row],[2B]]-Table1[[#This Row],[3B]]-Table1[[#This Row],[HR]]</f>
        <v>0</v>
      </c>
      <c r="AI3196" s="3">
        <f>IF(Table1[[#This Row],[Team_Game_Number]] &gt;_xlfn.MAXIFS(Table1[Team_Game_Number],Table1[Team],Table1[[#This Row],[Team]]) - 5,1,0)</f>
        <v>1</v>
      </c>
      <c r="AJ3196" cm="1">
        <f t="array" ref="AJ3196">MATCH(Table1[[#This Row],[Game_ID]],_xlfn.UNIQUE(_xlfn._xlws.FILTER(Table1[Game_ID],Table1[Team]=Table1[[#This Row],[Team]])),0)</f>
        <v>17</v>
      </c>
      <c r="AK3196">
        <f>IF(Table1[[#This Row],[Last5_Flag]]=1,1,0)</f>
        <v>1</v>
      </c>
      <c r="AL3196">
        <f>COUNTIFS(
    Table1[Player Name], Table1[[#This Row],[Player Name]],
    Table1[Position], Table1[[#This Row],[Position]]
)</f>
        <v>20</v>
      </c>
      <c r="AM3196" t="str" cm="1">
        <f t="array" ref="AM31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197" spans="1:39" x14ac:dyDescent="0.2">
      <c r="A3197" t="str">
        <f>TEXT(Table1[[#This Row],[Date]],"yyyymmdd") &amp; "_" &amp; (LEFT(D3197,3) &amp; "_" &amp; LEFT(E3197,3) &amp; "_" &amp; (Table1[[#This Row],[Game_no.]]))</f>
        <v>20260325_Fai_Fro_2</v>
      </c>
      <c r="B3197" s="1">
        <v>46106</v>
      </c>
      <c r="C3197" s="3">
        <v>2</v>
      </c>
      <c r="D3197" t="s">
        <v>168</v>
      </c>
      <c r="E3197" t="s">
        <v>338</v>
      </c>
      <c r="F3197" t="s">
        <v>338</v>
      </c>
      <c r="G3197" t="s">
        <v>168</v>
      </c>
      <c r="H3197" t="s">
        <v>342</v>
      </c>
      <c r="I3197" t="str">
        <f>TRIM(SUBSTITUTE(Table1[[#This Row],[Player]], " ", ""))</f>
        <v>O.Stetler</v>
      </c>
      <c r="J3197">
        <v>3</v>
      </c>
      <c r="K3197">
        <v>0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f t="shared" si="139"/>
        <v>0</v>
      </c>
      <c r="W3197" t="s">
        <v>52</v>
      </c>
      <c r="X3197" s="3">
        <v>4</v>
      </c>
      <c r="Y3197">
        <v>0</v>
      </c>
      <c r="AF3197">
        <f>Table1[[#This Row],[AB]]+Table1[[#This Row],[BB]]+Table1[[#This Row],[SF]]</f>
        <v>3</v>
      </c>
      <c r="AG3197">
        <f>Table1[[#This Row],[H]]+Table1[[#This Row],[BB]]</f>
        <v>0</v>
      </c>
      <c r="AH3197">
        <f>Table1[[#This Row],[H]]-Table1[[#This Row],[2B]]-Table1[[#This Row],[3B]]-Table1[[#This Row],[HR]]</f>
        <v>0</v>
      </c>
      <c r="AI3197" s="3">
        <f>IF(Table1[[#This Row],[Team_Game_Number]] &gt;_xlfn.MAXIFS(Table1[Team_Game_Number],Table1[Team],Table1[[#This Row],[Team]]) - 5,1,0)</f>
        <v>1</v>
      </c>
      <c r="AJ3197" cm="1">
        <f t="array" ref="AJ3197">MATCH(Table1[[#This Row],[Game_ID]],_xlfn.UNIQUE(_xlfn._xlws.FILTER(Table1[Game_ID],Table1[Team]=Table1[[#This Row],[Team]])),0)</f>
        <v>17</v>
      </c>
      <c r="AK3197">
        <f>IF(Table1[[#This Row],[Last5_Flag]]=1,1,0)</f>
        <v>1</v>
      </c>
      <c r="AL3197">
        <f>COUNTIFS(
    Table1[Player Name], Table1[[#This Row],[Player Name]],
    Table1[Position], Table1[[#This Row],[Position]]
)</f>
        <v>19</v>
      </c>
      <c r="AM3197" t="str" cm="1">
        <f t="array" ref="AM31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198" spans="1:39" x14ac:dyDescent="0.2">
      <c r="A3198" t="str">
        <f>TEXT(Table1[[#This Row],[Date]],"yyyymmdd") &amp; "_" &amp; (LEFT(D3198,3) &amp; "_" &amp; LEFT(E3198,3) &amp; "_" &amp; (Table1[[#This Row],[Game_no.]]))</f>
        <v>20260325_Fai_Fro_2</v>
      </c>
      <c r="B3198" s="1">
        <v>46106</v>
      </c>
      <c r="C3198" s="3">
        <v>2</v>
      </c>
      <c r="D3198" t="s">
        <v>168</v>
      </c>
      <c r="E3198" t="s">
        <v>338</v>
      </c>
      <c r="F3198" t="s">
        <v>338</v>
      </c>
      <c r="G3198" t="s">
        <v>168</v>
      </c>
      <c r="H3198" t="s">
        <v>343</v>
      </c>
      <c r="I3198" t="str">
        <f>TRIM(SUBSTITUTE(Table1[[#This Row],[Player]], " ", ""))</f>
        <v>B.Russo</v>
      </c>
      <c r="J3198">
        <v>3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f t="shared" si="139"/>
        <v>0</v>
      </c>
      <c r="W3198" t="s">
        <v>54</v>
      </c>
      <c r="X3198" s="3">
        <v>5</v>
      </c>
      <c r="Y3198">
        <v>0</v>
      </c>
      <c r="AF3198">
        <f>Table1[[#This Row],[AB]]+Table1[[#This Row],[BB]]+Table1[[#This Row],[SF]]</f>
        <v>3</v>
      </c>
      <c r="AG3198">
        <f>Table1[[#This Row],[H]]+Table1[[#This Row],[BB]]</f>
        <v>0</v>
      </c>
      <c r="AH3198">
        <f>Table1[[#This Row],[H]]-Table1[[#This Row],[2B]]-Table1[[#This Row],[3B]]-Table1[[#This Row],[HR]]</f>
        <v>0</v>
      </c>
      <c r="AI3198" s="3">
        <f>IF(Table1[[#This Row],[Team_Game_Number]] &gt;_xlfn.MAXIFS(Table1[Team_Game_Number],Table1[Team],Table1[[#This Row],[Team]]) - 5,1,0)</f>
        <v>1</v>
      </c>
      <c r="AJ3198" cm="1">
        <f t="array" ref="AJ3198">MATCH(Table1[[#This Row],[Game_ID]],_xlfn.UNIQUE(_xlfn._xlws.FILTER(Table1[Game_ID],Table1[Team]=Table1[[#This Row],[Team]])),0)</f>
        <v>17</v>
      </c>
      <c r="AK3198">
        <f>IF(Table1[[#This Row],[Last5_Flag]]=1,1,0)</f>
        <v>1</v>
      </c>
      <c r="AL3198">
        <f>COUNTIFS(
    Table1[Player Name], Table1[[#This Row],[Player Name]],
    Table1[Position], Table1[[#This Row],[Position]]
)</f>
        <v>21</v>
      </c>
      <c r="AM3198" t="str" cm="1">
        <f t="array" ref="AM31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199" spans="1:39" x14ac:dyDescent="0.2">
      <c r="A3199" t="str">
        <f>TEXT(Table1[[#This Row],[Date]],"yyyymmdd") &amp; "_" &amp; (LEFT(D3199,3) &amp; "_" &amp; LEFT(E3199,3) &amp; "_" &amp; (Table1[[#This Row],[Game_no.]]))</f>
        <v>20260325_Fai_Fro_2</v>
      </c>
      <c r="B3199" s="1">
        <v>46106</v>
      </c>
      <c r="C3199" s="3">
        <v>2</v>
      </c>
      <c r="D3199" t="s">
        <v>168</v>
      </c>
      <c r="E3199" t="s">
        <v>338</v>
      </c>
      <c r="F3199" t="s">
        <v>338</v>
      </c>
      <c r="G3199" t="s">
        <v>168</v>
      </c>
      <c r="H3199" t="s">
        <v>346</v>
      </c>
      <c r="I3199" t="str">
        <f>TRIM(SUBSTITUTE(Table1[[#This Row],[Player]], " ", ""))</f>
        <v>A.Myers</v>
      </c>
      <c r="J3199">
        <v>3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f t="shared" si="139"/>
        <v>1</v>
      </c>
      <c r="W3199" t="s">
        <v>50</v>
      </c>
      <c r="X3199" s="3">
        <v>6</v>
      </c>
      <c r="Y3199">
        <v>0</v>
      </c>
      <c r="AF3199">
        <f>Table1[[#This Row],[AB]]+Table1[[#This Row],[BB]]+Table1[[#This Row],[SF]]</f>
        <v>3</v>
      </c>
      <c r="AG3199">
        <f>Table1[[#This Row],[H]]+Table1[[#This Row],[BB]]</f>
        <v>1</v>
      </c>
      <c r="AH3199">
        <f>Table1[[#This Row],[H]]-Table1[[#This Row],[2B]]-Table1[[#This Row],[3B]]-Table1[[#This Row],[HR]]</f>
        <v>1</v>
      </c>
      <c r="AI3199" s="3">
        <f>IF(Table1[[#This Row],[Team_Game_Number]] &gt;_xlfn.MAXIFS(Table1[Team_Game_Number],Table1[Team],Table1[[#This Row],[Team]]) - 5,1,0)</f>
        <v>1</v>
      </c>
      <c r="AJ3199" cm="1">
        <f t="array" ref="AJ3199">MATCH(Table1[[#This Row],[Game_ID]],_xlfn.UNIQUE(_xlfn._xlws.FILTER(Table1[Game_ID],Table1[Team]=Table1[[#This Row],[Team]])),0)</f>
        <v>17</v>
      </c>
      <c r="AK3199">
        <f>IF(Table1[[#This Row],[Last5_Flag]]=1,1,0)</f>
        <v>1</v>
      </c>
      <c r="AL3199">
        <f>COUNTIFS(
    Table1[Player Name], Table1[[#This Row],[Player Name]],
    Table1[Position], Table1[[#This Row],[Position]]
)</f>
        <v>13</v>
      </c>
      <c r="AM3199" t="str" cm="1">
        <f t="array" ref="AM31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200" spans="1:39" x14ac:dyDescent="0.2">
      <c r="A3200" t="str">
        <f>TEXT(Table1[[#This Row],[Date]],"yyyymmdd") &amp; "_" &amp; (LEFT(D3200,3) &amp; "_" &amp; LEFT(E3200,3) &amp; "_" &amp; (Table1[[#This Row],[Game_no.]]))</f>
        <v>20260325_Fai_Fro_2</v>
      </c>
      <c r="B3200" s="1">
        <v>46106</v>
      </c>
      <c r="C3200" s="3">
        <v>2</v>
      </c>
      <c r="D3200" t="s">
        <v>168</v>
      </c>
      <c r="E3200" t="s">
        <v>338</v>
      </c>
      <c r="F3200" t="s">
        <v>338</v>
      </c>
      <c r="G3200" t="s">
        <v>168</v>
      </c>
      <c r="H3200" t="s">
        <v>344</v>
      </c>
      <c r="I3200" t="str">
        <f>TRIM(SUBSTITUTE(Table1[[#This Row],[Player]], " ", ""))</f>
        <v>S.Haller</v>
      </c>
      <c r="J3200">
        <v>3</v>
      </c>
      <c r="K3200">
        <v>1</v>
      </c>
      <c r="L3200">
        <v>1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f t="shared" si="139"/>
        <v>3</v>
      </c>
      <c r="W3200" t="s">
        <v>48</v>
      </c>
      <c r="X3200" s="3">
        <v>7</v>
      </c>
      <c r="Y3200">
        <v>0</v>
      </c>
      <c r="AF3200">
        <f>Table1[[#This Row],[AB]]+Table1[[#This Row],[BB]]+Table1[[#This Row],[SF]]</f>
        <v>3</v>
      </c>
      <c r="AG3200">
        <f>Table1[[#This Row],[H]]+Table1[[#This Row],[BB]]</f>
        <v>1</v>
      </c>
      <c r="AH3200">
        <f>Table1[[#This Row],[H]]-Table1[[#This Row],[2B]]-Table1[[#This Row],[3B]]-Table1[[#This Row],[HR]]</f>
        <v>0</v>
      </c>
      <c r="AI3200" s="3">
        <f>IF(Table1[[#This Row],[Team_Game_Number]] &gt;_xlfn.MAXIFS(Table1[Team_Game_Number],Table1[Team],Table1[[#This Row],[Team]]) - 5,1,0)</f>
        <v>1</v>
      </c>
      <c r="AJ3200" cm="1">
        <f t="array" ref="AJ3200">MATCH(Table1[[#This Row],[Game_ID]],_xlfn.UNIQUE(_xlfn._xlws.FILTER(Table1[Game_ID],Table1[Team]=Table1[[#This Row],[Team]])),0)</f>
        <v>17</v>
      </c>
      <c r="AK3200">
        <f>IF(Table1[[#This Row],[Last5_Flag]]=1,1,0)</f>
        <v>1</v>
      </c>
      <c r="AL3200">
        <f>COUNTIFS(
    Table1[Player Name], Table1[[#This Row],[Player Name]],
    Table1[Position], Table1[[#This Row],[Position]]
)</f>
        <v>17</v>
      </c>
      <c r="AM3200" t="str" cm="1">
        <f t="array" ref="AM32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201" spans="1:39" x14ac:dyDescent="0.2">
      <c r="A3201" t="str">
        <f>TEXT(Table1[[#This Row],[Date]],"yyyymmdd") &amp; "_" &amp; (LEFT(D3201,3) &amp; "_" &amp; LEFT(E3201,3) &amp; "_" &amp; (Table1[[#This Row],[Game_no.]]))</f>
        <v>20260325_Fai_Fro_2</v>
      </c>
      <c r="B3201" s="1">
        <v>46106</v>
      </c>
      <c r="C3201" s="3">
        <v>2</v>
      </c>
      <c r="D3201" t="s">
        <v>168</v>
      </c>
      <c r="E3201" t="s">
        <v>338</v>
      </c>
      <c r="F3201" t="s">
        <v>338</v>
      </c>
      <c r="G3201" t="s">
        <v>168</v>
      </c>
      <c r="H3201" t="s">
        <v>340</v>
      </c>
      <c r="I3201" t="str">
        <f>TRIM(SUBSTITUTE(Table1[[#This Row],[Player]], " ", ""))</f>
        <v>Z.Marinello</v>
      </c>
      <c r="J3201">
        <v>3</v>
      </c>
      <c r="K3201">
        <v>1</v>
      </c>
      <c r="L3201">
        <v>2</v>
      </c>
      <c r="M3201">
        <v>1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f t="shared" si="139"/>
        <v>4</v>
      </c>
      <c r="W3201" t="s">
        <v>7</v>
      </c>
      <c r="X3201" s="3">
        <v>8</v>
      </c>
      <c r="Y3201">
        <v>0</v>
      </c>
      <c r="AF3201">
        <f>Table1[[#This Row],[AB]]+Table1[[#This Row],[BB]]+Table1[[#This Row],[SF]]</f>
        <v>3</v>
      </c>
      <c r="AG3201">
        <f>Table1[[#This Row],[H]]+Table1[[#This Row],[BB]]</f>
        <v>2</v>
      </c>
      <c r="AH3201">
        <f>Table1[[#This Row],[H]]-Table1[[#This Row],[2B]]-Table1[[#This Row],[3B]]-Table1[[#This Row],[HR]]</f>
        <v>1</v>
      </c>
      <c r="AI3201" s="3">
        <f>IF(Table1[[#This Row],[Team_Game_Number]] &gt;_xlfn.MAXIFS(Table1[Team_Game_Number],Table1[Team],Table1[[#This Row],[Team]]) - 5,1,0)</f>
        <v>1</v>
      </c>
      <c r="AJ3201" cm="1">
        <f t="array" ref="AJ3201">MATCH(Table1[[#This Row],[Game_ID]],_xlfn.UNIQUE(_xlfn._xlws.FILTER(Table1[Game_ID],Table1[Team]=Table1[[#This Row],[Team]])),0)</f>
        <v>17</v>
      </c>
      <c r="AK3201">
        <f>IF(Table1[[#This Row],[Last5_Flag]]=1,1,0)</f>
        <v>1</v>
      </c>
      <c r="AL3201">
        <f>COUNTIFS(
    Table1[Player Name], Table1[[#This Row],[Player Name]],
    Table1[Position], Table1[[#This Row],[Position]]
)</f>
        <v>16</v>
      </c>
      <c r="AM3201" t="str" cm="1">
        <f t="array" ref="AM32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202" spans="1:39" x14ac:dyDescent="0.2">
      <c r="A3202" t="str">
        <f>TEXT(Table1[[#This Row],[Date]],"yyyymmdd") &amp; "_" &amp; (LEFT(D3202,3) &amp; "_" &amp; LEFT(E3202,3) &amp; "_" &amp; (Table1[[#This Row],[Game_no.]]))</f>
        <v>20260325_Fai_Fro_2</v>
      </c>
      <c r="B3202" s="1">
        <v>46106</v>
      </c>
      <c r="C3202" s="3">
        <v>2</v>
      </c>
      <c r="D3202" t="s">
        <v>168</v>
      </c>
      <c r="E3202" t="s">
        <v>338</v>
      </c>
      <c r="F3202" t="s">
        <v>338</v>
      </c>
      <c r="G3202" t="s">
        <v>168</v>
      </c>
      <c r="H3202" t="s">
        <v>372</v>
      </c>
      <c r="I3202" t="str">
        <f>TRIM(SUBSTITUTE(Table1[[#This Row],[Player]], " ", ""))</f>
        <v>R.Durnall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f t="shared" si="139"/>
        <v>0</v>
      </c>
      <c r="W3202" t="s">
        <v>73</v>
      </c>
      <c r="X3202" s="3"/>
      <c r="Y3202">
        <v>0</v>
      </c>
      <c r="AF3202">
        <f>Table1[[#This Row],[AB]]+Table1[[#This Row],[BB]]+Table1[[#This Row],[SF]]</f>
        <v>0</v>
      </c>
      <c r="AG3202">
        <f>Table1[[#This Row],[H]]+Table1[[#This Row],[BB]]</f>
        <v>0</v>
      </c>
      <c r="AH3202">
        <f>Table1[[#This Row],[H]]-Table1[[#This Row],[2B]]-Table1[[#This Row],[3B]]-Table1[[#This Row],[HR]]</f>
        <v>0</v>
      </c>
      <c r="AI3202" s="3">
        <f>IF(Table1[[#This Row],[Team_Game_Number]] &gt;_xlfn.MAXIFS(Table1[Team_Game_Number],Table1[Team],Table1[[#This Row],[Team]]) - 5,1,0)</f>
        <v>1</v>
      </c>
      <c r="AJ3202" cm="1">
        <f t="array" ref="AJ3202">MATCH(Table1[[#This Row],[Game_ID]],_xlfn.UNIQUE(_xlfn._xlws.FILTER(Table1[Game_ID],Table1[Team]=Table1[[#This Row],[Team]])),0)</f>
        <v>17</v>
      </c>
      <c r="AK3202">
        <f>IF(Table1[[#This Row],[Last5_Flag]]=1,1,0)</f>
        <v>1</v>
      </c>
      <c r="AL3202">
        <f>COUNTIFS(
    Table1[Player Name], Table1[[#This Row],[Player Name]],
    Table1[Position], Table1[[#This Row],[Position]]
)</f>
        <v>6</v>
      </c>
      <c r="AM3202" t="str" cm="1">
        <f t="array" ref="AM32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203" spans="1:39" x14ac:dyDescent="0.2">
      <c r="A3203" t="str">
        <f>TEXT(Table1[[#This Row],[Date]],"yyyymmdd") &amp; "_" &amp; (LEFT(D3203,3) &amp; "_" &amp; LEFT(E3203,3) &amp; "_" &amp; (Table1[[#This Row],[Game_no.]]))</f>
        <v>20260325_Fai_Fro_2</v>
      </c>
      <c r="B3203" s="1">
        <v>46106</v>
      </c>
      <c r="C3203" s="3">
        <v>2</v>
      </c>
      <c r="D3203" t="s">
        <v>168</v>
      </c>
      <c r="E3203" t="s">
        <v>338</v>
      </c>
      <c r="F3203" t="s">
        <v>338</v>
      </c>
      <c r="G3203" t="s">
        <v>168</v>
      </c>
      <c r="H3203" t="s">
        <v>348</v>
      </c>
      <c r="I3203" t="str">
        <f>TRIM(SUBSTITUTE(Table1[[#This Row],[Player]], " ", ""))</f>
        <v>S.Magee</v>
      </c>
      <c r="J3203">
        <v>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f t="shared" si="139"/>
        <v>0</v>
      </c>
      <c r="W3203" t="s">
        <v>43</v>
      </c>
      <c r="X3203" s="3">
        <v>9</v>
      </c>
      <c r="Y3203">
        <v>0</v>
      </c>
      <c r="AF3203">
        <f>Table1[[#This Row],[AB]]+Table1[[#This Row],[BB]]+Table1[[#This Row],[SF]]</f>
        <v>2</v>
      </c>
      <c r="AG3203">
        <f>Table1[[#This Row],[H]]+Table1[[#This Row],[BB]]</f>
        <v>0</v>
      </c>
      <c r="AH3203">
        <f>Table1[[#This Row],[H]]-Table1[[#This Row],[2B]]-Table1[[#This Row],[3B]]-Table1[[#This Row],[HR]]</f>
        <v>0</v>
      </c>
      <c r="AI3203" s="3">
        <f>IF(Table1[[#This Row],[Team_Game_Number]] &gt;_xlfn.MAXIFS(Table1[Team_Game_Number],Table1[Team],Table1[[#This Row],[Team]]) - 5,1,0)</f>
        <v>1</v>
      </c>
      <c r="AJ3203" cm="1">
        <f t="array" ref="AJ3203">MATCH(Table1[[#This Row],[Game_ID]],_xlfn.UNIQUE(_xlfn._xlws.FILTER(Table1[Game_ID],Table1[Team]=Table1[[#This Row],[Team]])),0)</f>
        <v>17</v>
      </c>
      <c r="AK3203">
        <f>IF(Table1[[#This Row],[Last5_Flag]]=1,1,0)</f>
        <v>1</v>
      </c>
      <c r="AL3203">
        <f>COUNTIFS(
    Table1[Player Name], Table1[[#This Row],[Player Name]],
    Table1[Position], Table1[[#This Row],[Position]]
)</f>
        <v>9</v>
      </c>
      <c r="AM3203" t="str" cm="1">
        <f t="array" ref="AM32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04" spans="1:39" x14ac:dyDescent="0.2">
      <c r="A3204" t="str">
        <f>TEXT(Table1[[#This Row],[Date]],"yyyymmdd") &amp; "_" &amp; (LEFT(D3204,3) &amp; "_" &amp; LEFT(E3204,3) &amp; "_" &amp; (Table1[[#This Row],[Game_no.]]))</f>
        <v>20260325_Fai_Fro_2</v>
      </c>
      <c r="B3204" s="1">
        <v>46106</v>
      </c>
      <c r="C3204" s="3">
        <v>2</v>
      </c>
      <c r="D3204" t="s">
        <v>168</v>
      </c>
      <c r="E3204" t="s">
        <v>338</v>
      </c>
      <c r="F3204" t="s">
        <v>338</v>
      </c>
      <c r="G3204" t="s">
        <v>168</v>
      </c>
      <c r="H3204" t="s">
        <v>345</v>
      </c>
      <c r="I3204" t="str">
        <f>TRIM(SUBSTITUTE(Table1[[#This Row],[Player]], " ", ""))</f>
        <v>I.Donaldson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f t="shared" si="139"/>
        <v>0</v>
      </c>
      <c r="W3204" t="s">
        <v>58</v>
      </c>
      <c r="X3204" s="3"/>
      <c r="Y3204">
        <v>0</v>
      </c>
      <c r="Z3204">
        <v>6</v>
      </c>
      <c r="AA3204">
        <v>5</v>
      </c>
      <c r="AB3204">
        <v>3</v>
      </c>
      <c r="AC3204">
        <v>1</v>
      </c>
      <c r="AD3204">
        <v>5</v>
      </c>
      <c r="AE3204">
        <v>8</v>
      </c>
      <c r="AF3204">
        <f>Table1[[#This Row],[AB]]+Table1[[#This Row],[BB]]+Table1[[#This Row],[SF]]</f>
        <v>0</v>
      </c>
      <c r="AG3204">
        <f>Table1[[#This Row],[H]]+Table1[[#This Row],[BB]]</f>
        <v>0</v>
      </c>
      <c r="AH3204">
        <f>Table1[[#This Row],[H]]-Table1[[#This Row],[2B]]-Table1[[#This Row],[3B]]-Table1[[#This Row],[HR]]</f>
        <v>0</v>
      </c>
      <c r="AI3204" s="3">
        <f>IF(Table1[[#This Row],[Team_Game_Number]] &gt;_xlfn.MAXIFS(Table1[Team_Game_Number],Table1[Team],Table1[[#This Row],[Team]]) - 5,1,0)</f>
        <v>1</v>
      </c>
      <c r="AJ3204" cm="1">
        <f t="array" ref="AJ3204">MATCH(Table1[[#This Row],[Game_ID]],_xlfn.UNIQUE(_xlfn._xlws.FILTER(Table1[Game_ID],Table1[Team]=Table1[[#This Row],[Team]])),0)</f>
        <v>17</v>
      </c>
      <c r="AK3204">
        <f>IF(Table1[[#This Row],[Last5_Flag]]=1,1,0)</f>
        <v>1</v>
      </c>
      <c r="AL3204">
        <f>COUNTIFS(
    Table1[Player Name], Table1[[#This Row],[Player Name]],
    Table1[Position], Table1[[#This Row],[Position]]
)</f>
        <v>6</v>
      </c>
      <c r="AM3204" t="str" cm="1">
        <f t="array" ref="AM32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05" spans="1:39" x14ac:dyDescent="0.2">
      <c r="A3205" t="str">
        <f>TEXT(Table1[[#This Row],[Date]],"yyyymmdd") &amp; "_" &amp; (LEFT(D3205,3) &amp; "_" &amp; LEFT(E3205,3) &amp; "_" &amp; (Table1[[#This Row],[Game_no.]]))</f>
        <v>20260325_Wes_Whe_2</v>
      </c>
      <c r="B3205" s="1">
        <v>46106</v>
      </c>
      <c r="C3205" s="3">
        <v>2</v>
      </c>
      <c r="D3205" t="s">
        <v>152</v>
      </c>
      <c r="E3205" t="s">
        <v>270</v>
      </c>
      <c r="F3205" t="s">
        <v>270</v>
      </c>
      <c r="G3205" t="s">
        <v>152</v>
      </c>
      <c r="H3205" t="s">
        <v>330</v>
      </c>
      <c r="I3205" t="str">
        <f>TRIM(SUBSTITUTE(Table1[[#This Row],[Player]], " ", ""))</f>
        <v>M.Harrison</v>
      </c>
      <c r="J3205">
        <v>3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f t="shared" si="139"/>
        <v>0</v>
      </c>
      <c r="W3205" t="s">
        <v>54</v>
      </c>
      <c r="X3205" s="3">
        <v>1</v>
      </c>
      <c r="Y3205">
        <v>0</v>
      </c>
      <c r="AF3205">
        <f>Table1[[#This Row],[AB]]+Table1[[#This Row],[BB]]+Table1[[#This Row],[SF]]</f>
        <v>3</v>
      </c>
      <c r="AG3205">
        <f>Table1[[#This Row],[H]]+Table1[[#This Row],[BB]]</f>
        <v>0</v>
      </c>
      <c r="AH3205">
        <f>Table1[[#This Row],[H]]-Table1[[#This Row],[2B]]-Table1[[#This Row],[3B]]-Table1[[#This Row],[HR]]</f>
        <v>0</v>
      </c>
      <c r="AI3205" s="3">
        <f>IF(Table1[[#This Row],[Team_Game_Number]] &gt;_xlfn.MAXIFS(Table1[Team_Game_Number],Table1[Team],Table1[[#This Row],[Team]]) - 5,1,0)</f>
        <v>1</v>
      </c>
      <c r="AJ3205" cm="1">
        <f t="array" ref="AJ3205">MATCH(Table1[[#This Row],[Game_ID]],_xlfn.UNIQUE(_xlfn._xlws.FILTER(Table1[Game_ID],Table1[Team]=Table1[[#This Row],[Team]])),0)</f>
        <v>24</v>
      </c>
      <c r="AK3205">
        <f>IF(Table1[[#This Row],[Last5_Flag]]=1,1,0)</f>
        <v>1</v>
      </c>
      <c r="AL3205">
        <f>COUNTIFS(
    Table1[Player Name], Table1[[#This Row],[Player Name]],
    Table1[Position], Table1[[#This Row],[Position]]
)</f>
        <v>11</v>
      </c>
      <c r="AM3205" t="str" cm="1">
        <f t="array" ref="AM32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206" spans="1:39" x14ac:dyDescent="0.2">
      <c r="A3206" t="str">
        <f>TEXT(Table1[[#This Row],[Date]],"yyyymmdd") &amp; "_" &amp; (LEFT(D3206,3) &amp; "_" &amp; LEFT(E3206,3) &amp; "_" &amp; (Table1[[#This Row],[Game_no.]]))</f>
        <v>20260325_Wes_Whe_2</v>
      </c>
      <c r="B3206" s="1">
        <v>46106</v>
      </c>
      <c r="C3206" s="3">
        <v>2</v>
      </c>
      <c r="D3206" t="s">
        <v>152</v>
      </c>
      <c r="E3206" t="s">
        <v>270</v>
      </c>
      <c r="F3206" t="s">
        <v>270</v>
      </c>
      <c r="G3206" t="s">
        <v>152</v>
      </c>
      <c r="H3206" t="s">
        <v>282</v>
      </c>
      <c r="I3206" t="str">
        <f>TRIM(SUBSTITUTE(Table1[[#This Row],[Player]], " ", ""))</f>
        <v>A.Kresak</v>
      </c>
      <c r="J3206">
        <v>3</v>
      </c>
      <c r="K3206">
        <v>0</v>
      </c>
      <c r="L3206">
        <v>0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f t="shared" si="139"/>
        <v>0</v>
      </c>
      <c r="W3206" t="s">
        <v>53</v>
      </c>
      <c r="X3206" s="3">
        <v>2</v>
      </c>
      <c r="Y3206">
        <v>0</v>
      </c>
      <c r="AF3206">
        <f>Table1[[#This Row],[AB]]+Table1[[#This Row],[BB]]+Table1[[#This Row],[SF]]</f>
        <v>3</v>
      </c>
      <c r="AG3206">
        <f>Table1[[#This Row],[H]]+Table1[[#This Row],[BB]]</f>
        <v>0</v>
      </c>
      <c r="AH3206">
        <f>Table1[[#This Row],[H]]-Table1[[#This Row],[2B]]-Table1[[#This Row],[3B]]-Table1[[#This Row],[HR]]</f>
        <v>0</v>
      </c>
      <c r="AI3206" s="3">
        <f>IF(Table1[[#This Row],[Team_Game_Number]] &gt;_xlfn.MAXIFS(Table1[Team_Game_Number],Table1[Team],Table1[[#This Row],[Team]]) - 5,1,0)</f>
        <v>1</v>
      </c>
      <c r="AJ3206" cm="1">
        <f t="array" ref="AJ3206">MATCH(Table1[[#This Row],[Game_ID]],_xlfn.UNIQUE(_xlfn._xlws.FILTER(Table1[Game_ID],Table1[Team]=Table1[[#This Row],[Team]])),0)</f>
        <v>24</v>
      </c>
      <c r="AK3206">
        <f>IF(Table1[[#This Row],[Last5_Flag]]=1,1,0)</f>
        <v>1</v>
      </c>
      <c r="AL3206">
        <f>COUNTIFS(
    Table1[Player Name], Table1[[#This Row],[Player Name]],
    Table1[Position], Table1[[#This Row],[Position]]
)</f>
        <v>19</v>
      </c>
      <c r="AM3206" t="str" cm="1">
        <f t="array" ref="AM32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207" spans="1:39" x14ac:dyDescent="0.2">
      <c r="A3207" t="str">
        <f>TEXT(Table1[[#This Row],[Date]],"yyyymmdd") &amp; "_" &amp; (LEFT(D3207,3) &amp; "_" &amp; LEFT(E3207,3) &amp; "_" &amp; (Table1[[#This Row],[Game_no.]]))</f>
        <v>20260325_Wes_Whe_2</v>
      </c>
      <c r="B3207" s="1">
        <v>46106</v>
      </c>
      <c r="C3207" s="3">
        <v>2</v>
      </c>
      <c r="D3207" t="s">
        <v>152</v>
      </c>
      <c r="E3207" t="s">
        <v>270</v>
      </c>
      <c r="F3207" t="s">
        <v>270</v>
      </c>
      <c r="G3207" t="s">
        <v>152</v>
      </c>
      <c r="H3207" t="s">
        <v>274</v>
      </c>
      <c r="I3207" t="str">
        <f>TRIM(SUBSTITUTE(Table1[[#This Row],[Player]], " ", ""))</f>
        <v>M.Burns</v>
      </c>
      <c r="J3207">
        <v>3</v>
      </c>
      <c r="K3207">
        <v>0</v>
      </c>
      <c r="L3207">
        <v>0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f t="shared" si="139"/>
        <v>0</v>
      </c>
      <c r="W3207" t="s">
        <v>8</v>
      </c>
      <c r="X3207" s="3">
        <v>3</v>
      </c>
      <c r="Y3207">
        <v>0</v>
      </c>
      <c r="AF3207">
        <f>Table1[[#This Row],[AB]]+Table1[[#This Row],[BB]]+Table1[[#This Row],[SF]]</f>
        <v>3</v>
      </c>
      <c r="AG3207">
        <f>Table1[[#This Row],[H]]+Table1[[#This Row],[BB]]</f>
        <v>0</v>
      </c>
      <c r="AH3207">
        <f>Table1[[#This Row],[H]]-Table1[[#This Row],[2B]]-Table1[[#This Row],[3B]]-Table1[[#This Row],[HR]]</f>
        <v>0</v>
      </c>
      <c r="AI3207" s="3">
        <f>IF(Table1[[#This Row],[Team_Game_Number]] &gt;_xlfn.MAXIFS(Table1[Team_Game_Number],Table1[Team],Table1[[#This Row],[Team]]) - 5,1,0)</f>
        <v>1</v>
      </c>
      <c r="AJ3207" cm="1">
        <f t="array" ref="AJ3207">MATCH(Table1[[#This Row],[Game_ID]],_xlfn.UNIQUE(_xlfn._xlws.FILTER(Table1[Game_ID],Table1[Team]=Table1[[#This Row],[Team]])),0)</f>
        <v>24</v>
      </c>
      <c r="AK3207">
        <f>IF(Table1[[#This Row],[Last5_Flag]]=1,1,0)</f>
        <v>1</v>
      </c>
      <c r="AL3207">
        <f>COUNTIFS(
    Table1[Player Name], Table1[[#This Row],[Player Name]],
    Table1[Position], Table1[[#This Row],[Position]]
)</f>
        <v>15</v>
      </c>
      <c r="AM3207" t="str" cm="1">
        <f t="array" ref="AM32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208" spans="1:39" x14ac:dyDescent="0.2">
      <c r="A3208" t="str">
        <f>TEXT(Table1[[#This Row],[Date]],"yyyymmdd") &amp; "_" &amp; (LEFT(D3208,3) &amp; "_" &amp; LEFT(E3208,3) &amp; "_" &amp; (Table1[[#This Row],[Game_no.]]))</f>
        <v>20260325_Wes_Whe_2</v>
      </c>
      <c r="B3208" s="1">
        <v>46106</v>
      </c>
      <c r="C3208" s="3">
        <v>2</v>
      </c>
      <c r="D3208" t="s">
        <v>152</v>
      </c>
      <c r="E3208" t="s">
        <v>270</v>
      </c>
      <c r="F3208" t="s">
        <v>270</v>
      </c>
      <c r="G3208" t="s">
        <v>152</v>
      </c>
      <c r="H3208" t="s">
        <v>277</v>
      </c>
      <c r="I3208" t="str">
        <f>TRIM(SUBSTITUTE(Table1[[#This Row],[Player]], " ", ""))</f>
        <v>M.Clark</v>
      </c>
      <c r="J3208">
        <v>3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f t="shared" si="139"/>
        <v>0</v>
      </c>
      <c r="W3208" t="s">
        <v>43</v>
      </c>
      <c r="X3208" s="3">
        <v>4</v>
      </c>
      <c r="Y3208">
        <v>0</v>
      </c>
      <c r="AF3208">
        <f>Table1[[#This Row],[AB]]+Table1[[#This Row],[BB]]+Table1[[#This Row],[SF]]</f>
        <v>3</v>
      </c>
      <c r="AG3208">
        <f>Table1[[#This Row],[H]]+Table1[[#This Row],[BB]]</f>
        <v>0</v>
      </c>
      <c r="AH3208">
        <f>Table1[[#This Row],[H]]-Table1[[#This Row],[2B]]-Table1[[#This Row],[3B]]-Table1[[#This Row],[HR]]</f>
        <v>0</v>
      </c>
      <c r="AI3208" s="3">
        <f>IF(Table1[[#This Row],[Team_Game_Number]] &gt;_xlfn.MAXIFS(Table1[Team_Game_Number],Table1[Team],Table1[[#This Row],[Team]]) - 5,1,0)</f>
        <v>1</v>
      </c>
      <c r="AJ3208" cm="1">
        <f t="array" ref="AJ3208">MATCH(Table1[[#This Row],[Game_ID]],_xlfn.UNIQUE(_xlfn._xlws.FILTER(Table1[Game_ID],Table1[Team]=Table1[[#This Row],[Team]])),0)</f>
        <v>24</v>
      </c>
      <c r="AK3208">
        <f>IF(Table1[[#This Row],[Last5_Flag]]=1,1,0)</f>
        <v>1</v>
      </c>
      <c r="AL3208">
        <f>COUNTIFS(
    Table1[Player Name], Table1[[#This Row],[Player Name]],
    Table1[Position], Table1[[#This Row],[Position]]
)</f>
        <v>2</v>
      </c>
      <c r="AM3208" t="str" cm="1">
        <f t="array" ref="AM32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209" spans="1:39" x14ac:dyDescent="0.2">
      <c r="A3209" t="str">
        <f>TEXT(Table1[[#This Row],[Date]],"yyyymmdd") &amp; "_" &amp; (LEFT(D3209,3) &amp; "_" &amp; LEFT(E3209,3) &amp; "_" &amp; (Table1[[#This Row],[Game_no.]]))</f>
        <v>20260325_Wes_Whe_2</v>
      </c>
      <c r="B3209" s="1">
        <v>46106</v>
      </c>
      <c r="C3209" s="3">
        <v>2</v>
      </c>
      <c r="D3209" t="s">
        <v>152</v>
      </c>
      <c r="E3209" t="s">
        <v>270</v>
      </c>
      <c r="F3209" t="s">
        <v>270</v>
      </c>
      <c r="G3209" t="s">
        <v>152</v>
      </c>
      <c r="H3209" t="s">
        <v>278</v>
      </c>
      <c r="I3209" t="str">
        <f>TRIM(SUBSTITUTE(Table1[[#This Row],[Player]], " ", ""))</f>
        <v>E.Troxel</v>
      </c>
      <c r="J3209">
        <v>2</v>
      </c>
      <c r="K3209">
        <v>0</v>
      </c>
      <c r="L3209">
        <v>0</v>
      </c>
      <c r="M3209">
        <v>0</v>
      </c>
      <c r="N3209">
        <v>0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f t="shared" si="139"/>
        <v>0</v>
      </c>
      <c r="W3209" t="s">
        <v>52</v>
      </c>
      <c r="X3209" s="3">
        <v>5</v>
      </c>
      <c r="Y3209">
        <v>0</v>
      </c>
      <c r="AF3209">
        <f>Table1[[#This Row],[AB]]+Table1[[#This Row],[BB]]+Table1[[#This Row],[SF]]</f>
        <v>2</v>
      </c>
      <c r="AG3209">
        <f>Table1[[#This Row],[H]]+Table1[[#This Row],[BB]]</f>
        <v>0</v>
      </c>
      <c r="AH3209">
        <f>Table1[[#This Row],[H]]-Table1[[#This Row],[2B]]-Table1[[#This Row],[3B]]-Table1[[#This Row],[HR]]</f>
        <v>0</v>
      </c>
      <c r="AI3209" s="3">
        <f>IF(Table1[[#This Row],[Team_Game_Number]] &gt;_xlfn.MAXIFS(Table1[Team_Game_Number],Table1[Team],Table1[[#This Row],[Team]]) - 5,1,0)</f>
        <v>1</v>
      </c>
      <c r="AJ3209" cm="1">
        <f t="array" ref="AJ3209">MATCH(Table1[[#This Row],[Game_ID]],_xlfn.UNIQUE(_xlfn._xlws.FILTER(Table1[Game_ID],Table1[Team]=Table1[[#This Row],[Team]])),0)</f>
        <v>24</v>
      </c>
      <c r="AK3209">
        <f>IF(Table1[[#This Row],[Last5_Flag]]=1,1,0)</f>
        <v>1</v>
      </c>
      <c r="AL3209">
        <f>COUNTIFS(
    Table1[Player Name], Table1[[#This Row],[Player Name]],
    Table1[Position], Table1[[#This Row],[Position]]
)</f>
        <v>15</v>
      </c>
      <c r="AM3209" t="str" cm="1">
        <f t="array" ref="AM32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10" spans="1:39" x14ac:dyDescent="0.2">
      <c r="A3210" t="str">
        <f>TEXT(Table1[[#This Row],[Date]],"yyyymmdd") &amp; "_" &amp; (LEFT(D3210,3) &amp; "_" &amp; LEFT(E3210,3) &amp; "_" &amp; (Table1[[#This Row],[Game_no.]]))</f>
        <v>20260325_Wes_Whe_2</v>
      </c>
      <c r="B3210" s="1">
        <v>46106</v>
      </c>
      <c r="C3210" s="3">
        <v>2</v>
      </c>
      <c r="D3210" t="s">
        <v>152</v>
      </c>
      <c r="E3210" t="s">
        <v>270</v>
      </c>
      <c r="F3210" t="s">
        <v>270</v>
      </c>
      <c r="G3210" t="s">
        <v>152</v>
      </c>
      <c r="H3210" t="s">
        <v>279</v>
      </c>
      <c r="I3210" t="str">
        <f>TRIM(SUBSTITUTE(Table1[[#This Row],[Player]], " ", ""))</f>
        <v>T.Walsh</v>
      </c>
      <c r="J3210">
        <v>2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f t="shared" si="139"/>
        <v>0</v>
      </c>
      <c r="W3210" t="s">
        <v>48</v>
      </c>
      <c r="X3210" s="3">
        <v>6</v>
      </c>
      <c r="Y3210">
        <v>0</v>
      </c>
      <c r="AF3210">
        <f>Table1[[#This Row],[AB]]+Table1[[#This Row],[BB]]+Table1[[#This Row],[SF]]</f>
        <v>2</v>
      </c>
      <c r="AG3210">
        <f>Table1[[#This Row],[H]]+Table1[[#This Row],[BB]]</f>
        <v>0</v>
      </c>
      <c r="AH3210">
        <f>Table1[[#This Row],[H]]-Table1[[#This Row],[2B]]-Table1[[#This Row],[3B]]-Table1[[#This Row],[HR]]</f>
        <v>0</v>
      </c>
      <c r="AI3210" s="3">
        <f>IF(Table1[[#This Row],[Team_Game_Number]] &gt;_xlfn.MAXIFS(Table1[Team_Game_Number],Table1[Team],Table1[[#This Row],[Team]]) - 5,1,0)</f>
        <v>1</v>
      </c>
      <c r="AJ3210" cm="1">
        <f t="array" ref="AJ3210">MATCH(Table1[[#This Row],[Game_ID]],_xlfn.UNIQUE(_xlfn._xlws.FILTER(Table1[Game_ID],Table1[Team]=Table1[[#This Row],[Team]])),0)</f>
        <v>24</v>
      </c>
      <c r="AK3210">
        <f>IF(Table1[[#This Row],[Last5_Flag]]=1,1,0)</f>
        <v>1</v>
      </c>
      <c r="AL3210">
        <f>COUNTIFS(
    Table1[Player Name], Table1[[#This Row],[Player Name]],
    Table1[Position], Table1[[#This Row],[Position]]
)</f>
        <v>5</v>
      </c>
      <c r="AM3210" t="str" cm="1">
        <f t="array" ref="AM32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211" spans="1:39" x14ac:dyDescent="0.2">
      <c r="A3211" t="str">
        <f>TEXT(Table1[[#This Row],[Date]],"yyyymmdd") &amp; "_" &amp; (LEFT(D3211,3) &amp; "_" &amp; LEFT(E3211,3) &amp; "_" &amp; (Table1[[#This Row],[Game_no.]]))</f>
        <v>20260325_Wes_Whe_2</v>
      </c>
      <c r="B3211" s="1">
        <v>46106</v>
      </c>
      <c r="C3211" s="3">
        <v>2</v>
      </c>
      <c r="D3211" t="s">
        <v>152</v>
      </c>
      <c r="E3211" t="s">
        <v>270</v>
      </c>
      <c r="F3211" t="s">
        <v>270</v>
      </c>
      <c r="G3211" t="s">
        <v>152</v>
      </c>
      <c r="H3211" t="s">
        <v>377</v>
      </c>
      <c r="I3211" t="str">
        <f>TRIM(SUBSTITUTE(Table1[[#This Row],[Player]], " ", ""))</f>
        <v>P.Villarreal</v>
      </c>
      <c r="J3211">
        <v>2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f t="shared" si="139"/>
        <v>1</v>
      </c>
      <c r="W3211" t="s">
        <v>50</v>
      </c>
      <c r="X3211" s="3">
        <v>7</v>
      </c>
      <c r="Y3211">
        <v>0</v>
      </c>
      <c r="AF3211">
        <f>Table1[[#This Row],[AB]]+Table1[[#This Row],[BB]]+Table1[[#This Row],[SF]]</f>
        <v>2</v>
      </c>
      <c r="AG3211">
        <f>Table1[[#This Row],[H]]+Table1[[#This Row],[BB]]</f>
        <v>1</v>
      </c>
      <c r="AH3211">
        <f>Table1[[#This Row],[H]]-Table1[[#This Row],[2B]]-Table1[[#This Row],[3B]]-Table1[[#This Row],[HR]]</f>
        <v>1</v>
      </c>
      <c r="AI3211" s="3">
        <f>IF(Table1[[#This Row],[Team_Game_Number]] &gt;_xlfn.MAXIFS(Table1[Team_Game_Number],Table1[Team],Table1[[#This Row],[Team]]) - 5,1,0)</f>
        <v>1</v>
      </c>
      <c r="AJ3211" cm="1">
        <f t="array" ref="AJ3211">MATCH(Table1[[#This Row],[Game_ID]],_xlfn.UNIQUE(_xlfn._xlws.FILTER(Table1[Game_ID],Table1[Team]=Table1[[#This Row],[Team]])),0)</f>
        <v>24</v>
      </c>
      <c r="AK3211">
        <f>IF(Table1[[#This Row],[Last5_Flag]]=1,1,0)</f>
        <v>1</v>
      </c>
      <c r="AL3211">
        <f>COUNTIFS(
    Table1[Player Name], Table1[[#This Row],[Player Name]],
    Table1[Position], Table1[[#This Row],[Position]]
)</f>
        <v>2</v>
      </c>
      <c r="AM3211" t="str" cm="1">
        <f t="array" ref="AM32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212" spans="1:39" x14ac:dyDescent="0.2">
      <c r="A3212" t="str">
        <f>TEXT(Table1[[#This Row],[Date]],"yyyymmdd") &amp; "_" &amp; (LEFT(D3212,3) &amp; "_" &amp; LEFT(E3212,3) &amp; "_" &amp; (Table1[[#This Row],[Game_no.]]))</f>
        <v>20260325_Wes_Whe_2</v>
      </c>
      <c r="B3212" s="1">
        <v>46106</v>
      </c>
      <c r="C3212" s="3">
        <v>2</v>
      </c>
      <c r="D3212" t="s">
        <v>152</v>
      </c>
      <c r="E3212" t="s">
        <v>270</v>
      </c>
      <c r="F3212" t="s">
        <v>270</v>
      </c>
      <c r="G3212" t="s">
        <v>152</v>
      </c>
      <c r="H3212" t="s">
        <v>271</v>
      </c>
      <c r="I3212" t="str">
        <f>TRIM(SUBSTITUTE(Table1[[#This Row],[Player]], " ", ""))</f>
        <v>G.Mummery</v>
      </c>
      <c r="J3212">
        <v>2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f t="shared" si="139"/>
        <v>0</v>
      </c>
      <c r="W3212" t="s">
        <v>7</v>
      </c>
      <c r="X3212" s="3">
        <v>8</v>
      </c>
      <c r="Y3212">
        <v>0</v>
      </c>
      <c r="AF3212">
        <f>Table1[[#This Row],[AB]]+Table1[[#This Row],[BB]]+Table1[[#This Row],[SF]]</f>
        <v>2</v>
      </c>
      <c r="AG3212">
        <f>Table1[[#This Row],[H]]+Table1[[#This Row],[BB]]</f>
        <v>0</v>
      </c>
      <c r="AH3212">
        <f>Table1[[#This Row],[H]]-Table1[[#This Row],[2B]]-Table1[[#This Row],[3B]]-Table1[[#This Row],[HR]]</f>
        <v>0</v>
      </c>
      <c r="AI3212" s="3">
        <f>IF(Table1[[#This Row],[Team_Game_Number]] &gt;_xlfn.MAXIFS(Table1[Team_Game_Number],Table1[Team],Table1[[#This Row],[Team]]) - 5,1,0)</f>
        <v>1</v>
      </c>
      <c r="AJ3212" cm="1">
        <f t="array" ref="AJ3212">MATCH(Table1[[#This Row],[Game_ID]],_xlfn.UNIQUE(_xlfn._xlws.FILTER(Table1[Game_ID],Table1[Team]=Table1[[#This Row],[Team]])),0)</f>
        <v>24</v>
      </c>
      <c r="AK3212">
        <f>IF(Table1[[#This Row],[Last5_Flag]]=1,1,0)</f>
        <v>1</v>
      </c>
      <c r="AL3212">
        <f>COUNTIFS(
    Table1[Player Name], Table1[[#This Row],[Player Name]],
    Table1[Position], Table1[[#This Row],[Position]]
)</f>
        <v>23</v>
      </c>
      <c r="AM3212" t="str" cm="1">
        <f t="array" ref="AM32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213" spans="1:39" x14ac:dyDescent="0.2">
      <c r="A3213" t="str">
        <f>TEXT(Table1[[#This Row],[Date]],"yyyymmdd") &amp; "_" &amp; (LEFT(D3213,3) &amp; "_" &amp; LEFT(E3213,3) &amp; "_" &amp; (Table1[[#This Row],[Game_no.]]))</f>
        <v>20260325_Wes_Whe_2</v>
      </c>
      <c r="B3213" s="1">
        <v>46106</v>
      </c>
      <c r="C3213" s="3">
        <v>2</v>
      </c>
      <c r="D3213" t="s">
        <v>152</v>
      </c>
      <c r="E3213" t="s">
        <v>270</v>
      </c>
      <c r="F3213" t="s">
        <v>270</v>
      </c>
      <c r="G3213" t="s">
        <v>152</v>
      </c>
      <c r="H3213" t="s">
        <v>275</v>
      </c>
      <c r="I3213" t="str">
        <f>TRIM(SUBSTITUTE(Table1[[#This Row],[Player]], " ", ""))</f>
        <v>M.Holp</v>
      </c>
      <c r="J3213">
        <v>1</v>
      </c>
      <c r="K3213">
        <v>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f t="shared" si="139"/>
        <v>1</v>
      </c>
      <c r="W3213" t="s">
        <v>57</v>
      </c>
      <c r="X3213" s="3">
        <v>9</v>
      </c>
      <c r="Y3213">
        <v>0</v>
      </c>
      <c r="AF3213">
        <f>Table1[[#This Row],[AB]]+Table1[[#This Row],[BB]]+Table1[[#This Row],[SF]]</f>
        <v>1</v>
      </c>
      <c r="AG3213">
        <f>Table1[[#This Row],[H]]+Table1[[#This Row],[BB]]</f>
        <v>1</v>
      </c>
      <c r="AH3213">
        <f>Table1[[#This Row],[H]]-Table1[[#This Row],[2B]]-Table1[[#This Row],[3B]]-Table1[[#This Row],[HR]]</f>
        <v>1</v>
      </c>
      <c r="AI3213" s="3">
        <f>IF(Table1[[#This Row],[Team_Game_Number]] &gt;_xlfn.MAXIFS(Table1[Team_Game_Number],Table1[Team],Table1[[#This Row],[Team]]) - 5,1,0)</f>
        <v>1</v>
      </c>
      <c r="AJ3213" cm="1">
        <f t="array" ref="AJ3213">MATCH(Table1[[#This Row],[Game_ID]],_xlfn.UNIQUE(_xlfn._xlws.FILTER(Table1[Game_ID],Table1[Team]=Table1[[#This Row],[Team]])),0)</f>
        <v>24</v>
      </c>
      <c r="AK3213">
        <f>IF(Table1[[#This Row],[Last5_Flag]]=1,1,0)</f>
        <v>1</v>
      </c>
      <c r="AL3213">
        <f>COUNTIFS(
    Table1[Player Name], Table1[[#This Row],[Player Name]],
    Table1[Position], Table1[[#This Row],[Position]]
)</f>
        <v>22</v>
      </c>
      <c r="AM3213" t="str" cm="1">
        <f t="array" ref="AM32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214" spans="1:39" x14ac:dyDescent="0.2">
      <c r="A3214" t="str">
        <f>TEXT(Table1[[#This Row],[Date]],"yyyymmdd") &amp; "_" &amp; (LEFT(D3214,3) &amp; "_" &amp; LEFT(E3214,3) &amp; "_" &amp; (Table1[[#This Row],[Game_no.]]))</f>
        <v>20260325_Wes_Whe_2</v>
      </c>
      <c r="B3214" s="1">
        <v>46106</v>
      </c>
      <c r="C3214" s="3">
        <v>2</v>
      </c>
      <c r="D3214" t="s">
        <v>152</v>
      </c>
      <c r="E3214" t="s">
        <v>270</v>
      </c>
      <c r="F3214" t="s">
        <v>270</v>
      </c>
      <c r="G3214" t="s">
        <v>152</v>
      </c>
      <c r="H3214" t="s">
        <v>284</v>
      </c>
      <c r="I3214" t="str">
        <f>TRIM(SUBSTITUTE(Table1[[#This Row],[Player]], " ", ""))</f>
        <v>R.Peters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f t="shared" si="139"/>
        <v>0</v>
      </c>
      <c r="W3214" t="s">
        <v>58</v>
      </c>
      <c r="X3214" s="3"/>
      <c r="Y3214">
        <v>0</v>
      </c>
      <c r="Z3214">
        <v>5</v>
      </c>
      <c r="AA3214">
        <v>8</v>
      </c>
      <c r="AB3214">
        <v>6</v>
      </c>
      <c r="AC3214">
        <v>6</v>
      </c>
      <c r="AD3214">
        <v>1</v>
      </c>
      <c r="AE3214">
        <v>1</v>
      </c>
      <c r="AF3214">
        <f>Table1[[#This Row],[AB]]+Table1[[#This Row],[BB]]+Table1[[#This Row],[SF]]</f>
        <v>0</v>
      </c>
      <c r="AG3214">
        <f>Table1[[#This Row],[H]]+Table1[[#This Row],[BB]]</f>
        <v>0</v>
      </c>
      <c r="AH3214">
        <f>Table1[[#This Row],[H]]-Table1[[#This Row],[2B]]-Table1[[#This Row],[3B]]-Table1[[#This Row],[HR]]</f>
        <v>0</v>
      </c>
      <c r="AI3214" s="3">
        <f>IF(Table1[[#This Row],[Team_Game_Number]] &gt;_xlfn.MAXIFS(Table1[Team_Game_Number],Table1[Team],Table1[[#This Row],[Team]]) - 5,1,0)</f>
        <v>1</v>
      </c>
      <c r="AJ3214" cm="1">
        <f t="array" ref="AJ3214">MATCH(Table1[[#This Row],[Game_ID]],_xlfn.UNIQUE(_xlfn._xlws.FILTER(Table1[Game_ID],Table1[Team]=Table1[[#This Row],[Team]])),0)</f>
        <v>24</v>
      </c>
      <c r="AK3214">
        <f>IF(Table1[[#This Row],[Last5_Flag]]=1,1,0)</f>
        <v>1</v>
      </c>
      <c r="AL3214">
        <f>COUNTIFS(
    Table1[Player Name], Table1[[#This Row],[Player Name]],
    Table1[Position], Table1[[#This Row],[Position]]
)</f>
        <v>14</v>
      </c>
      <c r="AM3214" t="str" cm="1">
        <f t="array" ref="AM32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215" spans="1:39" x14ac:dyDescent="0.2">
      <c r="A3215" t="str">
        <f>TEXT(Table1[[#This Row],[Date]],"yyyymmdd") &amp; "_" &amp; (LEFT(D3215,3) &amp; "_" &amp; LEFT(E3215,3) &amp; "_" &amp; (Table1[[#This Row],[Game_no.]]))</f>
        <v>20260325_Wes_Whe_2</v>
      </c>
      <c r="B3215" s="1">
        <v>46106</v>
      </c>
      <c r="C3215" s="3">
        <v>2</v>
      </c>
      <c r="D3215" t="s">
        <v>152</v>
      </c>
      <c r="E3215" t="s">
        <v>270</v>
      </c>
      <c r="F3215" t="s">
        <v>270</v>
      </c>
      <c r="G3215" t="s">
        <v>152</v>
      </c>
      <c r="H3215" t="s">
        <v>324</v>
      </c>
      <c r="I3215" t="str">
        <f>TRIM(SUBSTITUTE(Table1[[#This Row],[Player]], " ", ""))</f>
        <v>J.Busseri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f t="shared" si="139"/>
        <v>0</v>
      </c>
      <c r="W3215" t="s">
        <v>58</v>
      </c>
      <c r="X3215" s="3"/>
      <c r="Y3215">
        <v>0</v>
      </c>
      <c r="Z3215">
        <v>0.66700000000000004</v>
      </c>
      <c r="AA3215">
        <v>3</v>
      </c>
      <c r="AB3215">
        <v>5</v>
      </c>
      <c r="AC3215">
        <v>5</v>
      </c>
      <c r="AD3215">
        <v>0</v>
      </c>
      <c r="AE3215">
        <v>0</v>
      </c>
      <c r="AF3215">
        <f>Table1[[#This Row],[AB]]+Table1[[#This Row],[BB]]+Table1[[#This Row],[SF]]</f>
        <v>0</v>
      </c>
      <c r="AG3215">
        <f>Table1[[#This Row],[H]]+Table1[[#This Row],[BB]]</f>
        <v>0</v>
      </c>
      <c r="AH3215">
        <f>Table1[[#This Row],[H]]-Table1[[#This Row],[2B]]-Table1[[#This Row],[3B]]-Table1[[#This Row],[HR]]</f>
        <v>0</v>
      </c>
      <c r="AI3215" s="3">
        <f>IF(Table1[[#This Row],[Team_Game_Number]] &gt;_xlfn.MAXIFS(Table1[Team_Game_Number],Table1[Team],Table1[[#This Row],[Team]]) - 5,1,0)</f>
        <v>1</v>
      </c>
      <c r="AJ3215" cm="1">
        <f t="array" ref="AJ3215">MATCH(Table1[[#This Row],[Game_ID]],_xlfn.UNIQUE(_xlfn._xlws.FILTER(Table1[Game_ID],Table1[Team]=Table1[[#This Row],[Team]])),0)</f>
        <v>24</v>
      </c>
      <c r="AK3215">
        <f>IF(Table1[[#This Row],[Last5_Flag]]=1,1,0)</f>
        <v>1</v>
      </c>
      <c r="AL3215">
        <f>COUNTIFS(
    Table1[Player Name], Table1[[#This Row],[Player Name]],
    Table1[Position], Table1[[#This Row],[Position]]
)</f>
        <v>1</v>
      </c>
      <c r="AM3215" t="str" cm="1">
        <f t="array" ref="AM32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216" spans="1:39" x14ac:dyDescent="0.2">
      <c r="A3216" t="str">
        <f>TEXT(Table1[[#This Row],[Date]],"yyyymmdd") &amp; "_" &amp; (LEFT(D3216,3) &amp; "_" &amp; LEFT(E3216,3) &amp; "_" &amp; (Table1[[#This Row],[Game_no.]]))</f>
        <v>20260325_Wes_Whe_2</v>
      </c>
      <c r="B3216" s="1">
        <v>46106</v>
      </c>
      <c r="C3216" s="3">
        <v>2</v>
      </c>
      <c r="D3216" t="s">
        <v>152</v>
      </c>
      <c r="E3216" t="s">
        <v>270</v>
      </c>
      <c r="F3216" t="s">
        <v>152</v>
      </c>
      <c r="G3216" t="s">
        <v>270</v>
      </c>
      <c r="H3216" t="s">
        <v>162</v>
      </c>
      <c r="I3216" t="str">
        <f>TRIM(SUBSTITUTE(Table1[[#This Row],[Player]], " ", ""))</f>
        <v>P.Tucker</v>
      </c>
      <c r="J3216">
        <v>4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f t="shared" si="139"/>
        <v>1</v>
      </c>
      <c r="W3216" t="s">
        <v>57</v>
      </c>
      <c r="X3216" s="3">
        <v>1</v>
      </c>
      <c r="Y3216">
        <v>0</v>
      </c>
      <c r="AF3216">
        <f>Table1[[#This Row],[AB]]+Table1[[#This Row],[BB]]+Table1[[#This Row],[SF]]</f>
        <v>4</v>
      </c>
      <c r="AG3216">
        <f>Table1[[#This Row],[H]]+Table1[[#This Row],[BB]]</f>
        <v>1</v>
      </c>
      <c r="AH3216">
        <f>Table1[[#This Row],[H]]-Table1[[#This Row],[2B]]-Table1[[#This Row],[3B]]-Table1[[#This Row],[HR]]</f>
        <v>1</v>
      </c>
      <c r="AI3216" s="3">
        <f>IF(Table1[[#This Row],[Team_Game_Number]] &gt;_xlfn.MAXIFS(Table1[Team_Game_Number],Table1[Team],Table1[[#This Row],[Team]]) - 5,1,0)</f>
        <v>1</v>
      </c>
      <c r="AJ3216" cm="1">
        <f t="array" ref="AJ3216">MATCH(Table1[[#This Row],[Game_ID]],_xlfn.UNIQUE(_xlfn._xlws.FILTER(Table1[Game_ID],Table1[Team]=Table1[[#This Row],[Team]])),0)</f>
        <v>23</v>
      </c>
      <c r="AK3216">
        <f>IF(Table1[[#This Row],[Last5_Flag]]=1,1,0)</f>
        <v>1</v>
      </c>
      <c r="AL3216">
        <f>COUNTIFS(
    Table1[Player Name], Table1[[#This Row],[Player Name]],
    Table1[Position], Table1[[#This Row],[Position]]
)</f>
        <v>20</v>
      </c>
      <c r="AM3216" t="str" cm="1">
        <f t="array" ref="AM32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217" spans="1:39" x14ac:dyDescent="0.2">
      <c r="A3217" t="str">
        <f>TEXT(Table1[[#This Row],[Date]],"yyyymmdd") &amp; "_" &amp; (LEFT(D3217,3) &amp; "_" &amp; LEFT(E3217,3) &amp; "_" &amp; (Table1[[#This Row],[Game_no.]]))</f>
        <v>20260325_Wes_Whe_2</v>
      </c>
      <c r="B3217" s="1">
        <v>46106</v>
      </c>
      <c r="C3217" s="3">
        <v>2</v>
      </c>
      <c r="D3217" t="s">
        <v>152</v>
      </c>
      <c r="E3217" t="s">
        <v>270</v>
      </c>
      <c r="F3217" t="s">
        <v>152</v>
      </c>
      <c r="G3217" t="s">
        <v>270</v>
      </c>
      <c r="H3217" t="s">
        <v>156</v>
      </c>
      <c r="I3217" t="str">
        <f>TRIM(SUBSTITUTE(Table1[[#This Row],[Player]], " ", ""))</f>
        <v>S.Simon</v>
      </c>
      <c r="J3217">
        <v>3</v>
      </c>
      <c r="K3217">
        <v>3</v>
      </c>
      <c r="L3217">
        <v>3</v>
      </c>
      <c r="M3217">
        <v>2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f t="shared" si="139"/>
        <v>6</v>
      </c>
      <c r="W3217" t="s">
        <v>48</v>
      </c>
      <c r="X3217" s="3">
        <v>2</v>
      </c>
      <c r="Y3217">
        <v>0</v>
      </c>
      <c r="AF3217">
        <f>Table1[[#This Row],[AB]]+Table1[[#This Row],[BB]]+Table1[[#This Row],[SF]]</f>
        <v>3</v>
      </c>
      <c r="AG3217">
        <f>Table1[[#This Row],[H]]+Table1[[#This Row],[BB]]</f>
        <v>3</v>
      </c>
      <c r="AH3217">
        <f>Table1[[#This Row],[H]]-Table1[[#This Row],[2B]]-Table1[[#This Row],[3B]]-Table1[[#This Row],[HR]]</f>
        <v>2</v>
      </c>
      <c r="AI3217" s="3">
        <f>IF(Table1[[#This Row],[Team_Game_Number]] &gt;_xlfn.MAXIFS(Table1[Team_Game_Number],Table1[Team],Table1[[#This Row],[Team]]) - 5,1,0)</f>
        <v>1</v>
      </c>
      <c r="AJ3217" cm="1">
        <f t="array" ref="AJ3217">MATCH(Table1[[#This Row],[Game_ID]],_xlfn.UNIQUE(_xlfn._xlws.FILTER(Table1[Game_ID],Table1[Team]=Table1[[#This Row],[Team]])),0)</f>
        <v>23</v>
      </c>
      <c r="AK3217">
        <f>IF(Table1[[#This Row],[Last5_Flag]]=1,1,0)</f>
        <v>1</v>
      </c>
      <c r="AL3217">
        <f>COUNTIFS(
    Table1[Player Name], Table1[[#This Row],[Player Name]],
    Table1[Position], Table1[[#This Row],[Position]]
)</f>
        <v>17</v>
      </c>
      <c r="AM3217" t="str" cm="1">
        <f t="array" ref="AM32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218" spans="1:39" x14ac:dyDescent="0.2">
      <c r="A3218" t="str">
        <f>TEXT(Table1[[#This Row],[Date]],"yyyymmdd") &amp; "_" &amp; (LEFT(D3218,3) &amp; "_" &amp; LEFT(E3218,3) &amp; "_" &amp; (Table1[[#This Row],[Game_no.]]))</f>
        <v>20260325_Wes_Whe_2</v>
      </c>
      <c r="B3218" s="1">
        <v>46106</v>
      </c>
      <c r="C3218" s="3">
        <v>2</v>
      </c>
      <c r="D3218" t="s">
        <v>152</v>
      </c>
      <c r="E3218" t="s">
        <v>270</v>
      </c>
      <c r="F3218" t="s">
        <v>152</v>
      </c>
      <c r="G3218" t="s">
        <v>270</v>
      </c>
      <c r="H3218" t="s">
        <v>157</v>
      </c>
      <c r="I3218" t="str">
        <f>TRIM(SUBSTITUTE(Table1[[#This Row],[Player]], " ", ""))</f>
        <v>J.Conrad</v>
      </c>
      <c r="J3218">
        <v>3</v>
      </c>
      <c r="K3218">
        <v>1</v>
      </c>
      <c r="L3218">
        <v>2</v>
      </c>
      <c r="M3218">
        <v>2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f t="shared" si="139"/>
        <v>2</v>
      </c>
      <c r="W3218" t="s">
        <v>7</v>
      </c>
      <c r="X3218" s="3">
        <v>3</v>
      </c>
      <c r="Y3218">
        <v>0</v>
      </c>
      <c r="AF3218">
        <f>Table1[[#This Row],[AB]]+Table1[[#This Row],[BB]]+Table1[[#This Row],[SF]]</f>
        <v>3</v>
      </c>
      <c r="AG3218">
        <f>Table1[[#This Row],[H]]+Table1[[#This Row],[BB]]</f>
        <v>2</v>
      </c>
      <c r="AH3218">
        <f>Table1[[#This Row],[H]]-Table1[[#This Row],[2B]]-Table1[[#This Row],[3B]]-Table1[[#This Row],[HR]]</f>
        <v>2</v>
      </c>
      <c r="AI3218" s="3">
        <f>IF(Table1[[#This Row],[Team_Game_Number]] &gt;_xlfn.MAXIFS(Table1[Team_Game_Number],Table1[Team],Table1[[#This Row],[Team]]) - 5,1,0)</f>
        <v>1</v>
      </c>
      <c r="AJ3218" cm="1">
        <f t="array" ref="AJ3218">MATCH(Table1[[#This Row],[Game_ID]],_xlfn.UNIQUE(_xlfn._xlws.FILTER(Table1[Game_ID],Table1[Team]=Table1[[#This Row],[Team]])),0)</f>
        <v>23</v>
      </c>
      <c r="AK3218">
        <f>IF(Table1[[#This Row],[Last5_Flag]]=1,1,0)</f>
        <v>1</v>
      </c>
      <c r="AL3218">
        <f>COUNTIFS(
    Table1[Player Name], Table1[[#This Row],[Player Name]],
    Table1[Position], Table1[[#This Row],[Position]]
)</f>
        <v>26</v>
      </c>
      <c r="AM3218" t="str" cm="1">
        <f t="array" ref="AM32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219" spans="1:39" x14ac:dyDescent="0.2">
      <c r="A3219" t="str">
        <f>TEXT(Table1[[#This Row],[Date]],"yyyymmdd") &amp; "_" &amp; (LEFT(D3219,3) &amp; "_" &amp; LEFT(E3219,3) &amp; "_" &amp; (Table1[[#This Row],[Game_no.]]))</f>
        <v>20260325_Wes_Whe_2</v>
      </c>
      <c r="B3219" s="1">
        <v>46106</v>
      </c>
      <c r="C3219" s="3">
        <v>2</v>
      </c>
      <c r="D3219" t="s">
        <v>152</v>
      </c>
      <c r="E3219" t="s">
        <v>270</v>
      </c>
      <c r="F3219" t="s">
        <v>152</v>
      </c>
      <c r="G3219" t="s">
        <v>270</v>
      </c>
      <c r="H3219" t="s">
        <v>159</v>
      </c>
      <c r="I3219" t="str">
        <f>TRIM(SUBSTITUTE(Table1[[#This Row],[Player]], " ", ""))</f>
        <v>R.Mangold</v>
      </c>
      <c r="J3219">
        <v>3</v>
      </c>
      <c r="K3219">
        <v>0</v>
      </c>
      <c r="L3219">
        <v>0</v>
      </c>
      <c r="M3219">
        <v>1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f t="shared" si="139"/>
        <v>0</v>
      </c>
      <c r="W3219" t="s">
        <v>8</v>
      </c>
      <c r="X3219" s="3">
        <v>4</v>
      </c>
      <c r="Y3219">
        <v>0</v>
      </c>
      <c r="AF3219">
        <f>Table1[[#This Row],[AB]]+Table1[[#This Row],[BB]]+Table1[[#This Row],[SF]]</f>
        <v>4</v>
      </c>
      <c r="AG3219">
        <f>Table1[[#This Row],[H]]+Table1[[#This Row],[BB]]</f>
        <v>0</v>
      </c>
      <c r="AH3219">
        <f>Table1[[#This Row],[H]]-Table1[[#This Row],[2B]]-Table1[[#This Row],[3B]]-Table1[[#This Row],[HR]]</f>
        <v>0</v>
      </c>
      <c r="AI3219" s="3">
        <f>IF(Table1[[#This Row],[Team_Game_Number]] &gt;_xlfn.MAXIFS(Table1[Team_Game_Number],Table1[Team],Table1[[#This Row],[Team]]) - 5,1,0)</f>
        <v>1</v>
      </c>
      <c r="AJ3219" cm="1">
        <f t="array" ref="AJ3219">MATCH(Table1[[#This Row],[Game_ID]],_xlfn.UNIQUE(_xlfn._xlws.FILTER(Table1[Game_ID],Table1[Team]=Table1[[#This Row],[Team]])),0)</f>
        <v>23</v>
      </c>
      <c r="AK3219">
        <f>IF(Table1[[#This Row],[Last5_Flag]]=1,1,0)</f>
        <v>1</v>
      </c>
      <c r="AL3219">
        <f>COUNTIFS(
    Table1[Player Name], Table1[[#This Row],[Player Name]],
    Table1[Position], Table1[[#This Row],[Position]]
)</f>
        <v>9</v>
      </c>
      <c r="AM3219" t="str" cm="1">
        <f t="array" ref="AM32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220" spans="1:39" x14ac:dyDescent="0.2">
      <c r="A3220" t="str">
        <f>TEXT(Table1[[#This Row],[Date]],"yyyymmdd") &amp; "_" &amp; (LEFT(D3220,3) &amp; "_" &amp; LEFT(E3220,3) &amp; "_" &amp; (Table1[[#This Row],[Game_no.]]))</f>
        <v>20260325_Wes_Whe_2</v>
      </c>
      <c r="B3220" s="1">
        <v>46106</v>
      </c>
      <c r="C3220" s="3">
        <v>2</v>
      </c>
      <c r="D3220" t="s">
        <v>152</v>
      </c>
      <c r="E3220" t="s">
        <v>270</v>
      </c>
      <c r="F3220" t="s">
        <v>152</v>
      </c>
      <c r="G3220" t="s">
        <v>270</v>
      </c>
      <c r="H3220" t="s">
        <v>191</v>
      </c>
      <c r="I3220" t="str">
        <f>TRIM(SUBSTITUTE(Table1[[#This Row],[Player]], " ", ""))</f>
        <v>R.Ward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f t="shared" si="139"/>
        <v>0</v>
      </c>
      <c r="W3220" t="s">
        <v>73</v>
      </c>
      <c r="X3220" s="3"/>
      <c r="Y3220">
        <v>0</v>
      </c>
      <c r="AF3220">
        <f>Table1[[#This Row],[AB]]+Table1[[#This Row],[BB]]+Table1[[#This Row],[SF]]</f>
        <v>0</v>
      </c>
      <c r="AG3220">
        <f>Table1[[#This Row],[H]]+Table1[[#This Row],[BB]]</f>
        <v>0</v>
      </c>
      <c r="AH3220">
        <f>Table1[[#This Row],[H]]-Table1[[#This Row],[2B]]-Table1[[#This Row],[3B]]-Table1[[#This Row],[HR]]</f>
        <v>0</v>
      </c>
      <c r="AI3220" s="3">
        <f>IF(Table1[[#This Row],[Team_Game_Number]] &gt;_xlfn.MAXIFS(Table1[Team_Game_Number],Table1[Team],Table1[[#This Row],[Team]]) - 5,1,0)</f>
        <v>1</v>
      </c>
      <c r="AJ3220" cm="1">
        <f t="array" ref="AJ3220">MATCH(Table1[[#This Row],[Game_ID]],_xlfn.UNIQUE(_xlfn._xlws.FILTER(Table1[Game_ID],Table1[Team]=Table1[[#This Row],[Team]])),0)</f>
        <v>23</v>
      </c>
      <c r="AK3220">
        <f>IF(Table1[[#This Row],[Last5_Flag]]=1,1,0)</f>
        <v>1</v>
      </c>
      <c r="AL3220">
        <f>COUNTIFS(
    Table1[Player Name], Table1[[#This Row],[Player Name]],
    Table1[Position], Table1[[#This Row],[Position]]
)</f>
        <v>20</v>
      </c>
      <c r="AM3220" t="str" cm="1">
        <f t="array" ref="AM32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221" spans="1:39" x14ac:dyDescent="0.2">
      <c r="A3221" t="str">
        <f>TEXT(Table1[[#This Row],[Date]],"yyyymmdd") &amp; "_" &amp; (LEFT(D3221,3) &amp; "_" &amp; LEFT(E3221,3) &amp; "_" &amp; (Table1[[#This Row],[Game_no.]]))</f>
        <v>20260325_Wes_Whe_2</v>
      </c>
      <c r="B3221" s="1">
        <v>46106</v>
      </c>
      <c r="C3221" s="3">
        <v>2</v>
      </c>
      <c r="D3221" t="s">
        <v>152</v>
      </c>
      <c r="E3221" t="s">
        <v>270</v>
      </c>
      <c r="F3221" t="s">
        <v>152</v>
      </c>
      <c r="G3221" t="s">
        <v>270</v>
      </c>
      <c r="H3221" t="s">
        <v>158</v>
      </c>
      <c r="I3221" t="str">
        <f>TRIM(SUBSTITUTE(Table1[[#This Row],[Player]], " ", ""))</f>
        <v>A.Davis</v>
      </c>
      <c r="J3221">
        <v>3</v>
      </c>
      <c r="K3221">
        <v>1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f t="shared" si="139"/>
        <v>0</v>
      </c>
      <c r="W3221" t="s">
        <v>58</v>
      </c>
      <c r="X3221" s="3">
        <v>5</v>
      </c>
      <c r="Y3221">
        <v>1</v>
      </c>
      <c r="Z3221">
        <v>6</v>
      </c>
      <c r="AA3221">
        <v>2</v>
      </c>
      <c r="AB3221">
        <v>0</v>
      </c>
      <c r="AC3221">
        <v>0</v>
      </c>
      <c r="AD3221">
        <v>0</v>
      </c>
      <c r="AE3221">
        <v>3</v>
      </c>
      <c r="AF3221">
        <f>Table1[[#This Row],[AB]]+Table1[[#This Row],[BB]]+Table1[[#This Row],[SF]]</f>
        <v>3</v>
      </c>
      <c r="AG3221">
        <f>Table1[[#This Row],[H]]+Table1[[#This Row],[BB]]</f>
        <v>0</v>
      </c>
      <c r="AH3221">
        <f>Table1[[#This Row],[H]]-Table1[[#This Row],[2B]]-Table1[[#This Row],[3B]]-Table1[[#This Row],[HR]]</f>
        <v>0</v>
      </c>
      <c r="AI3221" s="3">
        <f>IF(Table1[[#This Row],[Team_Game_Number]] &gt;_xlfn.MAXIFS(Table1[Team_Game_Number],Table1[Team],Table1[[#This Row],[Team]]) - 5,1,0)</f>
        <v>1</v>
      </c>
      <c r="AJ3221" cm="1">
        <f t="array" ref="AJ3221">MATCH(Table1[[#This Row],[Game_ID]],_xlfn.UNIQUE(_xlfn._xlws.FILTER(Table1[Game_ID],Table1[Team]=Table1[[#This Row],[Team]])),0)</f>
        <v>23</v>
      </c>
      <c r="AK3221">
        <f>IF(Table1[[#This Row],[Last5_Flag]]=1,1,0)</f>
        <v>1</v>
      </c>
      <c r="AL3221">
        <f>COUNTIFS(
    Table1[Player Name], Table1[[#This Row],[Player Name]],
    Table1[Position], Table1[[#This Row],[Position]]
)</f>
        <v>4</v>
      </c>
      <c r="AM3221" t="str" cm="1">
        <f t="array" ref="AM32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3222" spans="1:39" x14ac:dyDescent="0.2">
      <c r="A3222" t="str">
        <f>TEXT(Table1[[#This Row],[Date]],"yyyymmdd") &amp; "_" &amp; (LEFT(D3222,3) &amp; "_" &amp; LEFT(E3222,3) &amp; "_" &amp; (Table1[[#This Row],[Game_no.]]))</f>
        <v>20260325_Wes_Whe_2</v>
      </c>
      <c r="B3222" s="1">
        <v>46106</v>
      </c>
      <c r="C3222" s="3">
        <v>2</v>
      </c>
      <c r="D3222" t="s">
        <v>152</v>
      </c>
      <c r="E3222" t="s">
        <v>270</v>
      </c>
      <c r="F3222" t="s">
        <v>152</v>
      </c>
      <c r="G3222" t="s">
        <v>270</v>
      </c>
      <c r="H3222" t="s">
        <v>153</v>
      </c>
      <c r="I3222" t="str">
        <f>TRIM(SUBSTITUTE(Table1[[#This Row],[Player]], " ", ""))</f>
        <v>J.Morr</v>
      </c>
      <c r="J3222">
        <v>4</v>
      </c>
      <c r="K3222">
        <v>1</v>
      </c>
      <c r="L3222">
        <v>2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f t="shared" si="139"/>
        <v>2</v>
      </c>
      <c r="W3222" t="s">
        <v>50</v>
      </c>
      <c r="X3222" s="3">
        <v>6</v>
      </c>
      <c r="Y3222">
        <v>0</v>
      </c>
      <c r="AF3222">
        <f>Table1[[#This Row],[AB]]+Table1[[#This Row],[BB]]+Table1[[#This Row],[SF]]</f>
        <v>4</v>
      </c>
      <c r="AG3222">
        <f>Table1[[#This Row],[H]]+Table1[[#This Row],[BB]]</f>
        <v>2</v>
      </c>
      <c r="AH3222">
        <f>Table1[[#This Row],[H]]-Table1[[#This Row],[2B]]-Table1[[#This Row],[3B]]-Table1[[#This Row],[HR]]</f>
        <v>2</v>
      </c>
      <c r="AI3222" s="3">
        <f>IF(Table1[[#This Row],[Team_Game_Number]] &gt;_xlfn.MAXIFS(Table1[Team_Game_Number],Table1[Team],Table1[[#This Row],[Team]]) - 5,1,0)</f>
        <v>1</v>
      </c>
      <c r="AJ3222" cm="1">
        <f t="array" ref="AJ3222">MATCH(Table1[[#This Row],[Game_ID]],_xlfn.UNIQUE(_xlfn._xlws.FILTER(Table1[Game_ID],Table1[Team]=Table1[[#This Row],[Team]])),0)</f>
        <v>23</v>
      </c>
      <c r="AK3222">
        <f>IF(Table1[[#This Row],[Last5_Flag]]=1,1,0)</f>
        <v>1</v>
      </c>
      <c r="AL3222">
        <f>COUNTIFS(
    Table1[Player Name], Table1[[#This Row],[Player Name]],
    Table1[Position], Table1[[#This Row],[Position]]
)</f>
        <v>3</v>
      </c>
      <c r="AM3222" t="str" cm="1">
        <f t="array" ref="AM32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23" spans="1:39" x14ac:dyDescent="0.2">
      <c r="A3223" t="str">
        <f>TEXT(Table1[[#This Row],[Date]],"yyyymmdd") &amp; "_" &amp; (LEFT(D3223,3) &amp; "_" &amp; LEFT(E3223,3) &amp; "_" &amp; (Table1[[#This Row],[Game_no.]]))</f>
        <v>20260325_Wes_Whe_2</v>
      </c>
      <c r="B3223" s="1">
        <v>46106</v>
      </c>
      <c r="C3223" s="3">
        <v>2</v>
      </c>
      <c r="D3223" t="s">
        <v>152</v>
      </c>
      <c r="E3223" t="s">
        <v>270</v>
      </c>
      <c r="F3223" t="s">
        <v>152</v>
      </c>
      <c r="G3223" t="s">
        <v>270</v>
      </c>
      <c r="H3223" t="s">
        <v>230</v>
      </c>
      <c r="I3223" t="str">
        <f>TRIM(SUBSTITUTE(Table1[[#This Row],[Player]], " ", ""))</f>
        <v>I.McKee</v>
      </c>
      <c r="J3223">
        <v>3</v>
      </c>
      <c r="K3223">
        <v>1</v>
      </c>
      <c r="L3223">
        <v>2</v>
      </c>
      <c r="M3223">
        <v>4</v>
      </c>
      <c r="N3223">
        <v>0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0</v>
      </c>
      <c r="V3223">
        <f t="shared" si="139"/>
        <v>6</v>
      </c>
      <c r="W3223" t="s">
        <v>43</v>
      </c>
      <c r="X3223" s="3">
        <v>7</v>
      </c>
      <c r="Y3223">
        <v>0</v>
      </c>
      <c r="AF3223">
        <f>Table1[[#This Row],[AB]]+Table1[[#This Row],[BB]]+Table1[[#This Row],[SF]]</f>
        <v>3</v>
      </c>
      <c r="AG3223">
        <f>Table1[[#This Row],[H]]+Table1[[#This Row],[BB]]</f>
        <v>2</v>
      </c>
      <c r="AH3223">
        <f>Table1[[#This Row],[H]]-Table1[[#This Row],[2B]]-Table1[[#This Row],[3B]]-Table1[[#This Row],[HR]]</f>
        <v>1</v>
      </c>
      <c r="AI3223" s="3">
        <f>IF(Table1[[#This Row],[Team_Game_Number]] &gt;_xlfn.MAXIFS(Table1[Team_Game_Number],Table1[Team],Table1[[#This Row],[Team]]) - 5,1,0)</f>
        <v>1</v>
      </c>
      <c r="AJ3223" cm="1">
        <f t="array" ref="AJ3223">MATCH(Table1[[#This Row],[Game_ID]],_xlfn.UNIQUE(_xlfn._xlws.FILTER(Table1[Game_ID],Table1[Team]=Table1[[#This Row],[Team]])),0)</f>
        <v>23</v>
      </c>
      <c r="AK3223">
        <f>IF(Table1[[#This Row],[Last5_Flag]]=1,1,0)</f>
        <v>1</v>
      </c>
      <c r="AL3223">
        <f>COUNTIFS(
    Table1[Player Name], Table1[[#This Row],[Player Name]],
    Table1[Position], Table1[[#This Row],[Position]]
)</f>
        <v>16</v>
      </c>
      <c r="AM3223" t="str" cm="1">
        <f t="array" ref="AM32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24" spans="1:39" x14ac:dyDescent="0.2">
      <c r="A3224" t="str">
        <f>TEXT(Table1[[#This Row],[Date]],"yyyymmdd") &amp; "_" &amp; (LEFT(D3224,3) &amp; "_" &amp; LEFT(E3224,3) &amp; "_" &amp; (Table1[[#This Row],[Game_no.]]))</f>
        <v>20260325_Wes_Whe_2</v>
      </c>
      <c r="B3224" s="1">
        <v>46106</v>
      </c>
      <c r="C3224" s="3">
        <v>2</v>
      </c>
      <c r="D3224" t="s">
        <v>152</v>
      </c>
      <c r="E3224" t="s">
        <v>270</v>
      </c>
      <c r="F3224" t="s">
        <v>152</v>
      </c>
      <c r="G3224" t="s">
        <v>270</v>
      </c>
      <c r="H3224" t="s">
        <v>155</v>
      </c>
      <c r="I3224" t="str">
        <f>TRIM(SUBSTITUTE(Table1[[#This Row],[Player]], " ", ""))</f>
        <v>S.Harris</v>
      </c>
      <c r="J3224">
        <v>3</v>
      </c>
      <c r="K3224">
        <v>0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f t="shared" si="139"/>
        <v>3</v>
      </c>
      <c r="W3224" t="s">
        <v>54</v>
      </c>
      <c r="X3224" s="3">
        <v>8</v>
      </c>
      <c r="Y3224">
        <v>0</v>
      </c>
      <c r="AF3224">
        <f>Table1[[#This Row],[AB]]+Table1[[#This Row],[BB]]+Table1[[#This Row],[SF]]</f>
        <v>3</v>
      </c>
      <c r="AG3224">
        <f>Table1[[#This Row],[H]]+Table1[[#This Row],[BB]]</f>
        <v>1</v>
      </c>
      <c r="AH3224">
        <f>Table1[[#This Row],[H]]-Table1[[#This Row],[2B]]-Table1[[#This Row],[3B]]-Table1[[#This Row],[HR]]</f>
        <v>0</v>
      </c>
      <c r="AI3224" s="3">
        <f>IF(Table1[[#This Row],[Team_Game_Number]] &gt;_xlfn.MAXIFS(Table1[Team_Game_Number],Table1[Team],Table1[[#This Row],[Team]]) - 5,1,0)</f>
        <v>1</v>
      </c>
      <c r="AJ3224" cm="1">
        <f t="array" ref="AJ3224">MATCH(Table1[[#This Row],[Game_ID]],_xlfn.UNIQUE(_xlfn._xlws.FILTER(Table1[Game_ID],Table1[Team]=Table1[[#This Row],[Team]])),0)</f>
        <v>23</v>
      </c>
      <c r="AK3224">
        <f>IF(Table1[[#This Row],[Last5_Flag]]=1,1,0)</f>
        <v>1</v>
      </c>
      <c r="AL3224">
        <f>COUNTIFS(
    Table1[Player Name], Table1[[#This Row],[Player Name]],
    Table1[Position], Table1[[#This Row],[Position]]
)</f>
        <v>5</v>
      </c>
      <c r="AM3224" t="str" cm="1">
        <f t="array" ref="AM32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25" spans="1:39" x14ac:dyDescent="0.2">
      <c r="A3225" t="str">
        <f>TEXT(Table1[[#This Row],[Date]],"yyyymmdd") &amp; "_" &amp; (LEFT(D3225,3) &amp; "_" &amp; LEFT(E3225,3) &amp; "_" &amp; (Table1[[#This Row],[Game_no.]]))</f>
        <v>20260325_Wes_Whe_2</v>
      </c>
      <c r="B3225" s="1">
        <v>46106</v>
      </c>
      <c r="C3225" s="3">
        <v>2</v>
      </c>
      <c r="D3225" t="s">
        <v>152</v>
      </c>
      <c r="E3225" t="s">
        <v>270</v>
      </c>
      <c r="F3225" t="s">
        <v>152</v>
      </c>
      <c r="G3225" t="s">
        <v>270</v>
      </c>
      <c r="H3225" t="s">
        <v>195</v>
      </c>
      <c r="I3225" t="str">
        <f>TRIM(SUBSTITUTE(Table1[[#This Row],[Player]], " ", ""))</f>
        <v>K.Harris</v>
      </c>
      <c r="J3225">
        <v>0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f t="shared" si="139"/>
        <v>0</v>
      </c>
      <c r="W3225" t="s">
        <v>73</v>
      </c>
      <c r="X3225" s="3"/>
      <c r="Y3225">
        <v>0</v>
      </c>
      <c r="AF3225">
        <f>Table1[[#This Row],[AB]]+Table1[[#This Row],[BB]]+Table1[[#This Row],[SF]]</f>
        <v>0</v>
      </c>
      <c r="AG3225">
        <f>Table1[[#This Row],[H]]+Table1[[#This Row],[BB]]</f>
        <v>0</v>
      </c>
      <c r="AH3225">
        <f>Table1[[#This Row],[H]]-Table1[[#This Row],[2B]]-Table1[[#This Row],[3B]]-Table1[[#This Row],[HR]]</f>
        <v>0</v>
      </c>
      <c r="AI3225" s="3">
        <f>IF(Table1[[#This Row],[Team_Game_Number]] &gt;_xlfn.MAXIFS(Table1[Team_Game_Number],Table1[Team],Table1[[#This Row],[Team]]) - 5,1,0)</f>
        <v>1</v>
      </c>
      <c r="AJ3225" cm="1">
        <f t="array" ref="AJ3225">MATCH(Table1[[#This Row],[Game_ID]],_xlfn.UNIQUE(_xlfn._xlws.FILTER(Table1[Game_ID],Table1[Team]=Table1[[#This Row],[Team]])),0)</f>
        <v>23</v>
      </c>
      <c r="AK3225">
        <f>IF(Table1[[#This Row],[Last5_Flag]]=1,1,0)</f>
        <v>1</v>
      </c>
      <c r="AL3225">
        <f>COUNTIFS(
    Table1[Player Name], Table1[[#This Row],[Player Name]],
    Table1[Position], Table1[[#This Row],[Position]]
)</f>
        <v>11</v>
      </c>
      <c r="AM3225" t="str" cm="1">
        <f t="array" ref="AM32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226" spans="1:39" x14ac:dyDescent="0.2">
      <c r="A3226" t="str">
        <f>TEXT(Table1[[#This Row],[Date]],"yyyymmdd") &amp; "_" &amp; (LEFT(D3226,3) &amp; "_" &amp; LEFT(E3226,3) &amp; "_" &amp; (Table1[[#This Row],[Game_no.]]))</f>
        <v>20260325_Wes_Whe_2</v>
      </c>
      <c r="B3226" s="1">
        <v>46106</v>
      </c>
      <c r="C3226" s="3">
        <v>2</v>
      </c>
      <c r="D3226" t="s">
        <v>152</v>
      </c>
      <c r="E3226" t="s">
        <v>270</v>
      </c>
      <c r="F3226" t="s">
        <v>152</v>
      </c>
      <c r="G3226" t="s">
        <v>270</v>
      </c>
      <c r="H3226" t="s">
        <v>197</v>
      </c>
      <c r="I3226" t="str">
        <f>TRIM(SUBSTITUTE(Table1[[#This Row],[Player]], " ", ""))</f>
        <v>D.Deitrick</v>
      </c>
      <c r="J3226">
        <v>0</v>
      </c>
      <c r="K3226">
        <v>1</v>
      </c>
      <c r="L3226">
        <v>0</v>
      </c>
      <c r="M3226">
        <v>0</v>
      </c>
      <c r="N3226">
        <v>1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f t="shared" si="139"/>
        <v>0</v>
      </c>
      <c r="W3226" t="s">
        <v>264</v>
      </c>
      <c r="X3226" s="3">
        <v>9</v>
      </c>
      <c r="Y3226">
        <v>0</v>
      </c>
      <c r="AF3226">
        <f>Table1[[#This Row],[AB]]+Table1[[#This Row],[BB]]+Table1[[#This Row],[SF]]</f>
        <v>1</v>
      </c>
      <c r="AG3226">
        <f>Table1[[#This Row],[H]]+Table1[[#This Row],[BB]]</f>
        <v>1</v>
      </c>
      <c r="AH3226">
        <f>Table1[[#This Row],[H]]-Table1[[#This Row],[2B]]-Table1[[#This Row],[3B]]-Table1[[#This Row],[HR]]</f>
        <v>0</v>
      </c>
      <c r="AI3226" s="3">
        <f>IF(Table1[[#This Row],[Team_Game_Number]] &gt;_xlfn.MAXIFS(Table1[Team_Game_Number],Table1[Team],Table1[[#This Row],[Team]]) - 5,1,0)</f>
        <v>1</v>
      </c>
      <c r="AJ3226" cm="1">
        <f t="array" ref="AJ3226">MATCH(Table1[[#This Row],[Game_ID]],_xlfn.UNIQUE(_xlfn._xlws.FILTER(Table1[Game_ID],Table1[Team]=Table1[[#This Row],[Team]])),0)</f>
        <v>23</v>
      </c>
      <c r="AK3226">
        <f>IF(Table1[[#This Row],[Last5_Flag]]=1,1,0)</f>
        <v>1</v>
      </c>
      <c r="AL3226">
        <f>COUNTIFS(
    Table1[Player Name], Table1[[#This Row],[Player Name]],
    Table1[Position], Table1[[#This Row],[Position]]
)</f>
        <v>1</v>
      </c>
      <c r="AM3226" t="str" cm="1">
        <f t="array" ref="AM32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227" spans="1:39" x14ac:dyDescent="0.2">
      <c r="A3227" t="str">
        <f>TEXT(Table1[[#This Row],[Date]],"yyyymmdd") &amp; "_" &amp; (LEFT(D3227,3) &amp; "_" &amp; LEFT(E3227,3) &amp; "_" &amp; (Table1[[#This Row],[Game_no.]]))</f>
        <v>20260325_Wes_Whe_2</v>
      </c>
      <c r="B3227" s="1">
        <v>46106</v>
      </c>
      <c r="C3227" s="3">
        <v>2</v>
      </c>
      <c r="D3227" t="s">
        <v>152</v>
      </c>
      <c r="E3227" t="s">
        <v>270</v>
      </c>
      <c r="F3227" t="s">
        <v>152</v>
      </c>
      <c r="G3227" t="s">
        <v>270</v>
      </c>
      <c r="H3227" t="s">
        <v>196</v>
      </c>
      <c r="I3227" t="str">
        <f>TRIM(SUBSTITUTE(Table1[[#This Row],[Player]], " ", ""))</f>
        <v>D.Homer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f t="shared" si="139"/>
        <v>0</v>
      </c>
      <c r="W3227" t="s">
        <v>74</v>
      </c>
      <c r="X3227" s="3">
        <v>9</v>
      </c>
      <c r="Y3227">
        <v>0</v>
      </c>
      <c r="AF3227">
        <f>Table1[[#This Row],[AB]]+Table1[[#This Row],[BB]]+Table1[[#This Row],[SF]]</f>
        <v>0</v>
      </c>
      <c r="AG3227">
        <f>Table1[[#This Row],[H]]+Table1[[#This Row],[BB]]</f>
        <v>0</v>
      </c>
      <c r="AH3227">
        <f>Table1[[#This Row],[H]]-Table1[[#This Row],[2B]]-Table1[[#This Row],[3B]]-Table1[[#This Row],[HR]]</f>
        <v>0</v>
      </c>
      <c r="AI3227" s="3">
        <f>IF(Table1[[#This Row],[Team_Game_Number]] &gt;_xlfn.MAXIFS(Table1[Team_Game_Number],Table1[Team],Table1[[#This Row],[Team]]) - 5,1,0)</f>
        <v>1</v>
      </c>
      <c r="AJ3227" cm="1">
        <f t="array" ref="AJ3227">MATCH(Table1[[#This Row],[Game_ID]],_xlfn.UNIQUE(_xlfn._xlws.FILTER(Table1[Game_ID],Table1[Team]=Table1[[#This Row],[Team]])),0)</f>
        <v>23</v>
      </c>
      <c r="AK3227">
        <f>IF(Table1[[#This Row],[Last5_Flag]]=1,1,0)</f>
        <v>1</v>
      </c>
      <c r="AL3227">
        <f>COUNTIFS(
    Table1[Player Name], Table1[[#This Row],[Player Name]],
    Table1[Position], Table1[[#This Row],[Position]]
)</f>
        <v>5</v>
      </c>
      <c r="AM3227" t="str" cm="1">
        <f t="array" ref="AM32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228" spans="1:39" x14ac:dyDescent="0.2">
      <c r="A3228" t="str">
        <f>TEXT(Table1[[#This Row],[Date]],"yyyymmdd") &amp; "_" &amp; (LEFT(D3228,3) &amp; "_" &amp; LEFT(E3228,3) &amp; "_" &amp; (Table1[[#This Row],[Game_no.]]))</f>
        <v>20260325_Wes_Whe_2</v>
      </c>
      <c r="B3228" s="1">
        <v>46106</v>
      </c>
      <c r="C3228" s="3">
        <v>2</v>
      </c>
      <c r="D3228" t="s">
        <v>152</v>
      </c>
      <c r="E3228" t="s">
        <v>270</v>
      </c>
      <c r="F3228" t="s">
        <v>152</v>
      </c>
      <c r="G3228" t="s">
        <v>270</v>
      </c>
      <c r="H3228" t="s">
        <v>328</v>
      </c>
      <c r="I3228" t="str">
        <f>TRIM(SUBSTITUTE(Table1[[#This Row],[Player]], " ", ""))</f>
        <v>C.Reece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f t="shared" si="139"/>
        <v>0</v>
      </c>
      <c r="W3228" t="s">
        <v>52</v>
      </c>
      <c r="X3228" s="3"/>
      <c r="Y3228">
        <v>0</v>
      </c>
      <c r="AF3228">
        <f>Table1[[#This Row],[AB]]+Table1[[#This Row],[BB]]+Table1[[#This Row],[SF]]</f>
        <v>0</v>
      </c>
      <c r="AG3228">
        <f>Table1[[#This Row],[H]]+Table1[[#This Row],[BB]]</f>
        <v>0</v>
      </c>
      <c r="AH3228">
        <f>Table1[[#This Row],[H]]-Table1[[#This Row],[2B]]-Table1[[#This Row],[3B]]-Table1[[#This Row],[HR]]</f>
        <v>0</v>
      </c>
      <c r="AI3228" s="3">
        <f>IF(Table1[[#This Row],[Team_Game_Number]] &gt;_xlfn.MAXIFS(Table1[Team_Game_Number],Table1[Team],Table1[[#This Row],[Team]]) - 5,1,0)</f>
        <v>1</v>
      </c>
      <c r="AJ3228" cm="1">
        <f t="array" ref="AJ3228">MATCH(Table1[[#This Row],[Game_ID]],_xlfn.UNIQUE(_xlfn._xlws.FILTER(Table1[Game_ID],Table1[Team]=Table1[[#This Row],[Team]])),0)</f>
        <v>23</v>
      </c>
      <c r="AK3228">
        <f>IF(Table1[[#This Row],[Last5_Flag]]=1,1,0)</f>
        <v>1</v>
      </c>
      <c r="AL3228">
        <f>COUNTIFS(
    Table1[Player Name], Table1[[#This Row],[Player Name]],
    Table1[Position], Table1[[#This Row],[Position]]
)</f>
        <v>10</v>
      </c>
      <c r="AM3228" t="str" cm="1">
        <f t="array" ref="AM32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29" spans="1:39" x14ac:dyDescent="0.2">
      <c r="A3229" t="str">
        <f>TEXT(Table1[[#This Row],[Date]],"yyyymmdd") &amp; "_" &amp; (LEFT(D3229,3) &amp; "_" &amp; LEFT(E3229,3) &amp; "_" &amp; (Table1[[#This Row],[Game_no.]]))</f>
        <v>20260325_UC_WVS_1</v>
      </c>
      <c r="B3229" s="1">
        <v>46106</v>
      </c>
      <c r="C3229" s="3">
        <v>1</v>
      </c>
      <c r="D3229" t="s">
        <v>201</v>
      </c>
      <c r="E3229" t="s">
        <v>130</v>
      </c>
      <c r="F3229" t="s">
        <v>201</v>
      </c>
      <c r="G3229" t="s">
        <v>130</v>
      </c>
      <c r="H3229" t="s">
        <v>202</v>
      </c>
      <c r="I3229" t="str">
        <f>TRIM(SUBSTITUTE(Table1[[#This Row],[Player]], " ", ""))</f>
        <v>E.Zucchero</v>
      </c>
      <c r="J3229">
        <v>2</v>
      </c>
      <c r="K3229">
        <v>2</v>
      </c>
      <c r="L3229">
        <v>2</v>
      </c>
      <c r="M3229">
        <v>0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f t="shared" si="139"/>
        <v>2</v>
      </c>
      <c r="W3229" t="s">
        <v>48</v>
      </c>
      <c r="X3229" s="3">
        <v>1</v>
      </c>
      <c r="Y3229">
        <v>2</v>
      </c>
      <c r="AF3229">
        <f>Table1[[#This Row],[AB]]+Table1[[#This Row],[BB]]+Table1[[#This Row],[SF]]</f>
        <v>3</v>
      </c>
      <c r="AG3229">
        <f>Table1[[#This Row],[H]]+Table1[[#This Row],[BB]]</f>
        <v>3</v>
      </c>
      <c r="AH3229">
        <f>Table1[[#This Row],[H]]-Table1[[#This Row],[2B]]-Table1[[#This Row],[3B]]-Table1[[#This Row],[HR]]</f>
        <v>2</v>
      </c>
      <c r="AI3229" s="3">
        <f>IF(Table1[[#This Row],[Team_Game_Number]] &gt;_xlfn.MAXIFS(Table1[Team_Game_Number],Table1[Team],Table1[[#This Row],[Team]]) - 5,1,0)</f>
        <v>0</v>
      </c>
      <c r="AJ3229" cm="1">
        <f t="array" ref="AJ3229">MATCH(Table1[[#This Row],[Game_ID]],_xlfn.UNIQUE(_xlfn._xlws.FILTER(Table1[Game_ID],Table1[Team]=Table1[[#This Row],[Team]])),0)</f>
        <v>29</v>
      </c>
      <c r="AK3229">
        <f>IF(Table1[[#This Row],[Last5_Flag]]=1,1,0)</f>
        <v>0</v>
      </c>
      <c r="AL3229">
        <f>COUNTIFS(
    Table1[Player Name], Table1[[#This Row],[Player Name]],
    Table1[Position], Table1[[#This Row],[Position]]
)</f>
        <v>33</v>
      </c>
      <c r="AM3229" t="str" cm="1">
        <f t="array" ref="AM32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230" spans="1:39" x14ac:dyDescent="0.2">
      <c r="A3230" t="str">
        <f>TEXT(Table1[[#This Row],[Date]],"yyyymmdd") &amp; "_" &amp; (LEFT(D3230,3) &amp; "_" &amp; LEFT(E3230,3) &amp; "_" &amp; (Table1[[#This Row],[Game_no.]]))</f>
        <v>20260325_UC_WVS_1</v>
      </c>
      <c r="B3230" s="1">
        <v>46106</v>
      </c>
      <c r="C3230" s="3">
        <v>1</v>
      </c>
      <c r="D3230" t="s">
        <v>201</v>
      </c>
      <c r="E3230" t="s">
        <v>130</v>
      </c>
      <c r="F3230" t="s">
        <v>201</v>
      </c>
      <c r="G3230" t="s">
        <v>130</v>
      </c>
      <c r="H3230" t="s">
        <v>205</v>
      </c>
      <c r="I3230" t="str">
        <f>TRIM(SUBSTITUTE(Table1[[#This Row],[Player]], " ", ""))</f>
        <v>T.Hodson</v>
      </c>
      <c r="J3230">
        <v>3</v>
      </c>
      <c r="K3230">
        <v>2</v>
      </c>
      <c r="L3230">
        <v>3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f t="shared" si="139"/>
        <v>3</v>
      </c>
      <c r="W3230" t="s">
        <v>8</v>
      </c>
      <c r="X3230" s="3">
        <v>2</v>
      </c>
      <c r="Y3230">
        <v>0</v>
      </c>
      <c r="AF3230">
        <f>Table1[[#This Row],[AB]]+Table1[[#This Row],[BB]]+Table1[[#This Row],[SF]]</f>
        <v>4</v>
      </c>
      <c r="AG3230">
        <f>Table1[[#This Row],[H]]+Table1[[#This Row],[BB]]</f>
        <v>4</v>
      </c>
      <c r="AH3230">
        <f>Table1[[#This Row],[H]]-Table1[[#This Row],[2B]]-Table1[[#This Row],[3B]]-Table1[[#This Row],[HR]]</f>
        <v>3</v>
      </c>
      <c r="AI3230" s="3">
        <f>IF(Table1[[#This Row],[Team_Game_Number]] &gt;_xlfn.MAXIFS(Table1[Team_Game_Number],Table1[Team],Table1[[#This Row],[Team]]) - 5,1,0)</f>
        <v>0</v>
      </c>
      <c r="AJ3230" cm="1">
        <f t="array" ref="AJ3230">MATCH(Table1[[#This Row],[Game_ID]],_xlfn.UNIQUE(_xlfn._xlws.FILTER(Table1[Game_ID],Table1[Team]=Table1[[#This Row],[Team]])),0)</f>
        <v>29</v>
      </c>
      <c r="AK3230">
        <f>IF(Table1[[#This Row],[Last5_Flag]]=1,1,0)</f>
        <v>0</v>
      </c>
      <c r="AL3230">
        <f>COUNTIFS(
    Table1[Player Name], Table1[[#This Row],[Player Name]],
    Table1[Position], Table1[[#This Row],[Position]]
)</f>
        <v>33</v>
      </c>
      <c r="AM3230" t="str" cm="1">
        <f t="array" ref="AM32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231" spans="1:39" x14ac:dyDescent="0.2">
      <c r="A3231" t="str">
        <f>TEXT(Table1[[#This Row],[Date]],"yyyymmdd") &amp; "_" &amp; (LEFT(D3231,3) &amp; "_" &amp; LEFT(E3231,3) &amp; "_" &amp; (Table1[[#This Row],[Game_no.]]))</f>
        <v>20260325_UC_WVS_1</v>
      </c>
      <c r="B3231" s="1">
        <v>46106</v>
      </c>
      <c r="C3231" s="3">
        <v>1</v>
      </c>
      <c r="D3231" t="s">
        <v>201</v>
      </c>
      <c r="E3231" t="s">
        <v>130</v>
      </c>
      <c r="F3231" t="s">
        <v>201</v>
      </c>
      <c r="G3231" t="s">
        <v>130</v>
      </c>
      <c r="H3231" t="s">
        <v>204</v>
      </c>
      <c r="I3231" t="str">
        <f>TRIM(SUBSTITUTE(Table1[[#This Row],[Player]], " ", ""))</f>
        <v>K.Moran</v>
      </c>
      <c r="J3231">
        <v>4</v>
      </c>
      <c r="K3231">
        <v>1</v>
      </c>
      <c r="L3231">
        <v>1</v>
      </c>
      <c r="M3231">
        <v>3</v>
      </c>
      <c r="N3231">
        <v>0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f t="shared" si="139"/>
        <v>5</v>
      </c>
      <c r="W3231" t="s">
        <v>43</v>
      </c>
      <c r="X3231" s="3">
        <v>3</v>
      </c>
      <c r="Y3231">
        <v>0</v>
      </c>
      <c r="AF3231">
        <f>Table1[[#This Row],[AB]]+Table1[[#This Row],[BB]]+Table1[[#This Row],[SF]]</f>
        <v>4</v>
      </c>
      <c r="AG3231">
        <f>Table1[[#This Row],[H]]+Table1[[#This Row],[BB]]</f>
        <v>1</v>
      </c>
      <c r="AH3231">
        <f>Table1[[#This Row],[H]]-Table1[[#This Row],[2B]]-Table1[[#This Row],[3B]]-Table1[[#This Row],[HR]]</f>
        <v>0</v>
      </c>
      <c r="AI3231" s="3">
        <f>IF(Table1[[#This Row],[Team_Game_Number]] &gt;_xlfn.MAXIFS(Table1[Team_Game_Number],Table1[Team],Table1[[#This Row],[Team]]) - 5,1,0)</f>
        <v>0</v>
      </c>
      <c r="AJ3231" cm="1">
        <f t="array" ref="AJ3231">MATCH(Table1[[#This Row],[Game_ID]],_xlfn.UNIQUE(_xlfn._xlws.FILTER(Table1[Game_ID],Table1[Team]=Table1[[#This Row],[Team]])),0)</f>
        <v>29</v>
      </c>
      <c r="AK3231">
        <f>IF(Table1[[#This Row],[Last5_Flag]]=1,1,0)</f>
        <v>0</v>
      </c>
      <c r="AL3231">
        <f>COUNTIFS(
    Table1[Player Name], Table1[[#This Row],[Player Name]],
    Table1[Position], Table1[[#This Row],[Position]]
)</f>
        <v>18</v>
      </c>
      <c r="AM3231" t="str" cm="1">
        <f t="array" ref="AM32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32" spans="1:39" x14ac:dyDescent="0.2">
      <c r="A3232" t="str">
        <f>TEXT(Table1[[#This Row],[Date]],"yyyymmdd") &amp; "_" &amp; (LEFT(D3232,3) &amp; "_" &amp; LEFT(E3232,3) &amp; "_" &amp; (Table1[[#This Row],[Game_no.]]))</f>
        <v>20260325_UC_WVS_1</v>
      </c>
      <c r="B3232" s="1">
        <v>46106</v>
      </c>
      <c r="C3232" s="3">
        <v>1</v>
      </c>
      <c r="D3232" t="s">
        <v>201</v>
      </c>
      <c r="E3232" t="s">
        <v>130</v>
      </c>
      <c r="F3232" t="s">
        <v>201</v>
      </c>
      <c r="G3232" t="s">
        <v>130</v>
      </c>
      <c r="H3232" t="s">
        <v>206</v>
      </c>
      <c r="I3232" t="str">
        <f>TRIM(SUBSTITUTE(Table1[[#This Row],[Player]], " ", ""))</f>
        <v>D.Pici</v>
      </c>
      <c r="J3232">
        <v>3</v>
      </c>
      <c r="K3232">
        <v>1</v>
      </c>
      <c r="L3232">
        <v>1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f t="shared" si="139"/>
        <v>1</v>
      </c>
      <c r="W3232" t="s">
        <v>50</v>
      </c>
      <c r="X3232" s="3">
        <v>4</v>
      </c>
      <c r="Y3232">
        <v>0</v>
      </c>
      <c r="AF3232">
        <f>Table1[[#This Row],[AB]]+Table1[[#This Row],[BB]]+Table1[[#This Row],[SF]]</f>
        <v>4</v>
      </c>
      <c r="AG3232">
        <f>Table1[[#This Row],[H]]+Table1[[#This Row],[BB]]</f>
        <v>2</v>
      </c>
      <c r="AH3232">
        <f>Table1[[#This Row],[H]]-Table1[[#This Row],[2B]]-Table1[[#This Row],[3B]]-Table1[[#This Row],[HR]]</f>
        <v>1</v>
      </c>
      <c r="AI3232" s="3">
        <f>IF(Table1[[#This Row],[Team_Game_Number]] &gt;_xlfn.MAXIFS(Table1[Team_Game_Number],Table1[Team],Table1[[#This Row],[Team]]) - 5,1,0)</f>
        <v>0</v>
      </c>
      <c r="AJ3232" cm="1">
        <f t="array" ref="AJ3232">MATCH(Table1[[#This Row],[Game_ID]],_xlfn.UNIQUE(_xlfn._xlws.FILTER(Table1[Game_ID],Table1[Team]=Table1[[#This Row],[Team]])),0)</f>
        <v>29</v>
      </c>
      <c r="AK3232">
        <f>IF(Table1[[#This Row],[Last5_Flag]]=1,1,0)</f>
        <v>0</v>
      </c>
      <c r="AL3232">
        <f>COUNTIFS(
    Table1[Player Name], Table1[[#This Row],[Player Name]],
    Table1[Position], Table1[[#This Row],[Position]]
)</f>
        <v>3</v>
      </c>
      <c r="AM3232" t="str" cm="1">
        <f t="array" ref="AM32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33" spans="1:39" x14ac:dyDescent="0.2">
      <c r="A3233" t="str">
        <f>TEXT(Table1[[#This Row],[Date]],"yyyymmdd") &amp; "_" &amp; (LEFT(D3233,3) &amp; "_" &amp; LEFT(E3233,3) &amp; "_" &amp; (Table1[[#This Row],[Game_no.]]))</f>
        <v>20260325_UC_WVS_1</v>
      </c>
      <c r="B3233" s="1">
        <v>46106</v>
      </c>
      <c r="C3233" s="3">
        <v>1</v>
      </c>
      <c r="D3233" t="s">
        <v>201</v>
      </c>
      <c r="E3233" t="s">
        <v>130</v>
      </c>
      <c r="F3233" t="s">
        <v>201</v>
      </c>
      <c r="G3233" t="s">
        <v>130</v>
      </c>
      <c r="H3233" t="s">
        <v>210</v>
      </c>
      <c r="I3233" t="str">
        <f>TRIM(SUBSTITUTE(Table1[[#This Row],[Player]], " ", ""))</f>
        <v>E.Smith</v>
      </c>
      <c r="J3233">
        <v>4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f t="shared" si="139"/>
        <v>0</v>
      </c>
      <c r="W3233" t="s">
        <v>7</v>
      </c>
      <c r="X3233" s="3">
        <v>5</v>
      </c>
      <c r="Y3233">
        <v>0</v>
      </c>
      <c r="AF3233">
        <f>Table1[[#This Row],[AB]]+Table1[[#This Row],[BB]]+Table1[[#This Row],[SF]]</f>
        <v>4</v>
      </c>
      <c r="AG3233">
        <f>Table1[[#This Row],[H]]+Table1[[#This Row],[BB]]</f>
        <v>0</v>
      </c>
      <c r="AH3233">
        <f>Table1[[#This Row],[H]]-Table1[[#This Row],[2B]]-Table1[[#This Row],[3B]]-Table1[[#This Row],[HR]]</f>
        <v>0</v>
      </c>
      <c r="AI3233" s="3">
        <f>IF(Table1[[#This Row],[Team_Game_Number]] &gt;_xlfn.MAXIFS(Table1[Team_Game_Number],Table1[Team],Table1[[#This Row],[Team]]) - 5,1,0)</f>
        <v>0</v>
      </c>
      <c r="AJ3233" cm="1">
        <f t="array" ref="AJ3233">MATCH(Table1[[#This Row],[Game_ID]],_xlfn.UNIQUE(_xlfn._xlws.FILTER(Table1[Game_ID],Table1[Team]=Table1[[#This Row],[Team]])),0)</f>
        <v>29</v>
      </c>
      <c r="AK3233">
        <f>IF(Table1[[#This Row],[Last5_Flag]]=1,1,0)</f>
        <v>0</v>
      </c>
      <c r="AL3233">
        <f>COUNTIFS(
    Table1[Player Name], Table1[[#This Row],[Player Name]],
    Table1[Position], Table1[[#This Row],[Position]]
)</f>
        <v>28</v>
      </c>
      <c r="AM3233" t="str" cm="1">
        <f t="array" ref="AM32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234" spans="1:39" x14ac:dyDescent="0.2">
      <c r="A3234" t="str">
        <f>TEXT(Table1[[#This Row],[Date]],"yyyymmdd") &amp; "_" &amp; (LEFT(D3234,3) &amp; "_" &amp; LEFT(E3234,3) &amp; "_" &amp; (Table1[[#This Row],[Game_no.]]))</f>
        <v>20260325_UC_WVS_1</v>
      </c>
      <c r="B3234" s="1">
        <v>46106</v>
      </c>
      <c r="C3234" s="3">
        <v>1</v>
      </c>
      <c r="D3234" t="s">
        <v>201</v>
      </c>
      <c r="E3234" t="s">
        <v>130</v>
      </c>
      <c r="F3234" t="s">
        <v>201</v>
      </c>
      <c r="G3234" t="s">
        <v>130</v>
      </c>
      <c r="H3234" t="s">
        <v>211</v>
      </c>
      <c r="I3234" t="str">
        <f>TRIM(SUBSTITUTE(Table1[[#This Row],[Player]], " ", ""))</f>
        <v>K.Serra</v>
      </c>
      <c r="J3234">
        <v>1</v>
      </c>
      <c r="K3234">
        <v>1</v>
      </c>
      <c r="L3234">
        <v>0</v>
      </c>
      <c r="M3234">
        <v>0</v>
      </c>
      <c r="N3234">
        <v>2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f t="shared" si="139"/>
        <v>0</v>
      </c>
      <c r="W3234" t="s">
        <v>52</v>
      </c>
      <c r="X3234" s="3">
        <v>6</v>
      </c>
      <c r="Y3234">
        <v>0</v>
      </c>
      <c r="AF3234">
        <f>Table1[[#This Row],[AB]]+Table1[[#This Row],[BB]]+Table1[[#This Row],[SF]]</f>
        <v>3</v>
      </c>
      <c r="AG3234">
        <f>Table1[[#This Row],[H]]+Table1[[#This Row],[BB]]</f>
        <v>2</v>
      </c>
      <c r="AH3234">
        <f>Table1[[#This Row],[H]]-Table1[[#This Row],[2B]]-Table1[[#This Row],[3B]]-Table1[[#This Row],[HR]]</f>
        <v>0</v>
      </c>
      <c r="AI3234" s="3">
        <f>IF(Table1[[#This Row],[Team_Game_Number]] &gt;_xlfn.MAXIFS(Table1[Team_Game_Number],Table1[Team],Table1[[#This Row],[Team]]) - 5,1,0)</f>
        <v>0</v>
      </c>
      <c r="AJ3234" cm="1">
        <f t="array" ref="AJ3234">MATCH(Table1[[#This Row],[Game_ID]],_xlfn.UNIQUE(_xlfn._xlws.FILTER(Table1[Game_ID],Table1[Team]=Table1[[#This Row],[Team]])),0)</f>
        <v>29</v>
      </c>
      <c r="AK3234">
        <f>IF(Table1[[#This Row],[Last5_Flag]]=1,1,0)</f>
        <v>0</v>
      </c>
      <c r="AL3234">
        <f>COUNTIFS(
    Table1[Player Name], Table1[[#This Row],[Player Name]],
    Table1[Position], Table1[[#This Row],[Position]]
)</f>
        <v>24</v>
      </c>
      <c r="AM3234" t="str" cm="1">
        <f t="array" ref="AM32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35" spans="1:39" x14ac:dyDescent="0.2">
      <c r="A3235" t="str">
        <f>TEXT(Table1[[#This Row],[Date]],"yyyymmdd") &amp; "_" &amp; (LEFT(D3235,3) &amp; "_" &amp; LEFT(E3235,3) &amp; "_" &amp; (Table1[[#This Row],[Game_no.]]))</f>
        <v>20260325_UC_WVS_1</v>
      </c>
      <c r="B3235" s="1">
        <v>46106</v>
      </c>
      <c r="C3235" s="3">
        <v>1</v>
      </c>
      <c r="D3235" t="s">
        <v>201</v>
      </c>
      <c r="E3235" t="s">
        <v>130</v>
      </c>
      <c r="F3235" t="s">
        <v>201</v>
      </c>
      <c r="G3235" t="s">
        <v>130</v>
      </c>
      <c r="H3235" t="s">
        <v>266</v>
      </c>
      <c r="I3235" t="str">
        <f>TRIM(SUBSTITUTE(Table1[[#This Row],[Player]], " ", ""))</f>
        <v>M.Hataway</v>
      </c>
      <c r="J3235">
        <v>2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f t="shared" si="139"/>
        <v>0</v>
      </c>
      <c r="W3235" t="s">
        <v>57</v>
      </c>
      <c r="X3235" s="3">
        <v>7</v>
      </c>
      <c r="Y3235">
        <v>0</v>
      </c>
      <c r="AF3235">
        <f>Table1[[#This Row],[AB]]+Table1[[#This Row],[BB]]+Table1[[#This Row],[SF]]</f>
        <v>2</v>
      </c>
      <c r="AG3235">
        <f>Table1[[#This Row],[H]]+Table1[[#This Row],[BB]]</f>
        <v>0</v>
      </c>
      <c r="AH3235">
        <f>Table1[[#This Row],[H]]-Table1[[#This Row],[2B]]-Table1[[#This Row],[3B]]-Table1[[#This Row],[HR]]</f>
        <v>0</v>
      </c>
      <c r="AI3235" s="3">
        <f>IF(Table1[[#This Row],[Team_Game_Number]] &gt;_xlfn.MAXIFS(Table1[Team_Game_Number],Table1[Team],Table1[[#This Row],[Team]]) - 5,1,0)</f>
        <v>0</v>
      </c>
      <c r="AJ3235" cm="1">
        <f t="array" ref="AJ3235">MATCH(Table1[[#This Row],[Game_ID]],_xlfn.UNIQUE(_xlfn._xlws.FILTER(Table1[Game_ID],Table1[Team]=Table1[[#This Row],[Team]])),0)</f>
        <v>29</v>
      </c>
      <c r="AK3235">
        <f>IF(Table1[[#This Row],[Last5_Flag]]=1,1,0)</f>
        <v>0</v>
      </c>
      <c r="AL3235">
        <f>COUNTIFS(
    Table1[Player Name], Table1[[#This Row],[Player Name]],
    Table1[Position], Table1[[#This Row],[Position]]
)</f>
        <v>1</v>
      </c>
      <c r="AM3235" t="str" cm="1">
        <f t="array" ref="AM32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236" spans="1:39" x14ac:dyDescent="0.2">
      <c r="A3236" t="str">
        <f>TEXT(Table1[[#This Row],[Date]],"yyyymmdd") &amp; "_" &amp; (LEFT(D3236,3) &amp; "_" &amp; LEFT(E3236,3) &amp; "_" &amp; (Table1[[#This Row],[Game_no.]]))</f>
        <v>20260325_UC_WVS_1</v>
      </c>
      <c r="B3236" s="1">
        <v>46106</v>
      </c>
      <c r="C3236" s="3">
        <v>1</v>
      </c>
      <c r="D3236" t="s">
        <v>201</v>
      </c>
      <c r="E3236" t="s">
        <v>130</v>
      </c>
      <c r="F3236" t="s">
        <v>201</v>
      </c>
      <c r="G3236" t="s">
        <v>130</v>
      </c>
      <c r="H3236" t="s">
        <v>221</v>
      </c>
      <c r="I3236" t="str">
        <f>TRIM(SUBSTITUTE(Table1[[#This Row],[Player]], " ", ""))</f>
        <v>C.Dunn</v>
      </c>
      <c r="J3236">
        <v>1</v>
      </c>
      <c r="K3236">
        <v>0</v>
      </c>
      <c r="L3236">
        <v>1</v>
      </c>
      <c r="M3236">
        <v>3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f t="shared" si="139"/>
        <v>3</v>
      </c>
      <c r="W3236" t="s">
        <v>74</v>
      </c>
      <c r="X3236" s="3">
        <v>7</v>
      </c>
      <c r="Y3236">
        <v>0</v>
      </c>
      <c r="AF3236">
        <f>Table1[[#This Row],[AB]]+Table1[[#This Row],[BB]]+Table1[[#This Row],[SF]]</f>
        <v>1</v>
      </c>
      <c r="AG3236">
        <f>Table1[[#This Row],[H]]+Table1[[#This Row],[BB]]</f>
        <v>1</v>
      </c>
      <c r="AH3236">
        <f>Table1[[#This Row],[H]]-Table1[[#This Row],[2B]]-Table1[[#This Row],[3B]]-Table1[[#This Row],[HR]]</f>
        <v>0</v>
      </c>
      <c r="AI3236" s="3">
        <f>IF(Table1[[#This Row],[Team_Game_Number]] &gt;_xlfn.MAXIFS(Table1[Team_Game_Number],Table1[Team],Table1[[#This Row],[Team]]) - 5,1,0)</f>
        <v>0</v>
      </c>
      <c r="AJ3236" cm="1">
        <f t="array" ref="AJ3236">MATCH(Table1[[#This Row],[Game_ID]],_xlfn.UNIQUE(_xlfn._xlws.FILTER(Table1[Game_ID],Table1[Team]=Table1[[#This Row],[Team]])),0)</f>
        <v>29</v>
      </c>
      <c r="AK3236">
        <f>IF(Table1[[#This Row],[Last5_Flag]]=1,1,0)</f>
        <v>0</v>
      </c>
      <c r="AL3236">
        <f>COUNTIFS(
    Table1[Player Name], Table1[[#This Row],[Player Name]],
    Table1[Position], Table1[[#This Row],[Position]]
)</f>
        <v>6</v>
      </c>
      <c r="AM3236" t="str" cm="1">
        <f t="array" ref="AM32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37" spans="1:39" x14ac:dyDescent="0.2">
      <c r="A3237" t="str">
        <f>TEXT(Table1[[#This Row],[Date]],"yyyymmdd") &amp; "_" &amp; (LEFT(D3237,3) &amp; "_" &amp; LEFT(E3237,3) &amp; "_" &amp; (Table1[[#This Row],[Game_no.]]))</f>
        <v>20260325_UC_WVS_1</v>
      </c>
      <c r="B3237" s="1">
        <v>46106</v>
      </c>
      <c r="C3237" s="3">
        <v>1</v>
      </c>
      <c r="D3237" t="s">
        <v>201</v>
      </c>
      <c r="E3237" t="s">
        <v>130</v>
      </c>
      <c r="F3237" t="s">
        <v>201</v>
      </c>
      <c r="G3237" t="s">
        <v>130</v>
      </c>
      <c r="H3237" t="s">
        <v>239</v>
      </c>
      <c r="I3237" t="str">
        <f>TRIM(SUBSTITUTE(Table1[[#This Row],[Player]], " ", ""))</f>
        <v>M.Entler</v>
      </c>
      <c r="J3237">
        <v>3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f t="shared" si="139"/>
        <v>2</v>
      </c>
      <c r="W3237" t="s">
        <v>54</v>
      </c>
      <c r="X3237" s="3">
        <v>8</v>
      </c>
      <c r="Y3237">
        <v>0</v>
      </c>
      <c r="AF3237">
        <f>Table1[[#This Row],[AB]]+Table1[[#This Row],[BB]]+Table1[[#This Row],[SF]]</f>
        <v>3</v>
      </c>
      <c r="AG3237">
        <f>Table1[[#This Row],[H]]+Table1[[#This Row],[BB]]</f>
        <v>2</v>
      </c>
      <c r="AH3237">
        <f>Table1[[#This Row],[H]]-Table1[[#This Row],[2B]]-Table1[[#This Row],[3B]]-Table1[[#This Row],[HR]]</f>
        <v>2</v>
      </c>
      <c r="AI3237" s="3">
        <f>IF(Table1[[#This Row],[Team_Game_Number]] &gt;_xlfn.MAXIFS(Table1[Team_Game_Number],Table1[Team],Table1[[#This Row],[Team]]) - 5,1,0)</f>
        <v>0</v>
      </c>
      <c r="AJ3237" cm="1">
        <f t="array" ref="AJ3237">MATCH(Table1[[#This Row],[Game_ID]],_xlfn.UNIQUE(_xlfn._xlws.FILTER(Table1[Game_ID],Table1[Team]=Table1[[#This Row],[Team]])),0)</f>
        <v>29</v>
      </c>
      <c r="AK3237">
        <f>IF(Table1[[#This Row],[Last5_Flag]]=1,1,0)</f>
        <v>0</v>
      </c>
      <c r="AL3237">
        <f>COUNTIFS(
    Table1[Player Name], Table1[[#This Row],[Player Name]],
    Table1[Position], Table1[[#This Row],[Position]]
)</f>
        <v>7</v>
      </c>
      <c r="AM3237" t="str" cm="1">
        <f t="array" ref="AM32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238" spans="1:39" x14ac:dyDescent="0.2">
      <c r="A3238" t="str">
        <f>TEXT(Table1[[#This Row],[Date]],"yyyymmdd") &amp; "_" &amp; (LEFT(D3238,3) &amp; "_" &amp; LEFT(E3238,3) &amp; "_" &amp; (Table1[[#This Row],[Game_no.]]))</f>
        <v>20260325_UC_WVS_1</v>
      </c>
      <c r="B3238" s="1">
        <v>46106</v>
      </c>
      <c r="C3238" s="3">
        <v>1</v>
      </c>
      <c r="D3238" t="s">
        <v>201</v>
      </c>
      <c r="E3238" t="s">
        <v>130</v>
      </c>
      <c r="F3238" t="s">
        <v>201</v>
      </c>
      <c r="G3238" t="s">
        <v>130</v>
      </c>
      <c r="H3238" t="s">
        <v>203</v>
      </c>
      <c r="I3238" t="str">
        <f>TRIM(SUBSTITUTE(Table1[[#This Row],[Player]], " ", ""))</f>
        <v>B.Polistina</v>
      </c>
      <c r="J3238">
        <v>3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f t="shared" si="139"/>
        <v>0</v>
      </c>
      <c r="W3238" t="s">
        <v>53</v>
      </c>
      <c r="X3238" s="3">
        <v>9</v>
      </c>
      <c r="Y3238">
        <v>0</v>
      </c>
      <c r="AF3238">
        <f>Table1[[#This Row],[AB]]+Table1[[#This Row],[BB]]+Table1[[#This Row],[SF]]</f>
        <v>3</v>
      </c>
      <c r="AG3238">
        <f>Table1[[#This Row],[H]]+Table1[[#This Row],[BB]]</f>
        <v>0</v>
      </c>
      <c r="AH3238">
        <f>Table1[[#This Row],[H]]-Table1[[#This Row],[2B]]-Table1[[#This Row],[3B]]-Table1[[#This Row],[HR]]</f>
        <v>0</v>
      </c>
      <c r="AI3238" s="3">
        <f>IF(Table1[[#This Row],[Team_Game_Number]] &gt;_xlfn.MAXIFS(Table1[Team_Game_Number],Table1[Team],Table1[[#This Row],[Team]]) - 5,1,0)</f>
        <v>0</v>
      </c>
      <c r="AJ3238" cm="1">
        <f t="array" ref="AJ3238">MATCH(Table1[[#This Row],[Game_ID]],_xlfn.UNIQUE(_xlfn._xlws.FILTER(Table1[Game_ID],Table1[Team]=Table1[[#This Row],[Team]])),0)</f>
        <v>29</v>
      </c>
      <c r="AK3238">
        <f>IF(Table1[[#This Row],[Last5_Flag]]=1,1,0)</f>
        <v>0</v>
      </c>
      <c r="AL3238">
        <f>COUNTIFS(
    Table1[Player Name], Table1[[#This Row],[Player Name]],
    Table1[Position], Table1[[#This Row],[Position]]
)</f>
        <v>18</v>
      </c>
      <c r="AM3238" t="str" cm="1">
        <f t="array" ref="AM32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239" spans="1:39" x14ac:dyDescent="0.2">
      <c r="A3239" t="str">
        <f>TEXT(Table1[[#This Row],[Date]],"yyyymmdd") &amp; "_" &amp; (LEFT(D3239,3) &amp; "_" &amp; LEFT(E3239,3) &amp; "_" &amp; (Table1[[#This Row],[Game_no.]]))</f>
        <v>20260325_UC_WVS_1</v>
      </c>
      <c r="B3239" s="1">
        <v>46106</v>
      </c>
      <c r="C3239" s="3">
        <v>1</v>
      </c>
      <c r="D3239" t="s">
        <v>201</v>
      </c>
      <c r="E3239" t="s">
        <v>130</v>
      </c>
      <c r="F3239" t="s">
        <v>201</v>
      </c>
      <c r="G3239" t="s">
        <v>130</v>
      </c>
      <c r="H3239" t="s">
        <v>212</v>
      </c>
      <c r="I3239" t="str">
        <f>TRIM(SUBSTITUTE(Table1[[#This Row],[Player]], " ", ""))</f>
        <v>A.Mass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f t="shared" si="139"/>
        <v>0</v>
      </c>
      <c r="W3239" t="s">
        <v>58</v>
      </c>
      <c r="X3239" s="3"/>
      <c r="Y3239">
        <v>0</v>
      </c>
      <c r="Z3239">
        <v>7</v>
      </c>
      <c r="AA3239">
        <v>5</v>
      </c>
      <c r="AB3239">
        <v>3</v>
      </c>
      <c r="AC3239">
        <v>2</v>
      </c>
      <c r="AD3239">
        <v>4</v>
      </c>
      <c r="AE3239">
        <v>12</v>
      </c>
      <c r="AF3239">
        <f>Table1[[#This Row],[AB]]+Table1[[#This Row],[BB]]+Table1[[#This Row],[SF]]</f>
        <v>0</v>
      </c>
      <c r="AG3239">
        <f>Table1[[#This Row],[H]]+Table1[[#This Row],[BB]]</f>
        <v>0</v>
      </c>
      <c r="AH3239">
        <f>Table1[[#This Row],[H]]-Table1[[#This Row],[2B]]-Table1[[#This Row],[3B]]-Table1[[#This Row],[HR]]</f>
        <v>0</v>
      </c>
      <c r="AI3239" s="3">
        <f>IF(Table1[[#This Row],[Team_Game_Number]] &gt;_xlfn.MAXIFS(Table1[Team_Game_Number],Table1[Team],Table1[[#This Row],[Team]]) - 5,1,0)</f>
        <v>0</v>
      </c>
      <c r="AJ3239" cm="1">
        <f t="array" ref="AJ3239">MATCH(Table1[[#This Row],[Game_ID]],_xlfn.UNIQUE(_xlfn._xlws.FILTER(Table1[Game_ID],Table1[Team]=Table1[[#This Row],[Team]])),0)</f>
        <v>29</v>
      </c>
      <c r="AK3239">
        <f>IF(Table1[[#This Row],[Last5_Flag]]=1,1,0)</f>
        <v>0</v>
      </c>
      <c r="AL3239">
        <f>COUNTIFS(
    Table1[Player Name], Table1[[#This Row],[Player Name]],
    Table1[Position], Table1[[#This Row],[Position]]
)</f>
        <v>17</v>
      </c>
      <c r="AM3239" t="str" cm="1">
        <f t="array" ref="AM32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240" spans="1:39" x14ac:dyDescent="0.2">
      <c r="A3240" t="str">
        <f>TEXT(Table1[[#This Row],[Date]],"yyyymmdd") &amp; "_" &amp; (LEFT(D3240,3) &amp; "_" &amp; LEFT(E3240,3) &amp; "_" &amp; (Table1[[#This Row],[Game_no.]]))</f>
        <v>20260325_UC_WVS_1</v>
      </c>
      <c r="B3240" s="1">
        <v>46106</v>
      </c>
      <c r="C3240" s="3">
        <v>1</v>
      </c>
      <c r="D3240" t="s">
        <v>201</v>
      </c>
      <c r="E3240" t="s">
        <v>130</v>
      </c>
      <c r="F3240" t="s">
        <v>130</v>
      </c>
      <c r="G3240" t="s">
        <v>201</v>
      </c>
      <c r="H3240" t="s">
        <v>134</v>
      </c>
      <c r="I3240" t="str">
        <f>TRIM(SUBSTITUTE(Table1[[#This Row],[Player]], " ", ""))</f>
        <v>K.Price</v>
      </c>
      <c r="J3240">
        <v>3</v>
      </c>
      <c r="K3240">
        <v>0</v>
      </c>
      <c r="L3240">
        <v>0</v>
      </c>
      <c r="M3240">
        <v>0</v>
      </c>
      <c r="N3240">
        <v>1</v>
      </c>
      <c r="O3240">
        <v>3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f t="shared" si="139"/>
        <v>0</v>
      </c>
      <c r="W3240" t="s">
        <v>52</v>
      </c>
      <c r="X3240" s="3">
        <v>1</v>
      </c>
      <c r="Y3240">
        <v>1</v>
      </c>
      <c r="AF3240">
        <f>Table1[[#This Row],[AB]]+Table1[[#This Row],[BB]]+Table1[[#This Row],[SF]]</f>
        <v>4</v>
      </c>
      <c r="AG3240">
        <f>Table1[[#This Row],[H]]+Table1[[#This Row],[BB]]</f>
        <v>1</v>
      </c>
      <c r="AH3240">
        <f>Table1[[#This Row],[H]]-Table1[[#This Row],[2B]]-Table1[[#This Row],[3B]]-Table1[[#This Row],[HR]]</f>
        <v>0</v>
      </c>
      <c r="AI3240" s="3">
        <f>IF(Table1[[#This Row],[Team_Game_Number]] &gt;_xlfn.MAXIFS(Table1[Team_Game_Number],Table1[Team],Table1[[#This Row],[Team]]) - 5,1,0)</f>
        <v>0</v>
      </c>
      <c r="AJ3240" cm="1">
        <f t="array" ref="AJ3240">MATCH(Table1[[#This Row],[Game_ID]],_xlfn.UNIQUE(_xlfn._xlws.FILTER(Table1[Game_ID],Table1[Team]=Table1[[#This Row],[Team]])),0)</f>
        <v>21</v>
      </c>
      <c r="AK3240">
        <f>IF(Table1[[#This Row],[Last5_Flag]]=1,1,0)</f>
        <v>0</v>
      </c>
      <c r="AL3240">
        <f>COUNTIFS(
    Table1[Player Name], Table1[[#This Row],[Player Name]],
    Table1[Position], Table1[[#This Row],[Position]]
)</f>
        <v>13</v>
      </c>
      <c r="AM3240" t="str" cm="1">
        <f t="array" ref="AM32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41" spans="1:39" x14ac:dyDescent="0.2">
      <c r="A3241" t="str">
        <f>TEXT(Table1[[#This Row],[Date]],"yyyymmdd") &amp; "_" &amp; (LEFT(D3241,3) &amp; "_" &amp; LEFT(E3241,3) &amp; "_" &amp; (Table1[[#This Row],[Game_no.]]))</f>
        <v>20260325_UC_WVS_1</v>
      </c>
      <c r="B3241" s="1">
        <v>46106</v>
      </c>
      <c r="C3241" s="3">
        <v>1</v>
      </c>
      <c r="D3241" t="s">
        <v>201</v>
      </c>
      <c r="E3241" t="s">
        <v>130</v>
      </c>
      <c r="F3241" t="s">
        <v>130</v>
      </c>
      <c r="G3241" t="s">
        <v>201</v>
      </c>
      <c r="H3241" t="s">
        <v>515</v>
      </c>
      <c r="I3241" t="str">
        <f>TRIM(SUBSTITUTE(Table1[[#This Row],[Player]], " ", ""))</f>
        <v>G.Sloan-Lebron</v>
      </c>
      <c r="J3241">
        <v>2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f t="shared" si="139"/>
        <v>0</v>
      </c>
      <c r="W3241" t="s">
        <v>54</v>
      </c>
      <c r="X3241" s="3">
        <v>2</v>
      </c>
      <c r="Y3241">
        <v>1</v>
      </c>
      <c r="AF3241">
        <f>Table1[[#This Row],[AB]]+Table1[[#This Row],[BB]]+Table1[[#This Row],[SF]]</f>
        <v>2</v>
      </c>
      <c r="AG3241">
        <f>Table1[[#This Row],[H]]+Table1[[#This Row],[BB]]</f>
        <v>0</v>
      </c>
      <c r="AH3241">
        <f>Table1[[#This Row],[H]]-Table1[[#This Row],[2B]]-Table1[[#This Row],[3B]]-Table1[[#This Row],[HR]]</f>
        <v>0</v>
      </c>
      <c r="AI3241" s="3">
        <f>IF(Table1[[#This Row],[Team_Game_Number]] &gt;_xlfn.MAXIFS(Table1[Team_Game_Number],Table1[Team],Table1[[#This Row],[Team]]) - 5,1,0)</f>
        <v>0</v>
      </c>
      <c r="AJ3241" cm="1">
        <f t="array" ref="AJ3241">MATCH(Table1[[#This Row],[Game_ID]],_xlfn.UNIQUE(_xlfn._xlws.FILTER(Table1[Game_ID],Table1[Team]=Table1[[#This Row],[Team]])),0)</f>
        <v>21</v>
      </c>
      <c r="AK3241">
        <f>IF(Table1[[#This Row],[Last5_Flag]]=1,1,0)</f>
        <v>0</v>
      </c>
      <c r="AL3241">
        <f>COUNTIFS(
    Table1[Player Name], Table1[[#This Row],[Player Name]],
    Table1[Position], Table1[[#This Row],[Position]]
)</f>
        <v>2</v>
      </c>
      <c r="AM3241" t="str" cm="1">
        <f t="array" ref="AM32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42" spans="1:39" x14ac:dyDescent="0.2">
      <c r="A3242" t="str">
        <f>TEXT(Table1[[#This Row],[Date]],"yyyymmdd") &amp; "_" &amp; (LEFT(D3242,3) &amp; "_" &amp; LEFT(E3242,3) &amp; "_" &amp; (Table1[[#This Row],[Game_no.]]))</f>
        <v>20260325_UC_WVS_1</v>
      </c>
      <c r="B3242" s="1">
        <v>46106</v>
      </c>
      <c r="C3242" s="3">
        <v>1</v>
      </c>
      <c r="D3242" t="s">
        <v>201</v>
      </c>
      <c r="E3242" t="s">
        <v>130</v>
      </c>
      <c r="F3242" t="s">
        <v>130</v>
      </c>
      <c r="G3242" t="s">
        <v>201</v>
      </c>
      <c r="H3242" t="s">
        <v>136</v>
      </c>
      <c r="I3242" t="str">
        <f>TRIM(SUBSTITUTE(Table1[[#This Row],[Player]], " ", ""))</f>
        <v>E.Bechtel</v>
      </c>
      <c r="J3242">
        <v>2</v>
      </c>
      <c r="K3242">
        <v>0</v>
      </c>
      <c r="L3242">
        <v>0</v>
      </c>
      <c r="M3242">
        <v>0</v>
      </c>
      <c r="N3242">
        <v>0</v>
      </c>
      <c r="O3242">
        <v>2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f t="shared" si="139"/>
        <v>0</v>
      </c>
      <c r="W3242" t="s">
        <v>54</v>
      </c>
      <c r="X3242" s="3">
        <v>2</v>
      </c>
      <c r="Y3242">
        <v>0</v>
      </c>
      <c r="AF3242">
        <f>Table1[[#This Row],[AB]]+Table1[[#This Row],[BB]]+Table1[[#This Row],[SF]]</f>
        <v>2</v>
      </c>
      <c r="AG3242">
        <f>Table1[[#This Row],[H]]+Table1[[#This Row],[BB]]</f>
        <v>0</v>
      </c>
      <c r="AH3242">
        <f>Table1[[#This Row],[H]]-Table1[[#This Row],[2B]]-Table1[[#This Row],[3B]]-Table1[[#This Row],[HR]]</f>
        <v>0</v>
      </c>
      <c r="AI3242" s="3">
        <f>IF(Table1[[#This Row],[Team_Game_Number]] &gt;_xlfn.MAXIFS(Table1[Team_Game_Number],Table1[Team],Table1[[#This Row],[Team]]) - 5,1,0)</f>
        <v>0</v>
      </c>
      <c r="AJ3242" cm="1">
        <f t="array" ref="AJ3242">MATCH(Table1[[#This Row],[Game_ID]],_xlfn.UNIQUE(_xlfn._xlws.FILTER(Table1[Game_ID],Table1[Team]=Table1[[#This Row],[Team]])),0)</f>
        <v>21</v>
      </c>
      <c r="AK3242">
        <f>IF(Table1[[#This Row],[Last5_Flag]]=1,1,0)</f>
        <v>0</v>
      </c>
      <c r="AL3242">
        <f>COUNTIFS(
    Table1[Player Name], Table1[[#This Row],[Player Name]],
    Table1[Position], Table1[[#This Row],[Position]]
)</f>
        <v>22</v>
      </c>
      <c r="AM3242" t="str" cm="1">
        <f t="array" ref="AM32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243" spans="1:39" x14ac:dyDescent="0.2">
      <c r="A3243" t="str">
        <f>TEXT(Table1[[#This Row],[Date]],"yyyymmdd") &amp; "_" &amp; (LEFT(D3243,3) &amp; "_" &amp; LEFT(E3243,3) &amp; "_" &amp; (Table1[[#This Row],[Game_no.]]))</f>
        <v>20260325_UC_WVS_1</v>
      </c>
      <c r="B3243" s="1">
        <v>46106</v>
      </c>
      <c r="C3243" s="3">
        <v>1</v>
      </c>
      <c r="D3243" t="s">
        <v>201</v>
      </c>
      <c r="E3243" t="s">
        <v>130</v>
      </c>
      <c r="F3243" t="s">
        <v>130</v>
      </c>
      <c r="G3243" t="s">
        <v>201</v>
      </c>
      <c r="H3243" t="s">
        <v>133</v>
      </c>
      <c r="I3243" t="str">
        <f>TRIM(SUBSTITUTE(Table1[[#This Row],[Player]], " ", ""))</f>
        <v>A.Hall</v>
      </c>
      <c r="J3243">
        <v>3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f t="shared" si="139"/>
        <v>2</v>
      </c>
      <c r="W3243" t="s">
        <v>53</v>
      </c>
      <c r="X3243" s="3">
        <v>3</v>
      </c>
      <c r="Y3243">
        <v>0</v>
      </c>
      <c r="AF3243">
        <f>Table1[[#This Row],[AB]]+Table1[[#This Row],[BB]]+Table1[[#This Row],[SF]]</f>
        <v>3</v>
      </c>
      <c r="AG3243">
        <f>Table1[[#This Row],[H]]+Table1[[#This Row],[BB]]</f>
        <v>2</v>
      </c>
      <c r="AH3243">
        <f>Table1[[#This Row],[H]]-Table1[[#This Row],[2B]]-Table1[[#This Row],[3B]]-Table1[[#This Row],[HR]]</f>
        <v>2</v>
      </c>
      <c r="AI3243" s="3">
        <f>IF(Table1[[#This Row],[Team_Game_Number]] &gt;_xlfn.MAXIFS(Table1[Team_Game_Number],Table1[Team],Table1[[#This Row],[Team]]) - 5,1,0)</f>
        <v>0</v>
      </c>
      <c r="AJ3243" cm="1">
        <f t="array" ref="AJ3243">MATCH(Table1[[#This Row],[Game_ID]],_xlfn.UNIQUE(_xlfn._xlws.FILTER(Table1[Game_ID],Table1[Team]=Table1[[#This Row],[Team]])),0)</f>
        <v>21</v>
      </c>
      <c r="AK3243">
        <f>IF(Table1[[#This Row],[Last5_Flag]]=1,1,0)</f>
        <v>0</v>
      </c>
      <c r="AL3243">
        <f>COUNTIFS(
    Table1[Player Name], Table1[[#This Row],[Player Name]],
    Table1[Position], Table1[[#This Row],[Position]]
)</f>
        <v>14</v>
      </c>
      <c r="AM3243" t="str" cm="1">
        <f t="array" ref="AM32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244" spans="1:39" x14ac:dyDescent="0.2">
      <c r="A3244" t="str">
        <f>TEXT(Table1[[#This Row],[Date]],"yyyymmdd") &amp; "_" &amp; (LEFT(D3244,3) &amp; "_" &amp; LEFT(E3244,3) &amp; "_" &amp; (Table1[[#This Row],[Game_no.]]))</f>
        <v>20260325_UC_WVS_1</v>
      </c>
      <c r="B3244" s="1">
        <v>46106</v>
      </c>
      <c r="C3244" s="3">
        <v>1</v>
      </c>
      <c r="D3244" t="s">
        <v>201</v>
      </c>
      <c r="E3244" t="s">
        <v>130</v>
      </c>
      <c r="F3244" t="s">
        <v>130</v>
      </c>
      <c r="G3244" t="s">
        <v>201</v>
      </c>
      <c r="H3244" t="s">
        <v>140</v>
      </c>
      <c r="I3244" t="str">
        <f>TRIM(SUBSTITUTE(Table1[[#This Row],[Player]], " ", ""))</f>
        <v>O.Bell</v>
      </c>
      <c r="J3244">
        <v>3</v>
      </c>
      <c r="K3244">
        <v>0</v>
      </c>
      <c r="L3244">
        <v>1</v>
      </c>
      <c r="M3244">
        <v>0</v>
      </c>
      <c r="N3244">
        <v>0</v>
      </c>
      <c r="O3244">
        <v>2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f t="shared" si="139"/>
        <v>1</v>
      </c>
      <c r="W3244" t="s">
        <v>43</v>
      </c>
      <c r="X3244" s="3">
        <v>4</v>
      </c>
      <c r="Y3244">
        <v>0</v>
      </c>
      <c r="AF3244">
        <f>Table1[[#This Row],[AB]]+Table1[[#This Row],[BB]]+Table1[[#This Row],[SF]]</f>
        <v>3</v>
      </c>
      <c r="AG3244">
        <f>Table1[[#This Row],[H]]+Table1[[#This Row],[BB]]</f>
        <v>1</v>
      </c>
      <c r="AH3244">
        <f>Table1[[#This Row],[H]]-Table1[[#This Row],[2B]]-Table1[[#This Row],[3B]]-Table1[[#This Row],[HR]]</f>
        <v>1</v>
      </c>
      <c r="AI3244" s="3">
        <f>IF(Table1[[#This Row],[Team_Game_Number]] &gt;_xlfn.MAXIFS(Table1[Team_Game_Number],Table1[Team],Table1[[#This Row],[Team]]) - 5,1,0)</f>
        <v>0</v>
      </c>
      <c r="AJ3244" cm="1">
        <f t="array" ref="AJ3244">MATCH(Table1[[#This Row],[Game_ID]],_xlfn.UNIQUE(_xlfn._xlws.FILTER(Table1[Game_ID],Table1[Team]=Table1[[#This Row],[Team]])),0)</f>
        <v>21</v>
      </c>
      <c r="AK3244">
        <f>IF(Table1[[#This Row],[Last5_Flag]]=1,1,0)</f>
        <v>0</v>
      </c>
      <c r="AL3244">
        <f>COUNTIFS(
    Table1[Player Name], Table1[[#This Row],[Player Name]],
    Table1[Position], Table1[[#This Row],[Position]]
)</f>
        <v>9</v>
      </c>
      <c r="AM3244" t="str" cm="1">
        <f t="array" ref="AM32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45" spans="1:39" x14ac:dyDescent="0.2">
      <c r="A3245" t="str">
        <f>TEXT(Table1[[#This Row],[Date]],"yyyymmdd") &amp; "_" &amp; (LEFT(D3245,3) &amp; "_" &amp; LEFT(E3245,3) &amp; "_" &amp; (Table1[[#This Row],[Game_no.]]))</f>
        <v>20260325_UC_WVS_1</v>
      </c>
      <c r="B3245" s="1">
        <v>46106</v>
      </c>
      <c r="C3245" s="3">
        <v>1</v>
      </c>
      <c r="D3245" t="s">
        <v>201</v>
      </c>
      <c r="E3245" t="s">
        <v>130</v>
      </c>
      <c r="F3245" t="s">
        <v>130</v>
      </c>
      <c r="G3245" t="s">
        <v>201</v>
      </c>
      <c r="H3245" t="s">
        <v>139</v>
      </c>
      <c r="I3245" t="str">
        <f>TRIM(SUBSTITUTE(Table1[[#This Row],[Player]], " ", ""))</f>
        <v>C.Treadway</v>
      </c>
      <c r="J3245">
        <v>1</v>
      </c>
      <c r="K3245">
        <v>2</v>
      </c>
      <c r="L3245">
        <v>0</v>
      </c>
      <c r="M3245">
        <v>0</v>
      </c>
      <c r="N3245">
        <v>2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f t="shared" si="139"/>
        <v>0</v>
      </c>
      <c r="W3245" t="s">
        <v>8</v>
      </c>
      <c r="X3245" s="3">
        <v>5</v>
      </c>
      <c r="Y3245">
        <v>1</v>
      </c>
      <c r="AF3245">
        <f>Table1[[#This Row],[AB]]+Table1[[#This Row],[BB]]+Table1[[#This Row],[SF]]</f>
        <v>3</v>
      </c>
      <c r="AG3245">
        <f>Table1[[#This Row],[H]]+Table1[[#This Row],[BB]]</f>
        <v>2</v>
      </c>
      <c r="AH3245">
        <f>Table1[[#This Row],[H]]-Table1[[#This Row],[2B]]-Table1[[#This Row],[3B]]-Table1[[#This Row],[HR]]</f>
        <v>0</v>
      </c>
      <c r="AI3245" s="3">
        <f>IF(Table1[[#This Row],[Team_Game_Number]] &gt;_xlfn.MAXIFS(Table1[Team_Game_Number],Table1[Team],Table1[[#This Row],[Team]]) - 5,1,0)</f>
        <v>0</v>
      </c>
      <c r="AJ3245" cm="1">
        <f t="array" ref="AJ3245">MATCH(Table1[[#This Row],[Game_ID]],_xlfn.UNIQUE(_xlfn._xlws.FILTER(Table1[Game_ID],Table1[Team]=Table1[[#This Row],[Team]])),0)</f>
        <v>21</v>
      </c>
      <c r="AK3245">
        <f>IF(Table1[[#This Row],[Last5_Flag]]=1,1,0)</f>
        <v>0</v>
      </c>
      <c r="AL3245">
        <f>COUNTIFS(
    Table1[Player Name], Table1[[#This Row],[Player Name]],
    Table1[Position], Table1[[#This Row],[Position]]
)</f>
        <v>4</v>
      </c>
      <c r="AM3245" t="str" cm="1">
        <f t="array" ref="AM32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246" spans="1:39" x14ac:dyDescent="0.2">
      <c r="A3246" t="str">
        <f>TEXT(Table1[[#This Row],[Date]],"yyyymmdd") &amp; "_" &amp; (LEFT(D3246,3) &amp; "_" &amp; LEFT(E3246,3) &amp; "_" &amp; (Table1[[#This Row],[Game_no.]]))</f>
        <v>20260325_UC_WVS_1</v>
      </c>
      <c r="B3246" s="1">
        <v>46106</v>
      </c>
      <c r="C3246" s="3">
        <v>1</v>
      </c>
      <c r="D3246" t="s">
        <v>201</v>
      </c>
      <c r="E3246" t="s">
        <v>130</v>
      </c>
      <c r="F3246" t="s">
        <v>130</v>
      </c>
      <c r="G3246" t="s">
        <v>201</v>
      </c>
      <c r="H3246" t="s">
        <v>132</v>
      </c>
      <c r="I3246" t="str">
        <f>TRIM(SUBSTITUTE(Table1[[#This Row],[Player]], " ", ""))</f>
        <v>C.Cummings</v>
      </c>
      <c r="J3246">
        <v>3</v>
      </c>
      <c r="K3246">
        <v>1</v>
      </c>
      <c r="L3246">
        <v>1</v>
      </c>
      <c r="M3246">
        <v>1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f t="shared" si="139"/>
        <v>3</v>
      </c>
      <c r="W3246" t="s">
        <v>50</v>
      </c>
      <c r="X3246" s="3">
        <v>6</v>
      </c>
      <c r="Y3246">
        <v>0</v>
      </c>
      <c r="AF3246">
        <f>Table1[[#This Row],[AB]]+Table1[[#This Row],[BB]]+Table1[[#This Row],[SF]]</f>
        <v>3</v>
      </c>
      <c r="AG3246">
        <f>Table1[[#This Row],[H]]+Table1[[#This Row],[BB]]</f>
        <v>1</v>
      </c>
      <c r="AH3246">
        <f>Table1[[#This Row],[H]]-Table1[[#This Row],[2B]]-Table1[[#This Row],[3B]]-Table1[[#This Row],[HR]]</f>
        <v>0</v>
      </c>
      <c r="AI3246" s="3">
        <f>IF(Table1[[#This Row],[Team_Game_Number]] &gt;_xlfn.MAXIFS(Table1[Team_Game_Number],Table1[Team],Table1[[#This Row],[Team]]) - 5,1,0)</f>
        <v>0</v>
      </c>
      <c r="AJ3246" cm="1">
        <f t="array" ref="AJ3246">MATCH(Table1[[#This Row],[Game_ID]],_xlfn.UNIQUE(_xlfn._xlws.FILTER(Table1[Game_ID],Table1[Team]=Table1[[#This Row],[Team]])),0)</f>
        <v>21</v>
      </c>
      <c r="AK3246">
        <f>IF(Table1[[#This Row],[Last5_Flag]]=1,1,0)</f>
        <v>0</v>
      </c>
      <c r="AL3246">
        <f>COUNTIFS(
    Table1[Player Name], Table1[[#This Row],[Player Name]],
    Table1[Position], Table1[[#This Row],[Position]]
)</f>
        <v>5</v>
      </c>
      <c r="AM3246" t="str" cm="1">
        <f t="array" ref="AM32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47" spans="1:39" x14ac:dyDescent="0.2">
      <c r="A3247" t="str">
        <f>TEXT(Table1[[#This Row],[Date]],"yyyymmdd") &amp; "_" &amp; (LEFT(D3247,3) &amp; "_" &amp; LEFT(E3247,3) &amp; "_" &amp; (Table1[[#This Row],[Game_no.]]))</f>
        <v>20260325_UC_WVS_1</v>
      </c>
      <c r="B3247" s="1">
        <v>46106</v>
      </c>
      <c r="C3247" s="3">
        <v>1</v>
      </c>
      <c r="D3247" t="s">
        <v>201</v>
      </c>
      <c r="E3247" t="s">
        <v>130</v>
      </c>
      <c r="F3247" t="s">
        <v>130</v>
      </c>
      <c r="G3247" t="s">
        <v>201</v>
      </c>
      <c r="H3247" t="s">
        <v>138</v>
      </c>
      <c r="I3247" t="str">
        <f>TRIM(SUBSTITUTE(Table1[[#This Row],[Player]], " ", ""))</f>
        <v>C.Moore</v>
      </c>
      <c r="J3247">
        <v>1</v>
      </c>
      <c r="K3247">
        <v>0</v>
      </c>
      <c r="L3247">
        <v>0</v>
      </c>
      <c r="M3247">
        <v>0</v>
      </c>
      <c r="N3247">
        <v>1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f t="shared" si="139"/>
        <v>0</v>
      </c>
      <c r="W3247" t="s">
        <v>7</v>
      </c>
      <c r="X3247" s="3">
        <v>7</v>
      </c>
      <c r="Y3247">
        <v>0</v>
      </c>
      <c r="AF3247">
        <f>Table1[[#This Row],[AB]]+Table1[[#This Row],[BB]]+Table1[[#This Row],[SF]]</f>
        <v>2</v>
      </c>
      <c r="AG3247">
        <f>Table1[[#This Row],[H]]+Table1[[#This Row],[BB]]</f>
        <v>1</v>
      </c>
      <c r="AH3247">
        <f>Table1[[#This Row],[H]]-Table1[[#This Row],[2B]]-Table1[[#This Row],[3B]]-Table1[[#This Row],[HR]]</f>
        <v>0</v>
      </c>
      <c r="AI3247" s="3">
        <f>IF(Table1[[#This Row],[Team_Game_Number]] &gt;_xlfn.MAXIFS(Table1[Team_Game_Number],Table1[Team],Table1[[#This Row],[Team]]) - 5,1,0)</f>
        <v>0</v>
      </c>
      <c r="AJ3247" cm="1">
        <f t="array" ref="AJ3247">MATCH(Table1[[#This Row],[Game_ID]],_xlfn.UNIQUE(_xlfn._xlws.FILTER(Table1[Game_ID],Table1[Team]=Table1[[#This Row],[Team]])),0)</f>
        <v>21</v>
      </c>
      <c r="AK3247">
        <f>IF(Table1[[#This Row],[Last5_Flag]]=1,1,0)</f>
        <v>0</v>
      </c>
      <c r="AL3247">
        <f>COUNTIFS(
    Table1[Player Name], Table1[[#This Row],[Player Name]],
    Table1[Position], Table1[[#This Row],[Position]]
)</f>
        <v>20</v>
      </c>
      <c r="AM3247" t="str" cm="1">
        <f t="array" ref="AM32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248" spans="1:39" x14ac:dyDescent="0.2">
      <c r="A3248" t="str">
        <f>TEXT(Table1[[#This Row],[Date]],"yyyymmdd") &amp; "_" &amp; (LEFT(D3248,3) &amp; "_" &amp; LEFT(E3248,3) &amp; "_" &amp; (Table1[[#This Row],[Game_no.]]))</f>
        <v>20260325_UC_WVS_1</v>
      </c>
      <c r="B3248" s="1">
        <v>46106</v>
      </c>
      <c r="C3248" s="3">
        <v>1</v>
      </c>
      <c r="D3248" t="s">
        <v>201</v>
      </c>
      <c r="E3248" t="s">
        <v>130</v>
      </c>
      <c r="F3248" t="s">
        <v>130</v>
      </c>
      <c r="G3248" t="s">
        <v>201</v>
      </c>
      <c r="H3248" t="s">
        <v>137</v>
      </c>
      <c r="I3248" t="str">
        <f>TRIM(SUBSTITUTE(Table1[[#This Row],[Player]], " ", ""))</f>
        <v>A.Contreras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1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f t="shared" si="139"/>
        <v>0</v>
      </c>
      <c r="W3248" t="s">
        <v>74</v>
      </c>
      <c r="X3248" s="3">
        <v>7</v>
      </c>
      <c r="Y3248">
        <v>0</v>
      </c>
      <c r="AF3248">
        <f>Table1[[#This Row],[AB]]+Table1[[#This Row],[BB]]+Table1[[#This Row],[SF]]</f>
        <v>1</v>
      </c>
      <c r="AG3248">
        <f>Table1[[#This Row],[H]]+Table1[[#This Row],[BB]]</f>
        <v>0</v>
      </c>
      <c r="AH3248">
        <f>Table1[[#This Row],[H]]-Table1[[#This Row],[2B]]-Table1[[#This Row],[3B]]-Table1[[#This Row],[HR]]</f>
        <v>0</v>
      </c>
      <c r="AI3248" s="3">
        <f>IF(Table1[[#This Row],[Team_Game_Number]] &gt;_xlfn.MAXIFS(Table1[Team_Game_Number],Table1[Team],Table1[[#This Row],[Team]]) - 5,1,0)</f>
        <v>0</v>
      </c>
      <c r="AJ3248" cm="1">
        <f t="array" ref="AJ3248">MATCH(Table1[[#This Row],[Game_ID]],_xlfn.UNIQUE(_xlfn._xlws.FILTER(Table1[Game_ID],Table1[Team]=Table1[[#This Row],[Team]])),0)</f>
        <v>21</v>
      </c>
      <c r="AK3248">
        <f>IF(Table1[[#This Row],[Last5_Flag]]=1,1,0)</f>
        <v>0</v>
      </c>
      <c r="AL3248">
        <f>COUNTIFS(
    Table1[Player Name], Table1[[#This Row],[Player Name]],
    Table1[Position], Table1[[#This Row],[Position]]
)</f>
        <v>3</v>
      </c>
      <c r="AM3248" t="str" cm="1">
        <f t="array" ref="AM32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249" spans="1:39" x14ac:dyDescent="0.2">
      <c r="A3249" t="str">
        <f>TEXT(Table1[[#This Row],[Date]],"yyyymmdd") &amp; "_" &amp; (LEFT(D3249,3) &amp; "_" &amp; LEFT(E3249,3) &amp; "_" &amp; (Table1[[#This Row],[Game_no.]]))</f>
        <v>20260325_UC_WVS_1</v>
      </c>
      <c r="B3249" s="1">
        <v>46106</v>
      </c>
      <c r="C3249" s="3">
        <v>1</v>
      </c>
      <c r="D3249" t="s">
        <v>201</v>
      </c>
      <c r="E3249" t="s">
        <v>130</v>
      </c>
      <c r="F3249" t="s">
        <v>130</v>
      </c>
      <c r="G3249" t="s">
        <v>201</v>
      </c>
      <c r="H3249" t="s">
        <v>143</v>
      </c>
      <c r="I3249" t="str">
        <f>TRIM(SUBSTITUTE(Table1[[#This Row],[Player]], " ", ""))</f>
        <v>S.Shamblin</v>
      </c>
      <c r="J3249">
        <v>2</v>
      </c>
      <c r="K3249">
        <v>0</v>
      </c>
      <c r="L3249">
        <v>1</v>
      </c>
      <c r="M3249">
        <v>2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f t="shared" si="139"/>
        <v>3</v>
      </c>
      <c r="W3249" t="s">
        <v>57</v>
      </c>
      <c r="X3249" s="3">
        <v>8</v>
      </c>
      <c r="Y3249">
        <v>0</v>
      </c>
      <c r="AF3249">
        <f>Table1[[#This Row],[AB]]+Table1[[#This Row],[BB]]+Table1[[#This Row],[SF]]</f>
        <v>2</v>
      </c>
      <c r="AG3249">
        <f>Table1[[#This Row],[H]]+Table1[[#This Row],[BB]]</f>
        <v>1</v>
      </c>
      <c r="AH3249">
        <f>Table1[[#This Row],[H]]-Table1[[#This Row],[2B]]-Table1[[#This Row],[3B]]-Table1[[#This Row],[HR]]</f>
        <v>0</v>
      </c>
      <c r="AI3249" s="3">
        <f>IF(Table1[[#This Row],[Team_Game_Number]] &gt;_xlfn.MAXIFS(Table1[Team_Game_Number],Table1[Team],Table1[[#This Row],[Team]]) - 5,1,0)</f>
        <v>0</v>
      </c>
      <c r="AJ3249" cm="1">
        <f t="array" ref="AJ3249">MATCH(Table1[[#This Row],[Game_ID]],_xlfn.UNIQUE(_xlfn._xlws.FILTER(Table1[Game_ID],Table1[Team]=Table1[[#This Row],[Team]])),0)</f>
        <v>21</v>
      </c>
      <c r="AK3249">
        <f>IF(Table1[[#This Row],[Last5_Flag]]=1,1,0)</f>
        <v>0</v>
      </c>
      <c r="AL3249">
        <f>COUNTIFS(
    Table1[Player Name], Table1[[#This Row],[Player Name]],
    Table1[Position], Table1[[#This Row],[Position]]
)</f>
        <v>17</v>
      </c>
      <c r="AM3249" t="str" cm="1">
        <f t="array" ref="AM32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250" spans="1:39" x14ac:dyDescent="0.2">
      <c r="A3250" t="str">
        <f>TEXT(Table1[[#This Row],[Date]],"yyyymmdd") &amp; "_" &amp; (LEFT(D3250,3) &amp; "_" &amp; LEFT(E3250,3) &amp; "_" &amp; (Table1[[#This Row],[Game_no.]]))</f>
        <v>20260325_UC_WVS_1</v>
      </c>
      <c r="B3250" s="1">
        <v>46106</v>
      </c>
      <c r="C3250" s="3">
        <v>1</v>
      </c>
      <c r="D3250" t="s">
        <v>201</v>
      </c>
      <c r="E3250" t="s">
        <v>130</v>
      </c>
      <c r="F3250" t="s">
        <v>130</v>
      </c>
      <c r="G3250" t="s">
        <v>201</v>
      </c>
      <c r="H3250" t="s">
        <v>131</v>
      </c>
      <c r="I3250" t="str">
        <f>TRIM(SUBSTITUTE(Table1[[#This Row],[Player]], " ", ""))</f>
        <v>E.Sigmon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f t="shared" si="139"/>
        <v>0</v>
      </c>
      <c r="W3250" t="s">
        <v>48</v>
      </c>
      <c r="X3250" s="3">
        <v>9</v>
      </c>
      <c r="Y3250">
        <v>0</v>
      </c>
      <c r="AF3250">
        <f>Table1[[#This Row],[AB]]+Table1[[#This Row],[BB]]+Table1[[#This Row],[SF]]</f>
        <v>1</v>
      </c>
      <c r="AG3250">
        <f>Table1[[#This Row],[H]]+Table1[[#This Row],[BB]]</f>
        <v>0</v>
      </c>
      <c r="AH3250">
        <f>Table1[[#This Row],[H]]-Table1[[#This Row],[2B]]-Table1[[#This Row],[3B]]-Table1[[#This Row],[HR]]</f>
        <v>0</v>
      </c>
      <c r="AI3250" s="3">
        <f>IF(Table1[[#This Row],[Team_Game_Number]] &gt;_xlfn.MAXIFS(Table1[Team_Game_Number],Table1[Team],Table1[[#This Row],[Team]]) - 5,1,0)</f>
        <v>0</v>
      </c>
      <c r="AJ3250" cm="1">
        <f t="array" ref="AJ3250">MATCH(Table1[[#This Row],[Game_ID]],_xlfn.UNIQUE(_xlfn._xlws.FILTER(Table1[Game_ID],Table1[Team]=Table1[[#This Row],[Team]])),0)</f>
        <v>21</v>
      </c>
      <c r="AK3250">
        <f>IF(Table1[[#This Row],[Last5_Flag]]=1,1,0)</f>
        <v>0</v>
      </c>
      <c r="AL3250">
        <f>COUNTIFS(
    Table1[Player Name], Table1[[#This Row],[Player Name]],
    Table1[Position], Table1[[#This Row],[Position]]
)</f>
        <v>18</v>
      </c>
      <c r="AM3250" t="str" cm="1">
        <f t="array" ref="AM32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251" spans="1:39" x14ac:dyDescent="0.2">
      <c r="A3251" t="str">
        <f>TEXT(Table1[[#This Row],[Date]],"yyyymmdd") &amp; "_" &amp; (LEFT(D3251,3) &amp; "_" &amp; LEFT(E3251,3) &amp; "_" &amp; (Table1[[#This Row],[Game_no.]]))</f>
        <v>20260325_UC_WVS_1</v>
      </c>
      <c r="B3251" s="1">
        <v>46106</v>
      </c>
      <c r="C3251" s="3">
        <v>1</v>
      </c>
      <c r="D3251" t="s">
        <v>201</v>
      </c>
      <c r="E3251" t="s">
        <v>130</v>
      </c>
      <c r="F3251" t="s">
        <v>130</v>
      </c>
      <c r="G3251" t="s">
        <v>201</v>
      </c>
      <c r="H3251" t="s">
        <v>142</v>
      </c>
      <c r="I3251" t="str">
        <f>TRIM(SUBSTITUTE(Table1[[#This Row],[Player]], " ", ""))</f>
        <v>B.Christian</v>
      </c>
      <c r="J3251">
        <v>1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f t="shared" si="139"/>
        <v>0</v>
      </c>
      <c r="W3251" t="s">
        <v>74</v>
      </c>
      <c r="X3251" s="3">
        <v>9</v>
      </c>
      <c r="Y3251">
        <v>0</v>
      </c>
      <c r="AF3251">
        <f>Table1[[#This Row],[AB]]+Table1[[#This Row],[BB]]+Table1[[#This Row],[SF]]</f>
        <v>1</v>
      </c>
      <c r="AG3251">
        <f>Table1[[#This Row],[H]]+Table1[[#This Row],[BB]]</f>
        <v>0</v>
      </c>
      <c r="AH3251">
        <f>Table1[[#This Row],[H]]-Table1[[#This Row],[2B]]-Table1[[#This Row],[3B]]-Table1[[#This Row],[HR]]</f>
        <v>0</v>
      </c>
      <c r="AI3251" s="3">
        <f>IF(Table1[[#This Row],[Team_Game_Number]] &gt;_xlfn.MAXIFS(Table1[Team_Game_Number],Table1[Team],Table1[[#This Row],[Team]]) - 5,1,0)</f>
        <v>0</v>
      </c>
      <c r="AJ3251" cm="1">
        <f t="array" ref="AJ3251">MATCH(Table1[[#This Row],[Game_ID]],_xlfn.UNIQUE(_xlfn._xlws.FILTER(Table1[Game_ID],Table1[Team]=Table1[[#This Row],[Team]])),0)</f>
        <v>21</v>
      </c>
      <c r="AK3251">
        <f>IF(Table1[[#This Row],[Last5_Flag]]=1,1,0)</f>
        <v>0</v>
      </c>
      <c r="AL3251">
        <f>COUNTIFS(
    Table1[Player Name], Table1[[#This Row],[Player Name]],
    Table1[Position], Table1[[#This Row],[Position]]
)</f>
        <v>5</v>
      </c>
      <c r="AM3251" t="str" cm="1">
        <f t="array" ref="AM32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52" spans="1:39" x14ac:dyDescent="0.2">
      <c r="A3252" t="str">
        <f>TEXT(Table1[[#This Row],[Date]],"yyyymmdd") &amp; "_" &amp; (LEFT(D3252,3) &amp; "_" &amp; LEFT(E3252,3) &amp; "_" &amp; (Table1[[#This Row],[Game_no.]]))</f>
        <v>20260325_UC_WVS_1</v>
      </c>
      <c r="B3252" s="1">
        <v>46106</v>
      </c>
      <c r="C3252" s="3">
        <v>1</v>
      </c>
      <c r="D3252" t="s">
        <v>201</v>
      </c>
      <c r="E3252" t="s">
        <v>130</v>
      </c>
      <c r="F3252" t="s">
        <v>130</v>
      </c>
      <c r="G3252" t="s">
        <v>201</v>
      </c>
      <c r="H3252" t="s">
        <v>135</v>
      </c>
      <c r="I3252" t="str">
        <f>TRIM(SUBSTITUTE(Table1[[#This Row],[Player]], " ", ""))</f>
        <v>B.Smith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f t="shared" si="139"/>
        <v>0</v>
      </c>
      <c r="W3252" t="s">
        <v>74</v>
      </c>
      <c r="X3252" s="3">
        <v>9</v>
      </c>
      <c r="Y3252">
        <v>0</v>
      </c>
      <c r="AF3252">
        <f>Table1[[#This Row],[AB]]+Table1[[#This Row],[BB]]+Table1[[#This Row],[SF]]</f>
        <v>1</v>
      </c>
      <c r="AG3252">
        <f>Table1[[#This Row],[H]]+Table1[[#This Row],[BB]]</f>
        <v>0</v>
      </c>
      <c r="AH3252">
        <f>Table1[[#This Row],[H]]-Table1[[#This Row],[2B]]-Table1[[#This Row],[3B]]-Table1[[#This Row],[HR]]</f>
        <v>0</v>
      </c>
      <c r="AI3252" s="3">
        <f>IF(Table1[[#This Row],[Team_Game_Number]] &gt;_xlfn.MAXIFS(Table1[Team_Game_Number],Table1[Team],Table1[[#This Row],[Team]]) - 5,1,0)</f>
        <v>0</v>
      </c>
      <c r="AJ3252" cm="1">
        <f t="array" ref="AJ3252">MATCH(Table1[[#This Row],[Game_ID]],_xlfn.UNIQUE(_xlfn._xlws.FILTER(Table1[Game_ID],Table1[Team]=Table1[[#This Row],[Team]])),0)</f>
        <v>21</v>
      </c>
      <c r="AK3252">
        <f>IF(Table1[[#This Row],[Last5_Flag]]=1,1,0)</f>
        <v>0</v>
      </c>
      <c r="AL3252">
        <f>COUNTIFS(
    Table1[Player Name], Table1[[#This Row],[Player Name]],
    Table1[Position], Table1[[#This Row],[Position]]
)</f>
        <v>6</v>
      </c>
      <c r="AM3252" t="str" cm="1">
        <f t="array" ref="AM32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253" spans="1:39" x14ac:dyDescent="0.2">
      <c r="A3253" t="str">
        <f>TEXT(Table1[[#This Row],[Date]],"yyyymmdd") &amp; "_" &amp; (LEFT(D3253,3) &amp; "_" &amp; LEFT(E3253,3) &amp; "_" &amp; (Table1[[#This Row],[Game_no.]]))</f>
        <v>20260325_UC_WVS_1</v>
      </c>
      <c r="B3253" s="1">
        <v>46106</v>
      </c>
      <c r="C3253" s="3">
        <v>1</v>
      </c>
      <c r="D3253" t="s">
        <v>201</v>
      </c>
      <c r="E3253" t="s">
        <v>130</v>
      </c>
      <c r="F3253" t="s">
        <v>130</v>
      </c>
      <c r="G3253" t="s">
        <v>201</v>
      </c>
      <c r="H3253" t="s">
        <v>145</v>
      </c>
      <c r="I3253" t="str">
        <f>TRIM(SUBSTITUTE(Table1[[#This Row],[Player]], " ", ""))</f>
        <v>H.Sizemore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f t="shared" si="139"/>
        <v>0</v>
      </c>
      <c r="W3253" t="s">
        <v>58</v>
      </c>
      <c r="X3253" s="3"/>
      <c r="Y3253">
        <v>0</v>
      </c>
      <c r="Z3253">
        <v>2</v>
      </c>
      <c r="AA3253">
        <v>4</v>
      </c>
      <c r="AB3253">
        <v>2</v>
      </c>
      <c r="AC3253">
        <v>0</v>
      </c>
      <c r="AD3253">
        <v>2</v>
      </c>
      <c r="AE3253">
        <v>0</v>
      </c>
      <c r="AF3253">
        <f>Table1[[#This Row],[AB]]+Table1[[#This Row],[BB]]+Table1[[#This Row],[SF]]</f>
        <v>0</v>
      </c>
      <c r="AG3253">
        <f>Table1[[#This Row],[H]]+Table1[[#This Row],[BB]]</f>
        <v>0</v>
      </c>
      <c r="AH3253">
        <f>Table1[[#This Row],[H]]-Table1[[#This Row],[2B]]-Table1[[#This Row],[3B]]-Table1[[#This Row],[HR]]</f>
        <v>0</v>
      </c>
      <c r="AI3253" s="3">
        <f>IF(Table1[[#This Row],[Team_Game_Number]] &gt;_xlfn.MAXIFS(Table1[Team_Game_Number],Table1[Team],Table1[[#This Row],[Team]]) - 5,1,0)</f>
        <v>0</v>
      </c>
      <c r="AJ3253" cm="1">
        <f t="array" ref="AJ3253">MATCH(Table1[[#This Row],[Game_ID]],_xlfn.UNIQUE(_xlfn._xlws.FILTER(Table1[Game_ID],Table1[Team]=Table1[[#This Row],[Team]])),0)</f>
        <v>21</v>
      </c>
      <c r="AK3253">
        <f>IF(Table1[[#This Row],[Last5_Flag]]=1,1,0)</f>
        <v>0</v>
      </c>
      <c r="AL3253">
        <f>COUNTIFS(
    Table1[Player Name], Table1[[#This Row],[Player Name]],
    Table1[Position], Table1[[#This Row],[Position]]
)</f>
        <v>7</v>
      </c>
      <c r="AM3253" t="str" cm="1">
        <f t="array" ref="AM32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254" spans="1:39" x14ac:dyDescent="0.2">
      <c r="A3254" t="str">
        <f>TEXT(Table1[[#This Row],[Date]],"yyyymmdd") &amp; "_" &amp; (LEFT(D3254,3) &amp; "_" &amp; LEFT(E3254,3) &amp; "_" &amp; (Table1[[#This Row],[Game_no.]]))</f>
        <v>20260325_UC_WVS_1</v>
      </c>
      <c r="B3254" s="1">
        <v>46106</v>
      </c>
      <c r="C3254" s="3">
        <v>1</v>
      </c>
      <c r="D3254" t="s">
        <v>201</v>
      </c>
      <c r="E3254" t="s">
        <v>130</v>
      </c>
      <c r="F3254" t="s">
        <v>130</v>
      </c>
      <c r="G3254" t="s">
        <v>201</v>
      </c>
      <c r="H3254" t="s">
        <v>144</v>
      </c>
      <c r="I3254" t="str">
        <f>TRIM(SUBSTITUTE(Table1[[#This Row],[Player]], " ", ""))</f>
        <v>A.Green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f t="shared" si="139"/>
        <v>0</v>
      </c>
      <c r="W3254" t="s">
        <v>58</v>
      </c>
      <c r="X3254" s="3"/>
      <c r="Y3254">
        <v>0</v>
      </c>
      <c r="Z3254">
        <v>4</v>
      </c>
      <c r="AA3254">
        <v>6</v>
      </c>
      <c r="AB3254">
        <v>5</v>
      </c>
      <c r="AC3254">
        <v>3</v>
      </c>
      <c r="AD3254">
        <v>3</v>
      </c>
      <c r="AE3254">
        <v>0</v>
      </c>
      <c r="AF3254">
        <f>Table1[[#This Row],[AB]]+Table1[[#This Row],[BB]]+Table1[[#This Row],[SF]]</f>
        <v>0</v>
      </c>
      <c r="AG3254">
        <f>Table1[[#This Row],[H]]+Table1[[#This Row],[BB]]</f>
        <v>0</v>
      </c>
      <c r="AH3254">
        <f>Table1[[#This Row],[H]]-Table1[[#This Row],[2B]]-Table1[[#This Row],[3B]]-Table1[[#This Row],[HR]]</f>
        <v>0</v>
      </c>
      <c r="AI3254" s="3">
        <f>IF(Table1[[#This Row],[Team_Game_Number]] &gt;_xlfn.MAXIFS(Table1[Team_Game_Number],Table1[Team],Table1[[#This Row],[Team]]) - 5,1,0)</f>
        <v>0</v>
      </c>
      <c r="AJ3254" cm="1">
        <f t="array" ref="AJ3254">MATCH(Table1[[#This Row],[Game_ID]],_xlfn.UNIQUE(_xlfn._xlws.FILTER(Table1[Game_ID],Table1[Team]=Table1[[#This Row],[Team]])),0)</f>
        <v>21</v>
      </c>
      <c r="AK3254">
        <f>IF(Table1[[#This Row],[Last5_Flag]]=1,1,0)</f>
        <v>0</v>
      </c>
      <c r="AL3254">
        <f>COUNTIFS(
    Table1[Player Name], Table1[[#This Row],[Player Name]],
    Table1[Position], Table1[[#This Row],[Position]]
)</f>
        <v>9</v>
      </c>
      <c r="AM3254" t="str" cm="1">
        <f t="array" ref="AM32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255" spans="1:39" x14ac:dyDescent="0.2">
      <c r="A3255" t="str">
        <f>TEXT(Table1[[#This Row],[Date]],"yyyymmdd") &amp; "_" &amp; (LEFT(D3255,3) &amp; "_" &amp; LEFT(E3255,3) &amp; "_" &amp; (Table1[[#This Row],[Game_no.]]))</f>
        <v>20260325_UC_WVS_2</v>
      </c>
      <c r="B3255" s="1">
        <v>46106</v>
      </c>
      <c r="C3255" s="3">
        <v>2</v>
      </c>
      <c r="D3255" t="s">
        <v>201</v>
      </c>
      <c r="E3255" t="s">
        <v>130</v>
      </c>
      <c r="F3255" t="s">
        <v>201</v>
      </c>
      <c r="G3255" t="s">
        <v>130</v>
      </c>
      <c r="H3255" t="s">
        <v>202</v>
      </c>
      <c r="I3255" t="str">
        <f>TRIM(SUBSTITUTE(Table1[[#This Row],[Player]], " ", ""))</f>
        <v>E.Zucchero</v>
      </c>
      <c r="J3255">
        <v>4</v>
      </c>
      <c r="K3255">
        <v>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f t="shared" si="139"/>
        <v>1</v>
      </c>
      <c r="W3255" t="s">
        <v>48</v>
      </c>
      <c r="X3255" s="3">
        <v>1</v>
      </c>
      <c r="Y3255">
        <v>0</v>
      </c>
      <c r="AF3255">
        <f>Table1[[#This Row],[AB]]+Table1[[#This Row],[BB]]+Table1[[#This Row],[SF]]</f>
        <v>4</v>
      </c>
      <c r="AG3255">
        <f>Table1[[#This Row],[H]]+Table1[[#This Row],[BB]]</f>
        <v>1</v>
      </c>
      <c r="AH3255">
        <f>Table1[[#This Row],[H]]-Table1[[#This Row],[2B]]-Table1[[#This Row],[3B]]-Table1[[#This Row],[HR]]</f>
        <v>1</v>
      </c>
      <c r="AI3255" s="3">
        <f>IF(Table1[[#This Row],[Team_Game_Number]] &gt;_xlfn.MAXIFS(Table1[Team_Game_Number],Table1[Team],Table1[[#This Row],[Team]]) - 5,1,0)</f>
        <v>1</v>
      </c>
      <c r="AJ3255" cm="1">
        <f t="array" ref="AJ3255">MATCH(Table1[[#This Row],[Game_ID]],_xlfn.UNIQUE(_xlfn._xlws.FILTER(Table1[Game_ID],Table1[Team]=Table1[[#This Row],[Team]])),0)</f>
        <v>30</v>
      </c>
      <c r="AK3255">
        <f>IF(Table1[[#This Row],[Last5_Flag]]=1,1,0)</f>
        <v>1</v>
      </c>
      <c r="AL3255">
        <f>COUNTIFS(
    Table1[Player Name], Table1[[#This Row],[Player Name]],
    Table1[Position], Table1[[#This Row],[Position]]
)</f>
        <v>33</v>
      </c>
      <c r="AM3255" t="str" cm="1">
        <f t="array" ref="AM32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256" spans="1:39" x14ac:dyDescent="0.2">
      <c r="A3256" t="str">
        <f>TEXT(Table1[[#This Row],[Date]],"yyyymmdd") &amp; "_" &amp; (LEFT(D3256,3) &amp; "_" &amp; LEFT(E3256,3) &amp; "_" &amp; (Table1[[#This Row],[Game_no.]]))</f>
        <v>20260325_UC_WVS_2</v>
      </c>
      <c r="B3256" s="1">
        <v>46106</v>
      </c>
      <c r="C3256" s="3">
        <v>2</v>
      </c>
      <c r="D3256" t="s">
        <v>201</v>
      </c>
      <c r="E3256" t="s">
        <v>130</v>
      </c>
      <c r="F3256" t="s">
        <v>201</v>
      </c>
      <c r="G3256" t="s">
        <v>130</v>
      </c>
      <c r="H3256" t="s">
        <v>205</v>
      </c>
      <c r="I3256" t="str">
        <f>TRIM(SUBSTITUTE(Table1[[#This Row],[Player]], " ", ""))</f>
        <v>T.Hodson</v>
      </c>
      <c r="J3256">
        <v>4</v>
      </c>
      <c r="K3256">
        <v>0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f t="shared" si="139"/>
        <v>0</v>
      </c>
      <c r="W3256" t="s">
        <v>8</v>
      </c>
      <c r="X3256" s="3">
        <v>2</v>
      </c>
      <c r="Y3256">
        <v>0</v>
      </c>
      <c r="AF3256">
        <f>Table1[[#This Row],[AB]]+Table1[[#This Row],[BB]]+Table1[[#This Row],[SF]]</f>
        <v>4</v>
      </c>
      <c r="AG3256">
        <f>Table1[[#This Row],[H]]+Table1[[#This Row],[BB]]</f>
        <v>0</v>
      </c>
      <c r="AH3256">
        <f>Table1[[#This Row],[H]]-Table1[[#This Row],[2B]]-Table1[[#This Row],[3B]]-Table1[[#This Row],[HR]]</f>
        <v>0</v>
      </c>
      <c r="AI3256" s="3">
        <f>IF(Table1[[#This Row],[Team_Game_Number]] &gt;_xlfn.MAXIFS(Table1[Team_Game_Number],Table1[Team],Table1[[#This Row],[Team]]) - 5,1,0)</f>
        <v>1</v>
      </c>
      <c r="AJ3256" cm="1">
        <f t="array" ref="AJ3256">MATCH(Table1[[#This Row],[Game_ID]],_xlfn.UNIQUE(_xlfn._xlws.FILTER(Table1[Game_ID],Table1[Team]=Table1[[#This Row],[Team]])),0)</f>
        <v>30</v>
      </c>
      <c r="AK3256">
        <f>IF(Table1[[#This Row],[Last5_Flag]]=1,1,0)</f>
        <v>1</v>
      </c>
      <c r="AL3256">
        <f>COUNTIFS(
    Table1[Player Name], Table1[[#This Row],[Player Name]],
    Table1[Position], Table1[[#This Row],[Position]]
)</f>
        <v>33</v>
      </c>
      <c r="AM3256" t="str" cm="1">
        <f t="array" ref="AM32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257" spans="1:39" x14ac:dyDescent="0.2">
      <c r="A3257" t="str">
        <f>TEXT(Table1[[#This Row],[Date]],"yyyymmdd") &amp; "_" &amp; (LEFT(D3257,3) &amp; "_" &amp; LEFT(E3257,3) &amp; "_" &amp; (Table1[[#This Row],[Game_no.]]))</f>
        <v>20260325_UC_WVS_2</v>
      </c>
      <c r="B3257" s="1">
        <v>46106</v>
      </c>
      <c r="C3257" s="3">
        <v>2</v>
      </c>
      <c r="D3257" t="s">
        <v>201</v>
      </c>
      <c r="E3257" t="s">
        <v>130</v>
      </c>
      <c r="F3257" t="s">
        <v>201</v>
      </c>
      <c r="G3257" t="s">
        <v>130</v>
      </c>
      <c r="H3257" t="s">
        <v>204</v>
      </c>
      <c r="I3257" t="str">
        <f>TRIM(SUBSTITUTE(Table1[[#This Row],[Player]], " ", ""))</f>
        <v>K.Moran</v>
      </c>
      <c r="J3257">
        <v>4</v>
      </c>
      <c r="K3257">
        <v>2</v>
      </c>
      <c r="L3257">
        <v>2</v>
      </c>
      <c r="M3257">
        <v>0</v>
      </c>
      <c r="N3257">
        <v>0</v>
      </c>
      <c r="O3257">
        <v>0</v>
      </c>
      <c r="P3257">
        <v>2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f t="shared" si="139"/>
        <v>6</v>
      </c>
      <c r="W3257" t="s">
        <v>53</v>
      </c>
      <c r="X3257" s="3">
        <v>3</v>
      </c>
      <c r="Y3257">
        <v>0</v>
      </c>
      <c r="AF3257">
        <f>Table1[[#This Row],[AB]]+Table1[[#This Row],[BB]]+Table1[[#This Row],[SF]]</f>
        <v>4</v>
      </c>
      <c r="AG3257">
        <f>Table1[[#This Row],[H]]+Table1[[#This Row],[BB]]</f>
        <v>2</v>
      </c>
      <c r="AH3257">
        <f>Table1[[#This Row],[H]]-Table1[[#This Row],[2B]]-Table1[[#This Row],[3B]]-Table1[[#This Row],[HR]]</f>
        <v>0</v>
      </c>
      <c r="AI3257" s="3">
        <f>IF(Table1[[#This Row],[Team_Game_Number]] &gt;_xlfn.MAXIFS(Table1[Team_Game_Number],Table1[Team],Table1[[#This Row],[Team]]) - 5,1,0)</f>
        <v>1</v>
      </c>
      <c r="AJ3257" cm="1">
        <f t="array" ref="AJ3257">MATCH(Table1[[#This Row],[Game_ID]],_xlfn.UNIQUE(_xlfn._xlws.FILTER(Table1[Game_ID],Table1[Team]=Table1[[#This Row],[Team]])),0)</f>
        <v>30</v>
      </c>
      <c r="AK3257">
        <f>IF(Table1[[#This Row],[Last5_Flag]]=1,1,0)</f>
        <v>1</v>
      </c>
      <c r="AL3257">
        <f>COUNTIFS(
    Table1[Player Name], Table1[[#This Row],[Player Name]],
    Table1[Position], Table1[[#This Row],[Position]]
)</f>
        <v>9</v>
      </c>
      <c r="AM3257" t="str" cm="1">
        <f t="array" ref="AM32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58" spans="1:39" x14ac:dyDescent="0.2">
      <c r="A3258" t="str">
        <f>TEXT(Table1[[#This Row],[Date]],"yyyymmdd") &amp; "_" &amp; (LEFT(D3258,3) &amp; "_" &amp; LEFT(E3258,3) &amp; "_" &amp; (Table1[[#This Row],[Game_no.]]))</f>
        <v>20260325_UC_WVS_2</v>
      </c>
      <c r="B3258" s="1">
        <v>46106</v>
      </c>
      <c r="C3258" s="3">
        <v>2</v>
      </c>
      <c r="D3258" t="s">
        <v>201</v>
      </c>
      <c r="E3258" t="s">
        <v>130</v>
      </c>
      <c r="F3258" t="s">
        <v>201</v>
      </c>
      <c r="G3258" t="s">
        <v>130</v>
      </c>
      <c r="H3258" t="s">
        <v>206</v>
      </c>
      <c r="I3258" t="str">
        <f>TRIM(SUBSTITUTE(Table1[[#This Row],[Player]], " ", ""))</f>
        <v>D.Pici</v>
      </c>
      <c r="J3258">
        <v>2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f t="shared" ref="V3258:V3283" si="140">L3258*1+P3258*2+Q3258*3+R3258*4</f>
        <v>0</v>
      </c>
      <c r="W3258" t="s">
        <v>43</v>
      </c>
      <c r="X3258" s="3">
        <v>4</v>
      </c>
      <c r="Y3258">
        <v>0</v>
      </c>
      <c r="AF3258">
        <f>Table1[[#This Row],[AB]]+Table1[[#This Row],[BB]]+Table1[[#This Row],[SF]]</f>
        <v>3</v>
      </c>
      <c r="AG3258">
        <f>Table1[[#This Row],[H]]+Table1[[#This Row],[BB]]</f>
        <v>1</v>
      </c>
      <c r="AH3258">
        <f>Table1[[#This Row],[H]]-Table1[[#This Row],[2B]]-Table1[[#This Row],[3B]]-Table1[[#This Row],[HR]]</f>
        <v>0</v>
      </c>
      <c r="AI3258" s="3">
        <f>IF(Table1[[#This Row],[Team_Game_Number]] &gt;_xlfn.MAXIFS(Table1[Team_Game_Number],Table1[Team],Table1[[#This Row],[Team]]) - 5,1,0)</f>
        <v>1</v>
      </c>
      <c r="AJ3258" cm="1">
        <f t="array" ref="AJ3258">MATCH(Table1[[#This Row],[Game_ID]],_xlfn.UNIQUE(_xlfn._xlws.FILTER(Table1[Game_ID],Table1[Team]=Table1[[#This Row],[Team]])),0)</f>
        <v>30</v>
      </c>
      <c r="AK3258">
        <f>IF(Table1[[#This Row],[Last5_Flag]]=1,1,0)</f>
        <v>1</v>
      </c>
      <c r="AL3258">
        <f>COUNTIFS(
    Table1[Player Name], Table1[[#This Row],[Player Name]],
    Table1[Position], Table1[[#This Row],[Position]]
)</f>
        <v>4</v>
      </c>
      <c r="AM3258" t="str" cm="1">
        <f t="array" ref="AM32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59" spans="1:39" x14ac:dyDescent="0.2">
      <c r="A3259" t="str">
        <f>TEXT(Table1[[#This Row],[Date]],"yyyymmdd") &amp; "_" &amp; (LEFT(D3259,3) &amp; "_" &amp; LEFT(E3259,3) &amp; "_" &amp; (Table1[[#This Row],[Game_no.]]))</f>
        <v>20260325_UC_WVS_2</v>
      </c>
      <c r="B3259" s="1">
        <v>46106</v>
      </c>
      <c r="C3259" s="3">
        <v>2</v>
      </c>
      <c r="D3259" t="s">
        <v>201</v>
      </c>
      <c r="E3259" t="s">
        <v>130</v>
      </c>
      <c r="F3259" t="s">
        <v>201</v>
      </c>
      <c r="G3259" t="s">
        <v>130</v>
      </c>
      <c r="H3259" t="s">
        <v>221</v>
      </c>
      <c r="I3259" t="str">
        <f>TRIM(SUBSTITUTE(Table1[[#This Row],[Player]], " ", ""))</f>
        <v>C.Dunn</v>
      </c>
      <c r="J3259">
        <v>2</v>
      </c>
      <c r="K3259">
        <v>0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f t="shared" si="140"/>
        <v>0</v>
      </c>
      <c r="W3259" t="s">
        <v>50</v>
      </c>
      <c r="X3259" s="3">
        <v>5</v>
      </c>
      <c r="Y3259">
        <v>0</v>
      </c>
      <c r="AF3259">
        <f>Table1[[#This Row],[AB]]+Table1[[#This Row],[BB]]+Table1[[#This Row],[SF]]</f>
        <v>3</v>
      </c>
      <c r="AG3259">
        <f>Table1[[#This Row],[H]]+Table1[[#This Row],[BB]]</f>
        <v>0</v>
      </c>
      <c r="AH3259">
        <f>Table1[[#This Row],[H]]-Table1[[#This Row],[2B]]-Table1[[#This Row],[3B]]-Table1[[#This Row],[HR]]</f>
        <v>0</v>
      </c>
      <c r="AI3259" s="3">
        <f>IF(Table1[[#This Row],[Team_Game_Number]] &gt;_xlfn.MAXIFS(Table1[Team_Game_Number],Table1[Team],Table1[[#This Row],[Team]]) - 5,1,0)</f>
        <v>1</v>
      </c>
      <c r="AJ3259" cm="1">
        <f t="array" ref="AJ3259">MATCH(Table1[[#This Row],[Game_ID]],_xlfn.UNIQUE(_xlfn._xlws.FILTER(Table1[Game_ID],Table1[Team]=Table1[[#This Row],[Team]])),0)</f>
        <v>30</v>
      </c>
      <c r="AK3259">
        <f>IF(Table1[[#This Row],[Last5_Flag]]=1,1,0)</f>
        <v>1</v>
      </c>
      <c r="AL3259">
        <f>COUNTIFS(
    Table1[Player Name], Table1[[#This Row],[Player Name]],
    Table1[Position], Table1[[#This Row],[Position]]
)</f>
        <v>6</v>
      </c>
      <c r="AM3259" t="str" cm="1">
        <f t="array" ref="AM32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60" spans="1:39" x14ac:dyDescent="0.2">
      <c r="A3260" t="str">
        <f>TEXT(Table1[[#This Row],[Date]],"yyyymmdd") &amp; "_" &amp; (LEFT(D3260,3) &amp; "_" &amp; LEFT(E3260,3) &amp; "_" &amp; (Table1[[#This Row],[Game_no.]]))</f>
        <v>20260325_UC_WVS_2</v>
      </c>
      <c r="B3260" s="1">
        <v>46106</v>
      </c>
      <c r="C3260" s="3">
        <v>2</v>
      </c>
      <c r="D3260" t="s">
        <v>201</v>
      </c>
      <c r="E3260" t="s">
        <v>130</v>
      </c>
      <c r="F3260" t="s">
        <v>201</v>
      </c>
      <c r="G3260" t="s">
        <v>130</v>
      </c>
      <c r="H3260" t="s">
        <v>222</v>
      </c>
      <c r="I3260" t="str">
        <f>TRIM(SUBSTITUTE(Table1[[#This Row],[Player]], " ", ""))</f>
        <v>C.Masters</v>
      </c>
      <c r="J3260">
        <v>1</v>
      </c>
      <c r="K3260">
        <v>0</v>
      </c>
      <c r="L3260">
        <v>1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f t="shared" si="140"/>
        <v>1</v>
      </c>
      <c r="W3260" t="s">
        <v>74</v>
      </c>
      <c r="X3260" s="3">
        <v>5</v>
      </c>
      <c r="Y3260">
        <v>0</v>
      </c>
      <c r="AF3260">
        <f>Table1[[#This Row],[AB]]+Table1[[#This Row],[BB]]+Table1[[#This Row],[SF]]</f>
        <v>1</v>
      </c>
      <c r="AG3260">
        <f>Table1[[#This Row],[H]]+Table1[[#This Row],[BB]]</f>
        <v>1</v>
      </c>
      <c r="AH3260">
        <f>Table1[[#This Row],[H]]-Table1[[#This Row],[2B]]-Table1[[#This Row],[3B]]-Table1[[#This Row],[HR]]</f>
        <v>1</v>
      </c>
      <c r="AI3260" s="3">
        <f>IF(Table1[[#This Row],[Team_Game_Number]] &gt;_xlfn.MAXIFS(Table1[Team_Game_Number],Table1[Team],Table1[[#This Row],[Team]]) - 5,1,0)</f>
        <v>1</v>
      </c>
      <c r="AJ3260" cm="1">
        <f t="array" ref="AJ3260">MATCH(Table1[[#This Row],[Game_ID]],_xlfn.UNIQUE(_xlfn._xlws.FILTER(Table1[Game_ID],Table1[Team]=Table1[[#This Row],[Team]])),0)</f>
        <v>30</v>
      </c>
      <c r="AK3260">
        <f>IF(Table1[[#This Row],[Last5_Flag]]=1,1,0)</f>
        <v>1</v>
      </c>
      <c r="AL3260">
        <f>COUNTIFS(
    Table1[Player Name], Table1[[#This Row],[Player Name]],
    Table1[Position], Table1[[#This Row],[Position]]
)</f>
        <v>2</v>
      </c>
      <c r="AM3260" t="str" cm="1">
        <f t="array" ref="AM32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261" spans="1:39" x14ac:dyDescent="0.2">
      <c r="A3261" t="str">
        <f>TEXT(Table1[[#This Row],[Date]],"yyyymmdd") &amp; "_" &amp; (LEFT(D3261,3) &amp; "_" &amp; LEFT(E3261,3) &amp; "_" &amp; (Table1[[#This Row],[Game_no.]]))</f>
        <v>20260325_UC_WVS_2</v>
      </c>
      <c r="B3261" s="1">
        <v>46106</v>
      </c>
      <c r="C3261" s="3">
        <v>2</v>
      </c>
      <c r="D3261" t="s">
        <v>201</v>
      </c>
      <c r="E3261" t="s">
        <v>130</v>
      </c>
      <c r="F3261" t="s">
        <v>201</v>
      </c>
      <c r="G3261" t="s">
        <v>130</v>
      </c>
      <c r="H3261" t="s">
        <v>207</v>
      </c>
      <c r="I3261" t="str">
        <f>TRIM(SUBSTITUTE(Table1[[#This Row],[Player]], " ", ""))</f>
        <v>A.Hurley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f t="shared" si="140"/>
        <v>0</v>
      </c>
      <c r="W3261" t="s">
        <v>73</v>
      </c>
      <c r="X3261" s="3"/>
      <c r="Y3261">
        <v>0</v>
      </c>
      <c r="AF3261">
        <f>Table1[[#This Row],[AB]]+Table1[[#This Row],[BB]]+Table1[[#This Row],[SF]]</f>
        <v>0</v>
      </c>
      <c r="AG3261">
        <f>Table1[[#This Row],[H]]+Table1[[#This Row],[BB]]</f>
        <v>0</v>
      </c>
      <c r="AH3261">
        <f>Table1[[#This Row],[H]]-Table1[[#This Row],[2B]]-Table1[[#This Row],[3B]]-Table1[[#This Row],[HR]]</f>
        <v>0</v>
      </c>
      <c r="AI3261" s="3">
        <f>IF(Table1[[#This Row],[Team_Game_Number]] &gt;_xlfn.MAXIFS(Table1[Team_Game_Number],Table1[Team],Table1[[#This Row],[Team]]) - 5,1,0)</f>
        <v>1</v>
      </c>
      <c r="AJ3261" cm="1">
        <f t="array" ref="AJ3261">MATCH(Table1[[#This Row],[Game_ID]],_xlfn.UNIQUE(_xlfn._xlws.FILTER(Table1[Game_ID],Table1[Team]=Table1[[#This Row],[Team]])),0)</f>
        <v>30</v>
      </c>
      <c r="AK3261">
        <f>IF(Table1[[#This Row],[Last5_Flag]]=1,1,0)</f>
        <v>1</v>
      </c>
      <c r="AL3261">
        <f>COUNTIFS(
    Table1[Player Name], Table1[[#This Row],[Player Name]],
    Table1[Position], Table1[[#This Row],[Position]]
)</f>
        <v>16</v>
      </c>
      <c r="AM3261" t="str" cm="1">
        <f t="array" ref="AM32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262" spans="1:39" x14ac:dyDescent="0.2">
      <c r="A3262" t="str">
        <f>TEXT(Table1[[#This Row],[Date]],"yyyymmdd") &amp; "_" &amp; (LEFT(D3262,3) &amp; "_" &amp; LEFT(E3262,3) &amp; "_" &amp; (Table1[[#This Row],[Game_no.]]))</f>
        <v>20260325_UC_WVS_2</v>
      </c>
      <c r="B3262" s="1">
        <v>46106</v>
      </c>
      <c r="C3262" s="3">
        <v>2</v>
      </c>
      <c r="D3262" t="s">
        <v>201</v>
      </c>
      <c r="E3262" t="s">
        <v>130</v>
      </c>
      <c r="F3262" t="s">
        <v>201</v>
      </c>
      <c r="G3262" t="s">
        <v>130</v>
      </c>
      <c r="H3262" t="s">
        <v>239</v>
      </c>
      <c r="I3262" t="str">
        <f>TRIM(SUBSTITUTE(Table1[[#This Row],[Player]], " ", ""))</f>
        <v>M.Entler</v>
      </c>
      <c r="J3262">
        <v>3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f t="shared" si="140"/>
        <v>0</v>
      </c>
      <c r="W3262" t="s">
        <v>54</v>
      </c>
      <c r="X3262" s="3">
        <v>6</v>
      </c>
      <c r="Y3262">
        <v>0</v>
      </c>
      <c r="AF3262">
        <f>Table1[[#This Row],[AB]]+Table1[[#This Row],[BB]]+Table1[[#This Row],[SF]]</f>
        <v>3</v>
      </c>
      <c r="AG3262">
        <f>Table1[[#This Row],[H]]+Table1[[#This Row],[BB]]</f>
        <v>0</v>
      </c>
      <c r="AH3262">
        <f>Table1[[#This Row],[H]]-Table1[[#This Row],[2B]]-Table1[[#This Row],[3B]]-Table1[[#This Row],[HR]]</f>
        <v>0</v>
      </c>
      <c r="AI3262" s="3">
        <f>IF(Table1[[#This Row],[Team_Game_Number]] &gt;_xlfn.MAXIFS(Table1[Team_Game_Number],Table1[Team],Table1[[#This Row],[Team]]) - 5,1,0)</f>
        <v>1</v>
      </c>
      <c r="AJ3262" cm="1">
        <f t="array" ref="AJ3262">MATCH(Table1[[#This Row],[Game_ID]],_xlfn.UNIQUE(_xlfn._xlws.FILTER(Table1[Game_ID],Table1[Team]=Table1[[#This Row],[Team]])),0)</f>
        <v>30</v>
      </c>
      <c r="AK3262">
        <f>IF(Table1[[#This Row],[Last5_Flag]]=1,1,0)</f>
        <v>1</v>
      </c>
      <c r="AL3262">
        <f>COUNTIFS(
    Table1[Player Name], Table1[[#This Row],[Player Name]],
    Table1[Position], Table1[[#This Row],[Position]]
)</f>
        <v>7</v>
      </c>
      <c r="AM3262" t="str" cm="1">
        <f t="array" ref="AM32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263" spans="1:39" x14ac:dyDescent="0.2">
      <c r="A3263" t="str">
        <f>TEXT(Table1[[#This Row],[Date]],"yyyymmdd") &amp; "_" &amp; (LEFT(D3263,3) &amp; "_" &amp; LEFT(E3263,3) &amp; "_" &amp; (Table1[[#This Row],[Game_no.]]))</f>
        <v>20260325_UC_WVS_2</v>
      </c>
      <c r="B3263" s="1">
        <v>46106</v>
      </c>
      <c r="C3263" s="3">
        <v>2</v>
      </c>
      <c r="D3263" t="s">
        <v>201</v>
      </c>
      <c r="E3263" t="s">
        <v>130</v>
      </c>
      <c r="F3263" t="s">
        <v>201</v>
      </c>
      <c r="G3263" t="s">
        <v>130</v>
      </c>
      <c r="H3263" t="s">
        <v>203</v>
      </c>
      <c r="I3263" t="str">
        <f>TRIM(SUBSTITUTE(Table1[[#This Row],[Player]], " ", ""))</f>
        <v>B.Polistina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f t="shared" si="140"/>
        <v>0</v>
      </c>
      <c r="W3263" t="s">
        <v>54</v>
      </c>
      <c r="X3263" s="3"/>
      <c r="Y3263">
        <v>0</v>
      </c>
      <c r="AF3263">
        <f>Table1[[#This Row],[AB]]+Table1[[#This Row],[BB]]+Table1[[#This Row],[SF]]</f>
        <v>0</v>
      </c>
      <c r="AG3263">
        <f>Table1[[#This Row],[H]]+Table1[[#This Row],[BB]]</f>
        <v>0</v>
      </c>
      <c r="AH3263">
        <f>Table1[[#This Row],[H]]-Table1[[#This Row],[2B]]-Table1[[#This Row],[3B]]-Table1[[#This Row],[HR]]</f>
        <v>0</v>
      </c>
      <c r="AI3263" s="3">
        <f>IF(Table1[[#This Row],[Team_Game_Number]] &gt;_xlfn.MAXIFS(Table1[Team_Game_Number],Table1[Team],Table1[[#This Row],[Team]]) - 5,1,0)</f>
        <v>1</v>
      </c>
      <c r="AJ3263" cm="1">
        <f t="array" ref="AJ3263">MATCH(Table1[[#This Row],[Game_ID]],_xlfn.UNIQUE(_xlfn._xlws.FILTER(Table1[Game_ID],Table1[Team]=Table1[[#This Row],[Team]])),0)</f>
        <v>30</v>
      </c>
      <c r="AK3263">
        <f>IF(Table1[[#This Row],[Last5_Flag]]=1,1,0)</f>
        <v>1</v>
      </c>
      <c r="AL3263">
        <f>COUNTIFS(
    Table1[Player Name], Table1[[#This Row],[Player Name]],
    Table1[Position], Table1[[#This Row],[Position]]
)</f>
        <v>4</v>
      </c>
      <c r="AM3263" t="str" cm="1">
        <f t="array" ref="AM32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264" spans="1:39" x14ac:dyDescent="0.2">
      <c r="A3264" t="str">
        <f>TEXT(Table1[[#This Row],[Date]],"yyyymmdd") &amp; "_" &amp; (LEFT(D3264,3) &amp; "_" &amp; LEFT(E3264,3) &amp; "_" &amp; (Table1[[#This Row],[Game_no.]]))</f>
        <v>20260325_UC_WVS_2</v>
      </c>
      <c r="B3264" s="1">
        <v>46106</v>
      </c>
      <c r="C3264" s="3">
        <v>2</v>
      </c>
      <c r="D3264" t="s">
        <v>201</v>
      </c>
      <c r="E3264" t="s">
        <v>130</v>
      </c>
      <c r="F3264" t="s">
        <v>201</v>
      </c>
      <c r="G3264" t="s">
        <v>130</v>
      </c>
      <c r="H3264" t="s">
        <v>210</v>
      </c>
      <c r="I3264" t="str">
        <f>TRIM(SUBSTITUTE(Table1[[#This Row],[Player]], " ", ""))</f>
        <v>E.Smith</v>
      </c>
      <c r="J3264">
        <v>2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f t="shared" si="140"/>
        <v>1</v>
      </c>
      <c r="W3264" t="s">
        <v>7</v>
      </c>
      <c r="X3264" s="3">
        <v>7</v>
      </c>
      <c r="Y3264">
        <v>0</v>
      </c>
      <c r="AF3264">
        <f>Table1[[#This Row],[AB]]+Table1[[#This Row],[BB]]+Table1[[#This Row],[SF]]</f>
        <v>2</v>
      </c>
      <c r="AG3264">
        <f>Table1[[#This Row],[H]]+Table1[[#This Row],[BB]]</f>
        <v>1</v>
      </c>
      <c r="AH3264">
        <f>Table1[[#This Row],[H]]-Table1[[#This Row],[2B]]-Table1[[#This Row],[3B]]-Table1[[#This Row],[HR]]</f>
        <v>1</v>
      </c>
      <c r="AI3264" s="3">
        <f>IF(Table1[[#This Row],[Team_Game_Number]] &gt;_xlfn.MAXIFS(Table1[Team_Game_Number],Table1[Team],Table1[[#This Row],[Team]]) - 5,1,0)</f>
        <v>1</v>
      </c>
      <c r="AJ3264" cm="1">
        <f t="array" ref="AJ3264">MATCH(Table1[[#This Row],[Game_ID]],_xlfn.UNIQUE(_xlfn._xlws.FILTER(Table1[Game_ID],Table1[Team]=Table1[[#This Row],[Team]])),0)</f>
        <v>30</v>
      </c>
      <c r="AK3264">
        <f>IF(Table1[[#This Row],[Last5_Flag]]=1,1,0)</f>
        <v>1</v>
      </c>
      <c r="AL3264">
        <f>COUNTIFS(
    Table1[Player Name], Table1[[#This Row],[Player Name]],
    Table1[Position], Table1[[#This Row],[Position]]
)</f>
        <v>28</v>
      </c>
      <c r="AM3264" t="str" cm="1">
        <f t="array" ref="AM32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265" spans="1:39" x14ac:dyDescent="0.2">
      <c r="A3265" t="str">
        <f>TEXT(Table1[[#This Row],[Date]],"yyyymmdd") &amp; "_" &amp; (LEFT(D3265,3) &amp; "_" &amp; LEFT(E3265,3) &amp; "_" &amp; (Table1[[#This Row],[Game_no.]]))</f>
        <v>20260325_UC_WVS_2</v>
      </c>
      <c r="B3265" s="1">
        <v>46106</v>
      </c>
      <c r="C3265" s="3">
        <v>2</v>
      </c>
      <c r="D3265" t="s">
        <v>201</v>
      </c>
      <c r="E3265" t="s">
        <v>130</v>
      </c>
      <c r="F3265" t="s">
        <v>201</v>
      </c>
      <c r="G3265" t="s">
        <v>130</v>
      </c>
      <c r="H3265" t="s">
        <v>211</v>
      </c>
      <c r="I3265" t="str">
        <f>TRIM(SUBSTITUTE(Table1[[#This Row],[Player]], " ", ""))</f>
        <v>K.Serra</v>
      </c>
      <c r="J3265">
        <v>2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f t="shared" si="140"/>
        <v>0</v>
      </c>
      <c r="W3265" t="s">
        <v>52</v>
      </c>
      <c r="X3265" s="3">
        <v>8</v>
      </c>
      <c r="Y3265">
        <v>0</v>
      </c>
      <c r="AF3265">
        <f>Table1[[#This Row],[AB]]+Table1[[#This Row],[BB]]+Table1[[#This Row],[SF]]</f>
        <v>2</v>
      </c>
      <c r="AG3265">
        <f>Table1[[#This Row],[H]]+Table1[[#This Row],[BB]]</f>
        <v>0</v>
      </c>
      <c r="AH3265">
        <f>Table1[[#This Row],[H]]-Table1[[#This Row],[2B]]-Table1[[#This Row],[3B]]-Table1[[#This Row],[HR]]</f>
        <v>0</v>
      </c>
      <c r="AI3265" s="3">
        <f>IF(Table1[[#This Row],[Team_Game_Number]] &gt;_xlfn.MAXIFS(Table1[Team_Game_Number],Table1[Team],Table1[[#This Row],[Team]]) - 5,1,0)</f>
        <v>1</v>
      </c>
      <c r="AJ3265" cm="1">
        <f t="array" ref="AJ3265">MATCH(Table1[[#This Row],[Game_ID]],_xlfn.UNIQUE(_xlfn._xlws.FILTER(Table1[Game_ID],Table1[Team]=Table1[[#This Row],[Team]])),0)</f>
        <v>30</v>
      </c>
      <c r="AK3265">
        <f>IF(Table1[[#This Row],[Last5_Flag]]=1,1,0)</f>
        <v>1</v>
      </c>
      <c r="AL3265">
        <f>COUNTIFS(
    Table1[Player Name], Table1[[#This Row],[Player Name]],
    Table1[Position], Table1[[#This Row],[Position]]
)</f>
        <v>24</v>
      </c>
      <c r="AM3265" t="str" cm="1">
        <f t="array" ref="AM32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66" spans="1:39" x14ac:dyDescent="0.2">
      <c r="A3266" t="str">
        <f>TEXT(Table1[[#This Row],[Date]],"yyyymmdd") &amp; "_" &amp; (LEFT(D3266,3) &amp; "_" &amp; LEFT(E3266,3) &amp; "_" &amp; (Table1[[#This Row],[Game_no.]]))</f>
        <v>20260325_UC_WVS_2</v>
      </c>
      <c r="B3266" s="1">
        <v>46106</v>
      </c>
      <c r="C3266" s="3">
        <v>2</v>
      </c>
      <c r="D3266" t="s">
        <v>201</v>
      </c>
      <c r="E3266" t="s">
        <v>130</v>
      </c>
      <c r="F3266" t="s">
        <v>201</v>
      </c>
      <c r="G3266" t="s">
        <v>130</v>
      </c>
      <c r="H3266" t="s">
        <v>316</v>
      </c>
      <c r="I3266" t="str">
        <f>TRIM(SUBSTITUTE(Table1[[#This Row],[Player]], " ", ""))</f>
        <v>S.Compton</v>
      </c>
      <c r="J3266">
        <v>1</v>
      </c>
      <c r="K3266">
        <v>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f t="shared" si="140"/>
        <v>1</v>
      </c>
      <c r="W3266" t="s">
        <v>74</v>
      </c>
      <c r="X3266" s="3">
        <v>8</v>
      </c>
      <c r="Y3266">
        <v>0</v>
      </c>
      <c r="AF3266">
        <f>Table1[[#This Row],[AB]]+Table1[[#This Row],[BB]]+Table1[[#This Row],[SF]]</f>
        <v>1</v>
      </c>
      <c r="AG3266">
        <f>Table1[[#This Row],[H]]+Table1[[#This Row],[BB]]</f>
        <v>1</v>
      </c>
      <c r="AH3266">
        <f>Table1[[#This Row],[H]]-Table1[[#This Row],[2B]]-Table1[[#This Row],[3B]]-Table1[[#This Row],[HR]]</f>
        <v>1</v>
      </c>
      <c r="AI3266" s="3">
        <f>IF(Table1[[#This Row],[Team_Game_Number]] &gt;_xlfn.MAXIFS(Table1[Team_Game_Number],Table1[Team],Table1[[#This Row],[Team]]) - 5,1,0)</f>
        <v>1</v>
      </c>
      <c r="AJ3266" cm="1">
        <f t="array" ref="AJ3266">MATCH(Table1[[#This Row],[Game_ID]],_xlfn.UNIQUE(_xlfn._xlws.FILTER(Table1[Game_ID],Table1[Team]=Table1[[#This Row],[Team]])),0)</f>
        <v>30</v>
      </c>
      <c r="AK3266">
        <f>IF(Table1[[#This Row],[Last5_Flag]]=1,1,0)</f>
        <v>1</v>
      </c>
      <c r="AL3266">
        <f>COUNTIFS(
    Table1[Player Name], Table1[[#This Row],[Player Name]],
    Table1[Position], Table1[[#This Row],[Position]]
)</f>
        <v>6</v>
      </c>
      <c r="AM3266" t="str" cm="1">
        <f t="array" ref="AM32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267" spans="1:39" x14ac:dyDescent="0.2">
      <c r="A3267" t="str">
        <f>TEXT(Table1[[#This Row],[Date]],"yyyymmdd") &amp; "_" &amp; (LEFT(D3267,3) &amp; "_" &amp; LEFT(E3267,3) &amp; "_" &amp; (Table1[[#This Row],[Game_no.]]))</f>
        <v>20260325_UC_WVS_2</v>
      </c>
      <c r="B3267" s="1">
        <v>46106</v>
      </c>
      <c r="C3267" s="3">
        <v>2</v>
      </c>
      <c r="D3267" t="s">
        <v>201</v>
      </c>
      <c r="E3267" t="s">
        <v>130</v>
      </c>
      <c r="F3267" t="s">
        <v>201</v>
      </c>
      <c r="G3267" t="s">
        <v>130</v>
      </c>
      <c r="H3267" t="s">
        <v>466</v>
      </c>
      <c r="I3267" t="str">
        <f>TRIM(SUBSTITUTE(Table1[[#This Row],[Player]], " ", ""))</f>
        <v>J.Gachupin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f t="shared" si="140"/>
        <v>0</v>
      </c>
      <c r="W3267" t="s">
        <v>73</v>
      </c>
      <c r="X3267" s="3"/>
      <c r="Y3267">
        <v>0</v>
      </c>
      <c r="AF3267">
        <f>Table1[[#This Row],[AB]]+Table1[[#This Row],[BB]]+Table1[[#This Row],[SF]]</f>
        <v>0</v>
      </c>
      <c r="AG3267">
        <f>Table1[[#This Row],[H]]+Table1[[#This Row],[BB]]</f>
        <v>0</v>
      </c>
      <c r="AH3267">
        <f>Table1[[#This Row],[H]]-Table1[[#This Row],[2B]]-Table1[[#This Row],[3B]]-Table1[[#This Row],[HR]]</f>
        <v>0</v>
      </c>
      <c r="AI3267" s="3">
        <f>IF(Table1[[#This Row],[Team_Game_Number]] &gt;_xlfn.MAXIFS(Table1[Team_Game_Number],Table1[Team],Table1[[#This Row],[Team]]) - 5,1,0)</f>
        <v>1</v>
      </c>
      <c r="AJ3267" cm="1">
        <f t="array" ref="AJ3267">MATCH(Table1[[#This Row],[Game_ID]],_xlfn.UNIQUE(_xlfn._xlws.FILTER(Table1[Game_ID],Table1[Team]=Table1[[#This Row],[Team]])),0)</f>
        <v>30</v>
      </c>
      <c r="AK3267">
        <f>IF(Table1[[#This Row],[Last5_Flag]]=1,1,0)</f>
        <v>1</v>
      </c>
      <c r="AL3267">
        <f>COUNTIFS(
    Table1[Player Name], Table1[[#This Row],[Player Name]],
    Table1[Position], Table1[[#This Row],[Position]]
)</f>
        <v>3</v>
      </c>
      <c r="AM3267" t="str" cm="1">
        <f t="array" ref="AM32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268" spans="1:39" x14ac:dyDescent="0.2">
      <c r="A3268" t="str">
        <f>TEXT(Table1[[#This Row],[Date]],"yyyymmdd") &amp; "_" &amp; (LEFT(D3268,3) &amp; "_" &amp; LEFT(E3268,3) &amp; "_" &amp; (Table1[[#This Row],[Game_no.]]))</f>
        <v>20260325_UC_WVS_2</v>
      </c>
      <c r="B3268" s="1">
        <v>46106</v>
      </c>
      <c r="C3268" s="3">
        <v>2</v>
      </c>
      <c r="D3268" t="s">
        <v>201</v>
      </c>
      <c r="E3268" t="s">
        <v>130</v>
      </c>
      <c r="F3268" t="s">
        <v>201</v>
      </c>
      <c r="G3268" t="s">
        <v>130</v>
      </c>
      <c r="H3268" t="s">
        <v>208</v>
      </c>
      <c r="I3268" t="str">
        <f>TRIM(SUBSTITUTE(Table1[[#This Row],[Player]], " ", ""))</f>
        <v>A.Espinoza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f t="shared" si="140"/>
        <v>1</v>
      </c>
      <c r="W3268" t="s">
        <v>57</v>
      </c>
      <c r="X3268" s="3">
        <v>9</v>
      </c>
      <c r="Y3268">
        <v>0</v>
      </c>
      <c r="AF3268">
        <f>Table1[[#This Row],[AB]]+Table1[[#This Row],[BB]]+Table1[[#This Row],[SF]]</f>
        <v>2</v>
      </c>
      <c r="AG3268">
        <f>Table1[[#This Row],[H]]+Table1[[#This Row],[BB]]</f>
        <v>1</v>
      </c>
      <c r="AH3268">
        <f>Table1[[#This Row],[H]]-Table1[[#This Row],[2B]]-Table1[[#This Row],[3B]]-Table1[[#This Row],[HR]]</f>
        <v>1</v>
      </c>
      <c r="AI3268" s="3">
        <f>IF(Table1[[#This Row],[Team_Game_Number]] &gt;_xlfn.MAXIFS(Table1[Team_Game_Number],Table1[Team],Table1[[#This Row],[Team]]) - 5,1,0)</f>
        <v>1</v>
      </c>
      <c r="AJ3268" cm="1">
        <f t="array" ref="AJ3268">MATCH(Table1[[#This Row],[Game_ID]],_xlfn.UNIQUE(_xlfn._xlws.FILTER(Table1[Game_ID],Table1[Team]=Table1[[#This Row],[Team]])),0)</f>
        <v>30</v>
      </c>
      <c r="AK3268">
        <f>IF(Table1[[#This Row],[Last5_Flag]]=1,1,0)</f>
        <v>1</v>
      </c>
      <c r="AL3268">
        <f>COUNTIFS(
    Table1[Player Name], Table1[[#This Row],[Player Name]],
    Table1[Position], Table1[[#This Row],[Position]]
)</f>
        <v>31</v>
      </c>
      <c r="AM3268" t="str" cm="1">
        <f t="array" ref="AM32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269" spans="1:39" x14ac:dyDescent="0.2">
      <c r="A3269" t="str">
        <f>TEXT(Table1[[#This Row],[Date]],"yyyymmdd") &amp; "_" &amp; (LEFT(D3269,3) &amp; "_" &amp; LEFT(E3269,3) &amp; "_" &amp; (Table1[[#This Row],[Game_no.]]))</f>
        <v>20260325_UC_WVS_2</v>
      </c>
      <c r="B3269" s="1">
        <v>46106</v>
      </c>
      <c r="C3269" s="3">
        <v>2</v>
      </c>
      <c r="D3269" t="s">
        <v>201</v>
      </c>
      <c r="E3269" t="s">
        <v>130</v>
      </c>
      <c r="F3269" t="s">
        <v>201</v>
      </c>
      <c r="G3269" t="s">
        <v>130</v>
      </c>
      <c r="H3269" t="s">
        <v>213</v>
      </c>
      <c r="I3269" t="str">
        <f>TRIM(SUBSTITUTE(Table1[[#This Row],[Player]], " ", ""))</f>
        <v>L.Varney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f t="shared" si="140"/>
        <v>0</v>
      </c>
      <c r="W3269" t="s">
        <v>58</v>
      </c>
      <c r="X3269" s="3"/>
      <c r="Y3269">
        <v>0</v>
      </c>
      <c r="Z3269">
        <v>7</v>
      </c>
      <c r="AA3269">
        <v>7</v>
      </c>
      <c r="AB3269">
        <v>2</v>
      </c>
      <c r="AC3269">
        <v>2</v>
      </c>
      <c r="AD3269">
        <v>1</v>
      </c>
      <c r="AE3269">
        <v>2</v>
      </c>
      <c r="AF3269">
        <f>Table1[[#This Row],[AB]]+Table1[[#This Row],[BB]]+Table1[[#This Row],[SF]]</f>
        <v>0</v>
      </c>
      <c r="AG3269">
        <f>Table1[[#This Row],[H]]+Table1[[#This Row],[BB]]</f>
        <v>0</v>
      </c>
      <c r="AH3269">
        <f>Table1[[#This Row],[H]]-Table1[[#This Row],[2B]]-Table1[[#This Row],[3B]]-Table1[[#This Row],[HR]]</f>
        <v>0</v>
      </c>
      <c r="AI3269" s="3">
        <f>IF(Table1[[#This Row],[Team_Game_Number]] &gt;_xlfn.MAXIFS(Table1[Team_Game_Number],Table1[Team],Table1[[#This Row],[Team]]) - 5,1,0)</f>
        <v>1</v>
      </c>
      <c r="AJ3269" cm="1">
        <f t="array" ref="AJ3269">MATCH(Table1[[#This Row],[Game_ID]],_xlfn.UNIQUE(_xlfn._xlws.FILTER(Table1[Game_ID],Table1[Team]=Table1[[#This Row],[Team]])),0)</f>
        <v>30</v>
      </c>
      <c r="AK3269">
        <f>IF(Table1[[#This Row],[Last5_Flag]]=1,1,0)</f>
        <v>1</v>
      </c>
      <c r="AL3269">
        <f>COUNTIFS(
    Table1[Player Name], Table1[[#This Row],[Player Name]],
    Table1[Position], Table1[[#This Row],[Position]]
)</f>
        <v>10</v>
      </c>
      <c r="AM3269" t="str" cm="1">
        <f t="array" ref="AM32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270" spans="1:39" x14ac:dyDescent="0.2">
      <c r="A3270" t="str">
        <f>TEXT(Table1[[#This Row],[Date]],"yyyymmdd") &amp; "_" &amp; (LEFT(D3270,3) &amp; "_" &amp; LEFT(E3270,3) &amp; "_" &amp; (Table1[[#This Row],[Game_no.]]))</f>
        <v>20260325_UC_WVS_2</v>
      </c>
      <c r="B3270" s="1">
        <v>46106</v>
      </c>
      <c r="C3270" s="3">
        <v>2</v>
      </c>
      <c r="D3270" t="s">
        <v>201</v>
      </c>
      <c r="E3270" t="s">
        <v>130</v>
      </c>
      <c r="F3270" t="s">
        <v>201</v>
      </c>
      <c r="G3270" t="s">
        <v>130</v>
      </c>
      <c r="H3270" t="s">
        <v>212</v>
      </c>
      <c r="I3270" t="str">
        <f>TRIM(SUBSTITUTE(Table1[[#This Row],[Player]], " ", ""))</f>
        <v>A.Mass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f t="shared" si="140"/>
        <v>0</v>
      </c>
      <c r="W3270" t="s">
        <v>58</v>
      </c>
      <c r="X3270" s="3"/>
      <c r="Y3270">
        <v>0</v>
      </c>
      <c r="Z3270">
        <v>1</v>
      </c>
      <c r="AA3270">
        <v>1</v>
      </c>
      <c r="AB3270">
        <v>0</v>
      </c>
      <c r="AC3270">
        <v>0</v>
      </c>
      <c r="AD3270">
        <v>0</v>
      </c>
      <c r="AE3270">
        <v>2</v>
      </c>
      <c r="AF3270">
        <f>Table1[[#This Row],[AB]]+Table1[[#This Row],[BB]]+Table1[[#This Row],[SF]]</f>
        <v>0</v>
      </c>
      <c r="AG3270">
        <f>Table1[[#This Row],[H]]+Table1[[#This Row],[BB]]</f>
        <v>0</v>
      </c>
      <c r="AH3270">
        <f>Table1[[#This Row],[H]]-Table1[[#This Row],[2B]]-Table1[[#This Row],[3B]]-Table1[[#This Row],[HR]]</f>
        <v>0</v>
      </c>
      <c r="AI3270" s="3">
        <f>IF(Table1[[#This Row],[Team_Game_Number]] &gt;_xlfn.MAXIFS(Table1[Team_Game_Number],Table1[Team],Table1[[#This Row],[Team]]) - 5,1,0)</f>
        <v>1</v>
      </c>
      <c r="AJ3270" cm="1">
        <f t="array" ref="AJ3270">MATCH(Table1[[#This Row],[Game_ID]],_xlfn.UNIQUE(_xlfn._xlws.FILTER(Table1[Game_ID],Table1[Team]=Table1[[#This Row],[Team]])),0)</f>
        <v>30</v>
      </c>
      <c r="AK3270">
        <f>IF(Table1[[#This Row],[Last5_Flag]]=1,1,0)</f>
        <v>1</v>
      </c>
      <c r="AL3270">
        <f>COUNTIFS(
    Table1[Player Name], Table1[[#This Row],[Player Name]],
    Table1[Position], Table1[[#This Row],[Position]]
)</f>
        <v>17</v>
      </c>
      <c r="AM3270" t="str" cm="1">
        <f t="array" ref="AM32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271" spans="1:39" x14ac:dyDescent="0.2">
      <c r="A3271" t="str">
        <f>TEXT(Table1[[#This Row],[Date]],"yyyymmdd") &amp; "_" &amp; (LEFT(D3271,3) &amp; "_" &amp; LEFT(E3271,3) &amp; "_" &amp; (Table1[[#This Row],[Game_no.]]))</f>
        <v>20260325_UC_WVS_2</v>
      </c>
      <c r="B3271" s="1">
        <v>46106</v>
      </c>
      <c r="C3271" s="3">
        <v>2</v>
      </c>
      <c r="D3271" t="s">
        <v>201</v>
      </c>
      <c r="E3271" t="s">
        <v>130</v>
      </c>
      <c r="F3271" t="s">
        <v>130</v>
      </c>
      <c r="G3271" t="s">
        <v>201</v>
      </c>
      <c r="H3271" t="s">
        <v>515</v>
      </c>
      <c r="I3271" t="str">
        <f>TRIM(SUBSTITUTE(Table1[[#This Row],[Player]], " ", ""))</f>
        <v>G.Sloan-Lebron</v>
      </c>
      <c r="J3271">
        <v>3</v>
      </c>
      <c r="K3271">
        <v>0</v>
      </c>
      <c r="L3271">
        <v>0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f t="shared" si="140"/>
        <v>0</v>
      </c>
      <c r="W3271" t="s">
        <v>52</v>
      </c>
      <c r="X3271" s="3">
        <v>1</v>
      </c>
      <c r="Y3271">
        <v>1</v>
      </c>
      <c r="AF3271">
        <f>Table1[[#This Row],[AB]]+Table1[[#This Row],[BB]]+Table1[[#This Row],[SF]]</f>
        <v>3</v>
      </c>
      <c r="AG3271">
        <f>Table1[[#This Row],[H]]+Table1[[#This Row],[BB]]</f>
        <v>0</v>
      </c>
      <c r="AH3271">
        <f>Table1[[#This Row],[H]]-Table1[[#This Row],[2B]]-Table1[[#This Row],[3B]]-Table1[[#This Row],[HR]]</f>
        <v>0</v>
      </c>
      <c r="AI3271" s="3">
        <f>IF(Table1[[#This Row],[Team_Game_Number]] &gt;_xlfn.MAXIFS(Table1[Team_Game_Number],Table1[Team],Table1[[#This Row],[Team]]) - 5,1,0)</f>
        <v>1</v>
      </c>
      <c r="AJ3271" cm="1">
        <f t="array" ref="AJ3271">MATCH(Table1[[#This Row],[Game_ID]],_xlfn.UNIQUE(_xlfn._xlws.FILTER(Table1[Game_ID],Table1[Team]=Table1[[#This Row],[Team]])),0)</f>
        <v>22</v>
      </c>
      <c r="AK3271">
        <f>IF(Table1[[#This Row],[Last5_Flag]]=1,1,0)</f>
        <v>1</v>
      </c>
      <c r="AL3271">
        <f>COUNTIFS(
    Table1[Player Name], Table1[[#This Row],[Player Name]],
    Table1[Position], Table1[[#This Row],[Position]]
)</f>
        <v>7</v>
      </c>
      <c r="AM3271" t="str" cm="1">
        <f t="array" ref="AM32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72" spans="1:39" x14ac:dyDescent="0.2">
      <c r="A3272" t="str">
        <f>TEXT(Table1[[#This Row],[Date]],"yyyymmdd") &amp; "_" &amp; (LEFT(D3272,3) &amp; "_" &amp; LEFT(E3272,3) &amp; "_" &amp; (Table1[[#This Row],[Game_no.]]))</f>
        <v>20260325_UC_WVS_2</v>
      </c>
      <c r="B3272" s="1">
        <v>46106</v>
      </c>
      <c r="C3272" s="3">
        <v>2</v>
      </c>
      <c r="D3272" t="s">
        <v>201</v>
      </c>
      <c r="E3272" t="s">
        <v>130</v>
      </c>
      <c r="F3272" t="s">
        <v>130</v>
      </c>
      <c r="G3272" t="s">
        <v>201</v>
      </c>
      <c r="H3272" t="s">
        <v>142</v>
      </c>
      <c r="I3272" t="str">
        <f>TRIM(SUBSTITUTE(Table1[[#This Row],[Player]], " ", ""))</f>
        <v>B.Christian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f t="shared" si="140"/>
        <v>0</v>
      </c>
      <c r="W3272" t="s">
        <v>74</v>
      </c>
      <c r="X3272" s="3">
        <v>1</v>
      </c>
      <c r="Y3272">
        <v>0</v>
      </c>
      <c r="AF3272">
        <f>Table1[[#This Row],[AB]]+Table1[[#This Row],[BB]]+Table1[[#This Row],[SF]]</f>
        <v>1</v>
      </c>
      <c r="AG3272">
        <f>Table1[[#This Row],[H]]+Table1[[#This Row],[BB]]</f>
        <v>0</v>
      </c>
      <c r="AH3272">
        <f>Table1[[#This Row],[H]]-Table1[[#This Row],[2B]]-Table1[[#This Row],[3B]]-Table1[[#This Row],[HR]]</f>
        <v>0</v>
      </c>
      <c r="AI3272" s="3">
        <f>IF(Table1[[#This Row],[Team_Game_Number]] &gt;_xlfn.MAXIFS(Table1[Team_Game_Number],Table1[Team],Table1[[#This Row],[Team]]) - 5,1,0)</f>
        <v>1</v>
      </c>
      <c r="AJ3272" cm="1">
        <f t="array" ref="AJ3272">MATCH(Table1[[#This Row],[Game_ID]],_xlfn.UNIQUE(_xlfn._xlws.FILTER(Table1[Game_ID],Table1[Team]=Table1[[#This Row],[Team]])),0)</f>
        <v>22</v>
      </c>
      <c r="AK3272">
        <f>IF(Table1[[#This Row],[Last5_Flag]]=1,1,0)</f>
        <v>1</v>
      </c>
      <c r="AL3272">
        <f>COUNTIFS(
    Table1[Player Name], Table1[[#This Row],[Player Name]],
    Table1[Position], Table1[[#This Row],[Position]]
)</f>
        <v>5</v>
      </c>
      <c r="AM3272" t="str" cm="1">
        <f t="array" ref="AM32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73" spans="1:39" x14ac:dyDescent="0.2">
      <c r="A3273" t="str">
        <f>TEXT(Table1[[#This Row],[Date]],"yyyymmdd") &amp; "_" &amp; (LEFT(D3273,3) &amp; "_" &amp; LEFT(E3273,3) &amp; "_" &amp; (Table1[[#This Row],[Game_no.]]))</f>
        <v>20260325_UC_WVS_2</v>
      </c>
      <c r="B3273" s="1">
        <v>46106</v>
      </c>
      <c r="C3273" s="3">
        <v>2</v>
      </c>
      <c r="D3273" t="s">
        <v>201</v>
      </c>
      <c r="E3273" t="s">
        <v>130</v>
      </c>
      <c r="F3273" t="s">
        <v>130</v>
      </c>
      <c r="G3273" t="s">
        <v>201</v>
      </c>
      <c r="H3273" t="s">
        <v>143</v>
      </c>
      <c r="I3273" t="str">
        <f>TRIM(SUBSTITUTE(Table1[[#This Row],[Player]], " ", ""))</f>
        <v>S.Shamblin</v>
      </c>
      <c r="J3273">
        <v>4</v>
      </c>
      <c r="K3273">
        <v>1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f t="shared" si="140"/>
        <v>1</v>
      </c>
      <c r="W3273" t="s">
        <v>57</v>
      </c>
      <c r="X3273" s="3">
        <v>2</v>
      </c>
      <c r="Y3273">
        <v>0</v>
      </c>
      <c r="AF3273">
        <f>Table1[[#This Row],[AB]]+Table1[[#This Row],[BB]]+Table1[[#This Row],[SF]]</f>
        <v>4</v>
      </c>
      <c r="AG3273">
        <f>Table1[[#This Row],[H]]+Table1[[#This Row],[BB]]</f>
        <v>1</v>
      </c>
      <c r="AH3273">
        <f>Table1[[#This Row],[H]]-Table1[[#This Row],[2B]]-Table1[[#This Row],[3B]]-Table1[[#This Row],[HR]]</f>
        <v>1</v>
      </c>
      <c r="AI3273" s="3">
        <f>IF(Table1[[#This Row],[Team_Game_Number]] &gt;_xlfn.MAXIFS(Table1[Team_Game_Number],Table1[Team],Table1[[#This Row],[Team]]) - 5,1,0)</f>
        <v>1</v>
      </c>
      <c r="AJ3273" cm="1">
        <f t="array" ref="AJ3273">MATCH(Table1[[#This Row],[Game_ID]],_xlfn.UNIQUE(_xlfn._xlws.FILTER(Table1[Game_ID],Table1[Team]=Table1[[#This Row],[Team]])),0)</f>
        <v>22</v>
      </c>
      <c r="AK3273">
        <f>IF(Table1[[#This Row],[Last5_Flag]]=1,1,0)</f>
        <v>1</v>
      </c>
      <c r="AL3273">
        <f>COUNTIFS(
    Table1[Player Name], Table1[[#This Row],[Player Name]],
    Table1[Position], Table1[[#This Row],[Position]]
)</f>
        <v>17</v>
      </c>
      <c r="AM3273" t="str" cm="1">
        <f t="array" ref="AM32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274" spans="1:39" x14ac:dyDescent="0.2">
      <c r="A3274" t="str">
        <f>TEXT(Table1[[#This Row],[Date]],"yyyymmdd") &amp; "_" &amp; (LEFT(D3274,3) &amp; "_" &amp; LEFT(E3274,3) &amp; "_" &amp; (Table1[[#This Row],[Game_no.]]))</f>
        <v>20260325_UC_WVS_2</v>
      </c>
      <c r="B3274" s="1">
        <v>46106</v>
      </c>
      <c r="C3274" s="3">
        <v>2</v>
      </c>
      <c r="D3274" t="s">
        <v>201</v>
      </c>
      <c r="E3274" t="s">
        <v>130</v>
      </c>
      <c r="F3274" t="s">
        <v>130</v>
      </c>
      <c r="G3274" t="s">
        <v>201</v>
      </c>
      <c r="H3274" t="s">
        <v>133</v>
      </c>
      <c r="I3274" t="str">
        <f>TRIM(SUBSTITUTE(Table1[[#This Row],[Player]], " ", ""))</f>
        <v>A.Hall</v>
      </c>
      <c r="J3274">
        <v>4</v>
      </c>
      <c r="K3274">
        <v>0</v>
      </c>
      <c r="L3274">
        <v>2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f t="shared" si="140"/>
        <v>2</v>
      </c>
      <c r="W3274" t="s">
        <v>53</v>
      </c>
      <c r="X3274" s="3">
        <v>3</v>
      </c>
      <c r="Y3274">
        <v>0</v>
      </c>
      <c r="AF3274">
        <f>Table1[[#This Row],[AB]]+Table1[[#This Row],[BB]]+Table1[[#This Row],[SF]]</f>
        <v>4</v>
      </c>
      <c r="AG3274">
        <f>Table1[[#This Row],[H]]+Table1[[#This Row],[BB]]</f>
        <v>2</v>
      </c>
      <c r="AH3274">
        <f>Table1[[#This Row],[H]]-Table1[[#This Row],[2B]]-Table1[[#This Row],[3B]]-Table1[[#This Row],[HR]]</f>
        <v>2</v>
      </c>
      <c r="AI3274" s="3">
        <f>IF(Table1[[#This Row],[Team_Game_Number]] &gt;_xlfn.MAXIFS(Table1[Team_Game_Number],Table1[Team],Table1[[#This Row],[Team]]) - 5,1,0)</f>
        <v>1</v>
      </c>
      <c r="AJ3274" cm="1">
        <f t="array" ref="AJ3274">MATCH(Table1[[#This Row],[Game_ID]],_xlfn.UNIQUE(_xlfn._xlws.FILTER(Table1[Game_ID],Table1[Team]=Table1[[#This Row],[Team]])),0)</f>
        <v>22</v>
      </c>
      <c r="AK3274">
        <f>IF(Table1[[#This Row],[Last5_Flag]]=1,1,0)</f>
        <v>1</v>
      </c>
      <c r="AL3274">
        <f>COUNTIFS(
    Table1[Player Name], Table1[[#This Row],[Player Name]],
    Table1[Position], Table1[[#This Row],[Position]]
)</f>
        <v>14</v>
      </c>
      <c r="AM3274" t="str" cm="1">
        <f t="array" ref="AM32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275" spans="1:39" x14ac:dyDescent="0.2">
      <c r="A3275" t="str">
        <f>TEXT(Table1[[#This Row],[Date]],"yyyymmdd") &amp; "_" &amp; (LEFT(D3275,3) &amp; "_" &amp; LEFT(E3275,3) &amp; "_" &amp; (Table1[[#This Row],[Game_no.]]))</f>
        <v>20260325_UC_WVS_2</v>
      </c>
      <c r="B3275" s="1">
        <v>46106</v>
      </c>
      <c r="C3275" s="3">
        <v>2</v>
      </c>
      <c r="D3275" t="s">
        <v>201</v>
      </c>
      <c r="E3275" t="s">
        <v>130</v>
      </c>
      <c r="F3275" t="s">
        <v>130</v>
      </c>
      <c r="G3275" t="s">
        <v>201</v>
      </c>
      <c r="H3275" t="s">
        <v>132</v>
      </c>
      <c r="I3275" t="str">
        <f>TRIM(SUBSTITUTE(Table1[[#This Row],[Player]], " ", ""))</f>
        <v>C.Cummings</v>
      </c>
      <c r="J3275">
        <v>4</v>
      </c>
      <c r="K3275">
        <v>0</v>
      </c>
      <c r="L3275">
        <v>1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f t="shared" si="140"/>
        <v>1</v>
      </c>
      <c r="W3275" t="s">
        <v>50</v>
      </c>
      <c r="X3275" s="3">
        <v>4</v>
      </c>
      <c r="Y3275">
        <v>0</v>
      </c>
      <c r="AF3275">
        <f>Table1[[#This Row],[AB]]+Table1[[#This Row],[BB]]+Table1[[#This Row],[SF]]</f>
        <v>4</v>
      </c>
      <c r="AG3275">
        <f>Table1[[#This Row],[H]]+Table1[[#This Row],[BB]]</f>
        <v>1</v>
      </c>
      <c r="AH3275">
        <f>Table1[[#This Row],[H]]-Table1[[#This Row],[2B]]-Table1[[#This Row],[3B]]-Table1[[#This Row],[HR]]</f>
        <v>1</v>
      </c>
      <c r="AI3275" s="3">
        <f>IF(Table1[[#This Row],[Team_Game_Number]] &gt;_xlfn.MAXIFS(Table1[Team_Game_Number],Table1[Team],Table1[[#This Row],[Team]]) - 5,1,0)</f>
        <v>1</v>
      </c>
      <c r="AJ3275" cm="1">
        <f t="array" ref="AJ3275">MATCH(Table1[[#This Row],[Game_ID]],_xlfn.UNIQUE(_xlfn._xlws.FILTER(Table1[Game_ID],Table1[Team]=Table1[[#This Row],[Team]])),0)</f>
        <v>22</v>
      </c>
      <c r="AK3275">
        <f>IF(Table1[[#This Row],[Last5_Flag]]=1,1,0)</f>
        <v>1</v>
      </c>
      <c r="AL3275">
        <f>COUNTIFS(
    Table1[Player Name], Table1[[#This Row],[Player Name]],
    Table1[Position], Table1[[#This Row],[Position]]
)</f>
        <v>5</v>
      </c>
      <c r="AM3275" t="str" cm="1">
        <f t="array" ref="AM32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76" spans="1:39" x14ac:dyDescent="0.2">
      <c r="A3276" t="str">
        <f>TEXT(Table1[[#This Row],[Date]],"yyyymmdd") &amp; "_" &amp; (LEFT(D3276,3) &amp; "_" &amp; LEFT(E3276,3) &amp; "_" &amp; (Table1[[#This Row],[Game_no.]]))</f>
        <v>20260325_UC_WVS_2</v>
      </c>
      <c r="B3276" s="1">
        <v>46106</v>
      </c>
      <c r="C3276" s="3">
        <v>2</v>
      </c>
      <c r="D3276" t="s">
        <v>201</v>
      </c>
      <c r="E3276" t="s">
        <v>130</v>
      </c>
      <c r="F3276" t="s">
        <v>130</v>
      </c>
      <c r="G3276" t="s">
        <v>201</v>
      </c>
      <c r="H3276" t="s">
        <v>140</v>
      </c>
      <c r="I3276" t="str">
        <f>TRIM(SUBSTITUTE(Table1[[#This Row],[Player]], " ", ""))</f>
        <v>O.Bell</v>
      </c>
      <c r="J3276">
        <v>4</v>
      </c>
      <c r="K3276">
        <v>1</v>
      </c>
      <c r="L3276">
        <v>2</v>
      </c>
      <c r="M3276">
        <v>1</v>
      </c>
      <c r="N3276">
        <v>0</v>
      </c>
      <c r="O3276">
        <v>1</v>
      </c>
      <c r="P3276">
        <v>0</v>
      </c>
      <c r="Q3276">
        <v>0</v>
      </c>
      <c r="R3276">
        <v>1</v>
      </c>
      <c r="S3276">
        <v>1</v>
      </c>
      <c r="T3276">
        <v>0</v>
      </c>
      <c r="U3276">
        <v>0</v>
      </c>
      <c r="V3276">
        <f t="shared" si="140"/>
        <v>6</v>
      </c>
      <c r="W3276" t="s">
        <v>43</v>
      </c>
      <c r="X3276" s="3">
        <v>5</v>
      </c>
      <c r="Y3276">
        <v>0</v>
      </c>
      <c r="AF3276">
        <f>Table1[[#This Row],[AB]]+Table1[[#This Row],[BB]]+Table1[[#This Row],[SF]]</f>
        <v>4</v>
      </c>
      <c r="AG3276">
        <f>Table1[[#This Row],[H]]+Table1[[#This Row],[BB]]</f>
        <v>2</v>
      </c>
      <c r="AH3276">
        <f>Table1[[#This Row],[H]]-Table1[[#This Row],[2B]]-Table1[[#This Row],[3B]]-Table1[[#This Row],[HR]]</f>
        <v>1</v>
      </c>
      <c r="AI3276" s="3">
        <f>IF(Table1[[#This Row],[Team_Game_Number]] &gt;_xlfn.MAXIFS(Table1[Team_Game_Number],Table1[Team],Table1[[#This Row],[Team]]) - 5,1,0)</f>
        <v>1</v>
      </c>
      <c r="AJ3276" cm="1">
        <f t="array" ref="AJ3276">MATCH(Table1[[#This Row],[Game_ID]],_xlfn.UNIQUE(_xlfn._xlws.FILTER(Table1[Game_ID],Table1[Team]=Table1[[#This Row],[Team]])),0)</f>
        <v>22</v>
      </c>
      <c r="AK3276">
        <f>IF(Table1[[#This Row],[Last5_Flag]]=1,1,0)</f>
        <v>1</v>
      </c>
      <c r="AL3276">
        <f>COUNTIFS(
    Table1[Player Name], Table1[[#This Row],[Player Name]],
    Table1[Position], Table1[[#This Row],[Position]]
)</f>
        <v>9</v>
      </c>
      <c r="AM3276" t="str" cm="1">
        <f t="array" ref="AM32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77" spans="1:39" x14ac:dyDescent="0.2">
      <c r="A3277" t="str">
        <f>TEXT(Table1[[#This Row],[Date]],"yyyymmdd") &amp; "_" &amp; (LEFT(D3277,3) &amp; "_" &amp; LEFT(E3277,3) &amp; "_" &amp; (Table1[[#This Row],[Game_no.]]))</f>
        <v>20260325_UC_WVS_2</v>
      </c>
      <c r="B3277" s="1">
        <v>46106</v>
      </c>
      <c r="C3277" s="3">
        <v>2</v>
      </c>
      <c r="D3277" t="s">
        <v>201</v>
      </c>
      <c r="E3277" t="s">
        <v>130</v>
      </c>
      <c r="F3277" t="s">
        <v>130</v>
      </c>
      <c r="G3277" t="s">
        <v>201</v>
      </c>
      <c r="H3277" t="s">
        <v>136</v>
      </c>
      <c r="I3277" t="str">
        <f>TRIM(SUBSTITUTE(Table1[[#This Row],[Player]], " ", ""))</f>
        <v>E.Bechtel</v>
      </c>
      <c r="J3277">
        <v>2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f t="shared" si="140"/>
        <v>0</v>
      </c>
      <c r="W3277" t="s">
        <v>54</v>
      </c>
      <c r="X3277" s="3">
        <v>6</v>
      </c>
      <c r="Y3277">
        <v>0</v>
      </c>
      <c r="AF3277">
        <f>Table1[[#This Row],[AB]]+Table1[[#This Row],[BB]]+Table1[[#This Row],[SF]]</f>
        <v>3</v>
      </c>
      <c r="AG3277">
        <f>Table1[[#This Row],[H]]+Table1[[#This Row],[BB]]</f>
        <v>1</v>
      </c>
      <c r="AH3277">
        <f>Table1[[#This Row],[H]]-Table1[[#This Row],[2B]]-Table1[[#This Row],[3B]]-Table1[[#This Row],[HR]]</f>
        <v>0</v>
      </c>
      <c r="AI3277" s="3">
        <f>IF(Table1[[#This Row],[Team_Game_Number]] &gt;_xlfn.MAXIFS(Table1[Team_Game_Number],Table1[Team],Table1[[#This Row],[Team]]) - 5,1,0)</f>
        <v>1</v>
      </c>
      <c r="AJ3277" cm="1">
        <f t="array" ref="AJ3277">MATCH(Table1[[#This Row],[Game_ID]],_xlfn.UNIQUE(_xlfn._xlws.FILTER(Table1[Game_ID],Table1[Team]=Table1[[#This Row],[Team]])),0)</f>
        <v>22</v>
      </c>
      <c r="AK3277">
        <f>IF(Table1[[#This Row],[Last5_Flag]]=1,1,0)</f>
        <v>1</v>
      </c>
      <c r="AL3277">
        <f>COUNTIFS(
    Table1[Player Name], Table1[[#This Row],[Player Name]],
    Table1[Position], Table1[[#This Row],[Position]]
)</f>
        <v>22</v>
      </c>
      <c r="AM3277" t="str" cm="1">
        <f t="array" ref="AM32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278" spans="1:39" x14ac:dyDescent="0.2">
      <c r="A3278" t="str">
        <f>TEXT(Table1[[#This Row],[Date]],"yyyymmdd") &amp; "_" &amp; (LEFT(D3278,3) &amp; "_" &amp; LEFT(E3278,3) &amp; "_" &amp; (Table1[[#This Row],[Game_no.]]))</f>
        <v>20260325_UC_WVS_2</v>
      </c>
      <c r="B3278" s="1">
        <v>46106</v>
      </c>
      <c r="C3278" s="3">
        <v>2</v>
      </c>
      <c r="D3278" t="s">
        <v>201</v>
      </c>
      <c r="E3278" t="s">
        <v>130</v>
      </c>
      <c r="F3278" t="s">
        <v>130</v>
      </c>
      <c r="G3278" t="s">
        <v>201</v>
      </c>
      <c r="H3278" t="s">
        <v>139</v>
      </c>
      <c r="I3278" t="str">
        <f>TRIM(SUBSTITUTE(Table1[[#This Row],[Player]], " ", ""))</f>
        <v>C.Treadway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f t="shared" si="140"/>
        <v>0</v>
      </c>
      <c r="W3278" t="s">
        <v>74</v>
      </c>
      <c r="X3278" s="3">
        <v>6</v>
      </c>
      <c r="Y3278">
        <v>0</v>
      </c>
      <c r="AF3278">
        <f>Table1[[#This Row],[AB]]+Table1[[#This Row],[BB]]+Table1[[#This Row],[SF]]</f>
        <v>0</v>
      </c>
      <c r="AG3278">
        <f>Table1[[#This Row],[H]]+Table1[[#This Row],[BB]]</f>
        <v>0</v>
      </c>
      <c r="AH3278">
        <f>Table1[[#This Row],[H]]-Table1[[#This Row],[2B]]-Table1[[#This Row],[3B]]-Table1[[#This Row],[HR]]</f>
        <v>0</v>
      </c>
      <c r="AI3278" s="3">
        <f>IF(Table1[[#This Row],[Team_Game_Number]] &gt;_xlfn.MAXIFS(Table1[Team_Game_Number],Table1[Team],Table1[[#This Row],[Team]]) - 5,1,0)</f>
        <v>1</v>
      </c>
      <c r="AJ3278" cm="1">
        <f t="array" ref="AJ3278">MATCH(Table1[[#This Row],[Game_ID]],_xlfn.UNIQUE(_xlfn._xlws.FILTER(Table1[Game_ID],Table1[Team]=Table1[[#This Row],[Team]])),0)</f>
        <v>22</v>
      </c>
      <c r="AK3278">
        <f>IF(Table1[[#This Row],[Last5_Flag]]=1,1,0)</f>
        <v>1</v>
      </c>
      <c r="AL3278">
        <f>COUNTIFS(
    Table1[Player Name], Table1[[#This Row],[Player Name]],
    Table1[Position], Table1[[#This Row],[Position]]
)</f>
        <v>6</v>
      </c>
      <c r="AM3278" t="str" cm="1">
        <f t="array" ref="AM32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279" spans="1:39" x14ac:dyDescent="0.2">
      <c r="A3279" t="str">
        <f>TEXT(Table1[[#This Row],[Date]],"yyyymmdd") &amp; "_" &amp; (LEFT(D3279,3) &amp; "_" &amp; LEFT(E3279,3) &amp; "_" &amp; (Table1[[#This Row],[Game_no.]]))</f>
        <v>20260325_UC_WVS_2</v>
      </c>
      <c r="B3279" s="1">
        <v>46106</v>
      </c>
      <c r="C3279" s="3">
        <v>2</v>
      </c>
      <c r="D3279" t="s">
        <v>201</v>
      </c>
      <c r="E3279" t="s">
        <v>130</v>
      </c>
      <c r="F3279" t="s">
        <v>130</v>
      </c>
      <c r="G3279" t="s">
        <v>201</v>
      </c>
      <c r="H3279" t="s">
        <v>141</v>
      </c>
      <c r="I3279" t="str">
        <f>TRIM(SUBSTITUTE(Table1[[#This Row],[Player]], " ", ""))</f>
        <v>E.Hoffman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f t="shared" si="140"/>
        <v>0</v>
      </c>
      <c r="W3279" t="s">
        <v>73</v>
      </c>
      <c r="X3279" s="3"/>
      <c r="Y3279">
        <v>0</v>
      </c>
      <c r="AF3279">
        <f>Table1[[#This Row],[AB]]+Table1[[#This Row],[BB]]+Table1[[#This Row],[SF]]</f>
        <v>0</v>
      </c>
      <c r="AG3279">
        <f>Table1[[#This Row],[H]]+Table1[[#This Row],[BB]]</f>
        <v>0</v>
      </c>
      <c r="AH3279">
        <f>Table1[[#This Row],[H]]-Table1[[#This Row],[2B]]-Table1[[#This Row],[3B]]-Table1[[#This Row],[HR]]</f>
        <v>0</v>
      </c>
      <c r="AI3279" s="3">
        <f>IF(Table1[[#This Row],[Team_Game_Number]] &gt;_xlfn.MAXIFS(Table1[Team_Game_Number],Table1[Team],Table1[[#This Row],[Team]]) - 5,1,0)</f>
        <v>1</v>
      </c>
      <c r="AJ3279" cm="1">
        <f t="array" ref="AJ3279">MATCH(Table1[[#This Row],[Game_ID]],_xlfn.UNIQUE(_xlfn._xlws.FILTER(Table1[Game_ID],Table1[Team]=Table1[[#This Row],[Team]])),0)</f>
        <v>22</v>
      </c>
      <c r="AK3279">
        <f>IF(Table1[[#This Row],[Last5_Flag]]=1,1,0)</f>
        <v>1</v>
      </c>
      <c r="AL3279">
        <f>COUNTIFS(
    Table1[Player Name], Table1[[#This Row],[Player Name]],
    Table1[Position], Table1[[#This Row],[Position]]
)</f>
        <v>5</v>
      </c>
      <c r="AM3279" t="str" cm="1">
        <f t="array" ref="AM32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280" spans="1:39" x14ac:dyDescent="0.2">
      <c r="A3280" t="str">
        <f>TEXT(Table1[[#This Row],[Date]],"yyyymmdd") &amp; "_" &amp; (LEFT(D3280,3) &amp; "_" &amp; LEFT(E3280,3) &amp; "_" &amp; (Table1[[#This Row],[Game_no.]]))</f>
        <v>20260325_UC_WVS_2</v>
      </c>
      <c r="B3280" s="1">
        <v>46106</v>
      </c>
      <c r="C3280" s="3">
        <v>2</v>
      </c>
      <c r="D3280" t="s">
        <v>201</v>
      </c>
      <c r="E3280" t="s">
        <v>130</v>
      </c>
      <c r="F3280" t="s">
        <v>130</v>
      </c>
      <c r="G3280" t="s">
        <v>201</v>
      </c>
      <c r="H3280" t="s">
        <v>138</v>
      </c>
      <c r="I3280" t="str">
        <f>TRIM(SUBSTITUTE(Table1[[#This Row],[Player]], " ", ""))</f>
        <v>C.Moore</v>
      </c>
      <c r="J3280">
        <v>3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f t="shared" si="140"/>
        <v>1</v>
      </c>
      <c r="W3280" t="s">
        <v>7</v>
      </c>
      <c r="X3280" s="3">
        <v>7</v>
      </c>
      <c r="Y3280">
        <v>0</v>
      </c>
      <c r="AF3280">
        <f>Table1[[#This Row],[AB]]+Table1[[#This Row],[BB]]+Table1[[#This Row],[SF]]</f>
        <v>3</v>
      </c>
      <c r="AG3280">
        <f>Table1[[#This Row],[H]]+Table1[[#This Row],[BB]]</f>
        <v>1</v>
      </c>
      <c r="AH3280">
        <f>Table1[[#This Row],[H]]-Table1[[#This Row],[2B]]-Table1[[#This Row],[3B]]-Table1[[#This Row],[HR]]</f>
        <v>1</v>
      </c>
      <c r="AI3280" s="3">
        <f>IF(Table1[[#This Row],[Team_Game_Number]] &gt;_xlfn.MAXIFS(Table1[Team_Game_Number],Table1[Team],Table1[[#This Row],[Team]]) - 5,1,0)</f>
        <v>1</v>
      </c>
      <c r="AJ3280" cm="1">
        <f t="array" ref="AJ3280">MATCH(Table1[[#This Row],[Game_ID]],_xlfn.UNIQUE(_xlfn._xlws.FILTER(Table1[Game_ID],Table1[Team]=Table1[[#This Row],[Team]])),0)</f>
        <v>22</v>
      </c>
      <c r="AK3280">
        <f>IF(Table1[[#This Row],[Last5_Flag]]=1,1,0)</f>
        <v>1</v>
      </c>
      <c r="AL3280">
        <f>COUNTIFS(
    Table1[Player Name], Table1[[#This Row],[Player Name]],
    Table1[Position], Table1[[#This Row],[Position]]
)</f>
        <v>20</v>
      </c>
      <c r="AM3280" t="str" cm="1">
        <f t="array" ref="AM32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281" spans="1:39" x14ac:dyDescent="0.2">
      <c r="A3281" t="str">
        <f>TEXT(Table1[[#This Row],[Date]],"yyyymmdd") &amp; "_" &amp; (LEFT(D3281,3) &amp; "_" &amp; LEFT(E3281,3) &amp; "_" &amp; (Table1[[#This Row],[Game_no.]]))</f>
        <v>20260325_UC_WVS_2</v>
      </c>
      <c r="B3281" s="1">
        <v>46106</v>
      </c>
      <c r="C3281" s="3">
        <v>2</v>
      </c>
      <c r="D3281" t="s">
        <v>201</v>
      </c>
      <c r="E3281" t="s">
        <v>130</v>
      </c>
      <c r="F3281" t="s">
        <v>130</v>
      </c>
      <c r="G3281" t="s">
        <v>201</v>
      </c>
      <c r="H3281" t="s">
        <v>134</v>
      </c>
      <c r="I3281" t="str">
        <f>TRIM(SUBSTITUTE(Table1[[#This Row],[Player]], " ", ""))</f>
        <v>K.Price</v>
      </c>
      <c r="J3281">
        <v>1</v>
      </c>
      <c r="K3281">
        <v>0</v>
      </c>
      <c r="L3281">
        <v>0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f t="shared" si="140"/>
        <v>0</v>
      </c>
      <c r="W3281" t="s">
        <v>74</v>
      </c>
      <c r="X3281" s="3">
        <v>7</v>
      </c>
      <c r="Y3281">
        <v>0</v>
      </c>
      <c r="AF3281">
        <f>Table1[[#This Row],[AB]]+Table1[[#This Row],[BB]]+Table1[[#This Row],[SF]]</f>
        <v>1</v>
      </c>
      <c r="AG3281">
        <f>Table1[[#This Row],[H]]+Table1[[#This Row],[BB]]</f>
        <v>0</v>
      </c>
      <c r="AH3281">
        <f>Table1[[#This Row],[H]]-Table1[[#This Row],[2B]]-Table1[[#This Row],[3B]]-Table1[[#This Row],[HR]]</f>
        <v>0</v>
      </c>
      <c r="AI3281" s="3">
        <f>IF(Table1[[#This Row],[Team_Game_Number]] &gt;_xlfn.MAXIFS(Table1[Team_Game_Number],Table1[Team],Table1[[#This Row],[Team]]) - 5,1,0)</f>
        <v>1</v>
      </c>
      <c r="AJ3281" cm="1">
        <f t="array" ref="AJ3281">MATCH(Table1[[#This Row],[Game_ID]],_xlfn.UNIQUE(_xlfn._xlws.FILTER(Table1[Game_ID],Table1[Team]=Table1[[#This Row],[Team]])),0)</f>
        <v>22</v>
      </c>
      <c r="AK3281">
        <f>IF(Table1[[#This Row],[Last5_Flag]]=1,1,0)</f>
        <v>1</v>
      </c>
      <c r="AL3281">
        <f>COUNTIFS(
    Table1[Player Name], Table1[[#This Row],[Player Name]],
    Table1[Position], Table1[[#This Row],[Position]]
)</f>
        <v>1</v>
      </c>
      <c r="AM3281" t="str" cm="1">
        <f t="array" ref="AM32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82" spans="1:39" x14ac:dyDescent="0.2">
      <c r="A3282" t="str">
        <f>TEXT(Table1[[#This Row],[Date]],"yyyymmdd") &amp; "_" &amp; (LEFT(D3282,3) &amp; "_" &amp; LEFT(E3282,3) &amp; "_" &amp; (Table1[[#This Row],[Game_no.]]))</f>
        <v>20260325_UC_WVS_2</v>
      </c>
      <c r="B3282" s="1">
        <v>46106</v>
      </c>
      <c r="C3282" s="3">
        <v>2</v>
      </c>
      <c r="D3282" t="s">
        <v>201</v>
      </c>
      <c r="E3282" t="s">
        <v>130</v>
      </c>
      <c r="F3282" t="s">
        <v>130</v>
      </c>
      <c r="G3282" t="s">
        <v>201</v>
      </c>
      <c r="H3282" t="s">
        <v>137</v>
      </c>
      <c r="I3282" t="str">
        <f>TRIM(SUBSTITUTE(Table1[[#This Row],[Player]], " ", ""))</f>
        <v>A.Contreras</v>
      </c>
      <c r="J3282">
        <v>3</v>
      </c>
      <c r="K3282">
        <v>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f t="shared" si="140"/>
        <v>1</v>
      </c>
      <c r="W3282" t="s">
        <v>8</v>
      </c>
      <c r="X3282" s="3">
        <v>8</v>
      </c>
      <c r="Y3282">
        <v>0</v>
      </c>
      <c r="AF3282">
        <f>Table1[[#This Row],[AB]]+Table1[[#This Row],[BB]]+Table1[[#This Row],[SF]]</f>
        <v>3</v>
      </c>
      <c r="AG3282">
        <f>Table1[[#This Row],[H]]+Table1[[#This Row],[BB]]</f>
        <v>1</v>
      </c>
      <c r="AH3282">
        <f>Table1[[#This Row],[H]]-Table1[[#This Row],[2B]]-Table1[[#This Row],[3B]]-Table1[[#This Row],[HR]]</f>
        <v>1</v>
      </c>
      <c r="AI3282" s="3">
        <f>IF(Table1[[#This Row],[Team_Game_Number]] &gt;_xlfn.MAXIFS(Table1[Team_Game_Number],Table1[Team],Table1[[#This Row],[Team]]) - 5,1,0)</f>
        <v>1</v>
      </c>
      <c r="AJ3282" cm="1">
        <f t="array" ref="AJ3282">MATCH(Table1[[#This Row],[Game_ID]],_xlfn.UNIQUE(_xlfn._xlws.FILTER(Table1[Game_ID],Table1[Team]=Table1[[#This Row],[Team]])),0)</f>
        <v>22</v>
      </c>
      <c r="AK3282">
        <f>IF(Table1[[#This Row],[Last5_Flag]]=1,1,0)</f>
        <v>1</v>
      </c>
      <c r="AL3282">
        <f>COUNTIFS(
    Table1[Player Name], Table1[[#This Row],[Player Name]],
    Table1[Position], Table1[[#This Row],[Position]]
)</f>
        <v>15</v>
      </c>
      <c r="AM3282" t="str" cm="1">
        <f t="array" ref="AM32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283" spans="1:39" x14ac:dyDescent="0.2">
      <c r="A3283" t="str">
        <f>TEXT(Table1[[#This Row],[Date]],"yyyymmdd") &amp; "_" &amp; (LEFT(D3283,3) &amp; "_" &amp; LEFT(E3283,3) &amp; "_" &amp; (Table1[[#This Row],[Game_no.]]))</f>
        <v>20260325_UC_WVS_2</v>
      </c>
      <c r="B3283" s="1">
        <v>46106</v>
      </c>
      <c r="C3283" s="3">
        <v>2</v>
      </c>
      <c r="D3283" t="s">
        <v>201</v>
      </c>
      <c r="E3283" t="s">
        <v>130</v>
      </c>
      <c r="F3283" t="s">
        <v>130</v>
      </c>
      <c r="G3283" t="s">
        <v>201</v>
      </c>
      <c r="H3283" t="s">
        <v>135</v>
      </c>
      <c r="I3283" t="str">
        <f>TRIM(SUBSTITUTE(Table1[[#This Row],[Player]], " ", ""))</f>
        <v>B.Smith</v>
      </c>
      <c r="J3283">
        <v>3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f t="shared" si="140"/>
        <v>0</v>
      </c>
      <c r="W3283" t="s">
        <v>48</v>
      </c>
      <c r="X3283" s="3">
        <v>9</v>
      </c>
      <c r="Y3283">
        <v>1</v>
      </c>
      <c r="AF3283">
        <f>Table1[[#This Row],[AB]]+Table1[[#This Row],[BB]]+Table1[[#This Row],[SF]]</f>
        <v>3</v>
      </c>
      <c r="AG3283">
        <f>Table1[[#This Row],[H]]+Table1[[#This Row],[BB]]</f>
        <v>0</v>
      </c>
      <c r="AH3283">
        <f>Table1[[#This Row],[H]]-Table1[[#This Row],[2B]]-Table1[[#This Row],[3B]]-Table1[[#This Row],[HR]]</f>
        <v>0</v>
      </c>
      <c r="AI3283" s="3">
        <f>IF(Table1[[#This Row],[Team_Game_Number]] &gt;_xlfn.MAXIFS(Table1[Team_Game_Number],Table1[Team],Table1[[#This Row],[Team]]) - 5,1,0)</f>
        <v>1</v>
      </c>
      <c r="AJ3283" cm="1">
        <f t="array" ref="AJ3283">MATCH(Table1[[#This Row],[Game_ID]],_xlfn.UNIQUE(_xlfn._xlws.FILTER(Table1[Game_ID],Table1[Team]=Table1[[#This Row],[Team]])),0)</f>
        <v>22</v>
      </c>
      <c r="AK3283">
        <f>IF(Table1[[#This Row],[Last5_Flag]]=1,1,0)</f>
        <v>1</v>
      </c>
      <c r="AL3283">
        <f>COUNTIFS(
    Table1[Player Name], Table1[[#This Row],[Player Name]],
    Table1[Position], Table1[[#This Row],[Position]]
)</f>
        <v>3</v>
      </c>
      <c r="AM3283" t="str" cm="1">
        <f t="array" ref="AM32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284" spans="1:39" x14ac:dyDescent="0.2">
      <c r="A3284" t="str">
        <f>TEXT(Table1[[#This Row],[Date]],"yyyymmdd") &amp; "_" &amp; (LEFT(D3284,3) &amp; "_" &amp; LEFT(E3284,3) &amp; "_" &amp; (Table1[[#This Row],[Game_no.]]))</f>
        <v>20260325_UC_WVS_2</v>
      </c>
      <c r="B3284" s="1">
        <v>46106</v>
      </c>
      <c r="C3284" s="3">
        <v>2</v>
      </c>
      <c r="D3284" t="s">
        <v>201</v>
      </c>
      <c r="E3284" t="s">
        <v>130</v>
      </c>
      <c r="F3284" t="s">
        <v>130</v>
      </c>
      <c r="G3284" t="s">
        <v>201</v>
      </c>
      <c r="H3284" t="s">
        <v>146</v>
      </c>
      <c r="I3284" t="str">
        <f>TRIM(SUBSTITUTE(Table1[[#This Row],[Player]], " ", ""))</f>
        <v>K.Murphy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f>L3284*1+P3284*2+Q3284*3+R3284*4</f>
        <v>0</v>
      </c>
      <c r="W3284" t="s">
        <v>58</v>
      </c>
      <c r="X3284" s="3"/>
      <c r="Y3284">
        <v>0</v>
      </c>
      <c r="Z3284">
        <v>7.6669999999999998</v>
      </c>
      <c r="AA3284">
        <v>7</v>
      </c>
      <c r="AB3284">
        <v>3</v>
      </c>
      <c r="AC3284">
        <v>2</v>
      </c>
      <c r="AD3284">
        <v>1</v>
      </c>
      <c r="AE3284">
        <v>1</v>
      </c>
      <c r="AF3284">
        <f>Table1[[#This Row],[AB]]+Table1[[#This Row],[BB]]+Table1[[#This Row],[SF]]</f>
        <v>0</v>
      </c>
      <c r="AG3284">
        <f>Table1[[#This Row],[H]]+Table1[[#This Row],[BB]]</f>
        <v>0</v>
      </c>
      <c r="AH3284">
        <f>Table1[[#This Row],[H]]-Table1[[#This Row],[2B]]-Table1[[#This Row],[3B]]-Table1[[#This Row],[HR]]</f>
        <v>0</v>
      </c>
      <c r="AI3284" s="3">
        <f>IF(Table1[[#This Row],[Team_Game_Number]] &gt;_xlfn.MAXIFS(Table1[Team_Game_Number],Table1[Team],Table1[[#This Row],[Team]]) - 5,1,0)</f>
        <v>1</v>
      </c>
      <c r="AJ3284" cm="1">
        <f t="array" ref="AJ3284">MATCH(Table1[[#This Row],[Game_ID]],_xlfn.UNIQUE(_xlfn._xlws.FILTER(Table1[Game_ID],Table1[Team]=Table1[[#This Row],[Team]])),0)</f>
        <v>22</v>
      </c>
      <c r="AK3284">
        <f>IF(Table1[[#This Row],[Last5_Flag]]=1,1,0)</f>
        <v>1</v>
      </c>
      <c r="AL3284">
        <f>COUNTIFS(
    Table1[Player Name], Table1[[#This Row],[Player Name]],
    Table1[Position], Table1[[#This Row],[Position]]
)</f>
        <v>9</v>
      </c>
      <c r="AM3284" t="str" cm="1">
        <f t="array" ref="AM32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285" spans="1:39" x14ac:dyDescent="0.2">
      <c r="A3285" t="str">
        <f>TEXT(Table1[[#This Row],[Date]],"yyyymmdd") &amp; "_" &amp; (LEFT(D3285,3) &amp; "_" &amp; LEFT(E3285,3) &amp; "_" &amp; (Table1[[#This Row],[Game_no.]]))</f>
        <v>20260326_Sal_Poi_1</v>
      </c>
      <c r="B3285" s="1">
        <v>46107</v>
      </c>
      <c r="C3285" s="3">
        <v>1</v>
      </c>
      <c r="D3285" t="s">
        <v>427</v>
      </c>
      <c r="E3285" t="s">
        <v>245</v>
      </c>
      <c r="F3285" t="s">
        <v>245</v>
      </c>
      <c r="G3285" t="s">
        <v>427</v>
      </c>
      <c r="H3285" t="s">
        <v>246</v>
      </c>
      <c r="I3285" t="str">
        <f>TRIM(SUBSTITUTE(Table1[[#This Row],[Player]], " ", ""))</f>
        <v>M.Arndt</v>
      </c>
      <c r="J3285">
        <v>6</v>
      </c>
      <c r="K3285">
        <v>3</v>
      </c>
      <c r="L3285">
        <v>2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f>L3285*1+P3285*2+Q3285*3+R3285*4</f>
        <v>2</v>
      </c>
      <c r="W3285" t="s">
        <v>57</v>
      </c>
      <c r="X3285" s="3">
        <v>1</v>
      </c>
      <c r="Y3285">
        <v>0</v>
      </c>
      <c r="AF3285">
        <f>Table1[[#This Row],[AB]]+Table1[[#This Row],[BB]]+Table1[[#This Row],[SF]]</f>
        <v>6</v>
      </c>
      <c r="AG3285">
        <f>Table1[[#This Row],[H]]+Table1[[#This Row],[BB]]</f>
        <v>2</v>
      </c>
      <c r="AH3285">
        <f>Table1[[#This Row],[H]]-Table1[[#This Row],[2B]]-Table1[[#This Row],[3B]]-Table1[[#This Row],[HR]]</f>
        <v>2</v>
      </c>
      <c r="AI3285" s="3">
        <f>IF(Table1[[#This Row],[Team_Game_Number]] &gt;_xlfn.MAXIFS(Table1[Team_Game_Number],Table1[Team],Table1[[#This Row],[Team]]) - 5,1,0)</f>
        <v>1</v>
      </c>
      <c r="AJ3285" cm="1">
        <f t="array" ref="AJ3285">MATCH(Table1[[#This Row],[Game_ID]],_xlfn.UNIQUE(_xlfn._xlws.FILTER(Table1[Game_ID],Table1[Team]=Table1[[#This Row],[Team]])),0)</f>
        <v>17</v>
      </c>
      <c r="AK3285">
        <f>IF(Table1[[#This Row],[Last5_Flag]]=1,1,0)</f>
        <v>1</v>
      </c>
      <c r="AL3285">
        <f>COUNTIFS(
    Table1[Player Name], Table1[[#This Row],[Player Name]],
    Table1[Position], Table1[[#This Row],[Position]]
)</f>
        <v>23</v>
      </c>
      <c r="AM3285" t="str" cm="1">
        <f t="array" ref="AM32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286" spans="1:39" x14ac:dyDescent="0.2">
      <c r="A3286" t="str">
        <f>TEXT(Table1[[#This Row],[Date]],"yyyymmdd") &amp; "_" &amp; (LEFT(D3286,3) &amp; "_" &amp; LEFT(E3286,3) &amp; "_" &amp; (Table1[[#This Row],[Game_no.]]))</f>
        <v>20260326_Sal_Poi_1</v>
      </c>
      <c r="B3286" s="1">
        <v>46107</v>
      </c>
      <c r="C3286" s="3">
        <v>1</v>
      </c>
      <c r="D3286" t="s">
        <v>427</v>
      </c>
      <c r="E3286" t="s">
        <v>245</v>
      </c>
      <c r="F3286" t="s">
        <v>245</v>
      </c>
      <c r="G3286" t="s">
        <v>427</v>
      </c>
      <c r="H3286" t="s">
        <v>247</v>
      </c>
      <c r="I3286" t="str">
        <f>TRIM(SUBSTITUTE(Table1[[#This Row],[Player]], " ", ""))</f>
        <v>C.Mann</v>
      </c>
      <c r="J3286">
        <v>4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f>L3286*1+P3286*2+Q3286*3+R3286*4</f>
        <v>0</v>
      </c>
      <c r="W3286" t="s">
        <v>7</v>
      </c>
      <c r="X3286" s="3">
        <v>2</v>
      </c>
      <c r="Y3286">
        <v>0</v>
      </c>
      <c r="AF3286">
        <f>Table1[[#This Row],[AB]]+Table1[[#This Row],[BB]]+Table1[[#This Row],[SF]]</f>
        <v>4</v>
      </c>
      <c r="AG3286">
        <f>Table1[[#This Row],[H]]+Table1[[#This Row],[BB]]</f>
        <v>0</v>
      </c>
      <c r="AH3286">
        <f>Table1[[#This Row],[H]]-Table1[[#This Row],[2B]]-Table1[[#This Row],[3B]]-Table1[[#This Row],[HR]]</f>
        <v>0</v>
      </c>
      <c r="AI3286" s="3">
        <f>IF(Table1[[#This Row],[Team_Game_Number]] &gt;_xlfn.MAXIFS(Table1[Team_Game_Number],Table1[Team],Table1[[#This Row],[Team]]) - 5,1,0)</f>
        <v>1</v>
      </c>
      <c r="AJ3286" cm="1">
        <f t="array" ref="AJ3286">MATCH(Table1[[#This Row],[Game_ID]],_xlfn.UNIQUE(_xlfn._xlws.FILTER(Table1[Game_ID],Table1[Team]=Table1[[#This Row],[Team]])),0)</f>
        <v>17</v>
      </c>
      <c r="AK3286">
        <f>IF(Table1[[#This Row],[Last5_Flag]]=1,1,0)</f>
        <v>1</v>
      </c>
      <c r="AL3286">
        <f>COUNTIFS(
    Table1[Player Name], Table1[[#This Row],[Player Name]],
    Table1[Position], Table1[[#This Row],[Position]]
)</f>
        <v>7</v>
      </c>
      <c r="AM3286" t="str" cm="1">
        <f t="array" ref="AM32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287" spans="1:39" x14ac:dyDescent="0.2">
      <c r="A3287" t="str">
        <f>TEXT(Table1[[#This Row],[Date]],"yyyymmdd") &amp; "_" &amp; (LEFT(D3287,3) &amp; "_" &amp; LEFT(E3287,3) &amp; "_" &amp; (Table1[[#This Row],[Game_no.]]))</f>
        <v>20260326_Sal_Poi_1</v>
      </c>
      <c r="B3287" s="1">
        <v>46107</v>
      </c>
      <c r="C3287" s="3">
        <v>1</v>
      </c>
      <c r="D3287" t="s">
        <v>427</v>
      </c>
      <c r="E3287" t="s">
        <v>245</v>
      </c>
      <c r="F3287" t="s">
        <v>245</v>
      </c>
      <c r="G3287" t="s">
        <v>427</v>
      </c>
      <c r="H3287" t="s">
        <v>251</v>
      </c>
      <c r="I3287" t="str">
        <f>TRIM(SUBSTITUTE(Table1[[#This Row],[Player]], " ", ""))</f>
        <v>S.Cope</v>
      </c>
      <c r="J3287">
        <v>6</v>
      </c>
      <c r="K3287">
        <v>1</v>
      </c>
      <c r="L3287">
        <v>3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f t="shared" ref="V3287:V3311" si="141">L3287*1+P3287*2+Q3287*3+R3287*4</f>
        <v>3</v>
      </c>
      <c r="W3287" t="s">
        <v>48</v>
      </c>
      <c r="X3287" s="3">
        <v>3</v>
      </c>
      <c r="Y3287">
        <v>0</v>
      </c>
      <c r="AF3287">
        <f>Table1[[#This Row],[AB]]+Table1[[#This Row],[BB]]+Table1[[#This Row],[SF]]</f>
        <v>6</v>
      </c>
      <c r="AG3287">
        <f>Table1[[#This Row],[H]]+Table1[[#This Row],[BB]]</f>
        <v>3</v>
      </c>
      <c r="AH3287">
        <f>Table1[[#This Row],[H]]-Table1[[#This Row],[2B]]-Table1[[#This Row],[3B]]-Table1[[#This Row],[HR]]</f>
        <v>3</v>
      </c>
      <c r="AI3287" s="3">
        <f>IF(Table1[[#This Row],[Team_Game_Number]] &gt;_xlfn.MAXIFS(Table1[Team_Game_Number],Table1[Team],Table1[[#This Row],[Team]]) - 5,1,0)</f>
        <v>1</v>
      </c>
      <c r="AJ3287" cm="1">
        <f t="array" ref="AJ3287">MATCH(Table1[[#This Row],[Game_ID]],_xlfn.UNIQUE(_xlfn._xlws.FILTER(Table1[Game_ID],Table1[Team]=Table1[[#This Row],[Team]])),0)</f>
        <v>17</v>
      </c>
      <c r="AK3287">
        <f>IF(Table1[[#This Row],[Last5_Flag]]=1,1,0)</f>
        <v>1</v>
      </c>
      <c r="AL3287">
        <f>COUNTIFS(
    Table1[Player Name], Table1[[#This Row],[Player Name]],
    Table1[Position], Table1[[#This Row],[Position]]
)</f>
        <v>12</v>
      </c>
      <c r="AM3287" t="str" cm="1">
        <f t="array" ref="AM32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288" spans="1:39" x14ac:dyDescent="0.2">
      <c r="A3288" t="str">
        <f>TEXT(Table1[[#This Row],[Date]],"yyyymmdd") &amp; "_" &amp; (LEFT(D3288,3) &amp; "_" &amp; LEFT(E3288,3) &amp; "_" &amp; (Table1[[#This Row],[Game_no.]]))</f>
        <v>20260326_Sal_Poi_1</v>
      </c>
      <c r="B3288" s="1">
        <v>46107</v>
      </c>
      <c r="C3288" s="3">
        <v>1</v>
      </c>
      <c r="D3288" t="s">
        <v>427</v>
      </c>
      <c r="E3288" t="s">
        <v>245</v>
      </c>
      <c r="F3288" t="s">
        <v>245</v>
      </c>
      <c r="G3288" t="s">
        <v>427</v>
      </c>
      <c r="H3288" t="s">
        <v>249</v>
      </c>
      <c r="I3288" t="str">
        <f>TRIM(SUBSTITUTE(Table1[[#This Row],[Player]], " ", ""))</f>
        <v>G.Welsh</v>
      </c>
      <c r="J3288">
        <v>3</v>
      </c>
      <c r="K3288">
        <v>0</v>
      </c>
      <c r="L3288">
        <v>0</v>
      </c>
      <c r="M3288">
        <v>0</v>
      </c>
      <c r="N3288">
        <v>2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f t="shared" si="141"/>
        <v>0</v>
      </c>
      <c r="W3288" t="s">
        <v>52</v>
      </c>
      <c r="X3288" s="3">
        <v>4</v>
      </c>
      <c r="Y3288">
        <v>0</v>
      </c>
      <c r="AF3288">
        <f>Table1[[#This Row],[AB]]+Table1[[#This Row],[BB]]+Table1[[#This Row],[SF]]</f>
        <v>5</v>
      </c>
      <c r="AG3288">
        <f>Table1[[#This Row],[H]]+Table1[[#This Row],[BB]]</f>
        <v>2</v>
      </c>
      <c r="AH3288">
        <f>Table1[[#This Row],[H]]-Table1[[#This Row],[2B]]-Table1[[#This Row],[3B]]-Table1[[#This Row],[HR]]</f>
        <v>0</v>
      </c>
      <c r="AI3288" s="3">
        <f>IF(Table1[[#This Row],[Team_Game_Number]] &gt;_xlfn.MAXIFS(Table1[Team_Game_Number],Table1[Team],Table1[[#This Row],[Team]]) - 5,1,0)</f>
        <v>1</v>
      </c>
      <c r="AJ3288" cm="1">
        <f t="array" ref="AJ3288">MATCH(Table1[[#This Row],[Game_ID]],_xlfn.UNIQUE(_xlfn._xlws.FILTER(Table1[Game_ID],Table1[Team]=Table1[[#This Row],[Team]])),0)</f>
        <v>17</v>
      </c>
      <c r="AK3288">
        <f>IF(Table1[[#This Row],[Last5_Flag]]=1,1,0)</f>
        <v>1</v>
      </c>
      <c r="AL3288">
        <f>COUNTIFS(
    Table1[Player Name], Table1[[#This Row],[Player Name]],
    Table1[Position], Table1[[#This Row],[Position]]
)</f>
        <v>11</v>
      </c>
      <c r="AM3288" t="str" cm="1">
        <f t="array" ref="AM32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89" spans="1:39" x14ac:dyDescent="0.2">
      <c r="A3289" t="str">
        <f>TEXT(Table1[[#This Row],[Date]],"yyyymmdd") &amp; "_" &amp; (LEFT(D3289,3) &amp; "_" &amp; LEFT(E3289,3) &amp; "_" &amp; (Table1[[#This Row],[Game_no.]]))</f>
        <v>20260326_Sal_Poi_1</v>
      </c>
      <c r="B3289" s="1">
        <v>46107</v>
      </c>
      <c r="C3289" s="3">
        <v>1</v>
      </c>
      <c r="D3289" t="s">
        <v>427</v>
      </c>
      <c r="E3289" t="s">
        <v>245</v>
      </c>
      <c r="F3289" t="s">
        <v>245</v>
      </c>
      <c r="G3289" t="s">
        <v>427</v>
      </c>
      <c r="H3289" t="s">
        <v>258</v>
      </c>
      <c r="I3289" t="str">
        <f>TRIM(SUBSTITUTE(Table1[[#This Row],[Player]], " ", ""))</f>
        <v>B.Moudy</v>
      </c>
      <c r="J3289">
        <v>0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f t="shared" si="141"/>
        <v>0</v>
      </c>
      <c r="W3289" t="s">
        <v>73</v>
      </c>
      <c r="X3289" s="3"/>
      <c r="Y3289">
        <v>0</v>
      </c>
      <c r="AF3289">
        <f>Table1[[#This Row],[AB]]+Table1[[#This Row],[BB]]+Table1[[#This Row],[SF]]</f>
        <v>0</v>
      </c>
      <c r="AG3289">
        <f>Table1[[#This Row],[H]]+Table1[[#This Row],[BB]]</f>
        <v>0</v>
      </c>
      <c r="AH3289">
        <f>Table1[[#This Row],[H]]-Table1[[#This Row],[2B]]-Table1[[#This Row],[3B]]-Table1[[#This Row],[HR]]</f>
        <v>0</v>
      </c>
      <c r="AI3289" s="3">
        <f>IF(Table1[[#This Row],[Team_Game_Number]] &gt;_xlfn.MAXIFS(Table1[Team_Game_Number],Table1[Team],Table1[[#This Row],[Team]]) - 5,1,0)</f>
        <v>1</v>
      </c>
      <c r="AJ3289" cm="1">
        <f t="array" ref="AJ3289">MATCH(Table1[[#This Row],[Game_ID]],_xlfn.UNIQUE(_xlfn._xlws.FILTER(Table1[Game_ID],Table1[Team]=Table1[[#This Row],[Team]])),0)</f>
        <v>17</v>
      </c>
      <c r="AK3289">
        <f>IF(Table1[[#This Row],[Last5_Flag]]=1,1,0)</f>
        <v>1</v>
      </c>
      <c r="AL3289">
        <f>COUNTIFS(
    Table1[Player Name], Table1[[#This Row],[Player Name]],
    Table1[Position], Table1[[#This Row],[Position]]
)</f>
        <v>11</v>
      </c>
      <c r="AM3289" t="str" cm="1">
        <f t="array" ref="AM32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290" spans="1:39" x14ac:dyDescent="0.2">
      <c r="A3290" t="str">
        <f>TEXT(Table1[[#This Row],[Date]],"yyyymmdd") &amp; "_" &amp; (LEFT(D3290,3) &amp; "_" &amp; LEFT(E3290,3) &amp; "_" &amp; (Table1[[#This Row],[Game_no.]]))</f>
        <v>20260326_Sal_Poi_1</v>
      </c>
      <c r="B3290" s="1">
        <v>46107</v>
      </c>
      <c r="C3290" s="3">
        <v>1</v>
      </c>
      <c r="D3290" t="s">
        <v>427</v>
      </c>
      <c r="E3290" t="s">
        <v>245</v>
      </c>
      <c r="F3290" t="s">
        <v>245</v>
      </c>
      <c r="G3290" t="s">
        <v>427</v>
      </c>
      <c r="H3290" t="s">
        <v>248</v>
      </c>
      <c r="I3290" t="str">
        <f>TRIM(SUBSTITUTE(Table1[[#This Row],[Player]], " ", ""))</f>
        <v>E.Henry</v>
      </c>
      <c r="J3290">
        <v>5</v>
      </c>
      <c r="K3290">
        <v>0</v>
      </c>
      <c r="L3290">
        <v>2</v>
      </c>
      <c r="M3290">
        <v>2</v>
      </c>
      <c r="N3290">
        <v>1</v>
      </c>
      <c r="O3290">
        <v>2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f t="shared" si="141"/>
        <v>2</v>
      </c>
      <c r="W3290" t="s">
        <v>53</v>
      </c>
      <c r="X3290" s="3">
        <v>5</v>
      </c>
      <c r="Y3290">
        <v>0</v>
      </c>
      <c r="AF3290">
        <f>Table1[[#This Row],[AB]]+Table1[[#This Row],[BB]]+Table1[[#This Row],[SF]]</f>
        <v>6</v>
      </c>
      <c r="AG3290">
        <f>Table1[[#This Row],[H]]+Table1[[#This Row],[BB]]</f>
        <v>3</v>
      </c>
      <c r="AH3290">
        <f>Table1[[#This Row],[H]]-Table1[[#This Row],[2B]]-Table1[[#This Row],[3B]]-Table1[[#This Row],[HR]]</f>
        <v>2</v>
      </c>
      <c r="AI3290" s="3">
        <f>IF(Table1[[#This Row],[Team_Game_Number]] &gt;_xlfn.MAXIFS(Table1[Team_Game_Number],Table1[Team],Table1[[#This Row],[Team]]) - 5,1,0)</f>
        <v>1</v>
      </c>
      <c r="AJ3290" cm="1">
        <f t="array" ref="AJ3290">MATCH(Table1[[#This Row],[Game_ID]],_xlfn.UNIQUE(_xlfn._xlws.FILTER(Table1[Game_ID],Table1[Team]=Table1[[#This Row],[Team]])),0)</f>
        <v>17</v>
      </c>
      <c r="AK3290">
        <f>IF(Table1[[#This Row],[Last5_Flag]]=1,1,0)</f>
        <v>1</v>
      </c>
      <c r="AL3290">
        <f>COUNTIFS(
    Table1[Player Name], Table1[[#This Row],[Player Name]],
    Table1[Position], Table1[[#This Row],[Position]]
)</f>
        <v>13</v>
      </c>
      <c r="AM3290" t="str" cm="1">
        <f t="array" ref="AM32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291" spans="1:39" x14ac:dyDescent="0.2">
      <c r="A3291" t="str">
        <f>TEXT(Table1[[#This Row],[Date]],"yyyymmdd") &amp; "_" &amp; (LEFT(D3291,3) &amp; "_" &amp; LEFT(E3291,3) &amp; "_" &amp; (Table1[[#This Row],[Game_no.]]))</f>
        <v>20260326_Sal_Poi_1</v>
      </c>
      <c r="B3291" s="1">
        <v>46107</v>
      </c>
      <c r="C3291" s="3">
        <v>1</v>
      </c>
      <c r="D3291" t="s">
        <v>427</v>
      </c>
      <c r="E3291" t="s">
        <v>245</v>
      </c>
      <c r="F3291" t="s">
        <v>245</v>
      </c>
      <c r="G3291" t="s">
        <v>427</v>
      </c>
      <c r="H3291" t="s">
        <v>254</v>
      </c>
      <c r="I3291" t="str">
        <f>TRIM(SUBSTITUTE(Table1[[#This Row],[Player]], " ", ""))</f>
        <v>J.Hess</v>
      </c>
      <c r="J3291">
        <v>4</v>
      </c>
      <c r="K3291">
        <v>0</v>
      </c>
      <c r="L3291">
        <v>1</v>
      </c>
      <c r="M3291">
        <v>1</v>
      </c>
      <c r="N3291">
        <v>0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f t="shared" si="141"/>
        <v>1</v>
      </c>
      <c r="W3291" t="s">
        <v>43</v>
      </c>
      <c r="X3291" s="3">
        <v>6</v>
      </c>
      <c r="Y3291">
        <v>0</v>
      </c>
      <c r="AF3291">
        <f>Table1[[#This Row],[AB]]+Table1[[#This Row],[BB]]+Table1[[#This Row],[SF]]</f>
        <v>4</v>
      </c>
      <c r="AG3291">
        <f>Table1[[#This Row],[H]]+Table1[[#This Row],[BB]]</f>
        <v>1</v>
      </c>
      <c r="AH3291">
        <f>Table1[[#This Row],[H]]-Table1[[#This Row],[2B]]-Table1[[#This Row],[3B]]-Table1[[#This Row],[HR]]</f>
        <v>1</v>
      </c>
      <c r="AI3291" s="3">
        <f>IF(Table1[[#This Row],[Team_Game_Number]] &gt;_xlfn.MAXIFS(Table1[Team_Game_Number],Table1[Team],Table1[[#This Row],[Team]]) - 5,1,0)</f>
        <v>1</v>
      </c>
      <c r="AJ3291" cm="1">
        <f t="array" ref="AJ3291">MATCH(Table1[[#This Row],[Game_ID]],_xlfn.UNIQUE(_xlfn._xlws.FILTER(Table1[Game_ID],Table1[Team]=Table1[[#This Row],[Team]])),0)</f>
        <v>17</v>
      </c>
      <c r="AK3291">
        <f>IF(Table1[[#This Row],[Last5_Flag]]=1,1,0)</f>
        <v>1</v>
      </c>
      <c r="AL3291">
        <f>COUNTIFS(
    Table1[Player Name], Table1[[#This Row],[Player Name]],
    Table1[Position], Table1[[#This Row],[Position]]
)</f>
        <v>21</v>
      </c>
      <c r="AM3291" t="str" cm="1">
        <f t="array" ref="AM32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292" spans="1:39" x14ac:dyDescent="0.2">
      <c r="A3292" t="str">
        <f>TEXT(Table1[[#This Row],[Date]],"yyyymmdd") &amp; "_" &amp; (LEFT(D3292,3) &amp; "_" &amp; LEFT(E3292,3) &amp; "_" &amp; (Table1[[#This Row],[Game_no.]]))</f>
        <v>20260326_Sal_Poi_1</v>
      </c>
      <c r="B3292" s="1">
        <v>46107</v>
      </c>
      <c r="C3292" s="3">
        <v>1</v>
      </c>
      <c r="D3292" t="s">
        <v>427</v>
      </c>
      <c r="E3292" t="s">
        <v>245</v>
      </c>
      <c r="F3292" t="s">
        <v>245</v>
      </c>
      <c r="G3292" t="s">
        <v>427</v>
      </c>
      <c r="H3292" t="s">
        <v>349</v>
      </c>
      <c r="I3292" t="str">
        <f>TRIM(SUBSTITUTE(Table1[[#This Row],[Player]], " ", ""))</f>
        <v>G.Labrie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f t="shared" si="141"/>
        <v>0</v>
      </c>
      <c r="W3292" t="s">
        <v>8</v>
      </c>
      <c r="X3292" s="3">
        <v>7</v>
      </c>
      <c r="Y3292">
        <v>0</v>
      </c>
      <c r="AF3292">
        <f>Table1[[#This Row],[AB]]+Table1[[#This Row],[BB]]+Table1[[#This Row],[SF]]</f>
        <v>1</v>
      </c>
      <c r="AG3292">
        <f>Table1[[#This Row],[H]]+Table1[[#This Row],[BB]]</f>
        <v>0</v>
      </c>
      <c r="AH3292">
        <f>Table1[[#This Row],[H]]-Table1[[#This Row],[2B]]-Table1[[#This Row],[3B]]-Table1[[#This Row],[HR]]</f>
        <v>0</v>
      </c>
      <c r="AI3292" s="3">
        <f>IF(Table1[[#This Row],[Team_Game_Number]] &gt;_xlfn.MAXIFS(Table1[Team_Game_Number],Table1[Team],Table1[[#This Row],[Team]]) - 5,1,0)</f>
        <v>1</v>
      </c>
      <c r="AJ3292" cm="1">
        <f t="array" ref="AJ3292">MATCH(Table1[[#This Row],[Game_ID]],_xlfn.UNIQUE(_xlfn._xlws.FILTER(Table1[Game_ID],Table1[Team]=Table1[[#This Row],[Team]])),0)</f>
        <v>17</v>
      </c>
      <c r="AK3292">
        <f>IF(Table1[[#This Row],[Last5_Flag]]=1,1,0)</f>
        <v>1</v>
      </c>
      <c r="AL3292">
        <f>COUNTIFS(
    Table1[Player Name], Table1[[#This Row],[Player Name]],
    Table1[Position], Table1[[#This Row],[Position]]
)</f>
        <v>20</v>
      </c>
      <c r="AM3292" t="str" cm="1">
        <f t="array" ref="AM32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293" spans="1:39" x14ac:dyDescent="0.2">
      <c r="A3293" t="str">
        <f>TEXT(Table1[[#This Row],[Date]],"yyyymmdd") &amp; "_" &amp; (LEFT(D3293,3) &amp; "_" &amp; LEFT(E3293,3) &amp; "_" &amp; (Table1[[#This Row],[Game_no.]]))</f>
        <v>20260326_Sal_Poi_1</v>
      </c>
      <c r="B3293" s="1">
        <v>46107</v>
      </c>
      <c r="C3293" s="3">
        <v>1</v>
      </c>
      <c r="D3293" t="s">
        <v>427</v>
      </c>
      <c r="E3293" t="s">
        <v>245</v>
      </c>
      <c r="F3293" t="s">
        <v>245</v>
      </c>
      <c r="G3293" t="s">
        <v>427</v>
      </c>
      <c r="H3293" t="s">
        <v>260</v>
      </c>
      <c r="I3293" t="str">
        <f>TRIM(SUBSTITUTE(Table1[[#This Row],[Player]], " ", ""))</f>
        <v>P.Haller</v>
      </c>
      <c r="J3293">
        <v>3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f t="shared" si="141"/>
        <v>0</v>
      </c>
      <c r="W3293" t="s">
        <v>74</v>
      </c>
      <c r="X3293" s="3">
        <v>7</v>
      </c>
      <c r="Y3293">
        <v>0</v>
      </c>
      <c r="AF3293">
        <f>Table1[[#This Row],[AB]]+Table1[[#This Row],[BB]]+Table1[[#This Row],[SF]]</f>
        <v>3</v>
      </c>
      <c r="AG3293">
        <f>Table1[[#This Row],[H]]+Table1[[#This Row],[BB]]</f>
        <v>0</v>
      </c>
      <c r="AH3293">
        <f>Table1[[#This Row],[H]]-Table1[[#This Row],[2B]]-Table1[[#This Row],[3B]]-Table1[[#This Row],[HR]]</f>
        <v>0</v>
      </c>
      <c r="AI3293" s="3">
        <f>IF(Table1[[#This Row],[Team_Game_Number]] &gt;_xlfn.MAXIFS(Table1[Team_Game_Number],Table1[Team],Table1[[#This Row],[Team]]) - 5,1,0)</f>
        <v>1</v>
      </c>
      <c r="AJ3293" cm="1">
        <f t="array" ref="AJ3293">MATCH(Table1[[#This Row],[Game_ID]],_xlfn.UNIQUE(_xlfn._xlws.FILTER(Table1[Game_ID],Table1[Team]=Table1[[#This Row],[Team]])),0)</f>
        <v>17</v>
      </c>
      <c r="AK3293">
        <f>IF(Table1[[#This Row],[Last5_Flag]]=1,1,0)</f>
        <v>1</v>
      </c>
      <c r="AL3293">
        <f>COUNTIFS(
    Table1[Player Name], Table1[[#This Row],[Player Name]],
    Table1[Position], Table1[[#This Row],[Position]]
)</f>
        <v>2</v>
      </c>
      <c r="AM3293" t="str" cm="1">
        <f t="array" ref="AM32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294" spans="1:39" x14ac:dyDescent="0.2">
      <c r="A3294" t="str">
        <f>TEXT(Table1[[#This Row],[Date]],"yyyymmdd") &amp; "_" &amp; (LEFT(D3294,3) &amp; "_" &amp; LEFT(E3294,3) &amp; "_" &amp; (Table1[[#This Row],[Game_no.]]))</f>
        <v>20260326_Sal_Poi_1</v>
      </c>
      <c r="B3294" s="1">
        <v>46107</v>
      </c>
      <c r="C3294" s="3">
        <v>1</v>
      </c>
      <c r="D3294" t="s">
        <v>427</v>
      </c>
      <c r="E3294" t="s">
        <v>245</v>
      </c>
      <c r="F3294" t="s">
        <v>245</v>
      </c>
      <c r="G3294" t="s">
        <v>427</v>
      </c>
      <c r="H3294" t="s">
        <v>252</v>
      </c>
      <c r="I3294" t="str">
        <f>TRIM(SUBSTITUTE(Table1[[#This Row],[Player]], " ", ""))</f>
        <v>K.Fabiano</v>
      </c>
      <c r="J3294">
        <v>4</v>
      </c>
      <c r="K3294">
        <v>0</v>
      </c>
      <c r="L3294">
        <v>0</v>
      </c>
      <c r="M3294">
        <v>0</v>
      </c>
      <c r="N3294">
        <v>2</v>
      </c>
      <c r="O3294">
        <v>2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f t="shared" si="141"/>
        <v>0</v>
      </c>
      <c r="W3294" t="s">
        <v>54</v>
      </c>
      <c r="X3294" s="3">
        <v>8</v>
      </c>
      <c r="Y3294">
        <v>0</v>
      </c>
      <c r="AF3294">
        <f>Table1[[#This Row],[AB]]+Table1[[#This Row],[BB]]+Table1[[#This Row],[SF]]</f>
        <v>6</v>
      </c>
      <c r="AG3294">
        <f>Table1[[#This Row],[H]]+Table1[[#This Row],[BB]]</f>
        <v>2</v>
      </c>
      <c r="AH3294">
        <f>Table1[[#This Row],[H]]-Table1[[#This Row],[2B]]-Table1[[#This Row],[3B]]-Table1[[#This Row],[HR]]</f>
        <v>0</v>
      </c>
      <c r="AI3294" s="3">
        <f>IF(Table1[[#This Row],[Team_Game_Number]] &gt;_xlfn.MAXIFS(Table1[Team_Game_Number],Table1[Team],Table1[[#This Row],[Team]]) - 5,1,0)</f>
        <v>1</v>
      </c>
      <c r="AJ3294" cm="1">
        <f t="array" ref="AJ3294">MATCH(Table1[[#This Row],[Game_ID]],_xlfn.UNIQUE(_xlfn._xlws.FILTER(Table1[Game_ID],Table1[Team]=Table1[[#This Row],[Team]])),0)</f>
        <v>17</v>
      </c>
      <c r="AK3294">
        <f>IF(Table1[[#This Row],[Last5_Flag]]=1,1,0)</f>
        <v>1</v>
      </c>
      <c r="AL3294">
        <f>COUNTIFS(
    Table1[Player Name], Table1[[#This Row],[Player Name]],
    Table1[Position], Table1[[#This Row],[Position]]
)</f>
        <v>21</v>
      </c>
      <c r="AM3294" t="str" cm="1">
        <f t="array" ref="AM32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295" spans="1:39" x14ac:dyDescent="0.2">
      <c r="A3295" t="str">
        <f>TEXT(Table1[[#This Row],[Date]],"yyyymmdd") &amp; "_" &amp; (LEFT(D3295,3) &amp; "_" &amp; LEFT(E3295,3) &amp; "_" &amp; (Table1[[#This Row],[Game_no.]]))</f>
        <v>20260326_Sal_Poi_1</v>
      </c>
      <c r="B3295" s="1">
        <v>46107</v>
      </c>
      <c r="C3295" s="3">
        <v>1</v>
      </c>
      <c r="D3295" t="s">
        <v>427</v>
      </c>
      <c r="E3295" t="s">
        <v>245</v>
      </c>
      <c r="F3295" t="s">
        <v>245</v>
      </c>
      <c r="G3295" t="s">
        <v>427</v>
      </c>
      <c r="H3295" t="s">
        <v>257</v>
      </c>
      <c r="I3295" t="str">
        <f>TRIM(SUBSTITUTE(Table1[[#This Row],[Player]], " ", ""))</f>
        <v>A.Hubble</v>
      </c>
      <c r="J3295">
        <v>0</v>
      </c>
      <c r="K3295">
        <v>1</v>
      </c>
      <c r="L3295">
        <v>3</v>
      </c>
      <c r="M3295">
        <v>0</v>
      </c>
      <c r="N3295">
        <v>1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f t="shared" si="141"/>
        <v>5</v>
      </c>
      <c r="W3295" t="s">
        <v>50</v>
      </c>
      <c r="X3295" s="3">
        <v>9</v>
      </c>
      <c r="Y3295">
        <v>0</v>
      </c>
      <c r="AF3295">
        <f>Table1[[#This Row],[AB]]+Table1[[#This Row],[BB]]+Table1[[#This Row],[SF]]</f>
        <v>1</v>
      </c>
      <c r="AG3295">
        <f>Table1[[#This Row],[H]]+Table1[[#This Row],[BB]]</f>
        <v>4</v>
      </c>
      <c r="AH3295">
        <f>Table1[[#This Row],[H]]-Table1[[#This Row],[2B]]-Table1[[#This Row],[3B]]-Table1[[#This Row],[HR]]</f>
        <v>2</v>
      </c>
      <c r="AI3295" s="3">
        <f>IF(Table1[[#This Row],[Team_Game_Number]] &gt;_xlfn.MAXIFS(Table1[Team_Game_Number],Table1[Team],Table1[[#This Row],[Team]]) - 5,1,0)</f>
        <v>1</v>
      </c>
      <c r="AJ3295" cm="1">
        <f t="array" ref="AJ3295">MATCH(Table1[[#This Row],[Game_ID]],_xlfn.UNIQUE(_xlfn._xlws.FILTER(Table1[Game_ID],Table1[Team]=Table1[[#This Row],[Team]])),0)</f>
        <v>17</v>
      </c>
      <c r="AK3295">
        <f>IF(Table1[[#This Row],[Last5_Flag]]=1,1,0)</f>
        <v>1</v>
      </c>
      <c r="AL3295">
        <f>COUNTIFS(
    Table1[Player Name], Table1[[#This Row],[Player Name]],
    Table1[Position], Table1[[#This Row],[Position]]
)</f>
        <v>5</v>
      </c>
      <c r="AM3295" t="str" cm="1">
        <f t="array" ref="AM32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296" spans="1:39" x14ac:dyDescent="0.2">
      <c r="A3296" t="str">
        <f>TEXT(Table1[[#This Row],[Date]],"yyyymmdd") &amp; "_" &amp; (LEFT(D3296,3) &amp; "_" &amp; LEFT(E3296,3) &amp; "_" &amp; (Table1[[#This Row],[Game_no.]]))</f>
        <v>20260326_Sal_Poi_1</v>
      </c>
      <c r="B3296" s="1">
        <v>46107</v>
      </c>
      <c r="C3296" s="3">
        <v>1</v>
      </c>
      <c r="D3296" t="s">
        <v>427</v>
      </c>
      <c r="E3296" t="s">
        <v>245</v>
      </c>
      <c r="F3296" t="s">
        <v>245</v>
      </c>
      <c r="G3296" t="s">
        <v>427</v>
      </c>
      <c r="H3296" t="s">
        <v>259</v>
      </c>
      <c r="I3296" t="str">
        <f>TRIM(SUBSTITUTE(Table1[[#This Row],[Player]], " ", ""))</f>
        <v>J.Johnson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f t="shared" si="141"/>
        <v>0</v>
      </c>
      <c r="W3296" t="s">
        <v>58</v>
      </c>
      <c r="X3296" s="3"/>
      <c r="Y3296">
        <v>0</v>
      </c>
      <c r="Z3296">
        <v>8</v>
      </c>
      <c r="AA3296">
        <v>8</v>
      </c>
      <c r="AB3296">
        <v>4</v>
      </c>
      <c r="AC3296">
        <v>4</v>
      </c>
      <c r="AD3296">
        <v>4</v>
      </c>
      <c r="AE3296">
        <v>4</v>
      </c>
      <c r="AF3296">
        <f>Table1[[#This Row],[AB]]+Table1[[#This Row],[BB]]+Table1[[#This Row],[SF]]</f>
        <v>0</v>
      </c>
      <c r="AG3296">
        <f>Table1[[#This Row],[H]]+Table1[[#This Row],[BB]]</f>
        <v>0</v>
      </c>
      <c r="AH3296">
        <f>Table1[[#This Row],[H]]-Table1[[#This Row],[2B]]-Table1[[#This Row],[3B]]-Table1[[#This Row],[HR]]</f>
        <v>0</v>
      </c>
      <c r="AI3296" s="3">
        <f>IF(Table1[[#This Row],[Team_Game_Number]] &gt;_xlfn.MAXIFS(Table1[Team_Game_Number],Table1[Team],Table1[[#This Row],[Team]]) - 5,1,0)</f>
        <v>1</v>
      </c>
      <c r="AJ3296" cm="1">
        <f t="array" ref="AJ3296">MATCH(Table1[[#This Row],[Game_ID]],_xlfn.UNIQUE(_xlfn._xlws.FILTER(Table1[Game_ID],Table1[Team]=Table1[[#This Row],[Team]])),0)</f>
        <v>17</v>
      </c>
      <c r="AK3296">
        <f>IF(Table1[[#This Row],[Last5_Flag]]=1,1,0)</f>
        <v>1</v>
      </c>
      <c r="AL3296">
        <f>COUNTIFS(
    Table1[Player Name], Table1[[#This Row],[Player Name]],
    Table1[Position], Table1[[#This Row],[Position]]
)</f>
        <v>11</v>
      </c>
      <c r="AM3296" t="str" cm="1">
        <f t="array" ref="AM32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297" spans="1:39" x14ac:dyDescent="0.2">
      <c r="A3297" t="str">
        <f>TEXT(Table1[[#This Row],[Date]],"yyyymmdd") &amp; "_" &amp; (LEFT(D3297,3) &amp; "_" &amp; LEFT(E3297,3) &amp; "_" &amp; (Table1[[#This Row],[Game_no.]]))</f>
        <v>20260326_Sal_Poi_1</v>
      </c>
      <c r="B3297" s="1">
        <v>46107</v>
      </c>
      <c r="C3297" s="3">
        <v>1</v>
      </c>
      <c r="D3297" t="s">
        <v>427</v>
      </c>
      <c r="E3297" t="s">
        <v>245</v>
      </c>
      <c r="F3297" t="s">
        <v>245</v>
      </c>
      <c r="G3297" t="s">
        <v>427</v>
      </c>
      <c r="H3297" t="s">
        <v>255</v>
      </c>
      <c r="I3297" t="str">
        <f>TRIM(SUBSTITUTE(Table1[[#This Row],[Player]], " ", ""))</f>
        <v>J.Mullenax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f t="shared" si="141"/>
        <v>0</v>
      </c>
      <c r="W3297" t="s">
        <v>58</v>
      </c>
      <c r="X3297" s="3"/>
      <c r="Y3297">
        <v>0</v>
      </c>
      <c r="Z3297">
        <v>3</v>
      </c>
      <c r="AA3297">
        <v>2</v>
      </c>
      <c r="AB3297">
        <v>1</v>
      </c>
      <c r="AC3297">
        <v>0</v>
      </c>
      <c r="AD3297">
        <v>0</v>
      </c>
      <c r="AE3297">
        <v>3</v>
      </c>
      <c r="AF3297">
        <f>Table1[[#This Row],[AB]]+Table1[[#This Row],[BB]]+Table1[[#This Row],[SF]]</f>
        <v>0</v>
      </c>
      <c r="AG3297">
        <f>Table1[[#This Row],[H]]+Table1[[#This Row],[BB]]</f>
        <v>0</v>
      </c>
      <c r="AH3297">
        <f>Table1[[#This Row],[H]]-Table1[[#This Row],[2B]]-Table1[[#This Row],[3B]]-Table1[[#This Row],[HR]]</f>
        <v>0</v>
      </c>
      <c r="AI3297" s="3">
        <f>IF(Table1[[#This Row],[Team_Game_Number]] &gt;_xlfn.MAXIFS(Table1[Team_Game_Number],Table1[Team],Table1[[#This Row],[Team]]) - 5,1,0)</f>
        <v>1</v>
      </c>
      <c r="AJ3297" cm="1">
        <f t="array" ref="AJ3297">MATCH(Table1[[#This Row],[Game_ID]],_xlfn.UNIQUE(_xlfn._xlws.FILTER(Table1[Game_ID],Table1[Team]=Table1[[#This Row],[Team]])),0)</f>
        <v>17</v>
      </c>
      <c r="AK3297">
        <f>IF(Table1[[#This Row],[Last5_Flag]]=1,1,0)</f>
        <v>1</v>
      </c>
      <c r="AL3297">
        <f>COUNTIFS(
    Table1[Player Name], Table1[[#This Row],[Player Name]],
    Table1[Position], Table1[[#This Row],[Position]]
)</f>
        <v>4</v>
      </c>
      <c r="AM3297" t="str" cm="1">
        <f t="array" ref="AM32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298" spans="1:39" x14ac:dyDescent="0.2">
      <c r="A3298" t="str">
        <f>TEXT(Table1[[#This Row],[Date]],"yyyymmdd") &amp; "_" &amp; (LEFT(D3298,3) &amp; "_" &amp; LEFT(E3298,3) &amp; "_" &amp; (Table1[[#This Row],[Game_no.]]))</f>
        <v>20260326_Sal_Poi_1</v>
      </c>
      <c r="B3298" s="1">
        <v>46107</v>
      </c>
      <c r="C3298" s="3">
        <v>1</v>
      </c>
      <c r="D3298" t="s">
        <v>427</v>
      </c>
      <c r="E3298" t="s">
        <v>245</v>
      </c>
      <c r="F3298" t="s">
        <v>427</v>
      </c>
      <c r="G3298" t="s">
        <v>245</v>
      </c>
      <c r="H3298" t="s">
        <v>468</v>
      </c>
      <c r="I3298" t="str">
        <f>TRIM(SUBSTITUTE(Table1[[#This Row],[Player]], " ", ""))</f>
        <v>B.Ortiz</v>
      </c>
      <c r="J3298">
        <v>5</v>
      </c>
      <c r="K3298">
        <v>2</v>
      </c>
      <c r="L3298">
        <v>1</v>
      </c>
      <c r="M3298">
        <v>1</v>
      </c>
      <c r="N3298">
        <v>1</v>
      </c>
      <c r="O3298">
        <v>1</v>
      </c>
      <c r="P3298">
        <v>0</v>
      </c>
      <c r="Q3298">
        <v>0</v>
      </c>
      <c r="R3298">
        <v>1</v>
      </c>
      <c r="S3298">
        <v>1</v>
      </c>
      <c r="T3298">
        <v>0</v>
      </c>
      <c r="U3298">
        <v>0</v>
      </c>
      <c r="V3298">
        <f t="shared" si="141"/>
        <v>5</v>
      </c>
      <c r="W3298" t="s">
        <v>48</v>
      </c>
      <c r="X3298" s="3">
        <v>1</v>
      </c>
      <c r="Y3298">
        <v>0</v>
      </c>
      <c r="AF3298">
        <f>Table1[[#This Row],[AB]]+Table1[[#This Row],[BB]]+Table1[[#This Row],[SF]]</f>
        <v>6</v>
      </c>
      <c r="AG3298">
        <f>Table1[[#This Row],[H]]+Table1[[#This Row],[BB]]</f>
        <v>2</v>
      </c>
      <c r="AH3298">
        <f>Table1[[#This Row],[H]]-Table1[[#This Row],[2B]]-Table1[[#This Row],[3B]]-Table1[[#This Row],[HR]]</f>
        <v>0</v>
      </c>
      <c r="AI3298" s="3">
        <f>IF(Table1[[#This Row],[Team_Game_Number]] &gt;_xlfn.MAXIFS(Table1[Team_Game_Number],Table1[Team],Table1[[#This Row],[Team]]) - 5,1,0)</f>
        <v>1</v>
      </c>
      <c r="AJ3298" cm="1">
        <f t="array" ref="AJ3298">MATCH(Table1[[#This Row],[Game_ID]],_xlfn.UNIQUE(_xlfn._xlws.FILTER(Table1[Game_ID],Table1[Team]=Table1[[#This Row],[Team]])),0)</f>
        <v>5</v>
      </c>
      <c r="AK3298">
        <f>IF(Table1[[#This Row],[Last5_Flag]]=1,1,0)</f>
        <v>1</v>
      </c>
      <c r="AL3298">
        <f>COUNTIFS(
    Table1[Player Name], Table1[[#This Row],[Player Name]],
    Table1[Position], Table1[[#This Row],[Position]]
)</f>
        <v>9</v>
      </c>
      <c r="AM3298" t="str" cm="1">
        <f t="array" ref="AM32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299" spans="1:39" x14ac:dyDescent="0.2">
      <c r="A3299" t="str">
        <f>TEXT(Table1[[#This Row],[Date]],"yyyymmdd") &amp; "_" &amp; (LEFT(D3299,3) &amp; "_" &amp; LEFT(E3299,3) &amp; "_" &amp; (Table1[[#This Row],[Game_no.]]))</f>
        <v>20260326_Sal_Poi_1</v>
      </c>
      <c r="B3299" s="1">
        <v>46107</v>
      </c>
      <c r="C3299" s="3">
        <v>1</v>
      </c>
      <c r="D3299" t="s">
        <v>427</v>
      </c>
      <c r="E3299" t="s">
        <v>245</v>
      </c>
      <c r="F3299" t="s">
        <v>427</v>
      </c>
      <c r="G3299" t="s">
        <v>245</v>
      </c>
      <c r="H3299" t="s">
        <v>473</v>
      </c>
      <c r="I3299" t="str">
        <f>TRIM(SUBSTITUTE(Table1[[#This Row],[Player]], " ", ""))</f>
        <v>B.Wise</v>
      </c>
      <c r="J3299">
        <v>3</v>
      </c>
      <c r="K3299">
        <v>1</v>
      </c>
      <c r="L3299">
        <v>3</v>
      </c>
      <c r="M3299">
        <v>0</v>
      </c>
      <c r="N3299">
        <v>2</v>
      </c>
      <c r="O3299">
        <v>0</v>
      </c>
      <c r="P3299">
        <v>1</v>
      </c>
      <c r="Q3299">
        <v>2</v>
      </c>
      <c r="R3299">
        <v>0</v>
      </c>
      <c r="S3299">
        <v>1</v>
      </c>
      <c r="T3299">
        <v>0</v>
      </c>
      <c r="U3299">
        <v>0</v>
      </c>
      <c r="V3299">
        <f t="shared" si="141"/>
        <v>11</v>
      </c>
      <c r="W3299" t="s">
        <v>8</v>
      </c>
      <c r="X3299" s="3">
        <v>2</v>
      </c>
      <c r="Y3299">
        <v>0</v>
      </c>
      <c r="AF3299">
        <f>Table1[[#This Row],[AB]]+Table1[[#This Row],[BB]]+Table1[[#This Row],[SF]]</f>
        <v>5</v>
      </c>
      <c r="AG3299">
        <f>Table1[[#This Row],[H]]+Table1[[#This Row],[BB]]</f>
        <v>5</v>
      </c>
      <c r="AH3299">
        <f>Table1[[#This Row],[H]]-Table1[[#This Row],[2B]]-Table1[[#This Row],[3B]]-Table1[[#This Row],[HR]]</f>
        <v>0</v>
      </c>
      <c r="AI3299" s="3">
        <f>IF(Table1[[#This Row],[Team_Game_Number]] &gt;_xlfn.MAXIFS(Table1[Team_Game_Number],Table1[Team],Table1[[#This Row],[Team]]) - 5,1,0)</f>
        <v>1</v>
      </c>
      <c r="AJ3299" cm="1">
        <f t="array" ref="AJ3299">MATCH(Table1[[#This Row],[Game_ID]],_xlfn.UNIQUE(_xlfn._xlws.FILTER(Table1[Game_ID],Table1[Team]=Table1[[#This Row],[Team]])),0)</f>
        <v>5</v>
      </c>
      <c r="AK3299">
        <f>IF(Table1[[#This Row],[Last5_Flag]]=1,1,0)</f>
        <v>1</v>
      </c>
      <c r="AL3299">
        <f>COUNTIFS(
    Table1[Player Name], Table1[[#This Row],[Player Name]],
    Table1[Position], Table1[[#This Row],[Position]]
)</f>
        <v>6</v>
      </c>
      <c r="AM3299" t="str" cm="1">
        <f t="array" ref="AM32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300" spans="1:39" x14ac:dyDescent="0.2">
      <c r="A3300" t="str">
        <f>TEXT(Table1[[#This Row],[Date]],"yyyymmdd") &amp; "_" &amp; (LEFT(D3300,3) &amp; "_" &amp; LEFT(E3300,3) &amp; "_" &amp; (Table1[[#This Row],[Game_no.]]))</f>
        <v>20260326_Sal_Poi_1</v>
      </c>
      <c r="B3300" s="1">
        <v>46107</v>
      </c>
      <c r="C3300" s="3">
        <v>1</v>
      </c>
      <c r="D3300" t="s">
        <v>427</v>
      </c>
      <c r="E3300" t="s">
        <v>245</v>
      </c>
      <c r="F3300" t="s">
        <v>427</v>
      </c>
      <c r="G3300" t="s">
        <v>245</v>
      </c>
      <c r="H3300" t="s">
        <v>471</v>
      </c>
      <c r="I3300" t="str">
        <f>TRIM(SUBSTITUTE(Table1[[#This Row],[Player]], " ", ""))</f>
        <v>K.Lemley</v>
      </c>
      <c r="J3300">
        <v>4</v>
      </c>
      <c r="K3300">
        <v>1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f>L3300*1+P3300*2+Q3311*3+R3300*4</f>
        <v>0</v>
      </c>
      <c r="W3300" t="s">
        <v>58</v>
      </c>
      <c r="X3300" s="3">
        <v>3</v>
      </c>
      <c r="Y3300">
        <v>0</v>
      </c>
      <c r="Z3300">
        <v>11</v>
      </c>
      <c r="AA3300">
        <v>11</v>
      </c>
      <c r="AB3300">
        <v>6</v>
      </c>
      <c r="AC3300">
        <v>4</v>
      </c>
      <c r="AD3300">
        <v>6</v>
      </c>
      <c r="AE3300">
        <v>5</v>
      </c>
      <c r="AF3300">
        <f>Table1[[#This Row],[AB]]+Table1[[#This Row],[BB]]+Table1[[#This Row],[SF]]</f>
        <v>4</v>
      </c>
      <c r="AG3300">
        <f>Table1[[#This Row],[H]]+Table1[[#This Row],[BB]]</f>
        <v>0</v>
      </c>
      <c r="AH3300">
        <f>Table1[[#This Row],[H]]-Table1[[#This Row],[2B]]-Table1[[#This Row],[3B]]-Table1[[#This Row],[HR]]</f>
        <v>0</v>
      </c>
      <c r="AI3300" s="3">
        <f>IF(Table1[[#This Row],[Team_Game_Number]] &gt;_xlfn.MAXIFS(Table1[Team_Game_Number],Table1[Team],Table1[[#This Row],[Team]]) - 5,1,0)</f>
        <v>1</v>
      </c>
      <c r="AJ3300" cm="1">
        <f t="array" ref="AJ3300">MATCH(Table1[[#This Row],[Game_ID]],_xlfn.UNIQUE(_xlfn._xlws.FILTER(Table1[Game_ID],Table1[Team]=Table1[[#This Row],[Team]])),0)</f>
        <v>5</v>
      </c>
      <c r="AK3300">
        <f>IF(Table1[[#This Row],[Last5_Flag]]=1,1,0)</f>
        <v>1</v>
      </c>
      <c r="AL3300">
        <f>COUNTIFS(
    Table1[Player Name], Table1[[#This Row],[Player Name]],
    Table1[Position], Table1[[#This Row],[Position]]
)</f>
        <v>5</v>
      </c>
      <c r="AM3300" t="str" cm="1">
        <f t="array" ref="AM33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301" spans="1:39" x14ac:dyDescent="0.2">
      <c r="A3301" t="str">
        <f>TEXT(Table1[[#This Row],[Date]],"yyyymmdd") &amp; "_" &amp; (LEFT(D3301,3) &amp; "_" &amp; LEFT(E3301,3) &amp; "_" &amp; (Table1[[#This Row],[Game_no.]]))</f>
        <v>20260326_Sal_Poi_1</v>
      </c>
      <c r="B3301" s="1">
        <v>46107</v>
      </c>
      <c r="C3301" s="3">
        <v>1</v>
      </c>
      <c r="D3301" t="s">
        <v>427</v>
      </c>
      <c r="E3301" t="s">
        <v>245</v>
      </c>
      <c r="F3301" t="s">
        <v>427</v>
      </c>
      <c r="G3301" t="s">
        <v>245</v>
      </c>
      <c r="H3301" t="s">
        <v>499</v>
      </c>
      <c r="I3301" t="str">
        <f>TRIM(SUBSTITUTE(Table1[[#This Row],[Player]], " ", ""))</f>
        <v>A.Harki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f t="shared" si="141"/>
        <v>0</v>
      </c>
      <c r="W3301" t="s">
        <v>74</v>
      </c>
      <c r="X3301" s="3">
        <v>3</v>
      </c>
      <c r="Y3301">
        <v>0</v>
      </c>
      <c r="AF3301">
        <f>Table1[[#This Row],[AB]]+Table1[[#This Row],[BB]]+Table1[[#This Row],[SF]]</f>
        <v>1</v>
      </c>
      <c r="AG3301">
        <f>Table1[[#This Row],[H]]+Table1[[#This Row],[BB]]</f>
        <v>0</v>
      </c>
      <c r="AH3301">
        <f>Table1[[#This Row],[H]]-Table1[[#This Row],[2B]]-Table1[[#This Row],[3B]]-Table1[[#This Row],[HR]]</f>
        <v>0</v>
      </c>
      <c r="AI3301" s="3">
        <f>IF(Table1[[#This Row],[Team_Game_Number]] &gt;_xlfn.MAXIFS(Table1[Team_Game_Number],Table1[Team],Table1[[#This Row],[Team]]) - 5,1,0)</f>
        <v>1</v>
      </c>
      <c r="AJ3301" cm="1">
        <f t="array" ref="AJ3301">MATCH(Table1[[#This Row],[Game_ID]],_xlfn.UNIQUE(_xlfn._xlws.FILTER(Table1[Game_ID],Table1[Team]=Table1[[#This Row],[Team]])),0)</f>
        <v>5</v>
      </c>
      <c r="AK3301">
        <f>IF(Table1[[#This Row],[Last5_Flag]]=1,1,0)</f>
        <v>1</v>
      </c>
      <c r="AL3301">
        <f>COUNTIFS(
    Table1[Player Name], Table1[[#This Row],[Player Name]],
    Table1[Position], Table1[[#This Row],[Position]]
)</f>
        <v>2</v>
      </c>
      <c r="AM3301" t="str" cm="1">
        <f t="array" ref="AM33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302" spans="1:39" x14ac:dyDescent="0.2">
      <c r="A3302" t="str">
        <f>TEXT(Table1[[#This Row],[Date]],"yyyymmdd") &amp; "_" &amp; (LEFT(D3302,3) &amp; "_" &amp; LEFT(E3302,3) &amp; "_" &amp; (Table1[[#This Row],[Game_no.]]))</f>
        <v>20260326_Sal_Poi_1</v>
      </c>
      <c r="B3302" s="1">
        <v>46107</v>
      </c>
      <c r="C3302" s="3">
        <v>1</v>
      </c>
      <c r="D3302" t="s">
        <v>427</v>
      </c>
      <c r="E3302" t="s">
        <v>245</v>
      </c>
      <c r="F3302" t="s">
        <v>427</v>
      </c>
      <c r="G3302" t="s">
        <v>245</v>
      </c>
      <c r="H3302" t="s">
        <v>474</v>
      </c>
      <c r="I3302" t="str">
        <f>TRIM(SUBSTITUTE(Table1[[#This Row],[Player]], " ", ""))</f>
        <v>A.Jacobs</v>
      </c>
      <c r="J3302">
        <v>5</v>
      </c>
      <c r="K3302">
        <v>0</v>
      </c>
      <c r="L3302">
        <v>0</v>
      </c>
      <c r="M3302">
        <v>1</v>
      </c>
      <c r="N3302">
        <v>0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f t="shared" si="141"/>
        <v>0</v>
      </c>
      <c r="W3302" t="s">
        <v>43</v>
      </c>
      <c r="X3302" s="3">
        <v>4</v>
      </c>
      <c r="Y3302">
        <v>0</v>
      </c>
      <c r="AF3302">
        <f>Table1[[#This Row],[AB]]+Table1[[#This Row],[BB]]+Table1[[#This Row],[SF]]</f>
        <v>5</v>
      </c>
      <c r="AG3302">
        <f>Table1[[#This Row],[H]]+Table1[[#This Row],[BB]]</f>
        <v>0</v>
      </c>
      <c r="AH3302">
        <f>Table1[[#This Row],[H]]-Table1[[#This Row],[2B]]-Table1[[#This Row],[3B]]-Table1[[#This Row],[HR]]</f>
        <v>0</v>
      </c>
      <c r="AI3302" s="3">
        <f>IF(Table1[[#This Row],[Team_Game_Number]] &gt;_xlfn.MAXIFS(Table1[Team_Game_Number],Table1[Team],Table1[[#This Row],[Team]]) - 5,1,0)</f>
        <v>1</v>
      </c>
      <c r="AJ3302" cm="1">
        <f t="array" ref="AJ3302">MATCH(Table1[[#This Row],[Game_ID]],_xlfn.UNIQUE(_xlfn._xlws.FILTER(Table1[Game_ID],Table1[Team]=Table1[[#This Row],[Team]])),0)</f>
        <v>5</v>
      </c>
      <c r="AK3302">
        <f>IF(Table1[[#This Row],[Last5_Flag]]=1,1,0)</f>
        <v>1</v>
      </c>
      <c r="AL3302">
        <f>COUNTIFS(
    Table1[Player Name], Table1[[#This Row],[Player Name]],
    Table1[Position], Table1[[#This Row],[Position]]
)</f>
        <v>7</v>
      </c>
      <c r="AM3302" t="str" cm="1">
        <f t="array" ref="AM33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303" spans="1:39" x14ac:dyDescent="0.2">
      <c r="A3303" t="str">
        <f>TEXT(Table1[[#This Row],[Date]],"yyyymmdd") &amp; "_" &amp; (LEFT(D3303,3) &amp; "_" &amp; LEFT(E3303,3) &amp; "_" &amp; (Table1[[#This Row],[Game_no.]]))</f>
        <v>20260326_Sal_Poi_1</v>
      </c>
      <c r="B3303" s="1">
        <v>46107</v>
      </c>
      <c r="C3303" s="3">
        <v>1</v>
      </c>
      <c r="D3303" t="s">
        <v>427</v>
      </c>
      <c r="E3303" t="s">
        <v>245</v>
      </c>
      <c r="F3303" t="s">
        <v>427</v>
      </c>
      <c r="G3303" t="s">
        <v>245</v>
      </c>
      <c r="H3303" t="s">
        <v>490</v>
      </c>
      <c r="I3303" t="str">
        <f>TRIM(SUBSTITUTE(Table1[[#This Row],[Player]], " ", ""))</f>
        <v>J.Gledhill</v>
      </c>
      <c r="J3303">
        <v>5</v>
      </c>
      <c r="K3303">
        <v>0</v>
      </c>
      <c r="L3303">
        <v>2</v>
      </c>
      <c r="M3303">
        <v>1</v>
      </c>
      <c r="N3303">
        <v>0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f t="shared" si="141"/>
        <v>2</v>
      </c>
      <c r="W3303" t="s">
        <v>117</v>
      </c>
      <c r="X3303" s="3">
        <v>5</v>
      </c>
      <c r="Y3303">
        <v>0</v>
      </c>
      <c r="AF3303">
        <f>Table1[[#This Row],[AB]]+Table1[[#This Row],[BB]]+Table1[[#This Row],[SF]]</f>
        <v>5</v>
      </c>
      <c r="AG3303">
        <f>Table1[[#This Row],[H]]+Table1[[#This Row],[BB]]</f>
        <v>2</v>
      </c>
      <c r="AH3303">
        <f>Table1[[#This Row],[H]]-Table1[[#This Row],[2B]]-Table1[[#This Row],[3B]]-Table1[[#This Row],[HR]]</f>
        <v>2</v>
      </c>
      <c r="AI3303" s="3">
        <f>IF(Table1[[#This Row],[Team_Game_Number]] &gt;_xlfn.MAXIFS(Table1[Team_Game_Number],Table1[Team],Table1[[#This Row],[Team]]) - 5,1,0)</f>
        <v>1</v>
      </c>
      <c r="AJ3303" cm="1">
        <f t="array" ref="AJ3303">MATCH(Table1[[#This Row],[Game_ID]],_xlfn.UNIQUE(_xlfn._xlws.FILTER(Table1[Game_ID],Table1[Team]=Table1[[#This Row],[Team]])),0)</f>
        <v>5</v>
      </c>
      <c r="AK3303">
        <f>IF(Table1[[#This Row],[Last5_Flag]]=1,1,0)</f>
        <v>1</v>
      </c>
      <c r="AL3303">
        <f>COUNTIFS(
    Table1[Player Name], Table1[[#This Row],[Player Name]],
    Table1[Position], Table1[[#This Row],[Position]]
)</f>
        <v>1</v>
      </c>
      <c r="AM3303" t="str" cm="1">
        <f t="array" ref="AM33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304" spans="1:39" x14ac:dyDescent="0.2">
      <c r="A3304" t="str">
        <f>TEXT(Table1[[#This Row],[Date]],"yyyymmdd") &amp; "_" &amp; (LEFT(D3304,3) &amp; "_" &amp; LEFT(E3304,3) &amp; "_" &amp; (Table1[[#This Row],[Game_no.]]))</f>
        <v>20260326_Sal_Poi_1</v>
      </c>
      <c r="B3304" s="1">
        <v>46107</v>
      </c>
      <c r="C3304" s="3">
        <v>1</v>
      </c>
      <c r="D3304" t="s">
        <v>427</v>
      </c>
      <c r="E3304" t="s">
        <v>245</v>
      </c>
      <c r="F3304" t="s">
        <v>427</v>
      </c>
      <c r="G3304" t="s">
        <v>245</v>
      </c>
      <c r="H3304" t="s">
        <v>489</v>
      </c>
      <c r="I3304" t="str">
        <f>TRIM(SUBSTITUTE(Table1[[#This Row],[Player]], " ", ""))</f>
        <v>A.King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f t="shared" si="141"/>
        <v>0</v>
      </c>
      <c r="W3304" t="s">
        <v>73</v>
      </c>
      <c r="X3304" s="3"/>
      <c r="Y3304">
        <v>0</v>
      </c>
      <c r="AF3304">
        <f>Table1[[#This Row],[AB]]+Table1[[#This Row],[BB]]+Table1[[#This Row],[SF]]</f>
        <v>0</v>
      </c>
      <c r="AG3304">
        <f>Table1[[#This Row],[H]]+Table1[[#This Row],[BB]]</f>
        <v>0</v>
      </c>
      <c r="AH3304">
        <f>Table1[[#This Row],[H]]-Table1[[#This Row],[2B]]-Table1[[#This Row],[3B]]-Table1[[#This Row],[HR]]</f>
        <v>0</v>
      </c>
      <c r="AI3304" s="3">
        <f>IF(Table1[[#This Row],[Team_Game_Number]] &gt;_xlfn.MAXIFS(Table1[Team_Game_Number],Table1[Team],Table1[[#This Row],[Team]]) - 5,1,0)</f>
        <v>1</v>
      </c>
      <c r="AJ3304" cm="1">
        <f t="array" ref="AJ3304">MATCH(Table1[[#This Row],[Game_ID]],_xlfn.UNIQUE(_xlfn._xlws.FILTER(Table1[Game_ID],Table1[Team]=Table1[[#This Row],[Team]])),0)</f>
        <v>5</v>
      </c>
      <c r="AK3304">
        <f>IF(Table1[[#This Row],[Last5_Flag]]=1,1,0)</f>
        <v>1</v>
      </c>
      <c r="AL3304">
        <f>COUNTIFS(
    Table1[Player Name], Table1[[#This Row],[Player Name]],
    Table1[Position], Table1[[#This Row],[Position]]
)</f>
        <v>7</v>
      </c>
      <c r="AM3304" t="str" cm="1">
        <f t="array" ref="AM33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05" spans="1:39" x14ac:dyDescent="0.2">
      <c r="A3305" t="str">
        <f>TEXT(Table1[[#This Row],[Date]],"yyyymmdd") &amp; "_" &amp; (LEFT(D3305,3) &amp; "_" &amp; LEFT(E3305,3) &amp; "_" &amp; (Table1[[#This Row],[Game_no.]]))</f>
        <v>20260326_Sal_Poi_1</v>
      </c>
      <c r="B3305" s="1">
        <v>46107</v>
      </c>
      <c r="C3305" s="3">
        <v>1</v>
      </c>
      <c r="D3305" t="s">
        <v>427</v>
      </c>
      <c r="E3305" t="s">
        <v>245</v>
      </c>
      <c r="F3305" t="s">
        <v>427</v>
      </c>
      <c r="G3305" t="s">
        <v>245</v>
      </c>
      <c r="H3305" t="s">
        <v>480</v>
      </c>
      <c r="I3305" t="str">
        <f>TRIM(SUBSTITUTE(Table1[[#This Row],[Player]], " ", ""))</f>
        <v>A.Shrieve</v>
      </c>
      <c r="J3305">
        <v>5</v>
      </c>
      <c r="K3305">
        <v>1</v>
      </c>
      <c r="L3305">
        <v>2</v>
      </c>
      <c r="M3305">
        <v>1</v>
      </c>
      <c r="N3305">
        <v>0</v>
      </c>
      <c r="O3305">
        <v>0</v>
      </c>
      <c r="P3305">
        <v>2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f t="shared" si="141"/>
        <v>6</v>
      </c>
      <c r="W3305" t="s">
        <v>54</v>
      </c>
      <c r="X3305" s="3">
        <v>6</v>
      </c>
      <c r="Y3305">
        <v>0</v>
      </c>
      <c r="AF3305">
        <f>Table1[[#This Row],[AB]]+Table1[[#This Row],[BB]]+Table1[[#This Row],[SF]]</f>
        <v>5</v>
      </c>
      <c r="AG3305">
        <f>Table1[[#This Row],[H]]+Table1[[#This Row],[BB]]</f>
        <v>2</v>
      </c>
      <c r="AH3305">
        <f>Table1[[#This Row],[H]]-Table1[[#This Row],[2B]]-Table1[[#This Row],[3B]]-Table1[[#This Row],[HR]]</f>
        <v>0</v>
      </c>
      <c r="AI3305" s="3">
        <f>IF(Table1[[#This Row],[Team_Game_Number]] &gt;_xlfn.MAXIFS(Table1[Team_Game_Number],Table1[Team],Table1[[#This Row],[Team]]) - 5,1,0)</f>
        <v>1</v>
      </c>
      <c r="AJ3305" cm="1">
        <f t="array" ref="AJ3305">MATCH(Table1[[#This Row],[Game_ID]],_xlfn.UNIQUE(_xlfn._xlws.FILTER(Table1[Game_ID],Table1[Team]=Table1[[#This Row],[Team]])),0)</f>
        <v>5</v>
      </c>
      <c r="AK3305">
        <f>IF(Table1[[#This Row],[Last5_Flag]]=1,1,0)</f>
        <v>1</v>
      </c>
      <c r="AL3305">
        <f>COUNTIFS(
    Table1[Player Name], Table1[[#This Row],[Player Name]],
    Table1[Position], Table1[[#This Row],[Position]]
)</f>
        <v>4</v>
      </c>
      <c r="AM3305" t="str" cm="1">
        <f t="array" ref="AM33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306" spans="1:39" x14ac:dyDescent="0.2">
      <c r="A3306" t="str">
        <f>TEXT(Table1[[#This Row],[Date]],"yyyymmdd") &amp; "_" &amp; (LEFT(D3306,3) &amp; "_" &amp; LEFT(E3306,3) &amp; "_" &amp; (Table1[[#This Row],[Game_no.]]))</f>
        <v>20260326_Sal_Poi_1</v>
      </c>
      <c r="B3306" s="1">
        <v>46107</v>
      </c>
      <c r="C3306" s="3">
        <v>1</v>
      </c>
      <c r="D3306" t="s">
        <v>427</v>
      </c>
      <c r="E3306" t="s">
        <v>245</v>
      </c>
      <c r="F3306" t="s">
        <v>427</v>
      </c>
      <c r="G3306" t="s">
        <v>245</v>
      </c>
      <c r="H3306" t="s">
        <v>504</v>
      </c>
      <c r="I3306" t="str">
        <f>TRIM(SUBSTITUTE(Table1[[#This Row],[Player]], " ", ""))</f>
        <v>A.Valverde</v>
      </c>
      <c r="J3306">
        <v>5</v>
      </c>
      <c r="K3306">
        <v>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f t="shared" si="141"/>
        <v>1</v>
      </c>
      <c r="W3306" t="s">
        <v>7</v>
      </c>
      <c r="X3306" s="3">
        <v>7</v>
      </c>
      <c r="Y3306">
        <v>0</v>
      </c>
      <c r="AF3306">
        <f>Table1[[#This Row],[AB]]+Table1[[#This Row],[BB]]+Table1[[#This Row],[SF]]</f>
        <v>5</v>
      </c>
      <c r="AG3306">
        <f>Table1[[#This Row],[H]]+Table1[[#This Row],[BB]]</f>
        <v>1</v>
      </c>
      <c r="AH3306">
        <f>Table1[[#This Row],[H]]-Table1[[#This Row],[2B]]-Table1[[#This Row],[3B]]-Table1[[#This Row],[HR]]</f>
        <v>1</v>
      </c>
      <c r="AI3306" s="3">
        <f>IF(Table1[[#This Row],[Team_Game_Number]] &gt;_xlfn.MAXIFS(Table1[Team_Game_Number],Table1[Team],Table1[[#This Row],[Team]]) - 5,1,0)</f>
        <v>1</v>
      </c>
      <c r="AJ3306" cm="1">
        <f t="array" ref="AJ3306">MATCH(Table1[[#This Row],[Game_ID]],_xlfn.UNIQUE(_xlfn._xlws.FILTER(Table1[Game_ID],Table1[Team]=Table1[[#This Row],[Team]])),0)</f>
        <v>5</v>
      </c>
      <c r="AK3306">
        <f>IF(Table1[[#This Row],[Last5_Flag]]=1,1,0)</f>
        <v>1</v>
      </c>
      <c r="AL3306">
        <f>COUNTIFS(
    Table1[Player Name], Table1[[#This Row],[Player Name]],
    Table1[Position], Table1[[#This Row],[Position]]
)</f>
        <v>5</v>
      </c>
      <c r="AM3306" t="str" cm="1">
        <f t="array" ref="AM33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307" spans="1:39" x14ac:dyDescent="0.2">
      <c r="A3307" t="str">
        <f>TEXT(Table1[[#This Row],[Date]],"yyyymmdd") &amp; "_" &amp; (LEFT(D3307,3) &amp; "_" &amp; LEFT(E3307,3) &amp; "_" &amp; (Table1[[#This Row],[Game_no.]]))</f>
        <v>20260326_Sal_Poi_1</v>
      </c>
      <c r="B3307" s="1">
        <v>46107</v>
      </c>
      <c r="C3307" s="3">
        <v>1</v>
      </c>
      <c r="D3307" t="s">
        <v>427</v>
      </c>
      <c r="E3307" t="s">
        <v>245</v>
      </c>
      <c r="F3307" t="s">
        <v>427</v>
      </c>
      <c r="G3307" t="s">
        <v>245</v>
      </c>
      <c r="H3307" t="s">
        <v>500</v>
      </c>
      <c r="I3307" t="str">
        <f>TRIM(SUBSTITUTE(Table1[[#This Row],[Player]], " ", ""))</f>
        <v>D.Coble</v>
      </c>
      <c r="J3307">
        <v>3</v>
      </c>
      <c r="K3307">
        <v>0</v>
      </c>
      <c r="L3307">
        <v>0</v>
      </c>
      <c r="M3307">
        <v>0</v>
      </c>
      <c r="N3307">
        <v>0</v>
      </c>
      <c r="O3307">
        <v>3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f t="shared" si="141"/>
        <v>0</v>
      </c>
      <c r="W3307" t="s">
        <v>53</v>
      </c>
      <c r="X3307" s="3">
        <v>8</v>
      </c>
      <c r="Y3307">
        <v>0</v>
      </c>
      <c r="AF3307">
        <f>Table1[[#This Row],[AB]]+Table1[[#This Row],[BB]]+Table1[[#This Row],[SF]]</f>
        <v>3</v>
      </c>
      <c r="AG3307">
        <f>Table1[[#This Row],[H]]+Table1[[#This Row],[BB]]</f>
        <v>0</v>
      </c>
      <c r="AH3307">
        <f>Table1[[#This Row],[H]]-Table1[[#This Row],[2B]]-Table1[[#This Row],[3B]]-Table1[[#This Row],[HR]]</f>
        <v>0</v>
      </c>
      <c r="AI3307" s="3">
        <f>IF(Table1[[#This Row],[Team_Game_Number]] &gt;_xlfn.MAXIFS(Table1[Team_Game_Number],Table1[Team],Table1[[#This Row],[Team]]) - 5,1,0)</f>
        <v>1</v>
      </c>
      <c r="AJ3307" cm="1">
        <f t="array" ref="AJ3307">MATCH(Table1[[#This Row],[Game_ID]],_xlfn.UNIQUE(_xlfn._xlws.FILTER(Table1[Game_ID],Table1[Team]=Table1[[#This Row],[Team]])),0)</f>
        <v>5</v>
      </c>
      <c r="AK3307">
        <f>IF(Table1[[#This Row],[Last5_Flag]]=1,1,0)</f>
        <v>1</v>
      </c>
      <c r="AL3307">
        <f>COUNTIFS(
    Table1[Player Name], Table1[[#This Row],[Player Name]],
    Table1[Position], Table1[[#This Row],[Position]]
)</f>
        <v>2</v>
      </c>
      <c r="AM3307" t="str" cm="1">
        <f t="array" ref="AM33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308" spans="1:39" x14ac:dyDescent="0.2">
      <c r="A3308" t="str">
        <f>TEXT(Table1[[#This Row],[Date]],"yyyymmdd") &amp; "_" &amp; (LEFT(D3308,3) &amp; "_" &amp; LEFT(E3308,3) &amp; "_" &amp; (Table1[[#This Row],[Game_no.]]))</f>
        <v>20260326_Sal_Poi_1</v>
      </c>
      <c r="B3308" s="1">
        <v>46107</v>
      </c>
      <c r="C3308" s="3">
        <v>1</v>
      </c>
      <c r="D3308" t="s">
        <v>427</v>
      </c>
      <c r="E3308" t="s">
        <v>245</v>
      </c>
      <c r="F3308" t="s">
        <v>427</v>
      </c>
      <c r="G3308" t="s">
        <v>245</v>
      </c>
      <c r="H3308" t="s">
        <v>472</v>
      </c>
      <c r="I3308" t="str">
        <f>TRIM(SUBSTITUTE(Table1[[#This Row],[Player]], " ", ""))</f>
        <v>G.Alvaro</v>
      </c>
      <c r="J3308">
        <v>1</v>
      </c>
      <c r="K3308">
        <v>0</v>
      </c>
      <c r="L3308">
        <v>1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f t="shared" si="141"/>
        <v>1</v>
      </c>
      <c r="W3308" t="s">
        <v>74</v>
      </c>
      <c r="X3308" s="3">
        <v>8</v>
      </c>
      <c r="Y3308">
        <v>0</v>
      </c>
      <c r="AF3308">
        <f>Table1[[#This Row],[AB]]+Table1[[#This Row],[BB]]+Table1[[#This Row],[SF]]</f>
        <v>1</v>
      </c>
      <c r="AG3308">
        <f>Table1[[#This Row],[H]]+Table1[[#This Row],[BB]]</f>
        <v>1</v>
      </c>
      <c r="AH3308">
        <f>Table1[[#This Row],[H]]-Table1[[#This Row],[2B]]-Table1[[#This Row],[3B]]-Table1[[#This Row],[HR]]</f>
        <v>1</v>
      </c>
      <c r="AI3308" s="3">
        <f>IF(Table1[[#This Row],[Team_Game_Number]] &gt;_xlfn.MAXIFS(Table1[Team_Game_Number],Table1[Team],Table1[[#This Row],[Team]]) - 5,1,0)</f>
        <v>1</v>
      </c>
      <c r="AJ3308" cm="1">
        <f t="array" ref="AJ3308">MATCH(Table1[[#This Row],[Game_ID]],_xlfn.UNIQUE(_xlfn._xlws.FILTER(Table1[Game_ID],Table1[Team]=Table1[[#This Row],[Team]])),0)</f>
        <v>5</v>
      </c>
      <c r="AK3308">
        <f>IF(Table1[[#This Row],[Last5_Flag]]=1,1,0)</f>
        <v>1</v>
      </c>
      <c r="AL3308">
        <f>COUNTIFS(
    Table1[Player Name], Table1[[#This Row],[Player Name]],
    Table1[Position], Table1[[#This Row],[Position]]
)</f>
        <v>3</v>
      </c>
      <c r="AM3308" t="str" cm="1">
        <f t="array" ref="AM33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309" spans="1:39" x14ac:dyDescent="0.2">
      <c r="A3309" t="str">
        <f>TEXT(Table1[[#This Row],[Date]],"yyyymmdd") &amp; "_" &amp; (LEFT(D3309,3) &amp; "_" &amp; LEFT(E3309,3) &amp; "_" &amp; (Table1[[#This Row],[Game_no.]]))</f>
        <v>20260326_Sal_Poi_1</v>
      </c>
      <c r="B3309" s="1">
        <v>46107</v>
      </c>
      <c r="C3309" s="3">
        <v>1</v>
      </c>
      <c r="D3309" t="s">
        <v>427</v>
      </c>
      <c r="E3309" t="s">
        <v>245</v>
      </c>
      <c r="F3309" t="s">
        <v>427</v>
      </c>
      <c r="G3309" t="s">
        <v>245</v>
      </c>
      <c r="H3309" t="s">
        <v>482</v>
      </c>
      <c r="I3309" t="str">
        <f>TRIM(SUBSTITUTE(Table1[[#This Row],[Player]], " ", ""))</f>
        <v>L.Grimm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f t="shared" si="141"/>
        <v>0</v>
      </c>
      <c r="W3309" t="s">
        <v>73</v>
      </c>
      <c r="X3309" s="3"/>
      <c r="Y3309">
        <v>0</v>
      </c>
      <c r="AF3309">
        <f>Table1[[#This Row],[AB]]+Table1[[#This Row],[BB]]+Table1[[#This Row],[SF]]</f>
        <v>0</v>
      </c>
      <c r="AG3309">
        <f>Table1[[#This Row],[H]]+Table1[[#This Row],[BB]]</f>
        <v>0</v>
      </c>
      <c r="AH3309">
        <f>Table1[[#This Row],[H]]-Table1[[#This Row],[2B]]-Table1[[#This Row],[3B]]-Table1[[#This Row],[HR]]</f>
        <v>0</v>
      </c>
      <c r="AI3309" s="3">
        <f>IF(Table1[[#This Row],[Team_Game_Number]] &gt;_xlfn.MAXIFS(Table1[Team_Game_Number],Table1[Team],Table1[[#This Row],[Team]]) - 5,1,0)</f>
        <v>1</v>
      </c>
      <c r="AJ3309" cm="1">
        <f t="array" ref="AJ3309">MATCH(Table1[[#This Row],[Game_ID]],_xlfn.UNIQUE(_xlfn._xlws.FILTER(Table1[Game_ID],Table1[Team]=Table1[[#This Row],[Team]])),0)</f>
        <v>5</v>
      </c>
      <c r="AK3309">
        <f>IF(Table1[[#This Row],[Last5_Flag]]=1,1,0)</f>
        <v>1</v>
      </c>
      <c r="AL3309">
        <f>COUNTIFS(
    Table1[Player Name], Table1[[#This Row],[Player Name]],
    Table1[Position], Table1[[#This Row],[Position]]
)</f>
        <v>3</v>
      </c>
      <c r="AM3309" t="str" cm="1">
        <f t="array" ref="AM33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10" spans="1:39" x14ac:dyDescent="0.2">
      <c r="A3310" t="str">
        <f>TEXT(Table1[[#This Row],[Date]],"yyyymmdd") &amp; "_" &amp; (LEFT(D3310,3) &amp; "_" &amp; LEFT(E3310,3) &amp; "_" &amp; (Table1[[#This Row],[Game_no.]]))</f>
        <v>20260326_Sal_Poi_1</v>
      </c>
      <c r="B3310" s="1">
        <v>46107</v>
      </c>
      <c r="C3310" s="3">
        <v>1</v>
      </c>
      <c r="D3310" t="s">
        <v>427</v>
      </c>
      <c r="E3310" t="s">
        <v>245</v>
      </c>
      <c r="F3310" t="s">
        <v>427</v>
      </c>
      <c r="G3310" t="s">
        <v>245</v>
      </c>
      <c r="H3310" t="s">
        <v>483</v>
      </c>
      <c r="I3310" t="str">
        <f>TRIM(SUBSTITUTE(Table1[[#This Row],[Player]], " ", ""))</f>
        <v>A.Schultz</v>
      </c>
      <c r="J3310">
        <v>4</v>
      </c>
      <c r="K3310">
        <v>0</v>
      </c>
      <c r="L3310">
        <v>0</v>
      </c>
      <c r="M3310">
        <v>0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f t="shared" si="141"/>
        <v>0</v>
      </c>
      <c r="W3310" t="s">
        <v>57</v>
      </c>
      <c r="X3310" s="3">
        <v>9</v>
      </c>
      <c r="Y3310">
        <v>0</v>
      </c>
      <c r="AF3310">
        <f>Table1[[#This Row],[AB]]+Table1[[#This Row],[BB]]+Table1[[#This Row],[SF]]</f>
        <v>5</v>
      </c>
      <c r="AG3310">
        <f>Table1[[#This Row],[H]]+Table1[[#This Row],[BB]]</f>
        <v>1</v>
      </c>
      <c r="AH3310">
        <f>Table1[[#This Row],[H]]-Table1[[#This Row],[2B]]-Table1[[#This Row],[3B]]-Table1[[#This Row],[HR]]</f>
        <v>0</v>
      </c>
      <c r="AI3310" s="3">
        <f>IF(Table1[[#This Row],[Team_Game_Number]] &gt;_xlfn.MAXIFS(Table1[Team_Game_Number],Table1[Team],Table1[[#This Row],[Team]]) - 5,1,0)</f>
        <v>1</v>
      </c>
      <c r="AJ3310" cm="1">
        <f t="array" ref="AJ3310">MATCH(Table1[[#This Row],[Game_ID]],_xlfn.UNIQUE(_xlfn._xlws.FILTER(Table1[Game_ID],Table1[Team]=Table1[[#This Row],[Team]])),0)</f>
        <v>5</v>
      </c>
      <c r="AK3310">
        <f>IF(Table1[[#This Row],[Last5_Flag]]=1,1,0)</f>
        <v>1</v>
      </c>
      <c r="AL3310">
        <f>COUNTIFS(
    Table1[Player Name], Table1[[#This Row],[Player Name]],
    Table1[Position], Table1[[#This Row],[Position]]
)</f>
        <v>6</v>
      </c>
      <c r="AM3310" t="str" cm="1">
        <f t="array" ref="AM33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311" spans="1:39" x14ac:dyDescent="0.2">
      <c r="A3311" t="str">
        <f>TEXT(Table1[[#This Row],[Date]],"yyyymmdd") &amp; "_" &amp; (LEFT(D3311,3) &amp; "_" &amp; LEFT(E3311,3) &amp; "_" &amp; (Table1[[#This Row],[Game_no.]]))</f>
        <v>20260326_Sal_Poi_1</v>
      </c>
      <c r="B3311" s="1">
        <v>46107</v>
      </c>
      <c r="C3311" s="3">
        <v>1</v>
      </c>
      <c r="D3311" t="s">
        <v>427</v>
      </c>
      <c r="E3311" t="s">
        <v>245</v>
      </c>
      <c r="F3311" t="s">
        <v>427</v>
      </c>
      <c r="G3311" t="s">
        <v>245</v>
      </c>
      <c r="H3311" t="s">
        <v>484</v>
      </c>
      <c r="I3311" t="str">
        <f>TRIM(SUBSTITUTE(Table1[[#This Row],[Player]], " ", ""))</f>
        <v>K.Ramey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f t="shared" si="141"/>
        <v>0</v>
      </c>
      <c r="W3311" t="s">
        <v>52</v>
      </c>
      <c r="X3311" s="3"/>
      <c r="Y3311">
        <v>0</v>
      </c>
      <c r="AF3311">
        <f>Table1[[#This Row],[AB]]+Table1[[#This Row],[BB]]+Table1[[#This Row],[SF]]</f>
        <v>0</v>
      </c>
      <c r="AG3311">
        <f>Table1[[#This Row],[H]]+Table1[[#This Row],[BB]]</f>
        <v>0</v>
      </c>
      <c r="AH3311">
        <f>Table1[[#This Row],[H]]-Table1[[#This Row],[2B]]-Table1[[#This Row],[3B]]-Table1[[#This Row],[HR]]</f>
        <v>0</v>
      </c>
      <c r="AI3311" s="3">
        <f>IF(Table1[[#This Row],[Team_Game_Number]] &gt;_xlfn.MAXIFS(Table1[Team_Game_Number],Table1[Team],Table1[[#This Row],[Team]]) - 5,1,0)</f>
        <v>1</v>
      </c>
      <c r="AJ3311" cm="1">
        <f t="array" ref="AJ3311">MATCH(Table1[[#This Row],[Game_ID]],_xlfn.UNIQUE(_xlfn._xlws.FILTER(Table1[Game_ID],Table1[Team]=Table1[[#This Row],[Team]])),0)</f>
        <v>5</v>
      </c>
      <c r="AK3311">
        <f>IF(Table1[[#This Row],[Last5_Flag]]=1,1,0)</f>
        <v>1</v>
      </c>
      <c r="AL3311">
        <f>COUNTIFS(
    Table1[Player Name], Table1[[#This Row],[Player Name]],
    Table1[Position], Table1[[#This Row],[Position]]
)</f>
        <v>5</v>
      </c>
      <c r="AM3311" t="str" cm="1">
        <f t="array" ref="AM33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312" spans="1:39" x14ac:dyDescent="0.2">
      <c r="A3312" t="str">
        <f>TEXT(Table1[[#This Row],[Date]],"yyyymmdd") &amp; "_" &amp; (LEFT(D3312,3) &amp; "_" &amp; LEFT(E3312,3) &amp; "_" &amp; (Table1[[#This Row],[Game_no.]]))</f>
        <v>20260326_Sal_Poi_1</v>
      </c>
      <c r="B3312" s="1">
        <v>46107</v>
      </c>
      <c r="C3312" s="3">
        <v>1</v>
      </c>
      <c r="D3312" t="s">
        <v>427</v>
      </c>
      <c r="E3312" t="s">
        <v>245</v>
      </c>
      <c r="F3312" t="s">
        <v>245</v>
      </c>
      <c r="G3312" t="s">
        <v>427</v>
      </c>
      <c r="H3312" t="s">
        <v>246</v>
      </c>
      <c r="I3312" t="str">
        <f>TRIM(SUBSTITUTE(Table1[[#This Row],[Player]], " ", ""))</f>
        <v>M.Arndt</v>
      </c>
      <c r="J3312">
        <v>3</v>
      </c>
      <c r="K3312">
        <v>2</v>
      </c>
      <c r="L3312">
        <v>2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3</v>
      </c>
      <c r="T3312">
        <v>0</v>
      </c>
      <c r="U3312">
        <v>0</v>
      </c>
      <c r="V3312">
        <f t="shared" ref="V3312:V3334" si="142">L3312*1+P3312*2+Q3312*3+R3312*4</f>
        <v>2</v>
      </c>
      <c r="W3312" t="s">
        <v>57</v>
      </c>
      <c r="X3312" s="3">
        <v>1</v>
      </c>
      <c r="Y3312">
        <v>0</v>
      </c>
      <c r="AF3312">
        <f>Table1[[#This Row],[AB]]+Table1[[#This Row],[BB]]+Table1[[#This Row],[SF]]</f>
        <v>4</v>
      </c>
      <c r="AG3312">
        <f>Table1[[#This Row],[H]]+Table1[[#This Row],[BB]]</f>
        <v>3</v>
      </c>
      <c r="AH3312">
        <f>Table1[[#This Row],[H]]-Table1[[#This Row],[2B]]-Table1[[#This Row],[3B]]-Table1[[#This Row],[HR]]</f>
        <v>2</v>
      </c>
      <c r="AI3312" s="3">
        <f>IF(Table1[[#This Row],[Team_Game_Number]] &gt;_xlfn.MAXIFS(Table1[Team_Game_Number],Table1[Team],Table1[[#This Row],[Team]]) - 5,1,0)</f>
        <v>1</v>
      </c>
      <c r="AJ3312" cm="1">
        <f t="array" ref="AJ3312">MATCH(Table1[[#This Row],[Game_ID]],_xlfn.UNIQUE(_xlfn._xlws.FILTER(Table1[Game_ID],Table1[Team]=Table1[[#This Row],[Team]])),0)</f>
        <v>17</v>
      </c>
      <c r="AK3312">
        <f>IF(Table1[[#This Row],[Last5_Flag]]=1,1,0)</f>
        <v>1</v>
      </c>
      <c r="AL3312">
        <f>COUNTIFS(
    Table1[Player Name], Table1[[#This Row],[Player Name]],
    Table1[Position], Table1[[#This Row],[Position]]
)</f>
        <v>23</v>
      </c>
      <c r="AM3312" t="str" cm="1">
        <f t="array" ref="AM33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313" spans="1:39" x14ac:dyDescent="0.2">
      <c r="A3313" t="str">
        <f>TEXT(Table1[[#This Row],[Date]],"yyyymmdd") &amp; "_" &amp; (LEFT(D3313,3) &amp; "_" &amp; LEFT(E3313,3) &amp; "_" &amp; (Table1[[#This Row],[Game_no.]]))</f>
        <v>20260326_Sal_Poi_1</v>
      </c>
      <c r="B3313" s="1">
        <v>46107</v>
      </c>
      <c r="C3313" s="3">
        <v>1</v>
      </c>
      <c r="D3313" t="s">
        <v>427</v>
      </c>
      <c r="E3313" t="s">
        <v>245</v>
      </c>
      <c r="F3313" t="s">
        <v>245</v>
      </c>
      <c r="G3313" t="s">
        <v>427</v>
      </c>
      <c r="H3313" t="s">
        <v>247</v>
      </c>
      <c r="I3313" t="str">
        <f>TRIM(SUBSTITUTE(Table1[[#This Row],[Player]], " ", ""))</f>
        <v>C.Mann</v>
      </c>
      <c r="J3313">
        <v>4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f t="shared" si="142"/>
        <v>0</v>
      </c>
      <c r="W3313" t="s">
        <v>7</v>
      </c>
      <c r="X3313" s="3">
        <v>2</v>
      </c>
      <c r="Y3313">
        <v>0</v>
      </c>
      <c r="AF3313">
        <f>Table1[[#This Row],[AB]]+Table1[[#This Row],[BB]]+Table1[[#This Row],[SF]]</f>
        <v>4</v>
      </c>
      <c r="AG3313">
        <f>Table1[[#This Row],[H]]+Table1[[#This Row],[BB]]</f>
        <v>0</v>
      </c>
      <c r="AH3313">
        <f>Table1[[#This Row],[H]]-Table1[[#This Row],[2B]]-Table1[[#This Row],[3B]]-Table1[[#This Row],[HR]]</f>
        <v>0</v>
      </c>
      <c r="AI3313" s="3">
        <f>IF(Table1[[#This Row],[Team_Game_Number]] &gt;_xlfn.MAXIFS(Table1[Team_Game_Number],Table1[Team],Table1[[#This Row],[Team]]) - 5,1,0)</f>
        <v>1</v>
      </c>
      <c r="AJ3313" cm="1">
        <f t="array" ref="AJ3313">MATCH(Table1[[#This Row],[Game_ID]],_xlfn.UNIQUE(_xlfn._xlws.FILTER(Table1[Game_ID],Table1[Team]=Table1[[#This Row],[Team]])),0)</f>
        <v>17</v>
      </c>
      <c r="AK3313">
        <f>IF(Table1[[#This Row],[Last5_Flag]]=1,1,0)</f>
        <v>1</v>
      </c>
      <c r="AL3313">
        <f>COUNTIFS(
    Table1[Player Name], Table1[[#This Row],[Player Name]],
    Table1[Position], Table1[[#This Row],[Position]]
)</f>
        <v>7</v>
      </c>
      <c r="AM3313" t="str" cm="1">
        <f t="array" ref="AM33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314" spans="1:39" x14ac:dyDescent="0.2">
      <c r="A3314" t="str">
        <f>TEXT(Table1[[#This Row],[Date]],"yyyymmdd") &amp; "_" &amp; (LEFT(D3314,3) &amp; "_" &amp; LEFT(E3314,3) &amp; "_" &amp; (Table1[[#This Row],[Game_no.]]))</f>
        <v>20260326_Sal_Poi_1</v>
      </c>
      <c r="B3314" s="1">
        <v>46107</v>
      </c>
      <c r="C3314" s="3">
        <v>1</v>
      </c>
      <c r="D3314" t="s">
        <v>427</v>
      </c>
      <c r="E3314" t="s">
        <v>245</v>
      </c>
      <c r="F3314" t="s">
        <v>245</v>
      </c>
      <c r="G3314" t="s">
        <v>427</v>
      </c>
      <c r="H3314" t="s">
        <v>251</v>
      </c>
      <c r="I3314" t="str">
        <f>TRIM(SUBSTITUTE(Table1[[#This Row],[Player]], " ", ""))</f>
        <v>S.Cope</v>
      </c>
      <c r="J3314">
        <v>3</v>
      </c>
      <c r="K3314">
        <v>1</v>
      </c>
      <c r="L3314">
        <v>0</v>
      </c>
      <c r="M3314">
        <v>1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f t="shared" si="142"/>
        <v>0</v>
      </c>
      <c r="W3314" t="s">
        <v>48</v>
      </c>
      <c r="X3314" s="3">
        <v>3</v>
      </c>
      <c r="Y3314">
        <v>1</v>
      </c>
      <c r="AF3314">
        <f>Table1[[#This Row],[AB]]+Table1[[#This Row],[BB]]+Table1[[#This Row],[SF]]</f>
        <v>4</v>
      </c>
      <c r="AG3314">
        <f>Table1[[#This Row],[H]]+Table1[[#This Row],[BB]]</f>
        <v>1</v>
      </c>
      <c r="AH3314">
        <f>Table1[[#This Row],[H]]-Table1[[#This Row],[2B]]-Table1[[#This Row],[3B]]-Table1[[#This Row],[HR]]</f>
        <v>0</v>
      </c>
      <c r="AI3314" s="3">
        <f>IF(Table1[[#This Row],[Team_Game_Number]] &gt;_xlfn.MAXIFS(Table1[Team_Game_Number],Table1[Team],Table1[[#This Row],[Team]]) - 5,1,0)</f>
        <v>1</v>
      </c>
      <c r="AJ3314" cm="1">
        <f t="array" ref="AJ3314">MATCH(Table1[[#This Row],[Game_ID]],_xlfn.UNIQUE(_xlfn._xlws.FILTER(Table1[Game_ID],Table1[Team]=Table1[[#This Row],[Team]])),0)</f>
        <v>17</v>
      </c>
      <c r="AK3314">
        <f>IF(Table1[[#This Row],[Last5_Flag]]=1,1,0)</f>
        <v>1</v>
      </c>
      <c r="AL3314">
        <f>COUNTIFS(
    Table1[Player Name], Table1[[#This Row],[Player Name]],
    Table1[Position], Table1[[#This Row],[Position]]
)</f>
        <v>12</v>
      </c>
      <c r="AM3314" t="str" cm="1">
        <f t="array" ref="AM33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315" spans="1:39" x14ac:dyDescent="0.2">
      <c r="A3315" t="str">
        <f>TEXT(Table1[[#This Row],[Date]],"yyyymmdd") &amp; "_" &amp; (LEFT(D3315,3) &amp; "_" &amp; LEFT(E3315,3) &amp; "_" &amp; (Table1[[#This Row],[Game_no.]]))</f>
        <v>20260326_Sal_Poi_1</v>
      </c>
      <c r="B3315" s="1">
        <v>46107</v>
      </c>
      <c r="C3315" s="3">
        <v>1</v>
      </c>
      <c r="D3315" t="s">
        <v>427</v>
      </c>
      <c r="E3315" t="s">
        <v>245</v>
      </c>
      <c r="F3315" t="s">
        <v>245</v>
      </c>
      <c r="G3315" t="s">
        <v>427</v>
      </c>
      <c r="H3315" t="s">
        <v>248</v>
      </c>
      <c r="I3315" t="str">
        <f>TRIM(SUBSTITUTE(Table1[[#This Row],[Player]], " ", ""))</f>
        <v>E.Henry</v>
      </c>
      <c r="J3315">
        <v>2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f t="shared" si="142"/>
        <v>0</v>
      </c>
      <c r="W3315" t="s">
        <v>58</v>
      </c>
      <c r="X3315" s="3">
        <v>4</v>
      </c>
      <c r="Y3315">
        <v>0</v>
      </c>
      <c r="Z3315">
        <v>6</v>
      </c>
      <c r="AA3315">
        <v>9</v>
      </c>
      <c r="AB3315">
        <v>6</v>
      </c>
      <c r="AC3315">
        <v>3</v>
      </c>
      <c r="AD3315">
        <v>4</v>
      </c>
      <c r="AE3315">
        <v>0</v>
      </c>
      <c r="AF3315">
        <f>Table1[[#This Row],[AB]]+Table1[[#This Row],[BB]]+Table1[[#This Row],[SF]]</f>
        <v>2</v>
      </c>
      <c r="AG3315">
        <f>Table1[[#This Row],[H]]+Table1[[#This Row],[BB]]</f>
        <v>0</v>
      </c>
      <c r="AH3315">
        <f>Table1[[#This Row],[H]]-Table1[[#This Row],[2B]]-Table1[[#This Row],[3B]]-Table1[[#This Row],[HR]]</f>
        <v>0</v>
      </c>
      <c r="AI3315" s="3">
        <f>IF(Table1[[#This Row],[Team_Game_Number]] &gt;_xlfn.MAXIFS(Table1[Team_Game_Number],Table1[Team],Table1[[#This Row],[Team]]) - 5,1,0)</f>
        <v>1</v>
      </c>
      <c r="AJ3315" cm="1">
        <f t="array" ref="AJ3315">MATCH(Table1[[#This Row],[Game_ID]],_xlfn.UNIQUE(_xlfn._xlws.FILTER(Table1[Game_ID],Table1[Team]=Table1[[#This Row],[Team]])),0)</f>
        <v>17</v>
      </c>
      <c r="AK3315">
        <f>IF(Table1[[#This Row],[Last5_Flag]]=1,1,0)</f>
        <v>1</v>
      </c>
      <c r="AL3315">
        <f>COUNTIFS(
    Table1[Player Name], Table1[[#This Row],[Player Name]],
    Table1[Position], Table1[[#This Row],[Position]]
)</f>
        <v>5</v>
      </c>
      <c r="AM3315" t="str" cm="1">
        <f t="array" ref="AM33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316" spans="1:39" x14ac:dyDescent="0.2">
      <c r="A3316" t="str">
        <f>TEXT(Table1[[#This Row],[Date]],"yyyymmdd") &amp; "_" &amp; (LEFT(D3316,3) &amp; "_" &amp; LEFT(E3316,3) &amp; "_" &amp; (Table1[[#This Row],[Game_no.]]))</f>
        <v>20260326_Sal_Poi_1</v>
      </c>
      <c r="B3316" s="1">
        <v>46107</v>
      </c>
      <c r="C3316" s="3">
        <v>1</v>
      </c>
      <c r="D3316" t="s">
        <v>427</v>
      </c>
      <c r="E3316" t="s">
        <v>245</v>
      </c>
      <c r="F3316" t="s">
        <v>245</v>
      </c>
      <c r="G3316" t="s">
        <v>427</v>
      </c>
      <c r="H3316" t="s">
        <v>257</v>
      </c>
      <c r="I3316" t="str">
        <f>TRIM(SUBSTITUTE(Table1[[#This Row],[Player]], " ", ""))</f>
        <v>A.Hubble</v>
      </c>
      <c r="J3316">
        <v>2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f t="shared" si="142"/>
        <v>0</v>
      </c>
      <c r="W3316" t="s">
        <v>54</v>
      </c>
      <c r="X3316" s="3">
        <v>5</v>
      </c>
      <c r="Y3316">
        <v>0</v>
      </c>
      <c r="AF3316">
        <f>Table1[[#This Row],[AB]]+Table1[[#This Row],[BB]]+Table1[[#This Row],[SF]]</f>
        <v>2</v>
      </c>
      <c r="AG3316">
        <f>Table1[[#This Row],[H]]+Table1[[#This Row],[BB]]</f>
        <v>0</v>
      </c>
      <c r="AH3316">
        <f>Table1[[#This Row],[H]]-Table1[[#This Row],[2B]]-Table1[[#This Row],[3B]]-Table1[[#This Row],[HR]]</f>
        <v>0</v>
      </c>
      <c r="AI3316" s="3">
        <f>IF(Table1[[#This Row],[Team_Game_Number]] &gt;_xlfn.MAXIFS(Table1[Team_Game_Number],Table1[Team],Table1[[#This Row],[Team]]) - 5,1,0)</f>
        <v>1</v>
      </c>
      <c r="AJ3316" cm="1">
        <f t="array" ref="AJ3316">MATCH(Table1[[#This Row],[Game_ID]],_xlfn.UNIQUE(_xlfn._xlws.FILTER(Table1[Game_ID],Table1[Team]=Table1[[#This Row],[Team]])),0)</f>
        <v>17</v>
      </c>
      <c r="AK3316">
        <f>IF(Table1[[#This Row],[Last5_Flag]]=1,1,0)</f>
        <v>1</v>
      </c>
      <c r="AL3316">
        <f>COUNTIFS(
    Table1[Player Name], Table1[[#This Row],[Player Name]],
    Table1[Position], Table1[[#This Row],[Position]]
)</f>
        <v>2</v>
      </c>
      <c r="AM3316" t="str" cm="1">
        <f t="array" ref="AM33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317" spans="1:39" x14ac:dyDescent="0.2">
      <c r="A3317" t="str">
        <f>TEXT(Table1[[#This Row],[Date]],"yyyymmdd") &amp; "_" &amp; (LEFT(D3317,3) &amp; "_" &amp; LEFT(E3317,3) &amp; "_" &amp; (Table1[[#This Row],[Game_no.]]))</f>
        <v>20260326_Sal_Poi_1</v>
      </c>
      <c r="B3317" s="1">
        <v>46107</v>
      </c>
      <c r="C3317" s="3">
        <v>1</v>
      </c>
      <c r="D3317" t="s">
        <v>427</v>
      </c>
      <c r="E3317" t="s">
        <v>245</v>
      </c>
      <c r="F3317" t="s">
        <v>245</v>
      </c>
      <c r="G3317" t="s">
        <v>427</v>
      </c>
      <c r="H3317" t="s">
        <v>254</v>
      </c>
      <c r="I3317" t="str">
        <f>TRIM(SUBSTITUTE(Table1[[#This Row],[Player]], " ", ""))</f>
        <v>J.Hess</v>
      </c>
      <c r="J3317">
        <v>3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f t="shared" si="142"/>
        <v>1</v>
      </c>
      <c r="W3317" t="s">
        <v>43</v>
      </c>
      <c r="X3317" s="3">
        <v>6</v>
      </c>
      <c r="Y3317">
        <v>0</v>
      </c>
      <c r="AF3317">
        <f>Table1[[#This Row],[AB]]+Table1[[#This Row],[BB]]+Table1[[#This Row],[SF]]</f>
        <v>3</v>
      </c>
      <c r="AG3317">
        <f>Table1[[#This Row],[H]]+Table1[[#This Row],[BB]]</f>
        <v>1</v>
      </c>
      <c r="AH3317">
        <f>Table1[[#This Row],[H]]-Table1[[#This Row],[2B]]-Table1[[#This Row],[3B]]-Table1[[#This Row],[HR]]</f>
        <v>1</v>
      </c>
      <c r="AI3317" s="3">
        <f>IF(Table1[[#This Row],[Team_Game_Number]] &gt;_xlfn.MAXIFS(Table1[Team_Game_Number],Table1[Team],Table1[[#This Row],[Team]]) - 5,1,0)</f>
        <v>1</v>
      </c>
      <c r="AJ3317" cm="1">
        <f t="array" ref="AJ3317">MATCH(Table1[[#This Row],[Game_ID]],_xlfn.UNIQUE(_xlfn._xlws.FILTER(Table1[Game_ID],Table1[Team]=Table1[[#This Row],[Team]])),0)</f>
        <v>17</v>
      </c>
      <c r="AK3317">
        <f>IF(Table1[[#This Row],[Last5_Flag]]=1,1,0)</f>
        <v>1</v>
      </c>
      <c r="AL3317">
        <f>COUNTIFS(
    Table1[Player Name], Table1[[#This Row],[Player Name]],
    Table1[Position], Table1[[#This Row],[Position]]
)</f>
        <v>21</v>
      </c>
      <c r="AM3317" t="str" cm="1">
        <f t="array" ref="AM33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318" spans="1:39" x14ac:dyDescent="0.2">
      <c r="A3318" t="str">
        <f>TEXT(Table1[[#This Row],[Date]],"yyyymmdd") &amp; "_" &amp; (LEFT(D3318,3) &amp; "_" &amp; LEFT(E3318,3) &amp; "_" &amp; (Table1[[#This Row],[Game_no.]]))</f>
        <v>20260326_Sal_Poi_1</v>
      </c>
      <c r="B3318" s="1">
        <v>46107</v>
      </c>
      <c r="C3318" s="3">
        <v>1</v>
      </c>
      <c r="D3318" t="s">
        <v>427</v>
      </c>
      <c r="E3318" t="s">
        <v>245</v>
      </c>
      <c r="F3318" t="s">
        <v>245</v>
      </c>
      <c r="G3318" t="s">
        <v>427</v>
      </c>
      <c r="H3318" t="s">
        <v>260</v>
      </c>
      <c r="I3318" t="str">
        <f>TRIM(SUBSTITUTE(Table1[[#This Row],[Player]], " ", ""))</f>
        <v>P.Haller</v>
      </c>
      <c r="J3318">
        <v>3</v>
      </c>
      <c r="K3318">
        <v>0</v>
      </c>
      <c r="L3318">
        <v>1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f t="shared" si="142"/>
        <v>1</v>
      </c>
      <c r="W3318" t="s">
        <v>52</v>
      </c>
      <c r="X3318" s="3">
        <v>7</v>
      </c>
      <c r="Y3318">
        <v>0</v>
      </c>
      <c r="AF3318">
        <f>Table1[[#This Row],[AB]]+Table1[[#This Row],[BB]]+Table1[[#This Row],[SF]]</f>
        <v>3</v>
      </c>
      <c r="AG3318">
        <f>Table1[[#This Row],[H]]+Table1[[#This Row],[BB]]</f>
        <v>1</v>
      </c>
      <c r="AH3318">
        <f>Table1[[#This Row],[H]]-Table1[[#This Row],[2B]]-Table1[[#This Row],[3B]]-Table1[[#This Row],[HR]]</f>
        <v>1</v>
      </c>
      <c r="AI3318" s="3">
        <f>IF(Table1[[#This Row],[Team_Game_Number]] &gt;_xlfn.MAXIFS(Table1[Team_Game_Number],Table1[Team],Table1[[#This Row],[Team]]) - 5,1,0)</f>
        <v>1</v>
      </c>
      <c r="AJ3318" cm="1">
        <f t="array" ref="AJ3318">MATCH(Table1[[#This Row],[Game_ID]],_xlfn.UNIQUE(_xlfn._xlws.FILTER(Table1[Game_ID],Table1[Team]=Table1[[#This Row],[Team]])),0)</f>
        <v>17</v>
      </c>
      <c r="AK3318">
        <f>IF(Table1[[#This Row],[Last5_Flag]]=1,1,0)</f>
        <v>1</v>
      </c>
      <c r="AL3318">
        <f>COUNTIFS(
    Table1[Player Name], Table1[[#This Row],[Player Name]],
    Table1[Position], Table1[[#This Row],[Position]]
)</f>
        <v>11</v>
      </c>
      <c r="AM3318" t="str" cm="1">
        <f t="array" ref="AM33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319" spans="1:39" x14ac:dyDescent="0.2">
      <c r="A3319" t="str">
        <f>TEXT(Table1[[#This Row],[Date]],"yyyymmdd") &amp; "_" &amp; (LEFT(D3319,3) &amp; "_" &amp; LEFT(E3319,3) &amp; "_" &amp; (Table1[[#This Row],[Game_no.]]))</f>
        <v>20260326_Sal_Poi_1</v>
      </c>
      <c r="B3319" s="1">
        <v>46107</v>
      </c>
      <c r="C3319" s="3">
        <v>1</v>
      </c>
      <c r="D3319" t="s">
        <v>427</v>
      </c>
      <c r="E3319" t="s">
        <v>245</v>
      </c>
      <c r="F3319" t="s">
        <v>245</v>
      </c>
      <c r="G3319" t="s">
        <v>427</v>
      </c>
      <c r="H3319" t="s">
        <v>349</v>
      </c>
      <c r="I3319" t="str">
        <f>TRIM(SUBSTITUTE(Table1[[#This Row],[Player]], " ", ""))</f>
        <v>G.Labrie</v>
      </c>
      <c r="J3319">
        <v>3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f t="shared" si="142"/>
        <v>1</v>
      </c>
      <c r="W3319" t="s">
        <v>8</v>
      </c>
      <c r="X3319" s="3">
        <v>8</v>
      </c>
      <c r="Y3319">
        <v>0</v>
      </c>
      <c r="AF3319">
        <f>Table1[[#This Row],[AB]]+Table1[[#This Row],[BB]]+Table1[[#This Row],[SF]]</f>
        <v>3</v>
      </c>
      <c r="AG3319">
        <f>Table1[[#This Row],[H]]+Table1[[#This Row],[BB]]</f>
        <v>1</v>
      </c>
      <c r="AH3319">
        <f>Table1[[#This Row],[H]]-Table1[[#This Row],[2B]]-Table1[[#This Row],[3B]]-Table1[[#This Row],[HR]]</f>
        <v>1</v>
      </c>
      <c r="AI3319" s="3">
        <f>IF(Table1[[#This Row],[Team_Game_Number]] &gt;_xlfn.MAXIFS(Table1[Team_Game_Number],Table1[Team],Table1[[#This Row],[Team]]) - 5,1,0)</f>
        <v>1</v>
      </c>
      <c r="AJ3319" cm="1">
        <f t="array" ref="AJ3319">MATCH(Table1[[#This Row],[Game_ID]],_xlfn.UNIQUE(_xlfn._xlws.FILTER(Table1[Game_ID],Table1[Team]=Table1[[#This Row],[Team]])),0)</f>
        <v>17</v>
      </c>
      <c r="AK3319">
        <f>IF(Table1[[#This Row],[Last5_Flag]]=1,1,0)</f>
        <v>1</v>
      </c>
      <c r="AL3319">
        <f>COUNTIFS(
    Table1[Player Name], Table1[[#This Row],[Player Name]],
    Table1[Position], Table1[[#This Row],[Position]]
)</f>
        <v>20</v>
      </c>
      <c r="AM3319" t="str" cm="1">
        <f t="array" ref="AM33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320" spans="1:39" x14ac:dyDescent="0.2">
      <c r="A3320" t="str">
        <f>TEXT(Table1[[#This Row],[Date]],"yyyymmdd") &amp; "_" &amp; (LEFT(D3320,3) &amp; "_" &amp; LEFT(E3320,3) &amp; "_" &amp; (Table1[[#This Row],[Game_no.]]))</f>
        <v>20260326_Sal_Poi_1</v>
      </c>
      <c r="B3320" s="1">
        <v>46107</v>
      </c>
      <c r="C3320" s="3">
        <v>1</v>
      </c>
      <c r="D3320" t="s">
        <v>427</v>
      </c>
      <c r="E3320" t="s">
        <v>245</v>
      </c>
      <c r="F3320" t="s">
        <v>245</v>
      </c>
      <c r="G3320" t="s">
        <v>427</v>
      </c>
      <c r="H3320" t="s">
        <v>258</v>
      </c>
      <c r="I3320" t="str">
        <f>TRIM(SUBSTITUTE(Table1[[#This Row],[Player]], " ", ""))</f>
        <v>B.Moudy</v>
      </c>
      <c r="J3320">
        <v>2</v>
      </c>
      <c r="K3320">
        <v>0</v>
      </c>
      <c r="L3320">
        <v>0</v>
      </c>
      <c r="M3320">
        <v>0</v>
      </c>
      <c r="N3320">
        <v>0</v>
      </c>
      <c r="O3320">
        <v>1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f t="shared" si="142"/>
        <v>0</v>
      </c>
      <c r="W3320" t="s">
        <v>53</v>
      </c>
      <c r="X3320" s="3">
        <v>9</v>
      </c>
      <c r="Y3320">
        <v>0</v>
      </c>
      <c r="AF3320">
        <f>Table1[[#This Row],[AB]]+Table1[[#This Row],[BB]]+Table1[[#This Row],[SF]]</f>
        <v>2</v>
      </c>
      <c r="AG3320">
        <f>Table1[[#This Row],[H]]+Table1[[#This Row],[BB]]</f>
        <v>0</v>
      </c>
      <c r="AH3320">
        <f>Table1[[#This Row],[H]]-Table1[[#This Row],[2B]]-Table1[[#This Row],[3B]]-Table1[[#This Row],[HR]]</f>
        <v>0</v>
      </c>
      <c r="AI3320" s="3">
        <f>IF(Table1[[#This Row],[Team_Game_Number]] &gt;_xlfn.MAXIFS(Table1[Team_Game_Number],Table1[Team],Table1[[#This Row],[Team]]) - 5,1,0)</f>
        <v>1</v>
      </c>
      <c r="AJ3320" cm="1">
        <f t="array" ref="AJ3320">MATCH(Table1[[#This Row],[Game_ID]],_xlfn.UNIQUE(_xlfn._xlws.FILTER(Table1[Game_ID],Table1[Team]=Table1[[#This Row],[Team]])),0)</f>
        <v>17</v>
      </c>
      <c r="AK3320">
        <f>IF(Table1[[#This Row],[Last5_Flag]]=1,1,0)</f>
        <v>1</v>
      </c>
      <c r="AL3320">
        <f>COUNTIFS(
    Table1[Player Name], Table1[[#This Row],[Player Name]],
    Table1[Position], Table1[[#This Row],[Position]]
)</f>
        <v>1</v>
      </c>
      <c r="AM3320" t="str" cm="1">
        <f t="array" ref="AM33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21" spans="1:39" x14ac:dyDescent="0.2">
      <c r="A3321" t="str">
        <f>TEXT(Table1[[#This Row],[Date]],"yyyymmdd") &amp; "_" &amp; (LEFT(D3321,3) &amp; "_" &amp; LEFT(E3321,3) &amp; "_" &amp; (Table1[[#This Row],[Game_no.]]))</f>
        <v>20260326_Sal_Poi_1</v>
      </c>
      <c r="B3321" s="1">
        <v>46107</v>
      </c>
      <c r="C3321" s="3">
        <v>1</v>
      </c>
      <c r="D3321" t="s">
        <v>427</v>
      </c>
      <c r="E3321" t="s">
        <v>245</v>
      </c>
      <c r="F3321" t="s">
        <v>245</v>
      </c>
      <c r="G3321" t="s">
        <v>427</v>
      </c>
      <c r="H3321" t="s">
        <v>249</v>
      </c>
      <c r="I3321" t="str">
        <f>TRIM(SUBSTITUTE(Table1[[#This Row],[Player]], " ", ""))</f>
        <v>G.Welsh</v>
      </c>
      <c r="J3321">
        <v>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f t="shared" si="142"/>
        <v>0</v>
      </c>
      <c r="W3321" t="s">
        <v>74</v>
      </c>
      <c r="X3321" s="3">
        <v>9</v>
      </c>
      <c r="Y3321">
        <v>0</v>
      </c>
      <c r="AF3321">
        <f>Table1[[#This Row],[AB]]+Table1[[#This Row],[BB]]+Table1[[#This Row],[SF]]</f>
        <v>1</v>
      </c>
      <c r="AG3321">
        <f>Table1[[#This Row],[H]]+Table1[[#This Row],[BB]]</f>
        <v>0</v>
      </c>
      <c r="AH3321">
        <f>Table1[[#This Row],[H]]-Table1[[#This Row],[2B]]-Table1[[#This Row],[3B]]-Table1[[#This Row],[HR]]</f>
        <v>0</v>
      </c>
      <c r="AI3321" s="3">
        <f>IF(Table1[[#This Row],[Team_Game_Number]] &gt;_xlfn.MAXIFS(Table1[Team_Game_Number],Table1[Team],Table1[[#This Row],[Team]]) - 5,1,0)</f>
        <v>1</v>
      </c>
      <c r="AJ3321" cm="1">
        <f t="array" ref="AJ3321">MATCH(Table1[[#This Row],[Game_ID]],_xlfn.UNIQUE(_xlfn._xlws.FILTER(Table1[Game_ID],Table1[Team]=Table1[[#This Row],[Team]])),0)</f>
        <v>17</v>
      </c>
      <c r="AK3321">
        <f>IF(Table1[[#This Row],[Last5_Flag]]=1,1,0)</f>
        <v>1</v>
      </c>
      <c r="AL3321">
        <f>COUNTIFS(
    Table1[Player Name], Table1[[#This Row],[Player Name]],
    Table1[Position], Table1[[#This Row],[Position]]
)</f>
        <v>2</v>
      </c>
      <c r="AM3321" t="str" cm="1">
        <f t="array" ref="AM33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322" spans="1:39" x14ac:dyDescent="0.2">
      <c r="A3322" t="str">
        <f>TEXT(Table1[[#This Row],[Date]],"yyyymmdd") &amp; "_" &amp; (LEFT(D3322,3) &amp; "_" &amp; LEFT(E3322,3) &amp; "_" &amp; (Table1[[#This Row],[Game_no.]]))</f>
        <v>20260326_Sal_Poi_1</v>
      </c>
      <c r="B3322" s="1">
        <v>46107</v>
      </c>
      <c r="C3322" s="3">
        <v>1</v>
      </c>
      <c r="D3322" t="s">
        <v>427</v>
      </c>
      <c r="E3322" t="s">
        <v>245</v>
      </c>
      <c r="F3322" t="s">
        <v>245</v>
      </c>
      <c r="G3322" t="s">
        <v>427</v>
      </c>
      <c r="H3322" t="s">
        <v>413</v>
      </c>
      <c r="I3322" t="str">
        <f>TRIM(SUBSTITUTE(Table1[[#This Row],[Player]], " ", ""))</f>
        <v>M.Cohen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f t="shared" si="142"/>
        <v>0</v>
      </c>
      <c r="W3322" t="s">
        <v>50</v>
      </c>
      <c r="X3322" s="3"/>
      <c r="Y3322">
        <v>0</v>
      </c>
      <c r="AF3322">
        <f>Table1[[#This Row],[AB]]+Table1[[#This Row],[BB]]+Table1[[#This Row],[SF]]</f>
        <v>0</v>
      </c>
      <c r="AG3322">
        <f>Table1[[#This Row],[H]]+Table1[[#This Row],[BB]]</f>
        <v>0</v>
      </c>
      <c r="AH3322">
        <f>Table1[[#This Row],[H]]-Table1[[#This Row],[2B]]-Table1[[#This Row],[3B]]-Table1[[#This Row],[HR]]</f>
        <v>0</v>
      </c>
      <c r="AI3322" s="3">
        <f>IF(Table1[[#This Row],[Team_Game_Number]] &gt;_xlfn.MAXIFS(Table1[Team_Game_Number],Table1[Team],Table1[[#This Row],[Team]]) - 5,1,0)</f>
        <v>1</v>
      </c>
      <c r="AJ3322" cm="1">
        <f t="array" ref="AJ3322">MATCH(Table1[[#This Row],[Game_ID]],_xlfn.UNIQUE(_xlfn._xlws.FILTER(Table1[Game_ID],Table1[Team]=Table1[[#This Row],[Team]])),0)</f>
        <v>17</v>
      </c>
      <c r="AK3322">
        <f>IF(Table1[[#This Row],[Last5_Flag]]=1,1,0)</f>
        <v>1</v>
      </c>
      <c r="AL3322">
        <f>COUNTIFS(
    Table1[Player Name], Table1[[#This Row],[Player Name]],
    Table1[Position], Table1[[#This Row],[Position]]
)</f>
        <v>1</v>
      </c>
      <c r="AM3322" t="str" cm="1">
        <f t="array" ref="AM33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323" spans="1:39" x14ac:dyDescent="0.2">
      <c r="A3323" t="str">
        <f>TEXT(Table1[[#This Row],[Date]],"yyyymmdd") &amp; "_" &amp; (LEFT(D3323,3) &amp; "_" &amp; LEFT(E3323,3) &amp; "_" &amp; (Table1[[#This Row],[Game_no.]]))</f>
        <v>20260326_Sal_Poi_1</v>
      </c>
      <c r="B3323" s="1">
        <v>46107</v>
      </c>
      <c r="C3323" s="3">
        <v>1</v>
      </c>
      <c r="D3323" t="s">
        <v>427</v>
      </c>
      <c r="E3323" t="s">
        <v>245</v>
      </c>
      <c r="F3323" t="s">
        <v>427</v>
      </c>
      <c r="G3323" t="s">
        <v>245</v>
      </c>
      <c r="H3323" t="s">
        <v>468</v>
      </c>
      <c r="I3323" t="str">
        <f>TRIM(SUBSTITUTE(Table1[[#This Row],[Player]], " ", ""))</f>
        <v>B.Ortiz</v>
      </c>
      <c r="J3323">
        <v>4</v>
      </c>
      <c r="K3323">
        <v>0</v>
      </c>
      <c r="L3323">
        <v>2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f t="shared" si="142"/>
        <v>2</v>
      </c>
      <c r="W3323" t="s">
        <v>57</v>
      </c>
      <c r="X3323" s="3">
        <v>1</v>
      </c>
      <c r="Y3323">
        <v>1</v>
      </c>
      <c r="AF3323">
        <f>Table1[[#This Row],[AB]]+Table1[[#This Row],[BB]]+Table1[[#This Row],[SF]]</f>
        <v>4</v>
      </c>
      <c r="AG3323">
        <f>Table1[[#This Row],[H]]+Table1[[#This Row],[BB]]</f>
        <v>2</v>
      </c>
      <c r="AH3323">
        <f>Table1[[#This Row],[H]]-Table1[[#This Row],[2B]]-Table1[[#This Row],[3B]]-Table1[[#This Row],[HR]]</f>
        <v>2</v>
      </c>
      <c r="AI3323" s="3">
        <f>IF(Table1[[#This Row],[Team_Game_Number]] &gt;_xlfn.MAXIFS(Table1[Team_Game_Number],Table1[Team],Table1[[#This Row],[Team]]) - 5,1,0)</f>
        <v>1</v>
      </c>
      <c r="AJ3323" cm="1">
        <f t="array" ref="AJ3323">MATCH(Table1[[#This Row],[Game_ID]],_xlfn.UNIQUE(_xlfn._xlws.FILTER(Table1[Game_ID],Table1[Team]=Table1[[#This Row],[Team]])),0)</f>
        <v>5</v>
      </c>
      <c r="AK3323">
        <f>IF(Table1[[#This Row],[Last5_Flag]]=1,1,0)</f>
        <v>1</v>
      </c>
      <c r="AL3323">
        <f>COUNTIFS(
    Table1[Player Name], Table1[[#This Row],[Player Name]],
    Table1[Position], Table1[[#This Row],[Position]]
)</f>
        <v>1</v>
      </c>
      <c r="AM3323" t="str" cm="1">
        <f t="array" ref="AM33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324" spans="1:39" x14ac:dyDescent="0.2">
      <c r="A3324" t="str">
        <f>TEXT(Table1[[#This Row],[Date]],"yyyymmdd") &amp; "_" &amp; (LEFT(D3324,3) &amp; "_" &amp; LEFT(E3324,3) &amp; "_" &amp; (Table1[[#This Row],[Game_no.]]))</f>
        <v>20260326_Sal_Poi_1</v>
      </c>
      <c r="B3324" s="1">
        <v>46107</v>
      </c>
      <c r="C3324" s="3">
        <v>1</v>
      </c>
      <c r="D3324" t="s">
        <v>427</v>
      </c>
      <c r="E3324" t="s">
        <v>245</v>
      </c>
      <c r="F3324" t="s">
        <v>427</v>
      </c>
      <c r="G3324" t="s">
        <v>245</v>
      </c>
      <c r="H3324" t="s">
        <v>473</v>
      </c>
      <c r="I3324" t="str">
        <f>TRIM(SUBSTITUTE(Table1[[#This Row],[Player]], " ", ""))</f>
        <v>B.Wise</v>
      </c>
      <c r="J3324">
        <v>3</v>
      </c>
      <c r="K3324">
        <v>1</v>
      </c>
      <c r="L3324">
        <v>1</v>
      </c>
      <c r="M3324">
        <v>1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f t="shared" si="142"/>
        <v>1</v>
      </c>
      <c r="W3324" t="s">
        <v>58</v>
      </c>
      <c r="X3324" s="3">
        <v>2</v>
      </c>
      <c r="Y3324">
        <v>0</v>
      </c>
      <c r="Z3324">
        <v>7</v>
      </c>
      <c r="AA3324">
        <v>5</v>
      </c>
      <c r="AB3324">
        <v>4</v>
      </c>
      <c r="AC3324">
        <v>1</v>
      </c>
      <c r="AD3324">
        <v>2</v>
      </c>
      <c r="AE3324">
        <v>1</v>
      </c>
      <c r="AF3324">
        <f>Table1[[#This Row],[AB]]+Table1[[#This Row],[BB]]+Table1[[#This Row],[SF]]</f>
        <v>4</v>
      </c>
      <c r="AG3324">
        <f>Table1[[#This Row],[H]]+Table1[[#This Row],[BB]]</f>
        <v>2</v>
      </c>
      <c r="AH3324">
        <f>Table1[[#This Row],[H]]-Table1[[#This Row],[2B]]-Table1[[#This Row],[3B]]-Table1[[#This Row],[HR]]</f>
        <v>1</v>
      </c>
      <c r="AI3324" s="3">
        <f>IF(Table1[[#This Row],[Team_Game_Number]] &gt;_xlfn.MAXIFS(Table1[Team_Game_Number],Table1[Team],Table1[[#This Row],[Team]]) - 5,1,0)</f>
        <v>1</v>
      </c>
      <c r="AJ3324" cm="1">
        <f t="array" ref="AJ3324">MATCH(Table1[[#This Row],[Game_ID]],_xlfn.UNIQUE(_xlfn._xlws.FILTER(Table1[Game_ID],Table1[Team]=Table1[[#This Row],[Team]])),0)</f>
        <v>5</v>
      </c>
      <c r="AK3324">
        <f>IF(Table1[[#This Row],[Last5_Flag]]=1,1,0)</f>
        <v>1</v>
      </c>
      <c r="AL3324">
        <f>COUNTIFS(
    Table1[Player Name], Table1[[#This Row],[Player Name]],
    Table1[Position], Table1[[#This Row],[Position]]
)</f>
        <v>1</v>
      </c>
      <c r="AM3324" t="str" cm="1">
        <f t="array" ref="AM33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325" spans="1:39" x14ac:dyDescent="0.2">
      <c r="A3325" t="str">
        <f>TEXT(Table1[[#This Row],[Date]],"yyyymmdd") &amp; "_" &amp; (LEFT(D3325,3) &amp; "_" &amp; LEFT(E3325,3) &amp; "_" &amp; (Table1[[#This Row],[Game_no.]]))</f>
        <v>20260326_Sal_Poi_1</v>
      </c>
      <c r="B3325" s="1">
        <v>46107</v>
      </c>
      <c r="C3325" s="3">
        <v>1</v>
      </c>
      <c r="D3325" t="s">
        <v>427</v>
      </c>
      <c r="E3325" t="s">
        <v>245</v>
      </c>
      <c r="F3325" t="s">
        <v>427</v>
      </c>
      <c r="G3325" t="s">
        <v>245</v>
      </c>
      <c r="H3325" t="s">
        <v>490</v>
      </c>
      <c r="I3325" t="str">
        <f>TRIM(SUBSTITUTE(Table1[[#This Row],[Player]], " ", ""))</f>
        <v>J.Gledhill</v>
      </c>
      <c r="J3325">
        <v>3</v>
      </c>
      <c r="K3325">
        <v>0</v>
      </c>
      <c r="L3325">
        <v>1</v>
      </c>
      <c r="M3325">
        <v>0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f t="shared" si="142"/>
        <v>1</v>
      </c>
      <c r="W3325" t="s">
        <v>52</v>
      </c>
      <c r="X3325" s="3">
        <v>3</v>
      </c>
      <c r="Y3325">
        <v>1</v>
      </c>
      <c r="AF3325">
        <f>Table1[[#This Row],[AB]]+Table1[[#This Row],[BB]]+Table1[[#This Row],[SF]]</f>
        <v>4</v>
      </c>
      <c r="AG3325">
        <f>Table1[[#This Row],[H]]+Table1[[#This Row],[BB]]</f>
        <v>2</v>
      </c>
      <c r="AH3325">
        <f>Table1[[#This Row],[H]]-Table1[[#This Row],[2B]]-Table1[[#This Row],[3B]]-Table1[[#This Row],[HR]]</f>
        <v>1</v>
      </c>
      <c r="AI3325" s="3">
        <f>IF(Table1[[#This Row],[Team_Game_Number]] &gt;_xlfn.MAXIFS(Table1[Team_Game_Number],Table1[Team],Table1[[#This Row],[Team]]) - 5,1,0)</f>
        <v>1</v>
      </c>
      <c r="AJ3325" cm="1">
        <f t="array" ref="AJ3325">MATCH(Table1[[#This Row],[Game_ID]],_xlfn.UNIQUE(_xlfn._xlws.FILTER(Table1[Game_ID],Table1[Team]=Table1[[#This Row],[Team]])),0)</f>
        <v>5</v>
      </c>
      <c r="AK3325">
        <f>IF(Table1[[#This Row],[Last5_Flag]]=1,1,0)</f>
        <v>1</v>
      </c>
      <c r="AL3325">
        <f>COUNTIFS(
    Table1[Player Name], Table1[[#This Row],[Player Name]],
    Table1[Position], Table1[[#This Row],[Position]]
)</f>
        <v>3</v>
      </c>
      <c r="AM3325" t="str" cm="1">
        <f t="array" ref="AM33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326" spans="1:39" x14ac:dyDescent="0.2">
      <c r="A3326" t="str">
        <f>TEXT(Table1[[#This Row],[Date]],"yyyymmdd") &amp; "_" &amp; (LEFT(D3326,3) &amp; "_" &amp; LEFT(E3326,3) &amp; "_" &amp; (Table1[[#This Row],[Game_no.]]))</f>
        <v>20260326_Sal_Poi_1</v>
      </c>
      <c r="B3326" s="1">
        <v>46107</v>
      </c>
      <c r="C3326" s="3">
        <v>1</v>
      </c>
      <c r="D3326" t="s">
        <v>427</v>
      </c>
      <c r="E3326" t="s">
        <v>245</v>
      </c>
      <c r="F3326" t="s">
        <v>427</v>
      </c>
      <c r="G3326" t="s">
        <v>245</v>
      </c>
      <c r="H3326" t="s">
        <v>489</v>
      </c>
      <c r="I3326" t="str">
        <f>TRIM(SUBSTITUTE(Table1[[#This Row],[Player]], " ", ""))</f>
        <v>A.King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f t="shared" si="142"/>
        <v>0</v>
      </c>
      <c r="W3326" t="s">
        <v>73</v>
      </c>
      <c r="X3326" s="3"/>
      <c r="Y3326">
        <v>0</v>
      </c>
      <c r="AF3326">
        <f>Table1[[#This Row],[AB]]+Table1[[#This Row],[BB]]+Table1[[#This Row],[SF]]</f>
        <v>0</v>
      </c>
      <c r="AG3326">
        <f>Table1[[#This Row],[H]]+Table1[[#This Row],[BB]]</f>
        <v>0</v>
      </c>
      <c r="AH3326">
        <f>Table1[[#This Row],[H]]-Table1[[#This Row],[2B]]-Table1[[#This Row],[3B]]-Table1[[#This Row],[HR]]</f>
        <v>0</v>
      </c>
      <c r="AI3326" s="3">
        <f>IF(Table1[[#This Row],[Team_Game_Number]] &gt;_xlfn.MAXIFS(Table1[Team_Game_Number],Table1[Team],Table1[[#This Row],[Team]]) - 5,1,0)</f>
        <v>1</v>
      </c>
      <c r="AJ3326" cm="1">
        <f t="array" ref="AJ3326">MATCH(Table1[[#This Row],[Game_ID]],_xlfn.UNIQUE(_xlfn._xlws.FILTER(Table1[Game_ID],Table1[Team]=Table1[[#This Row],[Team]])),0)</f>
        <v>5</v>
      </c>
      <c r="AK3326">
        <f>IF(Table1[[#This Row],[Last5_Flag]]=1,1,0)</f>
        <v>1</v>
      </c>
      <c r="AL3326">
        <f>COUNTIFS(
    Table1[Player Name], Table1[[#This Row],[Player Name]],
    Table1[Position], Table1[[#This Row],[Position]]
)</f>
        <v>7</v>
      </c>
      <c r="AM3326" t="str" cm="1">
        <f t="array" ref="AM33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27" spans="1:39" x14ac:dyDescent="0.2">
      <c r="A3327" t="str">
        <f>TEXT(Table1[[#This Row],[Date]],"yyyymmdd") &amp; "_" &amp; (LEFT(D3327,3) &amp; "_" &amp; LEFT(E3327,3) &amp; "_" &amp; (Table1[[#This Row],[Game_no.]]))</f>
        <v>20260326_Sal_Poi_1</v>
      </c>
      <c r="B3327" s="1">
        <v>46107</v>
      </c>
      <c r="C3327" s="3">
        <v>1</v>
      </c>
      <c r="D3327" t="s">
        <v>427</v>
      </c>
      <c r="E3327" t="s">
        <v>245</v>
      </c>
      <c r="F3327" t="s">
        <v>427</v>
      </c>
      <c r="G3327" t="s">
        <v>245</v>
      </c>
      <c r="H3327" t="s">
        <v>474</v>
      </c>
      <c r="I3327" t="str">
        <f>TRIM(SUBSTITUTE(Table1[[#This Row],[Player]], " ", ""))</f>
        <v>A.Jacobs</v>
      </c>
      <c r="J3327">
        <v>3</v>
      </c>
      <c r="K3327">
        <v>0</v>
      </c>
      <c r="L3327">
        <v>1</v>
      </c>
      <c r="M3327">
        <v>0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f t="shared" si="142"/>
        <v>1</v>
      </c>
      <c r="W3327" t="s">
        <v>43</v>
      </c>
      <c r="X3327" s="3">
        <v>4</v>
      </c>
      <c r="Y3327">
        <v>0</v>
      </c>
      <c r="AF3327">
        <f>Table1[[#This Row],[AB]]+Table1[[#This Row],[BB]]+Table1[[#This Row],[SF]]</f>
        <v>4</v>
      </c>
      <c r="AG3327">
        <f>Table1[[#This Row],[H]]+Table1[[#This Row],[BB]]</f>
        <v>2</v>
      </c>
      <c r="AH3327">
        <f>Table1[[#This Row],[H]]-Table1[[#This Row],[2B]]-Table1[[#This Row],[3B]]-Table1[[#This Row],[HR]]</f>
        <v>1</v>
      </c>
      <c r="AI3327" s="3">
        <f>IF(Table1[[#This Row],[Team_Game_Number]] &gt;_xlfn.MAXIFS(Table1[Team_Game_Number],Table1[Team],Table1[[#This Row],[Team]]) - 5,1,0)</f>
        <v>1</v>
      </c>
      <c r="AJ3327" cm="1">
        <f t="array" ref="AJ3327">MATCH(Table1[[#This Row],[Game_ID]],_xlfn.UNIQUE(_xlfn._xlws.FILTER(Table1[Game_ID],Table1[Team]=Table1[[#This Row],[Team]])),0)</f>
        <v>5</v>
      </c>
      <c r="AK3327">
        <f>IF(Table1[[#This Row],[Last5_Flag]]=1,1,0)</f>
        <v>1</v>
      </c>
      <c r="AL3327">
        <f>COUNTIFS(
    Table1[Player Name], Table1[[#This Row],[Player Name]],
    Table1[Position], Table1[[#This Row],[Position]]
)</f>
        <v>7</v>
      </c>
      <c r="AM3327" t="str" cm="1">
        <f t="array" ref="AM33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328" spans="1:39" x14ac:dyDescent="0.2">
      <c r="A3328" t="str">
        <f>TEXT(Table1[[#This Row],[Date]],"yyyymmdd") &amp; "_" &amp; (LEFT(D3328,3) &amp; "_" &amp; LEFT(E3328,3) &amp; "_" &amp; (Table1[[#This Row],[Game_no.]]))</f>
        <v>20260326_Sal_Poi_1</v>
      </c>
      <c r="B3328" s="1">
        <v>46107</v>
      </c>
      <c r="C3328" s="3">
        <v>1</v>
      </c>
      <c r="D3328" t="s">
        <v>427</v>
      </c>
      <c r="E3328" t="s">
        <v>245</v>
      </c>
      <c r="F3328" t="s">
        <v>427</v>
      </c>
      <c r="G3328" t="s">
        <v>245</v>
      </c>
      <c r="H3328" t="s">
        <v>484</v>
      </c>
      <c r="I3328" t="str">
        <f>TRIM(SUBSTITUTE(Table1[[#This Row],[Player]], " ", ""))</f>
        <v>K.Ramey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f t="shared" si="142"/>
        <v>0</v>
      </c>
      <c r="W3328" t="s">
        <v>73</v>
      </c>
      <c r="X3328" s="3"/>
      <c r="Y3328">
        <v>0</v>
      </c>
      <c r="AF3328">
        <f>Table1[[#This Row],[AB]]+Table1[[#This Row],[BB]]+Table1[[#This Row],[SF]]</f>
        <v>0</v>
      </c>
      <c r="AG3328">
        <f>Table1[[#This Row],[H]]+Table1[[#This Row],[BB]]</f>
        <v>0</v>
      </c>
      <c r="AH3328">
        <f>Table1[[#This Row],[H]]-Table1[[#This Row],[2B]]-Table1[[#This Row],[3B]]-Table1[[#This Row],[HR]]</f>
        <v>0</v>
      </c>
      <c r="AI3328" s="3">
        <f>IF(Table1[[#This Row],[Team_Game_Number]] &gt;_xlfn.MAXIFS(Table1[Team_Game_Number],Table1[Team],Table1[[#This Row],[Team]]) - 5,1,0)</f>
        <v>1</v>
      </c>
      <c r="AJ3328" cm="1">
        <f t="array" ref="AJ3328">MATCH(Table1[[#This Row],[Game_ID]],_xlfn.UNIQUE(_xlfn._xlws.FILTER(Table1[Game_ID],Table1[Team]=Table1[[#This Row],[Team]])),0)</f>
        <v>5</v>
      </c>
      <c r="AK3328">
        <f>IF(Table1[[#This Row],[Last5_Flag]]=1,1,0)</f>
        <v>1</v>
      </c>
      <c r="AL3328">
        <f>COUNTIFS(
    Table1[Player Name], Table1[[#This Row],[Player Name]],
    Table1[Position], Table1[[#This Row],[Position]]
)</f>
        <v>1</v>
      </c>
      <c r="AM3328" t="str" cm="1">
        <f t="array" ref="AM33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329" spans="1:39" x14ac:dyDescent="0.2">
      <c r="A3329" t="str">
        <f>TEXT(Table1[[#This Row],[Date]],"yyyymmdd") &amp; "_" &amp; (LEFT(D3329,3) &amp; "_" &amp; LEFT(E3329,3) &amp; "_" &amp; (Table1[[#This Row],[Game_no.]]))</f>
        <v>20260326_Sal_Poi_1</v>
      </c>
      <c r="B3329" s="1">
        <v>46107</v>
      </c>
      <c r="C3329" s="3">
        <v>1</v>
      </c>
      <c r="D3329" t="s">
        <v>427</v>
      </c>
      <c r="E3329" t="s">
        <v>245</v>
      </c>
      <c r="F3329" t="s">
        <v>427</v>
      </c>
      <c r="G3329" t="s">
        <v>245</v>
      </c>
      <c r="H3329" t="s">
        <v>480</v>
      </c>
      <c r="I3329" t="str">
        <f>TRIM(SUBSTITUTE(Table1[[#This Row],[Player]], " ", ""))</f>
        <v>A.Shrieve</v>
      </c>
      <c r="J3329">
        <v>3</v>
      </c>
      <c r="K3329">
        <v>1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f t="shared" si="142"/>
        <v>2</v>
      </c>
      <c r="W3329" t="s">
        <v>54</v>
      </c>
      <c r="X3329" s="3">
        <v>5</v>
      </c>
      <c r="Y3329">
        <v>0</v>
      </c>
      <c r="AF3329">
        <f>Table1[[#This Row],[AB]]+Table1[[#This Row],[BB]]+Table1[[#This Row],[SF]]</f>
        <v>3</v>
      </c>
      <c r="AG3329">
        <f>Table1[[#This Row],[H]]+Table1[[#This Row],[BB]]</f>
        <v>2</v>
      </c>
      <c r="AH3329">
        <f>Table1[[#This Row],[H]]-Table1[[#This Row],[2B]]-Table1[[#This Row],[3B]]-Table1[[#This Row],[HR]]</f>
        <v>2</v>
      </c>
      <c r="AI3329" s="3">
        <f>IF(Table1[[#This Row],[Team_Game_Number]] &gt;_xlfn.MAXIFS(Table1[Team_Game_Number],Table1[Team],Table1[[#This Row],[Team]]) - 5,1,0)</f>
        <v>1</v>
      </c>
      <c r="AJ3329" cm="1">
        <f t="array" ref="AJ3329">MATCH(Table1[[#This Row],[Game_ID]],_xlfn.UNIQUE(_xlfn._xlws.FILTER(Table1[Game_ID],Table1[Team]=Table1[[#This Row],[Team]])),0)</f>
        <v>5</v>
      </c>
      <c r="AK3329">
        <f>IF(Table1[[#This Row],[Last5_Flag]]=1,1,0)</f>
        <v>1</v>
      </c>
      <c r="AL3329">
        <f>COUNTIFS(
    Table1[Player Name], Table1[[#This Row],[Player Name]],
    Table1[Position], Table1[[#This Row],[Position]]
)</f>
        <v>4</v>
      </c>
      <c r="AM3329" t="str" cm="1">
        <f t="array" ref="AM33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330" spans="1:39" x14ac:dyDescent="0.2">
      <c r="A3330" t="str">
        <f>TEXT(Table1[[#This Row],[Date]],"yyyymmdd") &amp; "_" &amp; (LEFT(D3330,3) &amp; "_" &amp; LEFT(E3330,3) &amp; "_" &amp; (Table1[[#This Row],[Game_no.]]))</f>
        <v>20260326_Sal_Poi_1</v>
      </c>
      <c r="B3330" s="1">
        <v>46107</v>
      </c>
      <c r="C3330" s="3">
        <v>1</v>
      </c>
      <c r="D3330" t="s">
        <v>427</v>
      </c>
      <c r="E3330" t="s">
        <v>245</v>
      </c>
      <c r="F3330" t="s">
        <v>427</v>
      </c>
      <c r="G3330" t="s">
        <v>245</v>
      </c>
      <c r="H3330" t="s">
        <v>504</v>
      </c>
      <c r="I3330" t="str">
        <f>TRIM(SUBSTITUTE(Table1[[#This Row],[Player]], " ", ""))</f>
        <v>A.Valverde</v>
      </c>
      <c r="J3330">
        <v>3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f t="shared" si="142"/>
        <v>0</v>
      </c>
      <c r="W3330" t="s">
        <v>8</v>
      </c>
      <c r="X3330" s="3">
        <v>6</v>
      </c>
      <c r="Y3330">
        <v>0</v>
      </c>
      <c r="AF3330">
        <f>Table1[[#This Row],[AB]]+Table1[[#This Row],[BB]]+Table1[[#This Row],[SF]]</f>
        <v>3</v>
      </c>
      <c r="AG3330">
        <f>Table1[[#This Row],[H]]+Table1[[#This Row],[BB]]</f>
        <v>0</v>
      </c>
      <c r="AH3330">
        <f>Table1[[#This Row],[H]]-Table1[[#This Row],[2B]]-Table1[[#This Row],[3B]]-Table1[[#This Row],[HR]]</f>
        <v>0</v>
      </c>
      <c r="AI3330" s="3">
        <f>IF(Table1[[#This Row],[Team_Game_Number]] &gt;_xlfn.MAXIFS(Table1[Team_Game_Number],Table1[Team],Table1[[#This Row],[Team]]) - 5,1,0)</f>
        <v>1</v>
      </c>
      <c r="AJ3330" cm="1">
        <f t="array" ref="AJ3330">MATCH(Table1[[#This Row],[Game_ID]],_xlfn.UNIQUE(_xlfn._xlws.FILTER(Table1[Game_ID],Table1[Team]=Table1[[#This Row],[Team]])),0)</f>
        <v>5</v>
      </c>
      <c r="AK3330">
        <f>IF(Table1[[#This Row],[Last5_Flag]]=1,1,0)</f>
        <v>1</v>
      </c>
      <c r="AL3330">
        <f>COUNTIFS(
    Table1[Player Name], Table1[[#This Row],[Player Name]],
    Table1[Position], Table1[[#This Row],[Position]]
)</f>
        <v>1</v>
      </c>
      <c r="AM3330" t="str" cm="1">
        <f t="array" ref="AM33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331" spans="1:39" x14ac:dyDescent="0.2">
      <c r="A3331" t="str">
        <f>TEXT(Table1[[#This Row],[Date]],"yyyymmdd") &amp; "_" &amp; (LEFT(D3331,3) &amp; "_" &amp; LEFT(E3331,3) &amp; "_" &amp; (Table1[[#This Row],[Game_no.]]))</f>
        <v>20260326_Sal_Poi_1</v>
      </c>
      <c r="B3331" s="1">
        <v>46107</v>
      </c>
      <c r="C3331" s="3">
        <v>1</v>
      </c>
      <c r="D3331" t="s">
        <v>427</v>
      </c>
      <c r="E3331" t="s">
        <v>245</v>
      </c>
      <c r="F3331" t="s">
        <v>427</v>
      </c>
      <c r="G3331" t="s">
        <v>245</v>
      </c>
      <c r="H3331" t="s">
        <v>471</v>
      </c>
      <c r="I3331" t="str">
        <f>TRIM(SUBSTITUTE(Table1[[#This Row],[Player]], " ", ""))</f>
        <v>K.Lemley</v>
      </c>
      <c r="J3331">
        <v>2</v>
      </c>
      <c r="K3331">
        <v>1</v>
      </c>
      <c r="L3331">
        <v>1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f t="shared" si="142"/>
        <v>1</v>
      </c>
      <c r="W3331" t="s">
        <v>7</v>
      </c>
      <c r="X3331" s="3">
        <v>7</v>
      </c>
      <c r="Y3331">
        <v>1</v>
      </c>
      <c r="AF3331">
        <f>Table1[[#This Row],[AB]]+Table1[[#This Row],[BB]]+Table1[[#This Row],[SF]]</f>
        <v>3</v>
      </c>
      <c r="AG3331">
        <f>Table1[[#This Row],[H]]+Table1[[#This Row],[BB]]</f>
        <v>2</v>
      </c>
      <c r="AH3331">
        <f>Table1[[#This Row],[H]]-Table1[[#This Row],[2B]]-Table1[[#This Row],[3B]]-Table1[[#This Row],[HR]]</f>
        <v>1</v>
      </c>
      <c r="AI3331" s="3">
        <f>IF(Table1[[#This Row],[Team_Game_Number]] &gt;_xlfn.MAXIFS(Table1[Team_Game_Number],Table1[Team],Table1[[#This Row],[Team]]) - 5,1,0)</f>
        <v>1</v>
      </c>
      <c r="AJ3331" cm="1">
        <f t="array" ref="AJ3331">MATCH(Table1[[#This Row],[Game_ID]],_xlfn.UNIQUE(_xlfn._xlws.FILTER(Table1[Game_ID],Table1[Team]=Table1[[#This Row],[Team]])),0)</f>
        <v>5</v>
      </c>
      <c r="AK3331">
        <f>IF(Table1[[#This Row],[Last5_Flag]]=1,1,0)</f>
        <v>1</v>
      </c>
      <c r="AL3331">
        <f>COUNTIFS(
    Table1[Player Name], Table1[[#This Row],[Player Name]],
    Table1[Position], Table1[[#This Row],[Position]]
)</f>
        <v>1</v>
      </c>
      <c r="AM3331" t="str" cm="1">
        <f t="array" ref="AM33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332" spans="1:39" x14ac:dyDescent="0.2">
      <c r="A3332" t="str">
        <f>TEXT(Table1[[#This Row],[Date]],"yyyymmdd") &amp; "_" &amp; (LEFT(D3332,3) &amp; "_" &amp; LEFT(E3332,3) &amp; "_" &amp; (Table1[[#This Row],[Game_no.]]))</f>
        <v>20260326_Sal_Poi_1</v>
      </c>
      <c r="B3332" s="1">
        <v>46107</v>
      </c>
      <c r="C3332" s="3">
        <v>1</v>
      </c>
      <c r="D3332" t="s">
        <v>427</v>
      </c>
      <c r="E3332" t="s">
        <v>245</v>
      </c>
      <c r="F3332" t="s">
        <v>427</v>
      </c>
      <c r="G3332" t="s">
        <v>245</v>
      </c>
      <c r="H3332" t="s">
        <v>472</v>
      </c>
      <c r="I3332" t="str">
        <f>TRIM(SUBSTITUTE(Table1[[#This Row],[Player]], " ", ""))</f>
        <v>G.Alvaro</v>
      </c>
      <c r="J3332">
        <v>3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f t="shared" si="142"/>
        <v>0</v>
      </c>
      <c r="W3332" t="s">
        <v>50</v>
      </c>
      <c r="X3332" s="3">
        <v>8</v>
      </c>
      <c r="Y3332">
        <v>0</v>
      </c>
      <c r="AF3332">
        <f>Table1[[#This Row],[AB]]+Table1[[#This Row],[BB]]+Table1[[#This Row],[SF]]</f>
        <v>3</v>
      </c>
      <c r="AG3332">
        <f>Table1[[#This Row],[H]]+Table1[[#This Row],[BB]]</f>
        <v>0</v>
      </c>
      <c r="AH3332">
        <f>Table1[[#This Row],[H]]-Table1[[#This Row],[2B]]-Table1[[#This Row],[3B]]-Table1[[#This Row],[HR]]</f>
        <v>0</v>
      </c>
      <c r="AI3332" s="3">
        <f>IF(Table1[[#This Row],[Team_Game_Number]] &gt;_xlfn.MAXIFS(Table1[Team_Game_Number],Table1[Team],Table1[[#This Row],[Team]]) - 5,1,0)</f>
        <v>1</v>
      </c>
      <c r="AJ3332" cm="1">
        <f t="array" ref="AJ3332">MATCH(Table1[[#This Row],[Game_ID]],_xlfn.UNIQUE(_xlfn._xlws.FILTER(Table1[Game_ID],Table1[Team]=Table1[[#This Row],[Team]])),0)</f>
        <v>5</v>
      </c>
      <c r="AK3332">
        <f>IF(Table1[[#This Row],[Last5_Flag]]=1,1,0)</f>
        <v>1</v>
      </c>
      <c r="AL3332">
        <f>COUNTIFS(
    Table1[Player Name], Table1[[#This Row],[Player Name]],
    Table1[Position], Table1[[#This Row],[Position]]
)</f>
        <v>1</v>
      </c>
      <c r="AM3332" t="str" cm="1">
        <f t="array" ref="AM33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333" spans="1:39" x14ac:dyDescent="0.2">
      <c r="A3333" t="str">
        <f>TEXT(Table1[[#This Row],[Date]],"yyyymmdd") &amp; "_" &amp; (LEFT(D3333,3) &amp; "_" &amp; LEFT(E3333,3) &amp; "_" &amp; (Table1[[#This Row],[Game_no.]]))</f>
        <v>20260326_Sal_Poi_1</v>
      </c>
      <c r="B3333" s="1">
        <v>46107</v>
      </c>
      <c r="C3333" s="3">
        <v>1</v>
      </c>
      <c r="D3333" t="s">
        <v>427</v>
      </c>
      <c r="E3333" t="s">
        <v>245</v>
      </c>
      <c r="F3333" t="s">
        <v>427</v>
      </c>
      <c r="G3333" t="s">
        <v>245</v>
      </c>
      <c r="H3333" t="s">
        <v>483</v>
      </c>
      <c r="I3333" t="str">
        <f>TRIM(SUBSTITUTE(Table1[[#This Row],[Player]], " ", ""))</f>
        <v>A.Schultz</v>
      </c>
      <c r="J3333">
        <v>3</v>
      </c>
      <c r="K3333">
        <v>1</v>
      </c>
      <c r="L3333">
        <v>1</v>
      </c>
      <c r="M3333">
        <v>2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f t="shared" si="142"/>
        <v>3</v>
      </c>
      <c r="W3333" t="s">
        <v>57</v>
      </c>
      <c r="X3333" s="3">
        <v>9</v>
      </c>
      <c r="Y3333">
        <v>0</v>
      </c>
      <c r="AF3333">
        <f>Table1[[#This Row],[AB]]+Table1[[#This Row],[BB]]+Table1[[#This Row],[SF]]</f>
        <v>3</v>
      </c>
      <c r="AG3333">
        <f>Table1[[#This Row],[H]]+Table1[[#This Row],[BB]]</f>
        <v>1</v>
      </c>
      <c r="AH3333">
        <f>Table1[[#This Row],[H]]-Table1[[#This Row],[2B]]-Table1[[#This Row],[3B]]-Table1[[#This Row],[HR]]</f>
        <v>0</v>
      </c>
      <c r="AI3333" s="3">
        <f>IF(Table1[[#This Row],[Team_Game_Number]] &gt;_xlfn.MAXIFS(Table1[Team_Game_Number],Table1[Team],Table1[[#This Row],[Team]]) - 5,1,0)</f>
        <v>1</v>
      </c>
      <c r="AJ3333" cm="1">
        <f t="array" ref="AJ3333">MATCH(Table1[[#This Row],[Game_ID]],_xlfn.UNIQUE(_xlfn._xlws.FILTER(Table1[Game_ID],Table1[Team]=Table1[[#This Row],[Team]])),0)</f>
        <v>5</v>
      </c>
      <c r="AK3333">
        <f>IF(Table1[[#This Row],[Last5_Flag]]=1,1,0)</f>
        <v>1</v>
      </c>
      <c r="AL3333">
        <f>COUNTIFS(
    Table1[Player Name], Table1[[#This Row],[Player Name]],
    Table1[Position], Table1[[#This Row],[Position]]
)</f>
        <v>6</v>
      </c>
      <c r="AM3333" t="str" cm="1">
        <f t="array" ref="AM33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334" spans="1:39" x14ac:dyDescent="0.2">
      <c r="A3334" t="str">
        <f>TEXT(Table1[[#This Row],[Date]],"yyyymmdd") &amp; "_" &amp; (LEFT(D3334,3) &amp; "_" &amp; LEFT(E3334,3) &amp; "_" &amp; (Table1[[#This Row],[Game_no.]]))</f>
        <v>20260326_Sal_Poi_1</v>
      </c>
      <c r="B3334" s="1">
        <v>46107</v>
      </c>
      <c r="C3334" s="3">
        <v>1</v>
      </c>
      <c r="D3334" t="s">
        <v>427</v>
      </c>
      <c r="E3334" t="s">
        <v>245</v>
      </c>
      <c r="F3334" t="s">
        <v>427</v>
      </c>
      <c r="G3334" t="s">
        <v>245</v>
      </c>
      <c r="H3334" t="s">
        <v>500</v>
      </c>
      <c r="I3334" t="str">
        <f>TRIM(SUBSTITUTE(Table1[[#This Row],[Player]], " ", ""))</f>
        <v>D.Coble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f t="shared" si="142"/>
        <v>0</v>
      </c>
      <c r="W3334" t="s">
        <v>53</v>
      </c>
      <c r="X3334" s="3"/>
      <c r="Y3334">
        <v>0</v>
      </c>
      <c r="AF3334">
        <f>Table1[[#This Row],[AB]]+Table1[[#This Row],[BB]]+Table1[[#This Row],[SF]]</f>
        <v>0</v>
      </c>
      <c r="AG3334">
        <f>Table1[[#This Row],[H]]+Table1[[#This Row],[BB]]</f>
        <v>0</v>
      </c>
      <c r="AH3334">
        <f>Table1[[#This Row],[H]]-Table1[[#This Row],[2B]]-Table1[[#This Row],[3B]]-Table1[[#This Row],[HR]]</f>
        <v>0</v>
      </c>
      <c r="AI3334" s="3">
        <f>IF(Table1[[#This Row],[Team_Game_Number]] &gt;_xlfn.MAXIFS(Table1[Team_Game_Number],Table1[Team],Table1[[#This Row],[Team]]) - 5,1,0)</f>
        <v>1</v>
      </c>
      <c r="AJ3334" cm="1">
        <f t="array" ref="AJ3334">MATCH(Table1[[#This Row],[Game_ID]],_xlfn.UNIQUE(_xlfn._xlws.FILTER(Table1[Game_ID],Table1[Team]=Table1[[#This Row],[Team]])),0)</f>
        <v>5</v>
      </c>
      <c r="AK3334">
        <f>IF(Table1[[#This Row],[Last5_Flag]]=1,1,0)</f>
        <v>1</v>
      </c>
      <c r="AL3334">
        <f>COUNTIFS(
    Table1[Player Name], Table1[[#This Row],[Player Name]],
    Table1[Position], Table1[[#This Row],[Position]]
)</f>
        <v>2</v>
      </c>
      <c r="AM3334" t="str" cm="1">
        <f t="array" ref="AM33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335" spans="1:39" x14ac:dyDescent="0.2">
      <c r="A3335" t="str">
        <f>TEXT(Table1[[#This Row],[Date]],"yyyymmdd") &amp; "_" &amp; (LEFT(D3335,3) &amp; "_" &amp; LEFT(E3335,3) &amp; "_" &amp; (Table1[[#This Row],[Game_no.]]))</f>
        <v>20260328_Sal_Fro_1</v>
      </c>
      <c r="B3335" s="1">
        <v>46109</v>
      </c>
      <c r="C3335" s="3">
        <v>1</v>
      </c>
      <c r="D3335" t="s">
        <v>427</v>
      </c>
      <c r="E3335" t="s">
        <v>338</v>
      </c>
      <c r="F3335" t="s">
        <v>427</v>
      </c>
      <c r="G3335" t="s">
        <v>338</v>
      </c>
      <c r="H3335" t="s">
        <v>468</v>
      </c>
      <c r="I3335" t="str">
        <f>TRIM(SUBSTITUTE(Table1[[#This Row],[Player]], " ", ""))</f>
        <v>B.Ortiz</v>
      </c>
      <c r="J3335">
        <v>3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f t="shared" ref="V3335:V3354" si="143">L3335*1+P3335*2+Q3335*3+R3335*4</f>
        <v>0</v>
      </c>
      <c r="W3335" t="s">
        <v>48</v>
      </c>
      <c r="X3335" s="3">
        <v>1</v>
      </c>
      <c r="Y3335">
        <v>0</v>
      </c>
      <c r="AF3335">
        <f>Table1[[#This Row],[AB]]+Table1[[#This Row],[BB]]+Table1[[#This Row],[SF]]</f>
        <v>3</v>
      </c>
      <c r="AG3335">
        <f>Table1[[#This Row],[H]]+Table1[[#This Row],[BB]]</f>
        <v>0</v>
      </c>
      <c r="AH3335">
        <f>Table1[[#This Row],[H]]-Table1[[#This Row],[2B]]-Table1[[#This Row],[3B]]-Table1[[#This Row],[HR]]</f>
        <v>0</v>
      </c>
      <c r="AI3335" s="3">
        <f>IF(Table1[[#This Row],[Team_Game_Number]] &gt;_xlfn.MAXIFS(Table1[Team_Game_Number],Table1[Team],Table1[[#This Row],[Team]]) - 5,1,0)</f>
        <v>1</v>
      </c>
      <c r="AJ3335" cm="1">
        <f t="array" ref="AJ3335">MATCH(Table1[[#This Row],[Game_ID]],_xlfn.UNIQUE(_xlfn._xlws.FILTER(Table1[Game_ID],Table1[Team]=Table1[[#This Row],[Team]])),0)</f>
        <v>6</v>
      </c>
      <c r="AK3335">
        <f>IF(Table1[[#This Row],[Last5_Flag]]=1,1,0)</f>
        <v>1</v>
      </c>
      <c r="AL3335">
        <f>COUNTIFS(
    Table1[Player Name], Table1[[#This Row],[Player Name]],
    Table1[Position], Table1[[#This Row],[Position]]
)</f>
        <v>9</v>
      </c>
      <c r="AM3335" t="str" cm="1">
        <f t="array" ref="AM33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336" spans="1:39" x14ac:dyDescent="0.2">
      <c r="A3336" t="str">
        <f>TEXT(Table1[[#This Row],[Date]],"yyyymmdd") &amp; "_" &amp; (LEFT(D3336,3) &amp; "_" &amp; LEFT(E3336,3) &amp; "_" &amp; (Table1[[#This Row],[Game_no.]]))</f>
        <v>20260328_Sal_Fro_1</v>
      </c>
      <c r="B3336" s="1">
        <v>46109</v>
      </c>
      <c r="C3336" s="3">
        <v>1</v>
      </c>
      <c r="D3336" t="s">
        <v>427</v>
      </c>
      <c r="E3336" t="s">
        <v>338</v>
      </c>
      <c r="F3336" t="s">
        <v>427</v>
      </c>
      <c r="G3336" t="s">
        <v>338</v>
      </c>
      <c r="H3336" t="s">
        <v>473</v>
      </c>
      <c r="I3336" t="str">
        <f>TRIM(SUBSTITUTE(Table1[[#This Row],[Player]], " ", ""))</f>
        <v>B.Wise</v>
      </c>
      <c r="J3336">
        <v>3</v>
      </c>
      <c r="K3336">
        <v>1</v>
      </c>
      <c r="L3336">
        <v>2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f t="shared" si="143"/>
        <v>2</v>
      </c>
      <c r="W3336" t="s">
        <v>424</v>
      </c>
      <c r="X3336" s="3">
        <v>2</v>
      </c>
      <c r="Y3336">
        <v>0</v>
      </c>
      <c r="Z3336">
        <v>2</v>
      </c>
      <c r="AA3336">
        <v>1</v>
      </c>
      <c r="AB3336">
        <v>1</v>
      </c>
      <c r="AC3336">
        <v>1</v>
      </c>
      <c r="AD3336">
        <v>4</v>
      </c>
      <c r="AE3336">
        <v>1</v>
      </c>
      <c r="AF3336">
        <f>Table1[[#This Row],[AB]]+Table1[[#This Row],[BB]]+Table1[[#This Row],[SF]]</f>
        <v>3</v>
      </c>
      <c r="AG3336">
        <f>Table1[[#This Row],[H]]+Table1[[#This Row],[BB]]</f>
        <v>2</v>
      </c>
      <c r="AH3336">
        <f>Table1[[#This Row],[H]]-Table1[[#This Row],[2B]]-Table1[[#This Row],[3B]]-Table1[[#This Row],[HR]]</f>
        <v>2</v>
      </c>
      <c r="AI3336" s="3">
        <f>IF(Table1[[#This Row],[Team_Game_Number]] &gt;_xlfn.MAXIFS(Table1[Team_Game_Number],Table1[Team],Table1[[#This Row],[Team]]) - 5,1,0)</f>
        <v>1</v>
      </c>
      <c r="AJ3336" cm="1">
        <f t="array" ref="AJ3336">MATCH(Table1[[#This Row],[Game_ID]],_xlfn.UNIQUE(_xlfn._xlws.FILTER(Table1[Game_ID],Table1[Team]=Table1[[#This Row],[Team]])),0)</f>
        <v>6</v>
      </c>
      <c r="AK3336">
        <f>IF(Table1[[#This Row],[Last5_Flag]]=1,1,0)</f>
        <v>1</v>
      </c>
      <c r="AL3336">
        <f>COUNTIFS(
    Table1[Player Name], Table1[[#This Row],[Player Name]],
    Table1[Position], Table1[[#This Row],[Position]]
)</f>
        <v>2</v>
      </c>
      <c r="AM3336" t="str" cm="1">
        <f t="array" ref="AM33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337" spans="1:39" x14ac:dyDescent="0.2">
      <c r="A3337" t="str">
        <f>TEXT(Table1[[#This Row],[Date]],"yyyymmdd") &amp; "_" &amp; (LEFT(D3337,3) &amp; "_" &amp; LEFT(E3337,3) &amp; "_" &amp; (Table1[[#This Row],[Game_no.]]))</f>
        <v>20260328_Sal_Fro_1</v>
      </c>
      <c r="B3337" s="1">
        <v>46109</v>
      </c>
      <c r="C3337" s="3">
        <v>1</v>
      </c>
      <c r="D3337" t="s">
        <v>427</v>
      </c>
      <c r="E3337" t="s">
        <v>338</v>
      </c>
      <c r="F3337" t="s">
        <v>427</v>
      </c>
      <c r="G3337" t="s">
        <v>338</v>
      </c>
      <c r="H3337" t="s">
        <v>490</v>
      </c>
      <c r="I3337" t="str">
        <f>TRIM(SUBSTITUTE(Table1[[#This Row],[Player]], " ", ""))</f>
        <v>J.Gledhill</v>
      </c>
      <c r="J3337">
        <v>2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f t="shared" si="143"/>
        <v>0</v>
      </c>
      <c r="W3337" t="s">
        <v>50</v>
      </c>
      <c r="X3337" s="3">
        <v>3</v>
      </c>
      <c r="Y3337">
        <v>0</v>
      </c>
      <c r="AF3337">
        <f>Table1[[#This Row],[AB]]+Table1[[#This Row],[BB]]+Table1[[#This Row],[SF]]</f>
        <v>2</v>
      </c>
      <c r="AG3337">
        <f>Table1[[#This Row],[H]]+Table1[[#This Row],[BB]]</f>
        <v>0</v>
      </c>
      <c r="AH3337">
        <f>Table1[[#This Row],[H]]-Table1[[#This Row],[2B]]-Table1[[#This Row],[3B]]-Table1[[#This Row],[HR]]</f>
        <v>0</v>
      </c>
      <c r="AI3337" s="3">
        <f>IF(Table1[[#This Row],[Team_Game_Number]] &gt;_xlfn.MAXIFS(Table1[Team_Game_Number],Table1[Team],Table1[[#This Row],[Team]]) - 5,1,0)</f>
        <v>1</v>
      </c>
      <c r="AJ3337" cm="1">
        <f t="array" ref="AJ3337">MATCH(Table1[[#This Row],[Game_ID]],_xlfn.UNIQUE(_xlfn._xlws.FILTER(Table1[Game_ID],Table1[Team]=Table1[[#This Row],[Team]])),0)</f>
        <v>6</v>
      </c>
      <c r="AK3337">
        <f>IF(Table1[[#This Row],[Last5_Flag]]=1,1,0)</f>
        <v>1</v>
      </c>
      <c r="AL3337">
        <f>COUNTIFS(
    Table1[Player Name], Table1[[#This Row],[Player Name]],
    Table1[Position], Table1[[#This Row],[Position]]
)</f>
        <v>5</v>
      </c>
      <c r="AM3337" t="str" cm="1">
        <f t="array" ref="AM33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338" spans="1:39" x14ac:dyDescent="0.2">
      <c r="A3338" t="str">
        <f>TEXT(Table1[[#This Row],[Date]],"yyyymmdd") &amp; "_" &amp; (LEFT(D3338,3) &amp; "_" &amp; LEFT(E3338,3) &amp; "_" &amp; (Table1[[#This Row],[Game_no.]]))</f>
        <v>20260328_Sal_Fro_1</v>
      </c>
      <c r="B3338" s="1">
        <v>46109</v>
      </c>
      <c r="C3338" s="3">
        <v>1</v>
      </c>
      <c r="D3338" t="s">
        <v>427</v>
      </c>
      <c r="E3338" t="s">
        <v>338</v>
      </c>
      <c r="F3338" t="s">
        <v>427</v>
      </c>
      <c r="G3338" t="s">
        <v>338</v>
      </c>
      <c r="H3338" t="s">
        <v>474</v>
      </c>
      <c r="I3338" t="str">
        <f>TRIM(SUBSTITUTE(Table1[[#This Row],[Player]], " ", ""))</f>
        <v>A.Jacobs</v>
      </c>
      <c r="J3338">
        <v>2</v>
      </c>
      <c r="K3338">
        <v>0</v>
      </c>
      <c r="L3338">
        <v>2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f t="shared" si="143"/>
        <v>4</v>
      </c>
      <c r="W3338" t="s">
        <v>43</v>
      </c>
      <c r="X3338" s="3">
        <v>4</v>
      </c>
      <c r="Y3338">
        <v>0</v>
      </c>
      <c r="AF3338">
        <f>Table1[[#This Row],[AB]]+Table1[[#This Row],[BB]]+Table1[[#This Row],[SF]]</f>
        <v>2</v>
      </c>
      <c r="AG3338">
        <f>Table1[[#This Row],[H]]+Table1[[#This Row],[BB]]</f>
        <v>2</v>
      </c>
      <c r="AH3338">
        <f>Table1[[#This Row],[H]]-Table1[[#This Row],[2B]]-Table1[[#This Row],[3B]]-Table1[[#This Row],[HR]]</f>
        <v>1</v>
      </c>
      <c r="AI3338" s="3">
        <f>IF(Table1[[#This Row],[Team_Game_Number]] &gt;_xlfn.MAXIFS(Table1[Team_Game_Number],Table1[Team],Table1[[#This Row],[Team]]) - 5,1,0)</f>
        <v>1</v>
      </c>
      <c r="AJ3338" cm="1">
        <f t="array" ref="AJ3338">MATCH(Table1[[#This Row],[Game_ID]],_xlfn.UNIQUE(_xlfn._xlws.FILTER(Table1[Game_ID],Table1[Team]=Table1[[#This Row],[Team]])),0)</f>
        <v>6</v>
      </c>
      <c r="AK3338">
        <f>IF(Table1[[#This Row],[Last5_Flag]]=1,1,0)</f>
        <v>1</v>
      </c>
      <c r="AL3338">
        <f>COUNTIFS(
    Table1[Player Name], Table1[[#This Row],[Player Name]],
    Table1[Position], Table1[[#This Row],[Position]]
)</f>
        <v>7</v>
      </c>
      <c r="AM3338" t="str" cm="1">
        <f t="array" ref="AM33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339" spans="1:39" x14ac:dyDescent="0.2">
      <c r="A3339" t="str">
        <f>TEXT(Table1[[#This Row],[Date]],"yyyymmdd") &amp; "_" &amp; (LEFT(D3339,3) &amp; "_" &amp; LEFT(E3339,3) &amp; "_" &amp; (Table1[[#This Row],[Game_no.]]))</f>
        <v>20260328_Sal_Fro_1</v>
      </c>
      <c r="B3339" s="1">
        <v>46109</v>
      </c>
      <c r="C3339" s="3">
        <v>1</v>
      </c>
      <c r="D3339" t="s">
        <v>427</v>
      </c>
      <c r="E3339" t="s">
        <v>338</v>
      </c>
      <c r="F3339" t="s">
        <v>427</v>
      </c>
      <c r="G3339" t="s">
        <v>338</v>
      </c>
      <c r="H3339" t="s">
        <v>489</v>
      </c>
      <c r="I3339" t="str">
        <f>TRIM(SUBSTITUTE(Table1[[#This Row],[Player]], " ", ""))</f>
        <v>A.King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f t="shared" si="143"/>
        <v>0</v>
      </c>
      <c r="W3339" t="s">
        <v>73</v>
      </c>
      <c r="X3339" s="3"/>
      <c r="Y3339">
        <v>0</v>
      </c>
      <c r="AF3339">
        <f>Table1[[#This Row],[AB]]+Table1[[#This Row],[BB]]+Table1[[#This Row],[SF]]</f>
        <v>0</v>
      </c>
      <c r="AG3339">
        <f>Table1[[#This Row],[H]]+Table1[[#This Row],[BB]]</f>
        <v>0</v>
      </c>
      <c r="AH3339">
        <f>Table1[[#This Row],[H]]-Table1[[#This Row],[2B]]-Table1[[#This Row],[3B]]-Table1[[#This Row],[HR]]</f>
        <v>0</v>
      </c>
      <c r="AI3339" s="3">
        <f>IF(Table1[[#This Row],[Team_Game_Number]] &gt;_xlfn.MAXIFS(Table1[Team_Game_Number],Table1[Team],Table1[[#This Row],[Team]]) - 5,1,0)</f>
        <v>1</v>
      </c>
      <c r="AJ3339" cm="1">
        <f t="array" ref="AJ3339">MATCH(Table1[[#This Row],[Game_ID]],_xlfn.UNIQUE(_xlfn._xlws.FILTER(Table1[Game_ID],Table1[Team]=Table1[[#This Row],[Team]])),0)</f>
        <v>6</v>
      </c>
      <c r="AK3339">
        <f>IF(Table1[[#This Row],[Last5_Flag]]=1,1,0)</f>
        <v>1</v>
      </c>
      <c r="AL3339">
        <f>COUNTIFS(
    Table1[Player Name], Table1[[#This Row],[Player Name]],
    Table1[Position], Table1[[#This Row],[Position]]
)</f>
        <v>7</v>
      </c>
      <c r="AM3339" t="str" cm="1">
        <f t="array" ref="AM33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40" spans="1:39" x14ac:dyDescent="0.2">
      <c r="A3340" t="str">
        <f>TEXT(Table1[[#This Row],[Date]],"yyyymmdd") &amp; "_" &amp; (LEFT(D3340,3) &amp; "_" &amp; LEFT(E3340,3) &amp; "_" &amp; (Table1[[#This Row],[Game_no.]]))</f>
        <v>20260328_Sal_Fro_1</v>
      </c>
      <c r="B3340" s="1">
        <v>46109</v>
      </c>
      <c r="C3340" s="3">
        <v>1</v>
      </c>
      <c r="D3340" t="s">
        <v>427</v>
      </c>
      <c r="E3340" t="s">
        <v>338</v>
      </c>
      <c r="F3340" t="s">
        <v>427</v>
      </c>
      <c r="G3340" t="s">
        <v>338</v>
      </c>
      <c r="H3340" t="s">
        <v>480</v>
      </c>
      <c r="I3340" t="str">
        <f>TRIM(SUBSTITUTE(Table1[[#This Row],[Player]], " ", ""))</f>
        <v>A.Shrieve</v>
      </c>
      <c r="J3340">
        <v>2</v>
      </c>
      <c r="K3340">
        <v>0</v>
      </c>
      <c r="L3340">
        <v>0</v>
      </c>
      <c r="M3340">
        <v>0</v>
      </c>
      <c r="N3340">
        <v>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f t="shared" si="143"/>
        <v>0</v>
      </c>
      <c r="W3340" t="s">
        <v>53</v>
      </c>
      <c r="X3340" s="3">
        <v>5</v>
      </c>
      <c r="Y3340">
        <v>0</v>
      </c>
      <c r="AF3340">
        <f>Table1[[#This Row],[AB]]+Table1[[#This Row],[BB]]+Table1[[#This Row],[SF]]</f>
        <v>2</v>
      </c>
      <c r="AG3340">
        <f>Table1[[#This Row],[H]]+Table1[[#This Row],[BB]]</f>
        <v>0</v>
      </c>
      <c r="AH3340">
        <f>Table1[[#This Row],[H]]-Table1[[#This Row],[2B]]-Table1[[#This Row],[3B]]-Table1[[#This Row],[HR]]</f>
        <v>0</v>
      </c>
      <c r="AI3340" s="3">
        <f>IF(Table1[[#This Row],[Team_Game_Number]] &gt;_xlfn.MAXIFS(Table1[Team_Game_Number],Table1[Team],Table1[[#This Row],[Team]]) - 5,1,0)</f>
        <v>1</v>
      </c>
      <c r="AJ3340" cm="1">
        <f t="array" ref="AJ3340">MATCH(Table1[[#This Row],[Game_ID]],_xlfn.UNIQUE(_xlfn._xlws.FILTER(Table1[Game_ID],Table1[Team]=Table1[[#This Row],[Team]])),0)</f>
        <v>6</v>
      </c>
      <c r="AK3340">
        <f>IF(Table1[[#This Row],[Last5_Flag]]=1,1,0)</f>
        <v>1</v>
      </c>
      <c r="AL3340">
        <f>COUNTIFS(
    Table1[Player Name], Table1[[#This Row],[Player Name]],
    Table1[Position], Table1[[#This Row],[Position]]
)</f>
        <v>4</v>
      </c>
      <c r="AM3340" t="str" cm="1">
        <f t="array" ref="AM33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341" spans="1:39" x14ac:dyDescent="0.2">
      <c r="A3341" t="str">
        <f>TEXT(Table1[[#This Row],[Date]],"yyyymmdd") &amp; "_" &amp; (LEFT(D3341,3) &amp; "_" &amp; LEFT(E3341,3) &amp; "_" &amp; (Table1[[#This Row],[Game_no.]]))</f>
        <v>20260328_Sal_Fro_1</v>
      </c>
      <c r="B3341" s="1">
        <v>46109</v>
      </c>
      <c r="C3341" s="3">
        <v>1</v>
      </c>
      <c r="D3341" t="s">
        <v>427</v>
      </c>
      <c r="E3341" t="s">
        <v>338</v>
      </c>
      <c r="F3341" t="s">
        <v>427</v>
      </c>
      <c r="G3341" t="s">
        <v>338</v>
      </c>
      <c r="H3341" t="s">
        <v>504</v>
      </c>
      <c r="I3341" t="str">
        <f>TRIM(SUBSTITUTE(Table1[[#This Row],[Player]], " ", ""))</f>
        <v>A.Valverde</v>
      </c>
      <c r="J3341">
        <v>2</v>
      </c>
      <c r="K3341">
        <v>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f t="shared" si="143"/>
        <v>1</v>
      </c>
      <c r="W3341" t="s">
        <v>7</v>
      </c>
      <c r="X3341" s="3">
        <v>6</v>
      </c>
      <c r="Y3341">
        <v>0</v>
      </c>
      <c r="AF3341">
        <f>Table1[[#This Row],[AB]]+Table1[[#This Row],[BB]]+Table1[[#This Row],[SF]]</f>
        <v>2</v>
      </c>
      <c r="AG3341">
        <f>Table1[[#This Row],[H]]+Table1[[#This Row],[BB]]</f>
        <v>1</v>
      </c>
      <c r="AH3341">
        <f>Table1[[#This Row],[H]]-Table1[[#This Row],[2B]]-Table1[[#This Row],[3B]]-Table1[[#This Row],[HR]]</f>
        <v>1</v>
      </c>
      <c r="AI3341" s="3">
        <f>IF(Table1[[#This Row],[Team_Game_Number]] &gt;_xlfn.MAXIFS(Table1[Team_Game_Number],Table1[Team],Table1[[#This Row],[Team]]) - 5,1,0)</f>
        <v>1</v>
      </c>
      <c r="AJ3341" cm="1">
        <f t="array" ref="AJ3341">MATCH(Table1[[#This Row],[Game_ID]],_xlfn.UNIQUE(_xlfn._xlws.FILTER(Table1[Game_ID],Table1[Team]=Table1[[#This Row],[Team]])),0)</f>
        <v>6</v>
      </c>
      <c r="AK3341">
        <f>IF(Table1[[#This Row],[Last5_Flag]]=1,1,0)</f>
        <v>1</v>
      </c>
      <c r="AL3341">
        <f>COUNTIFS(
    Table1[Player Name], Table1[[#This Row],[Player Name]],
    Table1[Position], Table1[[#This Row],[Position]]
)</f>
        <v>5</v>
      </c>
      <c r="AM3341" t="str" cm="1">
        <f t="array" ref="AM33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342" spans="1:39" x14ac:dyDescent="0.2">
      <c r="A3342" t="str">
        <f>TEXT(Table1[[#This Row],[Date]],"yyyymmdd") &amp; "_" &amp; (LEFT(D3342,3) &amp; "_" &amp; LEFT(E3342,3) &amp; "_" &amp; (Table1[[#This Row],[Game_no.]]))</f>
        <v>20260328_Sal_Fro_1</v>
      </c>
      <c r="B3342" s="1">
        <v>46109</v>
      </c>
      <c r="C3342" s="3">
        <v>1</v>
      </c>
      <c r="D3342" t="s">
        <v>427</v>
      </c>
      <c r="E3342" t="s">
        <v>338</v>
      </c>
      <c r="F3342" t="s">
        <v>427</v>
      </c>
      <c r="G3342" t="s">
        <v>338</v>
      </c>
      <c r="H3342" t="s">
        <v>471</v>
      </c>
      <c r="I3342" t="str">
        <f>TRIM(SUBSTITUTE(Table1[[#This Row],[Player]], " ", ""))</f>
        <v>K.Lemley</v>
      </c>
      <c r="J3342">
        <v>1</v>
      </c>
      <c r="K3342">
        <v>0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f t="shared" si="143"/>
        <v>0</v>
      </c>
      <c r="W3342" t="s">
        <v>54</v>
      </c>
      <c r="X3342" s="3">
        <v>7</v>
      </c>
      <c r="Y3342">
        <v>0</v>
      </c>
      <c r="AF3342">
        <f>Table1[[#This Row],[AB]]+Table1[[#This Row],[BB]]+Table1[[#This Row],[SF]]</f>
        <v>1</v>
      </c>
      <c r="AG3342">
        <f>Table1[[#This Row],[H]]+Table1[[#This Row],[BB]]</f>
        <v>0</v>
      </c>
      <c r="AH3342">
        <f>Table1[[#This Row],[H]]-Table1[[#This Row],[2B]]-Table1[[#This Row],[3B]]-Table1[[#This Row],[HR]]</f>
        <v>0</v>
      </c>
      <c r="AI3342" s="3">
        <f>IF(Table1[[#This Row],[Team_Game_Number]] &gt;_xlfn.MAXIFS(Table1[Team_Game_Number],Table1[Team],Table1[[#This Row],[Team]]) - 5,1,0)</f>
        <v>1</v>
      </c>
      <c r="AJ3342" cm="1">
        <f t="array" ref="AJ3342">MATCH(Table1[[#This Row],[Game_ID]],_xlfn.UNIQUE(_xlfn._xlws.FILTER(Table1[Game_ID],Table1[Team]=Table1[[#This Row],[Team]])),0)</f>
        <v>6</v>
      </c>
      <c r="AK3342">
        <f>IF(Table1[[#This Row],[Last5_Flag]]=1,1,0)</f>
        <v>1</v>
      </c>
      <c r="AL3342">
        <f>COUNTIFS(
    Table1[Player Name], Table1[[#This Row],[Player Name]],
    Table1[Position], Table1[[#This Row],[Position]]
)</f>
        <v>2</v>
      </c>
      <c r="AM3342" t="str" cm="1">
        <f t="array" ref="AM33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343" spans="1:39" x14ac:dyDescent="0.2">
      <c r="A3343" t="str">
        <f>TEXT(Table1[[#This Row],[Date]],"yyyymmdd") &amp; "_" &amp; (LEFT(D3343,3) &amp; "_" &amp; LEFT(E3343,3) &amp; "_" &amp; (Table1[[#This Row],[Game_no.]]))</f>
        <v>20260328_Sal_Fro_1</v>
      </c>
      <c r="B3343" s="1">
        <v>46109</v>
      </c>
      <c r="C3343" s="3">
        <v>1</v>
      </c>
      <c r="D3343" t="s">
        <v>427</v>
      </c>
      <c r="E3343" t="s">
        <v>338</v>
      </c>
      <c r="F3343" t="s">
        <v>427</v>
      </c>
      <c r="G3343" t="s">
        <v>338</v>
      </c>
      <c r="H3343" t="s">
        <v>482</v>
      </c>
      <c r="I3343" t="str">
        <f>TRIM(SUBSTITUTE(Table1[[#This Row],[Player]], " ", ""))</f>
        <v>L.Grimm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f t="shared" si="143"/>
        <v>0</v>
      </c>
      <c r="W3343" t="s">
        <v>54</v>
      </c>
      <c r="X3343" s="3">
        <v>7</v>
      </c>
      <c r="Y3343">
        <v>0</v>
      </c>
      <c r="AF3343">
        <f>Table1[[#This Row],[AB]]+Table1[[#This Row],[BB]]+Table1[[#This Row],[SF]]</f>
        <v>1</v>
      </c>
      <c r="AG3343">
        <f>Table1[[#This Row],[H]]+Table1[[#This Row],[BB]]</f>
        <v>0</v>
      </c>
      <c r="AH3343">
        <f>Table1[[#This Row],[H]]-Table1[[#This Row],[2B]]-Table1[[#This Row],[3B]]-Table1[[#This Row],[HR]]</f>
        <v>0</v>
      </c>
      <c r="AI3343" s="3">
        <f>IF(Table1[[#This Row],[Team_Game_Number]] &gt;_xlfn.MAXIFS(Table1[Team_Game_Number],Table1[Team],Table1[[#This Row],[Team]]) - 5,1,0)</f>
        <v>1</v>
      </c>
      <c r="AJ3343" cm="1">
        <f t="array" ref="AJ3343">MATCH(Table1[[#This Row],[Game_ID]],_xlfn.UNIQUE(_xlfn._xlws.FILTER(Table1[Game_ID],Table1[Team]=Table1[[#This Row],[Team]])),0)</f>
        <v>6</v>
      </c>
      <c r="AK3343">
        <f>IF(Table1[[#This Row],[Last5_Flag]]=1,1,0)</f>
        <v>1</v>
      </c>
      <c r="AL3343">
        <f>COUNTIFS(
    Table1[Player Name], Table1[[#This Row],[Player Name]],
    Table1[Position], Table1[[#This Row],[Position]]
)</f>
        <v>2</v>
      </c>
      <c r="AM3343" t="str" cm="1">
        <f t="array" ref="AM33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44" spans="1:39" x14ac:dyDescent="0.2">
      <c r="A3344" t="str">
        <f>TEXT(Table1[[#This Row],[Date]],"yyyymmdd") &amp; "_" &amp; (LEFT(D3344,3) &amp; "_" &amp; LEFT(E3344,3) &amp; "_" &amp; (Table1[[#This Row],[Game_no.]]))</f>
        <v>20260328_Sal_Fro_1</v>
      </c>
      <c r="B3344" s="1">
        <v>46109</v>
      </c>
      <c r="C3344" s="3">
        <v>1</v>
      </c>
      <c r="D3344" t="s">
        <v>427</v>
      </c>
      <c r="E3344" t="s">
        <v>338</v>
      </c>
      <c r="F3344" t="s">
        <v>427</v>
      </c>
      <c r="G3344" t="s">
        <v>338</v>
      </c>
      <c r="H3344" t="s">
        <v>472</v>
      </c>
      <c r="I3344" t="str">
        <f>TRIM(SUBSTITUTE(Table1[[#This Row],[Player]], " ", ""))</f>
        <v>G.Alvaro</v>
      </c>
      <c r="J3344">
        <v>2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f t="shared" si="143"/>
        <v>0</v>
      </c>
      <c r="W3344" t="s">
        <v>52</v>
      </c>
      <c r="X3344" s="3">
        <v>8</v>
      </c>
      <c r="Y3344">
        <v>0</v>
      </c>
      <c r="AF3344">
        <f>Table1[[#This Row],[AB]]+Table1[[#This Row],[BB]]+Table1[[#This Row],[SF]]</f>
        <v>2</v>
      </c>
      <c r="AG3344">
        <f>Table1[[#This Row],[H]]+Table1[[#This Row],[BB]]</f>
        <v>0</v>
      </c>
      <c r="AH3344">
        <f>Table1[[#This Row],[H]]-Table1[[#This Row],[2B]]-Table1[[#This Row],[3B]]-Table1[[#This Row],[HR]]</f>
        <v>0</v>
      </c>
      <c r="AI3344" s="3">
        <f>IF(Table1[[#This Row],[Team_Game_Number]] &gt;_xlfn.MAXIFS(Table1[Team_Game_Number],Table1[Team],Table1[[#This Row],[Team]]) - 5,1,0)</f>
        <v>1</v>
      </c>
      <c r="AJ3344" cm="1">
        <f t="array" ref="AJ3344">MATCH(Table1[[#This Row],[Game_ID]],_xlfn.UNIQUE(_xlfn._xlws.FILTER(Table1[Game_ID],Table1[Team]=Table1[[#This Row],[Team]])),0)</f>
        <v>6</v>
      </c>
      <c r="AK3344">
        <f>IF(Table1[[#This Row],[Last5_Flag]]=1,1,0)</f>
        <v>1</v>
      </c>
      <c r="AL3344">
        <f>COUNTIFS(
    Table1[Player Name], Table1[[#This Row],[Player Name]],
    Table1[Position], Table1[[#This Row],[Position]]
)</f>
        <v>2</v>
      </c>
      <c r="AM3344" t="str" cm="1">
        <f t="array" ref="AM33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345" spans="1:39" x14ac:dyDescent="0.2">
      <c r="A3345" t="str">
        <f>TEXT(Table1[[#This Row],[Date]],"yyyymmdd") &amp; "_" &amp; (LEFT(D3345,3) &amp; "_" &amp; LEFT(E3345,3) &amp; "_" &amp; (Table1[[#This Row],[Game_no.]]))</f>
        <v>20260328_Sal_Fro_1</v>
      </c>
      <c r="B3345" s="1">
        <v>46109</v>
      </c>
      <c r="C3345" s="3">
        <v>1</v>
      </c>
      <c r="D3345" t="s">
        <v>427</v>
      </c>
      <c r="E3345" t="s">
        <v>338</v>
      </c>
      <c r="F3345" t="s">
        <v>427</v>
      </c>
      <c r="G3345" t="s">
        <v>338</v>
      </c>
      <c r="H3345" t="s">
        <v>483</v>
      </c>
      <c r="I3345" t="str">
        <f>TRIM(SUBSTITUTE(Table1[[#This Row],[Player]], " ", ""))</f>
        <v>A.Schultz</v>
      </c>
      <c r="J3345">
        <v>1</v>
      </c>
      <c r="K3345">
        <v>0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f t="shared" si="143"/>
        <v>0</v>
      </c>
      <c r="W3345" t="s">
        <v>57</v>
      </c>
      <c r="X3345" s="3">
        <v>9</v>
      </c>
      <c r="Y3345">
        <v>0</v>
      </c>
      <c r="AF3345">
        <f>Table1[[#This Row],[AB]]+Table1[[#This Row],[BB]]+Table1[[#This Row],[SF]]</f>
        <v>2</v>
      </c>
      <c r="AG3345">
        <f>Table1[[#This Row],[H]]+Table1[[#This Row],[BB]]</f>
        <v>1</v>
      </c>
      <c r="AH3345">
        <f>Table1[[#This Row],[H]]-Table1[[#This Row],[2B]]-Table1[[#This Row],[3B]]-Table1[[#This Row],[HR]]</f>
        <v>0</v>
      </c>
      <c r="AI3345" s="3">
        <f>IF(Table1[[#This Row],[Team_Game_Number]] &gt;_xlfn.MAXIFS(Table1[Team_Game_Number],Table1[Team],Table1[[#This Row],[Team]]) - 5,1,0)</f>
        <v>1</v>
      </c>
      <c r="AJ3345" cm="1">
        <f t="array" ref="AJ3345">MATCH(Table1[[#This Row],[Game_ID]],_xlfn.UNIQUE(_xlfn._xlws.FILTER(Table1[Game_ID],Table1[Team]=Table1[[#This Row],[Team]])),0)</f>
        <v>6</v>
      </c>
      <c r="AK3345">
        <f>IF(Table1[[#This Row],[Last5_Flag]]=1,1,0)</f>
        <v>1</v>
      </c>
      <c r="AL3345">
        <f>COUNTIFS(
    Table1[Player Name], Table1[[#This Row],[Player Name]],
    Table1[Position], Table1[[#This Row],[Position]]
)</f>
        <v>6</v>
      </c>
      <c r="AM3345" t="str" cm="1">
        <f t="array" ref="AM33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346" spans="1:39" x14ac:dyDescent="0.2">
      <c r="A3346" t="str">
        <f>TEXT(Table1[[#This Row],[Date]],"yyyymmdd") &amp; "_" &amp; (LEFT(D3346,3) &amp; "_" &amp; LEFT(E3346,3) &amp; "_" &amp; (Table1[[#This Row],[Game_no.]]))</f>
        <v>20260328_Sal_Fro_1</v>
      </c>
      <c r="B3346" s="1">
        <v>46109</v>
      </c>
      <c r="C3346" s="3">
        <v>1</v>
      </c>
      <c r="D3346" t="s">
        <v>427</v>
      </c>
      <c r="E3346" t="s">
        <v>338</v>
      </c>
      <c r="F3346" t="s">
        <v>427</v>
      </c>
      <c r="G3346" t="s">
        <v>338</v>
      </c>
      <c r="H3346" t="s">
        <v>476</v>
      </c>
      <c r="I3346" t="str">
        <f>TRIM(SUBSTITUTE(Table1[[#This Row],[Player]], " ", ""))</f>
        <v>F.Alvaro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f t="shared" si="143"/>
        <v>0</v>
      </c>
      <c r="W3346" t="s">
        <v>58</v>
      </c>
      <c r="X3346" s="3"/>
      <c r="Y3346">
        <v>0</v>
      </c>
      <c r="Z3346">
        <v>1</v>
      </c>
      <c r="AA3346">
        <v>2</v>
      </c>
      <c r="AB3346">
        <v>4</v>
      </c>
      <c r="AC3346">
        <v>2</v>
      </c>
      <c r="AD3346">
        <v>2</v>
      </c>
      <c r="AE3346">
        <v>2</v>
      </c>
      <c r="AF3346">
        <f>Table1[[#This Row],[AB]]+Table1[[#This Row],[BB]]+Table1[[#This Row],[SF]]</f>
        <v>0</v>
      </c>
      <c r="AG3346">
        <f>Table1[[#This Row],[H]]+Table1[[#This Row],[BB]]</f>
        <v>0</v>
      </c>
      <c r="AH3346">
        <f>Table1[[#This Row],[H]]-Table1[[#This Row],[2B]]-Table1[[#This Row],[3B]]-Table1[[#This Row],[HR]]</f>
        <v>0</v>
      </c>
      <c r="AI3346" s="3">
        <f>IF(Table1[[#This Row],[Team_Game_Number]] &gt;_xlfn.MAXIFS(Table1[Team_Game_Number],Table1[Team],Table1[[#This Row],[Team]]) - 5,1,0)</f>
        <v>1</v>
      </c>
      <c r="AJ3346" cm="1">
        <f t="array" ref="AJ3346">MATCH(Table1[[#This Row],[Game_ID]],_xlfn.UNIQUE(_xlfn._xlws.FILTER(Table1[Game_ID],Table1[Team]=Table1[[#This Row],[Team]])),0)</f>
        <v>6</v>
      </c>
      <c r="AK3346">
        <f>IF(Table1[[#This Row],[Last5_Flag]]=1,1,0)</f>
        <v>1</v>
      </c>
      <c r="AL3346">
        <f>COUNTIFS(
    Table1[Player Name], Table1[[#This Row],[Player Name]],
    Table1[Position], Table1[[#This Row],[Position]]
)</f>
        <v>3</v>
      </c>
      <c r="AM3346" t="str" cm="1">
        <f t="array" ref="AM33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347" spans="1:39" x14ac:dyDescent="0.2">
      <c r="A3347" t="str">
        <f>TEXT(Table1[[#This Row],[Date]],"yyyymmdd") &amp; "_" &amp; (LEFT(D3347,3) &amp; "_" &amp; LEFT(E3347,3) &amp; "_" &amp; (Table1[[#This Row],[Game_no.]]))</f>
        <v>20260328_Sal_Fro_1</v>
      </c>
      <c r="B3347" s="1">
        <v>46109</v>
      </c>
      <c r="C3347" s="3">
        <v>1</v>
      </c>
      <c r="D3347" t="s">
        <v>427</v>
      </c>
      <c r="E3347" t="s">
        <v>338</v>
      </c>
      <c r="F3347" t="s">
        <v>427</v>
      </c>
      <c r="G3347" t="s">
        <v>338</v>
      </c>
      <c r="H3347" t="s">
        <v>500</v>
      </c>
      <c r="I3347" t="str">
        <f>TRIM(SUBSTITUTE(Table1[[#This Row],[Player]], " ", ""))</f>
        <v>D.Coble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f t="shared" si="143"/>
        <v>0</v>
      </c>
      <c r="W3347" t="s">
        <v>58</v>
      </c>
      <c r="X3347" s="3"/>
      <c r="Y3347">
        <v>0</v>
      </c>
      <c r="Z3347">
        <v>2</v>
      </c>
      <c r="AA3347">
        <v>5</v>
      </c>
      <c r="AB3347">
        <v>6</v>
      </c>
      <c r="AC3347">
        <v>4</v>
      </c>
      <c r="AD3347">
        <v>4</v>
      </c>
      <c r="AE3347">
        <v>2</v>
      </c>
      <c r="AF3347">
        <f>Table1[[#This Row],[AB]]+Table1[[#This Row],[BB]]+Table1[[#This Row],[SF]]</f>
        <v>0</v>
      </c>
      <c r="AG3347">
        <f>Table1[[#This Row],[H]]+Table1[[#This Row],[BB]]</f>
        <v>0</v>
      </c>
      <c r="AH3347">
        <f>Table1[[#This Row],[H]]-Table1[[#This Row],[2B]]-Table1[[#This Row],[3B]]-Table1[[#This Row],[HR]]</f>
        <v>0</v>
      </c>
      <c r="AI3347" s="3">
        <f>IF(Table1[[#This Row],[Team_Game_Number]] &gt;_xlfn.MAXIFS(Table1[Team_Game_Number],Table1[Team],Table1[[#This Row],[Team]]) - 5,1,0)</f>
        <v>1</v>
      </c>
      <c r="AJ3347" cm="1">
        <f t="array" ref="AJ3347">MATCH(Table1[[#This Row],[Game_ID]],_xlfn.UNIQUE(_xlfn._xlws.FILTER(Table1[Game_ID],Table1[Team]=Table1[[#This Row],[Team]])),0)</f>
        <v>6</v>
      </c>
      <c r="AK3347">
        <f>IF(Table1[[#This Row],[Last5_Flag]]=1,1,0)</f>
        <v>1</v>
      </c>
      <c r="AL3347">
        <f>COUNTIFS(
    Table1[Player Name], Table1[[#This Row],[Player Name]],
    Table1[Position], Table1[[#This Row],[Position]]
)</f>
        <v>1</v>
      </c>
      <c r="AM3347" t="str" cm="1">
        <f t="array" ref="AM33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348" spans="1:39" x14ac:dyDescent="0.2">
      <c r="A3348" t="str">
        <f>TEXT(Table1[[#This Row],[Date]],"yyyymmdd") &amp; "_" &amp; (LEFT(D3348,3) &amp; "_" &amp; LEFT(E3348,3) &amp; "_" &amp; (Table1[[#This Row],[Game_no.]]))</f>
        <v>20260328_Sal_Fro_1</v>
      </c>
      <c r="B3348" s="1">
        <v>46109</v>
      </c>
      <c r="C3348" s="3">
        <v>1</v>
      </c>
      <c r="D3348" t="s">
        <v>427</v>
      </c>
      <c r="E3348" t="s">
        <v>338</v>
      </c>
      <c r="F3348" t="s">
        <v>427</v>
      </c>
      <c r="G3348" t="s">
        <v>338</v>
      </c>
      <c r="H3348" t="s">
        <v>499</v>
      </c>
      <c r="I3348" t="str">
        <f>TRIM(SUBSTITUTE(Table1[[#This Row],[Player]], " ", ""))</f>
        <v>A.Harki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f t="shared" si="143"/>
        <v>0</v>
      </c>
      <c r="W3348" t="s">
        <v>8</v>
      </c>
      <c r="X3348" s="3"/>
      <c r="Y3348">
        <v>0</v>
      </c>
      <c r="AF3348">
        <f>Table1[[#This Row],[AB]]+Table1[[#This Row],[BB]]+Table1[[#This Row],[SF]]</f>
        <v>0</v>
      </c>
      <c r="AG3348">
        <f>Table1[[#This Row],[H]]+Table1[[#This Row],[BB]]</f>
        <v>0</v>
      </c>
      <c r="AH3348">
        <f>Table1[[#This Row],[H]]-Table1[[#This Row],[2B]]-Table1[[#This Row],[3B]]-Table1[[#This Row],[HR]]</f>
        <v>0</v>
      </c>
      <c r="AI3348" s="3">
        <f>IF(Table1[[#This Row],[Team_Game_Number]] &gt;_xlfn.MAXIFS(Table1[Team_Game_Number],Table1[Team],Table1[[#This Row],[Team]]) - 5,1,0)</f>
        <v>1</v>
      </c>
      <c r="AJ3348" cm="1">
        <f t="array" ref="AJ3348">MATCH(Table1[[#This Row],[Game_ID]],_xlfn.UNIQUE(_xlfn._xlws.FILTER(Table1[Game_ID],Table1[Team]=Table1[[#This Row],[Team]])),0)</f>
        <v>6</v>
      </c>
      <c r="AK3348">
        <f>IF(Table1[[#This Row],[Last5_Flag]]=1,1,0)</f>
        <v>1</v>
      </c>
      <c r="AL3348">
        <f>COUNTIFS(
    Table1[Player Name], Table1[[#This Row],[Player Name]],
    Table1[Position], Table1[[#This Row],[Position]]
)</f>
        <v>2</v>
      </c>
      <c r="AM3348" t="str" cm="1">
        <f t="array" ref="AM33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349" spans="1:39" x14ac:dyDescent="0.2">
      <c r="A3349" t="str">
        <f>TEXT(Table1[[#This Row],[Date]],"yyyymmdd") &amp; "_" &amp; (LEFT(D3349,3) &amp; "_" &amp; LEFT(E3349,3) &amp; "_" &amp; (Table1[[#This Row],[Game_no.]]))</f>
        <v>20260328_Sal_Fro_1</v>
      </c>
      <c r="B3349" s="1">
        <v>46109</v>
      </c>
      <c r="C3349" s="3">
        <v>1</v>
      </c>
      <c r="D3349" t="s">
        <v>427</v>
      </c>
      <c r="E3349" t="s">
        <v>338</v>
      </c>
      <c r="F3349" t="s">
        <v>338</v>
      </c>
      <c r="G3349" t="s">
        <v>427</v>
      </c>
      <c r="H3349" t="s">
        <v>339</v>
      </c>
      <c r="I3349" t="str">
        <f>TRIM(SUBSTITUTE(Table1[[#This Row],[Player]], " ", ""))</f>
        <v>G.Nelson</v>
      </c>
      <c r="J3349">
        <v>0</v>
      </c>
      <c r="K3349">
        <v>3</v>
      </c>
      <c r="L3349">
        <v>0</v>
      </c>
      <c r="M3349">
        <v>0</v>
      </c>
      <c r="N3349">
        <v>3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f t="shared" si="143"/>
        <v>0</v>
      </c>
      <c r="W3349" t="s">
        <v>57</v>
      </c>
      <c r="X3349" s="3">
        <v>1</v>
      </c>
      <c r="Y3349">
        <v>0</v>
      </c>
      <c r="AF3349">
        <f>Table1[[#This Row],[AB]]+Table1[[#This Row],[BB]]+Table1[[#This Row],[SF]]</f>
        <v>3</v>
      </c>
      <c r="AG3349">
        <f>Table1[[#This Row],[H]]+Table1[[#This Row],[BB]]</f>
        <v>3</v>
      </c>
      <c r="AH3349">
        <f>Table1[[#This Row],[H]]-Table1[[#This Row],[2B]]-Table1[[#This Row],[3B]]-Table1[[#This Row],[HR]]</f>
        <v>0</v>
      </c>
      <c r="AI3349" s="3">
        <f>IF(Table1[[#This Row],[Team_Game_Number]] &gt;_xlfn.MAXIFS(Table1[Team_Game_Number],Table1[Team],Table1[[#This Row],[Team]]) - 5,1,0)</f>
        <v>1</v>
      </c>
      <c r="AJ3349" cm="1">
        <f t="array" ref="AJ3349">MATCH(Table1[[#This Row],[Game_ID]],_xlfn.UNIQUE(_xlfn._xlws.FILTER(Table1[Game_ID],Table1[Team]=Table1[[#This Row],[Team]])),0)</f>
        <v>18</v>
      </c>
      <c r="AK3349">
        <f>IF(Table1[[#This Row],[Last5_Flag]]=1,1,0)</f>
        <v>1</v>
      </c>
      <c r="AL3349">
        <f>COUNTIFS(
    Table1[Player Name], Table1[[#This Row],[Player Name]],
    Table1[Position], Table1[[#This Row],[Position]]
)</f>
        <v>21</v>
      </c>
      <c r="AM3349" t="str" cm="1">
        <f t="array" ref="AM33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350" spans="1:39" x14ac:dyDescent="0.2">
      <c r="A3350" t="str">
        <f>TEXT(Table1[[#This Row],[Date]],"yyyymmdd") &amp; "_" &amp; (LEFT(D3350,3) &amp; "_" &amp; LEFT(E3350,3) &amp; "_" &amp; (Table1[[#This Row],[Game_no.]]))</f>
        <v>20260328_Sal_Fro_1</v>
      </c>
      <c r="B3350" s="1">
        <v>46109</v>
      </c>
      <c r="C3350" s="3">
        <v>1</v>
      </c>
      <c r="D3350" t="s">
        <v>427</v>
      </c>
      <c r="E3350" t="s">
        <v>338</v>
      </c>
      <c r="F3350" t="s">
        <v>338</v>
      </c>
      <c r="G3350" t="s">
        <v>427</v>
      </c>
      <c r="H3350" t="s">
        <v>347</v>
      </c>
      <c r="I3350" t="str">
        <f>TRIM(SUBSTITUTE(Table1[[#This Row],[Player]], " ", ""))</f>
        <v>K.Piconi</v>
      </c>
      <c r="J3350">
        <v>3</v>
      </c>
      <c r="K3350">
        <v>3</v>
      </c>
      <c r="L3350">
        <v>2</v>
      </c>
      <c r="M3350">
        <v>0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f t="shared" si="143"/>
        <v>2</v>
      </c>
      <c r="W3350" t="s">
        <v>8</v>
      </c>
      <c r="X3350" s="3">
        <v>2</v>
      </c>
      <c r="Y3350">
        <v>0</v>
      </c>
      <c r="AF3350">
        <f>Table1[[#This Row],[AB]]+Table1[[#This Row],[BB]]+Table1[[#This Row],[SF]]</f>
        <v>4</v>
      </c>
      <c r="AG3350">
        <f>Table1[[#This Row],[H]]+Table1[[#This Row],[BB]]</f>
        <v>3</v>
      </c>
      <c r="AH3350">
        <f>Table1[[#This Row],[H]]-Table1[[#This Row],[2B]]-Table1[[#This Row],[3B]]-Table1[[#This Row],[HR]]</f>
        <v>2</v>
      </c>
      <c r="AI3350" s="3">
        <f>IF(Table1[[#This Row],[Team_Game_Number]] &gt;_xlfn.MAXIFS(Table1[Team_Game_Number],Table1[Team],Table1[[#This Row],[Team]]) - 5,1,0)</f>
        <v>1</v>
      </c>
      <c r="AJ3350" cm="1">
        <f t="array" ref="AJ3350">MATCH(Table1[[#This Row],[Game_ID]],_xlfn.UNIQUE(_xlfn._xlws.FILTER(Table1[Game_ID],Table1[Team]=Table1[[#This Row],[Team]])),0)</f>
        <v>18</v>
      </c>
      <c r="AK3350">
        <f>IF(Table1[[#This Row],[Last5_Flag]]=1,1,0)</f>
        <v>1</v>
      </c>
      <c r="AL3350">
        <f>COUNTIFS(
    Table1[Player Name], Table1[[#This Row],[Player Name]],
    Table1[Position], Table1[[#This Row],[Position]]
)</f>
        <v>21</v>
      </c>
      <c r="AM3350" t="str" cm="1">
        <f t="array" ref="AM33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351" spans="1:39" x14ac:dyDescent="0.2">
      <c r="A3351" t="str">
        <f>TEXT(Table1[[#This Row],[Date]],"yyyymmdd") &amp; "_" &amp; (LEFT(D3351,3) &amp; "_" &amp; LEFT(E3351,3) &amp; "_" &amp; (Table1[[#This Row],[Game_no.]]))</f>
        <v>20260328_Sal_Fro_1</v>
      </c>
      <c r="B3351" s="1">
        <v>46109</v>
      </c>
      <c r="C3351" s="3">
        <v>1</v>
      </c>
      <c r="D3351" t="s">
        <v>427</v>
      </c>
      <c r="E3351" t="s">
        <v>338</v>
      </c>
      <c r="F3351" t="s">
        <v>338</v>
      </c>
      <c r="G3351" t="s">
        <v>427</v>
      </c>
      <c r="H3351" t="s">
        <v>341</v>
      </c>
      <c r="I3351" t="str">
        <f>TRIM(SUBSTITUTE(Table1[[#This Row],[Player]], " ", ""))</f>
        <v>A.Miller</v>
      </c>
      <c r="J3351">
        <v>3</v>
      </c>
      <c r="K3351">
        <v>1</v>
      </c>
      <c r="L3351">
        <v>1</v>
      </c>
      <c r="M3351">
        <v>2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f t="shared" si="143"/>
        <v>1</v>
      </c>
      <c r="W3351" t="s">
        <v>53</v>
      </c>
      <c r="X3351" s="3">
        <v>3</v>
      </c>
      <c r="Y3351">
        <v>0</v>
      </c>
      <c r="AF3351">
        <f>Table1[[#This Row],[AB]]+Table1[[#This Row],[BB]]+Table1[[#This Row],[SF]]</f>
        <v>4</v>
      </c>
      <c r="AG3351">
        <f>Table1[[#This Row],[H]]+Table1[[#This Row],[BB]]</f>
        <v>2</v>
      </c>
      <c r="AH3351">
        <f>Table1[[#This Row],[H]]-Table1[[#This Row],[2B]]-Table1[[#This Row],[3B]]-Table1[[#This Row],[HR]]</f>
        <v>1</v>
      </c>
      <c r="AI3351" s="3">
        <f>IF(Table1[[#This Row],[Team_Game_Number]] &gt;_xlfn.MAXIFS(Table1[Team_Game_Number],Table1[Team],Table1[[#This Row],[Team]]) - 5,1,0)</f>
        <v>1</v>
      </c>
      <c r="AJ3351" cm="1">
        <f t="array" ref="AJ3351">MATCH(Table1[[#This Row],[Game_ID]],_xlfn.UNIQUE(_xlfn._xlws.FILTER(Table1[Game_ID],Table1[Team]=Table1[[#This Row],[Team]])),0)</f>
        <v>18</v>
      </c>
      <c r="AK3351">
        <f>IF(Table1[[#This Row],[Last5_Flag]]=1,1,0)</f>
        <v>1</v>
      </c>
      <c r="AL3351">
        <f>COUNTIFS(
    Table1[Player Name], Table1[[#This Row],[Player Name]],
    Table1[Position], Table1[[#This Row],[Position]]
)</f>
        <v>20</v>
      </c>
      <c r="AM3351" t="str" cm="1">
        <f t="array" ref="AM33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352" spans="1:39" x14ac:dyDescent="0.2">
      <c r="A3352" t="str">
        <f>TEXT(Table1[[#This Row],[Date]],"yyyymmdd") &amp; "_" &amp; (LEFT(D3352,3) &amp; "_" &amp; LEFT(E3352,3) &amp; "_" &amp; (Table1[[#This Row],[Game_no.]]))</f>
        <v>20260328_Sal_Fro_1</v>
      </c>
      <c r="B3352" s="1">
        <v>46109</v>
      </c>
      <c r="C3352" s="3">
        <v>1</v>
      </c>
      <c r="D3352" t="s">
        <v>427</v>
      </c>
      <c r="E3352" t="s">
        <v>338</v>
      </c>
      <c r="F3352" t="s">
        <v>338</v>
      </c>
      <c r="G3352" t="s">
        <v>427</v>
      </c>
      <c r="H3352" t="s">
        <v>345</v>
      </c>
      <c r="I3352" t="str">
        <f>TRIM(SUBSTITUTE(Table1[[#This Row],[Player]], " ", ""))</f>
        <v>I.Donaldson</v>
      </c>
      <c r="J3352">
        <v>3</v>
      </c>
      <c r="K3352">
        <v>1</v>
      </c>
      <c r="L3352">
        <v>1</v>
      </c>
      <c r="M3352">
        <v>3</v>
      </c>
      <c r="N3352">
        <v>0</v>
      </c>
      <c r="O3352">
        <v>2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f t="shared" si="143"/>
        <v>1</v>
      </c>
      <c r="W3352" t="s">
        <v>43</v>
      </c>
      <c r="X3352" s="3">
        <v>4</v>
      </c>
      <c r="Y3352">
        <v>0</v>
      </c>
      <c r="AF3352">
        <f>Table1[[#This Row],[AB]]+Table1[[#This Row],[BB]]+Table1[[#This Row],[SF]]</f>
        <v>4</v>
      </c>
      <c r="AG3352">
        <f>Table1[[#This Row],[H]]+Table1[[#This Row],[BB]]</f>
        <v>1</v>
      </c>
      <c r="AH3352">
        <f>Table1[[#This Row],[H]]-Table1[[#This Row],[2B]]-Table1[[#This Row],[3B]]-Table1[[#This Row],[HR]]</f>
        <v>1</v>
      </c>
      <c r="AI3352" s="3">
        <f>IF(Table1[[#This Row],[Team_Game_Number]] &gt;_xlfn.MAXIFS(Table1[Team_Game_Number],Table1[Team],Table1[[#This Row],[Team]]) - 5,1,0)</f>
        <v>1</v>
      </c>
      <c r="AJ3352" cm="1">
        <f t="array" ref="AJ3352">MATCH(Table1[[#This Row],[Game_ID]],_xlfn.UNIQUE(_xlfn._xlws.FILTER(Table1[Game_ID],Table1[Team]=Table1[[#This Row],[Team]])),0)</f>
        <v>18</v>
      </c>
      <c r="AK3352">
        <f>IF(Table1[[#This Row],[Last5_Flag]]=1,1,0)</f>
        <v>1</v>
      </c>
      <c r="AL3352">
        <f>COUNTIFS(
    Table1[Player Name], Table1[[#This Row],[Player Name]],
    Table1[Position], Table1[[#This Row],[Position]]
)</f>
        <v>11</v>
      </c>
      <c r="AM3352" t="str" cm="1">
        <f t="array" ref="AM33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353" spans="1:39" x14ac:dyDescent="0.2">
      <c r="A3353" t="str">
        <f>TEXT(Table1[[#This Row],[Date]],"yyyymmdd") &amp; "_" &amp; (LEFT(D3353,3) &amp; "_" &amp; LEFT(E3353,3) &amp; "_" &amp; (Table1[[#This Row],[Game_no.]]))</f>
        <v>20260328_Sal_Fro_1</v>
      </c>
      <c r="B3353" s="1">
        <v>46109</v>
      </c>
      <c r="C3353" s="3">
        <v>1</v>
      </c>
      <c r="D3353" t="s">
        <v>427</v>
      </c>
      <c r="E3353" t="s">
        <v>338</v>
      </c>
      <c r="F3353" t="s">
        <v>338</v>
      </c>
      <c r="G3353" t="s">
        <v>427</v>
      </c>
      <c r="H3353" t="s">
        <v>343</v>
      </c>
      <c r="I3353" t="str">
        <f>TRIM(SUBSTITUTE(Table1[[#This Row],[Player]], " ", ""))</f>
        <v>B.Russo</v>
      </c>
      <c r="J3353">
        <v>2</v>
      </c>
      <c r="K3353">
        <v>1</v>
      </c>
      <c r="L3353">
        <v>1</v>
      </c>
      <c r="M3353">
        <v>2</v>
      </c>
      <c r="N3353">
        <v>2</v>
      </c>
      <c r="O3353">
        <v>1</v>
      </c>
      <c r="P3353">
        <v>1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f t="shared" si="143"/>
        <v>3</v>
      </c>
      <c r="W3353" t="s">
        <v>54</v>
      </c>
      <c r="X3353" s="3">
        <v>5</v>
      </c>
      <c r="Y3353">
        <v>0</v>
      </c>
      <c r="AF3353">
        <f>Table1[[#This Row],[AB]]+Table1[[#This Row],[BB]]+Table1[[#This Row],[SF]]</f>
        <v>4</v>
      </c>
      <c r="AG3353">
        <f>Table1[[#This Row],[H]]+Table1[[#This Row],[BB]]</f>
        <v>3</v>
      </c>
      <c r="AH3353">
        <f>Table1[[#This Row],[H]]-Table1[[#This Row],[2B]]-Table1[[#This Row],[3B]]-Table1[[#This Row],[HR]]</f>
        <v>0</v>
      </c>
      <c r="AI3353" s="3">
        <f>IF(Table1[[#This Row],[Team_Game_Number]] &gt;_xlfn.MAXIFS(Table1[Team_Game_Number],Table1[Team],Table1[[#This Row],[Team]]) - 5,1,0)</f>
        <v>1</v>
      </c>
      <c r="AJ3353" cm="1">
        <f t="array" ref="AJ3353">MATCH(Table1[[#This Row],[Game_ID]],_xlfn.UNIQUE(_xlfn._xlws.FILTER(Table1[Game_ID],Table1[Team]=Table1[[#This Row],[Team]])),0)</f>
        <v>18</v>
      </c>
      <c r="AK3353">
        <f>IF(Table1[[#This Row],[Last5_Flag]]=1,1,0)</f>
        <v>1</v>
      </c>
      <c r="AL3353">
        <f>COUNTIFS(
    Table1[Player Name], Table1[[#This Row],[Player Name]],
    Table1[Position], Table1[[#This Row],[Position]]
)</f>
        <v>21</v>
      </c>
      <c r="AM3353" t="str" cm="1">
        <f t="array" ref="AM33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354" spans="1:39" x14ac:dyDescent="0.2">
      <c r="A3354" t="str">
        <f>TEXT(Table1[[#This Row],[Date]],"yyyymmdd") &amp; "_" &amp; (LEFT(D3354,3) &amp; "_" &amp; LEFT(E3354,3) &amp; "_" &amp; (Table1[[#This Row],[Game_no.]]))</f>
        <v>20260328_Sal_Fro_1</v>
      </c>
      <c r="B3354" s="1">
        <v>46109</v>
      </c>
      <c r="C3354" s="3">
        <v>1</v>
      </c>
      <c r="D3354" t="s">
        <v>427</v>
      </c>
      <c r="E3354" t="s">
        <v>338</v>
      </c>
      <c r="F3354" t="s">
        <v>338</v>
      </c>
      <c r="G3354" t="s">
        <v>427</v>
      </c>
      <c r="H3354" t="s">
        <v>346</v>
      </c>
      <c r="I3354" t="str">
        <f>TRIM(SUBSTITUTE(Table1[[#This Row],[Player]], " ", ""))</f>
        <v>A.Myers</v>
      </c>
      <c r="J3354">
        <v>3</v>
      </c>
      <c r="K3354">
        <v>1</v>
      </c>
      <c r="L3354">
        <v>1</v>
      </c>
      <c r="M3354">
        <v>2</v>
      </c>
      <c r="N3354">
        <v>1</v>
      </c>
      <c r="O3354">
        <v>1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0</v>
      </c>
      <c r="V3354">
        <f t="shared" si="143"/>
        <v>5</v>
      </c>
      <c r="W3354" t="s">
        <v>50</v>
      </c>
      <c r="X3354" s="3">
        <v>6</v>
      </c>
      <c r="Y3354">
        <v>0</v>
      </c>
      <c r="AF3354">
        <f>Table1[[#This Row],[AB]]+Table1[[#This Row],[BB]]+Table1[[#This Row],[SF]]</f>
        <v>4</v>
      </c>
      <c r="AG3354">
        <f>Table1[[#This Row],[H]]+Table1[[#This Row],[BB]]</f>
        <v>2</v>
      </c>
      <c r="AH3354">
        <f>Table1[[#This Row],[H]]-Table1[[#This Row],[2B]]-Table1[[#This Row],[3B]]-Table1[[#This Row],[HR]]</f>
        <v>0</v>
      </c>
      <c r="AI3354" s="3">
        <f>IF(Table1[[#This Row],[Team_Game_Number]] &gt;_xlfn.MAXIFS(Table1[Team_Game_Number],Table1[Team],Table1[[#This Row],[Team]]) - 5,1,0)</f>
        <v>1</v>
      </c>
      <c r="AJ3354" cm="1">
        <f t="array" ref="AJ3354">MATCH(Table1[[#This Row],[Game_ID]],_xlfn.UNIQUE(_xlfn._xlws.FILTER(Table1[Game_ID],Table1[Team]=Table1[[#This Row],[Team]])),0)</f>
        <v>18</v>
      </c>
      <c r="AK3354">
        <f>IF(Table1[[#This Row],[Last5_Flag]]=1,1,0)</f>
        <v>1</v>
      </c>
      <c r="AL3354">
        <f>COUNTIFS(
    Table1[Player Name], Table1[[#This Row],[Player Name]],
    Table1[Position], Table1[[#This Row],[Position]]
)</f>
        <v>13</v>
      </c>
      <c r="AM3354" t="str" cm="1">
        <f t="array" ref="AM33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355" spans="1:39" x14ac:dyDescent="0.2">
      <c r="A3355" t="str">
        <f>TEXT(Table1[[#This Row],[Date]],"yyyymmdd") &amp; "_" &amp; (LEFT(D3355,3) &amp; "_" &amp; LEFT(E3355,3) &amp; "_" &amp; (Table1[[#This Row],[Game_no.]]))</f>
        <v>20260328_Sal_Fro_1</v>
      </c>
      <c r="B3355" s="1">
        <v>46109</v>
      </c>
      <c r="C3355" s="3">
        <v>1</v>
      </c>
      <c r="D3355" t="s">
        <v>427</v>
      </c>
      <c r="E3355" t="s">
        <v>338</v>
      </c>
      <c r="F3355" t="s">
        <v>338</v>
      </c>
      <c r="G3355" t="s">
        <v>427</v>
      </c>
      <c r="H3355" t="s">
        <v>505</v>
      </c>
      <c r="I3355" t="str">
        <f>TRIM(SUBSTITUTE(Table1[[#This Row],[Player]], " ", ""))</f>
        <v>S.Heller</v>
      </c>
      <c r="J3355">
        <v>4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1</v>
      </c>
      <c r="T3355">
        <v>0</v>
      </c>
      <c r="U3355">
        <v>0</v>
      </c>
      <c r="V3355">
        <f t="shared" ref="V3355:V3362" si="144">L3355*1+P3355*2+Q3355*3+R3355*4</f>
        <v>4</v>
      </c>
      <c r="W3355" t="s">
        <v>48</v>
      </c>
      <c r="X3355" s="3">
        <v>7</v>
      </c>
      <c r="Y3355">
        <v>0</v>
      </c>
      <c r="AF3355">
        <f>Table1[[#This Row],[AB]]+Table1[[#This Row],[BB]]+Table1[[#This Row],[SF]]</f>
        <v>4</v>
      </c>
      <c r="AG3355">
        <f>Table1[[#This Row],[H]]+Table1[[#This Row],[BB]]</f>
        <v>1</v>
      </c>
      <c r="AH3355">
        <f>Table1[[#This Row],[H]]-Table1[[#This Row],[2B]]-Table1[[#This Row],[3B]]-Table1[[#This Row],[HR]]</f>
        <v>0</v>
      </c>
      <c r="AI3355" s="3">
        <f>IF(Table1[[#This Row],[Team_Game_Number]] &gt;_xlfn.MAXIFS(Table1[Team_Game_Number],Table1[Team],Table1[[#This Row],[Team]]) - 5,1,0)</f>
        <v>1</v>
      </c>
      <c r="AJ3355" cm="1">
        <f t="array" ref="AJ3355">MATCH(Table1[[#This Row],[Game_ID]],_xlfn.UNIQUE(_xlfn._xlws.FILTER(Table1[Game_ID],Table1[Team]=Table1[[#This Row],[Team]])),0)</f>
        <v>18</v>
      </c>
      <c r="AK3355">
        <f>IF(Table1[[#This Row],[Last5_Flag]]=1,1,0)</f>
        <v>1</v>
      </c>
      <c r="AL3355">
        <f>COUNTIFS(
    Table1[Player Name], Table1[[#This Row],[Player Name]],
    Table1[Position], Table1[[#This Row],[Position]]
)</f>
        <v>2</v>
      </c>
      <c r="AM3355" t="str" cm="1">
        <f t="array" ref="AM33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356" spans="1:39" x14ac:dyDescent="0.2">
      <c r="A3356" t="str">
        <f>TEXT(Table1[[#This Row],[Date]],"yyyymmdd") &amp; "_" &amp; (LEFT(D3356,3) &amp; "_" &amp; LEFT(E3356,3) &amp; "_" &amp; (Table1[[#This Row],[Game_no.]]))</f>
        <v>20260328_Sal_Fro_1</v>
      </c>
      <c r="B3356" s="1">
        <v>46109</v>
      </c>
      <c r="C3356" s="3">
        <v>1</v>
      </c>
      <c r="D3356" t="s">
        <v>427</v>
      </c>
      <c r="E3356" t="s">
        <v>338</v>
      </c>
      <c r="F3356" t="s">
        <v>338</v>
      </c>
      <c r="G3356" t="s">
        <v>427</v>
      </c>
      <c r="H3356" t="s">
        <v>369</v>
      </c>
      <c r="I3356" t="str">
        <f>TRIM(SUBSTITUTE(Table1[[#This Row],[Player]], " ", ""))</f>
        <v>M.Gross</v>
      </c>
      <c r="J3356">
        <v>2</v>
      </c>
      <c r="K3356">
        <v>0</v>
      </c>
      <c r="L3356">
        <v>0</v>
      </c>
      <c r="M3356">
        <v>0</v>
      </c>
      <c r="N3356">
        <v>1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f t="shared" si="144"/>
        <v>0</v>
      </c>
      <c r="W3356" t="s">
        <v>52</v>
      </c>
      <c r="X3356" s="3">
        <v>8</v>
      </c>
      <c r="Y3356">
        <v>0</v>
      </c>
      <c r="AF3356">
        <f>Table1[[#This Row],[AB]]+Table1[[#This Row],[BB]]+Table1[[#This Row],[SF]]</f>
        <v>3</v>
      </c>
      <c r="AG3356">
        <f>Table1[[#This Row],[H]]+Table1[[#This Row],[BB]]</f>
        <v>1</v>
      </c>
      <c r="AH3356">
        <f>Table1[[#This Row],[H]]-Table1[[#This Row],[2B]]-Table1[[#This Row],[3B]]-Table1[[#This Row],[HR]]</f>
        <v>0</v>
      </c>
      <c r="AI3356" s="3">
        <f>IF(Table1[[#This Row],[Team_Game_Number]] &gt;_xlfn.MAXIFS(Table1[Team_Game_Number],Table1[Team],Table1[[#This Row],[Team]]) - 5,1,0)</f>
        <v>1</v>
      </c>
      <c r="AJ3356" cm="1">
        <f t="array" ref="AJ3356">MATCH(Table1[[#This Row],[Game_ID]],_xlfn.UNIQUE(_xlfn._xlws.FILTER(Table1[Game_ID],Table1[Team]=Table1[[#This Row],[Team]])),0)</f>
        <v>18</v>
      </c>
      <c r="AK3356">
        <f>IF(Table1[[#This Row],[Last5_Flag]]=1,1,0)</f>
        <v>1</v>
      </c>
      <c r="AL3356">
        <f>COUNTIFS(
    Table1[Player Name], Table1[[#This Row],[Player Name]],
    Table1[Position], Table1[[#This Row],[Position]]
)</f>
        <v>4</v>
      </c>
      <c r="AM3356" t="str" cm="1">
        <f t="array" ref="AM33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357" spans="1:39" x14ac:dyDescent="0.2">
      <c r="A3357" t="str">
        <f>TEXT(Table1[[#This Row],[Date]],"yyyymmdd") &amp; "_" &amp; (LEFT(D3357,3) &amp; "_" &amp; LEFT(E3357,3) &amp; "_" &amp; (Table1[[#This Row],[Game_no.]]))</f>
        <v>20260328_Sal_Fro_1</v>
      </c>
      <c r="B3357" s="1">
        <v>46109</v>
      </c>
      <c r="C3357" s="3">
        <v>1</v>
      </c>
      <c r="D3357" t="s">
        <v>427</v>
      </c>
      <c r="E3357" t="s">
        <v>338</v>
      </c>
      <c r="F3357" t="s">
        <v>338</v>
      </c>
      <c r="G3357" t="s">
        <v>427</v>
      </c>
      <c r="H3357" t="s">
        <v>372</v>
      </c>
      <c r="I3357" t="str">
        <f>TRIM(SUBSTITUTE(Table1[[#This Row],[Player]], " ", ""))</f>
        <v>R.Durnall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f t="shared" si="144"/>
        <v>0</v>
      </c>
      <c r="W3357" t="s">
        <v>74</v>
      </c>
      <c r="X3357" s="3">
        <v>8</v>
      </c>
      <c r="Y3357">
        <v>0</v>
      </c>
      <c r="AF3357">
        <f>Table1[[#This Row],[AB]]+Table1[[#This Row],[BB]]+Table1[[#This Row],[SF]]</f>
        <v>1</v>
      </c>
      <c r="AG3357">
        <f>Table1[[#This Row],[H]]+Table1[[#This Row],[BB]]</f>
        <v>0</v>
      </c>
      <c r="AH3357">
        <f>Table1[[#This Row],[H]]-Table1[[#This Row],[2B]]-Table1[[#This Row],[3B]]-Table1[[#This Row],[HR]]</f>
        <v>0</v>
      </c>
      <c r="AI3357" s="3">
        <f>IF(Table1[[#This Row],[Team_Game_Number]] &gt;_xlfn.MAXIFS(Table1[Team_Game_Number],Table1[Team],Table1[[#This Row],[Team]]) - 5,1,0)</f>
        <v>1</v>
      </c>
      <c r="AJ3357" cm="1">
        <f t="array" ref="AJ3357">MATCH(Table1[[#This Row],[Game_ID]],_xlfn.UNIQUE(_xlfn._xlws.FILTER(Table1[Game_ID],Table1[Team]=Table1[[#This Row],[Team]])),0)</f>
        <v>18</v>
      </c>
      <c r="AK3357">
        <f>IF(Table1[[#This Row],[Last5_Flag]]=1,1,0)</f>
        <v>1</v>
      </c>
      <c r="AL3357">
        <f>COUNTIFS(
    Table1[Player Name], Table1[[#This Row],[Player Name]],
    Table1[Position], Table1[[#This Row],[Position]]
)</f>
        <v>3</v>
      </c>
      <c r="AM3357" t="str" cm="1">
        <f t="array" ref="AM33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58" spans="1:39" x14ac:dyDescent="0.2">
      <c r="A3358" t="str">
        <f>TEXT(Table1[[#This Row],[Date]],"yyyymmdd") &amp; "_" &amp; (LEFT(D3358,3) &amp; "_" &amp; LEFT(E3358,3) &amp; "_" &amp; (Table1[[#This Row],[Game_no.]]))</f>
        <v>20260328_Sal_Fro_1</v>
      </c>
      <c r="B3358" s="1">
        <v>46109</v>
      </c>
      <c r="C3358" s="3">
        <v>1</v>
      </c>
      <c r="D3358" t="s">
        <v>427</v>
      </c>
      <c r="E3358" t="s">
        <v>338</v>
      </c>
      <c r="F3358" t="s">
        <v>338</v>
      </c>
      <c r="G3358" t="s">
        <v>427</v>
      </c>
      <c r="H3358" t="s">
        <v>340</v>
      </c>
      <c r="I3358" t="str">
        <f>TRIM(SUBSTITUTE(Table1[[#This Row],[Player]], " ", ""))</f>
        <v>Z.Marinello</v>
      </c>
      <c r="J3358">
        <v>2</v>
      </c>
      <c r="K3358">
        <v>1</v>
      </c>
      <c r="L3358">
        <v>1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f t="shared" si="144"/>
        <v>1</v>
      </c>
      <c r="W3358" t="s">
        <v>7</v>
      </c>
      <c r="X3358" s="3">
        <v>9</v>
      </c>
      <c r="Y3358">
        <v>0</v>
      </c>
      <c r="AF3358">
        <f>Table1[[#This Row],[AB]]+Table1[[#This Row],[BB]]+Table1[[#This Row],[SF]]</f>
        <v>3</v>
      </c>
      <c r="AG3358">
        <f>Table1[[#This Row],[H]]+Table1[[#This Row],[BB]]</f>
        <v>2</v>
      </c>
      <c r="AH3358">
        <f>Table1[[#This Row],[H]]-Table1[[#This Row],[2B]]-Table1[[#This Row],[3B]]-Table1[[#This Row],[HR]]</f>
        <v>1</v>
      </c>
      <c r="AI3358" s="3">
        <f>IF(Table1[[#This Row],[Team_Game_Number]] &gt;_xlfn.MAXIFS(Table1[Team_Game_Number],Table1[Team],Table1[[#This Row],[Team]]) - 5,1,0)</f>
        <v>1</v>
      </c>
      <c r="AJ3358" cm="1">
        <f t="array" ref="AJ3358">MATCH(Table1[[#This Row],[Game_ID]],_xlfn.UNIQUE(_xlfn._xlws.FILTER(Table1[Game_ID],Table1[Team]=Table1[[#This Row],[Team]])),0)</f>
        <v>18</v>
      </c>
      <c r="AK3358">
        <f>IF(Table1[[#This Row],[Last5_Flag]]=1,1,0)</f>
        <v>1</v>
      </c>
      <c r="AL3358">
        <f>COUNTIFS(
    Table1[Player Name], Table1[[#This Row],[Player Name]],
    Table1[Position], Table1[[#This Row],[Position]]
)</f>
        <v>16</v>
      </c>
      <c r="AM3358" t="str" cm="1">
        <f t="array" ref="AM33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359" spans="1:39" x14ac:dyDescent="0.2">
      <c r="A3359" t="str">
        <f>TEXT(Table1[[#This Row],[Date]],"yyyymmdd") &amp; "_" &amp; (LEFT(D3359,3) &amp; "_" &amp; LEFT(E3359,3) &amp; "_" &amp; (Table1[[#This Row],[Game_no.]]))</f>
        <v>20260328_Sal_Fro_1</v>
      </c>
      <c r="B3359" s="1">
        <v>46109</v>
      </c>
      <c r="C3359" s="3">
        <v>1</v>
      </c>
      <c r="D3359" t="s">
        <v>427</v>
      </c>
      <c r="E3359" t="s">
        <v>338</v>
      </c>
      <c r="F3359" t="s">
        <v>338</v>
      </c>
      <c r="G3359" t="s">
        <v>427</v>
      </c>
      <c r="H3359" t="s">
        <v>355</v>
      </c>
      <c r="I3359" t="str">
        <f>TRIM(SUBSTITUTE(Table1[[#This Row],[Player]], " ", ""))</f>
        <v>I.Dietrich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f t="shared" si="144"/>
        <v>0</v>
      </c>
      <c r="W3359" t="s">
        <v>58</v>
      </c>
      <c r="X3359" s="3"/>
      <c r="Y3359">
        <v>0</v>
      </c>
      <c r="Z3359">
        <v>4</v>
      </c>
      <c r="AA3359">
        <v>5</v>
      </c>
      <c r="AB3359">
        <v>1</v>
      </c>
      <c r="AC3359">
        <v>1</v>
      </c>
      <c r="AD3359">
        <v>0</v>
      </c>
      <c r="AE3359">
        <v>1</v>
      </c>
      <c r="AF3359">
        <f>Table1[[#This Row],[AB]]+Table1[[#This Row],[BB]]+Table1[[#This Row],[SF]]</f>
        <v>0</v>
      </c>
      <c r="AG3359">
        <f>Table1[[#This Row],[H]]+Table1[[#This Row],[BB]]</f>
        <v>0</v>
      </c>
      <c r="AH3359">
        <f>Table1[[#This Row],[H]]-Table1[[#This Row],[2B]]-Table1[[#This Row],[3B]]-Table1[[#This Row],[HR]]</f>
        <v>0</v>
      </c>
      <c r="AI3359" s="3">
        <f>IF(Table1[[#This Row],[Team_Game_Number]] &gt;_xlfn.MAXIFS(Table1[Team_Game_Number],Table1[Team],Table1[[#This Row],[Team]]) - 5,1,0)</f>
        <v>1</v>
      </c>
      <c r="AJ3359" cm="1">
        <f t="array" ref="AJ3359">MATCH(Table1[[#This Row],[Game_ID]],_xlfn.UNIQUE(_xlfn._xlws.FILTER(Table1[Game_ID],Table1[Team]=Table1[[#This Row],[Team]])),0)</f>
        <v>18</v>
      </c>
      <c r="AK3359">
        <f>IF(Table1[[#This Row],[Last5_Flag]]=1,1,0)</f>
        <v>1</v>
      </c>
      <c r="AL3359">
        <f>COUNTIFS(
    Table1[Player Name], Table1[[#This Row],[Player Name]],
    Table1[Position], Table1[[#This Row],[Position]]
)</f>
        <v>10</v>
      </c>
      <c r="AM3359" t="str" cm="1">
        <f t="array" ref="AM33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360" spans="1:39" x14ac:dyDescent="0.2">
      <c r="A3360" t="str">
        <f>TEXT(Table1[[#This Row],[Date]],"yyyymmdd") &amp; "_" &amp; (LEFT(D3360,3) &amp; "_" &amp; LEFT(E3360,3) &amp; "_" &amp; (Table1[[#This Row],[Game_no.]]))</f>
        <v>20260328_Sal_Fro_1</v>
      </c>
      <c r="B3360" s="1">
        <v>46109</v>
      </c>
      <c r="C3360" s="3">
        <v>1</v>
      </c>
      <c r="D3360" t="s">
        <v>427</v>
      </c>
      <c r="E3360" t="s">
        <v>338</v>
      </c>
      <c r="F3360" t="s">
        <v>338</v>
      </c>
      <c r="G3360" t="s">
        <v>427</v>
      </c>
      <c r="H3360" t="s">
        <v>55</v>
      </c>
      <c r="I3360" t="str">
        <f>TRIM(SUBSTITUTE(Table1[[#This Row],[Player]], " ", ""))</f>
        <v>M.Smith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f t="shared" si="144"/>
        <v>0</v>
      </c>
      <c r="W3360" t="s">
        <v>58</v>
      </c>
      <c r="X3360" s="3"/>
      <c r="Y3360">
        <v>0</v>
      </c>
      <c r="Z3360">
        <v>1</v>
      </c>
      <c r="AA3360">
        <v>0</v>
      </c>
      <c r="AB3360">
        <v>0</v>
      </c>
      <c r="AC3360">
        <v>0</v>
      </c>
      <c r="AD3360">
        <v>1</v>
      </c>
      <c r="AE3360">
        <v>1</v>
      </c>
      <c r="AF3360">
        <f>Table1[[#This Row],[AB]]+Table1[[#This Row],[BB]]+Table1[[#This Row],[SF]]</f>
        <v>0</v>
      </c>
      <c r="AG3360">
        <f>Table1[[#This Row],[H]]+Table1[[#This Row],[BB]]</f>
        <v>0</v>
      </c>
      <c r="AH3360">
        <f>Table1[[#This Row],[H]]-Table1[[#This Row],[2B]]-Table1[[#This Row],[3B]]-Table1[[#This Row],[HR]]</f>
        <v>0</v>
      </c>
      <c r="AI3360" s="3">
        <f>IF(Table1[[#This Row],[Team_Game_Number]] &gt;_xlfn.MAXIFS(Table1[Team_Game_Number],Table1[Team],Table1[[#This Row],[Team]]) - 5,1,0)</f>
        <v>1</v>
      </c>
      <c r="AJ3360" cm="1">
        <f t="array" ref="AJ3360">MATCH(Table1[[#This Row],[Game_ID]],_xlfn.UNIQUE(_xlfn._xlws.FILTER(Table1[Game_ID],Table1[Team]=Table1[[#This Row],[Team]])),0)</f>
        <v>18</v>
      </c>
      <c r="AK3360">
        <f>IF(Table1[[#This Row],[Last5_Flag]]=1,1,0)</f>
        <v>1</v>
      </c>
      <c r="AL3360">
        <f>COUNTIFS(
    Table1[Player Name], Table1[[#This Row],[Player Name]],
    Table1[Position], Table1[[#This Row],[Position]]
)</f>
        <v>3</v>
      </c>
      <c r="AM3360" t="str" cm="1">
        <f t="array" ref="AM33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361" spans="1:39" x14ac:dyDescent="0.2">
      <c r="A3361" t="str">
        <f>TEXT(Table1[[#This Row],[Date]],"yyyymmdd") &amp; "_" &amp; (LEFT(D3361,3) &amp; "_" &amp; LEFT(E3361,3) &amp; "_" &amp; (Table1[[#This Row],[Game_no.]]))</f>
        <v>20260328_Con_D&amp;E_1</v>
      </c>
      <c r="B3361" s="1">
        <v>46109</v>
      </c>
      <c r="C3361" s="3">
        <v>1</v>
      </c>
      <c r="D3361" t="s">
        <v>97</v>
      </c>
      <c r="E3361" t="s">
        <v>42</v>
      </c>
      <c r="F3361" t="s">
        <v>97</v>
      </c>
      <c r="G3361" t="s">
        <v>42</v>
      </c>
      <c r="H3361" t="s">
        <v>98</v>
      </c>
      <c r="I3361" t="str">
        <f>TRIM(SUBSTITUTE(Table1[[#This Row],[Player]], " ", ""))</f>
        <v>K.Morgan</v>
      </c>
      <c r="J3361">
        <v>2</v>
      </c>
      <c r="K3361">
        <v>2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f t="shared" si="144"/>
        <v>0</v>
      </c>
      <c r="W3361" t="s">
        <v>8</v>
      </c>
      <c r="X3361" s="3">
        <v>1</v>
      </c>
      <c r="Y3361">
        <v>0</v>
      </c>
      <c r="AF3361">
        <f>Table1[[#This Row],[AB]]+Table1[[#This Row],[BB]]+Table1[[#This Row],[SF]]</f>
        <v>2</v>
      </c>
      <c r="AG3361">
        <f>Table1[[#This Row],[H]]+Table1[[#This Row],[BB]]</f>
        <v>0</v>
      </c>
      <c r="AH3361">
        <f>Table1[[#This Row],[H]]-Table1[[#This Row],[2B]]-Table1[[#This Row],[3B]]-Table1[[#This Row],[HR]]</f>
        <v>0</v>
      </c>
      <c r="AI3361" s="3">
        <f>IF(Table1[[#This Row],[Team_Game_Number]] &gt;_xlfn.MAXIFS(Table1[Team_Game_Number],Table1[Team],Table1[[#This Row],[Team]]) - 5,1,0)</f>
        <v>1</v>
      </c>
      <c r="AJ3361" cm="1">
        <f t="array" ref="AJ3361">MATCH(Table1[[#This Row],[Game_ID]],_xlfn.UNIQUE(_xlfn._xlws.FILTER(Table1[Game_ID],Table1[Team]=Table1[[#This Row],[Team]])),0)</f>
        <v>25</v>
      </c>
      <c r="AK3361">
        <f>IF(Table1[[#This Row],[Last5_Flag]]=1,1,0)</f>
        <v>1</v>
      </c>
      <c r="AL3361">
        <f>COUNTIFS(
    Table1[Player Name], Table1[[#This Row],[Player Name]],
    Table1[Position], Table1[[#This Row],[Position]]
)</f>
        <v>28</v>
      </c>
      <c r="AM3361" t="str" cm="1">
        <f t="array" ref="AM33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362" spans="1:39" x14ac:dyDescent="0.2">
      <c r="A3362" t="str">
        <f>TEXT(Table1[[#This Row],[Date]],"yyyymmdd") &amp; "_" &amp; (LEFT(D3362,3) &amp; "_" &amp; LEFT(E3362,3) &amp; "_" &amp; (Table1[[#This Row],[Game_no.]]))</f>
        <v>20260328_Con_D&amp;E_1</v>
      </c>
      <c r="B3362" s="1">
        <v>46109</v>
      </c>
      <c r="C3362" s="3">
        <v>1</v>
      </c>
      <c r="D3362" t="s">
        <v>97</v>
      </c>
      <c r="E3362" t="s">
        <v>42</v>
      </c>
      <c r="F3362" t="s">
        <v>97</v>
      </c>
      <c r="G3362" t="s">
        <v>42</v>
      </c>
      <c r="H3362" t="s">
        <v>101</v>
      </c>
      <c r="I3362" t="str">
        <f>TRIM(SUBSTITUTE(Table1[[#This Row],[Player]], " ", ""))</f>
        <v>L.Lewis</v>
      </c>
      <c r="J3362">
        <v>3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f t="shared" si="144"/>
        <v>1</v>
      </c>
      <c r="W3362" t="s">
        <v>48</v>
      </c>
      <c r="X3362" s="3">
        <v>2</v>
      </c>
      <c r="Y3362">
        <v>0</v>
      </c>
      <c r="AF3362">
        <f>Table1[[#This Row],[AB]]+Table1[[#This Row],[BB]]+Table1[[#This Row],[SF]]</f>
        <v>3</v>
      </c>
      <c r="AG3362">
        <f>Table1[[#This Row],[H]]+Table1[[#This Row],[BB]]</f>
        <v>1</v>
      </c>
      <c r="AH3362">
        <f>Table1[[#This Row],[H]]-Table1[[#This Row],[2B]]-Table1[[#This Row],[3B]]-Table1[[#This Row],[HR]]</f>
        <v>1</v>
      </c>
      <c r="AI3362" s="3">
        <f>IF(Table1[[#This Row],[Team_Game_Number]] &gt;_xlfn.MAXIFS(Table1[Team_Game_Number],Table1[Team],Table1[[#This Row],[Team]]) - 5,1,0)</f>
        <v>1</v>
      </c>
      <c r="AJ3362" cm="1">
        <f t="array" ref="AJ3362">MATCH(Table1[[#This Row],[Game_ID]],_xlfn.UNIQUE(_xlfn._xlws.FILTER(Table1[Game_ID],Table1[Team]=Table1[[#This Row],[Team]])),0)</f>
        <v>25</v>
      </c>
      <c r="AK3362">
        <f>IF(Table1[[#This Row],[Last5_Flag]]=1,1,0)</f>
        <v>1</v>
      </c>
      <c r="AL3362">
        <f>COUNTIFS(
    Table1[Player Name], Table1[[#This Row],[Player Name]],
    Table1[Position], Table1[[#This Row],[Position]]
)</f>
        <v>28</v>
      </c>
      <c r="AM3362" t="str" cm="1">
        <f t="array" ref="AM33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363" spans="1:39" x14ac:dyDescent="0.2">
      <c r="A3363" t="str">
        <f>TEXT(Table1[[#This Row],[Date]],"yyyymmdd") &amp; "_" &amp; (LEFT(D3363,3) &amp; "_" &amp; LEFT(E3363,3) &amp; "_" &amp; (Table1[[#This Row],[Game_no.]]))</f>
        <v>20260328_Con_D&amp;E_1</v>
      </c>
      <c r="B3363" s="1">
        <v>46109</v>
      </c>
      <c r="C3363" s="3">
        <v>1</v>
      </c>
      <c r="D3363" t="s">
        <v>97</v>
      </c>
      <c r="E3363" t="s">
        <v>42</v>
      </c>
      <c r="F3363" t="s">
        <v>97</v>
      </c>
      <c r="G3363" t="s">
        <v>42</v>
      </c>
      <c r="H3363" t="s">
        <v>100</v>
      </c>
      <c r="I3363" t="str">
        <f>TRIM(SUBSTITUTE(Table1[[#This Row],[Player]], " ", ""))</f>
        <v>M.Hollis</v>
      </c>
      <c r="J3363">
        <v>3</v>
      </c>
      <c r="K3363">
        <v>0</v>
      </c>
      <c r="L3363">
        <v>1</v>
      </c>
      <c r="M3363">
        <v>1</v>
      </c>
      <c r="N3363">
        <v>0</v>
      </c>
      <c r="O3363">
        <v>1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f t="shared" ref="V3363:V3381" si="145">L3363*1+P3363*2+Q3363*3+R3363*4</f>
        <v>3</v>
      </c>
      <c r="W3363" t="s">
        <v>58</v>
      </c>
      <c r="X3363" s="3">
        <v>3</v>
      </c>
      <c r="Y3363">
        <v>1</v>
      </c>
      <c r="Z3363">
        <v>7</v>
      </c>
      <c r="AA3363">
        <v>6</v>
      </c>
      <c r="AB3363">
        <v>0</v>
      </c>
      <c r="AC3363">
        <v>0</v>
      </c>
      <c r="AD3363">
        <v>2</v>
      </c>
      <c r="AE3363">
        <v>2</v>
      </c>
      <c r="AF3363">
        <f>Table1[[#This Row],[AB]]+Table1[[#This Row],[BB]]+Table1[[#This Row],[SF]]</f>
        <v>3</v>
      </c>
      <c r="AG3363">
        <f>Table1[[#This Row],[H]]+Table1[[#This Row],[BB]]</f>
        <v>1</v>
      </c>
      <c r="AH3363">
        <f>Table1[[#This Row],[H]]-Table1[[#This Row],[2B]]-Table1[[#This Row],[3B]]-Table1[[#This Row],[HR]]</f>
        <v>0</v>
      </c>
      <c r="AI3363" s="3">
        <f>IF(Table1[[#This Row],[Team_Game_Number]] &gt;_xlfn.MAXIFS(Table1[Team_Game_Number],Table1[Team],Table1[[#This Row],[Team]]) - 5,1,0)</f>
        <v>1</v>
      </c>
      <c r="AJ3363" cm="1">
        <f t="array" ref="AJ3363">MATCH(Table1[[#This Row],[Game_ID]],_xlfn.UNIQUE(_xlfn._xlws.FILTER(Table1[Game_ID],Table1[Team]=Table1[[#This Row],[Team]])),0)</f>
        <v>25</v>
      </c>
      <c r="AK3363">
        <f>IF(Table1[[#This Row],[Last5_Flag]]=1,1,0)</f>
        <v>1</v>
      </c>
      <c r="AL3363">
        <f>COUNTIFS(
    Table1[Player Name], Table1[[#This Row],[Player Name]],
    Table1[Position], Table1[[#This Row],[Position]]
)</f>
        <v>10</v>
      </c>
      <c r="AM3363" t="str" cm="1">
        <f t="array" ref="AM33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364" spans="1:39" x14ac:dyDescent="0.2">
      <c r="A3364" t="str">
        <f>TEXT(Table1[[#This Row],[Date]],"yyyymmdd") &amp; "_" &amp; (LEFT(D3364,3) &amp; "_" &amp; LEFT(E3364,3) &amp; "_" &amp; (Table1[[#This Row],[Game_no.]]))</f>
        <v>20260328_Con_D&amp;E_1</v>
      </c>
      <c r="B3364" s="1">
        <v>46109</v>
      </c>
      <c r="C3364" s="3">
        <v>1</v>
      </c>
      <c r="D3364" t="s">
        <v>97</v>
      </c>
      <c r="E3364" t="s">
        <v>42</v>
      </c>
      <c r="F3364" t="s">
        <v>97</v>
      </c>
      <c r="G3364" t="s">
        <v>42</v>
      </c>
      <c r="H3364" t="s">
        <v>232</v>
      </c>
      <c r="I3364" t="str">
        <f>TRIM(SUBSTITUTE(Table1[[#This Row],[Player]], " ", ""))</f>
        <v>M.Gregory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f t="shared" si="145"/>
        <v>0</v>
      </c>
      <c r="W3364" t="s">
        <v>73</v>
      </c>
      <c r="X3364" s="3"/>
      <c r="Y3364">
        <v>0</v>
      </c>
      <c r="AF3364">
        <f>Table1[[#This Row],[AB]]+Table1[[#This Row],[BB]]+Table1[[#This Row],[SF]]</f>
        <v>0</v>
      </c>
      <c r="AG3364">
        <f>Table1[[#This Row],[H]]+Table1[[#This Row],[BB]]</f>
        <v>0</v>
      </c>
      <c r="AH3364">
        <f>Table1[[#This Row],[H]]-Table1[[#This Row],[2B]]-Table1[[#This Row],[3B]]-Table1[[#This Row],[HR]]</f>
        <v>0</v>
      </c>
      <c r="AI3364" s="3">
        <f>IF(Table1[[#This Row],[Team_Game_Number]] &gt;_xlfn.MAXIFS(Table1[Team_Game_Number],Table1[Team],Table1[[#This Row],[Team]]) - 5,1,0)</f>
        <v>1</v>
      </c>
      <c r="AJ3364" cm="1">
        <f t="array" ref="AJ3364">MATCH(Table1[[#This Row],[Game_ID]],_xlfn.UNIQUE(_xlfn._xlws.FILTER(Table1[Game_ID],Table1[Team]=Table1[[#This Row],[Team]])),0)</f>
        <v>25</v>
      </c>
      <c r="AK3364">
        <f>IF(Table1[[#This Row],[Last5_Flag]]=1,1,0)</f>
        <v>1</v>
      </c>
      <c r="AL3364">
        <f>COUNTIFS(
    Table1[Player Name], Table1[[#This Row],[Player Name]],
    Table1[Position], Table1[[#This Row],[Position]]
)</f>
        <v>8</v>
      </c>
      <c r="AM3364" t="str" cm="1">
        <f t="array" ref="AM33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65" spans="1:39" x14ac:dyDescent="0.2">
      <c r="A3365" t="str">
        <f>TEXT(Table1[[#This Row],[Date]],"yyyymmdd") &amp; "_" &amp; (LEFT(D3365,3) &amp; "_" &amp; LEFT(E3365,3) &amp; "_" &amp; (Table1[[#This Row],[Game_no.]]))</f>
        <v>20260328_Con_D&amp;E_1</v>
      </c>
      <c r="B3365" s="1">
        <v>46109</v>
      </c>
      <c r="C3365" s="3">
        <v>1</v>
      </c>
      <c r="D3365" t="s">
        <v>97</v>
      </c>
      <c r="E3365" t="s">
        <v>42</v>
      </c>
      <c r="F3365" t="s">
        <v>97</v>
      </c>
      <c r="G3365" t="s">
        <v>42</v>
      </c>
      <c r="H3365" t="s">
        <v>111</v>
      </c>
      <c r="I3365" t="str">
        <f>TRIM(SUBSTITUTE(Table1[[#This Row],[Player]], " ", ""))</f>
        <v>H.Niten</v>
      </c>
      <c r="J3365">
        <v>3</v>
      </c>
      <c r="K3365">
        <v>0</v>
      </c>
      <c r="L3365">
        <v>0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f t="shared" si="145"/>
        <v>0</v>
      </c>
      <c r="W3365" t="s">
        <v>54</v>
      </c>
      <c r="X3365" s="3">
        <v>4</v>
      </c>
      <c r="Y3365">
        <v>0</v>
      </c>
      <c r="AF3365">
        <f>Table1[[#This Row],[AB]]+Table1[[#This Row],[BB]]+Table1[[#This Row],[SF]]</f>
        <v>3</v>
      </c>
      <c r="AG3365">
        <f>Table1[[#This Row],[H]]+Table1[[#This Row],[BB]]</f>
        <v>0</v>
      </c>
      <c r="AH3365">
        <f>Table1[[#This Row],[H]]-Table1[[#This Row],[2B]]-Table1[[#This Row],[3B]]-Table1[[#This Row],[HR]]</f>
        <v>0</v>
      </c>
      <c r="AI3365" s="3">
        <f>IF(Table1[[#This Row],[Team_Game_Number]] &gt;_xlfn.MAXIFS(Table1[Team_Game_Number],Table1[Team],Table1[[#This Row],[Team]]) - 5,1,0)</f>
        <v>1</v>
      </c>
      <c r="AJ3365" cm="1">
        <f t="array" ref="AJ3365">MATCH(Table1[[#This Row],[Game_ID]],_xlfn.UNIQUE(_xlfn._xlws.FILTER(Table1[Game_ID],Table1[Team]=Table1[[#This Row],[Team]])),0)</f>
        <v>25</v>
      </c>
      <c r="AK3365">
        <f>IF(Table1[[#This Row],[Last5_Flag]]=1,1,0)</f>
        <v>1</v>
      </c>
      <c r="AL3365">
        <f>COUNTIFS(
    Table1[Player Name], Table1[[#This Row],[Player Name]],
    Table1[Position], Table1[[#This Row],[Position]]
)</f>
        <v>7</v>
      </c>
      <c r="AM3365" t="str" cm="1">
        <f t="array" ref="AM33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366" spans="1:39" x14ac:dyDescent="0.2">
      <c r="A3366" t="str">
        <f>TEXT(Table1[[#This Row],[Date]],"yyyymmdd") &amp; "_" &amp; (LEFT(D3366,3) &amp; "_" &amp; LEFT(E3366,3) &amp; "_" &amp; (Table1[[#This Row],[Game_no.]]))</f>
        <v>20260328_Con_D&amp;E_1</v>
      </c>
      <c r="B3366" s="1">
        <v>46109</v>
      </c>
      <c r="C3366" s="3">
        <v>1</v>
      </c>
      <c r="D3366" t="s">
        <v>97</v>
      </c>
      <c r="E3366" t="s">
        <v>42</v>
      </c>
      <c r="F3366" t="s">
        <v>97</v>
      </c>
      <c r="G3366" t="s">
        <v>42</v>
      </c>
      <c r="H3366" t="s">
        <v>104</v>
      </c>
      <c r="I3366" t="str">
        <f>TRIM(SUBSTITUTE(Table1[[#This Row],[Player]], " ", ""))</f>
        <v>K.McCord</v>
      </c>
      <c r="J3366">
        <v>1</v>
      </c>
      <c r="K3366">
        <v>0</v>
      </c>
      <c r="L3366">
        <v>0</v>
      </c>
      <c r="M3366">
        <v>0</v>
      </c>
      <c r="N3366">
        <v>2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f t="shared" si="145"/>
        <v>0</v>
      </c>
      <c r="W3366" t="s">
        <v>7</v>
      </c>
      <c r="X3366" s="3">
        <v>5</v>
      </c>
      <c r="Y3366">
        <v>0</v>
      </c>
      <c r="AF3366">
        <f>Table1[[#This Row],[AB]]+Table1[[#This Row],[BB]]+Table1[[#This Row],[SF]]</f>
        <v>3</v>
      </c>
      <c r="AG3366">
        <f>Table1[[#This Row],[H]]+Table1[[#This Row],[BB]]</f>
        <v>2</v>
      </c>
      <c r="AH3366">
        <f>Table1[[#This Row],[H]]-Table1[[#This Row],[2B]]-Table1[[#This Row],[3B]]-Table1[[#This Row],[HR]]</f>
        <v>0</v>
      </c>
      <c r="AI3366" s="3">
        <f>IF(Table1[[#This Row],[Team_Game_Number]] &gt;_xlfn.MAXIFS(Table1[Team_Game_Number],Table1[Team],Table1[[#This Row],[Team]]) - 5,1,0)</f>
        <v>1</v>
      </c>
      <c r="AJ3366" cm="1">
        <f t="array" ref="AJ3366">MATCH(Table1[[#This Row],[Game_ID]],_xlfn.UNIQUE(_xlfn._xlws.FILTER(Table1[Game_ID],Table1[Team]=Table1[[#This Row],[Team]])),0)</f>
        <v>25</v>
      </c>
      <c r="AK3366">
        <f>IF(Table1[[#This Row],[Last5_Flag]]=1,1,0)</f>
        <v>1</v>
      </c>
      <c r="AL3366">
        <f>COUNTIFS(
    Table1[Player Name], Table1[[#This Row],[Player Name]],
    Table1[Position], Table1[[#This Row],[Position]]
)</f>
        <v>22</v>
      </c>
      <c r="AM3366" t="str" cm="1">
        <f t="array" ref="AM33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367" spans="1:39" x14ac:dyDescent="0.2">
      <c r="A3367" t="str">
        <f>TEXT(Table1[[#This Row],[Date]],"yyyymmdd") &amp; "_" &amp; (LEFT(D3367,3) &amp; "_" &amp; LEFT(E3367,3) &amp; "_" &amp; (Table1[[#This Row],[Game_no.]]))</f>
        <v>20260328_Con_D&amp;E_1</v>
      </c>
      <c r="B3367" s="1">
        <v>46109</v>
      </c>
      <c r="C3367" s="3">
        <v>1</v>
      </c>
      <c r="D3367" t="s">
        <v>97</v>
      </c>
      <c r="E3367" t="s">
        <v>42</v>
      </c>
      <c r="F3367" t="s">
        <v>97</v>
      </c>
      <c r="G3367" t="s">
        <v>42</v>
      </c>
      <c r="H3367" t="s">
        <v>103</v>
      </c>
      <c r="I3367" t="str">
        <f>TRIM(SUBSTITUTE(Table1[[#This Row],[Player]], " ", ""))</f>
        <v>M.Gleason</v>
      </c>
      <c r="J3367">
        <v>3</v>
      </c>
      <c r="K3367">
        <v>0</v>
      </c>
      <c r="L3367">
        <v>0</v>
      </c>
      <c r="M3367">
        <v>0</v>
      </c>
      <c r="N3367">
        <v>0</v>
      </c>
      <c r="O3367">
        <v>2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f t="shared" si="145"/>
        <v>0</v>
      </c>
      <c r="W3367" t="s">
        <v>53</v>
      </c>
      <c r="X3367" s="3">
        <v>6</v>
      </c>
      <c r="Y3367">
        <v>0</v>
      </c>
      <c r="AF3367">
        <f>Table1[[#This Row],[AB]]+Table1[[#This Row],[BB]]+Table1[[#This Row],[SF]]</f>
        <v>3</v>
      </c>
      <c r="AG3367">
        <f>Table1[[#This Row],[H]]+Table1[[#This Row],[BB]]</f>
        <v>0</v>
      </c>
      <c r="AH3367">
        <f>Table1[[#This Row],[H]]-Table1[[#This Row],[2B]]-Table1[[#This Row],[3B]]-Table1[[#This Row],[HR]]</f>
        <v>0</v>
      </c>
      <c r="AI3367" s="3">
        <f>IF(Table1[[#This Row],[Team_Game_Number]] &gt;_xlfn.MAXIFS(Table1[Team_Game_Number],Table1[Team],Table1[[#This Row],[Team]]) - 5,1,0)</f>
        <v>1</v>
      </c>
      <c r="AJ3367" cm="1">
        <f t="array" ref="AJ3367">MATCH(Table1[[#This Row],[Game_ID]],_xlfn.UNIQUE(_xlfn._xlws.FILTER(Table1[Game_ID],Table1[Team]=Table1[[#This Row],[Team]])),0)</f>
        <v>25</v>
      </c>
      <c r="AK3367">
        <f>IF(Table1[[#This Row],[Last5_Flag]]=1,1,0)</f>
        <v>1</v>
      </c>
      <c r="AL3367">
        <f>COUNTIFS(
    Table1[Player Name], Table1[[#This Row],[Player Name]],
    Table1[Position], Table1[[#This Row],[Position]]
)</f>
        <v>21</v>
      </c>
      <c r="AM3367" t="str" cm="1">
        <f t="array" ref="AM33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368" spans="1:39" x14ac:dyDescent="0.2">
      <c r="A3368" t="str">
        <f>TEXT(Table1[[#This Row],[Date]],"yyyymmdd") &amp; "_" &amp; (LEFT(D3368,3) &amp; "_" &amp; LEFT(E3368,3) &amp; "_" &amp; (Table1[[#This Row],[Game_no.]]))</f>
        <v>20260328_Con_D&amp;E_1</v>
      </c>
      <c r="B3368" s="1">
        <v>46109</v>
      </c>
      <c r="C3368" s="3">
        <v>1</v>
      </c>
      <c r="D3368" t="s">
        <v>97</v>
      </c>
      <c r="E3368" t="s">
        <v>42</v>
      </c>
      <c r="F3368" t="s">
        <v>97</v>
      </c>
      <c r="G3368" t="s">
        <v>42</v>
      </c>
      <c r="H3368" t="s">
        <v>102</v>
      </c>
      <c r="I3368" t="str">
        <f>TRIM(SUBSTITUTE(Table1[[#This Row],[Player]], " ", ""))</f>
        <v>A.Giles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f t="shared" si="145"/>
        <v>0</v>
      </c>
      <c r="W3368" t="s">
        <v>57</v>
      </c>
      <c r="X3368" s="3">
        <v>7</v>
      </c>
      <c r="Y3368">
        <v>0</v>
      </c>
      <c r="AF3368">
        <f>Table1[[#This Row],[AB]]+Table1[[#This Row],[BB]]+Table1[[#This Row],[SF]]</f>
        <v>1</v>
      </c>
      <c r="AG3368">
        <f>Table1[[#This Row],[H]]+Table1[[#This Row],[BB]]</f>
        <v>0</v>
      </c>
      <c r="AH3368">
        <f>Table1[[#This Row],[H]]-Table1[[#This Row],[2B]]-Table1[[#This Row],[3B]]-Table1[[#This Row],[HR]]</f>
        <v>0</v>
      </c>
      <c r="AI3368" s="3">
        <f>IF(Table1[[#This Row],[Team_Game_Number]] &gt;_xlfn.MAXIFS(Table1[Team_Game_Number],Table1[Team],Table1[[#This Row],[Team]]) - 5,1,0)</f>
        <v>1</v>
      </c>
      <c r="AJ3368" cm="1">
        <f t="array" ref="AJ3368">MATCH(Table1[[#This Row],[Game_ID]],_xlfn.UNIQUE(_xlfn._xlws.FILTER(Table1[Game_ID],Table1[Team]=Table1[[#This Row],[Team]])),0)</f>
        <v>25</v>
      </c>
      <c r="AK3368">
        <f>IF(Table1[[#This Row],[Last5_Flag]]=1,1,0)</f>
        <v>1</v>
      </c>
      <c r="AL3368">
        <f>COUNTIFS(
    Table1[Player Name], Table1[[#This Row],[Player Name]],
    Table1[Position], Table1[[#This Row],[Position]]
)</f>
        <v>27</v>
      </c>
      <c r="AM3368" t="str" cm="1">
        <f t="array" ref="AM33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369" spans="1:39" x14ac:dyDescent="0.2">
      <c r="A3369" t="str">
        <f>TEXT(Table1[[#This Row],[Date]],"yyyymmdd") &amp; "_" &amp; (LEFT(D3369,3) &amp; "_" &amp; LEFT(E3369,3) &amp; "_" &amp; (Table1[[#This Row],[Game_no.]]))</f>
        <v>20260328_Con_D&amp;E_1</v>
      </c>
      <c r="B3369" s="1">
        <v>46109</v>
      </c>
      <c r="C3369" s="3">
        <v>1</v>
      </c>
      <c r="D3369" t="s">
        <v>97</v>
      </c>
      <c r="E3369" t="s">
        <v>42</v>
      </c>
      <c r="F3369" t="s">
        <v>97</v>
      </c>
      <c r="G3369" t="s">
        <v>42</v>
      </c>
      <c r="H3369" t="s">
        <v>105</v>
      </c>
      <c r="I3369" t="str">
        <f>TRIM(SUBSTITUTE(Table1[[#This Row],[Player]], " ", ""))</f>
        <v>K.Sholter</v>
      </c>
      <c r="J3369">
        <v>2</v>
      </c>
      <c r="K3369">
        <v>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f t="shared" si="145"/>
        <v>1</v>
      </c>
      <c r="W3369" t="s">
        <v>52</v>
      </c>
      <c r="X3369" s="3">
        <v>8</v>
      </c>
      <c r="Y3369">
        <v>0</v>
      </c>
      <c r="AF3369">
        <f>Table1[[#This Row],[AB]]+Table1[[#This Row],[BB]]+Table1[[#This Row],[SF]]</f>
        <v>2</v>
      </c>
      <c r="AG3369">
        <f>Table1[[#This Row],[H]]+Table1[[#This Row],[BB]]</f>
        <v>1</v>
      </c>
      <c r="AH3369">
        <f>Table1[[#This Row],[H]]-Table1[[#This Row],[2B]]-Table1[[#This Row],[3B]]-Table1[[#This Row],[HR]]</f>
        <v>1</v>
      </c>
      <c r="AI3369" s="3">
        <f>IF(Table1[[#This Row],[Team_Game_Number]] &gt;_xlfn.MAXIFS(Table1[Team_Game_Number],Table1[Team],Table1[[#This Row],[Team]]) - 5,1,0)</f>
        <v>1</v>
      </c>
      <c r="AJ3369" cm="1">
        <f t="array" ref="AJ3369">MATCH(Table1[[#This Row],[Game_ID]],_xlfn.UNIQUE(_xlfn._xlws.FILTER(Table1[Game_ID],Table1[Team]=Table1[[#This Row],[Team]])),0)</f>
        <v>25</v>
      </c>
      <c r="AK3369">
        <f>IF(Table1[[#This Row],[Last5_Flag]]=1,1,0)</f>
        <v>1</v>
      </c>
      <c r="AL3369">
        <f>COUNTIFS(
    Table1[Player Name], Table1[[#This Row],[Player Name]],
    Table1[Position], Table1[[#This Row],[Position]]
)</f>
        <v>16</v>
      </c>
      <c r="AM3369" t="str" cm="1">
        <f t="array" ref="AM33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370" spans="1:39" x14ac:dyDescent="0.2">
      <c r="A3370" t="str">
        <f>TEXT(Table1[[#This Row],[Date]],"yyyymmdd") &amp; "_" &amp; (LEFT(D3370,3) &amp; "_" &amp; LEFT(E3370,3) &amp; "_" &amp; (Table1[[#This Row],[Game_no.]]))</f>
        <v>20260328_Con_D&amp;E_1</v>
      </c>
      <c r="B3370" s="1">
        <v>46109</v>
      </c>
      <c r="C3370" s="3">
        <v>1</v>
      </c>
      <c r="D3370" t="s">
        <v>97</v>
      </c>
      <c r="E3370" t="s">
        <v>42</v>
      </c>
      <c r="F3370" t="s">
        <v>97</v>
      </c>
      <c r="G3370" t="s">
        <v>42</v>
      </c>
      <c r="H3370" t="s">
        <v>99</v>
      </c>
      <c r="I3370" t="str">
        <f>TRIM(SUBSTITUTE(Table1[[#This Row],[Player]], " ", ""))</f>
        <v>B.Jamerson</v>
      </c>
      <c r="J3370">
        <v>2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f t="shared" si="145"/>
        <v>0</v>
      </c>
      <c r="W3370" t="s">
        <v>43</v>
      </c>
      <c r="X3370" s="3">
        <v>9</v>
      </c>
      <c r="Y3370">
        <v>0</v>
      </c>
      <c r="AF3370">
        <f>Table1[[#This Row],[AB]]+Table1[[#This Row],[BB]]+Table1[[#This Row],[SF]]</f>
        <v>2</v>
      </c>
      <c r="AG3370">
        <f>Table1[[#This Row],[H]]+Table1[[#This Row],[BB]]</f>
        <v>0</v>
      </c>
      <c r="AH3370">
        <f>Table1[[#This Row],[H]]-Table1[[#This Row],[2B]]-Table1[[#This Row],[3B]]-Table1[[#This Row],[HR]]</f>
        <v>0</v>
      </c>
      <c r="AI3370" s="3">
        <f>IF(Table1[[#This Row],[Team_Game_Number]] &gt;_xlfn.MAXIFS(Table1[Team_Game_Number],Table1[Team],Table1[[#This Row],[Team]]) - 5,1,0)</f>
        <v>1</v>
      </c>
      <c r="AJ3370" cm="1">
        <f t="array" ref="AJ3370">MATCH(Table1[[#This Row],[Game_ID]],_xlfn.UNIQUE(_xlfn._xlws.FILTER(Table1[Game_ID],Table1[Team]=Table1[[#This Row],[Team]])),0)</f>
        <v>25</v>
      </c>
      <c r="AK3370">
        <f>IF(Table1[[#This Row],[Last5_Flag]]=1,1,0)</f>
        <v>1</v>
      </c>
      <c r="AL3370">
        <f>COUNTIFS(
    Table1[Player Name], Table1[[#This Row],[Player Name]],
    Table1[Position], Table1[[#This Row],[Position]]
)</f>
        <v>12</v>
      </c>
      <c r="AM3370" t="str" cm="1">
        <f t="array" ref="AM33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371" spans="1:39" x14ac:dyDescent="0.2">
      <c r="A3371" t="str">
        <f>TEXT(Table1[[#This Row],[Date]],"yyyymmdd") &amp; "_" &amp; (LEFT(D3371,3) &amp; "_" &amp; LEFT(E3371,3) &amp; "_" &amp; (Table1[[#This Row],[Game_no.]]))</f>
        <v>20260328_Con_D&amp;E_1</v>
      </c>
      <c r="B3371" s="1">
        <v>46109</v>
      </c>
      <c r="C3371" s="3">
        <v>1</v>
      </c>
      <c r="D3371" t="s">
        <v>97</v>
      </c>
      <c r="E3371" t="s">
        <v>42</v>
      </c>
      <c r="F3371" t="s">
        <v>97</v>
      </c>
      <c r="G3371" t="s">
        <v>42</v>
      </c>
      <c r="H3371" t="s">
        <v>317</v>
      </c>
      <c r="I3371" t="str">
        <f>TRIM(SUBSTITUTE(Table1[[#This Row],[Player]], " ", ""))</f>
        <v>J.Ervin</v>
      </c>
      <c r="J3371">
        <v>2</v>
      </c>
      <c r="K3371">
        <v>0</v>
      </c>
      <c r="L3371">
        <v>0</v>
      </c>
      <c r="M3371">
        <v>0</v>
      </c>
      <c r="N3371">
        <v>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f t="shared" si="145"/>
        <v>0</v>
      </c>
      <c r="W3371" t="s">
        <v>50</v>
      </c>
      <c r="X3371" s="3">
        <v>7</v>
      </c>
      <c r="Y3371">
        <v>0</v>
      </c>
      <c r="AF3371">
        <f>Table1[[#This Row],[AB]]+Table1[[#This Row],[BB]]+Table1[[#This Row],[SF]]</f>
        <v>2</v>
      </c>
      <c r="AG3371">
        <f>Table1[[#This Row],[H]]+Table1[[#This Row],[BB]]</f>
        <v>0</v>
      </c>
      <c r="AH3371">
        <f>Table1[[#This Row],[H]]-Table1[[#This Row],[2B]]-Table1[[#This Row],[3B]]-Table1[[#This Row],[HR]]</f>
        <v>0</v>
      </c>
      <c r="AI3371" s="3">
        <f>IF(Table1[[#This Row],[Team_Game_Number]] &gt;_xlfn.MAXIFS(Table1[Team_Game_Number],Table1[Team],Table1[[#This Row],[Team]]) - 5,1,0)</f>
        <v>1</v>
      </c>
      <c r="AJ3371" cm="1">
        <f t="array" ref="AJ3371">MATCH(Table1[[#This Row],[Game_ID]],_xlfn.UNIQUE(_xlfn._xlws.FILTER(Table1[Game_ID],Table1[Team]=Table1[[#This Row],[Team]])),0)</f>
        <v>25</v>
      </c>
      <c r="AK3371">
        <f>IF(Table1[[#This Row],[Last5_Flag]]=1,1,0)</f>
        <v>1</v>
      </c>
      <c r="AL3371">
        <f>COUNTIFS(
    Table1[Player Name], Table1[[#This Row],[Player Name]],
    Table1[Position], Table1[[#This Row],[Position]]
)</f>
        <v>7</v>
      </c>
      <c r="AM3371" t="str" cm="1">
        <f t="array" ref="AM33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372" spans="1:39" x14ac:dyDescent="0.2">
      <c r="A3372" t="str">
        <f>TEXT(Table1[[#This Row],[Date]],"yyyymmdd") &amp; "_" &amp; (LEFT(D3372,3) &amp; "_" &amp; LEFT(E3372,3) &amp; "_" &amp; (Table1[[#This Row],[Game_no.]]))</f>
        <v>20260328_Con_D&amp;E_1</v>
      </c>
      <c r="B3372" s="1">
        <v>46109</v>
      </c>
      <c r="C3372" s="3">
        <v>1</v>
      </c>
      <c r="D3372" t="s">
        <v>97</v>
      </c>
      <c r="E3372" t="s">
        <v>42</v>
      </c>
      <c r="F3372" t="s">
        <v>42</v>
      </c>
      <c r="G3372" t="s">
        <v>97</v>
      </c>
      <c r="H3372" t="s">
        <v>96</v>
      </c>
      <c r="I3372" t="str">
        <f>TRIM(SUBSTITUTE(Table1[[#This Row],[Player]], " ", ""))</f>
        <v>A.Belcher</v>
      </c>
      <c r="J3372">
        <v>3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f t="shared" si="145"/>
        <v>0</v>
      </c>
      <c r="W3372" t="s">
        <v>57</v>
      </c>
      <c r="X3372" s="3">
        <v>1</v>
      </c>
      <c r="Y3372">
        <v>0</v>
      </c>
      <c r="AF3372">
        <f>Table1[[#This Row],[AB]]+Table1[[#This Row],[BB]]+Table1[[#This Row],[SF]]</f>
        <v>3</v>
      </c>
      <c r="AG3372">
        <f>Table1[[#This Row],[H]]+Table1[[#This Row],[BB]]</f>
        <v>0</v>
      </c>
      <c r="AH3372">
        <f>Table1[[#This Row],[H]]-Table1[[#This Row],[2B]]-Table1[[#This Row],[3B]]-Table1[[#This Row],[HR]]</f>
        <v>0</v>
      </c>
      <c r="AI3372" s="3">
        <f>IF(Table1[[#This Row],[Team_Game_Number]] &gt;_xlfn.MAXIFS(Table1[Team_Game_Number],Table1[Team],Table1[[#This Row],[Team]]) - 5,1,0)</f>
        <v>1</v>
      </c>
      <c r="AJ3372" cm="1">
        <f t="array" ref="AJ3372">MATCH(Table1[[#This Row],[Game_ID]],_xlfn.UNIQUE(_xlfn._xlws.FILTER(Table1[Game_ID],Table1[Team]=Table1[[#This Row],[Team]])),0)</f>
        <v>28</v>
      </c>
      <c r="AK3372">
        <f>IF(Table1[[#This Row],[Last5_Flag]]=1,1,0)</f>
        <v>1</v>
      </c>
      <c r="AL3372">
        <f>COUNTIFS(
    Table1[Player Name], Table1[[#This Row],[Player Name]],
    Table1[Position], Table1[[#This Row],[Position]]
)</f>
        <v>19</v>
      </c>
      <c r="AM3372" t="str" cm="1">
        <f t="array" ref="AM33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373" spans="1:39" x14ac:dyDescent="0.2">
      <c r="A3373" t="str">
        <f>TEXT(Table1[[#This Row],[Date]],"yyyymmdd") &amp; "_" &amp; (LEFT(D3373,3) &amp; "_" &amp; LEFT(E3373,3) &amp; "_" &amp; (Table1[[#This Row],[Game_no.]]))</f>
        <v>20260328_Con_D&amp;E_1</v>
      </c>
      <c r="B3373" s="1">
        <v>46109</v>
      </c>
      <c r="C3373" s="3">
        <v>1</v>
      </c>
      <c r="D3373" t="s">
        <v>97</v>
      </c>
      <c r="E3373" t="s">
        <v>42</v>
      </c>
      <c r="F3373" t="s">
        <v>42</v>
      </c>
      <c r="G3373" t="s">
        <v>97</v>
      </c>
      <c r="H3373" t="s">
        <v>51</v>
      </c>
      <c r="I3373" t="str">
        <f>TRIM(SUBSTITUTE(Table1[[#This Row],[Player]], " ", ""))</f>
        <v>G.Wessling</v>
      </c>
      <c r="J3373">
        <v>4</v>
      </c>
      <c r="K3373">
        <v>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f t="shared" si="145"/>
        <v>1</v>
      </c>
      <c r="W3373" t="s">
        <v>52</v>
      </c>
      <c r="X3373" s="3">
        <v>2</v>
      </c>
      <c r="Y3373">
        <v>0</v>
      </c>
      <c r="AF3373">
        <f>Table1[[#This Row],[AB]]+Table1[[#This Row],[BB]]+Table1[[#This Row],[SF]]</f>
        <v>4</v>
      </c>
      <c r="AG3373">
        <f>Table1[[#This Row],[H]]+Table1[[#This Row],[BB]]</f>
        <v>1</v>
      </c>
      <c r="AH3373">
        <f>Table1[[#This Row],[H]]-Table1[[#This Row],[2B]]-Table1[[#This Row],[3B]]-Table1[[#This Row],[HR]]</f>
        <v>1</v>
      </c>
      <c r="AI3373" s="3">
        <f>IF(Table1[[#This Row],[Team_Game_Number]] &gt;_xlfn.MAXIFS(Table1[Team_Game_Number],Table1[Team],Table1[[#This Row],[Team]]) - 5,1,0)</f>
        <v>1</v>
      </c>
      <c r="AJ3373" cm="1">
        <f t="array" ref="AJ3373">MATCH(Table1[[#This Row],[Game_ID]],_xlfn.UNIQUE(_xlfn._xlws.FILTER(Table1[Game_ID],Table1[Team]=Table1[[#This Row],[Team]])),0)</f>
        <v>28</v>
      </c>
      <c r="AK3373">
        <f>IF(Table1[[#This Row],[Last5_Flag]]=1,1,0)</f>
        <v>1</v>
      </c>
      <c r="AL3373">
        <f>COUNTIFS(
    Table1[Player Name], Table1[[#This Row],[Player Name]],
    Table1[Position], Table1[[#This Row],[Position]]
)</f>
        <v>26</v>
      </c>
      <c r="AM3373" t="str" cm="1">
        <f t="array" ref="AM33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374" spans="1:39" x14ac:dyDescent="0.2">
      <c r="A3374" t="str">
        <f>TEXT(Table1[[#This Row],[Date]],"yyyymmdd") &amp; "_" &amp; (LEFT(D3374,3) &amp; "_" &amp; LEFT(E3374,3) &amp; "_" &amp; (Table1[[#This Row],[Game_no.]]))</f>
        <v>20260328_Con_D&amp;E_1</v>
      </c>
      <c r="B3374" s="1">
        <v>46109</v>
      </c>
      <c r="C3374" s="3">
        <v>1</v>
      </c>
      <c r="D3374" t="s">
        <v>97</v>
      </c>
      <c r="E3374" t="s">
        <v>42</v>
      </c>
      <c r="F3374" t="s">
        <v>42</v>
      </c>
      <c r="G3374" t="s">
        <v>97</v>
      </c>
      <c r="H3374" t="s">
        <v>47</v>
      </c>
      <c r="I3374" t="str">
        <f>TRIM(SUBSTITUTE(Table1[[#This Row],[Player]], " ", ""))</f>
        <v>A.Zapach</v>
      </c>
      <c r="J3374">
        <v>3</v>
      </c>
      <c r="K3374">
        <v>0</v>
      </c>
      <c r="L3374">
        <v>1</v>
      </c>
      <c r="M3374">
        <v>0</v>
      </c>
      <c r="N3374">
        <v>1</v>
      </c>
      <c r="O3374">
        <v>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f t="shared" si="145"/>
        <v>1</v>
      </c>
      <c r="W3374" t="s">
        <v>43</v>
      </c>
      <c r="X3374" s="3">
        <v>3</v>
      </c>
      <c r="Y3374">
        <v>0</v>
      </c>
      <c r="AF3374">
        <f>Table1[[#This Row],[AB]]+Table1[[#This Row],[BB]]+Table1[[#This Row],[SF]]</f>
        <v>4</v>
      </c>
      <c r="AG3374">
        <f>Table1[[#This Row],[H]]+Table1[[#This Row],[BB]]</f>
        <v>2</v>
      </c>
      <c r="AH3374">
        <f>Table1[[#This Row],[H]]-Table1[[#This Row],[2B]]-Table1[[#This Row],[3B]]-Table1[[#This Row],[HR]]</f>
        <v>1</v>
      </c>
      <c r="AI3374" s="3">
        <f>IF(Table1[[#This Row],[Team_Game_Number]] &gt;_xlfn.MAXIFS(Table1[Team_Game_Number],Table1[Team],Table1[[#This Row],[Team]]) - 5,1,0)</f>
        <v>1</v>
      </c>
      <c r="AJ3374" cm="1">
        <f t="array" ref="AJ3374">MATCH(Table1[[#This Row],[Game_ID]],_xlfn.UNIQUE(_xlfn._xlws.FILTER(Table1[Game_ID],Table1[Team]=Table1[[#This Row],[Team]])),0)</f>
        <v>28</v>
      </c>
      <c r="AK3374">
        <f>IF(Table1[[#This Row],[Last5_Flag]]=1,1,0)</f>
        <v>1</v>
      </c>
      <c r="AL3374">
        <f>COUNTIFS(
    Table1[Player Name], Table1[[#This Row],[Player Name]],
    Table1[Position], Table1[[#This Row],[Position]]
)</f>
        <v>27</v>
      </c>
      <c r="AM3374" t="str" cm="1">
        <f t="array" ref="AM33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375" spans="1:39" x14ac:dyDescent="0.2">
      <c r="A3375" t="str">
        <f>TEXT(Table1[[#This Row],[Date]],"yyyymmdd") &amp; "_" &amp; (LEFT(D3375,3) &amp; "_" &amp; LEFT(E3375,3) &amp; "_" &amp; (Table1[[#This Row],[Game_no.]]))</f>
        <v>20260328_Con_D&amp;E_1</v>
      </c>
      <c r="B3375" s="1">
        <v>46109</v>
      </c>
      <c r="C3375" s="3">
        <v>1</v>
      </c>
      <c r="D3375" t="s">
        <v>97</v>
      </c>
      <c r="E3375" t="s">
        <v>42</v>
      </c>
      <c r="F3375" t="s">
        <v>42</v>
      </c>
      <c r="G3375" t="s">
        <v>97</v>
      </c>
      <c r="H3375" t="s">
        <v>68</v>
      </c>
      <c r="I3375" t="str">
        <f>TRIM(SUBSTITUTE(Table1[[#This Row],[Player]], " ", ""))</f>
        <v>S.Jarvis</v>
      </c>
      <c r="J3375">
        <v>4</v>
      </c>
      <c r="K3375">
        <v>0</v>
      </c>
      <c r="L3375">
        <v>2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f t="shared" si="145"/>
        <v>2</v>
      </c>
      <c r="W3375" t="s">
        <v>58</v>
      </c>
      <c r="X3375" s="3">
        <v>4</v>
      </c>
      <c r="Y3375">
        <v>1</v>
      </c>
      <c r="Z3375">
        <v>6</v>
      </c>
      <c r="AA3375">
        <v>3</v>
      </c>
      <c r="AB3375">
        <v>2</v>
      </c>
      <c r="AC3375">
        <v>0</v>
      </c>
      <c r="AD3375">
        <v>2</v>
      </c>
      <c r="AE3375">
        <v>5</v>
      </c>
      <c r="AF3375">
        <f>Table1[[#This Row],[AB]]+Table1[[#This Row],[BB]]+Table1[[#This Row],[SF]]</f>
        <v>4</v>
      </c>
      <c r="AG3375">
        <f>Table1[[#This Row],[H]]+Table1[[#This Row],[BB]]</f>
        <v>2</v>
      </c>
      <c r="AH3375">
        <f>Table1[[#This Row],[H]]-Table1[[#This Row],[2B]]-Table1[[#This Row],[3B]]-Table1[[#This Row],[HR]]</f>
        <v>2</v>
      </c>
      <c r="AI3375" s="3">
        <f>IF(Table1[[#This Row],[Team_Game_Number]] &gt;_xlfn.MAXIFS(Table1[Team_Game_Number],Table1[Team],Table1[[#This Row],[Team]]) - 5,1,0)</f>
        <v>1</v>
      </c>
      <c r="AJ3375" cm="1">
        <f t="array" ref="AJ3375">MATCH(Table1[[#This Row],[Game_ID]],_xlfn.UNIQUE(_xlfn._xlws.FILTER(Table1[Game_ID],Table1[Team]=Table1[[#This Row],[Team]])),0)</f>
        <v>28</v>
      </c>
      <c r="AK3375">
        <f>IF(Table1[[#This Row],[Last5_Flag]]=1,1,0)</f>
        <v>1</v>
      </c>
      <c r="AL3375">
        <f>COUNTIFS(
    Table1[Player Name], Table1[[#This Row],[Player Name]],
    Table1[Position], Table1[[#This Row],[Position]]
)</f>
        <v>11</v>
      </c>
      <c r="AM3375" t="str" cm="1">
        <f t="array" ref="AM33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376" spans="1:39" x14ac:dyDescent="0.2">
      <c r="A3376" t="str">
        <f>TEXT(Table1[[#This Row],[Date]],"yyyymmdd") &amp; "_" &amp; (LEFT(D3376,3) &amp; "_" &amp; LEFT(E3376,3) &amp; "_" &amp; (Table1[[#This Row],[Game_no.]]))</f>
        <v>20260328_Con_D&amp;E_1</v>
      </c>
      <c r="B3376" s="1">
        <v>46109</v>
      </c>
      <c r="C3376" s="3">
        <v>1</v>
      </c>
      <c r="D3376" t="s">
        <v>97</v>
      </c>
      <c r="E3376" t="s">
        <v>42</v>
      </c>
      <c r="F3376" t="s">
        <v>42</v>
      </c>
      <c r="G3376" t="s">
        <v>97</v>
      </c>
      <c r="H3376" t="s">
        <v>461</v>
      </c>
      <c r="I3376" t="str">
        <f>TRIM(SUBSTITUTE(Table1[[#This Row],[Player]], " ", ""))</f>
        <v>L.Ruiz-Rubio</v>
      </c>
      <c r="J3376">
        <v>2</v>
      </c>
      <c r="K3376">
        <v>0</v>
      </c>
      <c r="L3376">
        <v>1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f t="shared" si="145"/>
        <v>3</v>
      </c>
      <c r="W3376" t="s">
        <v>8</v>
      </c>
      <c r="X3376" s="3">
        <v>5</v>
      </c>
      <c r="Y3376">
        <v>0</v>
      </c>
      <c r="AF3376">
        <f>Table1[[#This Row],[AB]]+Table1[[#This Row],[BB]]+Table1[[#This Row],[SF]]</f>
        <v>2</v>
      </c>
      <c r="AG3376">
        <f>Table1[[#This Row],[H]]+Table1[[#This Row],[BB]]</f>
        <v>1</v>
      </c>
      <c r="AH3376">
        <f>Table1[[#This Row],[H]]-Table1[[#This Row],[2B]]-Table1[[#This Row],[3B]]-Table1[[#This Row],[HR]]</f>
        <v>0</v>
      </c>
      <c r="AI3376" s="3">
        <f>IF(Table1[[#This Row],[Team_Game_Number]] &gt;_xlfn.MAXIFS(Table1[Team_Game_Number],Table1[Team],Table1[[#This Row],[Team]]) - 5,1,0)</f>
        <v>1</v>
      </c>
      <c r="AJ3376" cm="1">
        <f t="array" ref="AJ3376">MATCH(Table1[[#This Row],[Game_ID]],_xlfn.UNIQUE(_xlfn._xlws.FILTER(Table1[Game_ID],Table1[Team]=Table1[[#This Row],[Team]])),0)</f>
        <v>28</v>
      </c>
      <c r="AK3376">
        <f>IF(Table1[[#This Row],[Last5_Flag]]=1,1,0)</f>
        <v>1</v>
      </c>
      <c r="AL3376">
        <f>COUNTIFS(
    Table1[Player Name], Table1[[#This Row],[Player Name]],
    Table1[Position], Table1[[#This Row],[Position]]
)</f>
        <v>14</v>
      </c>
      <c r="AM3376" t="str" cm="1">
        <f t="array" ref="AM33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377" spans="1:39" x14ac:dyDescent="0.2">
      <c r="A3377" t="str">
        <f>TEXT(Table1[[#This Row],[Date]],"yyyymmdd") &amp; "_" &amp; (LEFT(D3377,3) &amp; "_" &amp; LEFT(E3377,3) &amp; "_" &amp; (Table1[[#This Row],[Game_no.]]))</f>
        <v>20260328_Con_D&amp;E_1</v>
      </c>
      <c r="B3377" s="1">
        <v>46109</v>
      </c>
      <c r="C3377" s="3">
        <v>1</v>
      </c>
      <c r="D3377" t="s">
        <v>97</v>
      </c>
      <c r="E3377" t="s">
        <v>42</v>
      </c>
      <c r="F3377" t="s">
        <v>42</v>
      </c>
      <c r="G3377" t="s">
        <v>97</v>
      </c>
      <c r="H3377" t="s">
        <v>121</v>
      </c>
      <c r="I3377" t="str">
        <f>TRIM(SUBSTITUTE(Table1[[#This Row],[Player]], " ", ""))</f>
        <v>I.Thomas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f t="shared" si="145"/>
        <v>0</v>
      </c>
      <c r="W3377" t="s">
        <v>73</v>
      </c>
      <c r="X3377" s="3"/>
      <c r="Y3377">
        <v>0</v>
      </c>
      <c r="AF3377">
        <f>Table1[[#This Row],[AB]]+Table1[[#This Row],[BB]]+Table1[[#This Row],[SF]]</f>
        <v>0</v>
      </c>
      <c r="AG3377">
        <f>Table1[[#This Row],[H]]+Table1[[#This Row],[BB]]</f>
        <v>0</v>
      </c>
      <c r="AH3377">
        <f>Table1[[#This Row],[H]]-Table1[[#This Row],[2B]]-Table1[[#This Row],[3B]]-Table1[[#This Row],[HR]]</f>
        <v>0</v>
      </c>
      <c r="AI3377" s="3">
        <f>IF(Table1[[#This Row],[Team_Game_Number]] &gt;_xlfn.MAXIFS(Table1[Team_Game_Number],Table1[Team],Table1[[#This Row],[Team]]) - 5,1,0)</f>
        <v>1</v>
      </c>
      <c r="AJ3377" cm="1">
        <f t="array" ref="AJ3377">MATCH(Table1[[#This Row],[Game_ID]],_xlfn.UNIQUE(_xlfn._xlws.FILTER(Table1[Game_ID],Table1[Team]=Table1[[#This Row],[Team]])),0)</f>
        <v>28</v>
      </c>
      <c r="AK3377">
        <f>IF(Table1[[#This Row],[Last5_Flag]]=1,1,0)</f>
        <v>1</v>
      </c>
      <c r="AL3377">
        <f>COUNTIFS(
    Table1[Player Name], Table1[[#This Row],[Player Name]],
    Table1[Position], Table1[[#This Row],[Position]]
)</f>
        <v>7</v>
      </c>
      <c r="AM3377" t="str" cm="1">
        <f t="array" ref="AM33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78" spans="1:39" x14ac:dyDescent="0.2">
      <c r="A3378" t="str">
        <f>TEXT(Table1[[#This Row],[Date]],"yyyymmdd") &amp; "_" &amp; (LEFT(D3378,3) &amp; "_" &amp; LEFT(E3378,3) &amp; "_" &amp; (Table1[[#This Row],[Game_no.]]))</f>
        <v>20260328_Con_D&amp;E_1</v>
      </c>
      <c r="B3378" s="1">
        <v>46109</v>
      </c>
      <c r="C3378" s="3">
        <v>1</v>
      </c>
      <c r="D3378" t="s">
        <v>97</v>
      </c>
      <c r="E3378" t="s">
        <v>42</v>
      </c>
      <c r="F3378" t="s">
        <v>42</v>
      </c>
      <c r="G3378" t="s">
        <v>97</v>
      </c>
      <c r="H3378" t="s">
        <v>44</v>
      </c>
      <c r="I3378" t="str">
        <f>TRIM(SUBSTITUTE(Table1[[#This Row],[Player]], " ", ""))</f>
        <v>A.Higgins</v>
      </c>
      <c r="J3378">
        <v>3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f t="shared" si="145"/>
        <v>0</v>
      </c>
      <c r="W3378" t="s">
        <v>48</v>
      </c>
      <c r="X3378" s="3">
        <v>6</v>
      </c>
      <c r="Y3378">
        <v>1</v>
      </c>
      <c r="AF3378">
        <f>Table1[[#This Row],[AB]]+Table1[[#This Row],[BB]]+Table1[[#This Row],[SF]]</f>
        <v>3</v>
      </c>
      <c r="AG3378">
        <f>Table1[[#This Row],[H]]+Table1[[#This Row],[BB]]</f>
        <v>0</v>
      </c>
      <c r="AH3378">
        <f>Table1[[#This Row],[H]]-Table1[[#This Row],[2B]]-Table1[[#This Row],[3B]]-Table1[[#This Row],[HR]]</f>
        <v>0</v>
      </c>
      <c r="AI3378" s="3">
        <f>IF(Table1[[#This Row],[Team_Game_Number]] &gt;_xlfn.MAXIFS(Table1[Team_Game_Number],Table1[Team],Table1[[#This Row],[Team]]) - 5,1,0)</f>
        <v>1</v>
      </c>
      <c r="AJ3378" cm="1">
        <f t="array" ref="AJ3378">MATCH(Table1[[#This Row],[Game_ID]],_xlfn.UNIQUE(_xlfn._xlws.FILTER(Table1[Game_ID],Table1[Team]=Table1[[#This Row],[Team]])),0)</f>
        <v>28</v>
      </c>
      <c r="AK3378">
        <f>IF(Table1[[#This Row],[Last5_Flag]]=1,1,0)</f>
        <v>1</v>
      </c>
      <c r="AL3378">
        <f>COUNTIFS(
    Table1[Player Name], Table1[[#This Row],[Player Name]],
    Table1[Position], Table1[[#This Row],[Position]]
)</f>
        <v>22</v>
      </c>
      <c r="AM3378" t="str" cm="1">
        <f t="array" ref="AM33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379" spans="1:39" x14ac:dyDescent="0.2">
      <c r="A3379" t="str">
        <f>TEXT(Table1[[#This Row],[Date]],"yyyymmdd") &amp; "_" &amp; (LEFT(D3379,3) &amp; "_" &amp; LEFT(E3379,3) &amp; "_" &amp; (Table1[[#This Row],[Game_no.]]))</f>
        <v>20260328_Con_D&amp;E_1</v>
      </c>
      <c r="B3379" s="1">
        <v>46109</v>
      </c>
      <c r="C3379" s="3">
        <v>1</v>
      </c>
      <c r="D3379" t="s">
        <v>97</v>
      </c>
      <c r="E3379" t="s">
        <v>42</v>
      </c>
      <c r="F3379" t="s">
        <v>42</v>
      </c>
      <c r="G3379" t="s">
        <v>97</v>
      </c>
      <c r="H3379" t="s">
        <v>49</v>
      </c>
      <c r="I3379" t="str">
        <f>TRIM(SUBSTITUTE(Table1[[#This Row],[Player]], " ", ""))</f>
        <v>T.Fleming</v>
      </c>
      <c r="J3379">
        <v>3</v>
      </c>
      <c r="K3379">
        <v>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f t="shared" si="145"/>
        <v>1</v>
      </c>
      <c r="W3379" t="s">
        <v>7</v>
      </c>
      <c r="X3379" s="3">
        <v>7</v>
      </c>
      <c r="Y3379">
        <v>0</v>
      </c>
      <c r="AF3379">
        <f>Table1[[#This Row],[AB]]+Table1[[#This Row],[BB]]+Table1[[#This Row],[SF]]</f>
        <v>3</v>
      </c>
      <c r="AG3379">
        <f>Table1[[#This Row],[H]]+Table1[[#This Row],[BB]]</f>
        <v>1</v>
      </c>
      <c r="AH3379">
        <f>Table1[[#This Row],[H]]-Table1[[#This Row],[2B]]-Table1[[#This Row],[3B]]-Table1[[#This Row],[HR]]</f>
        <v>1</v>
      </c>
      <c r="AI3379" s="3">
        <f>IF(Table1[[#This Row],[Team_Game_Number]] &gt;_xlfn.MAXIFS(Table1[Team_Game_Number],Table1[Team],Table1[[#This Row],[Team]]) - 5,1,0)</f>
        <v>1</v>
      </c>
      <c r="AJ3379" cm="1">
        <f t="array" ref="AJ3379">MATCH(Table1[[#This Row],[Game_ID]],_xlfn.UNIQUE(_xlfn._xlws.FILTER(Table1[Game_ID],Table1[Team]=Table1[[#This Row],[Team]])),0)</f>
        <v>28</v>
      </c>
      <c r="AK3379">
        <f>IF(Table1[[#This Row],[Last5_Flag]]=1,1,0)</f>
        <v>1</v>
      </c>
      <c r="AL3379">
        <f>COUNTIFS(
    Table1[Player Name], Table1[[#This Row],[Player Name]],
    Table1[Position], Table1[[#This Row],[Position]]
)</f>
        <v>12</v>
      </c>
      <c r="AM3379" t="str" cm="1">
        <f t="array" ref="AM33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380" spans="1:39" x14ac:dyDescent="0.2">
      <c r="A3380" t="str">
        <f>TEXT(Table1[[#This Row],[Date]],"yyyymmdd") &amp; "_" &amp; (LEFT(D3380,3) &amp; "_" &amp; LEFT(E3380,3) &amp; "_" &amp; (Table1[[#This Row],[Game_no.]]))</f>
        <v>20260328_Con_D&amp;E_1</v>
      </c>
      <c r="B3380" s="1">
        <v>46109</v>
      </c>
      <c r="C3380" s="3">
        <v>1</v>
      </c>
      <c r="D3380" t="s">
        <v>97</v>
      </c>
      <c r="E3380" t="s">
        <v>42</v>
      </c>
      <c r="F3380" t="s">
        <v>42</v>
      </c>
      <c r="G3380" t="s">
        <v>97</v>
      </c>
      <c r="H3380" t="s">
        <v>67</v>
      </c>
      <c r="I3380" t="str">
        <f>TRIM(SUBSTITUTE(Table1[[#This Row],[Player]], " ", ""))</f>
        <v>A.Haynes</v>
      </c>
      <c r="J3380">
        <v>2</v>
      </c>
      <c r="K3380">
        <v>0</v>
      </c>
      <c r="L3380">
        <v>0</v>
      </c>
      <c r="M3380">
        <v>0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f t="shared" si="145"/>
        <v>0</v>
      </c>
      <c r="W3380" t="s">
        <v>53</v>
      </c>
      <c r="X3380" s="3">
        <v>8</v>
      </c>
      <c r="Y3380">
        <v>0</v>
      </c>
      <c r="AF3380">
        <f>Table1[[#This Row],[AB]]+Table1[[#This Row],[BB]]+Table1[[#This Row],[SF]]</f>
        <v>3</v>
      </c>
      <c r="AG3380">
        <f>Table1[[#This Row],[H]]+Table1[[#This Row],[BB]]</f>
        <v>1</v>
      </c>
      <c r="AH3380">
        <f>Table1[[#This Row],[H]]-Table1[[#This Row],[2B]]-Table1[[#This Row],[3B]]-Table1[[#This Row],[HR]]</f>
        <v>0</v>
      </c>
      <c r="AI3380" s="3">
        <f>IF(Table1[[#This Row],[Team_Game_Number]] &gt;_xlfn.MAXIFS(Table1[Team_Game_Number],Table1[Team],Table1[[#This Row],[Team]]) - 5,1,0)</f>
        <v>1</v>
      </c>
      <c r="AJ3380" cm="1">
        <f t="array" ref="AJ3380">MATCH(Table1[[#This Row],[Game_ID]],_xlfn.UNIQUE(_xlfn._xlws.FILTER(Table1[Game_ID],Table1[Team]=Table1[[#This Row],[Team]])),0)</f>
        <v>28</v>
      </c>
      <c r="AK3380">
        <f>IF(Table1[[#This Row],[Last5_Flag]]=1,1,0)</f>
        <v>1</v>
      </c>
      <c r="AL3380">
        <f>COUNTIFS(
    Table1[Player Name], Table1[[#This Row],[Player Name]],
    Table1[Position], Table1[[#This Row],[Position]]
)</f>
        <v>17</v>
      </c>
      <c r="AM3380" t="str" cm="1">
        <f t="array" ref="AM33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381" spans="1:39" x14ac:dyDescent="0.2">
      <c r="A3381" t="str">
        <f>TEXT(Table1[[#This Row],[Date]],"yyyymmdd") &amp; "_" &amp; (LEFT(D3381,3) &amp; "_" &amp; LEFT(E3381,3) &amp; "_" &amp; (Table1[[#This Row],[Game_no.]]))</f>
        <v>20260328_Con_D&amp;E_1</v>
      </c>
      <c r="B3381" s="1">
        <v>46109</v>
      </c>
      <c r="C3381" s="3">
        <v>1</v>
      </c>
      <c r="D3381" t="s">
        <v>97</v>
      </c>
      <c r="E3381" t="s">
        <v>42</v>
      </c>
      <c r="F3381" t="s">
        <v>42</v>
      </c>
      <c r="G3381" t="s">
        <v>97</v>
      </c>
      <c r="H3381" t="s">
        <v>55</v>
      </c>
      <c r="I3381" t="str">
        <f>TRIM(SUBSTITUTE(Table1[[#This Row],[Player]], " ", ""))</f>
        <v>M.Smith</v>
      </c>
      <c r="J3381">
        <v>3</v>
      </c>
      <c r="K3381">
        <v>0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f t="shared" si="145"/>
        <v>0</v>
      </c>
      <c r="W3381" t="s">
        <v>54</v>
      </c>
      <c r="X3381" s="3">
        <v>9</v>
      </c>
      <c r="Y3381">
        <v>0</v>
      </c>
      <c r="AF3381">
        <f>Table1[[#This Row],[AB]]+Table1[[#This Row],[BB]]+Table1[[#This Row],[SF]]</f>
        <v>3</v>
      </c>
      <c r="AG3381">
        <f>Table1[[#This Row],[H]]+Table1[[#This Row],[BB]]</f>
        <v>0</v>
      </c>
      <c r="AH3381">
        <f>Table1[[#This Row],[H]]-Table1[[#This Row],[2B]]-Table1[[#This Row],[3B]]-Table1[[#This Row],[HR]]</f>
        <v>0</v>
      </c>
      <c r="AI3381" s="3">
        <f>IF(Table1[[#This Row],[Team_Game_Number]] &gt;_xlfn.MAXIFS(Table1[Team_Game_Number],Table1[Team],Table1[[#This Row],[Team]]) - 5,1,0)</f>
        <v>1</v>
      </c>
      <c r="AJ3381" cm="1">
        <f t="array" ref="AJ3381">MATCH(Table1[[#This Row],[Game_ID]],_xlfn.UNIQUE(_xlfn._xlws.FILTER(Table1[Game_ID],Table1[Team]=Table1[[#This Row],[Team]])),0)</f>
        <v>28</v>
      </c>
      <c r="AK3381">
        <f>IF(Table1[[#This Row],[Last5_Flag]]=1,1,0)</f>
        <v>1</v>
      </c>
      <c r="AL3381">
        <f>COUNTIFS(
    Table1[Player Name], Table1[[#This Row],[Player Name]],
    Table1[Position], Table1[[#This Row],[Position]]
)</f>
        <v>21</v>
      </c>
      <c r="AM3381" t="str" cm="1">
        <f t="array" ref="AM33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382" spans="1:39" x14ac:dyDescent="0.2">
      <c r="A3382" t="str">
        <f>TEXT(Table1[[#This Row],[Date]],"yyyymmdd") &amp; "_" &amp; (LEFT(D3382,3) &amp; "_" &amp; LEFT(E3382,3) &amp; "_" &amp; (Table1[[#This Row],[Game_no.]]))</f>
        <v>20260328_Con_D&amp;E_1</v>
      </c>
      <c r="B3382" s="1">
        <v>46109</v>
      </c>
      <c r="C3382" s="3">
        <v>1</v>
      </c>
      <c r="D3382" t="s">
        <v>97</v>
      </c>
      <c r="E3382" t="s">
        <v>42</v>
      </c>
      <c r="F3382" t="s">
        <v>42</v>
      </c>
      <c r="G3382" t="s">
        <v>97</v>
      </c>
      <c r="H3382" t="s">
        <v>60</v>
      </c>
      <c r="I3382" t="str">
        <f>TRIM(SUBSTITUTE(Table1[[#This Row],[Player]], " ", ""))</f>
        <v>A.Munoz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f>L3382*1+P3382*2+Q3382*3+R3382*4</f>
        <v>0</v>
      </c>
      <c r="W3382" t="s">
        <v>50</v>
      </c>
      <c r="X3382" s="3"/>
      <c r="Y3382">
        <v>0</v>
      </c>
      <c r="AF3382">
        <f>Table1[[#This Row],[AB]]+Table1[[#This Row],[BB]]+Table1[[#This Row],[SF]]</f>
        <v>0</v>
      </c>
      <c r="AG3382">
        <f>Table1[[#This Row],[H]]+Table1[[#This Row],[BB]]</f>
        <v>0</v>
      </c>
      <c r="AH3382">
        <f>Table1[[#This Row],[H]]-Table1[[#This Row],[2B]]-Table1[[#This Row],[3B]]-Table1[[#This Row],[HR]]</f>
        <v>0</v>
      </c>
      <c r="AI3382" s="3">
        <f>IF(Table1[[#This Row],[Team_Game_Number]] &gt;_xlfn.MAXIFS(Table1[Team_Game_Number],Table1[Team],Table1[[#This Row],[Team]]) - 5,1,0)</f>
        <v>1</v>
      </c>
      <c r="AJ3382" cm="1">
        <f t="array" ref="AJ3382">MATCH(Table1[[#This Row],[Game_ID]],_xlfn.UNIQUE(_xlfn._xlws.FILTER(Table1[Game_ID],Table1[Team]=Table1[[#This Row],[Team]])),0)</f>
        <v>28</v>
      </c>
      <c r="AK3382">
        <f>IF(Table1[[#This Row],[Last5_Flag]]=1,1,0)</f>
        <v>1</v>
      </c>
      <c r="AL3382">
        <f>COUNTIFS(
    Table1[Player Name], Table1[[#This Row],[Player Name]],
    Table1[Position], Table1[[#This Row],[Position]]
)</f>
        <v>1</v>
      </c>
      <c r="AM3382" t="str" cm="1">
        <f t="array" ref="AM33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383" spans="1:39" x14ac:dyDescent="0.2">
      <c r="A3383" t="str">
        <f>TEXT(Table1[[#This Row],[Date]],"yyyymmdd") &amp; "_" &amp; (LEFT(D3383,3) &amp; "_" &amp; LEFT(E3383,3) &amp; "_" &amp; (Table1[[#This Row],[Game_no.]]))</f>
        <v>20260328_Gle_WVW_1</v>
      </c>
      <c r="B3383" s="1">
        <v>46109</v>
      </c>
      <c r="C3383" s="3">
        <v>1</v>
      </c>
      <c r="D3383" t="s">
        <v>71</v>
      </c>
      <c r="E3383" t="s">
        <v>286</v>
      </c>
      <c r="F3383" t="s">
        <v>71</v>
      </c>
      <c r="G3383" t="s">
        <v>286</v>
      </c>
      <c r="H3383" t="s">
        <v>78</v>
      </c>
      <c r="I3383" t="str">
        <f>TRIM(SUBSTITUTE(Table1[[#This Row],[Player]], " ", ""))</f>
        <v>S.McDaniels</v>
      </c>
      <c r="J3383">
        <v>3</v>
      </c>
      <c r="K3383">
        <v>2</v>
      </c>
      <c r="L3383">
        <v>1</v>
      </c>
      <c r="M3383">
        <v>0</v>
      </c>
      <c r="N3383">
        <v>1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f t="shared" ref="V3383:V3410" si="146">L3383*1+P3383*2+Q3383*3+R3383*4</f>
        <v>3</v>
      </c>
      <c r="W3383" t="s">
        <v>53</v>
      </c>
      <c r="X3383" s="3">
        <v>1</v>
      </c>
      <c r="Y3383">
        <v>0</v>
      </c>
      <c r="AF3383">
        <f>Table1[[#This Row],[AB]]+Table1[[#This Row],[BB]]+Table1[[#This Row],[SF]]</f>
        <v>4</v>
      </c>
      <c r="AG3383">
        <f>Table1[[#This Row],[H]]+Table1[[#This Row],[BB]]</f>
        <v>2</v>
      </c>
      <c r="AH3383">
        <f>Table1[[#This Row],[H]]-Table1[[#This Row],[2B]]-Table1[[#This Row],[3B]]-Table1[[#This Row],[HR]]</f>
        <v>0</v>
      </c>
      <c r="AI3383" s="3">
        <f>IF(Table1[[#This Row],[Team_Game_Number]] &gt;_xlfn.MAXIFS(Table1[Team_Game_Number],Table1[Team],Table1[[#This Row],[Team]]) - 5,1,0)</f>
        <v>1</v>
      </c>
      <c r="AJ3383" cm="1">
        <f t="array" ref="AJ3383">MATCH(Table1[[#This Row],[Game_ID]],_xlfn.UNIQUE(_xlfn._xlws.FILTER(Table1[Game_ID],Table1[Team]=Table1[[#This Row],[Team]])),0)</f>
        <v>27</v>
      </c>
      <c r="AK3383">
        <f>IF(Table1[[#This Row],[Last5_Flag]]=1,1,0)</f>
        <v>1</v>
      </c>
      <c r="AL3383">
        <f>COUNTIFS(
    Table1[Player Name], Table1[[#This Row],[Player Name]],
    Table1[Position], Table1[[#This Row],[Position]]
)</f>
        <v>30</v>
      </c>
      <c r="AM3383" t="str" cm="1">
        <f t="array" ref="AM33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384" spans="1:39" x14ac:dyDescent="0.2">
      <c r="A3384" t="str">
        <f>TEXT(Table1[[#This Row],[Date]],"yyyymmdd") &amp; "_" &amp; (LEFT(D3384,3) &amp; "_" &amp; LEFT(E3384,3) &amp; "_" &amp; (Table1[[#This Row],[Game_no.]]))</f>
        <v>20260328_Gle_WVW_1</v>
      </c>
      <c r="B3384" s="1">
        <v>46109</v>
      </c>
      <c r="C3384" s="3">
        <v>1</v>
      </c>
      <c r="D3384" t="s">
        <v>71</v>
      </c>
      <c r="E3384" t="s">
        <v>286</v>
      </c>
      <c r="F3384" t="s">
        <v>71</v>
      </c>
      <c r="G3384" t="s">
        <v>286</v>
      </c>
      <c r="H3384" t="s">
        <v>80</v>
      </c>
      <c r="I3384" t="str">
        <f>TRIM(SUBSTITUTE(Table1[[#This Row],[Player]], " ", ""))</f>
        <v>Z.Seda</v>
      </c>
      <c r="J3384">
        <v>4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f t="shared" si="146"/>
        <v>0</v>
      </c>
      <c r="W3384" t="s">
        <v>7</v>
      </c>
      <c r="X3384" s="3">
        <v>2</v>
      </c>
      <c r="Y3384">
        <v>0</v>
      </c>
      <c r="AF3384">
        <f>Table1[[#This Row],[AB]]+Table1[[#This Row],[BB]]+Table1[[#This Row],[SF]]</f>
        <v>4</v>
      </c>
      <c r="AG3384">
        <f>Table1[[#This Row],[H]]+Table1[[#This Row],[BB]]</f>
        <v>0</v>
      </c>
      <c r="AH3384">
        <f>Table1[[#This Row],[H]]-Table1[[#This Row],[2B]]-Table1[[#This Row],[3B]]-Table1[[#This Row],[HR]]</f>
        <v>0</v>
      </c>
      <c r="AI3384" s="3">
        <f>IF(Table1[[#This Row],[Team_Game_Number]] &gt;_xlfn.MAXIFS(Table1[Team_Game_Number],Table1[Team],Table1[[#This Row],[Team]]) - 5,1,0)</f>
        <v>1</v>
      </c>
      <c r="AJ3384" cm="1">
        <f t="array" ref="AJ3384">MATCH(Table1[[#This Row],[Game_ID]],_xlfn.UNIQUE(_xlfn._xlws.FILTER(Table1[Game_ID],Table1[Team]=Table1[[#This Row],[Team]])),0)</f>
        <v>27</v>
      </c>
      <c r="AK3384">
        <f>IF(Table1[[#This Row],[Last5_Flag]]=1,1,0)</f>
        <v>1</v>
      </c>
      <c r="AL3384">
        <f>COUNTIFS(
    Table1[Player Name], Table1[[#This Row],[Player Name]],
    Table1[Position], Table1[[#This Row],[Position]]
)</f>
        <v>30</v>
      </c>
      <c r="AM3384" t="str" cm="1">
        <f t="array" ref="AM33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385" spans="1:39" x14ac:dyDescent="0.2">
      <c r="A3385" t="str">
        <f>TEXT(Table1[[#This Row],[Date]],"yyyymmdd") &amp; "_" &amp; (LEFT(D3385,3) &amp; "_" &amp; LEFT(E3385,3) &amp; "_" &amp; (Table1[[#This Row],[Game_no.]]))</f>
        <v>20260328_Gle_WVW_1</v>
      </c>
      <c r="B3385" s="1">
        <v>46109</v>
      </c>
      <c r="C3385" s="3">
        <v>1</v>
      </c>
      <c r="D3385" t="s">
        <v>71</v>
      </c>
      <c r="E3385" t="s">
        <v>286</v>
      </c>
      <c r="F3385" t="s">
        <v>71</v>
      </c>
      <c r="G3385" t="s">
        <v>286</v>
      </c>
      <c r="H3385" t="s">
        <v>79</v>
      </c>
      <c r="I3385" t="str">
        <f>TRIM(SUBSTITUTE(Table1[[#This Row],[Player]], " ", ""))</f>
        <v>D.Warnick</v>
      </c>
      <c r="J3385">
        <v>4</v>
      </c>
      <c r="K3385">
        <v>0</v>
      </c>
      <c r="L3385">
        <v>2</v>
      </c>
      <c r="M3385">
        <v>1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f t="shared" si="146"/>
        <v>4</v>
      </c>
      <c r="W3385" t="s">
        <v>48</v>
      </c>
      <c r="X3385" s="3">
        <v>3</v>
      </c>
      <c r="Y3385">
        <v>0</v>
      </c>
      <c r="AF3385">
        <f>Table1[[#This Row],[AB]]+Table1[[#This Row],[BB]]+Table1[[#This Row],[SF]]</f>
        <v>4</v>
      </c>
      <c r="AG3385">
        <f>Table1[[#This Row],[H]]+Table1[[#This Row],[BB]]</f>
        <v>2</v>
      </c>
      <c r="AH3385">
        <f>Table1[[#This Row],[H]]-Table1[[#This Row],[2B]]-Table1[[#This Row],[3B]]-Table1[[#This Row],[HR]]</f>
        <v>1</v>
      </c>
      <c r="AI3385" s="3">
        <f>IF(Table1[[#This Row],[Team_Game_Number]] &gt;_xlfn.MAXIFS(Table1[Team_Game_Number],Table1[Team],Table1[[#This Row],[Team]]) - 5,1,0)</f>
        <v>1</v>
      </c>
      <c r="AJ3385" cm="1">
        <f t="array" ref="AJ3385">MATCH(Table1[[#This Row],[Game_ID]],_xlfn.UNIQUE(_xlfn._xlws.FILTER(Table1[Game_ID],Table1[Team]=Table1[[#This Row],[Team]])),0)</f>
        <v>27</v>
      </c>
      <c r="AK3385">
        <f>IF(Table1[[#This Row],[Last5_Flag]]=1,1,0)</f>
        <v>1</v>
      </c>
      <c r="AL3385">
        <f>COUNTIFS(
    Table1[Player Name], Table1[[#This Row],[Player Name]],
    Table1[Position], Table1[[#This Row],[Position]]
)</f>
        <v>30</v>
      </c>
      <c r="AM3385" t="str" cm="1">
        <f t="array" ref="AM33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386" spans="1:39" x14ac:dyDescent="0.2">
      <c r="A3386" t="str">
        <f>TEXT(Table1[[#This Row],[Date]],"yyyymmdd") &amp; "_" &amp; (LEFT(D3386,3) &amp; "_" &amp; LEFT(E3386,3) &amp; "_" &amp; (Table1[[#This Row],[Game_no.]]))</f>
        <v>20260328_Gle_WVW_1</v>
      </c>
      <c r="B3386" s="1">
        <v>46109</v>
      </c>
      <c r="C3386" s="3">
        <v>1</v>
      </c>
      <c r="D3386" t="s">
        <v>71</v>
      </c>
      <c r="E3386" t="s">
        <v>286</v>
      </c>
      <c r="F3386" t="s">
        <v>71</v>
      </c>
      <c r="G3386" t="s">
        <v>286</v>
      </c>
      <c r="H3386" t="s">
        <v>86</v>
      </c>
      <c r="I3386" t="str">
        <f>TRIM(SUBSTITUTE(Table1[[#This Row],[Player]], " ", ""))</f>
        <v>A.Hicks</v>
      </c>
      <c r="J3386">
        <v>0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f t="shared" si="146"/>
        <v>0</v>
      </c>
      <c r="W3386" t="s">
        <v>73</v>
      </c>
      <c r="X3386" s="3"/>
      <c r="Y3386">
        <v>0</v>
      </c>
      <c r="AF3386">
        <f>Table1[[#This Row],[AB]]+Table1[[#This Row],[BB]]+Table1[[#This Row],[SF]]</f>
        <v>0</v>
      </c>
      <c r="AG3386">
        <f>Table1[[#This Row],[H]]+Table1[[#This Row],[BB]]</f>
        <v>0</v>
      </c>
      <c r="AH3386">
        <f>Table1[[#This Row],[H]]-Table1[[#This Row],[2B]]-Table1[[#This Row],[3B]]-Table1[[#This Row],[HR]]</f>
        <v>0</v>
      </c>
      <c r="AI3386" s="3">
        <f>IF(Table1[[#This Row],[Team_Game_Number]] &gt;_xlfn.MAXIFS(Table1[Team_Game_Number],Table1[Team],Table1[[#This Row],[Team]]) - 5,1,0)</f>
        <v>1</v>
      </c>
      <c r="AJ3386" cm="1">
        <f t="array" ref="AJ3386">MATCH(Table1[[#This Row],[Game_ID]],_xlfn.UNIQUE(_xlfn._xlws.FILTER(Table1[Game_ID],Table1[Team]=Table1[[#This Row],[Team]])),0)</f>
        <v>27</v>
      </c>
      <c r="AK3386">
        <f>IF(Table1[[#This Row],[Last5_Flag]]=1,1,0)</f>
        <v>1</v>
      </c>
      <c r="AL3386">
        <f>COUNTIFS(
    Table1[Player Name], Table1[[#This Row],[Player Name]],
    Table1[Position], Table1[[#This Row],[Position]]
)</f>
        <v>20</v>
      </c>
      <c r="AM3386" t="str" cm="1">
        <f t="array" ref="AM33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87" spans="1:39" x14ac:dyDescent="0.2">
      <c r="A3387" t="str">
        <f>TEXT(Table1[[#This Row],[Date]],"yyyymmdd") &amp; "_" &amp; (LEFT(D3387,3) &amp; "_" &amp; LEFT(E3387,3) &amp; "_" &amp; (Table1[[#This Row],[Game_no.]]))</f>
        <v>20260328_Gle_WVW_1</v>
      </c>
      <c r="B3387" s="1">
        <v>46109</v>
      </c>
      <c r="C3387" s="3">
        <v>1</v>
      </c>
      <c r="D3387" t="s">
        <v>71</v>
      </c>
      <c r="E3387" t="s">
        <v>286</v>
      </c>
      <c r="F3387" t="s">
        <v>71</v>
      </c>
      <c r="G3387" t="s">
        <v>286</v>
      </c>
      <c r="H3387" t="s">
        <v>82</v>
      </c>
      <c r="I3387" t="str">
        <f>TRIM(SUBSTITUTE(Table1[[#This Row],[Player]], " ", ""))</f>
        <v>E.Nolan</v>
      </c>
      <c r="J3387">
        <v>1</v>
      </c>
      <c r="K3387">
        <v>1</v>
      </c>
      <c r="L3387">
        <v>0</v>
      </c>
      <c r="M3387">
        <v>1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f t="shared" si="146"/>
        <v>0</v>
      </c>
      <c r="W3387" t="s">
        <v>52</v>
      </c>
      <c r="X3387" s="3">
        <v>4</v>
      </c>
      <c r="Y3387">
        <v>0</v>
      </c>
      <c r="AF3387">
        <f>Table1[[#This Row],[AB]]+Table1[[#This Row],[BB]]+Table1[[#This Row],[SF]]</f>
        <v>2</v>
      </c>
      <c r="AG3387">
        <f>Table1[[#This Row],[H]]+Table1[[#This Row],[BB]]</f>
        <v>1</v>
      </c>
      <c r="AH3387">
        <f>Table1[[#This Row],[H]]-Table1[[#This Row],[2B]]-Table1[[#This Row],[3B]]-Table1[[#This Row],[HR]]</f>
        <v>0</v>
      </c>
      <c r="AI3387" s="3">
        <f>IF(Table1[[#This Row],[Team_Game_Number]] &gt;_xlfn.MAXIFS(Table1[Team_Game_Number],Table1[Team],Table1[[#This Row],[Team]]) - 5,1,0)</f>
        <v>1</v>
      </c>
      <c r="AJ3387" cm="1">
        <f t="array" ref="AJ3387">MATCH(Table1[[#This Row],[Game_ID]],_xlfn.UNIQUE(_xlfn._xlws.FILTER(Table1[Game_ID],Table1[Team]=Table1[[#This Row],[Team]])),0)</f>
        <v>27</v>
      </c>
      <c r="AK3387">
        <f>IF(Table1[[#This Row],[Last5_Flag]]=1,1,0)</f>
        <v>1</v>
      </c>
      <c r="AL3387">
        <f>COUNTIFS(
    Table1[Player Name], Table1[[#This Row],[Player Name]],
    Table1[Position], Table1[[#This Row],[Position]]
)</f>
        <v>25</v>
      </c>
      <c r="AM3387" t="str" cm="1">
        <f t="array" ref="AM33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388" spans="1:39" x14ac:dyDescent="0.2">
      <c r="A3388" t="str">
        <f>TEXT(Table1[[#This Row],[Date]],"yyyymmdd") &amp; "_" &amp; (LEFT(D3388,3) &amp; "_" &amp; LEFT(E3388,3) &amp; "_" &amp; (Table1[[#This Row],[Game_no.]]))</f>
        <v>20260328_Gle_WVW_1</v>
      </c>
      <c r="B3388" s="1">
        <v>46109</v>
      </c>
      <c r="C3388" s="3">
        <v>1</v>
      </c>
      <c r="D3388" t="s">
        <v>71</v>
      </c>
      <c r="E3388" t="s">
        <v>286</v>
      </c>
      <c r="F3388" t="s">
        <v>71</v>
      </c>
      <c r="G3388" t="s">
        <v>286</v>
      </c>
      <c r="H3388" t="s">
        <v>83</v>
      </c>
      <c r="I3388" t="str">
        <f>TRIM(SUBSTITUTE(Table1[[#This Row],[Player]], " ", ""))</f>
        <v>K.Bradbury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f t="shared" si="146"/>
        <v>0</v>
      </c>
      <c r="W3388" t="s">
        <v>73</v>
      </c>
      <c r="X3388" s="3"/>
      <c r="Y3388">
        <v>0</v>
      </c>
      <c r="AF3388">
        <f>Table1[[#This Row],[AB]]+Table1[[#This Row],[BB]]+Table1[[#This Row],[SF]]</f>
        <v>0</v>
      </c>
      <c r="AG3388">
        <f>Table1[[#This Row],[H]]+Table1[[#This Row],[BB]]</f>
        <v>0</v>
      </c>
      <c r="AH3388">
        <f>Table1[[#This Row],[H]]-Table1[[#This Row],[2B]]-Table1[[#This Row],[3B]]-Table1[[#This Row],[HR]]</f>
        <v>0</v>
      </c>
      <c r="AI3388" s="3">
        <f>IF(Table1[[#This Row],[Team_Game_Number]] &gt;_xlfn.MAXIFS(Table1[Team_Game_Number],Table1[Team],Table1[[#This Row],[Team]]) - 5,1,0)</f>
        <v>1</v>
      </c>
      <c r="AJ3388" cm="1">
        <f t="array" ref="AJ3388">MATCH(Table1[[#This Row],[Game_ID]],_xlfn.UNIQUE(_xlfn._xlws.FILTER(Table1[Game_ID],Table1[Team]=Table1[[#This Row],[Team]])),0)</f>
        <v>27</v>
      </c>
      <c r="AK3388">
        <f>IF(Table1[[#This Row],[Last5_Flag]]=1,1,0)</f>
        <v>1</v>
      </c>
      <c r="AL3388">
        <f>COUNTIFS(
    Table1[Player Name], Table1[[#This Row],[Player Name]],
    Table1[Position], Table1[[#This Row],[Position]]
)</f>
        <v>11</v>
      </c>
      <c r="AM3388" t="str" cm="1">
        <f t="array" ref="AM33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89" spans="1:39" x14ac:dyDescent="0.2">
      <c r="A3389" t="str">
        <f>TEXT(Table1[[#This Row],[Date]],"yyyymmdd") &amp; "_" &amp; (LEFT(D3389,3) &amp; "_" &amp; LEFT(E3389,3) &amp; "_" &amp; (Table1[[#This Row],[Game_no.]]))</f>
        <v>20260328_Gle_WVW_1</v>
      </c>
      <c r="B3389" s="1">
        <v>46109</v>
      </c>
      <c r="C3389" s="3">
        <v>1</v>
      </c>
      <c r="D3389" t="s">
        <v>71</v>
      </c>
      <c r="E3389" t="s">
        <v>286</v>
      </c>
      <c r="F3389" t="s">
        <v>71</v>
      </c>
      <c r="G3389" t="s">
        <v>286</v>
      </c>
      <c r="H3389" t="s">
        <v>76</v>
      </c>
      <c r="I3389" t="str">
        <f>TRIM(SUBSTITUTE(Table1[[#This Row],[Player]], " ", ""))</f>
        <v>K.Goodman</v>
      </c>
      <c r="J3389">
        <v>2</v>
      </c>
      <c r="K3389">
        <v>1</v>
      </c>
      <c r="L3389">
        <v>0</v>
      </c>
      <c r="M3389">
        <v>1</v>
      </c>
      <c r="N3389">
        <v>1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f t="shared" si="146"/>
        <v>0</v>
      </c>
      <c r="W3389" t="s">
        <v>8</v>
      </c>
      <c r="X3389" s="3">
        <v>5</v>
      </c>
      <c r="Y3389">
        <v>1</v>
      </c>
      <c r="AF3389">
        <f>Table1[[#This Row],[AB]]+Table1[[#This Row],[BB]]+Table1[[#This Row],[SF]]</f>
        <v>3</v>
      </c>
      <c r="AG3389">
        <f>Table1[[#This Row],[H]]+Table1[[#This Row],[BB]]</f>
        <v>1</v>
      </c>
      <c r="AH3389">
        <f>Table1[[#This Row],[H]]-Table1[[#This Row],[2B]]-Table1[[#This Row],[3B]]-Table1[[#This Row],[HR]]</f>
        <v>0</v>
      </c>
      <c r="AI3389" s="3">
        <f>IF(Table1[[#This Row],[Team_Game_Number]] &gt;_xlfn.MAXIFS(Table1[Team_Game_Number],Table1[Team],Table1[[#This Row],[Team]]) - 5,1,0)</f>
        <v>1</v>
      </c>
      <c r="AJ3389" cm="1">
        <f t="array" ref="AJ3389">MATCH(Table1[[#This Row],[Game_ID]],_xlfn.UNIQUE(_xlfn._xlws.FILTER(Table1[Game_ID],Table1[Team]=Table1[[#This Row],[Team]])),0)</f>
        <v>27</v>
      </c>
      <c r="AK3389">
        <f>IF(Table1[[#This Row],[Last5_Flag]]=1,1,0)</f>
        <v>1</v>
      </c>
      <c r="AL3389">
        <f>COUNTIFS(
    Table1[Player Name], Table1[[#This Row],[Player Name]],
    Table1[Position], Table1[[#This Row],[Position]]
)</f>
        <v>13</v>
      </c>
      <c r="AM3389" t="str" cm="1">
        <f t="array" ref="AM33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390" spans="1:39" x14ac:dyDescent="0.2">
      <c r="A3390" t="str">
        <f>TEXT(Table1[[#This Row],[Date]],"yyyymmdd") &amp; "_" &amp; (LEFT(D3390,3) &amp; "_" &amp; LEFT(E3390,3) &amp; "_" &amp; (Table1[[#This Row],[Game_no.]]))</f>
        <v>20260328_Gle_WVW_1</v>
      </c>
      <c r="B3390" s="1">
        <v>46109</v>
      </c>
      <c r="C3390" s="3">
        <v>1</v>
      </c>
      <c r="D3390" t="s">
        <v>71</v>
      </c>
      <c r="E3390" t="s">
        <v>286</v>
      </c>
      <c r="F3390" t="s">
        <v>71</v>
      </c>
      <c r="G3390" t="s">
        <v>286</v>
      </c>
      <c r="H3390" t="s">
        <v>126</v>
      </c>
      <c r="I3390" t="str">
        <f>TRIM(SUBSTITUTE(Table1[[#This Row],[Player]], " ", ""))</f>
        <v>A.Hypes</v>
      </c>
      <c r="J3390">
        <v>0</v>
      </c>
      <c r="K3390">
        <v>1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f t="shared" si="146"/>
        <v>0</v>
      </c>
      <c r="W3390" t="s">
        <v>506</v>
      </c>
      <c r="X3390" s="3"/>
      <c r="Y3390">
        <v>0</v>
      </c>
      <c r="AF3390">
        <f>Table1[[#This Row],[AB]]+Table1[[#This Row],[BB]]+Table1[[#This Row],[SF]]</f>
        <v>0</v>
      </c>
      <c r="AG3390">
        <f>Table1[[#This Row],[H]]+Table1[[#This Row],[BB]]</f>
        <v>0</v>
      </c>
      <c r="AH3390">
        <f>Table1[[#This Row],[H]]-Table1[[#This Row],[2B]]-Table1[[#This Row],[3B]]-Table1[[#This Row],[HR]]</f>
        <v>0</v>
      </c>
      <c r="AI3390" s="3">
        <f>IF(Table1[[#This Row],[Team_Game_Number]] &gt;_xlfn.MAXIFS(Table1[Team_Game_Number],Table1[Team],Table1[[#This Row],[Team]]) - 5,1,0)</f>
        <v>1</v>
      </c>
      <c r="AJ3390" cm="1">
        <f t="array" ref="AJ3390">MATCH(Table1[[#This Row],[Game_ID]],_xlfn.UNIQUE(_xlfn._xlws.FILTER(Table1[Game_ID],Table1[Team]=Table1[[#This Row],[Team]])),0)</f>
        <v>27</v>
      </c>
      <c r="AK3390">
        <f>IF(Table1[[#This Row],[Last5_Flag]]=1,1,0)</f>
        <v>1</v>
      </c>
      <c r="AL3390">
        <f>COUNTIFS(
    Table1[Player Name], Table1[[#This Row],[Player Name]],
    Table1[Position], Table1[[#This Row],[Position]]
)</f>
        <v>1</v>
      </c>
      <c r="AM3390" t="str" cm="1">
        <f t="array" ref="AM33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391" spans="1:39" x14ac:dyDescent="0.2">
      <c r="A3391" t="str">
        <f>TEXT(Table1[[#This Row],[Date]],"yyyymmdd") &amp; "_" &amp; (LEFT(D3391,3) &amp; "_" &amp; LEFT(E3391,3) &amp; "_" &amp; (Table1[[#This Row],[Game_no.]]))</f>
        <v>20260328_Gle_WVW_1</v>
      </c>
      <c r="B3391" s="1">
        <v>46109</v>
      </c>
      <c r="C3391" s="3">
        <v>1</v>
      </c>
      <c r="D3391" t="s">
        <v>71</v>
      </c>
      <c r="E3391" t="s">
        <v>286</v>
      </c>
      <c r="F3391" t="s">
        <v>71</v>
      </c>
      <c r="G3391" t="s">
        <v>286</v>
      </c>
      <c r="H3391" t="s">
        <v>81</v>
      </c>
      <c r="I3391" t="str">
        <f>TRIM(SUBSTITUTE(Table1[[#This Row],[Player]], " ", ""))</f>
        <v>H.Howe</v>
      </c>
      <c r="J3391">
        <v>3</v>
      </c>
      <c r="K3391">
        <v>1</v>
      </c>
      <c r="L3391">
        <v>2</v>
      </c>
      <c r="M3391">
        <v>5</v>
      </c>
      <c r="N3391">
        <v>0</v>
      </c>
      <c r="O3391">
        <v>1</v>
      </c>
      <c r="P3391">
        <v>1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f t="shared" si="146"/>
        <v>7</v>
      </c>
      <c r="W3391" t="s">
        <v>43</v>
      </c>
      <c r="X3391" s="3">
        <v>6</v>
      </c>
      <c r="Y3391">
        <v>0</v>
      </c>
      <c r="AF3391">
        <f>Table1[[#This Row],[AB]]+Table1[[#This Row],[BB]]+Table1[[#This Row],[SF]]</f>
        <v>3</v>
      </c>
      <c r="AG3391">
        <f>Table1[[#This Row],[H]]+Table1[[#This Row],[BB]]</f>
        <v>2</v>
      </c>
      <c r="AH3391">
        <f>Table1[[#This Row],[H]]-Table1[[#This Row],[2B]]-Table1[[#This Row],[3B]]-Table1[[#This Row],[HR]]</f>
        <v>0</v>
      </c>
      <c r="AI3391" s="3">
        <f>IF(Table1[[#This Row],[Team_Game_Number]] &gt;_xlfn.MAXIFS(Table1[Team_Game_Number],Table1[Team],Table1[[#This Row],[Team]]) - 5,1,0)</f>
        <v>1</v>
      </c>
      <c r="AJ3391" cm="1">
        <f t="array" ref="AJ3391">MATCH(Table1[[#This Row],[Game_ID]],_xlfn.UNIQUE(_xlfn._xlws.FILTER(Table1[Game_ID],Table1[Team]=Table1[[#This Row],[Team]])),0)</f>
        <v>27</v>
      </c>
      <c r="AK3391">
        <f>IF(Table1[[#This Row],[Last5_Flag]]=1,1,0)</f>
        <v>1</v>
      </c>
      <c r="AL3391">
        <f>COUNTIFS(
    Table1[Player Name], Table1[[#This Row],[Player Name]],
    Table1[Position], Table1[[#This Row],[Position]]
)</f>
        <v>19</v>
      </c>
      <c r="AM3391" t="str" cm="1">
        <f t="array" ref="AM33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392" spans="1:39" x14ac:dyDescent="0.2">
      <c r="A3392" t="str">
        <f>TEXT(Table1[[#This Row],[Date]],"yyyymmdd") &amp; "_" &amp; (LEFT(D3392,3) &amp; "_" &amp; LEFT(E3392,3) &amp; "_" &amp; (Table1[[#This Row],[Game_no.]]))</f>
        <v>20260328_Gle_WVW_1</v>
      </c>
      <c r="B3392" s="1">
        <v>46109</v>
      </c>
      <c r="C3392" s="3">
        <v>1</v>
      </c>
      <c r="D3392" t="s">
        <v>71</v>
      </c>
      <c r="E3392" t="s">
        <v>286</v>
      </c>
      <c r="F3392" t="s">
        <v>71</v>
      </c>
      <c r="G3392" t="s">
        <v>286</v>
      </c>
      <c r="H3392" t="s">
        <v>428</v>
      </c>
      <c r="I3392" t="str">
        <f>TRIM(SUBSTITUTE(Table1[[#This Row],[Player]], " ", ""))</f>
        <v>M.Webb</v>
      </c>
      <c r="J3392">
        <v>0</v>
      </c>
      <c r="K3392">
        <v>1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f t="shared" si="146"/>
        <v>0</v>
      </c>
      <c r="W3392" t="s">
        <v>73</v>
      </c>
      <c r="X3392" s="3"/>
      <c r="Y3392">
        <v>0</v>
      </c>
      <c r="AF3392">
        <f>Table1[[#This Row],[AB]]+Table1[[#This Row],[BB]]+Table1[[#This Row],[SF]]</f>
        <v>0</v>
      </c>
      <c r="AG3392">
        <f>Table1[[#This Row],[H]]+Table1[[#This Row],[BB]]</f>
        <v>0</v>
      </c>
      <c r="AH3392">
        <f>Table1[[#This Row],[H]]-Table1[[#This Row],[2B]]-Table1[[#This Row],[3B]]-Table1[[#This Row],[HR]]</f>
        <v>0</v>
      </c>
      <c r="AI3392" s="3">
        <f>IF(Table1[[#This Row],[Team_Game_Number]] &gt;_xlfn.MAXIFS(Table1[Team_Game_Number],Table1[Team],Table1[[#This Row],[Team]]) - 5,1,0)</f>
        <v>1</v>
      </c>
      <c r="AJ3392" cm="1">
        <f t="array" ref="AJ3392">MATCH(Table1[[#This Row],[Game_ID]],_xlfn.UNIQUE(_xlfn._xlws.FILTER(Table1[Game_ID],Table1[Team]=Table1[[#This Row],[Team]])),0)</f>
        <v>27</v>
      </c>
      <c r="AK3392">
        <f>IF(Table1[[#This Row],[Last5_Flag]]=1,1,0)</f>
        <v>1</v>
      </c>
      <c r="AL3392">
        <f>COUNTIFS(
    Table1[Player Name], Table1[[#This Row],[Player Name]],
    Table1[Position], Table1[[#This Row],[Position]]
)</f>
        <v>2</v>
      </c>
      <c r="AM3392" t="str" cm="1">
        <f t="array" ref="AM33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93" spans="1:39" x14ac:dyDescent="0.2">
      <c r="A3393" t="str">
        <f>TEXT(Table1[[#This Row],[Date]],"yyyymmdd") &amp; "_" &amp; (LEFT(D3393,3) &amp; "_" &amp; LEFT(E3393,3) &amp; "_" &amp; (Table1[[#This Row],[Game_no.]]))</f>
        <v>20260328_Gle_WVW_1</v>
      </c>
      <c r="B3393" s="1">
        <v>46109</v>
      </c>
      <c r="C3393" s="3">
        <v>1</v>
      </c>
      <c r="D3393" t="s">
        <v>71</v>
      </c>
      <c r="E3393" t="s">
        <v>286</v>
      </c>
      <c r="F3393" t="s">
        <v>71</v>
      </c>
      <c r="G3393" t="s">
        <v>286</v>
      </c>
      <c r="H3393" t="s">
        <v>85</v>
      </c>
      <c r="I3393" t="str">
        <f>TRIM(SUBSTITUTE(Table1[[#This Row],[Player]], " ", ""))</f>
        <v>A.Howard</v>
      </c>
      <c r="J3393">
        <v>3</v>
      </c>
      <c r="K3393">
        <v>0</v>
      </c>
      <c r="L3393">
        <v>2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f t="shared" si="146"/>
        <v>2</v>
      </c>
      <c r="W3393" t="s">
        <v>128</v>
      </c>
      <c r="X3393" s="3">
        <v>7</v>
      </c>
      <c r="Y3393">
        <v>0</v>
      </c>
      <c r="AF3393">
        <f>Table1[[#This Row],[AB]]+Table1[[#This Row],[BB]]+Table1[[#This Row],[SF]]</f>
        <v>3</v>
      </c>
      <c r="AG3393">
        <f>Table1[[#This Row],[H]]+Table1[[#This Row],[BB]]</f>
        <v>2</v>
      </c>
      <c r="AH3393">
        <f>Table1[[#This Row],[H]]-Table1[[#This Row],[2B]]-Table1[[#This Row],[3B]]-Table1[[#This Row],[HR]]</f>
        <v>2</v>
      </c>
      <c r="AI3393" s="3">
        <f>IF(Table1[[#This Row],[Team_Game_Number]] &gt;_xlfn.MAXIFS(Table1[Team_Game_Number],Table1[Team],Table1[[#This Row],[Team]]) - 5,1,0)</f>
        <v>1</v>
      </c>
      <c r="AJ3393" cm="1">
        <f t="array" ref="AJ3393">MATCH(Table1[[#This Row],[Game_ID]],_xlfn.UNIQUE(_xlfn._xlws.FILTER(Table1[Game_ID],Table1[Team]=Table1[[#This Row],[Team]])),0)</f>
        <v>27</v>
      </c>
      <c r="AK3393">
        <f>IF(Table1[[#This Row],[Last5_Flag]]=1,1,0)</f>
        <v>1</v>
      </c>
      <c r="AL3393">
        <f>COUNTIFS(
    Table1[Player Name], Table1[[#This Row],[Player Name]],
    Table1[Position], Table1[[#This Row],[Position]]
)</f>
        <v>6</v>
      </c>
      <c r="AM3393" t="str" cm="1">
        <f t="array" ref="AM33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3394" spans="1:39" x14ac:dyDescent="0.2">
      <c r="A3394" t="str">
        <f>TEXT(Table1[[#This Row],[Date]],"yyyymmdd") &amp; "_" &amp; (LEFT(D3394,3) &amp; "_" &amp; LEFT(E3394,3) &amp; "_" &amp; (Table1[[#This Row],[Game_no.]]))</f>
        <v>20260328_Gle_WVW_1</v>
      </c>
      <c r="B3394" s="1">
        <v>46109</v>
      </c>
      <c r="C3394" s="3">
        <v>1</v>
      </c>
      <c r="D3394" t="s">
        <v>71</v>
      </c>
      <c r="E3394" t="s">
        <v>286</v>
      </c>
      <c r="F3394" t="s">
        <v>71</v>
      </c>
      <c r="G3394" t="s">
        <v>286</v>
      </c>
      <c r="H3394" t="s">
        <v>123</v>
      </c>
      <c r="I3394" t="str">
        <f>TRIM(SUBSTITUTE(Table1[[#This Row],[Player]], " ", ""))</f>
        <v>R.Hensel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f t="shared" si="146"/>
        <v>0</v>
      </c>
      <c r="W3394" t="s">
        <v>73</v>
      </c>
      <c r="X3394" s="3"/>
      <c r="Y3394">
        <v>0</v>
      </c>
      <c r="AF3394">
        <f>Table1[[#This Row],[AB]]+Table1[[#This Row],[BB]]+Table1[[#This Row],[SF]]</f>
        <v>0</v>
      </c>
      <c r="AG3394">
        <f>Table1[[#This Row],[H]]+Table1[[#This Row],[BB]]</f>
        <v>0</v>
      </c>
      <c r="AH3394">
        <f>Table1[[#This Row],[H]]-Table1[[#This Row],[2B]]-Table1[[#This Row],[3B]]-Table1[[#This Row],[HR]]</f>
        <v>0</v>
      </c>
      <c r="AI3394" s="3">
        <f>IF(Table1[[#This Row],[Team_Game_Number]] &gt;_xlfn.MAXIFS(Table1[Team_Game_Number],Table1[Team],Table1[[#This Row],[Team]]) - 5,1,0)</f>
        <v>1</v>
      </c>
      <c r="AJ3394" cm="1">
        <f t="array" ref="AJ3394">MATCH(Table1[[#This Row],[Game_ID]],_xlfn.UNIQUE(_xlfn._xlws.FILTER(Table1[Game_ID],Table1[Team]=Table1[[#This Row],[Team]])),0)</f>
        <v>27</v>
      </c>
      <c r="AK3394">
        <f>IF(Table1[[#This Row],[Last5_Flag]]=1,1,0)</f>
        <v>1</v>
      </c>
      <c r="AL3394">
        <f>COUNTIFS(
    Table1[Player Name], Table1[[#This Row],[Player Name]],
    Table1[Position], Table1[[#This Row],[Position]]
)</f>
        <v>1</v>
      </c>
      <c r="AM3394" t="str" cm="1">
        <f t="array" ref="AM33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395" spans="1:39" x14ac:dyDescent="0.2">
      <c r="A3395" t="str">
        <f>TEXT(Table1[[#This Row],[Date]],"yyyymmdd") &amp; "_" &amp; (LEFT(D3395,3) &amp; "_" &amp; LEFT(E3395,3) &amp; "_" &amp; (Table1[[#This Row],[Game_no.]]))</f>
        <v>20260328_Gle_WVW_1</v>
      </c>
      <c r="B3395" s="1">
        <v>46109</v>
      </c>
      <c r="C3395" s="3">
        <v>1</v>
      </c>
      <c r="D3395" t="s">
        <v>71</v>
      </c>
      <c r="E3395" t="s">
        <v>286</v>
      </c>
      <c r="F3395" t="s">
        <v>71</v>
      </c>
      <c r="G3395" t="s">
        <v>286</v>
      </c>
      <c r="H3395" t="s">
        <v>84</v>
      </c>
      <c r="I3395" t="str">
        <f>TRIM(SUBSTITUTE(Table1[[#This Row],[Player]], " ", ""))</f>
        <v>E.McLean</v>
      </c>
      <c r="J3395">
        <v>2</v>
      </c>
      <c r="K3395">
        <v>0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f t="shared" si="146"/>
        <v>0</v>
      </c>
      <c r="W3395" t="s">
        <v>57</v>
      </c>
      <c r="X3395" s="3">
        <v>8</v>
      </c>
      <c r="Y3395">
        <v>0</v>
      </c>
      <c r="AF3395">
        <f>Table1[[#This Row],[AB]]+Table1[[#This Row],[BB]]+Table1[[#This Row],[SF]]</f>
        <v>2</v>
      </c>
      <c r="AG3395">
        <f>Table1[[#This Row],[H]]+Table1[[#This Row],[BB]]</f>
        <v>0</v>
      </c>
      <c r="AH3395">
        <f>Table1[[#This Row],[H]]-Table1[[#This Row],[2B]]-Table1[[#This Row],[3B]]-Table1[[#This Row],[HR]]</f>
        <v>0</v>
      </c>
      <c r="AI3395" s="3">
        <f>IF(Table1[[#This Row],[Team_Game_Number]] &gt;_xlfn.MAXIFS(Table1[Team_Game_Number],Table1[Team],Table1[[#This Row],[Team]]) - 5,1,0)</f>
        <v>1</v>
      </c>
      <c r="AJ3395" cm="1">
        <f t="array" ref="AJ3395">MATCH(Table1[[#This Row],[Game_ID]],_xlfn.UNIQUE(_xlfn._xlws.FILTER(Table1[Game_ID],Table1[Team]=Table1[[#This Row],[Team]])),0)</f>
        <v>27</v>
      </c>
      <c r="AK3395">
        <f>IF(Table1[[#This Row],[Last5_Flag]]=1,1,0)</f>
        <v>1</v>
      </c>
      <c r="AL3395">
        <f>COUNTIFS(
    Table1[Player Name], Table1[[#This Row],[Player Name]],
    Table1[Position], Table1[[#This Row],[Position]]
)</f>
        <v>30</v>
      </c>
      <c r="AM3395" t="str" cm="1">
        <f t="array" ref="AM33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396" spans="1:39" x14ac:dyDescent="0.2">
      <c r="A3396" t="str">
        <f>TEXT(Table1[[#This Row],[Date]],"yyyymmdd") &amp; "_" &amp; (LEFT(D3396,3) &amp; "_" &amp; LEFT(E3396,3) &amp; "_" &amp; (Table1[[#This Row],[Game_no.]]))</f>
        <v>20260328_Gle_WVW_1</v>
      </c>
      <c r="B3396" s="1">
        <v>46109</v>
      </c>
      <c r="C3396" s="3">
        <v>1</v>
      </c>
      <c r="D3396" t="s">
        <v>71</v>
      </c>
      <c r="E3396" t="s">
        <v>286</v>
      </c>
      <c r="F3396" t="s">
        <v>71</v>
      </c>
      <c r="G3396" t="s">
        <v>286</v>
      </c>
      <c r="H3396" t="s">
        <v>87</v>
      </c>
      <c r="I3396" t="str">
        <f>TRIM(SUBSTITUTE(Table1[[#This Row],[Player]], " ", ""))</f>
        <v>L.Burns</v>
      </c>
      <c r="J3396">
        <v>2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f t="shared" si="146"/>
        <v>0</v>
      </c>
      <c r="W3396" t="s">
        <v>54</v>
      </c>
      <c r="X3396" s="3">
        <v>9</v>
      </c>
      <c r="Y3396">
        <v>0</v>
      </c>
      <c r="AF3396">
        <f>Table1[[#This Row],[AB]]+Table1[[#This Row],[BB]]+Table1[[#This Row],[SF]]</f>
        <v>2</v>
      </c>
      <c r="AG3396">
        <f>Table1[[#This Row],[H]]+Table1[[#This Row],[BB]]</f>
        <v>0</v>
      </c>
      <c r="AH3396">
        <f>Table1[[#This Row],[H]]-Table1[[#This Row],[2B]]-Table1[[#This Row],[3B]]-Table1[[#This Row],[HR]]</f>
        <v>0</v>
      </c>
      <c r="AI3396" s="3">
        <f>IF(Table1[[#This Row],[Team_Game_Number]] &gt;_xlfn.MAXIFS(Table1[Team_Game_Number],Table1[Team],Table1[[#This Row],[Team]]) - 5,1,0)</f>
        <v>1</v>
      </c>
      <c r="AJ3396" cm="1">
        <f t="array" ref="AJ3396">MATCH(Table1[[#This Row],[Game_ID]],_xlfn.UNIQUE(_xlfn._xlws.FILTER(Table1[Game_ID],Table1[Team]=Table1[[#This Row],[Team]])),0)</f>
        <v>27</v>
      </c>
      <c r="AK3396">
        <f>IF(Table1[[#This Row],[Last5_Flag]]=1,1,0)</f>
        <v>1</v>
      </c>
      <c r="AL3396">
        <f>COUNTIFS(
    Table1[Player Name], Table1[[#This Row],[Player Name]],
    Table1[Position], Table1[[#This Row],[Position]]
)</f>
        <v>23</v>
      </c>
      <c r="AM3396" t="str" cm="1">
        <f t="array" ref="AM33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397" spans="1:39" x14ac:dyDescent="0.2">
      <c r="A3397" t="str">
        <f>TEXT(Table1[[#This Row],[Date]],"yyyymmdd") &amp; "_" &amp; (LEFT(D3397,3) &amp; "_" &amp; LEFT(E3397,3) &amp; "_" &amp; (Table1[[#This Row],[Game_no.]]))</f>
        <v>20260328_Gle_WVW_1</v>
      </c>
      <c r="B3397" s="1">
        <v>46109</v>
      </c>
      <c r="C3397" s="3">
        <v>1</v>
      </c>
      <c r="D3397" t="s">
        <v>71</v>
      </c>
      <c r="E3397" t="s">
        <v>286</v>
      </c>
      <c r="F3397" t="s">
        <v>71</v>
      </c>
      <c r="G3397" t="s">
        <v>286</v>
      </c>
      <c r="H3397" t="s">
        <v>88</v>
      </c>
      <c r="I3397" t="str">
        <f>TRIM(SUBSTITUTE(Table1[[#This Row],[Player]], " ", ""))</f>
        <v>M.Duvall</v>
      </c>
      <c r="J3397">
        <v>1</v>
      </c>
      <c r="K3397">
        <v>1</v>
      </c>
      <c r="L3397">
        <v>1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f t="shared" si="146"/>
        <v>3</v>
      </c>
      <c r="W3397" t="s">
        <v>74</v>
      </c>
      <c r="X3397" s="3">
        <v>9</v>
      </c>
      <c r="Y3397">
        <v>0</v>
      </c>
      <c r="AF3397">
        <f>Table1[[#This Row],[AB]]+Table1[[#This Row],[BB]]+Table1[[#This Row],[SF]]</f>
        <v>1</v>
      </c>
      <c r="AG3397">
        <f>Table1[[#This Row],[H]]+Table1[[#This Row],[BB]]</f>
        <v>1</v>
      </c>
      <c r="AH3397">
        <f>Table1[[#This Row],[H]]-Table1[[#This Row],[2B]]-Table1[[#This Row],[3B]]-Table1[[#This Row],[HR]]</f>
        <v>0</v>
      </c>
      <c r="AI3397" s="3">
        <f>IF(Table1[[#This Row],[Team_Game_Number]] &gt;_xlfn.MAXIFS(Table1[Team_Game_Number],Table1[Team],Table1[[#This Row],[Team]]) - 5,1,0)</f>
        <v>1</v>
      </c>
      <c r="AJ3397" cm="1">
        <f t="array" ref="AJ3397">MATCH(Table1[[#This Row],[Game_ID]],_xlfn.UNIQUE(_xlfn._xlws.FILTER(Table1[Game_ID],Table1[Team]=Table1[[#This Row],[Team]])),0)</f>
        <v>27</v>
      </c>
      <c r="AK3397">
        <f>IF(Table1[[#This Row],[Last5_Flag]]=1,1,0)</f>
        <v>1</v>
      </c>
      <c r="AL3397">
        <f>COUNTIFS(
    Table1[Player Name], Table1[[#This Row],[Player Name]],
    Table1[Position], Table1[[#This Row],[Position]]
)</f>
        <v>5</v>
      </c>
      <c r="AM3397" t="str" cm="1">
        <f t="array" ref="AM33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398" spans="1:39" x14ac:dyDescent="0.2">
      <c r="A3398" t="str">
        <f>TEXT(Table1[[#This Row],[Date]],"yyyymmdd") &amp; "_" &amp; (LEFT(D3398,3) &amp; "_" &amp; LEFT(E3398,3) &amp; "_" &amp; (Table1[[#This Row],[Game_no.]]))</f>
        <v>20260328_Gle_WVW_1</v>
      </c>
      <c r="B3398" s="1">
        <v>46109</v>
      </c>
      <c r="C3398" s="3">
        <v>1</v>
      </c>
      <c r="D3398" t="s">
        <v>71</v>
      </c>
      <c r="E3398" t="s">
        <v>286</v>
      </c>
      <c r="F3398" t="s">
        <v>71</v>
      </c>
      <c r="G3398" t="s">
        <v>286</v>
      </c>
      <c r="H3398" t="s">
        <v>91</v>
      </c>
      <c r="I3398" t="str">
        <f>TRIM(SUBSTITUTE(Table1[[#This Row],[Player]], " ", ""))</f>
        <v>Ky.Burdick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f t="shared" si="146"/>
        <v>0</v>
      </c>
      <c r="W3398" t="s">
        <v>58</v>
      </c>
      <c r="X3398" s="3"/>
      <c r="Y3398">
        <v>0</v>
      </c>
      <c r="Z3398">
        <v>6</v>
      </c>
      <c r="AA3398">
        <v>3</v>
      </c>
      <c r="AB3398">
        <v>1</v>
      </c>
      <c r="AC3398">
        <v>1</v>
      </c>
      <c r="AD3398">
        <v>1</v>
      </c>
      <c r="AE3398">
        <v>6</v>
      </c>
      <c r="AF3398">
        <f>Table1[[#This Row],[AB]]+Table1[[#This Row],[BB]]+Table1[[#This Row],[SF]]</f>
        <v>0</v>
      </c>
      <c r="AG3398">
        <f>Table1[[#This Row],[H]]+Table1[[#This Row],[BB]]</f>
        <v>0</v>
      </c>
      <c r="AH3398">
        <f>Table1[[#This Row],[H]]-Table1[[#This Row],[2B]]-Table1[[#This Row],[3B]]-Table1[[#This Row],[HR]]</f>
        <v>0</v>
      </c>
      <c r="AI3398" s="3">
        <f>IF(Table1[[#This Row],[Team_Game_Number]] &gt;_xlfn.MAXIFS(Table1[Team_Game_Number],Table1[Team],Table1[[#This Row],[Team]]) - 5,1,0)</f>
        <v>1</v>
      </c>
      <c r="AJ3398" cm="1">
        <f t="array" ref="AJ3398">MATCH(Table1[[#This Row],[Game_ID]],_xlfn.UNIQUE(_xlfn._xlws.FILTER(Table1[Game_ID],Table1[Team]=Table1[[#This Row],[Team]])),0)</f>
        <v>27</v>
      </c>
      <c r="AK3398">
        <f>IF(Table1[[#This Row],[Last5_Flag]]=1,1,0)</f>
        <v>1</v>
      </c>
      <c r="AL3398">
        <f>COUNTIFS(
    Table1[Player Name], Table1[[#This Row],[Player Name]],
    Table1[Position], Table1[[#This Row],[Position]]
)</f>
        <v>16</v>
      </c>
      <c r="AM3398" t="str" cm="1">
        <f t="array" ref="AM33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399" spans="1:39" x14ac:dyDescent="0.2">
      <c r="A3399" t="str">
        <f>TEXT(Table1[[#This Row],[Date]],"yyyymmdd") &amp; "_" &amp; (LEFT(D3399,3) &amp; "_" &amp; LEFT(E3399,3) &amp; "_" &amp; (Table1[[#This Row],[Game_no.]]))</f>
        <v>20260328_Gle_WVW_1</v>
      </c>
      <c r="B3399" s="1">
        <v>46109</v>
      </c>
      <c r="C3399" s="3">
        <v>1</v>
      </c>
      <c r="D3399" t="s">
        <v>71</v>
      </c>
      <c r="E3399" t="s">
        <v>286</v>
      </c>
      <c r="F3399" t="s">
        <v>286</v>
      </c>
      <c r="G3399" t="s">
        <v>71</v>
      </c>
      <c r="H3399" t="s">
        <v>287</v>
      </c>
      <c r="I3399" t="str">
        <f>TRIM(SUBSTITUTE(Table1[[#This Row],[Player]], " ", ""))</f>
        <v>J.Riley</v>
      </c>
      <c r="J3399">
        <v>3</v>
      </c>
      <c r="K3399">
        <v>1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f t="shared" si="146"/>
        <v>1</v>
      </c>
      <c r="W3399" t="s">
        <v>57</v>
      </c>
      <c r="X3399" s="3">
        <v>1</v>
      </c>
      <c r="Y3399">
        <v>0</v>
      </c>
      <c r="AF3399">
        <f>Table1[[#This Row],[AB]]+Table1[[#This Row],[BB]]+Table1[[#This Row],[SF]]</f>
        <v>3</v>
      </c>
      <c r="AG3399">
        <f>Table1[[#This Row],[H]]+Table1[[#This Row],[BB]]</f>
        <v>1</v>
      </c>
      <c r="AH3399">
        <f>Table1[[#This Row],[H]]-Table1[[#This Row],[2B]]-Table1[[#This Row],[3B]]-Table1[[#This Row],[HR]]</f>
        <v>1</v>
      </c>
      <c r="AI3399" s="3">
        <f>IF(Table1[[#This Row],[Team_Game_Number]] &gt;_xlfn.MAXIFS(Table1[Team_Game_Number],Table1[Team],Table1[[#This Row],[Team]]) - 5,1,0)</f>
        <v>1</v>
      </c>
      <c r="AJ3399" cm="1">
        <f t="array" ref="AJ3399">MATCH(Table1[[#This Row],[Game_ID]],_xlfn.UNIQUE(_xlfn._xlws.FILTER(Table1[Game_ID],Table1[Team]=Table1[[#This Row],[Team]])),0)</f>
        <v>24</v>
      </c>
      <c r="AK3399">
        <f>IF(Table1[[#This Row],[Last5_Flag]]=1,1,0)</f>
        <v>1</v>
      </c>
      <c r="AL3399">
        <f>COUNTIFS(
    Table1[Player Name], Table1[[#This Row],[Player Name]],
    Table1[Position], Table1[[#This Row],[Position]]
)</f>
        <v>27</v>
      </c>
      <c r="AM3399" t="str" cm="1">
        <f t="array" ref="AM33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400" spans="1:39" x14ac:dyDescent="0.2">
      <c r="A3400" t="str">
        <f>TEXT(Table1[[#This Row],[Date]],"yyyymmdd") &amp; "_" &amp; (LEFT(D3400,3) &amp; "_" &amp; LEFT(E3400,3) &amp; "_" &amp; (Table1[[#This Row],[Game_no.]]))</f>
        <v>20260328_Gle_WVW_1</v>
      </c>
      <c r="B3400" s="1">
        <v>46109</v>
      </c>
      <c r="C3400" s="3">
        <v>1</v>
      </c>
      <c r="D3400" t="s">
        <v>71</v>
      </c>
      <c r="E3400" t="s">
        <v>286</v>
      </c>
      <c r="F3400" t="s">
        <v>286</v>
      </c>
      <c r="G3400" t="s">
        <v>71</v>
      </c>
      <c r="H3400" t="s">
        <v>288</v>
      </c>
      <c r="I3400" t="str">
        <f>TRIM(SUBSTITUTE(Table1[[#This Row],[Player]], " ", ""))</f>
        <v>L.Hague</v>
      </c>
      <c r="J3400">
        <v>2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f t="shared" si="146"/>
        <v>0</v>
      </c>
      <c r="W3400" t="s">
        <v>48</v>
      </c>
      <c r="X3400" s="3">
        <v>2</v>
      </c>
      <c r="Y3400">
        <v>0</v>
      </c>
      <c r="AF3400">
        <f>Table1[[#This Row],[AB]]+Table1[[#This Row],[BB]]+Table1[[#This Row],[SF]]</f>
        <v>3</v>
      </c>
      <c r="AG3400">
        <f>Table1[[#This Row],[H]]+Table1[[#This Row],[BB]]</f>
        <v>0</v>
      </c>
      <c r="AH3400">
        <f>Table1[[#This Row],[H]]-Table1[[#This Row],[2B]]-Table1[[#This Row],[3B]]-Table1[[#This Row],[HR]]</f>
        <v>0</v>
      </c>
      <c r="AI3400" s="3">
        <f>IF(Table1[[#This Row],[Team_Game_Number]] &gt;_xlfn.MAXIFS(Table1[Team_Game_Number],Table1[Team],Table1[[#This Row],[Team]]) - 5,1,0)</f>
        <v>1</v>
      </c>
      <c r="AJ3400" cm="1">
        <f t="array" ref="AJ3400">MATCH(Table1[[#This Row],[Game_ID]],_xlfn.UNIQUE(_xlfn._xlws.FILTER(Table1[Game_ID],Table1[Team]=Table1[[#This Row],[Team]])),0)</f>
        <v>24</v>
      </c>
      <c r="AK3400">
        <f>IF(Table1[[#This Row],[Last5_Flag]]=1,1,0)</f>
        <v>1</v>
      </c>
      <c r="AL3400">
        <f>COUNTIFS(
    Table1[Player Name], Table1[[#This Row],[Player Name]],
    Table1[Position], Table1[[#This Row],[Position]]
)</f>
        <v>16</v>
      </c>
      <c r="AM3400" t="str" cm="1">
        <f t="array" ref="AM34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401" spans="1:39" x14ac:dyDescent="0.2">
      <c r="A3401" t="str">
        <f>TEXT(Table1[[#This Row],[Date]],"yyyymmdd") &amp; "_" &amp; (LEFT(D3401,3) &amp; "_" &amp; LEFT(E3401,3) &amp; "_" &amp; (Table1[[#This Row],[Game_no.]]))</f>
        <v>20260328_Gle_WVW_1</v>
      </c>
      <c r="B3401" s="1">
        <v>46109</v>
      </c>
      <c r="C3401" s="3">
        <v>1</v>
      </c>
      <c r="D3401" t="s">
        <v>71</v>
      </c>
      <c r="E3401" t="s">
        <v>286</v>
      </c>
      <c r="F3401" t="s">
        <v>286</v>
      </c>
      <c r="G3401" t="s">
        <v>71</v>
      </c>
      <c r="H3401" t="s">
        <v>289</v>
      </c>
      <c r="I3401" t="str">
        <f>TRIM(SUBSTITUTE(Table1[[#This Row],[Player]], " ", ""))</f>
        <v>G.Arnold</v>
      </c>
      <c r="J3401">
        <v>2</v>
      </c>
      <c r="K3401">
        <v>0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f t="shared" si="146"/>
        <v>3</v>
      </c>
      <c r="W3401" t="s">
        <v>7</v>
      </c>
      <c r="X3401" s="3">
        <v>3</v>
      </c>
      <c r="Y3401">
        <v>0</v>
      </c>
      <c r="AF3401">
        <f>Table1[[#This Row],[AB]]+Table1[[#This Row],[BB]]+Table1[[#This Row],[SF]]</f>
        <v>3</v>
      </c>
      <c r="AG3401">
        <f>Table1[[#This Row],[H]]+Table1[[#This Row],[BB]]</f>
        <v>2</v>
      </c>
      <c r="AH3401">
        <f>Table1[[#This Row],[H]]-Table1[[#This Row],[2B]]-Table1[[#This Row],[3B]]-Table1[[#This Row],[HR]]</f>
        <v>0</v>
      </c>
      <c r="AI3401" s="3">
        <f>IF(Table1[[#This Row],[Team_Game_Number]] &gt;_xlfn.MAXIFS(Table1[Team_Game_Number],Table1[Team],Table1[[#This Row],[Team]]) - 5,1,0)</f>
        <v>1</v>
      </c>
      <c r="AJ3401" cm="1">
        <f t="array" ref="AJ3401">MATCH(Table1[[#This Row],[Game_ID]],_xlfn.UNIQUE(_xlfn._xlws.FILTER(Table1[Game_ID],Table1[Team]=Table1[[#This Row],[Team]])),0)</f>
        <v>24</v>
      </c>
      <c r="AK3401">
        <f>IF(Table1[[#This Row],[Last5_Flag]]=1,1,0)</f>
        <v>1</v>
      </c>
      <c r="AL3401">
        <f>COUNTIFS(
    Table1[Player Name], Table1[[#This Row],[Player Name]],
    Table1[Position], Table1[[#This Row],[Position]]
)</f>
        <v>27</v>
      </c>
      <c r="AM3401" t="str" cm="1">
        <f t="array" ref="AM34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402" spans="1:39" x14ac:dyDescent="0.2">
      <c r="A3402" t="str">
        <f>TEXT(Table1[[#This Row],[Date]],"yyyymmdd") &amp; "_" &amp; (LEFT(D3402,3) &amp; "_" &amp; LEFT(E3402,3) &amp; "_" &amp; (Table1[[#This Row],[Game_no.]]))</f>
        <v>20260328_Gle_WVW_1</v>
      </c>
      <c r="B3402" s="1">
        <v>46109</v>
      </c>
      <c r="C3402" s="3">
        <v>1</v>
      </c>
      <c r="D3402" t="s">
        <v>71</v>
      </c>
      <c r="E3402" t="s">
        <v>286</v>
      </c>
      <c r="F3402" t="s">
        <v>286</v>
      </c>
      <c r="G3402" t="s">
        <v>71</v>
      </c>
      <c r="H3402" t="s">
        <v>295</v>
      </c>
      <c r="I3402" t="str">
        <f>TRIM(SUBSTITUTE(Table1[[#This Row],[Player]], " ", ""))</f>
        <v>R.Winn</v>
      </c>
      <c r="J3402">
        <v>3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f t="shared" si="146"/>
        <v>0</v>
      </c>
      <c r="W3402" t="s">
        <v>8</v>
      </c>
      <c r="X3402" s="3">
        <v>4</v>
      </c>
      <c r="Y3402">
        <v>2</v>
      </c>
      <c r="AF3402">
        <f>Table1[[#This Row],[AB]]+Table1[[#This Row],[BB]]+Table1[[#This Row],[SF]]</f>
        <v>3</v>
      </c>
      <c r="AG3402">
        <f>Table1[[#This Row],[H]]+Table1[[#This Row],[BB]]</f>
        <v>0</v>
      </c>
      <c r="AH3402">
        <f>Table1[[#This Row],[H]]-Table1[[#This Row],[2B]]-Table1[[#This Row],[3B]]-Table1[[#This Row],[HR]]</f>
        <v>0</v>
      </c>
      <c r="AI3402" s="3">
        <f>IF(Table1[[#This Row],[Team_Game_Number]] &gt;_xlfn.MAXIFS(Table1[Team_Game_Number],Table1[Team],Table1[[#This Row],[Team]]) - 5,1,0)</f>
        <v>1</v>
      </c>
      <c r="AJ3402" cm="1">
        <f t="array" ref="AJ3402">MATCH(Table1[[#This Row],[Game_ID]],_xlfn.UNIQUE(_xlfn._xlws.FILTER(Table1[Game_ID],Table1[Team]=Table1[[#This Row],[Team]])),0)</f>
        <v>24</v>
      </c>
      <c r="AK3402">
        <f>IF(Table1[[#This Row],[Last5_Flag]]=1,1,0)</f>
        <v>1</v>
      </c>
      <c r="AL3402">
        <f>COUNTIFS(
    Table1[Player Name], Table1[[#This Row],[Player Name]],
    Table1[Position], Table1[[#This Row],[Position]]
)</f>
        <v>10</v>
      </c>
      <c r="AM3402" t="str" cm="1">
        <f t="array" ref="AM34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03" spans="1:39" x14ac:dyDescent="0.2">
      <c r="A3403" t="str">
        <f>TEXT(Table1[[#This Row],[Date]],"yyyymmdd") &amp; "_" &amp; (LEFT(D3403,3) &amp; "_" &amp; LEFT(E3403,3) &amp; "_" &amp; (Table1[[#This Row],[Game_no.]]))</f>
        <v>20260328_Gle_WVW_1</v>
      </c>
      <c r="B3403" s="1">
        <v>46109</v>
      </c>
      <c r="C3403" s="3">
        <v>1</v>
      </c>
      <c r="D3403" t="s">
        <v>71</v>
      </c>
      <c r="E3403" t="s">
        <v>286</v>
      </c>
      <c r="F3403" t="s">
        <v>286</v>
      </c>
      <c r="G3403" t="s">
        <v>71</v>
      </c>
      <c r="H3403" t="s">
        <v>290</v>
      </c>
      <c r="I3403" t="str">
        <f>TRIM(SUBSTITUTE(Table1[[#This Row],[Player]], " ", ""))</f>
        <v>J.Fix</v>
      </c>
      <c r="J3403">
        <v>3</v>
      </c>
      <c r="K3403">
        <v>0</v>
      </c>
      <c r="L3403">
        <v>1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f t="shared" si="146"/>
        <v>1</v>
      </c>
      <c r="W3403" t="s">
        <v>43</v>
      </c>
      <c r="X3403" s="3">
        <v>5</v>
      </c>
      <c r="Y3403">
        <v>0</v>
      </c>
      <c r="AF3403">
        <f>Table1[[#This Row],[AB]]+Table1[[#This Row],[BB]]+Table1[[#This Row],[SF]]</f>
        <v>3</v>
      </c>
      <c r="AG3403">
        <f>Table1[[#This Row],[H]]+Table1[[#This Row],[BB]]</f>
        <v>1</v>
      </c>
      <c r="AH3403">
        <f>Table1[[#This Row],[H]]-Table1[[#This Row],[2B]]-Table1[[#This Row],[3B]]-Table1[[#This Row],[HR]]</f>
        <v>1</v>
      </c>
      <c r="AI3403" s="3">
        <f>IF(Table1[[#This Row],[Team_Game_Number]] &gt;_xlfn.MAXIFS(Table1[Team_Game_Number],Table1[Team],Table1[[#This Row],[Team]]) - 5,1,0)</f>
        <v>1</v>
      </c>
      <c r="AJ3403" cm="1">
        <f t="array" ref="AJ3403">MATCH(Table1[[#This Row],[Game_ID]],_xlfn.UNIQUE(_xlfn._xlws.FILTER(Table1[Game_ID],Table1[Team]=Table1[[#This Row],[Team]])),0)</f>
        <v>24</v>
      </c>
      <c r="AK3403">
        <f>IF(Table1[[#This Row],[Last5_Flag]]=1,1,0)</f>
        <v>1</v>
      </c>
      <c r="AL3403">
        <f>COUNTIFS(
    Table1[Player Name], Table1[[#This Row],[Player Name]],
    Table1[Position], Table1[[#This Row],[Position]]
)</f>
        <v>9</v>
      </c>
      <c r="AM3403" t="str" cm="1">
        <f t="array" ref="AM34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04" spans="1:39" x14ac:dyDescent="0.2">
      <c r="A3404" t="str">
        <f>TEXT(Table1[[#This Row],[Date]],"yyyymmdd") &amp; "_" &amp; (LEFT(D3404,3) &amp; "_" &amp; LEFT(E3404,3) &amp; "_" &amp; (Table1[[#This Row],[Game_no.]]))</f>
        <v>20260328_Gle_WVW_1</v>
      </c>
      <c r="B3404" s="1">
        <v>46109</v>
      </c>
      <c r="C3404" s="3">
        <v>1</v>
      </c>
      <c r="D3404" t="s">
        <v>71</v>
      </c>
      <c r="E3404" t="s">
        <v>286</v>
      </c>
      <c r="F3404" t="s">
        <v>286</v>
      </c>
      <c r="G3404" t="s">
        <v>71</v>
      </c>
      <c r="H3404" t="s">
        <v>292</v>
      </c>
      <c r="I3404" t="str">
        <f>TRIM(SUBSTITUTE(Table1[[#This Row],[Player]], " ", ""))</f>
        <v>M.Austra</v>
      </c>
      <c r="J3404">
        <v>2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f t="shared" si="146"/>
        <v>0</v>
      </c>
      <c r="W3404" t="s">
        <v>52</v>
      </c>
      <c r="X3404" s="3">
        <v>6</v>
      </c>
      <c r="Y3404">
        <v>0</v>
      </c>
      <c r="AF3404">
        <f>Table1[[#This Row],[AB]]+Table1[[#This Row],[BB]]+Table1[[#This Row],[SF]]</f>
        <v>2</v>
      </c>
      <c r="AG3404">
        <f>Table1[[#This Row],[H]]+Table1[[#This Row],[BB]]</f>
        <v>0</v>
      </c>
      <c r="AH3404">
        <f>Table1[[#This Row],[H]]-Table1[[#This Row],[2B]]-Table1[[#This Row],[3B]]-Table1[[#This Row],[HR]]</f>
        <v>0</v>
      </c>
      <c r="AI3404" s="3">
        <f>IF(Table1[[#This Row],[Team_Game_Number]] &gt;_xlfn.MAXIFS(Table1[Team_Game_Number],Table1[Team],Table1[[#This Row],[Team]]) - 5,1,0)</f>
        <v>1</v>
      </c>
      <c r="AJ3404" cm="1">
        <f t="array" ref="AJ3404">MATCH(Table1[[#This Row],[Game_ID]],_xlfn.UNIQUE(_xlfn._xlws.FILTER(Table1[Game_ID],Table1[Team]=Table1[[#This Row],[Team]])),0)</f>
        <v>24</v>
      </c>
      <c r="AK3404">
        <f>IF(Table1[[#This Row],[Last5_Flag]]=1,1,0)</f>
        <v>1</v>
      </c>
      <c r="AL3404">
        <f>COUNTIFS(
    Table1[Player Name], Table1[[#This Row],[Player Name]],
    Table1[Position], Table1[[#This Row],[Position]]
)</f>
        <v>12</v>
      </c>
      <c r="AM3404" t="str" cm="1">
        <f t="array" ref="AM34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405" spans="1:39" x14ac:dyDescent="0.2">
      <c r="A3405" t="str">
        <f>TEXT(Table1[[#This Row],[Date]],"yyyymmdd") &amp; "_" &amp; (LEFT(D3405,3) &amp; "_" &amp; LEFT(E3405,3) &amp; "_" &amp; (Table1[[#This Row],[Game_no.]]))</f>
        <v>20260328_Gle_WVW_1</v>
      </c>
      <c r="B3405" s="1">
        <v>46109</v>
      </c>
      <c r="C3405" s="3">
        <v>1</v>
      </c>
      <c r="D3405" t="s">
        <v>71</v>
      </c>
      <c r="E3405" t="s">
        <v>286</v>
      </c>
      <c r="F3405" t="s">
        <v>286</v>
      </c>
      <c r="G3405" t="s">
        <v>71</v>
      </c>
      <c r="H3405" t="s">
        <v>293</v>
      </c>
      <c r="I3405" t="str">
        <f>TRIM(SUBSTITUTE(Table1[[#This Row],[Player]], " ", ""))</f>
        <v>E.Putman</v>
      </c>
      <c r="J3405">
        <v>2</v>
      </c>
      <c r="K3405">
        <v>0</v>
      </c>
      <c r="L3405">
        <v>0</v>
      </c>
      <c r="M3405">
        <v>0</v>
      </c>
      <c r="N3405">
        <v>0</v>
      </c>
      <c r="O3405">
        <v>2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f t="shared" si="146"/>
        <v>0</v>
      </c>
      <c r="W3405" t="s">
        <v>54</v>
      </c>
      <c r="X3405" s="3">
        <v>7</v>
      </c>
      <c r="Y3405">
        <v>1</v>
      </c>
      <c r="AF3405">
        <f>Table1[[#This Row],[AB]]+Table1[[#This Row],[BB]]+Table1[[#This Row],[SF]]</f>
        <v>2</v>
      </c>
      <c r="AG3405">
        <f>Table1[[#This Row],[H]]+Table1[[#This Row],[BB]]</f>
        <v>0</v>
      </c>
      <c r="AH3405">
        <f>Table1[[#This Row],[H]]-Table1[[#This Row],[2B]]-Table1[[#This Row],[3B]]-Table1[[#This Row],[HR]]</f>
        <v>0</v>
      </c>
      <c r="AI3405" s="3">
        <f>IF(Table1[[#This Row],[Team_Game_Number]] &gt;_xlfn.MAXIFS(Table1[Team_Game_Number],Table1[Team],Table1[[#This Row],[Team]]) - 5,1,0)</f>
        <v>1</v>
      </c>
      <c r="AJ3405" cm="1">
        <f t="array" ref="AJ3405">MATCH(Table1[[#This Row],[Game_ID]],_xlfn.UNIQUE(_xlfn._xlws.FILTER(Table1[Game_ID],Table1[Team]=Table1[[#This Row],[Team]])),0)</f>
        <v>24</v>
      </c>
      <c r="AK3405">
        <f>IF(Table1[[#This Row],[Last5_Flag]]=1,1,0)</f>
        <v>1</v>
      </c>
      <c r="AL3405">
        <f>COUNTIFS(
    Table1[Player Name], Table1[[#This Row],[Player Name]],
    Table1[Position], Table1[[#This Row],[Position]]
)</f>
        <v>24</v>
      </c>
      <c r="AM3405" t="str" cm="1">
        <f t="array" ref="AM34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406" spans="1:39" x14ac:dyDescent="0.2">
      <c r="A3406" t="str">
        <f>TEXT(Table1[[#This Row],[Date]],"yyyymmdd") &amp; "_" &amp; (LEFT(D3406,3) &amp; "_" &amp; LEFT(E3406,3) &amp; "_" &amp; (Table1[[#This Row],[Game_no.]]))</f>
        <v>20260328_Gle_WVW_1</v>
      </c>
      <c r="B3406" s="1">
        <v>46109</v>
      </c>
      <c r="C3406" s="3">
        <v>1</v>
      </c>
      <c r="D3406" t="s">
        <v>71</v>
      </c>
      <c r="E3406" t="s">
        <v>286</v>
      </c>
      <c r="F3406" t="s">
        <v>286</v>
      </c>
      <c r="G3406" t="s">
        <v>71</v>
      </c>
      <c r="H3406" t="s">
        <v>309</v>
      </c>
      <c r="I3406" t="str">
        <f>TRIM(SUBSTITUTE(Table1[[#This Row],[Player]], " ", ""))</f>
        <v>K.Vance</v>
      </c>
      <c r="J3406">
        <v>2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f t="shared" si="146"/>
        <v>0</v>
      </c>
      <c r="W3406" t="s">
        <v>128</v>
      </c>
      <c r="X3406" s="3">
        <v>8</v>
      </c>
      <c r="Y3406">
        <v>0</v>
      </c>
      <c r="AF3406">
        <f>Table1[[#This Row],[AB]]+Table1[[#This Row],[BB]]+Table1[[#This Row],[SF]]</f>
        <v>2</v>
      </c>
      <c r="AG3406">
        <f>Table1[[#This Row],[H]]+Table1[[#This Row],[BB]]</f>
        <v>0</v>
      </c>
      <c r="AH3406">
        <f>Table1[[#This Row],[H]]-Table1[[#This Row],[2B]]-Table1[[#This Row],[3B]]-Table1[[#This Row],[HR]]</f>
        <v>0</v>
      </c>
      <c r="AI3406" s="3">
        <f>IF(Table1[[#This Row],[Team_Game_Number]] &gt;_xlfn.MAXIFS(Table1[Team_Game_Number],Table1[Team],Table1[[#This Row],[Team]]) - 5,1,0)</f>
        <v>1</v>
      </c>
      <c r="AJ3406" cm="1">
        <f t="array" ref="AJ3406">MATCH(Table1[[#This Row],[Game_ID]],_xlfn.UNIQUE(_xlfn._xlws.FILTER(Table1[Game_ID],Table1[Team]=Table1[[#This Row],[Team]])),0)</f>
        <v>24</v>
      </c>
      <c r="AK3406">
        <f>IF(Table1[[#This Row],[Last5_Flag]]=1,1,0)</f>
        <v>1</v>
      </c>
      <c r="AL3406">
        <f>COUNTIFS(
    Table1[Player Name], Table1[[#This Row],[Player Name]],
    Table1[Position], Table1[[#This Row],[Position]]
)</f>
        <v>1</v>
      </c>
      <c r="AM3406" t="str" cm="1">
        <f t="array" ref="AM34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407" spans="1:39" x14ac:dyDescent="0.2">
      <c r="A3407" t="str">
        <f>TEXT(Table1[[#This Row],[Date]],"yyyymmdd") &amp; "_" &amp; (LEFT(D3407,3) &amp; "_" &amp; LEFT(E3407,3) &amp; "_" &amp; (Table1[[#This Row],[Game_no.]]))</f>
        <v>20260328_Gle_WVW_1</v>
      </c>
      <c r="B3407" s="1">
        <v>46109</v>
      </c>
      <c r="C3407" s="3">
        <v>1</v>
      </c>
      <c r="D3407" t="s">
        <v>71</v>
      </c>
      <c r="E3407" t="s">
        <v>286</v>
      </c>
      <c r="F3407" t="s">
        <v>286</v>
      </c>
      <c r="G3407" t="s">
        <v>71</v>
      </c>
      <c r="H3407" t="s">
        <v>294</v>
      </c>
      <c r="I3407" t="str">
        <f>TRIM(SUBSTITUTE(Table1[[#This Row],[Player]], " ", ""))</f>
        <v>T.Nowicki</v>
      </c>
      <c r="J3407">
        <v>2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f t="shared" si="146"/>
        <v>0</v>
      </c>
      <c r="W3407" t="s">
        <v>53</v>
      </c>
      <c r="X3407" s="3">
        <v>9</v>
      </c>
      <c r="Y3407">
        <v>0</v>
      </c>
      <c r="AF3407">
        <f>Table1[[#This Row],[AB]]+Table1[[#This Row],[BB]]+Table1[[#This Row],[SF]]</f>
        <v>2</v>
      </c>
      <c r="AG3407">
        <f>Table1[[#This Row],[H]]+Table1[[#This Row],[BB]]</f>
        <v>0</v>
      </c>
      <c r="AH3407">
        <f>Table1[[#This Row],[H]]-Table1[[#This Row],[2B]]-Table1[[#This Row],[3B]]-Table1[[#This Row],[HR]]</f>
        <v>0</v>
      </c>
      <c r="AI3407" s="3">
        <f>IF(Table1[[#This Row],[Team_Game_Number]] &gt;_xlfn.MAXIFS(Table1[Team_Game_Number],Table1[Team],Table1[[#This Row],[Team]]) - 5,1,0)</f>
        <v>1</v>
      </c>
      <c r="AJ3407" cm="1">
        <f t="array" ref="AJ3407">MATCH(Table1[[#This Row],[Game_ID]],_xlfn.UNIQUE(_xlfn._xlws.FILTER(Table1[Game_ID],Table1[Team]=Table1[[#This Row],[Team]])),0)</f>
        <v>24</v>
      </c>
      <c r="AK3407">
        <f>IF(Table1[[#This Row],[Last5_Flag]]=1,1,0)</f>
        <v>1</v>
      </c>
      <c r="AL3407">
        <f>COUNTIFS(
    Table1[Player Name], Table1[[#This Row],[Player Name]],
    Table1[Position], Table1[[#This Row],[Position]]
)</f>
        <v>8</v>
      </c>
      <c r="AM3407" t="str" cm="1">
        <f t="array" ref="AM34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408" spans="1:39" x14ac:dyDescent="0.2">
      <c r="A3408" t="str">
        <f>TEXT(Table1[[#This Row],[Date]],"yyyymmdd") &amp; "_" &amp; (LEFT(D3408,3) &amp; "_" &amp; LEFT(E3408,3) &amp; "_" &amp; (Table1[[#This Row],[Game_no.]]))</f>
        <v>20260328_Gle_WVW_1</v>
      </c>
      <c r="B3408" s="1">
        <v>46109</v>
      </c>
      <c r="C3408" s="3">
        <v>1</v>
      </c>
      <c r="D3408" t="s">
        <v>71</v>
      </c>
      <c r="E3408" t="s">
        <v>286</v>
      </c>
      <c r="F3408" t="s">
        <v>286</v>
      </c>
      <c r="G3408" t="s">
        <v>71</v>
      </c>
      <c r="H3408" t="s">
        <v>297</v>
      </c>
      <c r="I3408" t="str">
        <f>TRIM(SUBSTITUTE(Table1[[#This Row],[Player]], " ", ""))</f>
        <v>A.Orille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f t="shared" si="146"/>
        <v>0</v>
      </c>
      <c r="W3408" t="s">
        <v>58</v>
      </c>
      <c r="X3408" s="3"/>
      <c r="Y3408">
        <v>0</v>
      </c>
      <c r="Z3408">
        <v>5.3330000000000002</v>
      </c>
      <c r="AA3408">
        <v>8</v>
      </c>
      <c r="AB3408">
        <v>9</v>
      </c>
      <c r="AC3408">
        <v>6</v>
      </c>
      <c r="AD3408">
        <v>3</v>
      </c>
      <c r="AE3408">
        <v>3</v>
      </c>
      <c r="AF3408">
        <f>Table1[[#This Row],[AB]]+Table1[[#This Row],[BB]]+Table1[[#This Row],[SF]]</f>
        <v>0</v>
      </c>
      <c r="AG3408">
        <f>Table1[[#This Row],[H]]+Table1[[#This Row],[BB]]</f>
        <v>0</v>
      </c>
      <c r="AH3408">
        <f>Table1[[#This Row],[H]]-Table1[[#This Row],[2B]]-Table1[[#This Row],[3B]]-Table1[[#This Row],[HR]]</f>
        <v>0</v>
      </c>
      <c r="AI3408" s="3">
        <f>IF(Table1[[#This Row],[Team_Game_Number]] &gt;_xlfn.MAXIFS(Table1[Team_Game_Number],Table1[Team],Table1[[#This Row],[Team]]) - 5,1,0)</f>
        <v>1</v>
      </c>
      <c r="AJ3408" cm="1">
        <f t="array" ref="AJ3408">MATCH(Table1[[#This Row],[Game_ID]],_xlfn.UNIQUE(_xlfn._xlws.FILTER(Table1[Game_ID],Table1[Team]=Table1[[#This Row],[Team]])),0)</f>
        <v>24</v>
      </c>
      <c r="AK3408">
        <f>IF(Table1[[#This Row],[Last5_Flag]]=1,1,0)</f>
        <v>1</v>
      </c>
      <c r="AL3408">
        <f>COUNTIFS(
    Table1[Player Name], Table1[[#This Row],[Player Name]],
    Table1[Position], Table1[[#This Row],[Position]]
)</f>
        <v>12</v>
      </c>
      <c r="AM3408" t="str" cm="1">
        <f t="array" ref="AM34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409" spans="1:39" x14ac:dyDescent="0.2">
      <c r="A3409" t="str">
        <f>TEXT(Table1[[#This Row],[Date]],"yyyymmdd") &amp; "_" &amp; (LEFT(D3409,3) &amp; "_" &amp; LEFT(E3409,3) &amp; "_" &amp; (Table1[[#This Row],[Game_no.]]))</f>
        <v>20260328_UC_Whe_1</v>
      </c>
      <c r="B3409" s="1">
        <v>46109</v>
      </c>
      <c r="C3409" s="3">
        <v>1</v>
      </c>
      <c r="D3409" t="s">
        <v>201</v>
      </c>
      <c r="E3409" t="s">
        <v>270</v>
      </c>
      <c r="F3409" t="s">
        <v>201</v>
      </c>
      <c r="G3409" t="s">
        <v>270</v>
      </c>
      <c r="H3409" t="s">
        <v>202</v>
      </c>
      <c r="I3409" t="str">
        <f>TRIM(SUBSTITUTE(Table1[[#This Row],[Player]], " ", ""))</f>
        <v>E.Zucchero</v>
      </c>
      <c r="J3409">
        <v>2</v>
      </c>
      <c r="K3409">
        <v>1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2</v>
      </c>
      <c r="T3409">
        <v>0</v>
      </c>
      <c r="U3409">
        <v>0</v>
      </c>
      <c r="V3409">
        <f t="shared" si="146"/>
        <v>0</v>
      </c>
      <c r="W3409" t="s">
        <v>48</v>
      </c>
      <c r="X3409" s="3">
        <v>1</v>
      </c>
      <c r="Y3409">
        <v>0</v>
      </c>
      <c r="AF3409">
        <f>Table1[[#This Row],[AB]]+Table1[[#This Row],[BB]]+Table1[[#This Row],[SF]]</f>
        <v>3</v>
      </c>
      <c r="AG3409">
        <f>Table1[[#This Row],[H]]+Table1[[#This Row],[BB]]</f>
        <v>1</v>
      </c>
      <c r="AH3409">
        <f>Table1[[#This Row],[H]]-Table1[[#This Row],[2B]]-Table1[[#This Row],[3B]]-Table1[[#This Row],[HR]]</f>
        <v>0</v>
      </c>
      <c r="AI3409" s="3">
        <f>IF(Table1[[#This Row],[Team_Game_Number]] &gt;_xlfn.MAXIFS(Table1[Team_Game_Number],Table1[Team],Table1[[#This Row],[Team]]) - 5,1,0)</f>
        <v>1</v>
      </c>
      <c r="AJ3409" cm="1">
        <f t="array" ref="AJ3409">MATCH(Table1[[#This Row],[Game_ID]],_xlfn.UNIQUE(_xlfn._xlws.FILTER(Table1[Game_ID],Table1[Team]=Table1[[#This Row],[Team]])),0)</f>
        <v>31</v>
      </c>
      <c r="AK3409">
        <f>IF(Table1[[#This Row],[Last5_Flag]]=1,1,0)</f>
        <v>1</v>
      </c>
      <c r="AL3409">
        <f>COUNTIFS(
    Table1[Player Name], Table1[[#This Row],[Player Name]],
    Table1[Position], Table1[[#This Row],[Position]]
)</f>
        <v>33</v>
      </c>
      <c r="AM3409" t="str" cm="1">
        <f t="array" ref="AM34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410" spans="1:39" x14ac:dyDescent="0.2">
      <c r="A3410" t="str">
        <f>TEXT(Table1[[#This Row],[Date]],"yyyymmdd") &amp; "_" &amp; (LEFT(D3410,3) &amp; "_" &amp; LEFT(E3410,3) &amp; "_" &amp; (Table1[[#This Row],[Game_no.]]))</f>
        <v>20260328_UC_Whe_1</v>
      </c>
      <c r="B3410" s="1">
        <v>46109</v>
      </c>
      <c r="C3410" s="3">
        <v>1</v>
      </c>
      <c r="D3410" t="s">
        <v>201</v>
      </c>
      <c r="E3410" t="s">
        <v>270</v>
      </c>
      <c r="F3410" t="s">
        <v>201</v>
      </c>
      <c r="G3410" t="s">
        <v>270</v>
      </c>
      <c r="H3410" t="s">
        <v>205</v>
      </c>
      <c r="I3410" t="str">
        <f>TRIM(SUBSTITUTE(Table1[[#This Row],[Player]], " ", ""))</f>
        <v>T.Hodson</v>
      </c>
      <c r="J3410">
        <v>3</v>
      </c>
      <c r="K3410">
        <v>1</v>
      </c>
      <c r="L3410">
        <v>2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f t="shared" si="146"/>
        <v>2</v>
      </c>
      <c r="W3410" t="s">
        <v>8</v>
      </c>
      <c r="X3410" s="3">
        <v>2</v>
      </c>
      <c r="Y3410">
        <v>0</v>
      </c>
      <c r="AF3410">
        <f>Table1[[#This Row],[AB]]+Table1[[#This Row],[BB]]+Table1[[#This Row],[SF]]</f>
        <v>3</v>
      </c>
      <c r="AG3410">
        <f>Table1[[#This Row],[H]]+Table1[[#This Row],[BB]]</f>
        <v>2</v>
      </c>
      <c r="AH3410">
        <f>Table1[[#This Row],[H]]-Table1[[#This Row],[2B]]-Table1[[#This Row],[3B]]-Table1[[#This Row],[HR]]</f>
        <v>2</v>
      </c>
      <c r="AI3410" s="3">
        <f>IF(Table1[[#This Row],[Team_Game_Number]] &gt;_xlfn.MAXIFS(Table1[Team_Game_Number],Table1[Team],Table1[[#This Row],[Team]]) - 5,1,0)</f>
        <v>1</v>
      </c>
      <c r="AJ3410" cm="1">
        <f t="array" ref="AJ3410">MATCH(Table1[[#This Row],[Game_ID]],_xlfn.UNIQUE(_xlfn._xlws.FILTER(Table1[Game_ID],Table1[Team]=Table1[[#This Row],[Team]])),0)</f>
        <v>31</v>
      </c>
      <c r="AK3410">
        <f>IF(Table1[[#This Row],[Last5_Flag]]=1,1,0)</f>
        <v>1</v>
      </c>
      <c r="AL3410">
        <f>COUNTIFS(
    Table1[Player Name], Table1[[#This Row],[Player Name]],
    Table1[Position], Table1[[#This Row],[Position]]
)</f>
        <v>33</v>
      </c>
      <c r="AM3410" t="str" cm="1">
        <f t="array" ref="AM34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411" spans="1:39" x14ac:dyDescent="0.2">
      <c r="A3411" t="str">
        <f>TEXT(Table1[[#This Row],[Date]],"yyyymmdd") &amp; "_" &amp; (LEFT(D3411,3) &amp; "_" &amp; LEFT(E3411,3) &amp; "_" &amp; (Table1[[#This Row],[Game_no.]]))</f>
        <v>20260328_UC_Whe_1</v>
      </c>
      <c r="B3411" s="1">
        <v>46109</v>
      </c>
      <c r="C3411" s="3">
        <v>1</v>
      </c>
      <c r="D3411" t="s">
        <v>201</v>
      </c>
      <c r="E3411" t="s">
        <v>270</v>
      </c>
      <c r="F3411" t="s">
        <v>201</v>
      </c>
      <c r="G3411" t="s">
        <v>270</v>
      </c>
      <c r="H3411" t="s">
        <v>204</v>
      </c>
      <c r="I3411" t="str">
        <f>TRIM(SUBSTITUTE(Table1[[#This Row],[Player]], " ", ""))</f>
        <v>K.Moran</v>
      </c>
      <c r="J3411">
        <v>2</v>
      </c>
      <c r="K3411">
        <v>0</v>
      </c>
      <c r="L3411">
        <v>0</v>
      </c>
      <c r="M3411">
        <v>1</v>
      </c>
      <c r="N3411">
        <v>0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f t="shared" ref="V3411:V3432" si="147">L3411*1+P3411*2+Q3411*3+R3411*4</f>
        <v>0</v>
      </c>
      <c r="W3411" t="s">
        <v>43</v>
      </c>
      <c r="X3411" s="3">
        <v>3</v>
      </c>
      <c r="Y3411">
        <v>0</v>
      </c>
      <c r="AF3411">
        <f>Table1[[#This Row],[AB]]+Table1[[#This Row],[BB]]+Table1[[#This Row],[SF]]</f>
        <v>2</v>
      </c>
      <c r="AG3411">
        <f>Table1[[#This Row],[H]]+Table1[[#This Row],[BB]]</f>
        <v>0</v>
      </c>
      <c r="AH3411">
        <f>Table1[[#This Row],[H]]-Table1[[#This Row],[2B]]-Table1[[#This Row],[3B]]-Table1[[#This Row],[HR]]</f>
        <v>0</v>
      </c>
      <c r="AI3411" s="3">
        <f>IF(Table1[[#This Row],[Team_Game_Number]] &gt;_xlfn.MAXIFS(Table1[Team_Game_Number],Table1[Team],Table1[[#This Row],[Team]]) - 5,1,0)</f>
        <v>1</v>
      </c>
      <c r="AJ3411" cm="1">
        <f t="array" ref="AJ3411">MATCH(Table1[[#This Row],[Game_ID]],_xlfn.UNIQUE(_xlfn._xlws.FILTER(Table1[Game_ID],Table1[Team]=Table1[[#This Row],[Team]])),0)</f>
        <v>31</v>
      </c>
      <c r="AK3411">
        <f>IF(Table1[[#This Row],[Last5_Flag]]=1,1,0)</f>
        <v>1</v>
      </c>
      <c r="AL3411">
        <f>COUNTIFS(
    Table1[Player Name], Table1[[#This Row],[Player Name]],
    Table1[Position], Table1[[#This Row],[Position]]
)</f>
        <v>18</v>
      </c>
      <c r="AM3411" t="str" cm="1">
        <f t="array" ref="AM34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12" spans="1:39" x14ac:dyDescent="0.2">
      <c r="A3412" t="str">
        <f>TEXT(Table1[[#This Row],[Date]],"yyyymmdd") &amp; "_" &amp; (LEFT(D3412,3) &amp; "_" &amp; LEFT(E3412,3) &amp; "_" &amp; (Table1[[#This Row],[Game_no.]]))</f>
        <v>20260328_UC_Whe_1</v>
      </c>
      <c r="B3412" s="1">
        <v>46109</v>
      </c>
      <c r="C3412" s="3">
        <v>1</v>
      </c>
      <c r="D3412" t="s">
        <v>201</v>
      </c>
      <c r="E3412" t="s">
        <v>270</v>
      </c>
      <c r="F3412" t="s">
        <v>201</v>
      </c>
      <c r="G3412" t="s">
        <v>270</v>
      </c>
      <c r="H3412" t="s">
        <v>206</v>
      </c>
      <c r="I3412" t="str">
        <f>TRIM(SUBSTITUTE(Table1[[#This Row],[Player]], " ", ""))</f>
        <v>D.Pici</v>
      </c>
      <c r="J3412">
        <v>2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f t="shared" si="147"/>
        <v>0</v>
      </c>
      <c r="W3412" t="s">
        <v>50</v>
      </c>
      <c r="X3412" s="3">
        <v>4</v>
      </c>
      <c r="Y3412">
        <v>0</v>
      </c>
      <c r="AF3412">
        <f>Table1[[#This Row],[AB]]+Table1[[#This Row],[BB]]+Table1[[#This Row],[SF]]</f>
        <v>2</v>
      </c>
      <c r="AG3412">
        <f>Table1[[#This Row],[H]]+Table1[[#This Row],[BB]]</f>
        <v>0</v>
      </c>
      <c r="AH3412">
        <f>Table1[[#This Row],[H]]-Table1[[#This Row],[2B]]-Table1[[#This Row],[3B]]-Table1[[#This Row],[HR]]</f>
        <v>0</v>
      </c>
      <c r="AI3412" s="3">
        <f>IF(Table1[[#This Row],[Team_Game_Number]] &gt;_xlfn.MAXIFS(Table1[Team_Game_Number],Table1[Team],Table1[[#This Row],[Team]]) - 5,1,0)</f>
        <v>1</v>
      </c>
      <c r="AJ3412" cm="1">
        <f t="array" ref="AJ3412">MATCH(Table1[[#This Row],[Game_ID]],_xlfn.UNIQUE(_xlfn._xlws.FILTER(Table1[Game_ID],Table1[Team]=Table1[[#This Row],[Team]])),0)</f>
        <v>31</v>
      </c>
      <c r="AK3412">
        <f>IF(Table1[[#This Row],[Last5_Flag]]=1,1,0)</f>
        <v>1</v>
      </c>
      <c r="AL3412">
        <f>COUNTIFS(
    Table1[Player Name], Table1[[#This Row],[Player Name]],
    Table1[Position], Table1[[#This Row],[Position]]
)</f>
        <v>3</v>
      </c>
      <c r="AM3412" t="str" cm="1">
        <f t="array" ref="AM34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413" spans="1:39" x14ac:dyDescent="0.2">
      <c r="A3413" t="str">
        <f>TEXT(Table1[[#This Row],[Date]],"yyyymmdd") &amp; "_" &amp; (LEFT(D3413,3) &amp; "_" &amp; LEFT(E3413,3) &amp; "_" &amp; (Table1[[#This Row],[Game_no.]]))</f>
        <v>20260328_UC_Whe_1</v>
      </c>
      <c r="B3413" s="1">
        <v>46109</v>
      </c>
      <c r="C3413" s="3">
        <v>1</v>
      </c>
      <c r="D3413" t="s">
        <v>201</v>
      </c>
      <c r="E3413" t="s">
        <v>270</v>
      </c>
      <c r="F3413" t="s">
        <v>201</v>
      </c>
      <c r="G3413" t="s">
        <v>270</v>
      </c>
      <c r="H3413" t="s">
        <v>234</v>
      </c>
      <c r="I3413" t="str">
        <f>TRIM(SUBSTITUTE(Table1[[#This Row],[Player]], " ", ""))</f>
        <v>M.Oglesby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f t="shared" si="147"/>
        <v>0</v>
      </c>
      <c r="W3413" t="s">
        <v>74</v>
      </c>
      <c r="X3413" s="3">
        <v>4</v>
      </c>
      <c r="Y3413">
        <v>0</v>
      </c>
      <c r="AF3413">
        <f>Table1[[#This Row],[AB]]+Table1[[#This Row],[BB]]+Table1[[#This Row],[SF]]</f>
        <v>1</v>
      </c>
      <c r="AG3413">
        <f>Table1[[#This Row],[H]]+Table1[[#This Row],[BB]]</f>
        <v>0</v>
      </c>
      <c r="AH3413">
        <f>Table1[[#This Row],[H]]-Table1[[#This Row],[2B]]-Table1[[#This Row],[3B]]-Table1[[#This Row],[HR]]</f>
        <v>0</v>
      </c>
      <c r="AI3413" s="3">
        <f>IF(Table1[[#This Row],[Team_Game_Number]] &gt;_xlfn.MAXIFS(Table1[Team_Game_Number],Table1[Team],Table1[[#This Row],[Team]]) - 5,1,0)</f>
        <v>1</v>
      </c>
      <c r="AJ3413" cm="1">
        <f t="array" ref="AJ3413">MATCH(Table1[[#This Row],[Game_ID]],_xlfn.UNIQUE(_xlfn._xlws.FILTER(Table1[Game_ID],Table1[Team]=Table1[[#This Row],[Team]])),0)</f>
        <v>31</v>
      </c>
      <c r="AK3413">
        <f>IF(Table1[[#This Row],[Last5_Flag]]=1,1,0)</f>
        <v>1</v>
      </c>
      <c r="AL3413">
        <f>COUNTIFS(
    Table1[Player Name], Table1[[#This Row],[Player Name]],
    Table1[Position], Table1[[#This Row],[Position]]
)</f>
        <v>2</v>
      </c>
      <c r="AM3413" t="str" cm="1">
        <f t="array" ref="AM34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414" spans="1:39" x14ac:dyDescent="0.2">
      <c r="A3414" t="str">
        <f>TEXT(Table1[[#This Row],[Date]],"yyyymmdd") &amp; "_" &amp; (LEFT(D3414,3) &amp; "_" &amp; LEFT(E3414,3) &amp; "_" &amp; (Table1[[#This Row],[Game_no.]]))</f>
        <v>20260328_UC_Whe_1</v>
      </c>
      <c r="B3414" s="1">
        <v>46109</v>
      </c>
      <c r="C3414" s="3">
        <v>1</v>
      </c>
      <c r="D3414" t="s">
        <v>201</v>
      </c>
      <c r="E3414" t="s">
        <v>270</v>
      </c>
      <c r="F3414" t="s">
        <v>201</v>
      </c>
      <c r="G3414" t="s">
        <v>270</v>
      </c>
      <c r="H3414" t="s">
        <v>239</v>
      </c>
      <c r="I3414" t="str">
        <f>TRIM(SUBSTITUTE(Table1[[#This Row],[Player]], " ", ""))</f>
        <v>M.Entler</v>
      </c>
      <c r="J3414">
        <v>3</v>
      </c>
      <c r="K3414">
        <v>0</v>
      </c>
      <c r="L3414">
        <v>2</v>
      </c>
      <c r="M3414">
        <v>1</v>
      </c>
      <c r="N3414">
        <v>0</v>
      </c>
      <c r="O3414">
        <v>1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f t="shared" si="147"/>
        <v>2</v>
      </c>
      <c r="W3414" t="s">
        <v>54</v>
      </c>
      <c r="X3414" s="3">
        <v>5</v>
      </c>
      <c r="Y3414">
        <v>0</v>
      </c>
      <c r="AF3414">
        <f>Table1[[#This Row],[AB]]+Table1[[#This Row],[BB]]+Table1[[#This Row],[SF]]</f>
        <v>3</v>
      </c>
      <c r="AG3414">
        <f>Table1[[#This Row],[H]]+Table1[[#This Row],[BB]]</f>
        <v>2</v>
      </c>
      <c r="AH3414">
        <f>Table1[[#This Row],[H]]-Table1[[#This Row],[2B]]-Table1[[#This Row],[3B]]-Table1[[#This Row],[HR]]</f>
        <v>2</v>
      </c>
      <c r="AI3414" s="3">
        <f>IF(Table1[[#This Row],[Team_Game_Number]] &gt;_xlfn.MAXIFS(Table1[Team_Game_Number],Table1[Team],Table1[[#This Row],[Team]]) - 5,1,0)</f>
        <v>1</v>
      </c>
      <c r="AJ3414" cm="1">
        <f t="array" ref="AJ3414">MATCH(Table1[[#This Row],[Game_ID]],_xlfn.UNIQUE(_xlfn._xlws.FILTER(Table1[Game_ID],Table1[Team]=Table1[[#This Row],[Team]])),0)</f>
        <v>31</v>
      </c>
      <c r="AK3414">
        <f>IF(Table1[[#This Row],[Last5_Flag]]=1,1,0)</f>
        <v>1</v>
      </c>
      <c r="AL3414">
        <f>COUNTIFS(
    Table1[Player Name], Table1[[#This Row],[Player Name]],
    Table1[Position], Table1[[#This Row],[Position]]
)</f>
        <v>7</v>
      </c>
      <c r="AM3414" t="str" cm="1">
        <f t="array" ref="AM34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415" spans="1:39" x14ac:dyDescent="0.2">
      <c r="A3415" t="str">
        <f>TEXT(Table1[[#This Row],[Date]],"yyyymmdd") &amp; "_" &amp; (LEFT(D3415,3) &amp; "_" &amp; LEFT(E3415,3) &amp; "_" &amp; (Table1[[#This Row],[Game_no.]]))</f>
        <v>20260328_UC_Whe_1</v>
      </c>
      <c r="B3415" s="1">
        <v>46109</v>
      </c>
      <c r="C3415" s="3">
        <v>1</v>
      </c>
      <c r="D3415" t="s">
        <v>201</v>
      </c>
      <c r="E3415" t="s">
        <v>270</v>
      </c>
      <c r="F3415" t="s">
        <v>201</v>
      </c>
      <c r="G3415" t="s">
        <v>270</v>
      </c>
      <c r="H3415" t="s">
        <v>210</v>
      </c>
      <c r="I3415" t="str">
        <f>TRIM(SUBSTITUTE(Table1[[#This Row],[Player]], " ", ""))</f>
        <v>E.Smith</v>
      </c>
      <c r="J3415">
        <v>2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f t="shared" si="147"/>
        <v>0</v>
      </c>
      <c r="W3415" t="s">
        <v>7</v>
      </c>
      <c r="X3415" s="3">
        <v>6</v>
      </c>
      <c r="Y3415">
        <v>0</v>
      </c>
      <c r="AF3415">
        <f>Table1[[#This Row],[AB]]+Table1[[#This Row],[BB]]+Table1[[#This Row],[SF]]</f>
        <v>2</v>
      </c>
      <c r="AG3415">
        <f>Table1[[#This Row],[H]]+Table1[[#This Row],[BB]]</f>
        <v>0</v>
      </c>
      <c r="AH3415">
        <f>Table1[[#This Row],[H]]-Table1[[#This Row],[2B]]-Table1[[#This Row],[3B]]-Table1[[#This Row],[HR]]</f>
        <v>0</v>
      </c>
      <c r="AI3415" s="3">
        <f>IF(Table1[[#This Row],[Team_Game_Number]] &gt;_xlfn.MAXIFS(Table1[Team_Game_Number],Table1[Team],Table1[[#This Row],[Team]]) - 5,1,0)</f>
        <v>1</v>
      </c>
      <c r="AJ3415" cm="1">
        <f t="array" ref="AJ3415">MATCH(Table1[[#This Row],[Game_ID]],_xlfn.UNIQUE(_xlfn._xlws.FILTER(Table1[Game_ID],Table1[Team]=Table1[[#This Row],[Team]])),0)</f>
        <v>31</v>
      </c>
      <c r="AK3415">
        <f>IF(Table1[[#This Row],[Last5_Flag]]=1,1,0)</f>
        <v>1</v>
      </c>
      <c r="AL3415">
        <f>COUNTIFS(
    Table1[Player Name], Table1[[#This Row],[Player Name]],
    Table1[Position], Table1[[#This Row],[Position]]
)</f>
        <v>28</v>
      </c>
      <c r="AM3415" t="str" cm="1">
        <f t="array" ref="AM34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416" spans="1:39" x14ac:dyDescent="0.2">
      <c r="A3416" t="str">
        <f>TEXT(Table1[[#This Row],[Date]],"yyyymmdd") &amp; "_" &amp; (LEFT(D3416,3) &amp; "_" &amp; LEFT(E3416,3) &amp; "_" &amp; (Table1[[#This Row],[Game_no.]]))</f>
        <v>20260328_UC_Whe_1</v>
      </c>
      <c r="B3416" s="1">
        <v>46109</v>
      </c>
      <c r="C3416" s="3">
        <v>1</v>
      </c>
      <c r="D3416" t="s">
        <v>201</v>
      </c>
      <c r="E3416" t="s">
        <v>270</v>
      </c>
      <c r="F3416" t="s">
        <v>201</v>
      </c>
      <c r="G3416" t="s">
        <v>270</v>
      </c>
      <c r="H3416" t="s">
        <v>207</v>
      </c>
      <c r="I3416" t="str">
        <f>TRIM(SUBSTITUTE(Table1[[#This Row],[Player]], " ", ""))</f>
        <v>A.Hurley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f t="shared" si="147"/>
        <v>0</v>
      </c>
      <c r="W3416" t="s">
        <v>7</v>
      </c>
      <c r="X3416" s="3">
        <v>6</v>
      </c>
      <c r="Y3416">
        <v>0</v>
      </c>
      <c r="AF3416">
        <f>Table1[[#This Row],[AB]]+Table1[[#This Row],[BB]]+Table1[[#This Row],[SF]]</f>
        <v>1</v>
      </c>
      <c r="AG3416">
        <f>Table1[[#This Row],[H]]+Table1[[#This Row],[BB]]</f>
        <v>0</v>
      </c>
      <c r="AH3416">
        <f>Table1[[#This Row],[H]]-Table1[[#This Row],[2B]]-Table1[[#This Row],[3B]]-Table1[[#This Row],[HR]]</f>
        <v>0</v>
      </c>
      <c r="AI3416" s="3">
        <f>IF(Table1[[#This Row],[Team_Game_Number]] &gt;_xlfn.MAXIFS(Table1[Team_Game_Number],Table1[Team],Table1[[#This Row],[Team]]) - 5,1,0)</f>
        <v>1</v>
      </c>
      <c r="AJ3416" cm="1">
        <f t="array" ref="AJ3416">MATCH(Table1[[#This Row],[Game_ID]],_xlfn.UNIQUE(_xlfn._xlws.FILTER(Table1[Game_ID],Table1[Team]=Table1[[#This Row],[Team]])),0)</f>
        <v>31</v>
      </c>
      <c r="AK3416">
        <f>IF(Table1[[#This Row],[Last5_Flag]]=1,1,0)</f>
        <v>1</v>
      </c>
      <c r="AL3416">
        <f>COUNTIFS(
    Table1[Player Name], Table1[[#This Row],[Player Name]],
    Table1[Position], Table1[[#This Row],[Position]]
)</f>
        <v>5</v>
      </c>
      <c r="AM3416" t="str" cm="1">
        <f t="array" ref="AM34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417" spans="1:39" x14ac:dyDescent="0.2">
      <c r="A3417" t="str">
        <f>TEXT(Table1[[#This Row],[Date]],"yyyymmdd") &amp; "_" &amp; (LEFT(D3417,3) &amp; "_" &amp; LEFT(E3417,3) &amp; "_" &amp; (Table1[[#This Row],[Game_no.]]))</f>
        <v>20260328_UC_Whe_1</v>
      </c>
      <c r="B3417" s="1">
        <v>46109</v>
      </c>
      <c r="C3417" s="3">
        <v>1</v>
      </c>
      <c r="D3417" t="s">
        <v>201</v>
      </c>
      <c r="E3417" t="s">
        <v>270</v>
      </c>
      <c r="F3417" t="s">
        <v>201</v>
      </c>
      <c r="G3417" t="s">
        <v>270</v>
      </c>
      <c r="H3417" t="s">
        <v>211</v>
      </c>
      <c r="I3417" t="str">
        <f>TRIM(SUBSTITUTE(Table1[[#This Row],[Player]], " ", ""))</f>
        <v>K.Serra</v>
      </c>
      <c r="J3417">
        <v>2</v>
      </c>
      <c r="K3417">
        <v>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f t="shared" si="147"/>
        <v>1</v>
      </c>
      <c r="W3417" t="s">
        <v>52</v>
      </c>
      <c r="X3417" s="3">
        <v>7</v>
      </c>
      <c r="Y3417">
        <v>0</v>
      </c>
      <c r="AF3417">
        <f>Table1[[#This Row],[AB]]+Table1[[#This Row],[BB]]+Table1[[#This Row],[SF]]</f>
        <v>2</v>
      </c>
      <c r="AG3417">
        <f>Table1[[#This Row],[H]]+Table1[[#This Row],[BB]]</f>
        <v>1</v>
      </c>
      <c r="AH3417">
        <f>Table1[[#This Row],[H]]-Table1[[#This Row],[2B]]-Table1[[#This Row],[3B]]-Table1[[#This Row],[HR]]</f>
        <v>1</v>
      </c>
      <c r="AI3417" s="3">
        <f>IF(Table1[[#This Row],[Team_Game_Number]] &gt;_xlfn.MAXIFS(Table1[Team_Game_Number],Table1[Team],Table1[[#This Row],[Team]]) - 5,1,0)</f>
        <v>1</v>
      </c>
      <c r="AJ3417" cm="1">
        <f t="array" ref="AJ3417">MATCH(Table1[[#This Row],[Game_ID]],_xlfn.UNIQUE(_xlfn._xlws.FILTER(Table1[Game_ID],Table1[Team]=Table1[[#This Row],[Team]])),0)</f>
        <v>31</v>
      </c>
      <c r="AK3417">
        <f>IF(Table1[[#This Row],[Last5_Flag]]=1,1,0)</f>
        <v>1</v>
      </c>
      <c r="AL3417">
        <f>COUNTIFS(
    Table1[Player Name], Table1[[#This Row],[Player Name]],
    Table1[Position], Table1[[#This Row],[Position]]
)</f>
        <v>24</v>
      </c>
      <c r="AM3417" t="str" cm="1">
        <f t="array" ref="AM34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418" spans="1:39" x14ac:dyDescent="0.2">
      <c r="A3418" t="str">
        <f>TEXT(Table1[[#This Row],[Date]],"yyyymmdd") &amp; "_" &amp; (LEFT(D3418,3) &amp; "_" &amp; LEFT(E3418,3) &amp; "_" &amp; (Table1[[#This Row],[Game_no.]]))</f>
        <v>20260328_UC_Whe_1</v>
      </c>
      <c r="B3418" s="1">
        <v>46109</v>
      </c>
      <c r="C3418" s="3">
        <v>1</v>
      </c>
      <c r="D3418" t="s">
        <v>201</v>
      </c>
      <c r="E3418" t="s">
        <v>270</v>
      </c>
      <c r="F3418" t="s">
        <v>201</v>
      </c>
      <c r="G3418" t="s">
        <v>270</v>
      </c>
      <c r="H3418" t="s">
        <v>209</v>
      </c>
      <c r="I3418" t="str">
        <f>TRIM(SUBSTITUTE(Table1[[#This Row],[Player]], " ", ""))</f>
        <v>K.Sullins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f t="shared" si="147"/>
        <v>0</v>
      </c>
      <c r="W3418" t="s">
        <v>74</v>
      </c>
      <c r="X3418" s="3">
        <v>7</v>
      </c>
      <c r="Y3418">
        <v>0</v>
      </c>
      <c r="AF3418">
        <f>Table1[[#This Row],[AB]]+Table1[[#This Row],[BB]]+Table1[[#This Row],[SF]]</f>
        <v>1</v>
      </c>
      <c r="AG3418">
        <f>Table1[[#This Row],[H]]+Table1[[#This Row],[BB]]</f>
        <v>0</v>
      </c>
      <c r="AH3418">
        <f>Table1[[#This Row],[H]]-Table1[[#This Row],[2B]]-Table1[[#This Row],[3B]]-Table1[[#This Row],[HR]]</f>
        <v>0</v>
      </c>
      <c r="AI3418" s="3">
        <f>IF(Table1[[#This Row],[Team_Game_Number]] &gt;_xlfn.MAXIFS(Table1[Team_Game_Number],Table1[Team],Table1[[#This Row],[Team]]) - 5,1,0)</f>
        <v>1</v>
      </c>
      <c r="AJ3418" cm="1">
        <f t="array" ref="AJ3418">MATCH(Table1[[#This Row],[Game_ID]],_xlfn.UNIQUE(_xlfn._xlws.FILTER(Table1[Game_ID],Table1[Team]=Table1[[#This Row],[Team]])),0)</f>
        <v>31</v>
      </c>
      <c r="AK3418">
        <f>IF(Table1[[#This Row],[Last5_Flag]]=1,1,0)</f>
        <v>1</v>
      </c>
      <c r="AL3418">
        <f>COUNTIFS(
    Table1[Player Name], Table1[[#This Row],[Player Name]],
    Table1[Position], Table1[[#This Row],[Position]]
)</f>
        <v>5</v>
      </c>
      <c r="AM3418" t="str" cm="1">
        <f t="array" ref="AM34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419" spans="1:39" x14ac:dyDescent="0.2">
      <c r="A3419" t="str">
        <f>TEXT(Table1[[#This Row],[Date]],"yyyymmdd") &amp; "_" &amp; (LEFT(D3419,3) &amp; "_" &amp; LEFT(E3419,3) &amp; "_" &amp; (Table1[[#This Row],[Game_no.]]))</f>
        <v>20260328_UC_Whe_1</v>
      </c>
      <c r="B3419" s="1">
        <v>46109</v>
      </c>
      <c r="C3419" s="3">
        <v>1</v>
      </c>
      <c r="D3419" t="s">
        <v>201</v>
      </c>
      <c r="E3419" t="s">
        <v>270</v>
      </c>
      <c r="F3419" t="s">
        <v>201</v>
      </c>
      <c r="G3419" t="s">
        <v>270</v>
      </c>
      <c r="H3419" t="s">
        <v>208</v>
      </c>
      <c r="I3419" t="str">
        <f>TRIM(SUBSTITUTE(Table1[[#This Row],[Player]], " ", ""))</f>
        <v>A.Espinoza</v>
      </c>
      <c r="J3419">
        <v>2</v>
      </c>
      <c r="K3419">
        <v>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f t="shared" si="147"/>
        <v>1</v>
      </c>
      <c r="W3419" t="s">
        <v>57</v>
      </c>
      <c r="X3419" s="3">
        <v>8</v>
      </c>
      <c r="Y3419">
        <v>0</v>
      </c>
      <c r="AF3419">
        <f>Table1[[#This Row],[AB]]+Table1[[#This Row],[BB]]+Table1[[#This Row],[SF]]</f>
        <v>2</v>
      </c>
      <c r="AG3419">
        <f>Table1[[#This Row],[H]]+Table1[[#This Row],[BB]]</f>
        <v>1</v>
      </c>
      <c r="AH3419">
        <f>Table1[[#This Row],[H]]-Table1[[#This Row],[2B]]-Table1[[#This Row],[3B]]-Table1[[#This Row],[HR]]</f>
        <v>1</v>
      </c>
      <c r="AI3419" s="3">
        <f>IF(Table1[[#This Row],[Team_Game_Number]] &gt;_xlfn.MAXIFS(Table1[Team_Game_Number],Table1[Team],Table1[[#This Row],[Team]]) - 5,1,0)</f>
        <v>1</v>
      </c>
      <c r="AJ3419" cm="1">
        <f t="array" ref="AJ3419">MATCH(Table1[[#This Row],[Game_ID]],_xlfn.UNIQUE(_xlfn._xlws.FILTER(Table1[Game_ID],Table1[Team]=Table1[[#This Row],[Team]])),0)</f>
        <v>31</v>
      </c>
      <c r="AK3419">
        <f>IF(Table1[[#This Row],[Last5_Flag]]=1,1,0)</f>
        <v>1</v>
      </c>
      <c r="AL3419">
        <f>COUNTIFS(
    Table1[Player Name], Table1[[#This Row],[Player Name]],
    Table1[Position], Table1[[#This Row],[Position]]
)</f>
        <v>31</v>
      </c>
      <c r="AM3419" t="str" cm="1">
        <f t="array" ref="AM34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420" spans="1:39" x14ac:dyDescent="0.2">
      <c r="A3420" t="str">
        <f>TEXT(Table1[[#This Row],[Date]],"yyyymmdd") &amp; "_" &amp; (LEFT(D3420,3) &amp; "_" &amp; LEFT(E3420,3) &amp; "_" &amp; (Table1[[#This Row],[Game_no.]]))</f>
        <v>20260328_UC_Whe_1</v>
      </c>
      <c r="B3420" s="1">
        <v>46109</v>
      </c>
      <c r="C3420" s="3">
        <v>1</v>
      </c>
      <c r="D3420" t="s">
        <v>201</v>
      </c>
      <c r="E3420" t="s">
        <v>270</v>
      </c>
      <c r="F3420" t="s">
        <v>201</v>
      </c>
      <c r="G3420" t="s">
        <v>270</v>
      </c>
      <c r="H3420" t="s">
        <v>203</v>
      </c>
      <c r="I3420" t="str">
        <f>TRIM(SUBSTITUTE(Table1[[#This Row],[Player]], " ", ""))</f>
        <v>B.Polistina</v>
      </c>
      <c r="J3420">
        <v>2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f t="shared" si="147"/>
        <v>0</v>
      </c>
      <c r="W3420" t="s">
        <v>53</v>
      </c>
      <c r="X3420" s="3">
        <v>9</v>
      </c>
      <c r="Y3420">
        <v>0</v>
      </c>
      <c r="AF3420">
        <f>Table1[[#This Row],[AB]]+Table1[[#This Row],[BB]]+Table1[[#This Row],[SF]]</f>
        <v>2</v>
      </c>
      <c r="AG3420">
        <f>Table1[[#This Row],[H]]+Table1[[#This Row],[BB]]</f>
        <v>0</v>
      </c>
      <c r="AH3420">
        <f>Table1[[#This Row],[H]]-Table1[[#This Row],[2B]]-Table1[[#This Row],[3B]]-Table1[[#This Row],[HR]]</f>
        <v>0</v>
      </c>
      <c r="AI3420" s="3">
        <f>IF(Table1[[#This Row],[Team_Game_Number]] &gt;_xlfn.MAXIFS(Table1[Team_Game_Number],Table1[Team],Table1[[#This Row],[Team]]) - 5,1,0)</f>
        <v>1</v>
      </c>
      <c r="AJ3420" cm="1">
        <f t="array" ref="AJ3420">MATCH(Table1[[#This Row],[Game_ID]],_xlfn.UNIQUE(_xlfn._xlws.FILTER(Table1[Game_ID],Table1[Team]=Table1[[#This Row],[Team]])),0)</f>
        <v>31</v>
      </c>
      <c r="AK3420">
        <f>IF(Table1[[#This Row],[Last5_Flag]]=1,1,0)</f>
        <v>1</v>
      </c>
      <c r="AL3420">
        <f>COUNTIFS(
    Table1[Player Name], Table1[[#This Row],[Player Name]],
    Table1[Position], Table1[[#This Row],[Position]]
)</f>
        <v>18</v>
      </c>
      <c r="AM3420" t="str" cm="1">
        <f t="array" ref="AM34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421" spans="1:39" x14ac:dyDescent="0.2">
      <c r="A3421" t="str">
        <f>TEXT(Table1[[#This Row],[Date]],"yyyymmdd") &amp; "_" &amp; (LEFT(D3421,3) &amp; "_" &amp; LEFT(E3421,3) &amp; "_" &amp; (Table1[[#This Row],[Game_no.]]))</f>
        <v>20260328_UC_Whe_1</v>
      </c>
      <c r="B3421" s="1">
        <v>46109</v>
      </c>
      <c r="C3421" s="3">
        <v>1</v>
      </c>
      <c r="D3421" t="s">
        <v>201</v>
      </c>
      <c r="E3421" t="s">
        <v>270</v>
      </c>
      <c r="F3421" t="s">
        <v>201</v>
      </c>
      <c r="G3421" t="s">
        <v>270</v>
      </c>
      <c r="H3421" t="s">
        <v>212</v>
      </c>
      <c r="I3421" t="str">
        <f>TRIM(SUBSTITUTE(Table1[[#This Row],[Player]], " ", ""))</f>
        <v>A.Mass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f t="shared" si="147"/>
        <v>0</v>
      </c>
      <c r="W3421" t="s">
        <v>58</v>
      </c>
      <c r="X3421" s="3"/>
      <c r="Y3421">
        <v>0</v>
      </c>
      <c r="Z3421">
        <v>7</v>
      </c>
      <c r="AA3421">
        <v>0</v>
      </c>
      <c r="AB3421">
        <v>0</v>
      </c>
      <c r="AC3421">
        <v>0</v>
      </c>
      <c r="AD3421">
        <v>2</v>
      </c>
      <c r="AE3421">
        <v>14</v>
      </c>
      <c r="AF3421">
        <f>Table1[[#This Row],[AB]]+Table1[[#This Row],[BB]]+Table1[[#This Row],[SF]]</f>
        <v>0</v>
      </c>
      <c r="AG3421">
        <f>Table1[[#This Row],[H]]+Table1[[#This Row],[BB]]</f>
        <v>0</v>
      </c>
      <c r="AH3421">
        <f>Table1[[#This Row],[H]]-Table1[[#This Row],[2B]]-Table1[[#This Row],[3B]]-Table1[[#This Row],[HR]]</f>
        <v>0</v>
      </c>
      <c r="AI3421" s="3">
        <f>IF(Table1[[#This Row],[Team_Game_Number]] &gt;_xlfn.MAXIFS(Table1[Team_Game_Number],Table1[Team],Table1[[#This Row],[Team]]) - 5,1,0)</f>
        <v>1</v>
      </c>
      <c r="AJ3421" cm="1">
        <f t="array" ref="AJ3421">MATCH(Table1[[#This Row],[Game_ID]],_xlfn.UNIQUE(_xlfn._xlws.FILTER(Table1[Game_ID],Table1[Team]=Table1[[#This Row],[Team]])),0)</f>
        <v>31</v>
      </c>
      <c r="AK3421">
        <f>IF(Table1[[#This Row],[Last5_Flag]]=1,1,0)</f>
        <v>1</v>
      </c>
      <c r="AL3421">
        <f>COUNTIFS(
    Table1[Player Name], Table1[[#This Row],[Player Name]],
    Table1[Position], Table1[[#This Row],[Position]]
)</f>
        <v>17</v>
      </c>
      <c r="AM3421" t="str" cm="1">
        <f t="array" ref="AM34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422" spans="1:39" x14ac:dyDescent="0.2">
      <c r="A3422" t="str">
        <f>TEXT(Table1[[#This Row],[Date]],"yyyymmdd") &amp; "_" &amp; (LEFT(D3422,3) &amp; "_" &amp; LEFT(E3422,3) &amp; "_" &amp; (Table1[[#This Row],[Game_no.]]))</f>
        <v>20260328_UC_Whe_1</v>
      </c>
      <c r="B3422" s="1">
        <v>46109</v>
      </c>
      <c r="C3422" s="3">
        <v>1</v>
      </c>
      <c r="D3422" t="s">
        <v>201</v>
      </c>
      <c r="E3422" t="s">
        <v>270</v>
      </c>
      <c r="F3422" t="s">
        <v>270</v>
      </c>
      <c r="G3422" t="s">
        <v>201</v>
      </c>
      <c r="H3422" t="s">
        <v>330</v>
      </c>
      <c r="I3422" t="str">
        <f>TRIM(SUBSTITUTE(Table1[[#This Row],[Player]], " ", ""))</f>
        <v>M.Harrison</v>
      </c>
      <c r="J3422">
        <v>1</v>
      </c>
      <c r="K3422">
        <v>0</v>
      </c>
      <c r="L3422">
        <v>0</v>
      </c>
      <c r="M3422">
        <v>0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f t="shared" si="147"/>
        <v>0</v>
      </c>
      <c r="W3422" t="s">
        <v>54</v>
      </c>
      <c r="X3422" s="3">
        <v>1</v>
      </c>
      <c r="Y3422">
        <v>0</v>
      </c>
      <c r="AF3422">
        <f>Table1[[#This Row],[AB]]+Table1[[#This Row],[BB]]+Table1[[#This Row],[SF]]</f>
        <v>2</v>
      </c>
      <c r="AG3422">
        <f>Table1[[#This Row],[H]]+Table1[[#This Row],[BB]]</f>
        <v>1</v>
      </c>
      <c r="AH3422">
        <f>Table1[[#This Row],[H]]-Table1[[#This Row],[2B]]-Table1[[#This Row],[3B]]-Table1[[#This Row],[HR]]</f>
        <v>0</v>
      </c>
      <c r="AI3422" s="3">
        <f>IF(Table1[[#This Row],[Team_Game_Number]] &gt;_xlfn.MAXIFS(Table1[Team_Game_Number],Table1[Team],Table1[[#This Row],[Team]]) - 5,1,0)</f>
        <v>1</v>
      </c>
      <c r="AJ3422" cm="1">
        <f t="array" ref="AJ3422">MATCH(Table1[[#This Row],[Game_ID]],_xlfn.UNIQUE(_xlfn._xlws.FILTER(Table1[Game_ID],Table1[Team]=Table1[[#This Row],[Team]])),0)</f>
        <v>25</v>
      </c>
      <c r="AK3422">
        <f>IF(Table1[[#This Row],[Last5_Flag]]=1,1,0)</f>
        <v>1</v>
      </c>
      <c r="AL3422">
        <f>COUNTIFS(
    Table1[Player Name], Table1[[#This Row],[Player Name]],
    Table1[Position], Table1[[#This Row],[Position]]
)</f>
        <v>11</v>
      </c>
      <c r="AM3422" t="str" cm="1">
        <f t="array" ref="AM34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423" spans="1:39" x14ac:dyDescent="0.2">
      <c r="A3423" t="str">
        <f>TEXT(Table1[[#This Row],[Date]],"yyyymmdd") &amp; "_" &amp; (LEFT(D3423,3) &amp; "_" &amp; LEFT(E3423,3) &amp; "_" &amp; (Table1[[#This Row],[Game_no.]]))</f>
        <v>20260328_UC_Whe_1</v>
      </c>
      <c r="B3423" s="1">
        <v>46109</v>
      </c>
      <c r="C3423" s="3">
        <v>1</v>
      </c>
      <c r="D3423" t="s">
        <v>201</v>
      </c>
      <c r="E3423" t="s">
        <v>270</v>
      </c>
      <c r="F3423" t="s">
        <v>270</v>
      </c>
      <c r="G3423" t="s">
        <v>201</v>
      </c>
      <c r="H3423" t="s">
        <v>282</v>
      </c>
      <c r="I3423" t="str">
        <f>TRIM(SUBSTITUTE(Table1[[#This Row],[Player]], " ", ""))</f>
        <v>A.Kresak</v>
      </c>
      <c r="J3423">
        <v>2</v>
      </c>
      <c r="K3423">
        <v>0</v>
      </c>
      <c r="L3423">
        <v>0</v>
      </c>
      <c r="M3423">
        <v>0</v>
      </c>
      <c r="N3423">
        <v>1</v>
      </c>
      <c r="O3423">
        <v>2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f t="shared" si="147"/>
        <v>0</v>
      </c>
      <c r="W3423" t="s">
        <v>53</v>
      </c>
      <c r="X3423" s="3">
        <v>2</v>
      </c>
      <c r="Y3423">
        <v>0</v>
      </c>
      <c r="AF3423">
        <f>Table1[[#This Row],[AB]]+Table1[[#This Row],[BB]]+Table1[[#This Row],[SF]]</f>
        <v>3</v>
      </c>
      <c r="AG3423">
        <f>Table1[[#This Row],[H]]+Table1[[#This Row],[BB]]</f>
        <v>1</v>
      </c>
      <c r="AH3423">
        <f>Table1[[#This Row],[H]]-Table1[[#This Row],[2B]]-Table1[[#This Row],[3B]]-Table1[[#This Row],[HR]]</f>
        <v>0</v>
      </c>
      <c r="AI3423" s="3">
        <f>IF(Table1[[#This Row],[Team_Game_Number]] &gt;_xlfn.MAXIFS(Table1[Team_Game_Number],Table1[Team],Table1[[#This Row],[Team]]) - 5,1,0)</f>
        <v>1</v>
      </c>
      <c r="AJ3423" cm="1">
        <f t="array" ref="AJ3423">MATCH(Table1[[#This Row],[Game_ID]],_xlfn.UNIQUE(_xlfn._xlws.FILTER(Table1[Game_ID],Table1[Team]=Table1[[#This Row],[Team]])),0)</f>
        <v>25</v>
      </c>
      <c r="AK3423">
        <f>IF(Table1[[#This Row],[Last5_Flag]]=1,1,0)</f>
        <v>1</v>
      </c>
      <c r="AL3423">
        <f>COUNTIFS(
    Table1[Player Name], Table1[[#This Row],[Player Name]],
    Table1[Position], Table1[[#This Row],[Position]]
)</f>
        <v>19</v>
      </c>
      <c r="AM3423" t="str" cm="1">
        <f t="array" ref="AM34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424" spans="1:39" x14ac:dyDescent="0.2">
      <c r="A3424" t="str">
        <f>TEXT(Table1[[#This Row],[Date]],"yyyymmdd") &amp; "_" &amp; (LEFT(D3424,3) &amp; "_" &amp; LEFT(E3424,3) &amp; "_" &amp; (Table1[[#This Row],[Game_no.]]))</f>
        <v>20260328_UC_Whe_1</v>
      </c>
      <c r="B3424" s="1">
        <v>46109</v>
      </c>
      <c r="C3424" s="3">
        <v>1</v>
      </c>
      <c r="D3424" t="s">
        <v>201</v>
      </c>
      <c r="E3424" t="s">
        <v>270</v>
      </c>
      <c r="F3424" t="s">
        <v>270</v>
      </c>
      <c r="G3424" t="s">
        <v>201</v>
      </c>
      <c r="H3424" t="s">
        <v>274</v>
      </c>
      <c r="I3424" t="str">
        <f>TRIM(SUBSTITUTE(Table1[[#This Row],[Player]], " ", ""))</f>
        <v>M.Burns</v>
      </c>
      <c r="J3424">
        <v>2</v>
      </c>
      <c r="K3424">
        <v>0</v>
      </c>
      <c r="L3424">
        <v>0</v>
      </c>
      <c r="M3424">
        <v>0</v>
      </c>
      <c r="N3424">
        <v>0</v>
      </c>
      <c r="O3424">
        <v>2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f t="shared" si="147"/>
        <v>0</v>
      </c>
      <c r="W3424" t="s">
        <v>43</v>
      </c>
      <c r="X3424" s="3">
        <v>3</v>
      </c>
      <c r="Y3424">
        <v>0</v>
      </c>
      <c r="AF3424">
        <f>Table1[[#This Row],[AB]]+Table1[[#This Row],[BB]]+Table1[[#This Row],[SF]]</f>
        <v>2</v>
      </c>
      <c r="AG3424">
        <f>Table1[[#This Row],[H]]+Table1[[#This Row],[BB]]</f>
        <v>0</v>
      </c>
      <c r="AH3424">
        <f>Table1[[#This Row],[H]]-Table1[[#This Row],[2B]]-Table1[[#This Row],[3B]]-Table1[[#This Row],[HR]]</f>
        <v>0</v>
      </c>
      <c r="AI3424" s="3">
        <f>IF(Table1[[#This Row],[Team_Game_Number]] &gt;_xlfn.MAXIFS(Table1[Team_Game_Number],Table1[Team],Table1[[#This Row],[Team]]) - 5,1,0)</f>
        <v>1</v>
      </c>
      <c r="AJ3424" cm="1">
        <f t="array" ref="AJ3424">MATCH(Table1[[#This Row],[Game_ID]],_xlfn.UNIQUE(_xlfn._xlws.FILTER(Table1[Game_ID],Table1[Team]=Table1[[#This Row],[Team]])),0)</f>
        <v>25</v>
      </c>
      <c r="AK3424">
        <f>IF(Table1[[#This Row],[Last5_Flag]]=1,1,0)</f>
        <v>1</v>
      </c>
      <c r="AL3424">
        <f>COUNTIFS(
    Table1[Player Name], Table1[[#This Row],[Player Name]],
    Table1[Position], Table1[[#This Row],[Position]]
)</f>
        <v>12</v>
      </c>
      <c r="AM3424" t="str" cm="1">
        <f t="array" ref="AM34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425" spans="1:39" x14ac:dyDescent="0.2">
      <c r="A3425" t="str">
        <f>TEXT(Table1[[#This Row],[Date]],"yyyymmdd") &amp; "_" &amp; (LEFT(D3425,3) &amp; "_" &amp; LEFT(E3425,3) &amp; "_" &amp; (Table1[[#This Row],[Game_no.]]))</f>
        <v>20260328_UC_Whe_1</v>
      </c>
      <c r="B3425" s="1">
        <v>46109</v>
      </c>
      <c r="C3425" s="3">
        <v>1</v>
      </c>
      <c r="D3425" t="s">
        <v>201</v>
      </c>
      <c r="E3425" t="s">
        <v>270</v>
      </c>
      <c r="F3425" t="s">
        <v>270</v>
      </c>
      <c r="G3425" t="s">
        <v>201</v>
      </c>
      <c r="H3425" t="s">
        <v>329</v>
      </c>
      <c r="I3425" t="str">
        <f>TRIM(SUBSTITUTE(Table1[[#This Row],[Player]], " ", ""))</f>
        <v>R.Pearlman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f t="shared" si="147"/>
        <v>0</v>
      </c>
      <c r="W3425" t="s">
        <v>43</v>
      </c>
      <c r="X3425" s="3">
        <v>3</v>
      </c>
      <c r="Y3425">
        <v>0</v>
      </c>
      <c r="AF3425">
        <f>Table1[[#This Row],[AB]]+Table1[[#This Row],[BB]]+Table1[[#This Row],[SF]]</f>
        <v>1</v>
      </c>
      <c r="AG3425">
        <f>Table1[[#This Row],[H]]+Table1[[#This Row],[BB]]</f>
        <v>0</v>
      </c>
      <c r="AH3425">
        <f>Table1[[#This Row],[H]]-Table1[[#This Row],[2B]]-Table1[[#This Row],[3B]]-Table1[[#This Row],[HR]]</f>
        <v>0</v>
      </c>
      <c r="AI3425" s="3">
        <f>IF(Table1[[#This Row],[Team_Game_Number]] &gt;_xlfn.MAXIFS(Table1[Team_Game_Number],Table1[Team],Table1[[#This Row],[Team]]) - 5,1,0)</f>
        <v>1</v>
      </c>
      <c r="AJ3425" cm="1">
        <f t="array" ref="AJ3425">MATCH(Table1[[#This Row],[Game_ID]],_xlfn.UNIQUE(_xlfn._xlws.FILTER(Table1[Game_ID],Table1[Team]=Table1[[#This Row],[Team]])),0)</f>
        <v>25</v>
      </c>
      <c r="AK3425">
        <f>IF(Table1[[#This Row],[Last5_Flag]]=1,1,0)</f>
        <v>1</v>
      </c>
      <c r="AL3425">
        <f>COUNTIFS(
    Table1[Player Name], Table1[[#This Row],[Player Name]],
    Table1[Position], Table1[[#This Row],[Position]]
)</f>
        <v>3</v>
      </c>
      <c r="AM3425" t="str" cm="1">
        <f t="array" ref="AM34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26" spans="1:39" x14ac:dyDescent="0.2">
      <c r="A3426" t="str">
        <f>TEXT(Table1[[#This Row],[Date]],"yyyymmdd") &amp; "_" &amp; (LEFT(D3426,3) &amp; "_" &amp; LEFT(E3426,3) &amp; "_" &amp; (Table1[[#This Row],[Game_no.]]))</f>
        <v>20260328_UC_Whe_1</v>
      </c>
      <c r="B3426" s="1">
        <v>46109</v>
      </c>
      <c r="C3426" s="3">
        <v>1</v>
      </c>
      <c r="D3426" t="s">
        <v>201</v>
      </c>
      <c r="E3426" t="s">
        <v>270</v>
      </c>
      <c r="F3426" t="s">
        <v>270</v>
      </c>
      <c r="G3426" t="s">
        <v>201</v>
      </c>
      <c r="H3426" t="s">
        <v>277</v>
      </c>
      <c r="I3426" t="str">
        <f>TRIM(SUBSTITUTE(Table1[[#This Row],[Player]], " ", ""))</f>
        <v>M.Clark</v>
      </c>
      <c r="J3426">
        <v>3</v>
      </c>
      <c r="K3426">
        <v>0</v>
      </c>
      <c r="L3426">
        <v>0</v>
      </c>
      <c r="M3426">
        <v>0</v>
      </c>
      <c r="N3426">
        <v>0</v>
      </c>
      <c r="O3426">
        <v>2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f t="shared" si="147"/>
        <v>0</v>
      </c>
      <c r="W3426" t="s">
        <v>8</v>
      </c>
      <c r="X3426" s="3">
        <v>4</v>
      </c>
      <c r="Y3426">
        <v>0</v>
      </c>
      <c r="AF3426">
        <f>Table1[[#This Row],[AB]]+Table1[[#This Row],[BB]]+Table1[[#This Row],[SF]]</f>
        <v>3</v>
      </c>
      <c r="AG3426">
        <f>Table1[[#This Row],[H]]+Table1[[#This Row],[BB]]</f>
        <v>0</v>
      </c>
      <c r="AH3426">
        <f>Table1[[#This Row],[H]]-Table1[[#This Row],[2B]]-Table1[[#This Row],[3B]]-Table1[[#This Row],[HR]]</f>
        <v>0</v>
      </c>
      <c r="AI3426" s="3">
        <f>IF(Table1[[#This Row],[Team_Game_Number]] &gt;_xlfn.MAXIFS(Table1[Team_Game_Number],Table1[Team],Table1[[#This Row],[Team]]) - 5,1,0)</f>
        <v>1</v>
      </c>
      <c r="AJ3426" cm="1">
        <f t="array" ref="AJ3426">MATCH(Table1[[#This Row],[Game_ID]],_xlfn.UNIQUE(_xlfn._xlws.FILTER(Table1[Game_ID],Table1[Team]=Table1[[#This Row],[Team]])),0)</f>
        <v>25</v>
      </c>
      <c r="AK3426">
        <f>IF(Table1[[#This Row],[Last5_Flag]]=1,1,0)</f>
        <v>1</v>
      </c>
      <c r="AL3426">
        <f>COUNTIFS(
    Table1[Player Name], Table1[[#This Row],[Player Name]],
    Table1[Position], Table1[[#This Row],[Position]]
)</f>
        <v>1</v>
      </c>
      <c r="AM3426" t="str" cm="1">
        <f t="array" ref="AM34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427" spans="1:39" x14ac:dyDescent="0.2">
      <c r="A3427" t="str">
        <f>TEXT(Table1[[#This Row],[Date]],"yyyymmdd") &amp; "_" &amp; (LEFT(D3427,3) &amp; "_" &amp; LEFT(E3427,3) &amp; "_" &amp; (Table1[[#This Row],[Game_no.]]))</f>
        <v>20260328_UC_Whe_1</v>
      </c>
      <c r="B3427" s="1">
        <v>46109</v>
      </c>
      <c r="C3427" s="3">
        <v>1</v>
      </c>
      <c r="D3427" t="s">
        <v>201</v>
      </c>
      <c r="E3427" t="s">
        <v>270</v>
      </c>
      <c r="F3427" t="s">
        <v>270</v>
      </c>
      <c r="G3427" t="s">
        <v>201</v>
      </c>
      <c r="H3427" t="s">
        <v>278</v>
      </c>
      <c r="I3427" t="str">
        <f>TRIM(SUBSTITUTE(Table1[[#This Row],[Player]], " ", ""))</f>
        <v>E.Troxel</v>
      </c>
      <c r="J3427">
        <v>3</v>
      </c>
      <c r="K3427">
        <v>0</v>
      </c>
      <c r="L3427">
        <v>0</v>
      </c>
      <c r="M3427">
        <v>0</v>
      </c>
      <c r="N3427">
        <v>0</v>
      </c>
      <c r="O3427">
        <v>2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f t="shared" si="147"/>
        <v>0</v>
      </c>
      <c r="W3427" t="s">
        <v>52</v>
      </c>
      <c r="X3427" s="3">
        <v>5</v>
      </c>
      <c r="Y3427">
        <v>0</v>
      </c>
      <c r="AF3427">
        <f>Table1[[#This Row],[AB]]+Table1[[#This Row],[BB]]+Table1[[#This Row],[SF]]</f>
        <v>3</v>
      </c>
      <c r="AG3427">
        <f>Table1[[#This Row],[H]]+Table1[[#This Row],[BB]]</f>
        <v>0</v>
      </c>
      <c r="AH3427">
        <f>Table1[[#This Row],[H]]-Table1[[#This Row],[2B]]-Table1[[#This Row],[3B]]-Table1[[#This Row],[HR]]</f>
        <v>0</v>
      </c>
      <c r="AI3427" s="3">
        <f>IF(Table1[[#This Row],[Team_Game_Number]] &gt;_xlfn.MAXIFS(Table1[Team_Game_Number],Table1[Team],Table1[[#This Row],[Team]]) - 5,1,0)</f>
        <v>1</v>
      </c>
      <c r="AJ3427" cm="1">
        <f t="array" ref="AJ3427">MATCH(Table1[[#This Row],[Game_ID]],_xlfn.UNIQUE(_xlfn._xlws.FILTER(Table1[Game_ID],Table1[Team]=Table1[[#This Row],[Team]])),0)</f>
        <v>25</v>
      </c>
      <c r="AK3427">
        <f>IF(Table1[[#This Row],[Last5_Flag]]=1,1,0)</f>
        <v>1</v>
      </c>
      <c r="AL3427">
        <f>COUNTIFS(
    Table1[Player Name], Table1[[#This Row],[Player Name]],
    Table1[Position], Table1[[#This Row],[Position]]
)</f>
        <v>15</v>
      </c>
      <c r="AM3427" t="str" cm="1">
        <f t="array" ref="AM34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428" spans="1:39" x14ac:dyDescent="0.2">
      <c r="A3428" t="str">
        <f>TEXT(Table1[[#This Row],[Date]],"yyyymmdd") &amp; "_" &amp; (LEFT(D3428,3) &amp; "_" &amp; LEFT(E3428,3) &amp; "_" &amp; (Table1[[#This Row],[Game_no.]]))</f>
        <v>20260328_UC_Whe_1</v>
      </c>
      <c r="B3428" s="1">
        <v>46109</v>
      </c>
      <c r="C3428" s="3">
        <v>1</v>
      </c>
      <c r="D3428" t="s">
        <v>201</v>
      </c>
      <c r="E3428" t="s">
        <v>270</v>
      </c>
      <c r="F3428" t="s">
        <v>270</v>
      </c>
      <c r="G3428" t="s">
        <v>201</v>
      </c>
      <c r="H3428" t="s">
        <v>279</v>
      </c>
      <c r="I3428" t="str">
        <f>TRIM(SUBSTITUTE(Table1[[#This Row],[Player]], " ", ""))</f>
        <v>T.Walsh</v>
      </c>
      <c r="J3428">
        <v>3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f t="shared" si="147"/>
        <v>0</v>
      </c>
      <c r="W3428" t="s">
        <v>48</v>
      </c>
      <c r="X3428" s="3">
        <v>6</v>
      </c>
      <c r="Y3428">
        <v>0</v>
      </c>
      <c r="AF3428">
        <f>Table1[[#This Row],[AB]]+Table1[[#This Row],[BB]]+Table1[[#This Row],[SF]]</f>
        <v>3</v>
      </c>
      <c r="AG3428">
        <f>Table1[[#This Row],[H]]+Table1[[#This Row],[BB]]</f>
        <v>0</v>
      </c>
      <c r="AH3428">
        <f>Table1[[#This Row],[H]]-Table1[[#This Row],[2B]]-Table1[[#This Row],[3B]]-Table1[[#This Row],[HR]]</f>
        <v>0</v>
      </c>
      <c r="AI3428" s="3">
        <f>IF(Table1[[#This Row],[Team_Game_Number]] &gt;_xlfn.MAXIFS(Table1[Team_Game_Number],Table1[Team],Table1[[#This Row],[Team]]) - 5,1,0)</f>
        <v>1</v>
      </c>
      <c r="AJ3428" cm="1">
        <f t="array" ref="AJ3428">MATCH(Table1[[#This Row],[Game_ID]],_xlfn.UNIQUE(_xlfn._xlws.FILTER(Table1[Game_ID],Table1[Team]=Table1[[#This Row],[Team]])),0)</f>
        <v>25</v>
      </c>
      <c r="AK3428">
        <f>IF(Table1[[#This Row],[Last5_Flag]]=1,1,0)</f>
        <v>1</v>
      </c>
      <c r="AL3428">
        <f>COUNTIFS(
    Table1[Player Name], Table1[[#This Row],[Player Name]],
    Table1[Position], Table1[[#This Row],[Position]]
)</f>
        <v>5</v>
      </c>
      <c r="AM3428" t="str" cm="1">
        <f t="array" ref="AM34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429" spans="1:39" x14ac:dyDescent="0.2">
      <c r="A3429" t="str">
        <f>TEXT(Table1[[#This Row],[Date]],"yyyymmdd") &amp; "_" &amp; (LEFT(D3429,3) &amp; "_" &amp; LEFT(E3429,3) &amp; "_" &amp; (Table1[[#This Row],[Game_no.]]))</f>
        <v>20260328_UC_Whe_1</v>
      </c>
      <c r="B3429" s="1">
        <v>46109</v>
      </c>
      <c r="C3429" s="3">
        <v>1</v>
      </c>
      <c r="D3429" t="s">
        <v>201</v>
      </c>
      <c r="E3429" t="s">
        <v>270</v>
      </c>
      <c r="F3429" t="s">
        <v>270</v>
      </c>
      <c r="G3429" t="s">
        <v>201</v>
      </c>
      <c r="H3429" t="s">
        <v>377</v>
      </c>
      <c r="I3429" t="str">
        <f>TRIM(SUBSTITUTE(Table1[[#This Row],[Player]], " ", ""))</f>
        <v>P.Villarreal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f t="shared" si="147"/>
        <v>0</v>
      </c>
      <c r="W3429" t="s">
        <v>50</v>
      </c>
      <c r="X3429" s="3">
        <v>7</v>
      </c>
      <c r="Y3429">
        <v>0</v>
      </c>
      <c r="AF3429">
        <f>Table1[[#This Row],[AB]]+Table1[[#This Row],[BB]]+Table1[[#This Row],[SF]]</f>
        <v>1</v>
      </c>
      <c r="AG3429">
        <f>Table1[[#This Row],[H]]+Table1[[#This Row],[BB]]</f>
        <v>0</v>
      </c>
      <c r="AH3429">
        <f>Table1[[#This Row],[H]]-Table1[[#This Row],[2B]]-Table1[[#This Row],[3B]]-Table1[[#This Row],[HR]]</f>
        <v>0</v>
      </c>
      <c r="AI3429" s="3">
        <f>IF(Table1[[#This Row],[Team_Game_Number]] &gt;_xlfn.MAXIFS(Table1[Team_Game_Number],Table1[Team],Table1[[#This Row],[Team]]) - 5,1,0)</f>
        <v>1</v>
      </c>
      <c r="AJ3429" cm="1">
        <f t="array" ref="AJ3429">MATCH(Table1[[#This Row],[Game_ID]],_xlfn.UNIQUE(_xlfn._xlws.FILTER(Table1[Game_ID],Table1[Team]=Table1[[#This Row],[Team]])),0)</f>
        <v>25</v>
      </c>
      <c r="AK3429">
        <f>IF(Table1[[#This Row],[Last5_Flag]]=1,1,0)</f>
        <v>1</v>
      </c>
      <c r="AL3429">
        <f>COUNTIFS(
    Table1[Player Name], Table1[[#This Row],[Player Name]],
    Table1[Position], Table1[[#This Row],[Position]]
)</f>
        <v>2</v>
      </c>
      <c r="AM3429" t="str" cm="1">
        <f t="array" ref="AM34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430" spans="1:39" x14ac:dyDescent="0.2">
      <c r="A3430" t="str">
        <f>TEXT(Table1[[#This Row],[Date]],"yyyymmdd") &amp; "_" &amp; (LEFT(D3430,3) &amp; "_" &amp; LEFT(E3430,3) &amp; "_" &amp; (Table1[[#This Row],[Game_no.]]))</f>
        <v>20260328_UC_Whe_1</v>
      </c>
      <c r="B3430" s="1">
        <v>46109</v>
      </c>
      <c r="C3430" s="3">
        <v>1</v>
      </c>
      <c r="D3430" t="s">
        <v>201</v>
      </c>
      <c r="E3430" t="s">
        <v>270</v>
      </c>
      <c r="F3430" t="s">
        <v>270</v>
      </c>
      <c r="G3430" t="s">
        <v>201</v>
      </c>
      <c r="H3430" t="s">
        <v>272</v>
      </c>
      <c r="I3430" t="str">
        <f>TRIM(SUBSTITUTE(Table1[[#This Row],[Player]], " ", ""))</f>
        <v>M.Kay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f t="shared" si="147"/>
        <v>0</v>
      </c>
      <c r="W3430" t="s">
        <v>74</v>
      </c>
      <c r="X3430" s="3">
        <v>7</v>
      </c>
      <c r="Y3430">
        <v>0</v>
      </c>
      <c r="AF3430">
        <f>Table1[[#This Row],[AB]]+Table1[[#This Row],[BB]]+Table1[[#This Row],[SF]]</f>
        <v>1</v>
      </c>
      <c r="AG3430">
        <f>Table1[[#This Row],[H]]+Table1[[#This Row],[BB]]</f>
        <v>0</v>
      </c>
      <c r="AH3430">
        <f>Table1[[#This Row],[H]]-Table1[[#This Row],[2B]]-Table1[[#This Row],[3B]]-Table1[[#This Row],[HR]]</f>
        <v>0</v>
      </c>
      <c r="AI3430" s="3">
        <f>IF(Table1[[#This Row],[Team_Game_Number]] &gt;_xlfn.MAXIFS(Table1[Team_Game_Number],Table1[Team],Table1[[#This Row],[Team]]) - 5,1,0)</f>
        <v>1</v>
      </c>
      <c r="AJ3430" cm="1">
        <f t="array" ref="AJ3430">MATCH(Table1[[#This Row],[Game_ID]],_xlfn.UNIQUE(_xlfn._xlws.FILTER(Table1[Game_ID],Table1[Team]=Table1[[#This Row],[Team]])),0)</f>
        <v>25</v>
      </c>
      <c r="AK3430">
        <f>IF(Table1[[#This Row],[Last5_Flag]]=1,1,0)</f>
        <v>1</v>
      </c>
      <c r="AL3430">
        <f>COUNTIFS(
    Table1[Player Name], Table1[[#This Row],[Player Name]],
    Table1[Position], Table1[[#This Row],[Position]]
)</f>
        <v>5</v>
      </c>
      <c r="AM3430" t="str" cm="1">
        <f t="array" ref="AM34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431" spans="1:39" x14ac:dyDescent="0.2">
      <c r="A3431" t="str">
        <f>TEXT(Table1[[#This Row],[Date]],"yyyymmdd") &amp; "_" &amp; (LEFT(D3431,3) &amp; "_" &amp; LEFT(E3431,3) &amp; "_" &amp; (Table1[[#This Row],[Game_no.]]))</f>
        <v>20260328_UC_Whe_1</v>
      </c>
      <c r="B3431" s="1">
        <v>46109</v>
      </c>
      <c r="C3431" s="3">
        <v>1</v>
      </c>
      <c r="D3431" t="s">
        <v>201</v>
      </c>
      <c r="E3431" t="s">
        <v>270</v>
      </c>
      <c r="F3431" t="s">
        <v>270</v>
      </c>
      <c r="G3431" t="s">
        <v>201</v>
      </c>
      <c r="H3431" t="s">
        <v>271</v>
      </c>
      <c r="I3431" t="str">
        <f>TRIM(SUBSTITUTE(Table1[[#This Row],[Player]], " ", ""))</f>
        <v>G.Mummery</v>
      </c>
      <c r="J3431">
        <v>2</v>
      </c>
      <c r="K3431">
        <v>0</v>
      </c>
      <c r="L3431">
        <v>0</v>
      </c>
      <c r="M3431">
        <v>0</v>
      </c>
      <c r="N3431">
        <v>0</v>
      </c>
      <c r="O3431">
        <v>2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f t="shared" si="147"/>
        <v>0</v>
      </c>
      <c r="W3431" t="s">
        <v>7</v>
      </c>
      <c r="X3431" s="3">
        <v>8</v>
      </c>
      <c r="Y3431">
        <v>1</v>
      </c>
      <c r="AF3431">
        <f>Table1[[#This Row],[AB]]+Table1[[#This Row],[BB]]+Table1[[#This Row],[SF]]</f>
        <v>2</v>
      </c>
      <c r="AG3431">
        <f>Table1[[#This Row],[H]]+Table1[[#This Row],[BB]]</f>
        <v>0</v>
      </c>
      <c r="AH3431">
        <f>Table1[[#This Row],[H]]-Table1[[#This Row],[2B]]-Table1[[#This Row],[3B]]-Table1[[#This Row],[HR]]</f>
        <v>0</v>
      </c>
      <c r="AI3431" s="3">
        <f>IF(Table1[[#This Row],[Team_Game_Number]] &gt;_xlfn.MAXIFS(Table1[Team_Game_Number],Table1[Team],Table1[[#This Row],[Team]]) - 5,1,0)</f>
        <v>1</v>
      </c>
      <c r="AJ3431" cm="1">
        <f t="array" ref="AJ3431">MATCH(Table1[[#This Row],[Game_ID]],_xlfn.UNIQUE(_xlfn._xlws.FILTER(Table1[Game_ID],Table1[Team]=Table1[[#This Row],[Team]])),0)</f>
        <v>25</v>
      </c>
      <c r="AK3431">
        <f>IF(Table1[[#This Row],[Last5_Flag]]=1,1,0)</f>
        <v>1</v>
      </c>
      <c r="AL3431">
        <f>COUNTIFS(
    Table1[Player Name], Table1[[#This Row],[Player Name]],
    Table1[Position], Table1[[#This Row],[Position]]
)</f>
        <v>23</v>
      </c>
      <c r="AM3431" t="str" cm="1">
        <f t="array" ref="AM34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432" spans="1:39" x14ac:dyDescent="0.2">
      <c r="A3432" t="str">
        <f>TEXT(Table1[[#This Row],[Date]],"yyyymmdd") &amp; "_" &amp; (LEFT(D3432,3) &amp; "_" &amp; LEFT(E3432,3) &amp; "_" &amp; (Table1[[#This Row],[Game_no.]]))</f>
        <v>20260328_UC_Whe_1</v>
      </c>
      <c r="B3432" s="1">
        <v>46109</v>
      </c>
      <c r="C3432" s="3">
        <v>1</v>
      </c>
      <c r="D3432" t="s">
        <v>201</v>
      </c>
      <c r="E3432" t="s">
        <v>270</v>
      </c>
      <c r="F3432" t="s">
        <v>270</v>
      </c>
      <c r="G3432" t="s">
        <v>201</v>
      </c>
      <c r="H3432" t="s">
        <v>275</v>
      </c>
      <c r="I3432" t="str">
        <f>TRIM(SUBSTITUTE(Table1[[#This Row],[Player]], " ", ""))</f>
        <v>M.Holp</v>
      </c>
      <c r="J3432">
        <v>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f t="shared" si="147"/>
        <v>0</v>
      </c>
      <c r="W3432" t="s">
        <v>57</v>
      </c>
      <c r="X3432" s="3">
        <v>9</v>
      </c>
      <c r="Y3432">
        <v>0</v>
      </c>
      <c r="AF3432">
        <f>Table1[[#This Row],[AB]]+Table1[[#This Row],[BB]]+Table1[[#This Row],[SF]]</f>
        <v>2</v>
      </c>
      <c r="AG3432">
        <f>Table1[[#This Row],[H]]+Table1[[#This Row],[BB]]</f>
        <v>0</v>
      </c>
      <c r="AH3432">
        <f>Table1[[#This Row],[H]]-Table1[[#This Row],[2B]]-Table1[[#This Row],[3B]]-Table1[[#This Row],[HR]]</f>
        <v>0</v>
      </c>
      <c r="AI3432" s="3">
        <f>IF(Table1[[#This Row],[Team_Game_Number]] &gt;_xlfn.MAXIFS(Table1[Team_Game_Number],Table1[Team],Table1[[#This Row],[Team]]) - 5,1,0)</f>
        <v>1</v>
      </c>
      <c r="AJ3432" cm="1">
        <f t="array" ref="AJ3432">MATCH(Table1[[#This Row],[Game_ID]],_xlfn.UNIQUE(_xlfn._xlws.FILTER(Table1[Game_ID],Table1[Team]=Table1[[#This Row],[Team]])),0)</f>
        <v>25</v>
      </c>
      <c r="AK3432">
        <f>IF(Table1[[#This Row],[Last5_Flag]]=1,1,0)</f>
        <v>1</v>
      </c>
      <c r="AL3432">
        <f>COUNTIFS(
    Table1[Player Name], Table1[[#This Row],[Player Name]],
    Table1[Position], Table1[[#This Row],[Position]]
)</f>
        <v>22</v>
      </c>
      <c r="AM3432" t="str" cm="1">
        <f t="array" ref="AM34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433" spans="1:39" x14ac:dyDescent="0.2">
      <c r="A3433" t="str">
        <f>TEXT(Table1[[#This Row],[Date]],"yyyymmdd") &amp; "_" &amp; (LEFT(D3433,3) &amp; "_" &amp; LEFT(E3433,3) &amp; "_" &amp; (Table1[[#This Row],[Game_no.]]))</f>
        <v>20260328_UC_Whe_1</v>
      </c>
      <c r="B3433" s="1">
        <v>46109</v>
      </c>
      <c r="C3433" s="3">
        <v>1</v>
      </c>
      <c r="D3433" t="s">
        <v>201</v>
      </c>
      <c r="E3433" t="s">
        <v>270</v>
      </c>
      <c r="F3433" t="s">
        <v>270</v>
      </c>
      <c r="G3433" t="s">
        <v>201</v>
      </c>
      <c r="H3433" t="s">
        <v>285</v>
      </c>
      <c r="I3433" t="str">
        <f>TRIM(SUBSTITUTE(Table1[[#This Row],[Player]], " ", ""))</f>
        <v>K.Shields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f>L3433*1+P3433*2+Q3433*3+R3433*4</f>
        <v>0</v>
      </c>
      <c r="W3433" t="s">
        <v>58</v>
      </c>
      <c r="X3433" s="3"/>
      <c r="Y3433">
        <v>0</v>
      </c>
      <c r="Z3433">
        <v>6</v>
      </c>
      <c r="AA3433">
        <v>6</v>
      </c>
      <c r="AB3433">
        <v>2</v>
      </c>
      <c r="AC3433">
        <v>1</v>
      </c>
      <c r="AD3433">
        <v>1</v>
      </c>
      <c r="AE3433">
        <v>6</v>
      </c>
      <c r="AF3433">
        <f>Table1[[#This Row],[AB]]+Table1[[#This Row],[BB]]+Table1[[#This Row],[SF]]</f>
        <v>0</v>
      </c>
      <c r="AG3433">
        <f>Table1[[#This Row],[H]]+Table1[[#This Row],[BB]]</f>
        <v>0</v>
      </c>
      <c r="AH3433">
        <f>Table1[[#This Row],[H]]-Table1[[#This Row],[2B]]-Table1[[#This Row],[3B]]-Table1[[#This Row],[HR]]</f>
        <v>0</v>
      </c>
      <c r="AI3433" s="3">
        <f>IF(Table1[[#This Row],[Team_Game_Number]] &gt;_xlfn.MAXIFS(Table1[Team_Game_Number],Table1[Team],Table1[[#This Row],[Team]]) - 5,1,0)</f>
        <v>1</v>
      </c>
      <c r="AJ3433" cm="1">
        <f t="array" ref="AJ3433">MATCH(Table1[[#This Row],[Game_ID]],_xlfn.UNIQUE(_xlfn._xlws.FILTER(Table1[Game_ID],Table1[Team]=Table1[[#This Row],[Team]])),0)</f>
        <v>25</v>
      </c>
      <c r="AK3433">
        <f>IF(Table1[[#This Row],[Last5_Flag]]=1,1,0)</f>
        <v>1</v>
      </c>
      <c r="AL3433">
        <f>COUNTIFS(
    Table1[Player Name], Table1[[#This Row],[Player Name]],
    Table1[Position], Table1[[#This Row],[Position]]
)</f>
        <v>17</v>
      </c>
      <c r="AM3433" t="str" cm="1">
        <f t="array" ref="AM34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434" spans="1:39" x14ac:dyDescent="0.2">
      <c r="A3434" t="str">
        <f>TEXT(Table1[[#This Row],[Date]],"yyyymmdd") &amp; "_" &amp; (LEFT(D3434,3) &amp; "_" &amp; LEFT(E3434,3) &amp; "_" &amp; (Table1[[#This Row],[Game_no.]]))</f>
        <v>20260328_Sal_Fro_2</v>
      </c>
      <c r="B3434" s="1">
        <v>46109</v>
      </c>
      <c r="C3434" s="3">
        <v>2</v>
      </c>
      <c r="D3434" t="s">
        <v>427</v>
      </c>
      <c r="E3434" t="s">
        <v>338</v>
      </c>
      <c r="F3434" t="s">
        <v>427</v>
      </c>
      <c r="G3434" t="s">
        <v>338</v>
      </c>
      <c r="H3434" t="s">
        <v>468</v>
      </c>
      <c r="I3434" t="str">
        <f>TRIM(SUBSTITUTE(Table1[[#This Row],[Player]], " ", ""))</f>
        <v>B.Ortiz</v>
      </c>
      <c r="J3434">
        <v>3</v>
      </c>
      <c r="K3434">
        <v>2</v>
      </c>
      <c r="L3434">
        <v>2</v>
      </c>
      <c r="M3434">
        <v>0</v>
      </c>
      <c r="N3434">
        <v>1</v>
      </c>
      <c r="O3434">
        <v>1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f t="shared" ref="V3434:V3450" si="148">L3434*1+P3434*2+Q3434*3+R3434*4</f>
        <v>2</v>
      </c>
      <c r="W3434" t="s">
        <v>48</v>
      </c>
      <c r="X3434" s="3">
        <v>1</v>
      </c>
      <c r="Y3434">
        <v>0</v>
      </c>
      <c r="AF3434">
        <f>Table1[[#This Row],[AB]]+Table1[[#This Row],[BB]]+Table1[[#This Row],[SF]]</f>
        <v>4</v>
      </c>
      <c r="AG3434">
        <f>Table1[[#This Row],[H]]+Table1[[#This Row],[BB]]</f>
        <v>3</v>
      </c>
      <c r="AH3434">
        <f>Table1[[#This Row],[H]]-Table1[[#This Row],[2B]]-Table1[[#This Row],[3B]]-Table1[[#This Row],[HR]]</f>
        <v>2</v>
      </c>
      <c r="AI3434" s="3">
        <f>IF(Table1[[#This Row],[Team_Game_Number]] &gt;_xlfn.MAXIFS(Table1[Team_Game_Number],Table1[Team],Table1[[#This Row],[Team]]) - 5,1,0)</f>
        <v>1</v>
      </c>
      <c r="AJ3434" cm="1">
        <f t="array" ref="AJ3434">MATCH(Table1[[#This Row],[Game_ID]],_xlfn.UNIQUE(_xlfn._xlws.FILTER(Table1[Game_ID],Table1[Team]=Table1[[#This Row],[Team]])),0)</f>
        <v>7</v>
      </c>
      <c r="AK3434">
        <f>IF(Table1[[#This Row],[Last5_Flag]]=1,1,0)</f>
        <v>1</v>
      </c>
      <c r="AL3434">
        <f>COUNTIFS(
    Table1[Player Name], Table1[[#This Row],[Player Name]],
    Table1[Position], Table1[[#This Row],[Position]]
)</f>
        <v>9</v>
      </c>
      <c r="AM3434" t="str" cm="1">
        <f t="array" ref="AM34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435" spans="1:39" x14ac:dyDescent="0.2">
      <c r="A3435" t="str">
        <f>TEXT(Table1[[#This Row],[Date]],"yyyymmdd") &amp; "_" &amp; (LEFT(D3435,3) &amp; "_" &amp; LEFT(E3435,3) &amp; "_" &amp; (Table1[[#This Row],[Game_no.]]))</f>
        <v>20260328_Sal_Fro_2</v>
      </c>
      <c r="B3435" s="1">
        <v>46109</v>
      </c>
      <c r="C3435" s="3">
        <v>2</v>
      </c>
      <c r="D3435" t="s">
        <v>427</v>
      </c>
      <c r="E3435" t="s">
        <v>338</v>
      </c>
      <c r="F3435" t="s">
        <v>427</v>
      </c>
      <c r="G3435" t="s">
        <v>338</v>
      </c>
      <c r="H3435" t="s">
        <v>473</v>
      </c>
      <c r="I3435" t="str">
        <f>TRIM(SUBSTITUTE(Table1[[#This Row],[Player]], " ", ""))</f>
        <v>B.Wise</v>
      </c>
      <c r="J3435">
        <v>2</v>
      </c>
      <c r="K3435">
        <v>0</v>
      </c>
      <c r="L3435">
        <v>1</v>
      </c>
      <c r="M3435">
        <v>1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f t="shared" si="148"/>
        <v>1</v>
      </c>
      <c r="W3435" t="s">
        <v>8</v>
      </c>
      <c r="X3435" s="3">
        <v>2</v>
      </c>
      <c r="Y3435">
        <v>0</v>
      </c>
      <c r="AF3435">
        <f>Table1[[#This Row],[AB]]+Table1[[#This Row],[BB]]+Table1[[#This Row],[SF]]</f>
        <v>4</v>
      </c>
      <c r="AG3435">
        <f>Table1[[#This Row],[H]]+Table1[[#This Row],[BB]]</f>
        <v>2</v>
      </c>
      <c r="AH3435">
        <f>Table1[[#This Row],[H]]-Table1[[#This Row],[2B]]-Table1[[#This Row],[3B]]-Table1[[#This Row],[HR]]</f>
        <v>1</v>
      </c>
      <c r="AI3435" s="3">
        <f>IF(Table1[[#This Row],[Team_Game_Number]] &gt;_xlfn.MAXIFS(Table1[Team_Game_Number],Table1[Team],Table1[[#This Row],[Team]]) - 5,1,0)</f>
        <v>1</v>
      </c>
      <c r="AJ3435" cm="1">
        <f t="array" ref="AJ3435">MATCH(Table1[[#This Row],[Game_ID]],_xlfn.UNIQUE(_xlfn._xlws.FILTER(Table1[Game_ID],Table1[Team]=Table1[[#This Row],[Team]])),0)</f>
        <v>7</v>
      </c>
      <c r="AK3435">
        <f>IF(Table1[[#This Row],[Last5_Flag]]=1,1,0)</f>
        <v>1</v>
      </c>
      <c r="AL3435">
        <f>COUNTIFS(
    Table1[Player Name], Table1[[#This Row],[Player Name]],
    Table1[Position], Table1[[#This Row],[Position]]
)</f>
        <v>6</v>
      </c>
      <c r="AM3435" t="str" cm="1">
        <f t="array" ref="AM34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436" spans="1:39" x14ac:dyDescent="0.2">
      <c r="A3436" t="str">
        <f>TEXT(Table1[[#This Row],[Date]],"yyyymmdd") &amp; "_" &amp; (LEFT(D3436,3) &amp; "_" &amp; LEFT(E3436,3) &amp; "_" &amp; (Table1[[#This Row],[Game_no.]]))</f>
        <v>20260328_Sal_Fro_2</v>
      </c>
      <c r="B3436" s="1">
        <v>46109</v>
      </c>
      <c r="C3436" s="3">
        <v>2</v>
      </c>
      <c r="D3436" t="s">
        <v>427</v>
      </c>
      <c r="E3436" t="s">
        <v>338</v>
      </c>
      <c r="F3436" t="s">
        <v>427</v>
      </c>
      <c r="G3436" t="s">
        <v>338</v>
      </c>
      <c r="H3436" t="s">
        <v>484</v>
      </c>
      <c r="I3436" t="str">
        <f>TRIM(SUBSTITUTE(Table1[[#This Row],[Player]], " ", ""))</f>
        <v>K.Ramey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f t="shared" si="148"/>
        <v>0</v>
      </c>
      <c r="W3436" t="s">
        <v>52</v>
      </c>
      <c r="X3436" s="3"/>
      <c r="Y3436">
        <v>0</v>
      </c>
      <c r="AF3436">
        <f>Table1[[#This Row],[AB]]+Table1[[#This Row],[BB]]+Table1[[#This Row],[SF]]</f>
        <v>0</v>
      </c>
      <c r="AG3436">
        <f>Table1[[#This Row],[H]]+Table1[[#This Row],[BB]]</f>
        <v>0</v>
      </c>
      <c r="AH3436">
        <f>Table1[[#This Row],[H]]-Table1[[#This Row],[2B]]-Table1[[#This Row],[3B]]-Table1[[#This Row],[HR]]</f>
        <v>0</v>
      </c>
      <c r="AI3436" s="3">
        <f>IF(Table1[[#This Row],[Team_Game_Number]] &gt;_xlfn.MAXIFS(Table1[Team_Game_Number],Table1[Team],Table1[[#This Row],[Team]]) - 5,1,0)</f>
        <v>1</v>
      </c>
      <c r="AJ3436" cm="1">
        <f t="array" ref="AJ3436">MATCH(Table1[[#This Row],[Game_ID]],_xlfn.UNIQUE(_xlfn._xlws.FILTER(Table1[Game_ID],Table1[Team]=Table1[[#This Row],[Team]])),0)</f>
        <v>7</v>
      </c>
      <c r="AK3436">
        <f>IF(Table1[[#This Row],[Last5_Flag]]=1,1,0)</f>
        <v>1</v>
      </c>
      <c r="AL3436">
        <f>COUNTIFS(
    Table1[Player Name], Table1[[#This Row],[Player Name]],
    Table1[Position], Table1[[#This Row],[Position]]
)</f>
        <v>5</v>
      </c>
      <c r="AM3436" t="str" cm="1">
        <f t="array" ref="AM34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437" spans="1:39" x14ac:dyDescent="0.2">
      <c r="A3437" t="str">
        <f>TEXT(Table1[[#This Row],[Date]],"yyyymmdd") &amp; "_" &amp; (LEFT(D3437,3) &amp; "_" &amp; LEFT(E3437,3) &amp; "_" &amp; (Table1[[#This Row],[Game_no.]]))</f>
        <v>20260328_Sal_Fro_2</v>
      </c>
      <c r="B3437" s="1">
        <v>46109</v>
      </c>
      <c r="C3437" s="3">
        <v>2</v>
      </c>
      <c r="D3437" t="s">
        <v>427</v>
      </c>
      <c r="E3437" t="s">
        <v>338</v>
      </c>
      <c r="F3437" t="s">
        <v>427</v>
      </c>
      <c r="G3437" t="s">
        <v>338</v>
      </c>
      <c r="H3437" t="s">
        <v>489</v>
      </c>
      <c r="I3437" t="str">
        <f>TRIM(SUBSTITUTE(Table1[[#This Row],[Player]], " ", ""))</f>
        <v>A.King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f t="shared" si="148"/>
        <v>0</v>
      </c>
      <c r="W3437" t="s">
        <v>73</v>
      </c>
      <c r="X3437" s="3"/>
      <c r="Y3437">
        <v>0</v>
      </c>
      <c r="AF3437">
        <f>Table1[[#This Row],[AB]]+Table1[[#This Row],[BB]]+Table1[[#This Row],[SF]]</f>
        <v>0</v>
      </c>
      <c r="AG3437">
        <f>Table1[[#This Row],[H]]+Table1[[#This Row],[BB]]</f>
        <v>0</v>
      </c>
      <c r="AH3437">
        <f>Table1[[#This Row],[H]]-Table1[[#This Row],[2B]]-Table1[[#This Row],[3B]]-Table1[[#This Row],[HR]]</f>
        <v>0</v>
      </c>
      <c r="AI3437" s="3">
        <f>IF(Table1[[#This Row],[Team_Game_Number]] &gt;_xlfn.MAXIFS(Table1[Team_Game_Number],Table1[Team],Table1[[#This Row],[Team]]) - 5,1,0)</f>
        <v>1</v>
      </c>
      <c r="AJ3437" cm="1">
        <f t="array" ref="AJ3437">MATCH(Table1[[#This Row],[Game_ID]],_xlfn.UNIQUE(_xlfn._xlws.FILTER(Table1[Game_ID],Table1[Team]=Table1[[#This Row],[Team]])),0)</f>
        <v>7</v>
      </c>
      <c r="AK3437">
        <f>IF(Table1[[#This Row],[Last5_Flag]]=1,1,0)</f>
        <v>1</v>
      </c>
      <c r="AL3437">
        <f>COUNTIFS(
    Table1[Player Name], Table1[[#This Row],[Player Name]],
    Table1[Position], Table1[[#This Row],[Position]]
)</f>
        <v>7</v>
      </c>
      <c r="AM3437" t="str" cm="1">
        <f t="array" ref="AM34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438" spans="1:39" x14ac:dyDescent="0.2">
      <c r="A3438" t="str">
        <f>TEXT(Table1[[#This Row],[Date]],"yyyymmdd") &amp; "_" &amp; (LEFT(D3438,3) &amp; "_" &amp; LEFT(E3438,3) &amp; "_" &amp; (Table1[[#This Row],[Game_no.]]))</f>
        <v>20260328_Sal_Fro_2</v>
      </c>
      <c r="B3438" s="1">
        <v>46109</v>
      </c>
      <c r="C3438" s="3">
        <v>2</v>
      </c>
      <c r="D3438" t="s">
        <v>427</v>
      </c>
      <c r="E3438" t="s">
        <v>338</v>
      </c>
      <c r="F3438" t="s">
        <v>427</v>
      </c>
      <c r="G3438" t="s">
        <v>338</v>
      </c>
      <c r="H3438" t="s">
        <v>474</v>
      </c>
      <c r="I3438" t="str">
        <f>TRIM(SUBSTITUTE(Table1[[#This Row],[Player]], " ", ""))</f>
        <v>A.Jacobs</v>
      </c>
      <c r="J3438">
        <v>4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f t="shared" si="148"/>
        <v>0</v>
      </c>
      <c r="W3438" t="s">
        <v>43</v>
      </c>
      <c r="X3438" s="3">
        <v>3</v>
      </c>
      <c r="Y3438">
        <v>0</v>
      </c>
      <c r="AF3438">
        <f>Table1[[#This Row],[AB]]+Table1[[#This Row],[BB]]+Table1[[#This Row],[SF]]</f>
        <v>4</v>
      </c>
      <c r="AG3438">
        <f>Table1[[#This Row],[H]]+Table1[[#This Row],[BB]]</f>
        <v>0</v>
      </c>
      <c r="AH3438">
        <f>Table1[[#This Row],[H]]-Table1[[#This Row],[2B]]-Table1[[#This Row],[3B]]-Table1[[#This Row],[HR]]</f>
        <v>0</v>
      </c>
      <c r="AI3438" s="3">
        <f>IF(Table1[[#This Row],[Team_Game_Number]] &gt;_xlfn.MAXIFS(Table1[Team_Game_Number],Table1[Team],Table1[[#This Row],[Team]]) - 5,1,0)</f>
        <v>1</v>
      </c>
      <c r="AJ3438" cm="1">
        <f t="array" ref="AJ3438">MATCH(Table1[[#This Row],[Game_ID]],_xlfn.UNIQUE(_xlfn._xlws.FILTER(Table1[Game_ID],Table1[Team]=Table1[[#This Row],[Team]])),0)</f>
        <v>7</v>
      </c>
      <c r="AK3438">
        <f>IF(Table1[[#This Row],[Last5_Flag]]=1,1,0)</f>
        <v>1</v>
      </c>
      <c r="AL3438">
        <f>COUNTIFS(
    Table1[Player Name], Table1[[#This Row],[Player Name]],
    Table1[Position], Table1[[#This Row],[Position]]
)</f>
        <v>7</v>
      </c>
      <c r="AM3438" t="str" cm="1">
        <f t="array" ref="AM34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39" spans="1:39" x14ac:dyDescent="0.2">
      <c r="A3439" t="str">
        <f>TEXT(Table1[[#This Row],[Date]],"yyyymmdd") &amp; "_" &amp; (LEFT(D3439,3) &amp; "_" &amp; LEFT(E3439,3) &amp; "_" &amp; (Table1[[#This Row],[Game_no.]]))</f>
        <v>20260328_Sal_Fro_2</v>
      </c>
      <c r="B3439" s="1">
        <v>46109</v>
      </c>
      <c r="C3439" s="3">
        <v>2</v>
      </c>
      <c r="D3439" t="s">
        <v>427</v>
      </c>
      <c r="E3439" t="s">
        <v>338</v>
      </c>
      <c r="F3439" t="s">
        <v>427</v>
      </c>
      <c r="G3439" t="s">
        <v>338</v>
      </c>
      <c r="H3439" t="s">
        <v>482</v>
      </c>
      <c r="I3439" t="str">
        <f>TRIM(SUBSTITUTE(Table1[[#This Row],[Player]], " ", ""))</f>
        <v>L.Grimm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f t="shared" si="148"/>
        <v>0</v>
      </c>
      <c r="W3439" t="s">
        <v>73</v>
      </c>
      <c r="X3439" s="3"/>
      <c r="Y3439">
        <v>0</v>
      </c>
      <c r="AF3439">
        <f>Table1[[#This Row],[AB]]+Table1[[#This Row],[BB]]+Table1[[#This Row],[SF]]</f>
        <v>0</v>
      </c>
      <c r="AG3439">
        <f>Table1[[#This Row],[H]]+Table1[[#This Row],[BB]]</f>
        <v>0</v>
      </c>
      <c r="AH3439">
        <f>Table1[[#This Row],[H]]-Table1[[#This Row],[2B]]-Table1[[#This Row],[3B]]-Table1[[#This Row],[HR]]</f>
        <v>0</v>
      </c>
      <c r="AI3439" s="3">
        <f>IF(Table1[[#This Row],[Team_Game_Number]] &gt;_xlfn.MAXIFS(Table1[Team_Game_Number],Table1[Team],Table1[[#This Row],[Team]]) - 5,1,0)</f>
        <v>1</v>
      </c>
      <c r="AJ3439" cm="1">
        <f t="array" ref="AJ3439">MATCH(Table1[[#This Row],[Game_ID]],_xlfn.UNIQUE(_xlfn._xlws.FILTER(Table1[Game_ID],Table1[Team]=Table1[[#This Row],[Team]])),0)</f>
        <v>7</v>
      </c>
      <c r="AK3439">
        <f>IF(Table1[[#This Row],[Last5_Flag]]=1,1,0)</f>
        <v>1</v>
      </c>
      <c r="AL3439">
        <f>COUNTIFS(
    Table1[Player Name], Table1[[#This Row],[Player Name]],
    Table1[Position], Table1[[#This Row],[Position]]
)</f>
        <v>3</v>
      </c>
      <c r="AM3439" t="str" cm="1">
        <f t="array" ref="AM34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440" spans="1:39" x14ac:dyDescent="0.2">
      <c r="A3440" t="str">
        <f>TEXT(Table1[[#This Row],[Date]],"yyyymmdd") &amp; "_" &amp; (LEFT(D3440,3) &amp; "_" &amp; LEFT(E3440,3) &amp; "_" &amp; (Table1[[#This Row],[Game_no.]]))</f>
        <v>20260328_Sal_Fro_2</v>
      </c>
      <c r="B3440" s="1">
        <v>46109</v>
      </c>
      <c r="C3440" s="3">
        <v>2</v>
      </c>
      <c r="D3440" t="s">
        <v>427</v>
      </c>
      <c r="E3440" t="s">
        <v>338</v>
      </c>
      <c r="F3440" t="s">
        <v>427</v>
      </c>
      <c r="G3440" t="s">
        <v>338</v>
      </c>
      <c r="H3440" t="s">
        <v>471</v>
      </c>
      <c r="I3440" t="str">
        <f>TRIM(SUBSTITUTE(Table1[[#This Row],[Player]], " ", ""))</f>
        <v>K.Lemley</v>
      </c>
      <c r="J3440">
        <v>2</v>
      </c>
      <c r="K3440">
        <v>0</v>
      </c>
      <c r="L3440">
        <v>0</v>
      </c>
      <c r="M3440">
        <v>0</v>
      </c>
      <c r="N3440">
        <v>2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f t="shared" si="148"/>
        <v>0</v>
      </c>
      <c r="W3440" t="s">
        <v>58</v>
      </c>
      <c r="X3440" s="3">
        <v>4</v>
      </c>
      <c r="Y3440">
        <v>0</v>
      </c>
      <c r="Z3440">
        <v>7</v>
      </c>
      <c r="AA3440">
        <v>8</v>
      </c>
      <c r="AB3440">
        <v>1</v>
      </c>
      <c r="AC3440">
        <v>1</v>
      </c>
      <c r="AD3440">
        <v>2</v>
      </c>
      <c r="AE3440">
        <v>5</v>
      </c>
      <c r="AF3440">
        <f>Table1[[#This Row],[AB]]+Table1[[#This Row],[BB]]+Table1[[#This Row],[SF]]</f>
        <v>4</v>
      </c>
      <c r="AG3440">
        <f>Table1[[#This Row],[H]]+Table1[[#This Row],[BB]]</f>
        <v>2</v>
      </c>
      <c r="AH3440">
        <f>Table1[[#This Row],[H]]-Table1[[#This Row],[2B]]-Table1[[#This Row],[3B]]-Table1[[#This Row],[HR]]</f>
        <v>0</v>
      </c>
      <c r="AI3440" s="3">
        <f>IF(Table1[[#This Row],[Team_Game_Number]] &gt;_xlfn.MAXIFS(Table1[Team_Game_Number],Table1[Team],Table1[[#This Row],[Team]]) - 5,1,0)</f>
        <v>1</v>
      </c>
      <c r="AJ3440" cm="1">
        <f t="array" ref="AJ3440">MATCH(Table1[[#This Row],[Game_ID]],_xlfn.UNIQUE(_xlfn._xlws.FILTER(Table1[Game_ID],Table1[Team]=Table1[[#This Row],[Team]])),0)</f>
        <v>7</v>
      </c>
      <c r="AK3440">
        <f>IF(Table1[[#This Row],[Last5_Flag]]=1,1,0)</f>
        <v>1</v>
      </c>
      <c r="AL3440">
        <f>COUNTIFS(
    Table1[Player Name], Table1[[#This Row],[Player Name]],
    Table1[Position], Table1[[#This Row],[Position]]
)</f>
        <v>5</v>
      </c>
      <c r="AM3440" t="str" cm="1">
        <f t="array" ref="AM34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441" spans="1:39" x14ac:dyDescent="0.2">
      <c r="A3441" t="str">
        <f>TEXT(Table1[[#This Row],[Date]],"yyyymmdd") &amp; "_" &amp; (LEFT(D3441,3) &amp; "_" &amp; LEFT(E3441,3) &amp; "_" &amp; (Table1[[#This Row],[Game_no.]]))</f>
        <v>20260328_Sal_Fro_2</v>
      </c>
      <c r="B3441" s="1">
        <v>46109</v>
      </c>
      <c r="C3441" s="3">
        <v>2</v>
      </c>
      <c r="D3441" t="s">
        <v>427</v>
      </c>
      <c r="E3441" t="s">
        <v>338</v>
      </c>
      <c r="F3441" t="s">
        <v>427</v>
      </c>
      <c r="G3441" t="s">
        <v>338</v>
      </c>
      <c r="H3441" t="s">
        <v>480</v>
      </c>
      <c r="I3441" t="str">
        <f>TRIM(SUBSTITUTE(Table1[[#This Row],[Player]], " ", ""))</f>
        <v>A.Shrieve</v>
      </c>
      <c r="J3441">
        <v>3</v>
      </c>
      <c r="K3441">
        <v>0</v>
      </c>
      <c r="L3441">
        <v>0</v>
      </c>
      <c r="M3441">
        <v>0</v>
      </c>
      <c r="N3441">
        <v>0</v>
      </c>
      <c r="O3441">
        <v>2</v>
      </c>
      <c r="P3441">
        <v>0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f t="shared" si="148"/>
        <v>0</v>
      </c>
      <c r="W3441" t="s">
        <v>53</v>
      </c>
      <c r="X3441" s="3">
        <v>5</v>
      </c>
      <c r="Y3441">
        <v>0</v>
      </c>
      <c r="AF3441">
        <f>Table1[[#This Row],[AB]]+Table1[[#This Row],[BB]]+Table1[[#This Row],[SF]]</f>
        <v>3</v>
      </c>
      <c r="AG3441">
        <f>Table1[[#This Row],[H]]+Table1[[#This Row],[BB]]</f>
        <v>0</v>
      </c>
      <c r="AH3441">
        <f>Table1[[#This Row],[H]]-Table1[[#This Row],[2B]]-Table1[[#This Row],[3B]]-Table1[[#This Row],[HR]]</f>
        <v>0</v>
      </c>
      <c r="AI3441" s="3">
        <f>IF(Table1[[#This Row],[Team_Game_Number]] &gt;_xlfn.MAXIFS(Table1[Team_Game_Number],Table1[Team],Table1[[#This Row],[Team]]) - 5,1,0)</f>
        <v>1</v>
      </c>
      <c r="AJ3441" cm="1">
        <f t="array" ref="AJ3441">MATCH(Table1[[#This Row],[Game_ID]],_xlfn.UNIQUE(_xlfn._xlws.FILTER(Table1[Game_ID],Table1[Team]=Table1[[#This Row],[Team]])),0)</f>
        <v>7</v>
      </c>
      <c r="AK3441">
        <f>IF(Table1[[#This Row],[Last5_Flag]]=1,1,0)</f>
        <v>1</v>
      </c>
      <c r="AL3441">
        <f>COUNTIFS(
    Table1[Player Name], Table1[[#This Row],[Player Name]],
    Table1[Position], Table1[[#This Row],[Position]]
)</f>
        <v>4</v>
      </c>
      <c r="AM3441" t="str" cm="1">
        <f t="array" ref="AM34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442" spans="1:39" x14ac:dyDescent="0.2">
      <c r="A3442" t="str">
        <f>TEXT(Table1[[#This Row],[Date]],"yyyymmdd") &amp; "_" &amp; (LEFT(D3442,3) &amp; "_" &amp; LEFT(E3442,3) &amp; "_" &amp; (Table1[[#This Row],[Game_no.]]))</f>
        <v>20260328_Sal_Fro_2</v>
      </c>
      <c r="B3442" s="1">
        <v>46109</v>
      </c>
      <c r="C3442" s="3">
        <v>2</v>
      </c>
      <c r="D3442" t="s">
        <v>427</v>
      </c>
      <c r="E3442" t="s">
        <v>338</v>
      </c>
      <c r="F3442" t="s">
        <v>427</v>
      </c>
      <c r="G3442" t="s">
        <v>338</v>
      </c>
      <c r="H3442" t="s">
        <v>504</v>
      </c>
      <c r="I3442" t="str">
        <f>TRIM(SUBSTITUTE(Table1[[#This Row],[Player]], " ", ""))</f>
        <v>A.Valverde</v>
      </c>
      <c r="J3442">
        <v>3</v>
      </c>
      <c r="K3442">
        <v>1</v>
      </c>
      <c r="L3442">
        <v>1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f t="shared" si="148"/>
        <v>1</v>
      </c>
      <c r="W3442" t="s">
        <v>7</v>
      </c>
      <c r="X3442" s="3">
        <v>6</v>
      </c>
      <c r="Y3442">
        <v>0</v>
      </c>
      <c r="AF3442">
        <f>Table1[[#This Row],[AB]]+Table1[[#This Row],[BB]]+Table1[[#This Row],[SF]]</f>
        <v>3</v>
      </c>
      <c r="AG3442">
        <f>Table1[[#This Row],[H]]+Table1[[#This Row],[BB]]</f>
        <v>1</v>
      </c>
      <c r="AH3442">
        <f>Table1[[#This Row],[H]]-Table1[[#This Row],[2B]]-Table1[[#This Row],[3B]]-Table1[[#This Row],[HR]]</f>
        <v>1</v>
      </c>
      <c r="AI3442" s="3">
        <f>IF(Table1[[#This Row],[Team_Game_Number]] &gt;_xlfn.MAXIFS(Table1[Team_Game_Number],Table1[Team],Table1[[#This Row],[Team]]) - 5,1,0)</f>
        <v>1</v>
      </c>
      <c r="AJ3442" cm="1">
        <f t="array" ref="AJ3442">MATCH(Table1[[#This Row],[Game_ID]],_xlfn.UNIQUE(_xlfn._xlws.FILTER(Table1[Game_ID],Table1[Team]=Table1[[#This Row],[Team]])),0)</f>
        <v>7</v>
      </c>
      <c r="AK3442">
        <f>IF(Table1[[#This Row],[Last5_Flag]]=1,1,0)</f>
        <v>1</v>
      </c>
      <c r="AL3442">
        <f>COUNTIFS(
    Table1[Player Name], Table1[[#This Row],[Player Name]],
    Table1[Position], Table1[[#This Row],[Position]]
)</f>
        <v>5</v>
      </c>
      <c r="AM3442" t="str" cm="1">
        <f t="array" ref="AM34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443" spans="1:39" x14ac:dyDescent="0.2">
      <c r="A3443" t="str">
        <f>TEXT(Table1[[#This Row],[Date]],"yyyymmdd") &amp; "_" &amp; (LEFT(D3443,3) &amp; "_" &amp; LEFT(E3443,3) &amp; "_" &amp; (Table1[[#This Row],[Game_no.]]))</f>
        <v>20260328_Sal_Fro_2</v>
      </c>
      <c r="B3443" s="1">
        <v>46109</v>
      </c>
      <c r="C3443" s="3">
        <v>2</v>
      </c>
      <c r="D3443" t="s">
        <v>427</v>
      </c>
      <c r="E3443" t="s">
        <v>338</v>
      </c>
      <c r="F3443" t="s">
        <v>427</v>
      </c>
      <c r="G3443" t="s">
        <v>338</v>
      </c>
      <c r="H3443" t="s">
        <v>481</v>
      </c>
      <c r="I3443" t="str">
        <f>TRIM(SUBSTITUTE(Table1[[#This Row],[Player]], " ", ""))</f>
        <v>L.McClung</v>
      </c>
      <c r="J3443">
        <v>3</v>
      </c>
      <c r="K3443">
        <v>1</v>
      </c>
      <c r="L3443">
        <v>1</v>
      </c>
      <c r="M3443">
        <v>0</v>
      </c>
      <c r="N3443">
        <v>0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f t="shared" si="148"/>
        <v>3</v>
      </c>
      <c r="W3443" t="s">
        <v>54</v>
      </c>
      <c r="X3443" s="3">
        <v>7</v>
      </c>
      <c r="Y3443">
        <v>0</v>
      </c>
      <c r="AF3443">
        <f>Table1[[#This Row],[AB]]+Table1[[#This Row],[BB]]+Table1[[#This Row],[SF]]</f>
        <v>3</v>
      </c>
      <c r="AG3443">
        <f>Table1[[#This Row],[H]]+Table1[[#This Row],[BB]]</f>
        <v>1</v>
      </c>
      <c r="AH3443">
        <f>Table1[[#This Row],[H]]-Table1[[#This Row],[2B]]-Table1[[#This Row],[3B]]-Table1[[#This Row],[HR]]</f>
        <v>0</v>
      </c>
      <c r="AI3443" s="3">
        <f>IF(Table1[[#This Row],[Team_Game_Number]] &gt;_xlfn.MAXIFS(Table1[Team_Game_Number],Table1[Team],Table1[[#This Row],[Team]]) - 5,1,0)</f>
        <v>1</v>
      </c>
      <c r="AJ3443" cm="1">
        <f t="array" ref="AJ3443">MATCH(Table1[[#This Row],[Game_ID]],_xlfn.UNIQUE(_xlfn._xlws.FILTER(Table1[Game_ID],Table1[Team]=Table1[[#This Row],[Team]])),0)</f>
        <v>7</v>
      </c>
      <c r="AK3443">
        <f>IF(Table1[[#This Row],[Last5_Flag]]=1,1,0)</f>
        <v>1</v>
      </c>
      <c r="AL3443">
        <f>COUNTIFS(
    Table1[Player Name], Table1[[#This Row],[Player Name]],
    Table1[Position], Table1[[#This Row],[Position]]
)</f>
        <v>3</v>
      </c>
      <c r="AM3443" t="str" cm="1">
        <f t="array" ref="AM34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444" spans="1:39" x14ac:dyDescent="0.2">
      <c r="A3444" t="str">
        <f>TEXT(Table1[[#This Row],[Date]],"yyyymmdd") &amp; "_" &amp; (LEFT(D3444,3) &amp; "_" &amp; LEFT(E3444,3) &amp; "_" &amp; (Table1[[#This Row],[Game_no.]]))</f>
        <v>20260328_Sal_Fro_2</v>
      </c>
      <c r="B3444" s="1">
        <v>46109</v>
      </c>
      <c r="C3444" s="3">
        <v>2</v>
      </c>
      <c r="D3444" t="s">
        <v>427</v>
      </c>
      <c r="E3444" t="s">
        <v>338</v>
      </c>
      <c r="F3444" t="s">
        <v>427</v>
      </c>
      <c r="G3444" t="s">
        <v>338</v>
      </c>
      <c r="H3444" t="s">
        <v>483</v>
      </c>
      <c r="I3444" t="str">
        <f>TRIM(SUBSTITUTE(Table1[[#This Row],[Player]], " ", ""))</f>
        <v>A.Schultz</v>
      </c>
      <c r="J3444">
        <v>3</v>
      </c>
      <c r="K3444">
        <v>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f t="shared" si="148"/>
        <v>1</v>
      </c>
      <c r="W3444" t="s">
        <v>57</v>
      </c>
      <c r="X3444" s="3">
        <v>8</v>
      </c>
      <c r="Y3444">
        <v>0</v>
      </c>
      <c r="AF3444">
        <f>Table1[[#This Row],[AB]]+Table1[[#This Row],[BB]]+Table1[[#This Row],[SF]]</f>
        <v>3</v>
      </c>
      <c r="AG3444">
        <f>Table1[[#This Row],[H]]+Table1[[#This Row],[BB]]</f>
        <v>1</v>
      </c>
      <c r="AH3444">
        <f>Table1[[#This Row],[H]]-Table1[[#This Row],[2B]]-Table1[[#This Row],[3B]]-Table1[[#This Row],[HR]]</f>
        <v>1</v>
      </c>
      <c r="AI3444" s="3">
        <f>IF(Table1[[#This Row],[Team_Game_Number]] &gt;_xlfn.MAXIFS(Table1[Team_Game_Number],Table1[Team],Table1[[#This Row],[Team]]) - 5,1,0)</f>
        <v>1</v>
      </c>
      <c r="AJ3444" cm="1">
        <f t="array" ref="AJ3444">MATCH(Table1[[#This Row],[Game_ID]],_xlfn.UNIQUE(_xlfn._xlws.FILTER(Table1[Game_ID],Table1[Team]=Table1[[#This Row],[Team]])),0)</f>
        <v>7</v>
      </c>
      <c r="AK3444">
        <f>IF(Table1[[#This Row],[Last5_Flag]]=1,1,0)</f>
        <v>1</v>
      </c>
      <c r="AL3444">
        <f>COUNTIFS(
    Table1[Player Name], Table1[[#This Row],[Player Name]],
    Table1[Position], Table1[[#This Row],[Position]]
)</f>
        <v>6</v>
      </c>
      <c r="AM3444" t="str" cm="1">
        <f t="array" ref="AM34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445" spans="1:39" x14ac:dyDescent="0.2">
      <c r="A3445" t="str">
        <f>TEXT(Table1[[#This Row],[Date]],"yyyymmdd") &amp; "_" &amp; (LEFT(D3445,3) &amp; "_" &amp; LEFT(E3445,3) &amp; "_" &amp; (Table1[[#This Row],[Game_no.]]))</f>
        <v>20260328_Sal_Fro_2</v>
      </c>
      <c r="B3445" s="1">
        <v>46109</v>
      </c>
      <c r="C3445" s="3">
        <v>2</v>
      </c>
      <c r="D3445" t="s">
        <v>427</v>
      </c>
      <c r="E3445" t="s">
        <v>338</v>
      </c>
      <c r="F3445" t="s">
        <v>427</v>
      </c>
      <c r="G3445" t="s">
        <v>338</v>
      </c>
      <c r="H3445" t="s">
        <v>490</v>
      </c>
      <c r="I3445" t="str">
        <f>TRIM(SUBSTITUTE(Table1[[#This Row],[Player]], " ", ""))</f>
        <v>J.Gledhill</v>
      </c>
      <c r="J3445">
        <v>2</v>
      </c>
      <c r="K3445">
        <v>0</v>
      </c>
      <c r="L3445">
        <v>1</v>
      </c>
      <c r="M3445">
        <v>2</v>
      </c>
      <c r="N3445">
        <v>2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f t="shared" si="148"/>
        <v>1</v>
      </c>
      <c r="W3445" t="s">
        <v>50</v>
      </c>
      <c r="X3445" s="3">
        <v>9</v>
      </c>
      <c r="Y3445">
        <v>0</v>
      </c>
      <c r="AF3445">
        <f>Table1[[#This Row],[AB]]+Table1[[#This Row],[BB]]+Table1[[#This Row],[SF]]</f>
        <v>4</v>
      </c>
      <c r="AG3445">
        <f>Table1[[#This Row],[H]]+Table1[[#This Row],[BB]]</f>
        <v>3</v>
      </c>
      <c r="AH3445">
        <f>Table1[[#This Row],[H]]-Table1[[#This Row],[2B]]-Table1[[#This Row],[3B]]-Table1[[#This Row],[HR]]</f>
        <v>1</v>
      </c>
      <c r="AI3445" s="3">
        <f>IF(Table1[[#This Row],[Team_Game_Number]] &gt;_xlfn.MAXIFS(Table1[Team_Game_Number],Table1[Team],Table1[[#This Row],[Team]]) - 5,1,0)</f>
        <v>1</v>
      </c>
      <c r="AJ3445" cm="1">
        <f t="array" ref="AJ3445">MATCH(Table1[[#This Row],[Game_ID]],_xlfn.UNIQUE(_xlfn._xlws.FILTER(Table1[Game_ID],Table1[Team]=Table1[[#This Row],[Team]])),0)</f>
        <v>7</v>
      </c>
      <c r="AK3445">
        <f>IF(Table1[[#This Row],[Last5_Flag]]=1,1,0)</f>
        <v>1</v>
      </c>
      <c r="AL3445">
        <f>COUNTIFS(
    Table1[Player Name], Table1[[#This Row],[Player Name]],
    Table1[Position], Table1[[#This Row],[Position]]
)</f>
        <v>5</v>
      </c>
      <c r="AM3445" t="str" cm="1">
        <f t="array" ref="AM34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446" spans="1:39" x14ac:dyDescent="0.2">
      <c r="A3446" t="str">
        <f>TEXT(Table1[[#This Row],[Date]],"yyyymmdd") &amp; "_" &amp; (LEFT(D3446,3) &amp; "_" &amp; LEFT(E3446,3) &amp; "_" &amp; (Table1[[#This Row],[Game_no.]]))</f>
        <v>20260328_Sal_Fro_2</v>
      </c>
      <c r="B3446" s="1">
        <v>46109</v>
      </c>
      <c r="C3446" s="3">
        <v>2</v>
      </c>
      <c r="D3446" t="s">
        <v>427</v>
      </c>
      <c r="E3446" t="s">
        <v>338</v>
      </c>
      <c r="F3446" t="s">
        <v>338</v>
      </c>
      <c r="G3446" t="s">
        <v>427</v>
      </c>
      <c r="H3446" t="s">
        <v>339</v>
      </c>
      <c r="I3446" t="str">
        <f>TRIM(SUBSTITUTE(Table1[[#This Row],[Player]], " ", ""))</f>
        <v>G.Nelson</v>
      </c>
      <c r="J3446">
        <v>4</v>
      </c>
      <c r="K3446">
        <v>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f t="shared" si="148"/>
        <v>1</v>
      </c>
      <c r="W3446" t="s">
        <v>57</v>
      </c>
      <c r="X3446" s="3">
        <v>1</v>
      </c>
      <c r="Y3446">
        <v>0</v>
      </c>
      <c r="AF3446">
        <f>Table1[[#This Row],[AB]]+Table1[[#This Row],[BB]]+Table1[[#This Row],[SF]]</f>
        <v>4</v>
      </c>
      <c r="AG3446">
        <f>Table1[[#This Row],[H]]+Table1[[#This Row],[BB]]</f>
        <v>1</v>
      </c>
      <c r="AH3446">
        <f>Table1[[#This Row],[H]]-Table1[[#This Row],[2B]]-Table1[[#This Row],[3B]]-Table1[[#This Row],[HR]]</f>
        <v>1</v>
      </c>
      <c r="AI3446" s="3">
        <f>IF(Table1[[#This Row],[Team_Game_Number]] &gt;_xlfn.MAXIFS(Table1[Team_Game_Number],Table1[Team],Table1[[#This Row],[Team]]) - 5,1,0)</f>
        <v>1</v>
      </c>
      <c r="AJ3446" cm="1">
        <f t="array" ref="AJ3446">MATCH(Table1[[#This Row],[Game_ID]],_xlfn.UNIQUE(_xlfn._xlws.FILTER(Table1[Game_ID],Table1[Team]=Table1[[#This Row],[Team]])),0)</f>
        <v>19</v>
      </c>
      <c r="AK3446">
        <f>IF(Table1[[#This Row],[Last5_Flag]]=1,1,0)</f>
        <v>1</v>
      </c>
      <c r="AL3446">
        <f>COUNTIFS(
    Table1[Player Name], Table1[[#This Row],[Player Name]],
    Table1[Position], Table1[[#This Row],[Position]]
)</f>
        <v>21</v>
      </c>
      <c r="AM3446" t="str" cm="1">
        <f t="array" ref="AM34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447" spans="1:39" x14ac:dyDescent="0.2">
      <c r="A3447" t="str">
        <f>TEXT(Table1[[#This Row],[Date]],"yyyymmdd") &amp; "_" &amp; (LEFT(D3447,3) &amp; "_" &amp; LEFT(E3447,3) &amp; "_" &amp; (Table1[[#This Row],[Game_no.]]))</f>
        <v>20260328_Sal_Fro_2</v>
      </c>
      <c r="B3447" s="1">
        <v>46109</v>
      </c>
      <c r="C3447" s="3">
        <v>2</v>
      </c>
      <c r="D3447" t="s">
        <v>427</v>
      </c>
      <c r="E3447" t="s">
        <v>338</v>
      </c>
      <c r="F3447" t="s">
        <v>338</v>
      </c>
      <c r="G3447" t="s">
        <v>427</v>
      </c>
      <c r="H3447" t="s">
        <v>347</v>
      </c>
      <c r="I3447" t="str">
        <f>TRIM(SUBSTITUTE(Table1[[#This Row],[Player]], " ", ""))</f>
        <v>K.Piconi</v>
      </c>
      <c r="J3447">
        <v>4</v>
      </c>
      <c r="K3447">
        <v>0</v>
      </c>
      <c r="L3447">
        <v>2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f t="shared" si="148"/>
        <v>2</v>
      </c>
      <c r="W3447" t="s">
        <v>8</v>
      </c>
      <c r="X3447" s="3">
        <v>2</v>
      </c>
      <c r="Y3447">
        <v>0</v>
      </c>
      <c r="AF3447">
        <f>Table1[[#This Row],[AB]]+Table1[[#This Row],[BB]]+Table1[[#This Row],[SF]]</f>
        <v>4</v>
      </c>
      <c r="AG3447">
        <f>Table1[[#This Row],[H]]+Table1[[#This Row],[BB]]</f>
        <v>2</v>
      </c>
      <c r="AH3447">
        <f>Table1[[#This Row],[H]]-Table1[[#This Row],[2B]]-Table1[[#This Row],[3B]]-Table1[[#This Row],[HR]]</f>
        <v>2</v>
      </c>
      <c r="AI3447" s="3">
        <f>IF(Table1[[#This Row],[Team_Game_Number]] &gt;_xlfn.MAXIFS(Table1[Team_Game_Number],Table1[Team],Table1[[#This Row],[Team]]) - 5,1,0)</f>
        <v>1</v>
      </c>
      <c r="AJ3447" cm="1">
        <f t="array" ref="AJ3447">MATCH(Table1[[#This Row],[Game_ID]],_xlfn.UNIQUE(_xlfn._xlws.FILTER(Table1[Game_ID],Table1[Team]=Table1[[#This Row],[Team]])),0)</f>
        <v>19</v>
      </c>
      <c r="AK3447">
        <f>IF(Table1[[#This Row],[Last5_Flag]]=1,1,0)</f>
        <v>1</v>
      </c>
      <c r="AL3447">
        <f>COUNTIFS(
    Table1[Player Name], Table1[[#This Row],[Player Name]],
    Table1[Position], Table1[[#This Row],[Position]]
)</f>
        <v>21</v>
      </c>
      <c r="AM3447" t="str" cm="1">
        <f t="array" ref="AM34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448" spans="1:39" x14ac:dyDescent="0.2">
      <c r="A3448" t="str">
        <f>TEXT(Table1[[#This Row],[Date]],"yyyymmdd") &amp; "_" &amp; (LEFT(D3448,3) &amp; "_" &amp; LEFT(E3448,3) &amp; "_" &amp; (Table1[[#This Row],[Game_no.]]))</f>
        <v>20260328_Sal_Fro_2</v>
      </c>
      <c r="B3448" s="1">
        <v>46109</v>
      </c>
      <c r="C3448" s="3">
        <v>2</v>
      </c>
      <c r="D3448" t="s">
        <v>427</v>
      </c>
      <c r="E3448" t="s">
        <v>338</v>
      </c>
      <c r="F3448" t="s">
        <v>338</v>
      </c>
      <c r="G3448" t="s">
        <v>427</v>
      </c>
      <c r="H3448" t="s">
        <v>341</v>
      </c>
      <c r="I3448" t="str">
        <f>TRIM(SUBSTITUTE(Table1[[#This Row],[Player]], " ", ""))</f>
        <v>A.Miller</v>
      </c>
      <c r="J3448">
        <v>3</v>
      </c>
      <c r="K3448">
        <v>0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f t="shared" si="148"/>
        <v>0</v>
      </c>
      <c r="W3448" t="s">
        <v>53</v>
      </c>
      <c r="X3448" s="3">
        <v>3</v>
      </c>
      <c r="Y3448">
        <v>0</v>
      </c>
      <c r="AF3448">
        <f>Table1[[#This Row],[AB]]+Table1[[#This Row],[BB]]+Table1[[#This Row],[SF]]</f>
        <v>4</v>
      </c>
      <c r="AG3448">
        <f>Table1[[#This Row],[H]]+Table1[[#This Row],[BB]]</f>
        <v>1</v>
      </c>
      <c r="AH3448">
        <f>Table1[[#This Row],[H]]-Table1[[#This Row],[2B]]-Table1[[#This Row],[3B]]-Table1[[#This Row],[HR]]</f>
        <v>0</v>
      </c>
      <c r="AI3448" s="3">
        <f>IF(Table1[[#This Row],[Team_Game_Number]] &gt;_xlfn.MAXIFS(Table1[Team_Game_Number],Table1[Team],Table1[[#This Row],[Team]]) - 5,1,0)</f>
        <v>1</v>
      </c>
      <c r="AJ3448" cm="1">
        <f t="array" ref="AJ3448">MATCH(Table1[[#This Row],[Game_ID]],_xlfn.UNIQUE(_xlfn._xlws.FILTER(Table1[Game_ID],Table1[Team]=Table1[[#This Row],[Team]])),0)</f>
        <v>19</v>
      </c>
      <c r="AK3448">
        <f>IF(Table1[[#This Row],[Last5_Flag]]=1,1,0)</f>
        <v>1</v>
      </c>
      <c r="AL3448">
        <f>COUNTIFS(
    Table1[Player Name], Table1[[#This Row],[Player Name]],
    Table1[Position], Table1[[#This Row],[Position]]
)</f>
        <v>20</v>
      </c>
      <c r="AM3448" t="str" cm="1">
        <f t="array" ref="AM34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449" spans="1:39" x14ac:dyDescent="0.2">
      <c r="A3449" t="str">
        <f>TEXT(Table1[[#This Row],[Date]],"yyyymmdd") &amp; "_" &amp; (LEFT(D3449,3) &amp; "_" &amp; LEFT(E3449,3) &amp; "_" &amp; (Table1[[#This Row],[Game_no.]]))</f>
        <v>20260328_Sal_Fro_2</v>
      </c>
      <c r="B3449" s="1">
        <v>46109</v>
      </c>
      <c r="C3449" s="3">
        <v>2</v>
      </c>
      <c r="D3449" t="s">
        <v>427</v>
      </c>
      <c r="E3449" t="s">
        <v>338</v>
      </c>
      <c r="F3449" t="s">
        <v>338</v>
      </c>
      <c r="G3449" t="s">
        <v>427</v>
      </c>
      <c r="H3449" t="s">
        <v>342</v>
      </c>
      <c r="I3449" t="str">
        <f>TRIM(SUBSTITUTE(Table1[[#This Row],[Player]], " ", ""))</f>
        <v>O.Stetler</v>
      </c>
      <c r="J3449">
        <v>4</v>
      </c>
      <c r="K3449">
        <v>0</v>
      </c>
      <c r="L3449">
        <v>0</v>
      </c>
      <c r="M3449">
        <v>0</v>
      </c>
      <c r="N3449">
        <v>0</v>
      </c>
      <c r="O3449">
        <v>3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f t="shared" si="148"/>
        <v>0</v>
      </c>
      <c r="W3449" t="s">
        <v>52</v>
      </c>
      <c r="X3449" s="3">
        <v>4</v>
      </c>
      <c r="Y3449">
        <v>0</v>
      </c>
      <c r="AF3449">
        <f>Table1[[#This Row],[AB]]+Table1[[#This Row],[BB]]+Table1[[#This Row],[SF]]</f>
        <v>4</v>
      </c>
      <c r="AG3449">
        <f>Table1[[#This Row],[H]]+Table1[[#This Row],[BB]]</f>
        <v>0</v>
      </c>
      <c r="AH3449">
        <f>Table1[[#This Row],[H]]-Table1[[#This Row],[2B]]-Table1[[#This Row],[3B]]-Table1[[#This Row],[HR]]</f>
        <v>0</v>
      </c>
      <c r="AI3449" s="3">
        <f>IF(Table1[[#This Row],[Team_Game_Number]] &gt;_xlfn.MAXIFS(Table1[Team_Game_Number],Table1[Team],Table1[[#This Row],[Team]]) - 5,1,0)</f>
        <v>1</v>
      </c>
      <c r="AJ3449" cm="1">
        <f t="array" ref="AJ3449">MATCH(Table1[[#This Row],[Game_ID]],_xlfn.UNIQUE(_xlfn._xlws.FILTER(Table1[Game_ID],Table1[Team]=Table1[[#This Row],[Team]])),0)</f>
        <v>19</v>
      </c>
      <c r="AK3449">
        <f>IF(Table1[[#This Row],[Last5_Flag]]=1,1,0)</f>
        <v>1</v>
      </c>
      <c r="AL3449">
        <f>COUNTIFS(
    Table1[Player Name], Table1[[#This Row],[Player Name]],
    Table1[Position], Table1[[#This Row],[Position]]
)</f>
        <v>19</v>
      </c>
      <c r="AM3449" t="str" cm="1">
        <f t="array" ref="AM34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450" spans="1:39" x14ac:dyDescent="0.2">
      <c r="A3450" t="str">
        <f>TEXT(Table1[[#This Row],[Date]],"yyyymmdd") &amp; "_" &amp; (LEFT(D3450,3) &amp; "_" &amp; LEFT(E3450,3) &amp; "_" &amp; (Table1[[#This Row],[Game_no.]]))</f>
        <v>20260328_Sal_Fro_2</v>
      </c>
      <c r="B3450" s="1">
        <v>46109</v>
      </c>
      <c r="C3450" s="3">
        <v>2</v>
      </c>
      <c r="D3450" t="s">
        <v>427</v>
      </c>
      <c r="E3450" t="s">
        <v>338</v>
      </c>
      <c r="F3450" t="s">
        <v>338</v>
      </c>
      <c r="G3450" t="s">
        <v>427</v>
      </c>
      <c r="H3450" t="s">
        <v>345</v>
      </c>
      <c r="I3450" t="str">
        <f>TRIM(SUBSTITUTE(Table1[[#This Row],[Player]], " ", ""))</f>
        <v>I.Donaldson</v>
      </c>
      <c r="J3450">
        <v>3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f t="shared" si="148"/>
        <v>1</v>
      </c>
      <c r="W3450" t="s">
        <v>43</v>
      </c>
      <c r="X3450" s="3">
        <v>5</v>
      </c>
      <c r="Y3450">
        <v>0</v>
      </c>
      <c r="AF3450">
        <f>Table1[[#This Row],[AB]]+Table1[[#This Row],[BB]]+Table1[[#This Row],[SF]]</f>
        <v>3</v>
      </c>
      <c r="AG3450">
        <f>Table1[[#This Row],[H]]+Table1[[#This Row],[BB]]</f>
        <v>1</v>
      </c>
      <c r="AH3450">
        <f>Table1[[#This Row],[H]]-Table1[[#This Row],[2B]]-Table1[[#This Row],[3B]]-Table1[[#This Row],[HR]]</f>
        <v>1</v>
      </c>
      <c r="AI3450" s="3">
        <f>IF(Table1[[#This Row],[Team_Game_Number]] &gt;_xlfn.MAXIFS(Table1[Team_Game_Number],Table1[Team],Table1[[#This Row],[Team]]) - 5,1,0)</f>
        <v>1</v>
      </c>
      <c r="AJ3450" cm="1">
        <f t="array" ref="AJ3450">MATCH(Table1[[#This Row],[Game_ID]],_xlfn.UNIQUE(_xlfn._xlws.FILTER(Table1[Game_ID],Table1[Team]=Table1[[#This Row],[Team]])),0)</f>
        <v>19</v>
      </c>
      <c r="AK3450">
        <f>IF(Table1[[#This Row],[Last5_Flag]]=1,1,0)</f>
        <v>1</v>
      </c>
      <c r="AL3450">
        <f>COUNTIFS(
    Table1[Player Name], Table1[[#This Row],[Player Name]],
    Table1[Position], Table1[[#This Row],[Position]]
)</f>
        <v>11</v>
      </c>
      <c r="AM3450" t="str" cm="1">
        <f t="array" ref="AM34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51" spans="1:39" x14ac:dyDescent="0.2">
      <c r="A3451" t="str">
        <f>TEXT(Table1[[#This Row],[Date]],"yyyymmdd") &amp; "_" &amp; (LEFT(D3451,3) &amp; "_" &amp; LEFT(E3451,3) &amp; "_" &amp; (Table1[[#This Row],[Game_no.]]))</f>
        <v>20260328_Sal_Fro_2</v>
      </c>
      <c r="B3451" s="1">
        <v>46109</v>
      </c>
      <c r="C3451" s="3">
        <v>2</v>
      </c>
      <c r="D3451" t="s">
        <v>427</v>
      </c>
      <c r="E3451" t="s">
        <v>338</v>
      </c>
      <c r="F3451" t="s">
        <v>338</v>
      </c>
      <c r="G3451" t="s">
        <v>427</v>
      </c>
      <c r="H3451" t="s">
        <v>343</v>
      </c>
      <c r="I3451" t="str">
        <f>TRIM(SUBSTITUTE(Table1[[#This Row],[Player]], " ", ""))</f>
        <v>B.Russo</v>
      </c>
      <c r="J3451">
        <v>3</v>
      </c>
      <c r="K3451">
        <v>0</v>
      </c>
      <c r="L3451">
        <v>0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f>L3451*1+P3451*2+Q3451*3+R3451*4</f>
        <v>0</v>
      </c>
      <c r="W3451" t="s">
        <v>54</v>
      </c>
      <c r="X3451" s="3">
        <v>6</v>
      </c>
      <c r="Y3451">
        <v>0</v>
      </c>
      <c r="AF3451">
        <f>Table1[[#This Row],[AB]]+Table1[[#This Row],[BB]]+Table1[[#This Row],[SF]]</f>
        <v>3</v>
      </c>
      <c r="AG3451">
        <f>Table1[[#This Row],[H]]+Table1[[#This Row],[BB]]</f>
        <v>0</v>
      </c>
      <c r="AH3451">
        <f>Table1[[#This Row],[H]]-Table1[[#This Row],[2B]]-Table1[[#This Row],[3B]]-Table1[[#This Row],[HR]]</f>
        <v>0</v>
      </c>
      <c r="AI3451" s="3">
        <f>IF(Table1[[#This Row],[Team_Game_Number]] &gt;_xlfn.MAXIFS(Table1[Team_Game_Number],Table1[Team],Table1[[#This Row],[Team]]) - 5,1,0)</f>
        <v>1</v>
      </c>
      <c r="AJ3451" cm="1">
        <f t="array" ref="AJ3451">MATCH(Table1[[#This Row],[Game_ID]],_xlfn.UNIQUE(_xlfn._xlws.FILTER(Table1[Game_ID],Table1[Team]=Table1[[#This Row],[Team]])),0)</f>
        <v>19</v>
      </c>
      <c r="AK3451">
        <f>IF(Table1[[#This Row],[Last5_Flag]]=1,1,0)</f>
        <v>1</v>
      </c>
      <c r="AL3451">
        <f>COUNTIFS(
    Table1[Player Name], Table1[[#This Row],[Player Name]],
    Table1[Position], Table1[[#This Row],[Position]]
)</f>
        <v>21</v>
      </c>
      <c r="AM3451" t="str" cm="1">
        <f t="array" ref="AM34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452" spans="1:39" x14ac:dyDescent="0.2">
      <c r="A3452" t="str">
        <f>TEXT(Table1[[#This Row],[Date]],"yyyymmdd") &amp; "_" &amp; (LEFT(D3452,3) &amp; "_" &amp; LEFT(E3452,3) &amp; "_" &amp; (Table1[[#This Row],[Game_no.]]))</f>
        <v>20260328_Sal_Fro_2</v>
      </c>
      <c r="B3452" s="1">
        <v>46109</v>
      </c>
      <c r="C3452" s="3">
        <v>2</v>
      </c>
      <c r="D3452" t="s">
        <v>427</v>
      </c>
      <c r="E3452" t="s">
        <v>338</v>
      </c>
      <c r="F3452" t="s">
        <v>338</v>
      </c>
      <c r="G3452" t="s">
        <v>427</v>
      </c>
      <c r="H3452" t="s">
        <v>346</v>
      </c>
      <c r="I3452" t="str">
        <f>TRIM(SUBSTITUTE(Table1[[#This Row],[Player]], " ", ""))</f>
        <v>A.Myers</v>
      </c>
      <c r="J3452">
        <v>3</v>
      </c>
      <c r="K3452">
        <v>0</v>
      </c>
      <c r="L3452">
        <v>3</v>
      </c>
      <c r="M3452">
        <v>1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f t="shared" ref="V3452:V3459" si="149">L3452*1+P3452*2+Q3452*3+R3452*4</f>
        <v>5</v>
      </c>
      <c r="W3452" t="s">
        <v>164</v>
      </c>
      <c r="X3452" s="3">
        <v>7</v>
      </c>
      <c r="Y3452">
        <v>0</v>
      </c>
      <c r="Z3452">
        <v>2.3330000000000002</v>
      </c>
      <c r="AA3452">
        <v>1</v>
      </c>
      <c r="AB3452">
        <v>1</v>
      </c>
      <c r="AC3452">
        <v>0</v>
      </c>
      <c r="AD3452">
        <v>2</v>
      </c>
      <c r="AE3452">
        <v>1</v>
      </c>
      <c r="AF3452">
        <f>Table1[[#This Row],[AB]]+Table1[[#This Row],[BB]]+Table1[[#This Row],[SF]]</f>
        <v>3</v>
      </c>
      <c r="AG3452">
        <f>Table1[[#This Row],[H]]+Table1[[#This Row],[BB]]</f>
        <v>3</v>
      </c>
      <c r="AH3452">
        <f>Table1[[#This Row],[H]]-Table1[[#This Row],[2B]]-Table1[[#This Row],[3B]]-Table1[[#This Row],[HR]]</f>
        <v>2</v>
      </c>
      <c r="AI3452" s="3">
        <f>IF(Table1[[#This Row],[Team_Game_Number]] &gt;_xlfn.MAXIFS(Table1[Team_Game_Number],Table1[Team],Table1[[#This Row],[Team]]) - 5,1,0)</f>
        <v>1</v>
      </c>
      <c r="AJ3452" cm="1">
        <f t="array" ref="AJ3452">MATCH(Table1[[#This Row],[Game_ID]],_xlfn.UNIQUE(_xlfn._xlws.FILTER(Table1[Game_ID],Table1[Team]=Table1[[#This Row],[Team]])),0)</f>
        <v>19</v>
      </c>
      <c r="AK3452">
        <f>IF(Table1[[#This Row],[Last5_Flag]]=1,1,0)</f>
        <v>1</v>
      </c>
      <c r="AL3452">
        <f>COUNTIFS(
    Table1[Player Name], Table1[[#This Row],[Player Name]],
    Table1[Position], Table1[[#This Row],[Position]]
)</f>
        <v>4</v>
      </c>
      <c r="AM3452" t="str" cm="1">
        <f t="array" ref="AM34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453" spans="1:39" x14ac:dyDescent="0.2">
      <c r="A3453" t="str">
        <f>TEXT(Table1[[#This Row],[Date]],"yyyymmdd") &amp; "_" &amp; (LEFT(D3453,3) &amp; "_" &amp; LEFT(E3453,3) &amp; "_" &amp; (Table1[[#This Row],[Game_no.]]))</f>
        <v>20260328_Sal_Fro_2</v>
      </c>
      <c r="B3453" s="1">
        <v>46109</v>
      </c>
      <c r="C3453" s="3">
        <v>2</v>
      </c>
      <c r="D3453" t="s">
        <v>427</v>
      </c>
      <c r="E3453" t="s">
        <v>338</v>
      </c>
      <c r="F3453" t="s">
        <v>338</v>
      </c>
      <c r="G3453" t="s">
        <v>427</v>
      </c>
      <c r="H3453" t="s">
        <v>505</v>
      </c>
      <c r="I3453" t="str">
        <f>TRIM(SUBSTITUTE(Table1[[#This Row],[Player]], " ", ""))</f>
        <v>S.Heller</v>
      </c>
      <c r="J3453">
        <v>2</v>
      </c>
      <c r="K3453">
        <v>0</v>
      </c>
      <c r="L3453">
        <v>1</v>
      </c>
      <c r="M3453">
        <v>0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f t="shared" si="149"/>
        <v>1</v>
      </c>
      <c r="W3453" t="s">
        <v>48</v>
      </c>
      <c r="X3453" s="3">
        <v>8</v>
      </c>
      <c r="Y3453">
        <v>1</v>
      </c>
      <c r="AF3453">
        <f>Table1[[#This Row],[AB]]+Table1[[#This Row],[BB]]+Table1[[#This Row],[SF]]</f>
        <v>3</v>
      </c>
      <c r="AG3453">
        <f>Table1[[#This Row],[H]]+Table1[[#This Row],[BB]]</f>
        <v>2</v>
      </c>
      <c r="AH3453">
        <f>Table1[[#This Row],[H]]-Table1[[#This Row],[2B]]-Table1[[#This Row],[3B]]-Table1[[#This Row],[HR]]</f>
        <v>1</v>
      </c>
      <c r="AI3453" s="3">
        <f>IF(Table1[[#This Row],[Team_Game_Number]] &gt;_xlfn.MAXIFS(Table1[Team_Game_Number],Table1[Team],Table1[[#This Row],[Team]]) - 5,1,0)</f>
        <v>1</v>
      </c>
      <c r="AJ3453" cm="1">
        <f t="array" ref="AJ3453">MATCH(Table1[[#This Row],[Game_ID]],_xlfn.UNIQUE(_xlfn._xlws.FILTER(Table1[Game_ID],Table1[Team]=Table1[[#This Row],[Team]])),0)</f>
        <v>19</v>
      </c>
      <c r="AK3453">
        <f>IF(Table1[[#This Row],[Last5_Flag]]=1,1,0)</f>
        <v>1</v>
      </c>
      <c r="AL3453">
        <f>COUNTIFS(
    Table1[Player Name], Table1[[#This Row],[Player Name]],
    Table1[Position], Table1[[#This Row],[Position]]
)</f>
        <v>2</v>
      </c>
      <c r="AM3453" t="str" cm="1">
        <f t="array" ref="AM34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454" spans="1:39" x14ac:dyDescent="0.2">
      <c r="A3454" t="str">
        <f>TEXT(Table1[[#This Row],[Date]],"yyyymmdd") &amp; "_" &amp; (LEFT(D3454,3) &amp; "_" &amp; LEFT(E3454,3) &amp; "_" &amp; (Table1[[#This Row],[Game_no.]]))</f>
        <v>20260328_Sal_Fro_2</v>
      </c>
      <c r="B3454" s="1">
        <v>46109</v>
      </c>
      <c r="C3454" s="3">
        <v>2</v>
      </c>
      <c r="D3454" t="s">
        <v>427</v>
      </c>
      <c r="E3454" t="s">
        <v>338</v>
      </c>
      <c r="F3454" t="s">
        <v>338</v>
      </c>
      <c r="G3454" t="s">
        <v>427</v>
      </c>
      <c r="H3454" t="s">
        <v>354</v>
      </c>
      <c r="I3454" t="str">
        <f>TRIM(SUBSTITUTE(Table1[[#This Row],[Player]], " ", ""))</f>
        <v>M.Monahan</v>
      </c>
      <c r="J3454">
        <v>2</v>
      </c>
      <c r="K3454">
        <v>0</v>
      </c>
      <c r="L3454">
        <v>0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f t="shared" si="149"/>
        <v>0</v>
      </c>
      <c r="W3454" t="s">
        <v>7</v>
      </c>
      <c r="X3454" s="3">
        <v>9</v>
      </c>
      <c r="Y3454">
        <v>0</v>
      </c>
      <c r="AF3454">
        <f>Table1[[#This Row],[AB]]+Table1[[#This Row],[BB]]+Table1[[#This Row],[SF]]</f>
        <v>2</v>
      </c>
      <c r="AG3454">
        <f>Table1[[#This Row],[H]]+Table1[[#This Row],[BB]]</f>
        <v>0</v>
      </c>
      <c r="AH3454">
        <f>Table1[[#This Row],[H]]-Table1[[#This Row],[2B]]-Table1[[#This Row],[3B]]-Table1[[#This Row],[HR]]</f>
        <v>0</v>
      </c>
      <c r="AI3454" s="3">
        <f>IF(Table1[[#This Row],[Team_Game_Number]] &gt;_xlfn.MAXIFS(Table1[Team_Game_Number],Table1[Team],Table1[[#This Row],[Team]]) - 5,1,0)</f>
        <v>1</v>
      </c>
      <c r="AJ3454" cm="1">
        <f t="array" ref="AJ3454">MATCH(Table1[[#This Row],[Game_ID]],_xlfn.UNIQUE(_xlfn._xlws.FILTER(Table1[Game_ID],Table1[Team]=Table1[[#This Row],[Team]])),0)</f>
        <v>19</v>
      </c>
      <c r="AK3454">
        <f>IF(Table1[[#This Row],[Last5_Flag]]=1,1,0)</f>
        <v>1</v>
      </c>
      <c r="AL3454">
        <f>COUNTIFS(
    Table1[Player Name], Table1[[#This Row],[Player Name]],
    Table1[Position], Table1[[#This Row],[Position]]
)</f>
        <v>6</v>
      </c>
      <c r="AM3454" t="str" cm="1">
        <f t="array" ref="AM34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455" spans="1:39" x14ac:dyDescent="0.2">
      <c r="A3455" t="str">
        <f>TEXT(Table1[[#This Row],[Date]],"yyyymmdd") &amp; "_" &amp; (LEFT(D3455,3) &amp; "_" &amp; LEFT(E3455,3) &amp; "_" &amp; (Table1[[#This Row],[Game_no.]]))</f>
        <v>20260328_Sal_Fro_2</v>
      </c>
      <c r="B3455" s="1">
        <v>46109</v>
      </c>
      <c r="C3455" s="3">
        <v>2</v>
      </c>
      <c r="D3455" t="s">
        <v>427</v>
      </c>
      <c r="E3455" t="s">
        <v>338</v>
      </c>
      <c r="F3455" t="s">
        <v>338</v>
      </c>
      <c r="G3455" t="s">
        <v>427</v>
      </c>
      <c r="H3455" t="s">
        <v>340</v>
      </c>
      <c r="I3455" t="str">
        <f>TRIM(SUBSTITUTE(Table1[[#This Row],[Player]], " ", ""))</f>
        <v>Z.Marinello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f t="shared" si="149"/>
        <v>0</v>
      </c>
      <c r="W3455" t="s">
        <v>7</v>
      </c>
      <c r="X3455" s="3">
        <v>9</v>
      </c>
      <c r="Y3455">
        <v>0</v>
      </c>
      <c r="AF3455">
        <f>Table1[[#This Row],[AB]]+Table1[[#This Row],[BB]]+Table1[[#This Row],[SF]]</f>
        <v>1</v>
      </c>
      <c r="AG3455">
        <f>Table1[[#This Row],[H]]+Table1[[#This Row],[BB]]</f>
        <v>0</v>
      </c>
      <c r="AH3455">
        <f>Table1[[#This Row],[H]]-Table1[[#This Row],[2B]]-Table1[[#This Row],[3B]]-Table1[[#This Row],[HR]]</f>
        <v>0</v>
      </c>
      <c r="AI3455" s="3">
        <f>IF(Table1[[#This Row],[Team_Game_Number]] &gt;_xlfn.MAXIFS(Table1[Team_Game_Number],Table1[Team],Table1[[#This Row],[Team]]) - 5,1,0)</f>
        <v>1</v>
      </c>
      <c r="AJ3455" cm="1">
        <f t="array" ref="AJ3455">MATCH(Table1[[#This Row],[Game_ID]],_xlfn.UNIQUE(_xlfn._xlws.FILTER(Table1[Game_ID],Table1[Team]=Table1[[#This Row],[Team]])),0)</f>
        <v>19</v>
      </c>
      <c r="AK3455">
        <f>IF(Table1[[#This Row],[Last5_Flag]]=1,1,0)</f>
        <v>1</v>
      </c>
      <c r="AL3455">
        <f>COUNTIFS(
    Table1[Player Name], Table1[[#This Row],[Player Name]],
    Table1[Position], Table1[[#This Row],[Position]]
)</f>
        <v>16</v>
      </c>
      <c r="AM3455" t="str" cm="1">
        <f t="array" ref="AM34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456" spans="1:39" x14ac:dyDescent="0.2">
      <c r="A3456" t="str">
        <f>TEXT(Table1[[#This Row],[Date]],"yyyymmdd") &amp; "_" &amp; (LEFT(D3456,3) &amp; "_" &amp; LEFT(E3456,3) &amp; "_" &amp; (Table1[[#This Row],[Game_no.]]))</f>
        <v>20260328_Sal_Fro_2</v>
      </c>
      <c r="B3456" s="1">
        <v>46109</v>
      </c>
      <c r="C3456" s="3">
        <v>2</v>
      </c>
      <c r="D3456" t="s">
        <v>427</v>
      </c>
      <c r="E3456" t="s">
        <v>338</v>
      </c>
      <c r="F3456" t="s">
        <v>338</v>
      </c>
      <c r="G3456" t="s">
        <v>427</v>
      </c>
      <c r="H3456" t="s">
        <v>348</v>
      </c>
      <c r="I3456" t="str">
        <f>TRIM(SUBSTITUTE(Table1[[#This Row],[Player]], " ", ""))</f>
        <v>S.Magee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f t="shared" si="149"/>
        <v>0</v>
      </c>
      <c r="W3456" t="s">
        <v>231</v>
      </c>
      <c r="X3456" s="3"/>
      <c r="Y3456">
        <v>0</v>
      </c>
      <c r="Z3456">
        <v>3.6669999999999998</v>
      </c>
      <c r="AA3456">
        <v>6</v>
      </c>
      <c r="AB3456">
        <v>3</v>
      </c>
      <c r="AC3456">
        <v>3</v>
      </c>
      <c r="AD3456">
        <v>4</v>
      </c>
      <c r="AE3456">
        <v>5</v>
      </c>
      <c r="AF3456">
        <f>Table1[[#This Row],[AB]]+Table1[[#This Row],[BB]]+Table1[[#This Row],[SF]]</f>
        <v>0</v>
      </c>
      <c r="AG3456">
        <f>Table1[[#This Row],[H]]+Table1[[#This Row],[BB]]</f>
        <v>0</v>
      </c>
      <c r="AH3456">
        <f>Table1[[#This Row],[H]]-Table1[[#This Row],[2B]]-Table1[[#This Row],[3B]]-Table1[[#This Row],[HR]]</f>
        <v>0</v>
      </c>
      <c r="AI3456" s="3">
        <f>IF(Table1[[#This Row],[Team_Game_Number]] &gt;_xlfn.MAXIFS(Table1[Team_Game_Number],Table1[Team],Table1[[#This Row],[Team]]) - 5,1,0)</f>
        <v>1</v>
      </c>
      <c r="AJ3456" cm="1">
        <f t="array" ref="AJ3456">MATCH(Table1[[#This Row],[Game_ID]],_xlfn.UNIQUE(_xlfn._xlws.FILTER(Table1[Game_ID],Table1[Team]=Table1[[#This Row],[Team]])),0)</f>
        <v>19</v>
      </c>
      <c r="AK3456">
        <f>IF(Table1[[#This Row],[Last5_Flag]]=1,1,0)</f>
        <v>1</v>
      </c>
      <c r="AL3456">
        <f>COUNTIFS(
    Table1[Player Name], Table1[[#This Row],[Player Name]],
    Table1[Position], Table1[[#This Row],[Position]]
)</f>
        <v>1</v>
      </c>
      <c r="AM3456" t="str" cm="1">
        <f t="array" ref="AM34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57" spans="1:39" x14ac:dyDescent="0.2">
      <c r="A3457" t="str">
        <f>TEXT(Table1[[#This Row],[Date]],"yyyymmdd") &amp; "_" &amp; (LEFT(D3457,3) &amp; "_" &amp; LEFT(E3457,3) &amp; "_" &amp; (Table1[[#This Row],[Game_no.]]))</f>
        <v>20260328_WVS_Wes_1</v>
      </c>
      <c r="B3457" s="1">
        <v>46109</v>
      </c>
      <c r="C3457" s="3">
        <v>1</v>
      </c>
      <c r="D3457" t="s">
        <v>130</v>
      </c>
      <c r="E3457" t="s">
        <v>152</v>
      </c>
      <c r="F3457" t="s">
        <v>130</v>
      </c>
      <c r="G3457" t="s">
        <v>152</v>
      </c>
      <c r="H3457" t="s">
        <v>133</v>
      </c>
      <c r="I3457" t="str">
        <f>TRIM(SUBSTITUTE(Table1[[#This Row],[Player]], " ", ""))</f>
        <v>A.Hall</v>
      </c>
      <c r="J3457">
        <v>3</v>
      </c>
      <c r="K3457">
        <v>1</v>
      </c>
      <c r="L3457">
        <v>2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f t="shared" si="149"/>
        <v>2</v>
      </c>
      <c r="W3457" t="s">
        <v>53</v>
      </c>
      <c r="X3457" s="3">
        <v>1</v>
      </c>
      <c r="Y3457">
        <v>0</v>
      </c>
      <c r="AF3457">
        <f>Table1[[#This Row],[AB]]+Table1[[#This Row],[BB]]+Table1[[#This Row],[SF]]</f>
        <v>3</v>
      </c>
      <c r="AG3457">
        <f>Table1[[#This Row],[H]]+Table1[[#This Row],[BB]]</f>
        <v>2</v>
      </c>
      <c r="AH3457">
        <f>Table1[[#This Row],[H]]-Table1[[#This Row],[2B]]-Table1[[#This Row],[3B]]-Table1[[#This Row],[HR]]</f>
        <v>2</v>
      </c>
      <c r="AI3457" s="3">
        <f>IF(Table1[[#This Row],[Team_Game_Number]] &gt;_xlfn.MAXIFS(Table1[Team_Game_Number],Table1[Team],Table1[[#This Row],[Team]]) - 5,1,0)</f>
        <v>1</v>
      </c>
      <c r="AJ3457" cm="1">
        <f t="array" ref="AJ3457">MATCH(Table1[[#This Row],[Game_ID]],_xlfn.UNIQUE(_xlfn._xlws.FILTER(Table1[Game_ID],Table1[Team]=Table1[[#This Row],[Team]])),0)</f>
        <v>23</v>
      </c>
      <c r="AK3457">
        <f>IF(Table1[[#This Row],[Last5_Flag]]=1,1,0)</f>
        <v>1</v>
      </c>
      <c r="AL3457">
        <f>COUNTIFS(
    Table1[Player Name], Table1[[#This Row],[Player Name]],
    Table1[Position], Table1[[#This Row],[Position]]
)</f>
        <v>14</v>
      </c>
      <c r="AM3457" t="str" cm="1">
        <f t="array" ref="AM34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458" spans="1:39" x14ac:dyDescent="0.2">
      <c r="A3458" t="str">
        <f>TEXT(Table1[[#This Row],[Date]],"yyyymmdd") &amp; "_" &amp; (LEFT(D3458,3) &amp; "_" &amp; LEFT(E3458,3) &amp; "_" &amp; (Table1[[#This Row],[Game_no.]]))</f>
        <v>20260328_WVS_Wes_1</v>
      </c>
      <c r="B3458" s="1">
        <v>46109</v>
      </c>
      <c r="C3458" s="3">
        <v>1</v>
      </c>
      <c r="D3458" t="s">
        <v>130</v>
      </c>
      <c r="E3458" t="s">
        <v>152</v>
      </c>
      <c r="F3458" t="s">
        <v>130</v>
      </c>
      <c r="G3458" t="s">
        <v>152</v>
      </c>
      <c r="H3458" t="s">
        <v>137</v>
      </c>
      <c r="I3458" t="str">
        <f>TRIM(SUBSTITUTE(Table1[[#This Row],[Player]], " ", ""))</f>
        <v>A.Contreras</v>
      </c>
      <c r="J3458">
        <v>2</v>
      </c>
      <c r="K3458">
        <v>0</v>
      </c>
      <c r="L3458">
        <v>0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f t="shared" si="149"/>
        <v>0</v>
      </c>
      <c r="W3458" t="s">
        <v>8</v>
      </c>
      <c r="X3458" s="3">
        <v>2</v>
      </c>
      <c r="Y3458">
        <v>0</v>
      </c>
      <c r="AF3458">
        <f>Table1[[#This Row],[AB]]+Table1[[#This Row],[BB]]+Table1[[#This Row],[SF]]</f>
        <v>2</v>
      </c>
      <c r="AG3458">
        <f>Table1[[#This Row],[H]]+Table1[[#This Row],[BB]]</f>
        <v>0</v>
      </c>
      <c r="AH3458">
        <f>Table1[[#This Row],[H]]-Table1[[#This Row],[2B]]-Table1[[#This Row],[3B]]-Table1[[#This Row],[HR]]</f>
        <v>0</v>
      </c>
      <c r="AI3458" s="3">
        <f>IF(Table1[[#This Row],[Team_Game_Number]] &gt;_xlfn.MAXIFS(Table1[Team_Game_Number],Table1[Team],Table1[[#This Row],[Team]]) - 5,1,0)</f>
        <v>1</v>
      </c>
      <c r="AJ3458" cm="1">
        <f t="array" ref="AJ3458">MATCH(Table1[[#This Row],[Game_ID]],_xlfn.UNIQUE(_xlfn._xlws.FILTER(Table1[Game_ID],Table1[Team]=Table1[[#This Row],[Team]])),0)</f>
        <v>23</v>
      </c>
      <c r="AK3458">
        <f>IF(Table1[[#This Row],[Last5_Flag]]=1,1,0)</f>
        <v>1</v>
      </c>
      <c r="AL3458">
        <f>COUNTIFS(
    Table1[Player Name], Table1[[#This Row],[Player Name]],
    Table1[Position], Table1[[#This Row],[Position]]
)</f>
        <v>15</v>
      </c>
      <c r="AM3458" t="str" cm="1">
        <f t="array" ref="AM34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459" spans="1:39" x14ac:dyDescent="0.2">
      <c r="A3459" t="str">
        <f>TEXT(Table1[[#This Row],[Date]],"yyyymmdd") &amp; "_" &amp; (LEFT(D3459,3) &amp; "_" &amp; LEFT(E3459,3) &amp; "_" &amp; (Table1[[#This Row],[Game_no.]]))</f>
        <v>20260328_WVS_Wes_1</v>
      </c>
      <c r="B3459" s="1">
        <v>46109</v>
      </c>
      <c r="C3459" s="3">
        <v>1</v>
      </c>
      <c r="D3459" t="s">
        <v>130</v>
      </c>
      <c r="E3459" t="s">
        <v>152</v>
      </c>
      <c r="F3459" t="s">
        <v>130</v>
      </c>
      <c r="G3459" t="s">
        <v>152</v>
      </c>
      <c r="H3459" t="s">
        <v>134</v>
      </c>
      <c r="I3459" t="str">
        <f>TRIM(SUBSTITUTE(Table1[[#This Row],[Player]], " ", ""))</f>
        <v>K.Price</v>
      </c>
      <c r="J3459">
        <v>2</v>
      </c>
      <c r="K3459">
        <v>0</v>
      </c>
      <c r="L3459">
        <v>0</v>
      </c>
      <c r="M3459">
        <v>1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f t="shared" si="149"/>
        <v>0</v>
      </c>
      <c r="W3459" t="s">
        <v>52</v>
      </c>
      <c r="X3459" s="3">
        <v>3</v>
      </c>
      <c r="Y3459">
        <v>0</v>
      </c>
      <c r="AF3459">
        <f>Table1[[#This Row],[AB]]+Table1[[#This Row],[BB]]+Table1[[#This Row],[SF]]</f>
        <v>3</v>
      </c>
      <c r="AG3459">
        <f>Table1[[#This Row],[H]]+Table1[[#This Row],[BB]]</f>
        <v>0</v>
      </c>
      <c r="AH3459">
        <f>Table1[[#This Row],[H]]-Table1[[#This Row],[2B]]-Table1[[#This Row],[3B]]-Table1[[#This Row],[HR]]</f>
        <v>0</v>
      </c>
      <c r="AI3459" s="3">
        <f>IF(Table1[[#This Row],[Team_Game_Number]] &gt;_xlfn.MAXIFS(Table1[Team_Game_Number],Table1[Team],Table1[[#This Row],[Team]]) - 5,1,0)</f>
        <v>1</v>
      </c>
      <c r="AJ3459" cm="1">
        <f t="array" ref="AJ3459">MATCH(Table1[[#This Row],[Game_ID]],_xlfn.UNIQUE(_xlfn._xlws.FILTER(Table1[Game_ID],Table1[Team]=Table1[[#This Row],[Team]])),0)</f>
        <v>23</v>
      </c>
      <c r="AK3459">
        <f>IF(Table1[[#This Row],[Last5_Flag]]=1,1,0)</f>
        <v>1</v>
      </c>
      <c r="AL3459">
        <f>COUNTIFS(
    Table1[Player Name], Table1[[#This Row],[Player Name]],
    Table1[Position], Table1[[#This Row],[Position]]
)</f>
        <v>13</v>
      </c>
      <c r="AM3459" t="str" cm="1">
        <f t="array" ref="AM34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460" spans="1:39" x14ac:dyDescent="0.2">
      <c r="A3460" t="str">
        <f>TEXT(Table1[[#This Row],[Date]],"yyyymmdd") &amp; "_" &amp; (LEFT(D3460,3) &amp; "_" &amp; LEFT(E3460,3) &amp; "_" &amp; (Table1[[#This Row],[Game_no.]]))</f>
        <v>20260328_WVS_Wes_1</v>
      </c>
      <c r="B3460" s="1">
        <v>46109</v>
      </c>
      <c r="C3460" s="3">
        <v>1</v>
      </c>
      <c r="D3460" t="s">
        <v>130</v>
      </c>
      <c r="E3460" t="s">
        <v>152</v>
      </c>
      <c r="F3460" t="s">
        <v>130</v>
      </c>
      <c r="G3460" t="s">
        <v>152</v>
      </c>
      <c r="H3460" t="s">
        <v>132</v>
      </c>
      <c r="I3460" t="str">
        <f>TRIM(SUBSTITUTE(Table1[[#This Row],[Player]], " ", ""))</f>
        <v>C.Cummings</v>
      </c>
      <c r="J3460">
        <v>3</v>
      </c>
      <c r="K3460">
        <v>1</v>
      </c>
      <c r="L3460">
        <v>1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0</v>
      </c>
      <c r="V3460">
        <f t="shared" ref="V3460:V3491" si="150">L3460*1+P3460*2+Q3460*3+R3460*4</f>
        <v>5</v>
      </c>
      <c r="W3460" t="s">
        <v>50</v>
      </c>
      <c r="X3460" s="3">
        <v>4</v>
      </c>
      <c r="Y3460">
        <v>0</v>
      </c>
      <c r="AF3460">
        <f>Table1[[#This Row],[AB]]+Table1[[#This Row],[BB]]+Table1[[#This Row],[SF]]</f>
        <v>3</v>
      </c>
      <c r="AG3460">
        <f>Table1[[#This Row],[H]]+Table1[[#This Row],[BB]]</f>
        <v>1</v>
      </c>
      <c r="AH3460">
        <f>Table1[[#This Row],[H]]-Table1[[#This Row],[2B]]-Table1[[#This Row],[3B]]-Table1[[#This Row],[HR]]</f>
        <v>0</v>
      </c>
      <c r="AI3460" s="3">
        <f>IF(Table1[[#This Row],[Team_Game_Number]] &gt;_xlfn.MAXIFS(Table1[Team_Game_Number],Table1[Team],Table1[[#This Row],[Team]]) - 5,1,0)</f>
        <v>1</v>
      </c>
      <c r="AJ3460" cm="1">
        <f t="array" ref="AJ3460">MATCH(Table1[[#This Row],[Game_ID]],_xlfn.UNIQUE(_xlfn._xlws.FILTER(Table1[Game_ID],Table1[Team]=Table1[[#This Row],[Team]])),0)</f>
        <v>23</v>
      </c>
      <c r="AK3460">
        <f>IF(Table1[[#This Row],[Last5_Flag]]=1,1,0)</f>
        <v>1</v>
      </c>
      <c r="AL3460">
        <f>COUNTIFS(
    Table1[Player Name], Table1[[#This Row],[Player Name]],
    Table1[Position], Table1[[#This Row],[Position]]
)</f>
        <v>5</v>
      </c>
      <c r="AM3460" t="str" cm="1">
        <f t="array" ref="AM34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61" spans="1:39" x14ac:dyDescent="0.2">
      <c r="A3461" t="str">
        <f>TEXT(Table1[[#This Row],[Date]],"yyyymmdd") &amp; "_" &amp; (LEFT(D3461,3) &amp; "_" &amp; LEFT(E3461,3) &amp; "_" &amp; (Table1[[#This Row],[Game_no.]]))</f>
        <v>20260328_WVS_Wes_1</v>
      </c>
      <c r="B3461" s="1">
        <v>46109</v>
      </c>
      <c r="C3461" s="3">
        <v>1</v>
      </c>
      <c r="D3461" t="s">
        <v>130</v>
      </c>
      <c r="E3461" t="s">
        <v>152</v>
      </c>
      <c r="F3461" t="s">
        <v>130</v>
      </c>
      <c r="G3461" t="s">
        <v>152</v>
      </c>
      <c r="H3461" t="s">
        <v>141</v>
      </c>
      <c r="I3461" t="str">
        <f>TRIM(SUBSTITUTE(Table1[[#This Row],[Player]], " ", ""))</f>
        <v>E.Hoffman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f t="shared" si="150"/>
        <v>0</v>
      </c>
      <c r="W3461" t="s">
        <v>73</v>
      </c>
      <c r="X3461" s="3"/>
      <c r="Y3461">
        <v>0</v>
      </c>
      <c r="AF3461">
        <f>Table1[[#This Row],[AB]]+Table1[[#This Row],[BB]]+Table1[[#This Row],[SF]]</f>
        <v>0</v>
      </c>
      <c r="AG3461">
        <f>Table1[[#This Row],[H]]+Table1[[#This Row],[BB]]</f>
        <v>0</v>
      </c>
      <c r="AH3461">
        <f>Table1[[#This Row],[H]]-Table1[[#This Row],[2B]]-Table1[[#This Row],[3B]]-Table1[[#This Row],[HR]]</f>
        <v>0</v>
      </c>
      <c r="AI3461" s="3">
        <f>IF(Table1[[#This Row],[Team_Game_Number]] &gt;_xlfn.MAXIFS(Table1[Team_Game_Number],Table1[Team],Table1[[#This Row],[Team]]) - 5,1,0)</f>
        <v>1</v>
      </c>
      <c r="AJ3461" cm="1">
        <f t="array" ref="AJ3461">MATCH(Table1[[#This Row],[Game_ID]],_xlfn.UNIQUE(_xlfn._xlws.FILTER(Table1[Game_ID],Table1[Team]=Table1[[#This Row],[Team]])),0)</f>
        <v>23</v>
      </c>
      <c r="AK3461">
        <f>IF(Table1[[#This Row],[Last5_Flag]]=1,1,0)</f>
        <v>1</v>
      </c>
      <c r="AL3461">
        <f>COUNTIFS(
    Table1[Player Name], Table1[[#This Row],[Player Name]],
    Table1[Position], Table1[[#This Row],[Position]]
)</f>
        <v>5</v>
      </c>
      <c r="AM3461" t="str" cm="1">
        <f t="array" ref="AM34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462" spans="1:39" x14ac:dyDescent="0.2">
      <c r="A3462" t="str">
        <f>TEXT(Table1[[#This Row],[Date]],"yyyymmdd") &amp; "_" &amp; (LEFT(D3462,3) &amp; "_" &amp; LEFT(E3462,3) &amp; "_" &amp; (Table1[[#This Row],[Game_no.]]))</f>
        <v>20260328_WVS_Wes_1</v>
      </c>
      <c r="B3462" s="1">
        <v>46109</v>
      </c>
      <c r="C3462" s="3">
        <v>1</v>
      </c>
      <c r="D3462" t="s">
        <v>130</v>
      </c>
      <c r="E3462" t="s">
        <v>152</v>
      </c>
      <c r="F3462" t="s">
        <v>130</v>
      </c>
      <c r="G3462" t="s">
        <v>152</v>
      </c>
      <c r="H3462" t="s">
        <v>143</v>
      </c>
      <c r="I3462" t="str">
        <f>TRIM(SUBSTITUTE(Table1[[#This Row],[Player]], " ", ""))</f>
        <v>S.Shamblin</v>
      </c>
      <c r="J3462">
        <v>3</v>
      </c>
      <c r="K3462">
        <v>0</v>
      </c>
      <c r="L3462">
        <v>1</v>
      </c>
      <c r="M3462">
        <v>0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f t="shared" si="150"/>
        <v>3</v>
      </c>
      <c r="W3462" t="s">
        <v>57</v>
      </c>
      <c r="X3462" s="3">
        <v>5</v>
      </c>
      <c r="Y3462">
        <v>0</v>
      </c>
      <c r="AF3462">
        <f>Table1[[#This Row],[AB]]+Table1[[#This Row],[BB]]+Table1[[#This Row],[SF]]</f>
        <v>3</v>
      </c>
      <c r="AG3462">
        <f>Table1[[#This Row],[H]]+Table1[[#This Row],[BB]]</f>
        <v>1</v>
      </c>
      <c r="AH3462">
        <f>Table1[[#This Row],[H]]-Table1[[#This Row],[2B]]-Table1[[#This Row],[3B]]-Table1[[#This Row],[HR]]</f>
        <v>0</v>
      </c>
      <c r="AI3462" s="3">
        <f>IF(Table1[[#This Row],[Team_Game_Number]] &gt;_xlfn.MAXIFS(Table1[Team_Game_Number],Table1[Team],Table1[[#This Row],[Team]]) - 5,1,0)</f>
        <v>1</v>
      </c>
      <c r="AJ3462" cm="1">
        <f t="array" ref="AJ3462">MATCH(Table1[[#This Row],[Game_ID]],_xlfn.UNIQUE(_xlfn._xlws.FILTER(Table1[Game_ID],Table1[Team]=Table1[[#This Row],[Team]])),0)</f>
        <v>23</v>
      </c>
      <c r="AK3462">
        <f>IF(Table1[[#This Row],[Last5_Flag]]=1,1,0)</f>
        <v>1</v>
      </c>
      <c r="AL3462">
        <f>COUNTIFS(
    Table1[Player Name], Table1[[#This Row],[Player Name]],
    Table1[Position], Table1[[#This Row],[Position]]
)</f>
        <v>17</v>
      </c>
      <c r="AM3462" t="str" cm="1">
        <f t="array" ref="AM34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463" spans="1:39" x14ac:dyDescent="0.2">
      <c r="A3463" t="str">
        <f>TEXT(Table1[[#This Row],[Date]],"yyyymmdd") &amp; "_" &amp; (LEFT(D3463,3) &amp; "_" &amp; LEFT(E3463,3) &amp; "_" &amp; (Table1[[#This Row],[Game_no.]]))</f>
        <v>20260328_WVS_Wes_1</v>
      </c>
      <c r="B3463" s="1">
        <v>46109</v>
      </c>
      <c r="C3463" s="3">
        <v>1</v>
      </c>
      <c r="D3463" t="s">
        <v>130</v>
      </c>
      <c r="E3463" t="s">
        <v>152</v>
      </c>
      <c r="F3463" t="s">
        <v>130</v>
      </c>
      <c r="G3463" t="s">
        <v>152</v>
      </c>
      <c r="H3463" t="s">
        <v>138</v>
      </c>
      <c r="I3463" t="str">
        <f>TRIM(SUBSTITUTE(Table1[[#This Row],[Player]], " ", ""))</f>
        <v>C.Moore</v>
      </c>
      <c r="J3463">
        <v>2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f t="shared" si="150"/>
        <v>0</v>
      </c>
      <c r="W3463" t="s">
        <v>7</v>
      </c>
      <c r="X3463" s="3">
        <v>6</v>
      </c>
      <c r="Y3463">
        <v>0</v>
      </c>
      <c r="AF3463">
        <f>Table1[[#This Row],[AB]]+Table1[[#This Row],[BB]]+Table1[[#This Row],[SF]]</f>
        <v>2</v>
      </c>
      <c r="AG3463">
        <f>Table1[[#This Row],[H]]+Table1[[#This Row],[BB]]</f>
        <v>0</v>
      </c>
      <c r="AH3463">
        <f>Table1[[#This Row],[H]]-Table1[[#This Row],[2B]]-Table1[[#This Row],[3B]]-Table1[[#This Row],[HR]]</f>
        <v>0</v>
      </c>
      <c r="AI3463" s="3">
        <f>IF(Table1[[#This Row],[Team_Game_Number]] &gt;_xlfn.MAXIFS(Table1[Team_Game_Number],Table1[Team],Table1[[#This Row],[Team]]) - 5,1,0)</f>
        <v>1</v>
      </c>
      <c r="AJ3463" cm="1">
        <f t="array" ref="AJ3463">MATCH(Table1[[#This Row],[Game_ID]],_xlfn.UNIQUE(_xlfn._xlws.FILTER(Table1[Game_ID],Table1[Team]=Table1[[#This Row],[Team]])),0)</f>
        <v>23</v>
      </c>
      <c r="AK3463">
        <f>IF(Table1[[#This Row],[Last5_Flag]]=1,1,0)</f>
        <v>1</v>
      </c>
      <c r="AL3463">
        <f>COUNTIFS(
    Table1[Player Name], Table1[[#This Row],[Player Name]],
    Table1[Position], Table1[[#This Row],[Position]]
)</f>
        <v>20</v>
      </c>
      <c r="AM3463" t="str" cm="1">
        <f t="array" ref="AM34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464" spans="1:39" x14ac:dyDescent="0.2">
      <c r="A3464" t="str">
        <f>TEXT(Table1[[#This Row],[Date]],"yyyymmdd") &amp; "_" &amp; (LEFT(D3464,3) &amp; "_" &amp; LEFT(E3464,3) &amp; "_" &amp; (Table1[[#This Row],[Game_no.]]))</f>
        <v>20260328_WVS_Wes_1</v>
      </c>
      <c r="B3464" s="1">
        <v>46109</v>
      </c>
      <c r="C3464" s="3">
        <v>1</v>
      </c>
      <c r="D3464" t="s">
        <v>130</v>
      </c>
      <c r="E3464" t="s">
        <v>152</v>
      </c>
      <c r="F3464" t="s">
        <v>130</v>
      </c>
      <c r="G3464" t="s">
        <v>152</v>
      </c>
      <c r="H3464" t="s">
        <v>136</v>
      </c>
      <c r="I3464" t="str">
        <f>TRIM(SUBSTITUTE(Table1[[#This Row],[Player]], " ", ""))</f>
        <v>E.Bechtel</v>
      </c>
      <c r="J3464">
        <v>2</v>
      </c>
      <c r="K3464">
        <v>0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f t="shared" si="150"/>
        <v>0</v>
      </c>
      <c r="W3464" t="s">
        <v>54</v>
      </c>
      <c r="X3464" s="3">
        <v>7</v>
      </c>
      <c r="Y3464">
        <v>0</v>
      </c>
      <c r="AF3464">
        <f>Table1[[#This Row],[AB]]+Table1[[#This Row],[BB]]+Table1[[#This Row],[SF]]</f>
        <v>2</v>
      </c>
      <c r="AG3464">
        <f>Table1[[#This Row],[H]]+Table1[[#This Row],[BB]]</f>
        <v>0</v>
      </c>
      <c r="AH3464">
        <f>Table1[[#This Row],[H]]-Table1[[#This Row],[2B]]-Table1[[#This Row],[3B]]-Table1[[#This Row],[HR]]</f>
        <v>0</v>
      </c>
      <c r="AI3464" s="3">
        <f>IF(Table1[[#This Row],[Team_Game_Number]] &gt;_xlfn.MAXIFS(Table1[Team_Game_Number],Table1[Team],Table1[[#This Row],[Team]]) - 5,1,0)</f>
        <v>1</v>
      </c>
      <c r="AJ3464" cm="1">
        <f t="array" ref="AJ3464">MATCH(Table1[[#This Row],[Game_ID]],_xlfn.UNIQUE(_xlfn._xlws.FILTER(Table1[Game_ID],Table1[Team]=Table1[[#This Row],[Team]])),0)</f>
        <v>23</v>
      </c>
      <c r="AK3464">
        <f>IF(Table1[[#This Row],[Last5_Flag]]=1,1,0)</f>
        <v>1</v>
      </c>
      <c r="AL3464">
        <f>COUNTIFS(
    Table1[Player Name], Table1[[#This Row],[Player Name]],
    Table1[Position], Table1[[#This Row],[Position]]
)</f>
        <v>22</v>
      </c>
      <c r="AM3464" t="str" cm="1">
        <f t="array" ref="AM34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465" spans="1:39" x14ac:dyDescent="0.2">
      <c r="A3465" t="str">
        <f>TEXT(Table1[[#This Row],[Date]],"yyyymmdd") &amp; "_" &amp; (LEFT(D3465,3) &amp; "_" &amp; LEFT(E3465,3) &amp; "_" &amp; (Table1[[#This Row],[Game_no.]]))</f>
        <v>20260328_WVS_Wes_1</v>
      </c>
      <c r="B3465" s="1">
        <v>46109</v>
      </c>
      <c r="C3465" s="3">
        <v>1</v>
      </c>
      <c r="D3465" t="s">
        <v>130</v>
      </c>
      <c r="E3465" t="s">
        <v>152</v>
      </c>
      <c r="F3465" t="s">
        <v>130</v>
      </c>
      <c r="G3465" t="s">
        <v>152</v>
      </c>
      <c r="H3465" t="s">
        <v>142</v>
      </c>
      <c r="I3465" t="str">
        <f>TRIM(SUBSTITUTE(Table1[[#This Row],[Player]], " ", ""))</f>
        <v>B.Christian</v>
      </c>
      <c r="J3465">
        <v>1</v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f t="shared" si="150"/>
        <v>0</v>
      </c>
      <c r="W3465" t="s">
        <v>43</v>
      </c>
      <c r="X3465" s="3">
        <v>8</v>
      </c>
      <c r="Y3465">
        <v>0</v>
      </c>
      <c r="AF3465">
        <f>Table1[[#This Row],[AB]]+Table1[[#This Row],[BB]]+Table1[[#This Row],[SF]]</f>
        <v>2</v>
      </c>
      <c r="AG3465">
        <f>Table1[[#This Row],[H]]+Table1[[#This Row],[BB]]</f>
        <v>1</v>
      </c>
      <c r="AH3465">
        <f>Table1[[#This Row],[H]]-Table1[[#This Row],[2B]]-Table1[[#This Row],[3B]]-Table1[[#This Row],[HR]]</f>
        <v>0</v>
      </c>
      <c r="AI3465" s="3">
        <f>IF(Table1[[#This Row],[Team_Game_Number]] &gt;_xlfn.MAXIFS(Table1[Team_Game_Number],Table1[Team],Table1[[#This Row],[Team]]) - 5,1,0)</f>
        <v>1</v>
      </c>
      <c r="AJ3465" cm="1">
        <f t="array" ref="AJ3465">MATCH(Table1[[#This Row],[Game_ID]],_xlfn.UNIQUE(_xlfn._xlws.FILTER(Table1[Game_ID],Table1[Team]=Table1[[#This Row],[Team]])),0)</f>
        <v>23</v>
      </c>
      <c r="AK3465">
        <f>IF(Table1[[#This Row],[Last5_Flag]]=1,1,0)</f>
        <v>1</v>
      </c>
      <c r="AL3465">
        <f>COUNTIFS(
    Table1[Player Name], Table1[[#This Row],[Player Name]],
    Table1[Position], Table1[[#This Row],[Position]]
)</f>
        <v>5</v>
      </c>
      <c r="AM3465" t="str" cm="1">
        <f t="array" ref="AM34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66" spans="1:39" x14ac:dyDescent="0.2">
      <c r="A3466" t="str">
        <f>TEXT(Table1[[#This Row],[Date]],"yyyymmdd") &amp; "_" &amp; (LEFT(D3466,3) &amp; "_" &amp; LEFT(E3466,3) &amp; "_" &amp; (Table1[[#This Row],[Game_no.]]))</f>
        <v>20260328_WVS_Wes_1</v>
      </c>
      <c r="B3466" s="1">
        <v>46109</v>
      </c>
      <c r="C3466" s="3">
        <v>1</v>
      </c>
      <c r="D3466" t="s">
        <v>130</v>
      </c>
      <c r="E3466" t="s">
        <v>152</v>
      </c>
      <c r="F3466" t="s">
        <v>130</v>
      </c>
      <c r="G3466" t="s">
        <v>152</v>
      </c>
      <c r="H3466" t="s">
        <v>131</v>
      </c>
      <c r="I3466" t="str">
        <f>TRIM(SUBSTITUTE(Table1[[#This Row],[Player]], " ", ""))</f>
        <v>E.Sigmon</v>
      </c>
      <c r="J3466">
        <v>2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f t="shared" si="150"/>
        <v>0</v>
      </c>
      <c r="W3466" t="s">
        <v>48</v>
      </c>
      <c r="X3466" s="3">
        <v>9</v>
      </c>
      <c r="Y3466">
        <v>0</v>
      </c>
      <c r="AF3466">
        <f>Table1[[#This Row],[AB]]+Table1[[#This Row],[BB]]+Table1[[#This Row],[SF]]</f>
        <v>2</v>
      </c>
      <c r="AG3466">
        <f>Table1[[#This Row],[H]]+Table1[[#This Row],[BB]]</f>
        <v>0</v>
      </c>
      <c r="AH3466">
        <f>Table1[[#This Row],[H]]-Table1[[#This Row],[2B]]-Table1[[#This Row],[3B]]-Table1[[#This Row],[HR]]</f>
        <v>0</v>
      </c>
      <c r="AI3466" s="3">
        <f>IF(Table1[[#This Row],[Team_Game_Number]] &gt;_xlfn.MAXIFS(Table1[Team_Game_Number],Table1[Team],Table1[[#This Row],[Team]]) - 5,1,0)</f>
        <v>1</v>
      </c>
      <c r="AJ3466" cm="1">
        <f t="array" ref="AJ3466">MATCH(Table1[[#This Row],[Game_ID]],_xlfn.UNIQUE(_xlfn._xlws.FILTER(Table1[Game_ID],Table1[Team]=Table1[[#This Row],[Team]])),0)</f>
        <v>23</v>
      </c>
      <c r="AK3466">
        <f>IF(Table1[[#This Row],[Last5_Flag]]=1,1,0)</f>
        <v>1</v>
      </c>
      <c r="AL3466">
        <f>COUNTIFS(
    Table1[Player Name], Table1[[#This Row],[Player Name]],
    Table1[Position], Table1[[#This Row],[Position]]
)</f>
        <v>18</v>
      </c>
      <c r="AM3466" t="str" cm="1">
        <f t="array" ref="AM34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467" spans="1:39" x14ac:dyDescent="0.2">
      <c r="A3467" t="str">
        <f>TEXT(Table1[[#This Row],[Date]],"yyyymmdd") &amp; "_" &amp; (LEFT(D3467,3) &amp; "_" &amp; LEFT(E3467,3) &amp; "_" &amp; (Table1[[#This Row],[Game_no.]]))</f>
        <v>20260328_WVS_Wes_1</v>
      </c>
      <c r="B3467" s="1">
        <v>46109</v>
      </c>
      <c r="C3467" s="3">
        <v>1</v>
      </c>
      <c r="D3467" t="s">
        <v>130</v>
      </c>
      <c r="E3467" t="s">
        <v>152</v>
      </c>
      <c r="F3467" t="s">
        <v>130</v>
      </c>
      <c r="G3467" t="s">
        <v>152</v>
      </c>
      <c r="H3467" t="s">
        <v>146</v>
      </c>
      <c r="I3467" t="str">
        <f>TRIM(SUBSTITUTE(Table1[[#This Row],[Player]], " ", ""))</f>
        <v>K.Murphy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f t="shared" si="150"/>
        <v>0</v>
      </c>
      <c r="W3467" t="s">
        <v>58</v>
      </c>
      <c r="X3467" s="3"/>
      <c r="Y3467">
        <v>1</v>
      </c>
      <c r="Z3467">
        <v>7</v>
      </c>
      <c r="AA3467">
        <v>2</v>
      </c>
      <c r="AB3467">
        <v>0</v>
      </c>
      <c r="AC3467">
        <v>0</v>
      </c>
      <c r="AD3467">
        <v>1</v>
      </c>
      <c r="AE3467">
        <v>4</v>
      </c>
      <c r="AF3467">
        <f>Table1[[#This Row],[AB]]+Table1[[#This Row],[BB]]+Table1[[#This Row],[SF]]</f>
        <v>0</v>
      </c>
      <c r="AG3467">
        <f>Table1[[#This Row],[H]]+Table1[[#This Row],[BB]]</f>
        <v>0</v>
      </c>
      <c r="AH3467">
        <f>Table1[[#This Row],[H]]-Table1[[#This Row],[2B]]-Table1[[#This Row],[3B]]-Table1[[#This Row],[HR]]</f>
        <v>0</v>
      </c>
      <c r="AI3467" s="3">
        <f>IF(Table1[[#This Row],[Team_Game_Number]] &gt;_xlfn.MAXIFS(Table1[Team_Game_Number],Table1[Team],Table1[[#This Row],[Team]]) - 5,1,0)</f>
        <v>1</v>
      </c>
      <c r="AJ3467" cm="1">
        <f t="array" ref="AJ3467">MATCH(Table1[[#This Row],[Game_ID]],_xlfn.UNIQUE(_xlfn._xlws.FILTER(Table1[Game_ID],Table1[Team]=Table1[[#This Row],[Team]])),0)</f>
        <v>23</v>
      </c>
      <c r="AK3467">
        <f>IF(Table1[[#This Row],[Last5_Flag]]=1,1,0)</f>
        <v>1</v>
      </c>
      <c r="AL3467">
        <f>COUNTIFS(
    Table1[Player Name], Table1[[#This Row],[Player Name]],
    Table1[Position], Table1[[#This Row],[Position]]
)</f>
        <v>9</v>
      </c>
      <c r="AM3467" t="str" cm="1">
        <f t="array" ref="AM34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468" spans="1:39" x14ac:dyDescent="0.2">
      <c r="A3468" t="str">
        <f>TEXT(Table1[[#This Row],[Date]],"yyyymmdd") &amp; "_" &amp; (LEFT(D3468,3) &amp; "_" &amp; LEFT(E3468,3) &amp; "_" &amp; (Table1[[#This Row],[Game_no.]]))</f>
        <v>20260328_WVS_Wes_1</v>
      </c>
      <c r="B3468" s="1">
        <v>46109</v>
      </c>
      <c r="C3468" s="3">
        <v>1</v>
      </c>
      <c r="D3468" t="s">
        <v>130</v>
      </c>
      <c r="E3468" t="s">
        <v>152</v>
      </c>
      <c r="F3468" t="s">
        <v>152</v>
      </c>
      <c r="G3468" t="s">
        <v>130</v>
      </c>
      <c r="H3468" t="s">
        <v>162</v>
      </c>
      <c r="I3468" t="str">
        <f>TRIM(SUBSTITUTE(Table1[[#This Row],[Player]], " ", ""))</f>
        <v>P.Tucker</v>
      </c>
      <c r="J3468">
        <v>3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f t="shared" si="150"/>
        <v>0</v>
      </c>
      <c r="W3468" t="s">
        <v>57</v>
      </c>
      <c r="X3468" s="3">
        <v>1</v>
      </c>
      <c r="Y3468">
        <v>0</v>
      </c>
      <c r="AF3468">
        <f>Table1[[#This Row],[AB]]+Table1[[#This Row],[BB]]+Table1[[#This Row],[SF]]</f>
        <v>3</v>
      </c>
      <c r="AG3468">
        <f>Table1[[#This Row],[H]]+Table1[[#This Row],[BB]]</f>
        <v>0</v>
      </c>
      <c r="AH3468">
        <f>Table1[[#This Row],[H]]-Table1[[#This Row],[2B]]-Table1[[#This Row],[3B]]-Table1[[#This Row],[HR]]</f>
        <v>0</v>
      </c>
      <c r="AI3468" s="3">
        <f>IF(Table1[[#This Row],[Team_Game_Number]] &gt;_xlfn.MAXIFS(Table1[Team_Game_Number],Table1[Team],Table1[[#This Row],[Team]]) - 5,1,0)</f>
        <v>1</v>
      </c>
      <c r="AJ3468" cm="1">
        <f t="array" ref="AJ3468">MATCH(Table1[[#This Row],[Game_ID]],_xlfn.UNIQUE(_xlfn._xlws.FILTER(Table1[Game_ID],Table1[Team]=Table1[[#This Row],[Team]])),0)</f>
        <v>24</v>
      </c>
      <c r="AK3468">
        <f>IF(Table1[[#This Row],[Last5_Flag]]=1,1,0)</f>
        <v>1</v>
      </c>
      <c r="AL3468">
        <f>COUNTIFS(
    Table1[Player Name], Table1[[#This Row],[Player Name]],
    Table1[Position], Table1[[#This Row],[Position]]
)</f>
        <v>20</v>
      </c>
      <c r="AM3468" t="str" cm="1">
        <f t="array" ref="AM34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469" spans="1:39" x14ac:dyDescent="0.2">
      <c r="A3469" t="str">
        <f>TEXT(Table1[[#This Row],[Date]],"yyyymmdd") &amp; "_" &amp; (LEFT(D3469,3) &amp; "_" &amp; LEFT(E3469,3) &amp; "_" &amp; (Table1[[#This Row],[Game_no.]]))</f>
        <v>20260328_WVS_Wes_1</v>
      </c>
      <c r="B3469" s="1">
        <v>46109</v>
      </c>
      <c r="C3469" s="3">
        <v>1</v>
      </c>
      <c r="D3469" t="s">
        <v>130</v>
      </c>
      <c r="E3469" t="s">
        <v>152</v>
      </c>
      <c r="F3469" t="s">
        <v>152</v>
      </c>
      <c r="G3469" t="s">
        <v>130</v>
      </c>
      <c r="H3469" t="s">
        <v>156</v>
      </c>
      <c r="I3469" t="str">
        <f>TRIM(SUBSTITUTE(Table1[[#This Row],[Player]], " ", ""))</f>
        <v>S.Simon</v>
      </c>
      <c r="J3469">
        <v>3</v>
      </c>
      <c r="K3469">
        <v>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f t="shared" si="150"/>
        <v>1</v>
      </c>
      <c r="W3469" t="s">
        <v>48</v>
      </c>
      <c r="X3469" s="3">
        <v>2</v>
      </c>
      <c r="Y3469">
        <v>0</v>
      </c>
      <c r="AF3469">
        <f>Table1[[#This Row],[AB]]+Table1[[#This Row],[BB]]+Table1[[#This Row],[SF]]</f>
        <v>3</v>
      </c>
      <c r="AG3469">
        <f>Table1[[#This Row],[H]]+Table1[[#This Row],[BB]]</f>
        <v>1</v>
      </c>
      <c r="AH3469">
        <f>Table1[[#This Row],[H]]-Table1[[#This Row],[2B]]-Table1[[#This Row],[3B]]-Table1[[#This Row],[HR]]</f>
        <v>1</v>
      </c>
      <c r="AI3469" s="3">
        <f>IF(Table1[[#This Row],[Team_Game_Number]] &gt;_xlfn.MAXIFS(Table1[Team_Game_Number],Table1[Team],Table1[[#This Row],[Team]]) - 5,1,0)</f>
        <v>1</v>
      </c>
      <c r="AJ3469" cm="1">
        <f t="array" ref="AJ3469">MATCH(Table1[[#This Row],[Game_ID]],_xlfn.UNIQUE(_xlfn._xlws.FILTER(Table1[Game_ID],Table1[Team]=Table1[[#This Row],[Team]])),0)</f>
        <v>24</v>
      </c>
      <c r="AK3469">
        <f>IF(Table1[[#This Row],[Last5_Flag]]=1,1,0)</f>
        <v>1</v>
      </c>
      <c r="AL3469">
        <f>COUNTIFS(
    Table1[Player Name], Table1[[#This Row],[Player Name]],
    Table1[Position], Table1[[#This Row],[Position]]
)</f>
        <v>17</v>
      </c>
      <c r="AM3469" t="str" cm="1">
        <f t="array" ref="AM34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470" spans="1:39" x14ac:dyDescent="0.2">
      <c r="A3470" t="str">
        <f>TEXT(Table1[[#This Row],[Date]],"yyyymmdd") &amp; "_" &amp; (LEFT(D3470,3) &amp; "_" &amp; LEFT(E3470,3) &amp; "_" &amp; (Table1[[#This Row],[Game_no.]]))</f>
        <v>20260328_WVS_Wes_1</v>
      </c>
      <c r="B3470" s="1">
        <v>46109</v>
      </c>
      <c r="C3470" s="3">
        <v>1</v>
      </c>
      <c r="D3470" t="s">
        <v>130</v>
      </c>
      <c r="E3470" t="s">
        <v>152</v>
      </c>
      <c r="F3470" t="s">
        <v>152</v>
      </c>
      <c r="G3470" t="s">
        <v>130</v>
      </c>
      <c r="H3470" t="s">
        <v>157</v>
      </c>
      <c r="I3470" t="str">
        <f>TRIM(SUBSTITUTE(Table1[[#This Row],[Player]], " ", ""))</f>
        <v>J.Conrad</v>
      </c>
      <c r="J3470">
        <v>3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f t="shared" si="150"/>
        <v>1</v>
      </c>
      <c r="W3470" t="s">
        <v>7</v>
      </c>
      <c r="X3470" s="3">
        <v>3</v>
      </c>
      <c r="Y3470">
        <v>0</v>
      </c>
      <c r="AF3470">
        <f>Table1[[#This Row],[AB]]+Table1[[#This Row],[BB]]+Table1[[#This Row],[SF]]</f>
        <v>3</v>
      </c>
      <c r="AG3470">
        <f>Table1[[#This Row],[H]]+Table1[[#This Row],[BB]]</f>
        <v>1</v>
      </c>
      <c r="AH3470">
        <f>Table1[[#This Row],[H]]-Table1[[#This Row],[2B]]-Table1[[#This Row],[3B]]-Table1[[#This Row],[HR]]</f>
        <v>1</v>
      </c>
      <c r="AI3470" s="3">
        <f>IF(Table1[[#This Row],[Team_Game_Number]] &gt;_xlfn.MAXIFS(Table1[Team_Game_Number],Table1[Team],Table1[[#This Row],[Team]]) - 5,1,0)</f>
        <v>1</v>
      </c>
      <c r="AJ3470" cm="1">
        <f t="array" ref="AJ3470">MATCH(Table1[[#This Row],[Game_ID]],_xlfn.UNIQUE(_xlfn._xlws.FILTER(Table1[Game_ID],Table1[Team]=Table1[[#This Row],[Team]])),0)</f>
        <v>24</v>
      </c>
      <c r="AK3470">
        <f>IF(Table1[[#This Row],[Last5_Flag]]=1,1,0)</f>
        <v>1</v>
      </c>
      <c r="AL3470">
        <f>COUNTIFS(
    Table1[Player Name], Table1[[#This Row],[Player Name]],
    Table1[Position], Table1[[#This Row],[Position]]
)</f>
        <v>26</v>
      </c>
      <c r="AM3470" t="str" cm="1">
        <f t="array" ref="AM34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471" spans="1:39" x14ac:dyDescent="0.2">
      <c r="A3471" t="str">
        <f>TEXT(Table1[[#This Row],[Date]],"yyyymmdd") &amp; "_" &amp; (LEFT(D3471,3) &amp; "_" &amp; LEFT(E3471,3) &amp; "_" &amp; (Table1[[#This Row],[Game_no.]]))</f>
        <v>20260328_WVS_Wes_1</v>
      </c>
      <c r="B3471" s="1">
        <v>46109</v>
      </c>
      <c r="C3471" s="3">
        <v>1</v>
      </c>
      <c r="D3471" t="s">
        <v>130</v>
      </c>
      <c r="E3471" t="s">
        <v>152</v>
      </c>
      <c r="F3471" t="s">
        <v>152</v>
      </c>
      <c r="G3471" t="s">
        <v>130</v>
      </c>
      <c r="H3471" t="s">
        <v>159</v>
      </c>
      <c r="I3471" t="str">
        <f>TRIM(SUBSTITUTE(Table1[[#This Row],[Player]], " ", ""))</f>
        <v>R.Mangold</v>
      </c>
      <c r="J3471">
        <v>3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f t="shared" si="150"/>
        <v>0</v>
      </c>
      <c r="W3471" t="s">
        <v>8</v>
      </c>
      <c r="X3471" s="3">
        <v>4</v>
      </c>
      <c r="Y3471">
        <v>0</v>
      </c>
      <c r="AF3471">
        <f>Table1[[#This Row],[AB]]+Table1[[#This Row],[BB]]+Table1[[#This Row],[SF]]</f>
        <v>3</v>
      </c>
      <c r="AG3471">
        <f>Table1[[#This Row],[H]]+Table1[[#This Row],[BB]]</f>
        <v>0</v>
      </c>
      <c r="AH3471">
        <f>Table1[[#This Row],[H]]-Table1[[#This Row],[2B]]-Table1[[#This Row],[3B]]-Table1[[#This Row],[HR]]</f>
        <v>0</v>
      </c>
      <c r="AI3471" s="3">
        <f>IF(Table1[[#This Row],[Team_Game_Number]] &gt;_xlfn.MAXIFS(Table1[Team_Game_Number],Table1[Team],Table1[[#This Row],[Team]]) - 5,1,0)</f>
        <v>1</v>
      </c>
      <c r="AJ3471" cm="1">
        <f t="array" ref="AJ3471">MATCH(Table1[[#This Row],[Game_ID]],_xlfn.UNIQUE(_xlfn._xlws.FILTER(Table1[Game_ID],Table1[Team]=Table1[[#This Row],[Team]])),0)</f>
        <v>24</v>
      </c>
      <c r="AK3471">
        <f>IF(Table1[[#This Row],[Last5_Flag]]=1,1,0)</f>
        <v>1</v>
      </c>
      <c r="AL3471">
        <f>COUNTIFS(
    Table1[Player Name], Table1[[#This Row],[Player Name]],
    Table1[Position], Table1[[#This Row],[Position]]
)</f>
        <v>9</v>
      </c>
      <c r="AM3471" t="str" cm="1">
        <f t="array" ref="AM34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472" spans="1:39" x14ac:dyDescent="0.2">
      <c r="A3472" t="str">
        <f>TEXT(Table1[[#This Row],[Date]],"yyyymmdd") &amp; "_" &amp; (LEFT(D3472,3) &amp; "_" &amp; LEFT(E3472,3) &amp; "_" &amp; (Table1[[#This Row],[Game_no.]]))</f>
        <v>20260328_WVS_Wes_1</v>
      </c>
      <c r="B3472" s="1">
        <v>46109</v>
      </c>
      <c r="C3472" s="3">
        <v>1</v>
      </c>
      <c r="D3472" t="s">
        <v>130</v>
      </c>
      <c r="E3472" t="s">
        <v>152</v>
      </c>
      <c r="F3472" t="s">
        <v>152</v>
      </c>
      <c r="G3472" t="s">
        <v>130</v>
      </c>
      <c r="H3472" t="s">
        <v>191</v>
      </c>
      <c r="I3472" t="str">
        <f>TRIM(SUBSTITUTE(Table1[[#This Row],[Player]], " ", ""))</f>
        <v>R.Ward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f t="shared" si="150"/>
        <v>0</v>
      </c>
      <c r="W3472" t="s">
        <v>73</v>
      </c>
      <c r="X3472" s="3"/>
      <c r="Y3472">
        <v>0</v>
      </c>
      <c r="AF3472">
        <f>Table1[[#This Row],[AB]]+Table1[[#This Row],[BB]]+Table1[[#This Row],[SF]]</f>
        <v>0</v>
      </c>
      <c r="AG3472">
        <f>Table1[[#This Row],[H]]+Table1[[#This Row],[BB]]</f>
        <v>0</v>
      </c>
      <c r="AH3472">
        <f>Table1[[#This Row],[H]]-Table1[[#This Row],[2B]]-Table1[[#This Row],[3B]]-Table1[[#This Row],[HR]]</f>
        <v>0</v>
      </c>
      <c r="AI3472" s="3">
        <f>IF(Table1[[#This Row],[Team_Game_Number]] &gt;_xlfn.MAXIFS(Table1[Team_Game_Number],Table1[Team],Table1[[#This Row],[Team]]) - 5,1,0)</f>
        <v>1</v>
      </c>
      <c r="AJ3472" cm="1">
        <f t="array" ref="AJ3472">MATCH(Table1[[#This Row],[Game_ID]],_xlfn.UNIQUE(_xlfn._xlws.FILTER(Table1[Game_ID],Table1[Team]=Table1[[#This Row],[Team]])),0)</f>
        <v>24</v>
      </c>
      <c r="AK3472">
        <f>IF(Table1[[#This Row],[Last5_Flag]]=1,1,0)</f>
        <v>1</v>
      </c>
      <c r="AL3472">
        <f>COUNTIFS(
    Table1[Player Name], Table1[[#This Row],[Player Name]],
    Table1[Position], Table1[[#This Row],[Position]]
)</f>
        <v>20</v>
      </c>
      <c r="AM3472" t="str" cm="1">
        <f t="array" ref="AM34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473" spans="1:39" x14ac:dyDescent="0.2">
      <c r="A3473" t="str">
        <f>TEXT(Table1[[#This Row],[Date]],"yyyymmdd") &amp; "_" &amp; (LEFT(D3473,3) &amp; "_" &amp; LEFT(E3473,3) &amp; "_" &amp; (Table1[[#This Row],[Game_no.]]))</f>
        <v>20260328_WVS_Wes_1</v>
      </c>
      <c r="B3473" s="1">
        <v>46109</v>
      </c>
      <c r="C3473" s="3">
        <v>1</v>
      </c>
      <c r="D3473" t="s">
        <v>130</v>
      </c>
      <c r="E3473" t="s">
        <v>152</v>
      </c>
      <c r="F3473" t="s">
        <v>152</v>
      </c>
      <c r="G3473" t="s">
        <v>130</v>
      </c>
      <c r="H3473" t="s">
        <v>158</v>
      </c>
      <c r="I3473" t="str">
        <f>TRIM(SUBSTITUTE(Table1[[#This Row],[Player]], " ", ""))</f>
        <v>A.Davis</v>
      </c>
      <c r="J3473">
        <v>3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f t="shared" si="150"/>
        <v>0</v>
      </c>
      <c r="W3473" t="s">
        <v>231</v>
      </c>
      <c r="X3473" s="3">
        <v>5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f>Table1[[#This Row],[AB]]+Table1[[#This Row],[BB]]+Table1[[#This Row],[SF]]</f>
        <v>3</v>
      </c>
      <c r="AG3473">
        <f>Table1[[#This Row],[H]]+Table1[[#This Row],[BB]]</f>
        <v>0</v>
      </c>
      <c r="AH3473">
        <f>Table1[[#This Row],[H]]-Table1[[#This Row],[2B]]-Table1[[#This Row],[3B]]-Table1[[#This Row],[HR]]</f>
        <v>0</v>
      </c>
      <c r="AI3473" s="3">
        <f>IF(Table1[[#This Row],[Team_Game_Number]] &gt;_xlfn.MAXIFS(Table1[Team_Game_Number],Table1[Team],Table1[[#This Row],[Team]]) - 5,1,0)</f>
        <v>1</v>
      </c>
      <c r="AJ3473" cm="1">
        <f t="array" ref="AJ3473">MATCH(Table1[[#This Row],[Game_ID]],_xlfn.UNIQUE(_xlfn._xlws.FILTER(Table1[Game_ID],Table1[Team]=Table1[[#This Row],[Team]])),0)</f>
        <v>24</v>
      </c>
      <c r="AK3473">
        <f>IF(Table1[[#This Row],[Last5_Flag]]=1,1,0)</f>
        <v>1</v>
      </c>
      <c r="AL3473">
        <f>COUNTIFS(
    Table1[Player Name], Table1[[#This Row],[Player Name]],
    Table1[Position], Table1[[#This Row],[Position]]
)</f>
        <v>6</v>
      </c>
      <c r="AM3473" t="str" cm="1">
        <f t="array" ref="AM34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3474" spans="1:39" x14ac:dyDescent="0.2">
      <c r="A3474" t="str">
        <f>TEXT(Table1[[#This Row],[Date]],"yyyymmdd") &amp; "_" &amp; (LEFT(D3474,3) &amp; "_" &amp; LEFT(E3474,3) &amp; "_" &amp; (Table1[[#This Row],[Game_no.]]))</f>
        <v>20260328_WVS_Wes_1</v>
      </c>
      <c r="B3474" s="1">
        <v>46109</v>
      </c>
      <c r="C3474" s="3">
        <v>1</v>
      </c>
      <c r="D3474" t="s">
        <v>130</v>
      </c>
      <c r="E3474" t="s">
        <v>152</v>
      </c>
      <c r="F3474" t="s">
        <v>152</v>
      </c>
      <c r="G3474" t="s">
        <v>130</v>
      </c>
      <c r="H3474" t="s">
        <v>153</v>
      </c>
      <c r="I3474" t="str">
        <f>TRIM(SUBSTITUTE(Table1[[#This Row],[Player]], " ", ""))</f>
        <v>J.Morr</v>
      </c>
      <c r="J3474">
        <v>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f t="shared" si="150"/>
        <v>0</v>
      </c>
      <c r="W3474" t="s">
        <v>52</v>
      </c>
      <c r="X3474" s="3">
        <v>6</v>
      </c>
      <c r="Y3474">
        <v>0</v>
      </c>
      <c r="AF3474">
        <f>Table1[[#This Row],[AB]]+Table1[[#This Row],[BB]]+Table1[[#This Row],[SF]]</f>
        <v>2</v>
      </c>
      <c r="AG3474">
        <f>Table1[[#This Row],[H]]+Table1[[#This Row],[BB]]</f>
        <v>0</v>
      </c>
      <c r="AH3474">
        <f>Table1[[#This Row],[H]]-Table1[[#This Row],[2B]]-Table1[[#This Row],[3B]]-Table1[[#This Row],[HR]]</f>
        <v>0</v>
      </c>
      <c r="AI3474" s="3">
        <f>IF(Table1[[#This Row],[Team_Game_Number]] &gt;_xlfn.MAXIFS(Table1[Team_Game_Number],Table1[Team],Table1[[#This Row],[Team]]) - 5,1,0)</f>
        <v>1</v>
      </c>
      <c r="AJ3474" cm="1">
        <f t="array" ref="AJ3474">MATCH(Table1[[#This Row],[Game_ID]],_xlfn.UNIQUE(_xlfn._xlws.FILTER(Table1[Game_ID],Table1[Team]=Table1[[#This Row],[Team]])),0)</f>
        <v>24</v>
      </c>
      <c r="AK3474">
        <f>IF(Table1[[#This Row],[Last5_Flag]]=1,1,0)</f>
        <v>1</v>
      </c>
      <c r="AL3474">
        <f>COUNTIFS(
    Table1[Player Name], Table1[[#This Row],[Player Name]],
    Table1[Position], Table1[[#This Row],[Position]]
)</f>
        <v>14</v>
      </c>
      <c r="AM3474" t="str" cm="1">
        <f t="array" ref="AM34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475" spans="1:39" x14ac:dyDescent="0.2">
      <c r="A3475" t="str">
        <f>TEXT(Table1[[#This Row],[Date]],"yyyymmdd") &amp; "_" &amp; (LEFT(D3475,3) &amp; "_" &amp; LEFT(E3475,3) &amp; "_" &amp; (Table1[[#This Row],[Game_no.]]))</f>
        <v>20260328_WVS_Wes_1</v>
      </c>
      <c r="B3475" s="1">
        <v>46109</v>
      </c>
      <c r="C3475" s="3">
        <v>1</v>
      </c>
      <c r="D3475" t="s">
        <v>130</v>
      </c>
      <c r="E3475" t="s">
        <v>152</v>
      </c>
      <c r="F3475" t="s">
        <v>152</v>
      </c>
      <c r="G3475" t="s">
        <v>130</v>
      </c>
      <c r="H3475" t="s">
        <v>230</v>
      </c>
      <c r="I3475" t="str">
        <f>TRIM(SUBSTITUTE(Table1[[#This Row],[Player]], " ", ""))</f>
        <v>I.McKee</v>
      </c>
      <c r="J3475">
        <v>2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f t="shared" si="150"/>
        <v>0</v>
      </c>
      <c r="W3475" t="s">
        <v>43</v>
      </c>
      <c r="X3475" s="3">
        <v>7</v>
      </c>
      <c r="Y3475">
        <v>0</v>
      </c>
      <c r="AF3475">
        <f>Table1[[#This Row],[AB]]+Table1[[#This Row],[BB]]+Table1[[#This Row],[SF]]</f>
        <v>2</v>
      </c>
      <c r="AG3475">
        <f>Table1[[#This Row],[H]]+Table1[[#This Row],[BB]]</f>
        <v>0</v>
      </c>
      <c r="AH3475">
        <f>Table1[[#This Row],[H]]-Table1[[#This Row],[2B]]-Table1[[#This Row],[3B]]-Table1[[#This Row],[HR]]</f>
        <v>0</v>
      </c>
      <c r="AI3475" s="3">
        <f>IF(Table1[[#This Row],[Team_Game_Number]] &gt;_xlfn.MAXIFS(Table1[Team_Game_Number],Table1[Team],Table1[[#This Row],[Team]]) - 5,1,0)</f>
        <v>1</v>
      </c>
      <c r="AJ3475" cm="1">
        <f t="array" ref="AJ3475">MATCH(Table1[[#This Row],[Game_ID]],_xlfn.UNIQUE(_xlfn._xlws.FILTER(Table1[Game_ID],Table1[Team]=Table1[[#This Row],[Team]])),0)</f>
        <v>24</v>
      </c>
      <c r="AK3475">
        <f>IF(Table1[[#This Row],[Last5_Flag]]=1,1,0)</f>
        <v>1</v>
      </c>
      <c r="AL3475">
        <f>COUNTIFS(
    Table1[Player Name], Table1[[#This Row],[Player Name]],
    Table1[Position], Table1[[#This Row],[Position]]
)</f>
        <v>16</v>
      </c>
      <c r="AM3475" t="str" cm="1">
        <f t="array" ref="AM34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76" spans="1:39" x14ac:dyDescent="0.2">
      <c r="A3476" t="str">
        <f>TEXT(Table1[[#This Row],[Date]],"yyyymmdd") &amp; "_" &amp; (LEFT(D3476,3) &amp; "_" &amp; LEFT(E3476,3) &amp; "_" &amp; (Table1[[#This Row],[Game_no.]]))</f>
        <v>20260328_WVS_Wes_1</v>
      </c>
      <c r="B3476" s="1">
        <v>46109</v>
      </c>
      <c r="C3476" s="3">
        <v>1</v>
      </c>
      <c r="D3476" t="s">
        <v>130</v>
      </c>
      <c r="E3476" t="s">
        <v>152</v>
      </c>
      <c r="F3476" t="s">
        <v>152</v>
      </c>
      <c r="G3476" t="s">
        <v>130</v>
      </c>
      <c r="H3476" t="s">
        <v>235</v>
      </c>
      <c r="I3476" t="str">
        <f>TRIM(SUBSTITUTE(Table1[[#This Row],[Player]], " ", ""))</f>
        <v>A.Tapman</v>
      </c>
      <c r="J3476">
        <v>2</v>
      </c>
      <c r="K3476">
        <v>0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f t="shared" si="150"/>
        <v>0</v>
      </c>
      <c r="W3476" t="s">
        <v>164</v>
      </c>
      <c r="X3476" s="3">
        <v>8</v>
      </c>
      <c r="Y3476">
        <v>0</v>
      </c>
      <c r="Z3476">
        <v>6</v>
      </c>
      <c r="AA3476">
        <v>4</v>
      </c>
      <c r="AB3476">
        <v>2</v>
      </c>
      <c r="AC3476">
        <v>2</v>
      </c>
      <c r="AD3476">
        <v>1</v>
      </c>
      <c r="AE3476">
        <v>3</v>
      </c>
      <c r="AF3476">
        <f>Table1[[#This Row],[AB]]+Table1[[#This Row],[BB]]+Table1[[#This Row],[SF]]</f>
        <v>2</v>
      </c>
      <c r="AG3476">
        <f>Table1[[#This Row],[H]]+Table1[[#This Row],[BB]]</f>
        <v>0</v>
      </c>
      <c r="AH3476">
        <f>Table1[[#This Row],[H]]-Table1[[#This Row],[2B]]-Table1[[#This Row],[3B]]-Table1[[#This Row],[HR]]</f>
        <v>0</v>
      </c>
      <c r="AI3476" s="3">
        <f>IF(Table1[[#This Row],[Team_Game_Number]] &gt;_xlfn.MAXIFS(Table1[Team_Game_Number],Table1[Team],Table1[[#This Row],[Team]]) - 5,1,0)</f>
        <v>1</v>
      </c>
      <c r="AJ3476" cm="1">
        <f t="array" ref="AJ3476">MATCH(Table1[[#This Row],[Game_ID]],_xlfn.UNIQUE(_xlfn._xlws.FILTER(Table1[Game_ID],Table1[Team]=Table1[[#This Row],[Team]])),0)</f>
        <v>24</v>
      </c>
      <c r="AK3476">
        <f>IF(Table1[[#This Row],[Last5_Flag]]=1,1,0)</f>
        <v>1</v>
      </c>
      <c r="AL3476">
        <f>COUNTIFS(
    Table1[Player Name], Table1[[#This Row],[Player Name]],
    Table1[Position], Table1[[#This Row],[Position]]
)</f>
        <v>2</v>
      </c>
      <c r="AM3476" t="str" cm="1">
        <f t="array" ref="AM34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477" spans="1:39" x14ac:dyDescent="0.2">
      <c r="A3477" t="str">
        <f>TEXT(Table1[[#This Row],[Date]],"yyyymmdd") &amp; "_" &amp; (LEFT(D3477,3) &amp; "_" &amp; LEFT(E3477,3) &amp; "_" &amp; (Table1[[#This Row],[Game_no.]]))</f>
        <v>20260328_WVS_Wes_1</v>
      </c>
      <c r="B3477" s="1">
        <v>46109</v>
      </c>
      <c r="C3477" s="3">
        <v>1</v>
      </c>
      <c r="D3477" t="s">
        <v>130</v>
      </c>
      <c r="E3477" t="s">
        <v>152</v>
      </c>
      <c r="F3477" t="s">
        <v>152</v>
      </c>
      <c r="G3477" t="s">
        <v>130</v>
      </c>
      <c r="H3477" t="s">
        <v>195</v>
      </c>
      <c r="I3477" t="str">
        <f>TRIM(SUBSTITUTE(Table1[[#This Row],[Player]], " ", ""))</f>
        <v>K.Harris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f t="shared" si="150"/>
        <v>0</v>
      </c>
      <c r="W3477" t="s">
        <v>73</v>
      </c>
      <c r="X3477" s="3"/>
      <c r="Y3477">
        <v>0</v>
      </c>
      <c r="AF3477">
        <f>Table1[[#This Row],[AB]]+Table1[[#This Row],[BB]]+Table1[[#This Row],[SF]]</f>
        <v>0</v>
      </c>
      <c r="AG3477">
        <f>Table1[[#This Row],[H]]+Table1[[#This Row],[BB]]</f>
        <v>0</v>
      </c>
      <c r="AH3477">
        <f>Table1[[#This Row],[H]]-Table1[[#This Row],[2B]]-Table1[[#This Row],[3B]]-Table1[[#This Row],[HR]]</f>
        <v>0</v>
      </c>
      <c r="AI3477" s="3">
        <f>IF(Table1[[#This Row],[Team_Game_Number]] &gt;_xlfn.MAXIFS(Table1[Team_Game_Number],Table1[Team],Table1[[#This Row],[Team]]) - 5,1,0)</f>
        <v>1</v>
      </c>
      <c r="AJ3477" cm="1">
        <f t="array" ref="AJ3477">MATCH(Table1[[#This Row],[Game_ID]],_xlfn.UNIQUE(_xlfn._xlws.FILTER(Table1[Game_ID],Table1[Team]=Table1[[#This Row],[Team]])),0)</f>
        <v>24</v>
      </c>
      <c r="AK3477">
        <f>IF(Table1[[#This Row],[Last5_Flag]]=1,1,0)</f>
        <v>1</v>
      </c>
      <c r="AL3477">
        <f>COUNTIFS(
    Table1[Player Name], Table1[[#This Row],[Player Name]],
    Table1[Position], Table1[[#This Row],[Position]]
)</f>
        <v>11</v>
      </c>
      <c r="AM3477" t="str" cm="1">
        <f t="array" ref="AM34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478" spans="1:39" x14ac:dyDescent="0.2">
      <c r="A3478" t="str">
        <f>TEXT(Table1[[#This Row],[Date]],"yyyymmdd") &amp; "_" &amp; (LEFT(D3478,3) &amp; "_" &amp; LEFT(E3478,3) &amp; "_" &amp; (Table1[[#This Row],[Game_no.]]))</f>
        <v>20260328_WVS_Wes_1</v>
      </c>
      <c r="B3478" s="1">
        <v>46109</v>
      </c>
      <c r="C3478" s="3">
        <v>1</v>
      </c>
      <c r="D3478" t="s">
        <v>130</v>
      </c>
      <c r="E3478" t="s">
        <v>152</v>
      </c>
      <c r="F3478" t="s">
        <v>152</v>
      </c>
      <c r="G3478" t="s">
        <v>130</v>
      </c>
      <c r="H3478" t="s">
        <v>155</v>
      </c>
      <c r="I3478" t="str">
        <f>TRIM(SUBSTITUTE(Table1[[#This Row],[Player]], " ", ""))</f>
        <v>S.Harris</v>
      </c>
      <c r="J3478">
        <v>1</v>
      </c>
      <c r="K3478">
        <v>0</v>
      </c>
      <c r="L3478">
        <v>0</v>
      </c>
      <c r="M3478">
        <v>0</v>
      </c>
      <c r="N3478">
        <v>1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f t="shared" si="150"/>
        <v>0</v>
      </c>
      <c r="W3478" t="s">
        <v>54</v>
      </c>
      <c r="X3478" s="3">
        <v>9</v>
      </c>
      <c r="Y3478">
        <v>0</v>
      </c>
      <c r="AF3478">
        <f>Table1[[#This Row],[AB]]+Table1[[#This Row],[BB]]+Table1[[#This Row],[SF]]</f>
        <v>2</v>
      </c>
      <c r="AG3478">
        <f>Table1[[#This Row],[H]]+Table1[[#This Row],[BB]]</f>
        <v>1</v>
      </c>
      <c r="AH3478">
        <f>Table1[[#This Row],[H]]-Table1[[#This Row],[2B]]-Table1[[#This Row],[3B]]-Table1[[#This Row],[HR]]</f>
        <v>0</v>
      </c>
      <c r="AI3478" s="3">
        <f>IF(Table1[[#This Row],[Team_Game_Number]] &gt;_xlfn.MAXIFS(Table1[Team_Game_Number],Table1[Team],Table1[[#This Row],[Team]]) - 5,1,0)</f>
        <v>1</v>
      </c>
      <c r="AJ3478" cm="1">
        <f t="array" ref="AJ3478">MATCH(Table1[[#This Row],[Game_ID]],_xlfn.UNIQUE(_xlfn._xlws.FILTER(Table1[Game_ID],Table1[Team]=Table1[[#This Row],[Team]])),0)</f>
        <v>24</v>
      </c>
      <c r="AK3478">
        <f>IF(Table1[[#This Row],[Last5_Flag]]=1,1,0)</f>
        <v>1</v>
      </c>
      <c r="AL3478">
        <f>COUNTIFS(
    Table1[Player Name], Table1[[#This Row],[Player Name]],
    Table1[Position], Table1[[#This Row],[Position]]
)</f>
        <v>5</v>
      </c>
      <c r="AM3478" t="str" cm="1">
        <f t="array" ref="AM34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79" spans="1:39" x14ac:dyDescent="0.2">
      <c r="A3479" t="str">
        <f>TEXT(Table1[[#This Row],[Date]],"yyyymmdd") &amp; "_" &amp; (LEFT(D3479,3) &amp; "_" &amp; LEFT(E3479,3) &amp; "_" &amp; (Table1[[#This Row],[Game_no.]]))</f>
        <v>20260328_WVS_Wes_1</v>
      </c>
      <c r="B3479" s="1">
        <v>46109</v>
      </c>
      <c r="C3479" s="3">
        <v>1</v>
      </c>
      <c r="D3479" t="s">
        <v>130</v>
      </c>
      <c r="E3479" t="s">
        <v>152</v>
      </c>
      <c r="F3479" t="s">
        <v>152</v>
      </c>
      <c r="G3479" t="s">
        <v>130</v>
      </c>
      <c r="H3479" t="s">
        <v>160</v>
      </c>
      <c r="I3479" t="str">
        <f>TRIM(SUBSTITUTE(Table1[[#This Row],[Player]], " ", ""))</f>
        <v>M.Johnson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f t="shared" si="150"/>
        <v>0</v>
      </c>
      <c r="W3479" t="s">
        <v>53</v>
      </c>
      <c r="X3479" s="3"/>
      <c r="Y3479">
        <v>0</v>
      </c>
      <c r="AF3479">
        <f>Table1[[#This Row],[AB]]+Table1[[#This Row],[BB]]+Table1[[#This Row],[SF]]</f>
        <v>0</v>
      </c>
      <c r="AG3479">
        <f>Table1[[#This Row],[H]]+Table1[[#This Row],[BB]]</f>
        <v>0</v>
      </c>
      <c r="AH3479">
        <f>Table1[[#This Row],[H]]-Table1[[#This Row],[2B]]-Table1[[#This Row],[3B]]-Table1[[#This Row],[HR]]</f>
        <v>0</v>
      </c>
      <c r="AI3479" s="3">
        <f>IF(Table1[[#This Row],[Team_Game_Number]] &gt;_xlfn.MAXIFS(Table1[Team_Game_Number],Table1[Team],Table1[[#This Row],[Team]]) - 5,1,0)</f>
        <v>1</v>
      </c>
      <c r="AJ3479" cm="1">
        <f t="array" ref="AJ3479">MATCH(Table1[[#This Row],[Game_ID]],_xlfn.UNIQUE(_xlfn._xlws.FILTER(Table1[Game_ID],Table1[Team]=Table1[[#This Row],[Team]])),0)</f>
        <v>24</v>
      </c>
      <c r="AK3479">
        <f>IF(Table1[[#This Row],[Last5_Flag]]=1,1,0)</f>
        <v>1</v>
      </c>
      <c r="AL3479">
        <f>COUNTIFS(
    Table1[Player Name], Table1[[#This Row],[Player Name]],
    Table1[Position], Table1[[#This Row],[Position]]
)</f>
        <v>4</v>
      </c>
      <c r="AM3479" t="str" cm="1">
        <f t="array" ref="AM34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480" spans="1:39" x14ac:dyDescent="0.2">
      <c r="A3480" t="str">
        <f>TEXT(Table1[[#This Row],[Date]],"yyyymmdd") &amp; "_" &amp; (LEFT(D3480,3) &amp; "_" &amp; LEFT(E3480,3) &amp; "_" &amp; (Table1[[#This Row],[Game_no.]]))</f>
        <v>20260328_Gle_WVW_2</v>
      </c>
      <c r="B3480" s="1">
        <v>46109</v>
      </c>
      <c r="C3480" s="3">
        <v>2</v>
      </c>
      <c r="D3480" t="s">
        <v>71</v>
      </c>
      <c r="E3480" t="s">
        <v>286</v>
      </c>
      <c r="F3480" t="s">
        <v>71</v>
      </c>
      <c r="G3480" t="s">
        <v>286</v>
      </c>
      <c r="H3480" t="s">
        <v>78</v>
      </c>
      <c r="I3480" t="str">
        <f>TRIM(SUBSTITUTE(Table1[[#This Row],[Player]], " ", ""))</f>
        <v>S.McDaniels</v>
      </c>
      <c r="J3480">
        <v>4</v>
      </c>
      <c r="K3480">
        <v>1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f t="shared" si="150"/>
        <v>1</v>
      </c>
      <c r="W3480" t="s">
        <v>53</v>
      </c>
      <c r="X3480" s="3">
        <v>1</v>
      </c>
      <c r="Y3480">
        <v>0</v>
      </c>
      <c r="AF3480">
        <f>Table1[[#This Row],[AB]]+Table1[[#This Row],[BB]]+Table1[[#This Row],[SF]]</f>
        <v>4</v>
      </c>
      <c r="AG3480">
        <f>Table1[[#This Row],[H]]+Table1[[#This Row],[BB]]</f>
        <v>1</v>
      </c>
      <c r="AH3480">
        <f>Table1[[#This Row],[H]]-Table1[[#This Row],[2B]]-Table1[[#This Row],[3B]]-Table1[[#This Row],[HR]]</f>
        <v>1</v>
      </c>
      <c r="AI3480" s="3">
        <f>IF(Table1[[#This Row],[Team_Game_Number]] &gt;_xlfn.MAXIFS(Table1[Team_Game_Number],Table1[Team],Table1[[#This Row],[Team]]) - 5,1,0)</f>
        <v>1</v>
      </c>
      <c r="AJ3480" cm="1">
        <f t="array" ref="AJ3480">MATCH(Table1[[#This Row],[Game_ID]],_xlfn.UNIQUE(_xlfn._xlws.FILTER(Table1[Game_ID],Table1[Team]=Table1[[#This Row],[Team]])),0)</f>
        <v>28</v>
      </c>
      <c r="AK3480">
        <f>IF(Table1[[#This Row],[Last5_Flag]]=1,1,0)</f>
        <v>1</v>
      </c>
      <c r="AL3480">
        <f>COUNTIFS(
    Table1[Player Name], Table1[[#This Row],[Player Name]],
    Table1[Position], Table1[[#This Row],[Position]]
)</f>
        <v>30</v>
      </c>
      <c r="AM3480" t="str" cm="1">
        <f t="array" ref="AM34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481" spans="1:39" x14ac:dyDescent="0.2">
      <c r="A3481" t="str">
        <f>TEXT(Table1[[#This Row],[Date]],"yyyymmdd") &amp; "_" &amp; (LEFT(D3481,3) &amp; "_" &amp; LEFT(E3481,3) &amp; "_" &amp; (Table1[[#This Row],[Game_no.]]))</f>
        <v>20260328_Gle_WVW_2</v>
      </c>
      <c r="B3481" s="1">
        <v>46109</v>
      </c>
      <c r="C3481" s="3">
        <v>2</v>
      </c>
      <c r="D3481" t="s">
        <v>71</v>
      </c>
      <c r="E3481" t="s">
        <v>286</v>
      </c>
      <c r="F3481" t="s">
        <v>71</v>
      </c>
      <c r="G3481" t="s">
        <v>286</v>
      </c>
      <c r="H3481" t="s">
        <v>80</v>
      </c>
      <c r="I3481" t="str">
        <f>TRIM(SUBSTITUTE(Table1[[#This Row],[Player]], " ", ""))</f>
        <v>Z.Seda</v>
      </c>
      <c r="J3481">
        <v>2</v>
      </c>
      <c r="K3481">
        <v>2</v>
      </c>
      <c r="L3481">
        <v>0</v>
      </c>
      <c r="M3481">
        <v>1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f t="shared" si="150"/>
        <v>0</v>
      </c>
      <c r="W3481" t="s">
        <v>7</v>
      </c>
      <c r="X3481" s="3">
        <v>2</v>
      </c>
      <c r="Y3481">
        <v>0</v>
      </c>
      <c r="AF3481">
        <f>Table1[[#This Row],[AB]]+Table1[[#This Row],[BB]]+Table1[[#This Row],[SF]]</f>
        <v>3</v>
      </c>
      <c r="AG3481">
        <f>Table1[[#This Row],[H]]+Table1[[#This Row],[BB]]</f>
        <v>1</v>
      </c>
      <c r="AH3481">
        <f>Table1[[#This Row],[H]]-Table1[[#This Row],[2B]]-Table1[[#This Row],[3B]]-Table1[[#This Row],[HR]]</f>
        <v>0</v>
      </c>
      <c r="AI3481" s="3">
        <f>IF(Table1[[#This Row],[Team_Game_Number]] &gt;_xlfn.MAXIFS(Table1[Team_Game_Number],Table1[Team],Table1[[#This Row],[Team]]) - 5,1,0)</f>
        <v>1</v>
      </c>
      <c r="AJ3481" cm="1">
        <f t="array" ref="AJ3481">MATCH(Table1[[#This Row],[Game_ID]],_xlfn.UNIQUE(_xlfn._xlws.FILTER(Table1[Game_ID],Table1[Team]=Table1[[#This Row],[Team]])),0)</f>
        <v>28</v>
      </c>
      <c r="AK3481">
        <f>IF(Table1[[#This Row],[Last5_Flag]]=1,1,0)</f>
        <v>1</v>
      </c>
      <c r="AL3481">
        <f>COUNTIFS(
    Table1[Player Name], Table1[[#This Row],[Player Name]],
    Table1[Position], Table1[[#This Row],[Position]]
)</f>
        <v>30</v>
      </c>
      <c r="AM3481" t="str" cm="1">
        <f t="array" ref="AM34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482" spans="1:39" x14ac:dyDescent="0.2">
      <c r="A3482" t="str">
        <f>TEXT(Table1[[#This Row],[Date]],"yyyymmdd") &amp; "_" &amp; (LEFT(D3482,3) &amp; "_" &amp; LEFT(E3482,3) &amp; "_" &amp; (Table1[[#This Row],[Game_no.]]))</f>
        <v>20260328_Gle_WVW_2</v>
      </c>
      <c r="B3482" s="1">
        <v>46109</v>
      </c>
      <c r="C3482" s="3">
        <v>2</v>
      </c>
      <c r="D3482" t="s">
        <v>71</v>
      </c>
      <c r="E3482" t="s">
        <v>286</v>
      </c>
      <c r="F3482" t="s">
        <v>71</v>
      </c>
      <c r="G3482" t="s">
        <v>286</v>
      </c>
      <c r="H3482" t="s">
        <v>79</v>
      </c>
      <c r="I3482" t="str">
        <f>TRIM(SUBSTITUTE(Table1[[#This Row],[Player]], " ", ""))</f>
        <v>D.Warnick</v>
      </c>
      <c r="J3482">
        <v>3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f t="shared" si="150"/>
        <v>0</v>
      </c>
      <c r="W3482" t="s">
        <v>48</v>
      </c>
      <c r="X3482" s="3">
        <v>3</v>
      </c>
      <c r="Y3482">
        <v>0</v>
      </c>
      <c r="AF3482">
        <f>Table1[[#This Row],[AB]]+Table1[[#This Row],[BB]]+Table1[[#This Row],[SF]]</f>
        <v>3</v>
      </c>
      <c r="AG3482">
        <f>Table1[[#This Row],[H]]+Table1[[#This Row],[BB]]</f>
        <v>0</v>
      </c>
      <c r="AH3482">
        <f>Table1[[#This Row],[H]]-Table1[[#This Row],[2B]]-Table1[[#This Row],[3B]]-Table1[[#This Row],[HR]]</f>
        <v>0</v>
      </c>
      <c r="AI3482" s="3">
        <f>IF(Table1[[#This Row],[Team_Game_Number]] &gt;_xlfn.MAXIFS(Table1[Team_Game_Number],Table1[Team],Table1[[#This Row],[Team]]) - 5,1,0)</f>
        <v>1</v>
      </c>
      <c r="AJ3482" cm="1">
        <f t="array" ref="AJ3482">MATCH(Table1[[#This Row],[Game_ID]],_xlfn.UNIQUE(_xlfn._xlws.FILTER(Table1[Game_ID],Table1[Team]=Table1[[#This Row],[Team]])),0)</f>
        <v>28</v>
      </c>
      <c r="AK3482">
        <f>IF(Table1[[#This Row],[Last5_Flag]]=1,1,0)</f>
        <v>1</v>
      </c>
      <c r="AL3482">
        <f>COUNTIFS(
    Table1[Player Name], Table1[[#This Row],[Player Name]],
    Table1[Position], Table1[[#This Row],[Position]]
)</f>
        <v>30</v>
      </c>
      <c r="AM3482" t="str" cm="1">
        <f t="array" ref="AM34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483" spans="1:39" x14ac:dyDescent="0.2">
      <c r="A3483" t="str">
        <f>TEXT(Table1[[#This Row],[Date]],"yyyymmdd") &amp; "_" &amp; (LEFT(D3483,3) &amp; "_" &amp; LEFT(E3483,3) &amp; "_" &amp; (Table1[[#This Row],[Game_no.]]))</f>
        <v>20260328_Gle_WVW_2</v>
      </c>
      <c r="B3483" s="1">
        <v>46109</v>
      </c>
      <c r="C3483" s="3">
        <v>2</v>
      </c>
      <c r="D3483" t="s">
        <v>71</v>
      </c>
      <c r="E3483" t="s">
        <v>286</v>
      </c>
      <c r="F3483" t="s">
        <v>71</v>
      </c>
      <c r="G3483" t="s">
        <v>286</v>
      </c>
      <c r="H3483" t="s">
        <v>82</v>
      </c>
      <c r="I3483" t="str">
        <f>TRIM(SUBSTITUTE(Table1[[#This Row],[Player]], " ", ""))</f>
        <v>E.Nolan</v>
      </c>
      <c r="J3483">
        <v>3</v>
      </c>
      <c r="K3483">
        <v>0</v>
      </c>
      <c r="L3483">
        <v>2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f t="shared" si="150"/>
        <v>2</v>
      </c>
      <c r="W3483" t="s">
        <v>52</v>
      </c>
      <c r="X3483" s="3">
        <v>4</v>
      </c>
      <c r="Y3483">
        <v>0</v>
      </c>
      <c r="AF3483">
        <f>Table1[[#This Row],[AB]]+Table1[[#This Row],[BB]]+Table1[[#This Row],[SF]]</f>
        <v>3</v>
      </c>
      <c r="AG3483">
        <f>Table1[[#This Row],[H]]+Table1[[#This Row],[BB]]</f>
        <v>2</v>
      </c>
      <c r="AH3483">
        <f>Table1[[#This Row],[H]]-Table1[[#This Row],[2B]]-Table1[[#This Row],[3B]]-Table1[[#This Row],[HR]]</f>
        <v>2</v>
      </c>
      <c r="AI3483" s="3">
        <f>IF(Table1[[#This Row],[Team_Game_Number]] &gt;_xlfn.MAXIFS(Table1[Team_Game_Number],Table1[Team],Table1[[#This Row],[Team]]) - 5,1,0)</f>
        <v>1</v>
      </c>
      <c r="AJ3483" cm="1">
        <f t="array" ref="AJ3483">MATCH(Table1[[#This Row],[Game_ID]],_xlfn.UNIQUE(_xlfn._xlws.FILTER(Table1[Game_ID],Table1[Team]=Table1[[#This Row],[Team]])),0)</f>
        <v>28</v>
      </c>
      <c r="AK3483">
        <f>IF(Table1[[#This Row],[Last5_Flag]]=1,1,0)</f>
        <v>1</v>
      </c>
      <c r="AL3483">
        <f>COUNTIFS(
    Table1[Player Name], Table1[[#This Row],[Player Name]],
    Table1[Position], Table1[[#This Row],[Position]]
)</f>
        <v>25</v>
      </c>
      <c r="AM3483" t="str" cm="1">
        <f t="array" ref="AM34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484" spans="1:39" x14ac:dyDescent="0.2">
      <c r="A3484" t="str">
        <f>TEXT(Table1[[#This Row],[Date]],"yyyymmdd") &amp; "_" &amp; (LEFT(D3484,3) &amp; "_" &amp; LEFT(E3484,3) &amp; "_" &amp; (Table1[[#This Row],[Game_no.]]))</f>
        <v>20260328_Gle_WVW_2</v>
      </c>
      <c r="B3484" s="1">
        <v>46109</v>
      </c>
      <c r="C3484" s="3">
        <v>2</v>
      </c>
      <c r="D3484" t="s">
        <v>71</v>
      </c>
      <c r="E3484" t="s">
        <v>286</v>
      </c>
      <c r="F3484" t="s">
        <v>71</v>
      </c>
      <c r="G3484" t="s">
        <v>286</v>
      </c>
      <c r="H3484" t="s">
        <v>86</v>
      </c>
      <c r="I3484" t="str">
        <f>TRIM(SUBSTITUTE(Table1[[#This Row],[Player]], " ", ""))</f>
        <v>A.Hicks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f t="shared" si="150"/>
        <v>0</v>
      </c>
      <c r="W3484" t="s">
        <v>73</v>
      </c>
      <c r="X3484" s="3"/>
      <c r="Y3484">
        <v>0</v>
      </c>
      <c r="AF3484">
        <f>Table1[[#This Row],[AB]]+Table1[[#This Row],[BB]]+Table1[[#This Row],[SF]]</f>
        <v>0</v>
      </c>
      <c r="AG3484">
        <f>Table1[[#This Row],[H]]+Table1[[#This Row],[BB]]</f>
        <v>0</v>
      </c>
      <c r="AH3484">
        <f>Table1[[#This Row],[H]]-Table1[[#This Row],[2B]]-Table1[[#This Row],[3B]]-Table1[[#This Row],[HR]]</f>
        <v>0</v>
      </c>
      <c r="AI3484" s="3">
        <f>IF(Table1[[#This Row],[Team_Game_Number]] &gt;_xlfn.MAXIFS(Table1[Team_Game_Number],Table1[Team],Table1[[#This Row],[Team]]) - 5,1,0)</f>
        <v>1</v>
      </c>
      <c r="AJ3484" cm="1">
        <f t="array" ref="AJ3484">MATCH(Table1[[#This Row],[Game_ID]],_xlfn.UNIQUE(_xlfn._xlws.FILTER(Table1[Game_ID],Table1[Team]=Table1[[#This Row],[Team]])),0)</f>
        <v>28</v>
      </c>
      <c r="AK3484">
        <f>IF(Table1[[#This Row],[Last5_Flag]]=1,1,0)</f>
        <v>1</v>
      </c>
      <c r="AL3484">
        <f>COUNTIFS(
    Table1[Player Name], Table1[[#This Row],[Player Name]],
    Table1[Position], Table1[[#This Row],[Position]]
)</f>
        <v>20</v>
      </c>
      <c r="AM3484" t="str" cm="1">
        <f t="array" ref="AM34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485" spans="1:39" x14ac:dyDescent="0.2">
      <c r="A3485" t="str">
        <f>TEXT(Table1[[#This Row],[Date]],"yyyymmdd") &amp; "_" &amp; (LEFT(D3485,3) &amp; "_" &amp; LEFT(E3485,3) &amp; "_" &amp; (Table1[[#This Row],[Game_no.]]))</f>
        <v>20260328_Gle_WVW_2</v>
      </c>
      <c r="B3485" s="1">
        <v>46109</v>
      </c>
      <c r="C3485" s="3">
        <v>2</v>
      </c>
      <c r="D3485" t="s">
        <v>71</v>
      </c>
      <c r="E3485" t="s">
        <v>286</v>
      </c>
      <c r="F3485" t="s">
        <v>71</v>
      </c>
      <c r="G3485" t="s">
        <v>286</v>
      </c>
      <c r="H3485" t="s">
        <v>76</v>
      </c>
      <c r="I3485" t="str">
        <f>TRIM(SUBSTITUTE(Table1[[#This Row],[Player]], " ", ""))</f>
        <v>K.Goodman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f t="shared" si="150"/>
        <v>0</v>
      </c>
      <c r="W3485" t="s">
        <v>8</v>
      </c>
      <c r="X3485" s="3">
        <v>5</v>
      </c>
      <c r="Y3485">
        <v>0</v>
      </c>
      <c r="AF3485">
        <f>Table1[[#This Row],[AB]]+Table1[[#This Row],[BB]]+Table1[[#This Row],[SF]]</f>
        <v>1</v>
      </c>
      <c r="AG3485">
        <f>Table1[[#This Row],[H]]+Table1[[#This Row],[BB]]</f>
        <v>0</v>
      </c>
      <c r="AH3485">
        <f>Table1[[#This Row],[H]]-Table1[[#This Row],[2B]]-Table1[[#This Row],[3B]]-Table1[[#This Row],[HR]]</f>
        <v>0</v>
      </c>
      <c r="AI3485" s="3">
        <f>IF(Table1[[#This Row],[Team_Game_Number]] &gt;_xlfn.MAXIFS(Table1[Team_Game_Number],Table1[Team],Table1[[#This Row],[Team]]) - 5,1,0)</f>
        <v>1</v>
      </c>
      <c r="AJ3485" cm="1">
        <f t="array" ref="AJ3485">MATCH(Table1[[#This Row],[Game_ID]],_xlfn.UNIQUE(_xlfn._xlws.FILTER(Table1[Game_ID],Table1[Team]=Table1[[#This Row],[Team]])),0)</f>
        <v>28</v>
      </c>
      <c r="AK3485">
        <f>IF(Table1[[#This Row],[Last5_Flag]]=1,1,0)</f>
        <v>1</v>
      </c>
      <c r="AL3485">
        <f>COUNTIFS(
    Table1[Player Name], Table1[[#This Row],[Player Name]],
    Table1[Position], Table1[[#This Row],[Position]]
)</f>
        <v>13</v>
      </c>
      <c r="AM3485" t="str" cm="1">
        <f t="array" ref="AM34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486" spans="1:39" x14ac:dyDescent="0.2">
      <c r="A3486" t="str">
        <f>TEXT(Table1[[#This Row],[Date]],"yyyymmdd") &amp; "_" &amp; (LEFT(D3486,3) &amp; "_" &amp; LEFT(E3486,3) &amp; "_" &amp; (Table1[[#This Row],[Game_no.]]))</f>
        <v>20260328_Gle_WVW_2</v>
      </c>
      <c r="B3486" s="1">
        <v>46109</v>
      </c>
      <c r="C3486" s="3">
        <v>2</v>
      </c>
      <c r="D3486" t="s">
        <v>71</v>
      </c>
      <c r="E3486" t="s">
        <v>286</v>
      </c>
      <c r="F3486" t="s">
        <v>71</v>
      </c>
      <c r="G3486" t="s">
        <v>286</v>
      </c>
      <c r="H3486" t="s">
        <v>88</v>
      </c>
      <c r="I3486" t="str">
        <f>TRIM(SUBSTITUTE(Table1[[#This Row],[Player]], " ", ""))</f>
        <v>M.Duvall</v>
      </c>
      <c r="J3486">
        <v>1</v>
      </c>
      <c r="K3486">
        <v>0</v>
      </c>
      <c r="L3486">
        <v>1</v>
      </c>
      <c r="M3486">
        <v>1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f t="shared" si="150"/>
        <v>4</v>
      </c>
      <c r="W3486" t="s">
        <v>74</v>
      </c>
      <c r="X3486" s="3">
        <v>5</v>
      </c>
      <c r="Y3486">
        <v>0</v>
      </c>
      <c r="AF3486">
        <f>Table1[[#This Row],[AB]]+Table1[[#This Row],[BB]]+Table1[[#This Row],[SF]]</f>
        <v>1</v>
      </c>
      <c r="AG3486">
        <f>Table1[[#This Row],[H]]+Table1[[#This Row],[BB]]</f>
        <v>1</v>
      </c>
      <c r="AH3486">
        <f>Table1[[#This Row],[H]]-Table1[[#This Row],[2B]]-Table1[[#This Row],[3B]]-Table1[[#This Row],[HR]]</f>
        <v>0</v>
      </c>
      <c r="AI3486" s="3">
        <f>IF(Table1[[#This Row],[Team_Game_Number]] &gt;_xlfn.MAXIFS(Table1[Team_Game_Number],Table1[Team],Table1[[#This Row],[Team]]) - 5,1,0)</f>
        <v>1</v>
      </c>
      <c r="AJ3486" cm="1">
        <f t="array" ref="AJ3486">MATCH(Table1[[#This Row],[Game_ID]],_xlfn.UNIQUE(_xlfn._xlws.FILTER(Table1[Game_ID],Table1[Team]=Table1[[#This Row],[Team]])),0)</f>
        <v>28</v>
      </c>
      <c r="AK3486">
        <f>IF(Table1[[#This Row],[Last5_Flag]]=1,1,0)</f>
        <v>1</v>
      </c>
      <c r="AL3486">
        <f>COUNTIFS(
    Table1[Player Name], Table1[[#This Row],[Player Name]],
    Table1[Position], Table1[[#This Row],[Position]]
)</f>
        <v>5</v>
      </c>
      <c r="AM3486" t="str" cm="1">
        <f t="array" ref="AM34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487" spans="1:39" x14ac:dyDescent="0.2">
      <c r="A3487" t="str">
        <f>TEXT(Table1[[#This Row],[Date]],"yyyymmdd") &amp; "_" &amp; (LEFT(D3487,3) &amp; "_" &amp; LEFT(E3487,3) &amp; "_" &amp; (Table1[[#This Row],[Game_no.]]))</f>
        <v>20260328_Gle_WVW_2</v>
      </c>
      <c r="B3487" s="1">
        <v>46109</v>
      </c>
      <c r="C3487" s="3">
        <v>2</v>
      </c>
      <c r="D3487" t="s">
        <v>71</v>
      </c>
      <c r="E3487" t="s">
        <v>286</v>
      </c>
      <c r="F3487" t="s">
        <v>71</v>
      </c>
      <c r="G3487" t="s">
        <v>286</v>
      </c>
      <c r="H3487" t="s">
        <v>126</v>
      </c>
      <c r="I3487" t="str">
        <f>TRIM(SUBSTITUTE(Table1[[#This Row],[Player]], " ", ""))</f>
        <v>A.Hypes</v>
      </c>
      <c r="J3487">
        <v>1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f t="shared" si="150"/>
        <v>1</v>
      </c>
      <c r="W3487" t="s">
        <v>8</v>
      </c>
      <c r="X3487" s="3">
        <v>5</v>
      </c>
      <c r="Y3487">
        <v>0</v>
      </c>
      <c r="AF3487">
        <f>Table1[[#This Row],[AB]]+Table1[[#This Row],[BB]]+Table1[[#This Row],[SF]]</f>
        <v>1</v>
      </c>
      <c r="AG3487">
        <f>Table1[[#This Row],[H]]+Table1[[#This Row],[BB]]</f>
        <v>1</v>
      </c>
      <c r="AH3487">
        <f>Table1[[#This Row],[H]]-Table1[[#This Row],[2B]]-Table1[[#This Row],[3B]]-Table1[[#This Row],[HR]]</f>
        <v>1</v>
      </c>
      <c r="AI3487" s="3">
        <f>IF(Table1[[#This Row],[Team_Game_Number]] &gt;_xlfn.MAXIFS(Table1[Team_Game_Number],Table1[Team],Table1[[#This Row],[Team]]) - 5,1,0)</f>
        <v>1</v>
      </c>
      <c r="AJ3487" cm="1">
        <f t="array" ref="AJ3487">MATCH(Table1[[#This Row],[Game_ID]],_xlfn.UNIQUE(_xlfn._xlws.FILTER(Table1[Game_ID],Table1[Team]=Table1[[#This Row],[Team]])),0)</f>
        <v>28</v>
      </c>
      <c r="AK3487">
        <f>IF(Table1[[#This Row],[Last5_Flag]]=1,1,0)</f>
        <v>1</v>
      </c>
      <c r="AL3487">
        <f>COUNTIFS(
    Table1[Player Name], Table1[[#This Row],[Player Name]],
    Table1[Position], Table1[[#This Row],[Position]]
)</f>
        <v>7</v>
      </c>
      <c r="AM3487" t="str" cm="1">
        <f t="array" ref="AM34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488" spans="1:39" x14ac:dyDescent="0.2">
      <c r="A3488" t="str">
        <f>TEXT(Table1[[#This Row],[Date]],"yyyymmdd") &amp; "_" &amp; (LEFT(D3488,3) &amp; "_" &amp; LEFT(E3488,3) &amp; "_" &amp; (Table1[[#This Row],[Game_no.]]))</f>
        <v>20260328_Gle_WVW_2</v>
      </c>
      <c r="B3488" s="1">
        <v>46109</v>
      </c>
      <c r="C3488" s="3">
        <v>2</v>
      </c>
      <c r="D3488" t="s">
        <v>71</v>
      </c>
      <c r="E3488" t="s">
        <v>286</v>
      </c>
      <c r="F3488" t="s">
        <v>71</v>
      </c>
      <c r="G3488" t="s">
        <v>286</v>
      </c>
      <c r="H3488" t="s">
        <v>81</v>
      </c>
      <c r="I3488" t="str">
        <f>TRIM(SUBSTITUTE(Table1[[#This Row],[Player]], " ", ""))</f>
        <v>H.Howe</v>
      </c>
      <c r="J3488">
        <v>2</v>
      </c>
      <c r="K3488">
        <v>0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f t="shared" si="150"/>
        <v>0</v>
      </c>
      <c r="W3488" t="s">
        <v>43</v>
      </c>
      <c r="X3488" s="3">
        <v>6</v>
      </c>
      <c r="Y3488">
        <v>0</v>
      </c>
      <c r="AF3488">
        <f>Table1[[#This Row],[AB]]+Table1[[#This Row],[BB]]+Table1[[#This Row],[SF]]</f>
        <v>3</v>
      </c>
      <c r="AG3488">
        <f>Table1[[#This Row],[H]]+Table1[[#This Row],[BB]]</f>
        <v>1</v>
      </c>
      <c r="AH3488">
        <f>Table1[[#This Row],[H]]-Table1[[#This Row],[2B]]-Table1[[#This Row],[3B]]-Table1[[#This Row],[HR]]</f>
        <v>0</v>
      </c>
      <c r="AI3488" s="3">
        <f>IF(Table1[[#This Row],[Team_Game_Number]] &gt;_xlfn.MAXIFS(Table1[Team_Game_Number],Table1[Team],Table1[[#This Row],[Team]]) - 5,1,0)</f>
        <v>1</v>
      </c>
      <c r="AJ3488" cm="1">
        <f t="array" ref="AJ3488">MATCH(Table1[[#This Row],[Game_ID]],_xlfn.UNIQUE(_xlfn._xlws.FILTER(Table1[Game_ID],Table1[Team]=Table1[[#This Row],[Team]])),0)</f>
        <v>28</v>
      </c>
      <c r="AK3488">
        <f>IF(Table1[[#This Row],[Last5_Flag]]=1,1,0)</f>
        <v>1</v>
      </c>
      <c r="AL3488">
        <f>COUNTIFS(
    Table1[Player Name], Table1[[#This Row],[Player Name]],
    Table1[Position], Table1[[#This Row],[Position]]
)</f>
        <v>19</v>
      </c>
      <c r="AM3488" t="str" cm="1">
        <f t="array" ref="AM34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89" spans="1:39" x14ac:dyDescent="0.2">
      <c r="A3489" t="str">
        <f>TEXT(Table1[[#This Row],[Date]],"yyyymmdd") &amp; "_" &amp; (LEFT(D3489,3) &amp; "_" &amp; LEFT(E3489,3) &amp; "_" &amp; (Table1[[#This Row],[Game_no.]]))</f>
        <v>20260328_Gle_WVW_2</v>
      </c>
      <c r="B3489" s="1">
        <v>46109</v>
      </c>
      <c r="C3489" s="3">
        <v>2</v>
      </c>
      <c r="D3489" t="s">
        <v>71</v>
      </c>
      <c r="E3489" t="s">
        <v>286</v>
      </c>
      <c r="F3489" t="s">
        <v>71</v>
      </c>
      <c r="G3489" t="s">
        <v>286</v>
      </c>
      <c r="H3489" t="s">
        <v>85</v>
      </c>
      <c r="I3489" t="str">
        <f>TRIM(SUBSTITUTE(Table1[[#This Row],[Player]], " ", ""))</f>
        <v>A.Howard</v>
      </c>
      <c r="J3489">
        <v>3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f t="shared" si="150"/>
        <v>0</v>
      </c>
      <c r="W3489" t="s">
        <v>128</v>
      </c>
      <c r="X3489" s="3">
        <v>7</v>
      </c>
      <c r="Y3489">
        <v>0</v>
      </c>
      <c r="AF3489">
        <f>Table1[[#This Row],[AB]]+Table1[[#This Row],[BB]]+Table1[[#This Row],[SF]]</f>
        <v>3</v>
      </c>
      <c r="AG3489">
        <f>Table1[[#This Row],[H]]+Table1[[#This Row],[BB]]</f>
        <v>0</v>
      </c>
      <c r="AH3489">
        <f>Table1[[#This Row],[H]]-Table1[[#This Row],[2B]]-Table1[[#This Row],[3B]]-Table1[[#This Row],[HR]]</f>
        <v>0</v>
      </c>
      <c r="AI3489" s="3">
        <f>IF(Table1[[#This Row],[Team_Game_Number]] &gt;_xlfn.MAXIFS(Table1[Team_Game_Number],Table1[Team],Table1[[#This Row],[Team]]) - 5,1,0)</f>
        <v>1</v>
      </c>
      <c r="AJ3489" cm="1">
        <f t="array" ref="AJ3489">MATCH(Table1[[#This Row],[Game_ID]],_xlfn.UNIQUE(_xlfn._xlws.FILTER(Table1[Game_ID],Table1[Team]=Table1[[#This Row],[Team]])),0)</f>
        <v>28</v>
      </c>
      <c r="AK3489">
        <f>IF(Table1[[#This Row],[Last5_Flag]]=1,1,0)</f>
        <v>1</v>
      </c>
      <c r="AL3489">
        <f>COUNTIFS(
    Table1[Player Name], Table1[[#This Row],[Player Name]],
    Table1[Position], Table1[[#This Row],[Position]]
)</f>
        <v>6</v>
      </c>
      <c r="AM3489" t="str" cm="1">
        <f t="array" ref="AM34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3490" spans="1:39" x14ac:dyDescent="0.2">
      <c r="A3490" t="str">
        <f>TEXT(Table1[[#This Row],[Date]],"yyyymmdd") &amp; "_" &amp; (LEFT(D3490,3) &amp; "_" &amp; LEFT(E3490,3) &amp; "_" &amp; (Table1[[#This Row],[Game_no.]]))</f>
        <v>20260328_Gle_WVW_2</v>
      </c>
      <c r="B3490" s="1">
        <v>46109</v>
      </c>
      <c r="C3490" s="3">
        <v>2</v>
      </c>
      <c r="D3490" t="s">
        <v>71</v>
      </c>
      <c r="E3490" t="s">
        <v>286</v>
      </c>
      <c r="F3490" t="s">
        <v>71</v>
      </c>
      <c r="G3490" t="s">
        <v>286</v>
      </c>
      <c r="H3490" t="s">
        <v>84</v>
      </c>
      <c r="I3490" t="str">
        <f>TRIM(SUBSTITUTE(Table1[[#This Row],[Player]], " ", ""))</f>
        <v>E.McLean</v>
      </c>
      <c r="J3490">
        <v>2</v>
      </c>
      <c r="K3490">
        <v>0</v>
      </c>
      <c r="L3490">
        <v>1</v>
      </c>
      <c r="M3490">
        <v>0</v>
      </c>
      <c r="N3490">
        <v>1</v>
      </c>
      <c r="O3490">
        <v>0</v>
      </c>
      <c r="P3490">
        <v>1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f t="shared" si="150"/>
        <v>3</v>
      </c>
      <c r="W3490" t="s">
        <v>57</v>
      </c>
      <c r="X3490" s="3">
        <v>8</v>
      </c>
      <c r="Y3490">
        <v>0</v>
      </c>
      <c r="AF3490">
        <f>Table1[[#This Row],[AB]]+Table1[[#This Row],[BB]]+Table1[[#This Row],[SF]]</f>
        <v>3</v>
      </c>
      <c r="AG3490">
        <f>Table1[[#This Row],[H]]+Table1[[#This Row],[BB]]</f>
        <v>2</v>
      </c>
      <c r="AH3490">
        <f>Table1[[#This Row],[H]]-Table1[[#This Row],[2B]]-Table1[[#This Row],[3B]]-Table1[[#This Row],[HR]]</f>
        <v>0</v>
      </c>
      <c r="AI3490" s="3">
        <f>IF(Table1[[#This Row],[Team_Game_Number]] &gt;_xlfn.MAXIFS(Table1[Team_Game_Number],Table1[Team],Table1[[#This Row],[Team]]) - 5,1,0)</f>
        <v>1</v>
      </c>
      <c r="AJ3490" cm="1">
        <f t="array" ref="AJ3490">MATCH(Table1[[#This Row],[Game_ID]],_xlfn.UNIQUE(_xlfn._xlws.FILTER(Table1[Game_ID],Table1[Team]=Table1[[#This Row],[Team]])),0)</f>
        <v>28</v>
      </c>
      <c r="AK3490">
        <f>IF(Table1[[#This Row],[Last5_Flag]]=1,1,0)</f>
        <v>1</v>
      </c>
      <c r="AL3490">
        <f>COUNTIFS(
    Table1[Player Name], Table1[[#This Row],[Player Name]],
    Table1[Position], Table1[[#This Row],[Position]]
)</f>
        <v>30</v>
      </c>
      <c r="AM3490" t="str" cm="1">
        <f t="array" ref="AM34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491" spans="1:39" x14ac:dyDescent="0.2">
      <c r="A3491" t="str">
        <f>TEXT(Table1[[#This Row],[Date]],"yyyymmdd") &amp; "_" &amp; (LEFT(D3491,3) &amp; "_" &amp; LEFT(E3491,3) &amp; "_" &amp; (Table1[[#This Row],[Game_no.]]))</f>
        <v>20260328_Gle_WVW_2</v>
      </c>
      <c r="B3491" s="1">
        <v>46109</v>
      </c>
      <c r="C3491" s="3">
        <v>2</v>
      </c>
      <c r="D3491" t="s">
        <v>71</v>
      </c>
      <c r="E3491" t="s">
        <v>286</v>
      </c>
      <c r="F3491" t="s">
        <v>71</v>
      </c>
      <c r="G3491" t="s">
        <v>286</v>
      </c>
      <c r="H3491" t="s">
        <v>87</v>
      </c>
      <c r="I3491" t="str">
        <f>TRIM(SUBSTITUTE(Table1[[#This Row],[Player]], " ", ""))</f>
        <v>L.Burns</v>
      </c>
      <c r="J3491">
        <v>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f t="shared" si="150"/>
        <v>0</v>
      </c>
      <c r="W3491" t="s">
        <v>54</v>
      </c>
      <c r="X3491" s="3">
        <v>9</v>
      </c>
      <c r="Y3491">
        <v>0</v>
      </c>
      <c r="AF3491">
        <f>Table1[[#This Row],[AB]]+Table1[[#This Row],[BB]]+Table1[[#This Row],[SF]]</f>
        <v>2</v>
      </c>
      <c r="AG3491">
        <f>Table1[[#This Row],[H]]+Table1[[#This Row],[BB]]</f>
        <v>0</v>
      </c>
      <c r="AH3491">
        <f>Table1[[#This Row],[H]]-Table1[[#This Row],[2B]]-Table1[[#This Row],[3B]]-Table1[[#This Row],[HR]]</f>
        <v>0</v>
      </c>
      <c r="AI3491" s="3">
        <f>IF(Table1[[#This Row],[Team_Game_Number]] &gt;_xlfn.MAXIFS(Table1[Team_Game_Number],Table1[Team],Table1[[#This Row],[Team]]) - 5,1,0)</f>
        <v>1</v>
      </c>
      <c r="AJ3491" cm="1">
        <f t="array" ref="AJ3491">MATCH(Table1[[#This Row],[Game_ID]],_xlfn.UNIQUE(_xlfn._xlws.FILTER(Table1[Game_ID],Table1[Team]=Table1[[#This Row],[Team]])),0)</f>
        <v>28</v>
      </c>
      <c r="AK3491">
        <f>IF(Table1[[#This Row],[Last5_Flag]]=1,1,0)</f>
        <v>1</v>
      </c>
      <c r="AL3491">
        <f>COUNTIFS(
    Table1[Player Name], Table1[[#This Row],[Player Name]],
    Table1[Position], Table1[[#This Row],[Position]]
)</f>
        <v>23</v>
      </c>
      <c r="AM3491" t="str" cm="1">
        <f t="array" ref="AM34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492" spans="1:39" x14ac:dyDescent="0.2">
      <c r="A3492" t="str">
        <f>TEXT(Table1[[#This Row],[Date]],"yyyymmdd") &amp; "_" &amp; (LEFT(D3492,3) &amp; "_" &amp; LEFT(E3492,3) &amp; "_" &amp; (Table1[[#This Row],[Game_no.]]))</f>
        <v>20260328_Gle_WVW_2</v>
      </c>
      <c r="B3492" s="1">
        <v>46109</v>
      </c>
      <c r="C3492" s="3">
        <v>2</v>
      </c>
      <c r="D3492" t="s">
        <v>71</v>
      </c>
      <c r="E3492" t="s">
        <v>286</v>
      </c>
      <c r="F3492" t="s">
        <v>71</v>
      </c>
      <c r="G3492" t="s">
        <v>286</v>
      </c>
      <c r="H3492" t="s">
        <v>123</v>
      </c>
      <c r="I3492" t="str">
        <f>TRIM(SUBSTITUTE(Table1[[#This Row],[Player]], " ", ""))</f>
        <v>R.Hensel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f t="shared" ref="V3492:V3523" si="151">L3492*1+P3492*2+Q3492*3+R3492*4</f>
        <v>0</v>
      </c>
      <c r="W3492" t="s">
        <v>74</v>
      </c>
      <c r="X3492" s="3">
        <v>9</v>
      </c>
      <c r="Y3492">
        <v>0</v>
      </c>
      <c r="AF3492">
        <f>Table1[[#This Row],[AB]]+Table1[[#This Row],[BB]]+Table1[[#This Row],[SF]]</f>
        <v>1</v>
      </c>
      <c r="AG3492">
        <f>Table1[[#This Row],[H]]+Table1[[#This Row],[BB]]</f>
        <v>0</v>
      </c>
      <c r="AH3492">
        <f>Table1[[#This Row],[H]]-Table1[[#This Row],[2B]]-Table1[[#This Row],[3B]]-Table1[[#This Row],[HR]]</f>
        <v>0</v>
      </c>
      <c r="AI3492" s="3">
        <f>IF(Table1[[#This Row],[Team_Game_Number]] &gt;_xlfn.MAXIFS(Table1[Team_Game_Number],Table1[Team],Table1[[#This Row],[Team]]) - 5,1,0)</f>
        <v>1</v>
      </c>
      <c r="AJ3492" cm="1">
        <f t="array" ref="AJ3492">MATCH(Table1[[#This Row],[Game_ID]],_xlfn.UNIQUE(_xlfn._xlws.FILTER(Table1[Game_ID],Table1[Team]=Table1[[#This Row],[Team]])),0)</f>
        <v>28</v>
      </c>
      <c r="AK3492">
        <f>IF(Table1[[#This Row],[Last5_Flag]]=1,1,0)</f>
        <v>1</v>
      </c>
      <c r="AL3492">
        <f>COUNTIFS(
    Table1[Player Name], Table1[[#This Row],[Player Name]],
    Table1[Position], Table1[[#This Row],[Position]]
)</f>
        <v>5</v>
      </c>
      <c r="AM3492" t="str" cm="1">
        <f t="array" ref="AM34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493" spans="1:39" x14ac:dyDescent="0.2">
      <c r="A3493" t="str">
        <f>TEXT(Table1[[#This Row],[Date]],"yyyymmdd") &amp; "_" &amp; (LEFT(D3493,3) &amp; "_" &amp; LEFT(E3493,3) &amp; "_" &amp; (Table1[[#This Row],[Game_no.]]))</f>
        <v>20260328_Gle_WVW_2</v>
      </c>
      <c r="B3493" s="1">
        <v>46109</v>
      </c>
      <c r="C3493" s="3">
        <v>2</v>
      </c>
      <c r="D3493" t="s">
        <v>71</v>
      </c>
      <c r="E3493" t="s">
        <v>286</v>
      </c>
      <c r="F3493" t="s">
        <v>71</v>
      </c>
      <c r="G3493" t="s">
        <v>286</v>
      </c>
      <c r="H3493" t="s">
        <v>127</v>
      </c>
      <c r="I3493" t="str">
        <f>TRIM(SUBSTITUTE(Table1[[#This Row],[Player]], " ", ""))</f>
        <v>M.Boggess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f t="shared" si="151"/>
        <v>0</v>
      </c>
      <c r="W3493" t="s">
        <v>58</v>
      </c>
      <c r="X3493" s="3"/>
      <c r="Y3493">
        <v>0</v>
      </c>
      <c r="Z3493">
        <v>7</v>
      </c>
      <c r="AA3493">
        <v>5</v>
      </c>
      <c r="AB3493">
        <v>1</v>
      </c>
      <c r="AC3493">
        <v>1</v>
      </c>
      <c r="AD3493">
        <v>0</v>
      </c>
      <c r="AE3493">
        <v>3</v>
      </c>
      <c r="AF3493">
        <f>Table1[[#This Row],[AB]]+Table1[[#This Row],[BB]]+Table1[[#This Row],[SF]]</f>
        <v>0</v>
      </c>
      <c r="AG3493">
        <f>Table1[[#This Row],[H]]+Table1[[#This Row],[BB]]</f>
        <v>0</v>
      </c>
      <c r="AH3493">
        <f>Table1[[#This Row],[H]]-Table1[[#This Row],[2B]]-Table1[[#This Row],[3B]]-Table1[[#This Row],[HR]]</f>
        <v>0</v>
      </c>
      <c r="AI3493" s="3">
        <f>IF(Table1[[#This Row],[Team_Game_Number]] &gt;_xlfn.MAXIFS(Table1[Team_Game_Number],Table1[Team],Table1[[#This Row],[Team]]) - 5,1,0)</f>
        <v>1</v>
      </c>
      <c r="AJ3493" cm="1">
        <f t="array" ref="AJ3493">MATCH(Table1[[#This Row],[Game_ID]],_xlfn.UNIQUE(_xlfn._xlws.FILTER(Table1[Game_ID],Table1[Team]=Table1[[#This Row],[Team]])),0)</f>
        <v>28</v>
      </c>
      <c r="AK3493">
        <f>IF(Table1[[#This Row],[Last5_Flag]]=1,1,0)</f>
        <v>1</v>
      </c>
      <c r="AL3493">
        <f>COUNTIFS(
    Table1[Player Name], Table1[[#This Row],[Player Name]],
    Table1[Position], Table1[[#This Row],[Position]]
)</f>
        <v>13</v>
      </c>
      <c r="AM3493" t="str" cm="1">
        <f t="array" ref="AM34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494" spans="1:39" x14ac:dyDescent="0.2">
      <c r="A3494" t="str">
        <f>TEXT(Table1[[#This Row],[Date]],"yyyymmdd") &amp; "_" &amp; (LEFT(D3494,3) &amp; "_" &amp; LEFT(E3494,3) &amp; "_" &amp; (Table1[[#This Row],[Game_no.]]))</f>
        <v>20260328_Gle_WVW_2</v>
      </c>
      <c r="B3494" s="1">
        <v>46109</v>
      </c>
      <c r="C3494" s="3">
        <v>2</v>
      </c>
      <c r="D3494" t="s">
        <v>71</v>
      </c>
      <c r="E3494" t="s">
        <v>286</v>
      </c>
      <c r="F3494" t="s">
        <v>286</v>
      </c>
      <c r="G3494" t="s">
        <v>71</v>
      </c>
      <c r="H3494" t="s">
        <v>287</v>
      </c>
      <c r="I3494" t="str">
        <f>TRIM(SUBSTITUTE(Table1[[#This Row],[Player]], " ", ""))</f>
        <v>J.Riley</v>
      </c>
      <c r="J3494">
        <v>3</v>
      </c>
      <c r="K3494">
        <v>0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f t="shared" si="151"/>
        <v>1</v>
      </c>
      <c r="W3494" t="s">
        <v>57</v>
      </c>
      <c r="X3494" s="3">
        <v>1</v>
      </c>
      <c r="Y3494">
        <v>1</v>
      </c>
      <c r="AF3494">
        <f>Table1[[#This Row],[AB]]+Table1[[#This Row],[BB]]+Table1[[#This Row],[SF]]</f>
        <v>3</v>
      </c>
      <c r="AG3494">
        <f>Table1[[#This Row],[H]]+Table1[[#This Row],[BB]]</f>
        <v>1</v>
      </c>
      <c r="AH3494">
        <f>Table1[[#This Row],[H]]-Table1[[#This Row],[2B]]-Table1[[#This Row],[3B]]-Table1[[#This Row],[HR]]</f>
        <v>1</v>
      </c>
      <c r="AI3494" s="3">
        <f>IF(Table1[[#This Row],[Team_Game_Number]] &gt;_xlfn.MAXIFS(Table1[Team_Game_Number],Table1[Team],Table1[[#This Row],[Team]]) - 5,1,0)</f>
        <v>1</v>
      </c>
      <c r="AJ3494" cm="1">
        <f t="array" ref="AJ3494">MATCH(Table1[[#This Row],[Game_ID]],_xlfn.UNIQUE(_xlfn._xlws.FILTER(Table1[Game_ID],Table1[Team]=Table1[[#This Row],[Team]])),0)</f>
        <v>25</v>
      </c>
      <c r="AK3494">
        <f>IF(Table1[[#This Row],[Last5_Flag]]=1,1,0)</f>
        <v>1</v>
      </c>
      <c r="AL3494">
        <f>COUNTIFS(
    Table1[Player Name], Table1[[#This Row],[Player Name]],
    Table1[Position], Table1[[#This Row],[Position]]
)</f>
        <v>27</v>
      </c>
      <c r="AM3494" t="str" cm="1">
        <f t="array" ref="AM34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495" spans="1:39" x14ac:dyDescent="0.2">
      <c r="A3495" t="str">
        <f>TEXT(Table1[[#This Row],[Date]],"yyyymmdd") &amp; "_" &amp; (LEFT(D3495,3) &amp; "_" &amp; LEFT(E3495,3) &amp; "_" &amp; (Table1[[#This Row],[Game_no.]]))</f>
        <v>20260328_Gle_WVW_2</v>
      </c>
      <c r="B3495" s="1">
        <v>46109</v>
      </c>
      <c r="C3495" s="3">
        <v>2</v>
      </c>
      <c r="D3495" t="s">
        <v>71</v>
      </c>
      <c r="E3495" t="s">
        <v>286</v>
      </c>
      <c r="F3495" t="s">
        <v>286</v>
      </c>
      <c r="G3495" t="s">
        <v>71</v>
      </c>
      <c r="H3495" t="s">
        <v>288</v>
      </c>
      <c r="I3495" t="str">
        <f>TRIM(SUBSTITUTE(Table1[[#This Row],[Player]], " ", ""))</f>
        <v>L.Hague</v>
      </c>
      <c r="J3495">
        <v>3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f t="shared" si="151"/>
        <v>0</v>
      </c>
      <c r="W3495" t="s">
        <v>48</v>
      </c>
      <c r="X3495" s="3">
        <v>2</v>
      </c>
      <c r="Y3495">
        <v>0</v>
      </c>
      <c r="AF3495">
        <f>Table1[[#This Row],[AB]]+Table1[[#This Row],[BB]]+Table1[[#This Row],[SF]]</f>
        <v>3</v>
      </c>
      <c r="AG3495">
        <f>Table1[[#This Row],[H]]+Table1[[#This Row],[BB]]</f>
        <v>0</v>
      </c>
      <c r="AH3495">
        <f>Table1[[#This Row],[H]]-Table1[[#This Row],[2B]]-Table1[[#This Row],[3B]]-Table1[[#This Row],[HR]]</f>
        <v>0</v>
      </c>
      <c r="AI3495" s="3">
        <f>IF(Table1[[#This Row],[Team_Game_Number]] &gt;_xlfn.MAXIFS(Table1[Team_Game_Number],Table1[Team],Table1[[#This Row],[Team]]) - 5,1,0)</f>
        <v>1</v>
      </c>
      <c r="AJ3495" cm="1">
        <f t="array" ref="AJ3495">MATCH(Table1[[#This Row],[Game_ID]],_xlfn.UNIQUE(_xlfn._xlws.FILTER(Table1[Game_ID],Table1[Team]=Table1[[#This Row],[Team]])),0)</f>
        <v>25</v>
      </c>
      <c r="AK3495">
        <f>IF(Table1[[#This Row],[Last5_Flag]]=1,1,0)</f>
        <v>1</v>
      </c>
      <c r="AL3495">
        <f>COUNTIFS(
    Table1[Player Name], Table1[[#This Row],[Player Name]],
    Table1[Position], Table1[[#This Row],[Position]]
)</f>
        <v>16</v>
      </c>
      <c r="AM3495" t="str" cm="1">
        <f t="array" ref="AM34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496" spans="1:39" x14ac:dyDescent="0.2">
      <c r="A3496" t="str">
        <f>TEXT(Table1[[#This Row],[Date]],"yyyymmdd") &amp; "_" &amp; (LEFT(D3496,3) &amp; "_" &amp; LEFT(E3496,3) &amp; "_" &amp; (Table1[[#This Row],[Game_no.]]))</f>
        <v>20260328_Gle_WVW_2</v>
      </c>
      <c r="B3496" s="1">
        <v>46109</v>
      </c>
      <c r="C3496" s="3">
        <v>2</v>
      </c>
      <c r="D3496" t="s">
        <v>71</v>
      </c>
      <c r="E3496" t="s">
        <v>286</v>
      </c>
      <c r="F3496" t="s">
        <v>286</v>
      </c>
      <c r="G3496" t="s">
        <v>71</v>
      </c>
      <c r="H3496" t="s">
        <v>289</v>
      </c>
      <c r="I3496" t="str">
        <f>TRIM(SUBSTITUTE(Table1[[#This Row],[Player]], " ", ""))</f>
        <v>G.Arnold</v>
      </c>
      <c r="J3496">
        <v>3</v>
      </c>
      <c r="K3496">
        <v>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f t="shared" si="151"/>
        <v>1</v>
      </c>
      <c r="W3496" t="s">
        <v>7</v>
      </c>
      <c r="X3496" s="3">
        <v>3</v>
      </c>
      <c r="Y3496">
        <v>0</v>
      </c>
      <c r="AF3496">
        <f>Table1[[#This Row],[AB]]+Table1[[#This Row],[BB]]+Table1[[#This Row],[SF]]</f>
        <v>3</v>
      </c>
      <c r="AG3496">
        <f>Table1[[#This Row],[H]]+Table1[[#This Row],[BB]]</f>
        <v>1</v>
      </c>
      <c r="AH3496">
        <f>Table1[[#This Row],[H]]-Table1[[#This Row],[2B]]-Table1[[#This Row],[3B]]-Table1[[#This Row],[HR]]</f>
        <v>1</v>
      </c>
      <c r="AI3496" s="3">
        <f>IF(Table1[[#This Row],[Team_Game_Number]] &gt;_xlfn.MAXIFS(Table1[Team_Game_Number],Table1[Team],Table1[[#This Row],[Team]]) - 5,1,0)</f>
        <v>1</v>
      </c>
      <c r="AJ3496" cm="1">
        <f t="array" ref="AJ3496">MATCH(Table1[[#This Row],[Game_ID]],_xlfn.UNIQUE(_xlfn._xlws.FILTER(Table1[Game_ID],Table1[Team]=Table1[[#This Row],[Team]])),0)</f>
        <v>25</v>
      </c>
      <c r="AK3496">
        <f>IF(Table1[[#This Row],[Last5_Flag]]=1,1,0)</f>
        <v>1</v>
      </c>
      <c r="AL3496">
        <f>COUNTIFS(
    Table1[Player Name], Table1[[#This Row],[Player Name]],
    Table1[Position], Table1[[#This Row],[Position]]
)</f>
        <v>27</v>
      </c>
      <c r="AM3496" t="str" cm="1">
        <f t="array" ref="AM34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497" spans="1:39" x14ac:dyDescent="0.2">
      <c r="A3497" t="str">
        <f>TEXT(Table1[[#This Row],[Date]],"yyyymmdd") &amp; "_" &amp; (LEFT(D3497,3) &amp; "_" &amp; LEFT(E3497,3) &amp; "_" &amp; (Table1[[#This Row],[Game_no.]]))</f>
        <v>20260328_Gle_WVW_2</v>
      </c>
      <c r="B3497" s="1">
        <v>46109</v>
      </c>
      <c r="C3497" s="3">
        <v>2</v>
      </c>
      <c r="D3497" t="s">
        <v>71</v>
      </c>
      <c r="E3497" t="s">
        <v>286</v>
      </c>
      <c r="F3497" t="s">
        <v>286</v>
      </c>
      <c r="G3497" t="s">
        <v>71</v>
      </c>
      <c r="H3497" t="s">
        <v>399</v>
      </c>
      <c r="I3497" t="str">
        <f>TRIM(SUBSTITUTE(Table1[[#This Row],[Player]], " ", ""))</f>
        <v>K.Dean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f t="shared" si="151"/>
        <v>0</v>
      </c>
      <c r="W3497" t="s">
        <v>73</v>
      </c>
      <c r="X3497" s="3"/>
      <c r="Y3497">
        <v>0</v>
      </c>
      <c r="AF3497">
        <f>Table1[[#This Row],[AB]]+Table1[[#This Row],[BB]]+Table1[[#This Row],[SF]]</f>
        <v>0</v>
      </c>
      <c r="AG3497">
        <f>Table1[[#This Row],[H]]+Table1[[#This Row],[BB]]</f>
        <v>0</v>
      </c>
      <c r="AH3497">
        <f>Table1[[#This Row],[H]]-Table1[[#This Row],[2B]]-Table1[[#This Row],[3B]]-Table1[[#This Row],[HR]]</f>
        <v>0</v>
      </c>
      <c r="AI3497" s="3">
        <f>IF(Table1[[#This Row],[Team_Game_Number]] &gt;_xlfn.MAXIFS(Table1[Team_Game_Number],Table1[Team],Table1[[#This Row],[Team]]) - 5,1,0)</f>
        <v>1</v>
      </c>
      <c r="AJ3497" cm="1">
        <f t="array" ref="AJ3497">MATCH(Table1[[#This Row],[Game_ID]],_xlfn.UNIQUE(_xlfn._xlws.FILTER(Table1[Game_ID],Table1[Team]=Table1[[#This Row],[Team]])),0)</f>
        <v>25</v>
      </c>
      <c r="AK3497">
        <f>IF(Table1[[#This Row],[Last5_Flag]]=1,1,0)</f>
        <v>1</v>
      </c>
      <c r="AL3497">
        <f>COUNTIFS(
    Table1[Player Name], Table1[[#This Row],[Player Name]],
    Table1[Position], Table1[[#This Row],[Position]]
)</f>
        <v>6</v>
      </c>
      <c r="AM3497" t="str" cm="1">
        <f t="array" ref="AM34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498" spans="1:39" x14ac:dyDescent="0.2">
      <c r="A3498" t="str">
        <f>TEXT(Table1[[#This Row],[Date]],"yyyymmdd") &amp; "_" &amp; (LEFT(D3498,3) &amp; "_" &amp; LEFT(E3498,3) &amp; "_" &amp; (Table1[[#This Row],[Game_no.]]))</f>
        <v>20260328_Gle_WVW_2</v>
      </c>
      <c r="B3498" s="1">
        <v>46109</v>
      </c>
      <c r="C3498" s="3">
        <v>2</v>
      </c>
      <c r="D3498" t="s">
        <v>71</v>
      </c>
      <c r="E3498" t="s">
        <v>286</v>
      </c>
      <c r="F3498" t="s">
        <v>286</v>
      </c>
      <c r="G3498" t="s">
        <v>71</v>
      </c>
      <c r="H3498" t="s">
        <v>295</v>
      </c>
      <c r="I3498" t="str">
        <f>TRIM(SUBSTITUTE(Table1[[#This Row],[Player]], " ", ""))</f>
        <v>R.Winn</v>
      </c>
      <c r="J3498">
        <v>3</v>
      </c>
      <c r="K3498">
        <v>1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f t="shared" si="151"/>
        <v>4</v>
      </c>
      <c r="W3498" t="s">
        <v>43</v>
      </c>
      <c r="X3498" s="3">
        <v>4</v>
      </c>
      <c r="Y3498">
        <v>0</v>
      </c>
      <c r="AF3498">
        <f>Table1[[#This Row],[AB]]+Table1[[#This Row],[BB]]+Table1[[#This Row],[SF]]</f>
        <v>3</v>
      </c>
      <c r="AG3498">
        <f>Table1[[#This Row],[H]]+Table1[[#This Row],[BB]]</f>
        <v>2</v>
      </c>
      <c r="AH3498">
        <f>Table1[[#This Row],[H]]-Table1[[#This Row],[2B]]-Table1[[#This Row],[3B]]-Table1[[#This Row],[HR]]</f>
        <v>1</v>
      </c>
      <c r="AI3498" s="3">
        <f>IF(Table1[[#This Row],[Team_Game_Number]] &gt;_xlfn.MAXIFS(Table1[Team_Game_Number],Table1[Team],Table1[[#This Row],[Team]]) - 5,1,0)</f>
        <v>1</v>
      </c>
      <c r="AJ3498" cm="1">
        <f t="array" ref="AJ3498">MATCH(Table1[[#This Row],[Game_ID]],_xlfn.UNIQUE(_xlfn._xlws.FILTER(Table1[Game_ID],Table1[Team]=Table1[[#This Row],[Team]])),0)</f>
        <v>25</v>
      </c>
      <c r="AK3498">
        <f>IF(Table1[[#This Row],[Last5_Flag]]=1,1,0)</f>
        <v>1</v>
      </c>
      <c r="AL3498">
        <f>COUNTIFS(
    Table1[Player Name], Table1[[#This Row],[Player Name]],
    Table1[Position], Table1[[#This Row],[Position]]
)</f>
        <v>15</v>
      </c>
      <c r="AM3498" t="str" cm="1">
        <f t="array" ref="AM34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499" spans="1:39" x14ac:dyDescent="0.2">
      <c r="A3499" t="str">
        <f>TEXT(Table1[[#This Row],[Date]],"yyyymmdd") &amp; "_" &amp; (LEFT(D3499,3) &amp; "_" &amp; LEFT(E3499,3) &amp; "_" &amp; (Table1[[#This Row],[Game_no.]]))</f>
        <v>20260328_Gle_WVW_2</v>
      </c>
      <c r="B3499" s="1">
        <v>46109</v>
      </c>
      <c r="C3499" s="3">
        <v>2</v>
      </c>
      <c r="D3499" t="s">
        <v>71</v>
      </c>
      <c r="E3499" t="s">
        <v>286</v>
      </c>
      <c r="F3499" t="s">
        <v>286</v>
      </c>
      <c r="G3499" t="s">
        <v>71</v>
      </c>
      <c r="H3499" t="s">
        <v>290</v>
      </c>
      <c r="I3499" t="str">
        <f>TRIM(SUBSTITUTE(Table1[[#This Row],[Player]], " ", ""))</f>
        <v>J.Fix</v>
      </c>
      <c r="J3499">
        <v>3</v>
      </c>
      <c r="K3499">
        <v>0</v>
      </c>
      <c r="L3499">
        <v>1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f t="shared" si="151"/>
        <v>1</v>
      </c>
      <c r="W3499" t="s">
        <v>128</v>
      </c>
      <c r="X3499" s="3">
        <v>5</v>
      </c>
      <c r="Y3499">
        <v>0</v>
      </c>
      <c r="AF3499">
        <f>Table1[[#This Row],[AB]]+Table1[[#This Row],[BB]]+Table1[[#This Row],[SF]]</f>
        <v>3</v>
      </c>
      <c r="AG3499">
        <f>Table1[[#This Row],[H]]+Table1[[#This Row],[BB]]</f>
        <v>1</v>
      </c>
      <c r="AH3499">
        <f>Table1[[#This Row],[H]]-Table1[[#This Row],[2B]]-Table1[[#This Row],[3B]]-Table1[[#This Row],[HR]]</f>
        <v>1</v>
      </c>
      <c r="AI3499" s="3">
        <f>IF(Table1[[#This Row],[Team_Game_Number]] &gt;_xlfn.MAXIFS(Table1[Team_Game_Number],Table1[Team],Table1[[#This Row],[Team]]) - 5,1,0)</f>
        <v>1</v>
      </c>
      <c r="AJ3499" cm="1">
        <f t="array" ref="AJ3499">MATCH(Table1[[#This Row],[Game_ID]],_xlfn.UNIQUE(_xlfn._xlws.FILTER(Table1[Game_ID],Table1[Team]=Table1[[#This Row],[Team]])),0)</f>
        <v>25</v>
      </c>
      <c r="AK3499">
        <f>IF(Table1[[#This Row],[Last5_Flag]]=1,1,0)</f>
        <v>1</v>
      </c>
      <c r="AL3499">
        <f>COUNTIFS(
    Table1[Player Name], Table1[[#This Row],[Player Name]],
    Table1[Position], Table1[[#This Row],[Position]]
)</f>
        <v>1</v>
      </c>
      <c r="AM3499" t="str" cm="1">
        <f t="array" ref="AM34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500" spans="1:39" x14ac:dyDescent="0.2">
      <c r="A3500" t="str">
        <f>TEXT(Table1[[#This Row],[Date]],"yyyymmdd") &amp; "_" &amp; (LEFT(D3500,3) &amp; "_" &amp; LEFT(E3500,3) &amp; "_" &amp; (Table1[[#This Row],[Game_no.]]))</f>
        <v>20260328_Gle_WVW_2</v>
      </c>
      <c r="B3500" s="1">
        <v>46109</v>
      </c>
      <c r="C3500" s="3">
        <v>2</v>
      </c>
      <c r="D3500" t="s">
        <v>71</v>
      </c>
      <c r="E3500" t="s">
        <v>286</v>
      </c>
      <c r="F3500" t="s">
        <v>286</v>
      </c>
      <c r="G3500" t="s">
        <v>71</v>
      </c>
      <c r="H3500" t="s">
        <v>309</v>
      </c>
      <c r="I3500" t="str">
        <f>TRIM(SUBSTITUTE(Table1[[#This Row],[Player]], " ", ""))</f>
        <v>K.Vance</v>
      </c>
      <c r="J3500">
        <v>2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f t="shared" si="151"/>
        <v>0</v>
      </c>
      <c r="W3500" t="s">
        <v>52</v>
      </c>
      <c r="X3500" s="3">
        <v>6</v>
      </c>
      <c r="Y3500">
        <v>0</v>
      </c>
      <c r="AF3500">
        <f>Table1[[#This Row],[AB]]+Table1[[#This Row],[BB]]+Table1[[#This Row],[SF]]</f>
        <v>2</v>
      </c>
      <c r="AG3500">
        <f>Table1[[#This Row],[H]]+Table1[[#This Row],[BB]]</f>
        <v>0</v>
      </c>
      <c r="AH3500">
        <f>Table1[[#This Row],[H]]-Table1[[#This Row],[2B]]-Table1[[#This Row],[3B]]-Table1[[#This Row],[HR]]</f>
        <v>0</v>
      </c>
      <c r="AI3500" s="3">
        <f>IF(Table1[[#This Row],[Team_Game_Number]] &gt;_xlfn.MAXIFS(Table1[Team_Game_Number],Table1[Team],Table1[[#This Row],[Team]]) - 5,1,0)</f>
        <v>1</v>
      </c>
      <c r="AJ3500" cm="1">
        <f t="array" ref="AJ3500">MATCH(Table1[[#This Row],[Game_ID]],_xlfn.UNIQUE(_xlfn._xlws.FILTER(Table1[Game_ID],Table1[Team]=Table1[[#This Row],[Team]])),0)</f>
        <v>25</v>
      </c>
      <c r="AK3500">
        <f>IF(Table1[[#This Row],[Last5_Flag]]=1,1,0)</f>
        <v>1</v>
      </c>
      <c r="AL3500">
        <f>COUNTIFS(
    Table1[Player Name], Table1[[#This Row],[Player Name]],
    Table1[Position], Table1[[#This Row],[Position]]
)</f>
        <v>6</v>
      </c>
      <c r="AM3500" t="str" cm="1">
        <f t="array" ref="AM35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01" spans="1:39" x14ac:dyDescent="0.2">
      <c r="A3501" t="str">
        <f>TEXT(Table1[[#This Row],[Date]],"yyyymmdd") &amp; "_" &amp; (LEFT(D3501,3) &amp; "_" &amp; LEFT(E3501,3) &amp; "_" &amp; (Table1[[#This Row],[Game_no.]]))</f>
        <v>20260328_Gle_WVW_2</v>
      </c>
      <c r="B3501" s="1">
        <v>46109</v>
      </c>
      <c r="C3501" s="3">
        <v>2</v>
      </c>
      <c r="D3501" t="s">
        <v>71</v>
      </c>
      <c r="E3501" t="s">
        <v>286</v>
      </c>
      <c r="F3501" t="s">
        <v>286</v>
      </c>
      <c r="G3501" t="s">
        <v>71</v>
      </c>
      <c r="H3501" t="s">
        <v>292</v>
      </c>
      <c r="I3501" t="str">
        <f>TRIM(SUBSTITUTE(Table1[[#This Row],[Player]], " ", ""))</f>
        <v>M.Austra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1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f t="shared" si="151"/>
        <v>0</v>
      </c>
      <c r="W3501" t="s">
        <v>74</v>
      </c>
      <c r="X3501" s="3">
        <v>6</v>
      </c>
      <c r="Y3501">
        <v>0</v>
      </c>
      <c r="AF3501">
        <f>Table1[[#This Row],[AB]]+Table1[[#This Row],[BB]]+Table1[[#This Row],[SF]]</f>
        <v>1</v>
      </c>
      <c r="AG3501">
        <f>Table1[[#This Row],[H]]+Table1[[#This Row],[BB]]</f>
        <v>0</v>
      </c>
      <c r="AH3501">
        <f>Table1[[#This Row],[H]]-Table1[[#This Row],[2B]]-Table1[[#This Row],[3B]]-Table1[[#This Row],[HR]]</f>
        <v>0</v>
      </c>
      <c r="AI3501" s="3">
        <f>IF(Table1[[#This Row],[Team_Game_Number]] &gt;_xlfn.MAXIFS(Table1[Team_Game_Number],Table1[Team],Table1[[#This Row],[Team]]) - 5,1,0)</f>
        <v>1</v>
      </c>
      <c r="AJ3501" cm="1">
        <f t="array" ref="AJ3501">MATCH(Table1[[#This Row],[Game_ID]],_xlfn.UNIQUE(_xlfn._xlws.FILTER(Table1[Game_ID],Table1[Team]=Table1[[#This Row],[Team]])),0)</f>
        <v>25</v>
      </c>
      <c r="AK3501">
        <f>IF(Table1[[#This Row],[Last5_Flag]]=1,1,0)</f>
        <v>1</v>
      </c>
      <c r="AL3501">
        <f>COUNTIFS(
    Table1[Player Name], Table1[[#This Row],[Player Name]],
    Table1[Position], Table1[[#This Row],[Position]]
)</f>
        <v>2</v>
      </c>
      <c r="AM3501" t="str" cm="1">
        <f t="array" ref="AM35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02" spans="1:39" x14ac:dyDescent="0.2">
      <c r="A3502" t="str">
        <f>TEXT(Table1[[#This Row],[Date]],"yyyymmdd") &amp; "_" &amp; (LEFT(D3502,3) &amp; "_" &amp; LEFT(E3502,3) &amp; "_" &amp; (Table1[[#This Row],[Game_no.]]))</f>
        <v>20260328_Gle_WVW_2</v>
      </c>
      <c r="B3502" s="1">
        <v>46109</v>
      </c>
      <c r="C3502" s="3">
        <v>2</v>
      </c>
      <c r="D3502" t="s">
        <v>71</v>
      </c>
      <c r="E3502" t="s">
        <v>286</v>
      </c>
      <c r="F3502" t="s">
        <v>286</v>
      </c>
      <c r="G3502" t="s">
        <v>71</v>
      </c>
      <c r="H3502" t="s">
        <v>298</v>
      </c>
      <c r="I3502" t="str">
        <f>TRIM(SUBSTITUTE(Table1[[#This Row],[Player]], " ", ""))</f>
        <v>S.Lowen</v>
      </c>
      <c r="J3502">
        <v>2</v>
      </c>
      <c r="K3502">
        <v>0</v>
      </c>
      <c r="L3502">
        <v>0</v>
      </c>
      <c r="M3502">
        <v>0</v>
      </c>
      <c r="N3502">
        <v>0</v>
      </c>
      <c r="O3502">
        <v>2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f t="shared" si="151"/>
        <v>0</v>
      </c>
      <c r="W3502" t="s">
        <v>8</v>
      </c>
      <c r="X3502" s="3">
        <v>7</v>
      </c>
      <c r="Y3502">
        <v>0</v>
      </c>
      <c r="AF3502">
        <f>Table1[[#This Row],[AB]]+Table1[[#This Row],[BB]]+Table1[[#This Row],[SF]]</f>
        <v>2</v>
      </c>
      <c r="AG3502">
        <f>Table1[[#This Row],[H]]+Table1[[#This Row],[BB]]</f>
        <v>0</v>
      </c>
      <c r="AH3502">
        <f>Table1[[#This Row],[H]]-Table1[[#This Row],[2B]]-Table1[[#This Row],[3B]]-Table1[[#This Row],[HR]]</f>
        <v>0</v>
      </c>
      <c r="AI3502" s="3">
        <f>IF(Table1[[#This Row],[Team_Game_Number]] &gt;_xlfn.MAXIFS(Table1[Team_Game_Number],Table1[Team],Table1[[#This Row],[Team]]) - 5,1,0)</f>
        <v>1</v>
      </c>
      <c r="AJ3502" cm="1">
        <f t="array" ref="AJ3502">MATCH(Table1[[#This Row],[Game_ID]],_xlfn.UNIQUE(_xlfn._xlws.FILTER(Table1[Game_ID],Table1[Team]=Table1[[#This Row],[Team]])),0)</f>
        <v>25</v>
      </c>
      <c r="AK3502">
        <f>IF(Table1[[#This Row],[Last5_Flag]]=1,1,0)</f>
        <v>1</v>
      </c>
      <c r="AL3502">
        <f>COUNTIFS(
    Table1[Player Name], Table1[[#This Row],[Player Name]],
    Table1[Position], Table1[[#This Row],[Position]]
)</f>
        <v>16</v>
      </c>
      <c r="AM3502" t="str" cm="1">
        <f t="array" ref="AM35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503" spans="1:39" x14ac:dyDescent="0.2">
      <c r="A3503" t="str">
        <f>TEXT(Table1[[#This Row],[Date]],"yyyymmdd") &amp; "_" &amp; (LEFT(D3503,3) &amp; "_" &amp; LEFT(E3503,3) &amp; "_" &amp; (Table1[[#This Row],[Game_no.]]))</f>
        <v>20260328_Gle_WVW_2</v>
      </c>
      <c r="B3503" s="1">
        <v>46109</v>
      </c>
      <c r="C3503" s="3">
        <v>2</v>
      </c>
      <c r="D3503" t="s">
        <v>71</v>
      </c>
      <c r="E3503" t="s">
        <v>286</v>
      </c>
      <c r="F3503" t="s">
        <v>286</v>
      </c>
      <c r="G3503" t="s">
        <v>71</v>
      </c>
      <c r="H3503" t="s">
        <v>293</v>
      </c>
      <c r="I3503" t="str">
        <f>TRIM(SUBSTITUTE(Table1[[#This Row],[Player]], " ", ""))</f>
        <v>E.Putman</v>
      </c>
      <c r="J3503">
        <v>2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f t="shared" si="151"/>
        <v>0</v>
      </c>
      <c r="W3503" t="s">
        <v>54</v>
      </c>
      <c r="X3503" s="3">
        <v>8</v>
      </c>
      <c r="Y3503">
        <v>0</v>
      </c>
      <c r="AF3503">
        <f>Table1[[#This Row],[AB]]+Table1[[#This Row],[BB]]+Table1[[#This Row],[SF]]</f>
        <v>2</v>
      </c>
      <c r="AG3503">
        <f>Table1[[#This Row],[H]]+Table1[[#This Row],[BB]]</f>
        <v>0</v>
      </c>
      <c r="AH3503">
        <f>Table1[[#This Row],[H]]-Table1[[#This Row],[2B]]-Table1[[#This Row],[3B]]-Table1[[#This Row],[HR]]</f>
        <v>0</v>
      </c>
      <c r="AI3503" s="3">
        <f>IF(Table1[[#This Row],[Team_Game_Number]] &gt;_xlfn.MAXIFS(Table1[Team_Game_Number],Table1[Team],Table1[[#This Row],[Team]]) - 5,1,0)</f>
        <v>1</v>
      </c>
      <c r="AJ3503" cm="1">
        <f t="array" ref="AJ3503">MATCH(Table1[[#This Row],[Game_ID]],_xlfn.UNIQUE(_xlfn._xlws.FILTER(Table1[Game_ID],Table1[Team]=Table1[[#This Row],[Team]])),0)</f>
        <v>25</v>
      </c>
      <c r="AK3503">
        <f>IF(Table1[[#This Row],[Last5_Flag]]=1,1,0)</f>
        <v>1</v>
      </c>
      <c r="AL3503">
        <f>COUNTIFS(
    Table1[Player Name], Table1[[#This Row],[Player Name]],
    Table1[Position], Table1[[#This Row],[Position]]
)</f>
        <v>24</v>
      </c>
      <c r="AM3503" t="str" cm="1">
        <f t="array" ref="AM35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504" spans="1:39" x14ac:dyDescent="0.2">
      <c r="A3504" t="str">
        <f>TEXT(Table1[[#This Row],[Date]],"yyyymmdd") &amp; "_" &amp; (LEFT(D3504,3) &amp; "_" &amp; LEFT(E3504,3) &amp; "_" &amp; (Table1[[#This Row],[Game_no.]]))</f>
        <v>20260328_Gle_WVW_2</v>
      </c>
      <c r="B3504" s="1">
        <v>46109</v>
      </c>
      <c r="C3504" s="3">
        <v>2</v>
      </c>
      <c r="D3504" t="s">
        <v>71</v>
      </c>
      <c r="E3504" t="s">
        <v>286</v>
      </c>
      <c r="F3504" t="s">
        <v>286</v>
      </c>
      <c r="G3504" t="s">
        <v>71</v>
      </c>
      <c r="H3504" t="s">
        <v>294</v>
      </c>
      <c r="I3504" t="str">
        <f>TRIM(SUBSTITUTE(Table1[[#This Row],[Player]], " ", ""))</f>
        <v>T.Nowicki</v>
      </c>
      <c r="J3504">
        <v>2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f t="shared" si="151"/>
        <v>0</v>
      </c>
      <c r="W3504" t="s">
        <v>53</v>
      </c>
      <c r="X3504" s="3">
        <v>9</v>
      </c>
      <c r="Y3504">
        <v>0</v>
      </c>
      <c r="AF3504">
        <f>Table1[[#This Row],[AB]]+Table1[[#This Row],[BB]]+Table1[[#This Row],[SF]]</f>
        <v>2</v>
      </c>
      <c r="AG3504">
        <f>Table1[[#This Row],[H]]+Table1[[#This Row],[BB]]</f>
        <v>0</v>
      </c>
      <c r="AH3504">
        <f>Table1[[#This Row],[H]]-Table1[[#This Row],[2B]]-Table1[[#This Row],[3B]]-Table1[[#This Row],[HR]]</f>
        <v>0</v>
      </c>
      <c r="AI3504" s="3">
        <f>IF(Table1[[#This Row],[Team_Game_Number]] &gt;_xlfn.MAXIFS(Table1[Team_Game_Number],Table1[Team],Table1[[#This Row],[Team]]) - 5,1,0)</f>
        <v>1</v>
      </c>
      <c r="AJ3504" cm="1">
        <f t="array" ref="AJ3504">MATCH(Table1[[#This Row],[Game_ID]],_xlfn.UNIQUE(_xlfn._xlws.FILTER(Table1[Game_ID],Table1[Team]=Table1[[#This Row],[Team]])),0)</f>
        <v>25</v>
      </c>
      <c r="AK3504">
        <f>IF(Table1[[#This Row],[Last5_Flag]]=1,1,0)</f>
        <v>1</v>
      </c>
      <c r="AL3504">
        <f>COUNTIFS(
    Table1[Player Name], Table1[[#This Row],[Player Name]],
    Table1[Position], Table1[[#This Row],[Position]]
)</f>
        <v>8</v>
      </c>
      <c r="AM3504" t="str" cm="1">
        <f t="array" ref="AM35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05" spans="1:39" x14ac:dyDescent="0.2">
      <c r="A3505" t="str">
        <f>TEXT(Table1[[#This Row],[Date]],"yyyymmdd") &amp; "_" &amp; (LEFT(D3505,3) &amp; "_" &amp; LEFT(E3505,3) &amp; "_" &amp; (Table1[[#This Row],[Game_no.]]))</f>
        <v>20260328_Gle_WVW_2</v>
      </c>
      <c r="B3505" s="1">
        <v>46109</v>
      </c>
      <c r="C3505" s="3">
        <v>2</v>
      </c>
      <c r="D3505" t="s">
        <v>71</v>
      </c>
      <c r="E3505" t="s">
        <v>286</v>
      </c>
      <c r="F3505" t="s">
        <v>286</v>
      </c>
      <c r="G3505" t="s">
        <v>71</v>
      </c>
      <c r="H3505" t="s">
        <v>358</v>
      </c>
      <c r="I3505" t="str">
        <f>TRIM(SUBSTITUTE(Table1[[#This Row],[Player]], " ", ""))</f>
        <v>M.O'Brien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f t="shared" si="151"/>
        <v>0</v>
      </c>
      <c r="W3505" t="s">
        <v>58</v>
      </c>
      <c r="X3505" s="3"/>
      <c r="Y3505">
        <v>0</v>
      </c>
      <c r="Z3505">
        <v>6</v>
      </c>
      <c r="AA3505">
        <v>6</v>
      </c>
      <c r="AB3505">
        <v>3</v>
      </c>
      <c r="AC3505">
        <v>1</v>
      </c>
      <c r="AD3505">
        <v>3</v>
      </c>
      <c r="AE3505">
        <v>1</v>
      </c>
      <c r="AF3505">
        <f>Table1[[#This Row],[AB]]+Table1[[#This Row],[BB]]+Table1[[#This Row],[SF]]</f>
        <v>0</v>
      </c>
      <c r="AG3505">
        <f>Table1[[#This Row],[H]]+Table1[[#This Row],[BB]]</f>
        <v>0</v>
      </c>
      <c r="AH3505">
        <f>Table1[[#This Row],[H]]-Table1[[#This Row],[2B]]-Table1[[#This Row],[3B]]-Table1[[#This Row],[HR]]</f>
        <v>0</v>
      </c>
      <c r="AI3505" s="3">
        <f>IF(Table1[[#This Row],[Team_Game_Number]] &gt;_xlfn.MAXIFS(Table1[Team_Game_Number],Table1[Team],Table1[[#This Row],[Team]]) - 5,1,0)</f>
        <v>1</v>
      </c>
      <c r="AJ3505" cm="1">
        <f t="array" ref="AJ3505">MATCH(Table1[[#This Row],[Game_ID]],_xlfn.UNIQUE(_xlfn._xlws.FILTER(Table1[Game_ID],Table1[Team]=Table1[[#This Row],[Team]])),0)</f>
        <v>25</v>
      </c>
      <c r="AK3505">
        <f>IF(Table1[[#This Row],[Last5_Flag]]=1,1,0)</f>
        <v>1</v>
      </c>
      <c r="AL3505">
        <f>COUNTIFS(
    Table1[Player Name], Table1[[#This Row],[Player Name]],
    Table1[Position], Table1[[#This Row],[Position]]
)</f>
        <v>9</v>
      </c>
      <c r="AM3505" t="str" cm="1">
        <f t="array" ref="AM35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506" spans="1:39" x14ac:dyDescent="0.2">
      <c r="A3506" t="str">
        <f>TEXT(Table1[[#This Row],[Date]],"yyyymmdd") &amp; "_" &amp; (LEFT(D3506,3) &amp; "_" &amp; LEFT(E3506,3) &amp; "_" &amp; (Table1[[#This Row],[Game_no.]]))</f>
        <v>20260328_Con_D&amp;E_2</v>
      </c>
      <c r="B3506" s="1">
        <v>46109</v>
      </c>
      <c r="C3506" s="3">
        <v>2</v>
      </c>
      <c r="D3506" t="s">
        <v>97</v>
      </c>
      <c r="E3506" t="s">
        <v>42</v>
      </c>
      <c r="F3506" t="s">
        <v>97</v>
      </c>
      <c r="G3506" t="s">
        <v>42</v>
      </c>
      <c r="H3506" t="s">
        <v>98</v>
      </c>
      <c r="I3506" t="str">
        <f>TRIM(SUBSTITUTE(Table1[[#This Row],[Player]], " ", ""))</f>
        <v>K.Morgan</v>
      </c>
      <c r="J3506">
        <v>4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f t="shared" si="151"/>
        <v>1</v>
      </c>
      <c r="W3506" t="s">
        <v>8</v>
      </c>
      <c r="X3506" s="3">
        <v>1</v>
      </c>
      <c r="Y3506">
        <v>0</v>
      </c>
      <c r="AF3506">
        <f>Table1[[#This Row],[AB]]+Table1[[#This Row],[BB]]+Table1[[#This Row],[SF]]</f>
        <v>4</v>
      </c>
      <c r="AG3506">
        <f>Table1[[#This Row],[H]]+Table1[[#This Row],[BB]]</f>
        <v>1</v>
      </c>
      <c r="AH3506">
        <f>Table1[[#This Row],[H]]-Table1[[#This Row],[2B]]-Table1[[#This Row],[3B]]-Table1[[#This Row],[HR]]</f>
        <v>1</v>
      </c>
      <c r="AI3506" s="3">
        <f>IF(Table1[[#This Row],[Team_Game_Number]] &gt;_xlfn.MAXIFS(Table1[Team_Game_Number],Table1[Team],Table1[[#This Row],[Team]]) - 5,1,0)</f>
        <v>1</v>
      </c>
      <c r="AJ3506" cm="1">
        <f t="array" ref="AJ3506">MATCH(Table1[[#This Row],[Game_ID]],_xlfn.UNIQUE(_xlfn._xlws.FILTER(Table1[Game_ID],Table1[Team]=Table1[[#This Row],[Team]])),0)</f>
        <v>26</v>
      </c>
      <c r="AK3506">
        <f>IF(Table1[[#This Row],[Last5_Flag]]=1,1,0)</f>
        <v>1</v>
      </c>
      <c r="AL3506">
        <f>COUNTIFS(
    Table1[Player Name], Table1[[#This Row],[Player Name]],
    Table1[Position], Table1[[#This Row],[Position]]
)</f>
        <v>28</v>
      </c>
      <c r="AM3506" t="str" cm="1">
        <f t="array" ref="AM35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507" spans="1:39" x14ac:dyDescent="0.2">
      <c r="A3507" t="str">
        <f>TEXT(Table1[[#This Row],[Date]],"yyyymmdd") &amp; "_" &amp; (LEFT(D3507,3) &amp; "_" &amp; LEFT(E3507,3) &amp; "_" &amp; (Table1[[#This Row],[Game_no.]]))</f>
        <v>20260328_Con_D&amp;E_2</v>
      </c>
      <c r="B3507" s="1">
        <v>46109</v>
      </c>
      <c r="C3507" s="3">
        <v>2</v>
      </c>
      <c r="D3507" t="s">
        <v>97</v>
      </c>
      <c r="E3507" t="s">
        <v>42</v>
      </c>
      <c r="F3507" t="s">
        <v>97</v>
      </c>
      <c r="G3507" t="s">
        <v>42</v>
      </c>
      <c r="H3507" t="s">
        <v>101</v>
      </c>
      <c r="I3507" t="str">
        <f>TRIM(SUBSTITUTE(Table1[[#This Row],[Player]], " ", ""))</f>
        <v>L.Lewis</v>
      </c>
      <c r="J3507">
        <v>3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f t="shared" si="151"/>
        <v>0</v>
      </c>
      <c r="W3507" t="s">
        <v>48</v>
      </c>
      <c r="X3507" s="3">
        <v>2</v>
      </c>
      <c r="Y3507">
        <v>1</v>
      </c>
      <c r="AF3507">
        <f>Table1[[#This Row],[AB]]+Table1[[#This Row],[BB]]+Table1[[#This Row],[SF]]</f>
        <v>3</v>
      </c>
      <c r="AG3507">
        <f>Table1[[#This Row],[H]]+Table1[[#This Row],[BB]]</f>
        <v>0</v>
      </c>
      <c r="AH3507">
        <f>Table1[[#This Row],[H]]-Table1[[#This Row],[2B]]-Table1[[#This Row],[3B]]-Table1[[#This Row],[HR]]</f>
        <v>0</v>
      </c>
      <c r="AI3507" s="3">
        <f>IF(Table1[[#This Row],[Team_Game_Number]] &gt;_xlfn.MAXIFS(Table1[Team_Game_Number],Table1[Team],Table1[[#This Row],[Team]]) - 5,1,0)</f>
        <v>1</v>
      </c>
      <c r="AJ3507" cm="1">
        <f t="array" ref="AJ3507">MATCH(Table1[[#This Row],[Game_ID]],_xlfn.UNIQUE(_xlfn._xlws.FILTER(Table1[Game_ID],Table1[Team]=Table1[[#This Row],[Team]])),0)</f>
        <v>26</v>
      </c>
      <c r="AK3507">
        <f>IF(Table1[[#This Row],[Last5_Flag]]=1,1,0)</f>
        <v>1</v>
      </c>
      <c r="AL3507">
        <f>COUNTIFS(
    Table1[Player Name], Table1[[#This Row],[Player Name]],
    Table1[Position], Table1[[#This Row],[Position]]
)</f>
        <v>28</v>
      </c>
      <c r="AM3507" t="str" cm="1">
        <f t="array" ref="AM35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508" spans="1:39" x14ac:dyDescent="0.2">
      <c r="A3508" t="str">
        <f>TEXT(Table1[[#This Row],[Date]],"yyyymmdd") &amp; "_" &amp; (LEFT(D3508,3) &amp; "_" &amp; LEFT(E3508,3) &amp; "_" &amp; (Table1[[#This Row],[Game_no.]]))</f>
        <v>20260328_Con_D&amp;E_2</v>
      </c>
      <c r="B3508" s="1">
        <v>46109</v>
      </c>
      <c r="C3508" s="3">
        <v>2</v>
      </c>
      <c r="D3508" t="s">
        <v>97</v>
      </c>
      <c r="E3508" t="s">
        <v>42</v>
      </c>
      <c r="F3508" t="s">
        <v>97</v>
      </c>
      <c r="G3508" t="s">
        <v>42</v>
      </c>
      <c r="H3508" t="s">
        <v>100</v>
      </c>
      <c r="I3508" t="str">
        <f>TRIM(SUBSTITUTE(Table1[[#This Row],[Player]], " ", ""))</f>
        <v>M.Hollis</v>
      </c>
      <c r="J3508">
        <v>4</v>
      </c>
      <c r="K3508">
        <v>0</v>
      </c>
      <c r="L3508">
        <v>1</v>
      </c>
      <c r="M3508">
        <v>0</v>
      </c>
      <c r="N3508">
        <v>0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f t="shared" si="151"/>
        <v>1</v>
      </c>
      <c r="W3508" t="s">
        <v>43</v>
      </c>
      <c r="X3508" s="3">
        <v>3</v>
      </c>
      <c r="Y3508">
        <v>0</v>
      </c>
      <c r="AF3508">
        <f>Table1[[#This Row],[AB]]+Table1[[#This Row],[BB]]+Table1[[#This Row],[SF]]</f>
        <v>4</v>
      </c>
      <c r="AG3508">
        <f>Table1[[#This Row],[H]]+Table1[[#This Row],[BB]]</f>
        <v>1</v>
      </c>
      <c r="AH3508">
        <f>Table1[[#This Row],[H]]-Table1[[#This Row],[2B]]-Table1[[#This Row],[3B]]-Table1[[#This Row],[HR]]</f>
        <v>1</v>
      </c>
      <c r="AI3508" s="3">
        <f>IF(Table1[[#This Row],[Team_Game_Number]] &gt;_xlfn.MAXIFS(Table1[Team_Game_Number],Table1[Team],Table1[[#This Row],[Team]]) - 5,1,0)</f>
        <v>1</v>
      </c>
      <c r="AJ3508" cm="1">
        <f t="array" ref="AJ3508">MATCH(Table1[[#This Row],[Game_ID]],_xlfn.UNIQUE(_xlfn._xlws.FILTER(Table1[Game_ID],Table1[Team]=Table1[[#This Row],[Team]])),0)</f>
        <v>26</v>
      </c>
      <c r="AK3508">
        <f>IF(Table1[[#This Row],[Last5_Flag]]=1,1,0)</f>
        <v>1</v>
      </c>
      <c r="AL3508">
        <f>COUNTIFS(
    Table1[Player Name], Table1[[#This Row],[Player Name]],
    Table1[Position], Table1[[#This Row],[Position]]
)</f>
        <v>9</v>
      </c>
      <c r="AM3508" t="str" cm="1">
        <f t="array" ref="AM35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509" spans="1:39" x14ac:dyDescent="0.2">
      <c r="A3509" t="str">
        <f>TEXT(Table1[[#This Row],[Date]],"yyyymmdd") &amp; "_" &amp; (LEFT(D3509,3) &amp; "_" &amp; LEFT(E3509,3) &amp; "_" &amp; (Table1[[#This Row],[Game_no.]]))</f>
        <v>20260328_Con_D&amp;E_2</v>
      </c>
      <c r="B3509" s="1">
        <v>46109</v>
      </c>
      <c r="C3509" s="3">
        <v>2</v>
      </c>
      <c r="D3509" t="s">
        <v>97</v>
      </c>
      <c r="E3509" t="s">
        <v>42</v>
      </c>
      <c r="F3509" t="s">
        <v>97</v>
      </c>
      <c r="G3509" t="s">
        <v>42</v>
      </c>
      <c r="H3509" t="s">
        <v>317</v>
      </c>
      <c r="I3509" t="str">
        <f>TRIM(SUBSTITUTE(Table1[[#This Row],[Player]], " ", ""))</f>
        <v>J.Ervin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f t="shared" si="151"/>
        <v>0</v>
      </c>
      <c r="W3509" t="s">
        <v>73</v>
      </c>
      <c r="X3509" s="3"/>
      <c r="Y3509">
        <v>0</v>
      </c>
      <c r="AF3509">
        <f>Table1[[#This Row],[AB]]+Table1[[#This Row],[BB]]+Table1[[#This Row],[SF]]</f>
        <v>0</v>
      </c>
      <c r="AG3509">
        <f>Table1[[#This Row],[H]]+Table1[[#This Row],[BB]]</f>
        <v>0</v>
      </c>
      <c r="AH3509">
        <f>Table1[[#This Row],[H]]-Table1[[#This Row],[2B]]-Table1[[#This Row],[3B]]-Table1[[#This Row],[HR]]</f>
        <v>0</v>
      </c>
      <c r="AI3509" s="3">
        <f>IF(Table1[[#This Row],[Team_Game_Number]] &gt;_xlfn.MAXIFS(Table1[Team_Game_Number],Table1[Team],Table1[[#This Row],[Team]]) - 5,1,0)</f>
        <v>1</v>
      </c>
      <c r="AJ3509" cm="1">
        <f t="array" ref="AJ3509">MATCH(Table1[[#This Row],[Game_ID]],_xlfn.UNIQUE(_xlfn._xlws.FILTER(Table1[Game_ID],Table1[Team]=Table1[[#This Row],[Team]])),0)</f>
        <v>26</v>
      </c>
      <c r="AK3509">
        <f>IF(Table1[[#This Row],[Last5_Flag]]=1,1,0)</f>
        <v>1</v>
      </c>
      <c r="AL3509">
        <f>COUNTIFS(
    Table1[Player Name], Table1[[#This Row],[Player Name]],
    Table1[Position], Table1[[#This Row],[Position]]
)</f>
        <v>3</v>
      </c>
      <c r="AM3509" t="str" cm="1">
        <f t="array" ref="AM35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510" spans="1:39" x14ac:dyDescent="0.2">
      <c r="A3510" t="str">
        <f>TEXT(Table1[[#This Row],[Date]],"yyyymmdd") &amp; "_" &amp; (LEFT(D3510,3) &amp; "_" &amp; LEFT(E3510,3) &amp; "_" &amp; (Table1[[#This Row],[Game_no.]]))</f>
        <v>20260328_Con_D&amp;E_2</v>
      </c>
      <c r="B3510" s="1">
        <v>46109</v>
      </c>
      <c r="C3510" s="3">
        <v>2</v>
      </c>
      <c r="D3510" t="s">
        <v>97</v>
      </c>
      <c r="E3510" t="s">
        <v>42</v>
      </c>
      <c r="F3510" t="s">
        <v>97</v>
      </c>
      <c r="G3510" t="s">
        <v>42</v>
      </c>
      <c r="H3510" t="s">
        <v>111</v>
      </c>
      <c r="I3510" t="str">
        <f>TRIM(SUBSTITUTE(Table1[[#This Row],[Player]], " ", ""))</f>
        <v>H.Niten</v>
      </c>
      <c r="J3510">
        <v>3</v>
      </c>
      <c r="K3510">
        <v>0</v>
      </c>
      <c r="L3510">
        <v>1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f t="shared" si="151"/>
        <v>1</v>
      </c>
      <c r="W3510" t="s">
        <v>50</v>
      </c>
      <c r="X3510" s="3">
        <v>4</v>
      </c>
      <c r="Y3510">
        <v>0</v>
      </c>
      <c r="AF3510">
        <f>Table1[[#This Row],[AB]]+Table1[[#This Row],[BB]]+Table1[[#This Row],[SF]]</f>
        <v>4</v>
      </c>
      <c r="AG3510">
        <f>Table1[[#This Row],[H]]+Table1[[#This Row],[BB]]</f>
        <v>2</v>
      </c>
      <c r="AH3510">
        <f>Table1[[#This Row],[H]]-Table1[[#This Row],[2B]]-Table1[[#This Row],[3B]]-Table1[[#This Row],[HR]]</f>
        <v>1</v>
      </c>
      <c r="AI3510" s="3">
        <f>IF(Table1[[#This Row],[Team_Game_Number]] &gt;_xlfn.MAXIFS(Table1[Team_Game_Number],Table1[Team],Table1[[#This Row],[Team]]) - 5,1,0)</f>
        <v>1</v>
      </c>
      <c r="AJ3510" cm="1">
        <f t="array" ref="AJ3510">MATCH(Table1[[#This Row],[Game_ID]],_xlfn.UNIQUE(_xlfn._xlws.FILTER(Table1[Game_ID],Table1[Team]=Table1[[#This Row],[Team]])),0)</f>
        <v>26</v>
      </c>
      <c r="AK3510">
        <f>IF(Table1[[#This Row],[Last5_Flag]]=1,1,0)</f>
        <v>1</v>
      </c>
      <c r="AL3510">
        <f>COUNTIFS(
    Table1[Player Name], Table1[[#This Row],[Player Name]],
    Table1[Position], Table1[[#This Row],[Position]]
)</f>
        <v>4</v>
      </c>
      <c r="AM3510" t="str" cm="1">
        <f t="array" ref="AM35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11" spans="1:39" x14ac:dyDescent="0.2">
      <c r="A3511" t="str">
        <f>TEXT(Table1[[#This Row],[Date]],"yyyymmdd") &amp; "_" &amp; (LEFT(D3511,3) &amp; "_" &amp; LEFT(E3511,3) &amp; "_" &amp; (Table1[[#This Row],[Game_no.]]))</f>
        <v>20260328_Con_D&amp;E_2</v>
      </c>
      <c r="B3511" s="1">
        <v>46109</v>
      </c>
      <c r="C3511" s="3">
        <v>2</v>
      </c>
      <c r="D3511" t="s">
        <v>97</v>
      </c>
      <c r="E3511" t="s">
        <v>42</v>
      </c>
      <c r="F3511" t="s">
        <v>97</v>
      </c>
      <c r="G3511" t="s">
        <v>42</v>
      </c>
      <c r="H3511" t="s">
        <v>107</v>
      </c>
      <c r="I3511" t="str">
        <f>TRIM(SUBSTITUTE(Table1[[#This Row],[Player]], " ", ""))</f>
        <v>G.Dodson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f t="shared" si="151"/>
        <v>0</v>
      </c>
      <c r="W3511" t="s">
        <v>73</v>
      </c>
      <c r="X3511" s="3"/>
      <c r="Y3511">
        <v>0</v>
      </c>
      <c r="AF3511">
        <f>Table1[[#This Row],[AB]]+Table1[[#This Row],[BB]]+Table1[[#This Row],[SF]]</f>
        <v>0</v>
      </c>
      <c r="AG3511">
        <f>Table1[[#This Row],[H]]+Table1[[#This Row],[BB]]</f>
        <v>0</v>
      </c>
      <c r="AH3511">
        <f>Table1[[#This Row],[H]]-Table1[[#This Row],[2B]]-Table1[[#This Row],[3B]]-Table1[[#This Row],[HR]]</f>
        <v>0</v>
      </c>
      <c r="AI3511" s="3">
        <f>IF(Table1[[#This Row],[Team_Game_Number]] &gt;_xlfn.MAXIFS(Table1[Team_Game_Number],Table1[Team],Table1[[#This Row],[Team]]) - 5,1,0)</f>
        <v>1</v>
      </c>
      <c r="AJ3511" cm="1">
        <f t="array" ref="AJ3511">MATCH(Table1[[#This Row],[Game_ID]],_xlfn.UNIQUE(_xlfn._xlws.FILTER(Table1[Game_ID],Table1[Team]=Table1[[#This Row],[Team]])),0)</f>
        <v>26</v>
      </c>
      <c r="AK3511">
        <f>IF(Table1[[#This Row],[Last5_Flag]]=1,1,0)</f>
        <v>1</v>
      </c>
      <c r="AL3511">
        <f>COUNTIFS(
    Table1[Player Name], Table1[[#This Row],[Player Name]],
    Table1[Position], Table1[[#This Row],[Position]]
)</f>
        <v>3</v>
      </c>
      <c r="AM3511" t="str" cm="1">
        <f t="array" ref="AM35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512" spans="1:39" x14ac:dyDescent="0.2">
      <c r="A3512" t="str">
        <f>TEXT(Table1[[#This Row],[Date]],"yyyymmdd") &amp; "_" &amp; (LEFT(D3512,3) &amp; "_" &amp; LEFT(E3512,3) &amp; "_" &amp; (Table1[[#This Row],[Game_no.]]))</f>
        <v>20260328_Con_D&amp;E_2</v>
      </c>
      <c r="B3512" s="1">
        <v>46109</v>
      </c>
      <c r="C3512" s="3">
        <v>2</v>
      </c>
      <c r="D3512" t="s">
        <v>97</v>
      </c>
      <c r="E3512" t="s">
        <v>42</v>
      </c>
      <c r="F3512" t="s">
        <v>97</v>
      </c>
      <c r="G3512" t="s">
        <v>42</v>
      </c>
      <c r="H3512" t="s">
        <v>104</v>
      </c>
      <c r="I3512" t="str">
        <f>TRIM(SUBSTITUTE(Table1[[#This Row],[Player]], " ", ""))</f>
        <v>K.McCord</v>
      </c>
      <c r="J3512">
        <v>3</v>
      </c>
      <c r="K3512">
        <v>0</v>
      </c>
      <c r="L3512">
        <v>2</v>
      </c>
      <c r="M3512">
        <v>1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f t="shared" si="151"/>
        <v>2</v>
      </c>
      <c r="W3512" t="s">
        <v>7</v>
      </c>
      <c r="X3512" s="3">
        <v>5</v>
      </c>
      <c r="Y3512">
        <v>0</v>
      </c>
      <c r="AF3512">
        <f>Table1[[#This Row],[AB]]+Table1[[#This Row],[BB]]+Table1[[#This Row],[SF]]</f>
        <v>3</v>
      </c>
      <c r="AG3512">
        <f>Table1[[#This Row],[H]]+Table1[[#This Row],[BB]]</f>
        <v>2</v>
      </c>
      <c r="AH3512">
        <f>Table1[[#This Row],[H]]-Table1[[#This Row],[2B]]-Table1[[#This Row],[3B]]-Table1[[#This Row],[HR]]</f>
        <v>2</v>
      </c>
      <c r="AI3512" s="3">
        <f>IF(Table1[[#This Row],[Team_Game_Number]] &gt;_xlfn.MAXIFS(Table1[Team_Game_Number],Table1[Team],Table1[[#This Row],[Team]]) - 5,1,0)</f>
        <v>1</v>
      </c>
      <c r="AJ3512" cm="1">
        <f t="array" ref="AJ3512">MATCH(Table1[[#This Row],[Game_ID]],_xlfn.UNIQUE(_xlfn._xlws.FILTER(Table1[Game_ID],Table1[Team]=Table1[[#This Row],[Team]])),0)</f>
        <v>26</v>
      </c>
      <c r="AK3512">
        <f>IF(Table1[[#This Row],[Last5_Flag]]=1,1,0)</f>
        <v>1</v>
      </c>
      <c r="AL3512">
        <f>COUNTIFS(
    Table1[Player Name], Table1[[#This Row],[Player Name]],
    Table1[Position], Table1[[#This Row],[Position]]
)</f>
        <v>22</v>
      </c>
      <c r="AM3512" t="str" cm="1">
        <f t="array" ref="AM35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513" spans="1:39" x14ac:dyDescent="0.2">
      <c r="A3513" t="str">
        <f>TEXT(Table1[[#This Row],[Date]],"yyyymmdd") &amp; "_" &amp; (LEFT(D3513,3) &amp; "_" &amp; LEFT(E3513,3) &amp; "_" &amp; (Table1[[#This Row],[Game_no.]]))</f>
        <v>20260328_Con_D&amp;E_2</v>
      </c>
      <c r="B3513" s="1">
        <v>46109</v>
      </c>
      <c r="C3513" s="3">
        <v>2</v>
      </c>
      <c r="D3513" t="s">
        <v>97</v>
      </c>
      <c r="E3513" t="s">
        <v>42</v>
      </c>
      <c r="F3513" t="s">
        <v>97</v>
      </c>
      <c r="G3513" t="s">
        <v>42</v>
      </c>
      <c r="H3513" t="s">
        <v>103</v>
      </c>
      <c r="I3513" t="str">
        <f>TRIM(SUBSTITUTE(Table1[[#This Row],[Player]], " ", ""))</f>
        <v>M.Gleason</v>
      </c>
      <c r="J3513">
        <v>4</v>
      </c>
      <c r="K3513">
        <v>0</v>
      </c>
      <c r="L3513">
        <v>0</v>
      </c>
      <c r="M3513">
        <v>0</v>
      </c>
      <c r="N3513">
        <v>0</v>
      </c>
      <c r="O3513">
        <v>2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f t="shared" si="151"/>
        <v>0</v>
      </c>
      <c r="W3513" t="s">
        <v>53</v>
      </c>
      <c r="X3513" s="3">
        <v>6</v>
      </c>
      <c r="Y3513">
        <v>1</v>
      </c>
      <c r="AF3513">
        <f>Table1[[#This Row],[AB]]+Table1[[#This Row],[BB]]+Table1[[#This Row],[SF]]</f>
        <v>4</v>
      </c>
      <c r="AG3513">
        <f>Table1[[#This Row],[H]]+Table1[[#This Row],[BB]]</f>
        <v>0</v>
      </c>
      <c r="AH3513">
        <f>Table1[[#This Row],[H]]-Table1[[#This Row],[2B]]-Table1[[#This Row],[3B]]-Table1[[#This Row],[HR]]</f>
        <v>0</v>
      </c>
      <c r="AI3513" s="3">
        <f>IF(Table1[[#This Row],[Team_Game_Number]] &gt;_xlfn.MAXIFS(Table1[Team_Game_Number],Table1[Team],Table1[[#This Row],[Team]]) - 5,1,0)</f>
        <v>1</v>
      </c>
      <c r="AJ3513" cm="1">
        <f t="array" ref="AJ3513">MATCH(Table1[[#This Row],[Game_ID]],_xlfn.UNIQUE(_xlfn._xlws.FILTER(Table1[Game_ID],Table1[Team]=Table1[[#This Row],[Team]])),0)</f>
        <v>26</v>
      </c>
      <c r="AK3513">
        <f>IF(Table1[[#This Row],[Last5_Flag]]=1,1,0)</f>
        <v>1</v>
      </c>
      <c r="AL3513">
        <f>COUNTIFS(
    Table1[Player Name], Table1[[#This Row],[Player Name]],
    Table1[Position], Table1[[#This Row],[Position]]
)</f>
        <v>21</v>
      </c>
      <c r="AM3513" t="str" cm="1">
        <f t="array" ref="AM35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514" spans="1:39" x14ac:dyDescent="0.2">
      <c r="A3514" t="str">
        <f>TEXT(Table1[[#This Row],[Date]],"yyyymmdd") &amp; "_" &amp; (LEFT(D3514,3) &amp; "_" &amp; LEFT(E3514,3) &amp; "_" &amp; (Table1[[#This Row],[Game_no.]]))</f>
        <v>20260328_Con_D&amp;E_2</v>
      </c>
      <c r="B3514" s="1">
        <v>46109</v>
      </c>
      <c r="C3514" s="3">
        <v>2</v>
      </c>
      <c r="D3514" t="s">
        <v>97</v>
      </c>
      <c r="E3514" t="s">
        <v>42</v>
      </c>
      <c r="F3514" t="s">
        <v>97</v>
      </c>
      <c r="G3514" t="s">
        <v>42</v>
      </c>
      <c r="H3514" t="s">
        <v>105</v>
      </c>
      <c r="I3514" t="str">
        <f>TRIM(SUBSTITUTE(Table1[[#This Row],[Player]], " ", ""))</f>
        <v>K.Sholter</v>
      </c>
      <c r="J3514">
        <v>3</v>
      </c>
      <c r="K3514">
        <v>0</v>
      </c>
      <c r="L3514">
        <v>1</v>
      </c>
      <c r="M3514">
        <v>0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f t="shared" si="151"/>
        <v>1</v>
      </c>
      <c r="W3514" t="s">
        <v>52</v>
      </c>
      <c r="X3514" s="3">
        <v>7</v>
      </c>
      <c r="Y3514">
        <v>0</v>
      </c>
      <c r="AF3514">
        <f>Table1[[#This Row],[AB]]+Table1[[#This Row],[BB]]+Table1[[#This Row],[SF]]</f>
        <v>4</v>
      </c>
      <c r="AG3514">
        <f>Table1[[#This Row],[H]]+Table1[[#This Row],[BB]]</f>
        <v>2</v>
      </c>
      <c r="AH3514">
        <f>Table1[[#This Row],[H]]-Table1[[#This Row],[2B]]-Table1[[#This Row],[3B]]-Table1[[#This Row],[HR]]</f>
        <v>1</v>
      </c>
      <c r="AI3514" s="3">
        <f>IF(Table1[[#This Row],[Team_Game_Number]] &gt;_xlfn.MAXIFS(Table1[Team_Game_Number],Table1[Team],Table1[[#This Row],[Team]]) - 5,1,0)</f>
        <v>1</v>
      </c>
      <c r="AJ3514" cm="1">
        <f t="array" ref="AJ3514">MATCH(Table1[[#This Row],[Game_ID]],_xlfn.UNIQUE(_xlfn._xlws.FILTER(Table1[Game_ID],Table1[Team]=Table1[[#This Row],[Team]])),0)</f>
        <v>26</v>
      </c>
      <c r="AK3514">
        <f>IF(Table1[[#This Row],[Last5_Flag]]=1,1,0)</f>
        <v>1</v>
      </c>
      <c r="AL3514">
        <f>COUNTIFS(
    Table1[Player Name], Table1[[#This Row],[Player Name]],
    Table1[Position], Table1[[#This Row],[Position]]
)</f>
        <v>16</v>
      </c>
      <c r="AM3514" t="str" cm="1">
        <f t="array" ref="AM35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15" spans="1:39" x14ac:dyDescent="0.2">
      <c r="A3515" t="str">
        <f>TEXT(Table1[[#This Row],[Date]],"yyyymmdd") &amp; "_" &amp; (LEFT(D3515,3) &amp; "_" &amp; LEFT(E3515,3) &amp; "_" &amp; (Table1[[#This Row],[Game_no.]]))</f>
        <v>20260328_Con_D&amp;E_2</v>
      </c>
      <c r="B3515" s="1">
        <v>46109</v>
      </c>
      <c r="C3515" s="3">
        <v>2</v>
      </c>
      <c r="D3515" t="s">
        <v>97</v>
      </c>
      <c r="E3515" t="s">
        <v>42</v>
      </c>
      <c r="F3515" t="s">
        <v>97</v>
      </c>
      <c r="G3515" t="s">
        <v>42</v>
      </c>
      <c r="H3515" t="s">
        <v>232</v>
      </c>
      <c r="I3515" t="str">
        <f>TRIM(SUBSTITUTE(Table1[[#This Row],[Player]], " ", ""))</f>
        <v>M.Gregory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f t="shared" si="151"/>
        <v>0</v>
      </c>
      <c r="W3515" t="s">
        <v>73</v>
      </c>
      <c r="X3515" s="3"/>
      <c r="Y3515">
        <v>0</v>
      </c>
      <c r="AF3515">
        <f>Table1[[#This Row],[AB]]+Table1[[#This Row],[BB]]+Table1[[#This Row],[SF]]</f>
        <v>0</v>
      </c>
      <c r="AG3515">
        <f>Table1[[#This Row],[H]]+Table1[[#This Row],[BB]]</f>
        <v>0</v>
      </c>
      <c r="AH3515">
        <f>Table1[[#This Row],[H]]-Table1[[#This Row],[2B]]-Table1[[#This Row],[3B]]-Table1[[#This Row],[HR]]</f>
        <v>0</v>
      </c>
      <c r="AI3515" s="3">
        <f>IF(Table1[[#This Row],[Team_Game_Number]] &gt;_xlfn.MAXIFS(Table1[Team_Game_Number],Table1[Team],Table1[[#This Row],[Team]]) - 5,1,0)</f>
        <v>1</v>
      </c>
      <c r="AJ3515" cm="1">
        <f t="array" ref="AJ3515">MATCH(Table1[[#This Row],[Game_ID]],_xlfn.UNIQUE(_xlfn._xlws.FILTER(Table1[Game_ID],Table1[Team]=Table1[[#This Row],[Team]])),0)</f>
        <v>26</v>
      </c>
      <c r="AK3515">
        <f>IF(Table1[[#This Row],[Last5_Flag]]=1,1,0)</f>
        <v>1</v>
      </c>
      <c r="AL3515">
        <f>COUNTIFS(
    Table1[Player Name], Table1[[#This Row],[Player Name]],
    Table1[Position], Table1[[#This Row],[Position]]
)</f>
        <v>8</v>
      </c>
      <c r="AM3515" t="str" cm="1">
        <f t="array" ref="AM35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516" spans="1:39" x14ac:dyDescent="0.2">
      <c r="A3516" t="str">
        <f>TEXT(Table1[[#This Row],[Date]],"yyyymmdd") &amp; "_" &amp; (LEFT(D3516,3) &amp; "_" &amp; LEFT(E3516,3) &amp; "_" &amp; (Table1[[#This Row],[Game_no.]]))</f>
        <v>20260328_Con_D&amp;E_2</v>
      </c>
      <c r="B3516" s="1">
        <v>46109</v>
      </c>
      <c r="C3516" s="3">
        <v>2</v>
      </c>
      <c r="D3516" t="s">
        <v>97</v>
      </c>
      <c r="E3516" t="s">
        <v>42</v>
      </c>
      <c r="F3516" t="s">
        <v>97</v>
      </c>
      <c r="G3516" t="s">
        <v>42</v>
      </c>
      <c r="H3516" t="s">
        <v>99</v>
      </c>
      <c r="I3516" t="str">
        <f>TRIM(SUBSTITUTE(Table1[[#This Row],[Player]], " ", ""))</f>
        <v>B.Jamerson</v>
      </c>
      <c r="J3516">
        <v>3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f t="shared" si="151"/>
        <v>0</v>
      </c>
      <c r="W3516" t="s">
        <v>54</v>
      </c>
      <c r="X3516" s="3">
        <v>8</v>
      </c>
      <c r="Y3516">
        <v>0</v>
      </c>
      <c r="AF3516">
        <f>Table1[[#This Row],[AB]]+Table1[[#This Row],[BB]]+Table1[[#This Row],[SF]]</f>
        <v>3</v>
      </c>
      <c r="AG3516">
        <f>Table1[[#This Row],[H]]+Table1[[#This Row],[BB]]</f>
        <v>0</v>
      </c>
      <c r="AH3516">
        <f>Table1[[#This Row],[H]]-Table1[[#This Row],[2B]]-Table1[[#This Row],[3B]]-Table1[[#This Row],[HR]]</f>
        <v>0</v>
      </c>
      <c r="AI3516" s="3">
        <f>IF(Table1[[#This Row],[Team_Game_Number]] &gt;_xlfn.MAXIFS(Table1[Team_Game_Number],Table1[Team],Table1[[#This Row],[Team]]) - 5,1,0)</f>
        <v>1</v>
      </c>
      <c r="AJ3516" cm="1">
        <f t="array" ref="AJ3516">MATCH(Table1[[#This Row],[Game_ID]],_xlfn.UNIQUE(_xlfn._xlws.FILTER(Table1[Game_ID],Table1[Team]=Table1[[#This Row],[Team]])),0)</f>
        <v>26</v>
      </c>
      <c r="AK3516">
        <f>IF(Table1[[#This Row],[Last5_Flag]]=1,1,0)</f>
        <v>1</v>
      </c>
      <c r="AL3516">
        <f>COUNTIFS(
    Table1[Player Name], Table1[[#This Row],[Player Name]],
    Table1[Position], Table1[[#This Row],[Position]]
)</f>
        <v>2</v>
      </c>
      <c r="AM3516" t="str" cm="1">
        <f t="array" ref="AM35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517" spans="1:39" x14ac:dyDescent="0.2">
      <c r="A3517" t="str">
        <f>TEXT(Table1[[#This Row],[Date]],"yyyymmdd") &amp; "_" &amp; (LEFT(D3517,3) &amp; "_" &amp; LEFT(E3517,3) &amp; "_" &amp; (Table1[[#This Row],[Game_no.]]))</f>
        <v>20260328_Con_D&amp;E_2</v>
      </c>
      <c r="B3517" s="1">
        <v>46109</v>
      </c>
      <c r="C3517" s="3">
        <v>2</v>
      </c>
      <c r="D3517" t="s">
        <v>97</v>
      </c>
      <c r="E3517" t="s">
        <v>42</v>
      </c>
      <c r="F3517" t="s">
        <v>97</v>
      </c>
      <c r="G3517" t="s">
        <v>42</v>
      </c>
      <c r="H3517" t="s">
        <v>108</v>
      </c>
      <c r="I3517" t="str">
        <f>TRIM(SUBSTITUTE(Table1[[#This Row],[Player]], " ", ""))</f>
        <v>R.Hintz</v>
      </c>
      <c r="J3517">
        <v>2</v>
      </c>
      <c r="K3517">
        <v>0</v>
      </c>
      <c r="L3517">
        <v>0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f t="shared" si="151"/>
        <v>0</v>
      </c>
      <c r="W3517" t="s">
        <v>58</v>
      </c>
      <c r="X3517" s="3">
        <v>9</v>
      </c>
      <c r="Y3517">
        <v>0</v>
      </c>
      <c r="Z3517">
        <v>8</v>
      </c>
      <c r="AA3517">
        <v>5</v>
      </c>
      <c r="AB3517">
        <v>2</v>
      </c>
      <c r="AC3517">
        <v>1</v>
      </c>
      <c r="AD3517">
        <v>4</v>
      </c>
      <c r="AE3517">
        <v>10</v>
      </c>
      <c r="AF3517">
        <f>Table1[[#This Row],[AB]]+Table1[[#This Row],[BB]]+Table1[[#This Row],[SF]]</f>
        <v>3</v>
      </c>
      <c r="AG3517">
        <f>Table1[[#This Row],[H]]+Table1[[#This Row],[BB]]</f>
        <v>1</v>
      </c>
      <c r="AH3517">
        <f>Table1[[#This Row],[H]]-Table1[[#This Row],[2B]]-Table1[[#This Row],[3B]]-Table1[[#This Row],[HR]]</f>
        <v>0</v>
      </c>
      <c r="AI3517" s="3">
        <f>IF(Table1[[#This Row],[Team_Game_Number]] &gt;_xlfn.MAXIFS(Table1[Team_Game_Number],Table1[Team],Table1[[#This Row],[Team]]) - 5,1,0)</f>
        <v>1</v>
      </c>
      <c r="AJ3517" cm="1">
        <f t="array" ref="AJ3517">MATCH(Table1[[#This Row],[Game_ID]],_xlfn.UNIQUE(_xlfn._xlws.FILTER(Table1[Game_ID],Table1[Team]=Table1[[#This Row],[Team]])),0)</f>
        <v>26</v>
      </c>
      <c r="AK3517">
        <f>IF(Table1[[#This Row],[Last5_Flag]]=1,1,0)</f>
        <v>1</v>
      </c>
      <c r="AL3517">
        <f>COUNTIFS(
    Table1[Player Name], Table1[[#This Row],[Player Name]],
    Table1[Position], Table1[[#This Row],[Position]]
)</f>
        <v>14</v>
      </c>
      <c r="AM3517" t="str" cm="1">
        <f t="array" ref="AM35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518" spans="1:39" x14ac:dyDescent="0.2">
      <c r="A3518" t="str">
        <f>TEXT(Table1[[#This Row],[Date]],"yyyymmdd") &amp; "_" &amp; (LEFT(D3518,3) &amp; "_" &amp; LEFT(E3518,3) &amp; "_" &amp; (Table1[[#This Row],[Game_no.]]))</f>
        <v>20260328_Con_D&amp;E_2</v>
      </c>
      <c r="B3518" s="1">
        <v>46109</v>
      </c>
      <c r="C3518" s="3">
        <v>2</v>
      </c>
      <c r="D3518" t="s">
        <v>97</v>
      </c>
      <c r="E3518" t="s">
        <v>42</v>
      </c>
      <c r="F3518" t="s">
        <v>97</v>
      </c>
      <c r="G3518" t="s">
        <v>42</v>
      </c>
      <c r="H3518" t="s">
        <v>507</v>
      </c>
      <c r="I3518" t="str">
        <f>TRIM(SUBSTITUTE(Table1[[#This Row],[Player]], " ", ""))</f>
        <v>N.Harris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f t="shared" si="151"/>
        <v>0</v>
      </c>
      <c r="W3518" t="s">
        <v>73</v>
      </c>
      <c r="X3518" s="3"/>
      <c r="Y3518">
        <v>0</v>
      </c>
      <c r="AF3518">
        <f>Table1[[#This Row],[AB]]+Table1[[#This Row],[BB]]+Table1[[#This Row],[SF]]</f>
        <v>0</v>
      </c>
      <c r="AG3518">
        <f>Table1[[#This Row],[H]]+Table1[[#This Row],[BB]]</f>
        <v>0</v>
      </c>
      <c r="AH3518">
        <f>Table1[[#This Row],[H]]-Table1[[#This Row],[2B]]-Table1[[#This Row],[3B]]-Table1[[#This Row],[HR]]</f>
        <v>0</v>
      </c>
      <c r="AI3518" s="3">
        <f>IF(Table1[[#This Row],[Team_Game_Number]] &gt;_xlfn.MAXIFS(Table1[Team_Game_Number],Table1[Team],Table1[[#This Row],[Team]]) - 5,1,0)</f>
        <v>1</v>
      </c>
      <c r="AJ3518" cm="1">
        <f t="array" ref="AJ3518">MATCH(Table1[[#This Row],[Game_ID]],_xlfn.UNIQUE(_xlfn._xlws.FILTER(Table1[Game_ID],Table1[Team]=Table1[[#This Row],[Team]])),0)</f>
        <v>26</v>
      </c>
      <c r="AK3518">
        <f>IF(Table1[[#This Row],[Last5_Flag]]=1,1,0)</f>
        <v>1</v>
      </c>
      <c r="AL3518">
        <f>COUNTIFS(
    Table1[Player Name], Table1[[#This Row],[Player Name]],
    Table1[Position], Table1[[#This Row],[Position]]
)</f>
        <v>1</v>
      </c>
      <c r="AM3518" t="str" cm="1">
        <f t="array" ref="AM35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519" spans="1:39" x14ac:dyDescent="0.2">
      <c r="A3519" t="str">
        <f>TEXT(Table1[[#This Row],[Date]],"yyyymmdd") &amp; "_" &amp; (LEFT(D3519,3) &amp; "_" &amp; LEFT(E3519,3) &amp; "_" &amp; (Table1[[#This Row],[Game_no.]]))</f>
        <v>20260328_Con_D&amp;E_2</v>
      </c>
      <c r="B3519" s="1">
        <v>46109</v>
      </c>
      <c r="C3519" s="3">
        <v>2</v>
      </c>
      <c r="D3519" t="s">
        <v>97</v>
      </c>
      <c r="E3519" t="s">
        <v>42</v>
      </c>
      <c r="F3519" t="s">
        <v>97</v>
      </c>
      <c r="G3519" t="s">
        <v>42</v>
      </c>
      <c r="H3519" t="s">
        <v>102</v>
      </c>
      <c r="I3519" t="str">
        <f>TRIM(SUBSTITUTE(Table1[[#This Row],[Player]], " ", ""))</f>
        <v>A.Giles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f t="shared" si="151"/>
        <v>0</v>
      </c>
      <c r="W3519" t="s">
        <v>57</v>
      </c>
      <c r="X3519" s="3"/>
      <c r="Y3519">
        <v>0</v>
      </c>
      <c r="AF3519">
        <f>Table1[[#This Row],[AB]]+Table1[[#This Row],[BB]]+Table1[[#This Row],[SF]]</f>
        <v>0</v>
      </c>
      <c r="AG3519">
        <f>Table1[[#This Row],[H]]+Table1[[#This Row],[BB]]</f>
        <v>0</v>
      </c>
      <c r="AH3519">
        <f>Table1[[#This Row],[H]]-Table1[[#This Row],[2B]]-Table1[[#This Row],[3B]]-Table1[[#This Row],[HR]]</f>
        <v>0</v>
      </c>
      <c r="AI3519" s="3">
        <f>IF(Table1[[#This Row],[Team_Game_Number]] &gt;_xlfn.MAXIFS(Table1[Team_Game_Number],Table1[Team],Table1[[#This Row],[Team]]) - 5,1,0)</f>
        <v>1</v>
      </c>
      <c r="AJ3519" cm="1">
        <f t="array" ref="AJ3519">MATCH(Table1[[#This Row],[Game_ID]],_xlfn.UNIQUE(_xlfn._xlws.FILTER(Table1[Game_ID],Table1[Team]=Table1[[#This Row],[Team]])),0)</f>
        <v>26</v>
      </c>
      <c r="AK3519">
        <f>IF(Table1[[#This Row],[Last5_Flag]]=1,1,0)</f>
        <v>1</v>
      </c>
      <c r="AL3519">
        <f>COUNTIFS(
    Table1[Player Name], Table1[[#This Row],[Player Name]],
    Table1[Position], Table1[[#This Row],[Position]]
)</f>
        <v>27</v>
      </c>
      <c r="AM3519" t="str" cm="1">
        <f t="array" ref="AM35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20" spans="1:39" x14ac:dyDescent="0.2">
      <c r="A3520" t="str">
        <f>TEXT(Table1[[#This Row],[Date]],"yyyymmdd") &amp; "_" &amp; (LEFT(D3520,3) &amp; "_" &amp; LEFT(E3520,3) &amp; "_" &amp; (Table1[[#This Row],[Game_no.]]))</f>
        <v>20260328_Con_D&amp;E_2</v>
      </c>
      <c r="B3520" s="1">
        <v>46109</v>
      </c>
      <c r="C3520" s="3">
        <v>2</v>
      </c>
      <c r="D3520" t="s">
        <v>97</v>
      </c>
      <c r="E3520" t="s">
        <v>42</v>
      </c>
      <c r="F3520" t="s">
        <v>42</v>
      </c>
      <c r="G3520" t="s">
        <v>97</v>
      </c>
      <c r="H3520" t="s">
        <v>96</v>
      </c>
      <c r="I3520" t="str">
        <f>TRIM(SUBSTITUTE(Table1[[#This Row],[Player]], " ", ""))</f>
        <v>A.Belcher</v>
      </c>
      <c r="J3520">
        <v>4</v>
      </c>
      <c r="K3520">
        <v>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f t="shared" si="151"/>
        <v>1</v>
      </c>
      <c r="W3520" t="s">
        <v>57</v>
      </c>
      <c r="X3520" s="3">
        <v>1</v>
      </c>
      <c r="Y3520">
        <v>0</v>
      </c>
      <c r="AF3520">
        <f>Table1[[#This Row],[AB]]+Table1[[#This Row],[BB]]+Table1[[#This Row],[SF]]</f>
        <v>4</v>
      </c>
      <c r="AG3520">
        <f>Table1[[#This Row],[H]]+Table1[[#This Row],[BB]]</f>
        <v>1</v>
      </c>
      <c r="AH3520">
        <f>Table1[[#This Row],[H]]-Table1[[#This Row],[2B]]-Table1[[#This Row],[3B]]-Table1[[#This Row],[HR]]</f>
        <v>1</v>
      </c>
      <c r="AI3520" s="3">
        <f>IF(Table1[[#This Row],[Team_Game_Number]] &gt;_xlfn.MAXIFS(Table1[Team_Game_Number],Table1[Team],Table1[[#This Row],[Team]]) - 5,1,0)</f>
        <v>1</v>
      </c>
      <c r="AJ3520" cm="1">
        <f t="array" ref="AJ3520">MATCH(Table1[[#This Row],[Game_ID]],_xlfn.UNIQUE(_xlfn._xlws.FILTER(Table1[Game_ID],Table1[Team]=Table1[[#This Row],[Team]])),0)</f>
        <v>29</v>
      </c>
      <c r="AK3520">
        <f>IF(Table1[[#This Row],[Last5_Flag]]=1,1,0)</f>
        <v>1</v>
      </c>
      <c r="AL3520">
        <f>COUNTIFS(
    Table1[Player Name], Table1[[#This Row],[Player Name]],
    Table1[Position], Table1[[#This Row],[Position]]
)</f>
        <v>19</v>
      </c>
      <c r="AM3520" t="str" cm="1">
        <f t="array" ref="AM35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21" spans="1:39" x14ac:dyDescent="0.2">
      <c r="A3521" t="str">
        <f>TEXT(Table1[[#This Row],[Date]],"yyyymmdd") &amp; "_" &amp; (LEFT(D3521,3) &amp; "_" &amp; LEFT(E3521,3) &amp; "_" &amp; (Table1[[#This Row],[Game_no.]]))</f>
        <v>20260328_Con_D&amp;E_2</v>
      </c>
      <c r="B3521" s="1">
        <v>46109</v>
      </c>
      <c r="C3521" s="3">
        <v>2</v>
      </c>
      <c r="D3521" t="s">
        <v>97</v>
      </c>
      <c r="E3521" t="s">
        <v>42</v>
      </c>
      <c r="F3521" t="s">
        <v>42</v>
      </c>
      <c r="G3521" t="s">
        <v>97</v>
      </c>
      <c r="H3521" t="s">
        <v>68</v>
      </c>
      <c r="I3521" t="str">
        <f>TRIM(SUBSTITUTE(Table1[[#This Row],[Player]], " ", ""))</f>
        <v>S.Jarvis</v>
      </c>
      <c r="J3521">
        <v>4</v>
      </c>
      <c r="K3521">
        <v>0</v>
      </c>
      <c r="L3521">
        <v>0</v>
      </c>
      <c r="M3521">
        <v>0</v>
      </c>
      <c r="N3521">
        <v>0</v>
      </c>
      <c r="O3521">
        <v>2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f t="shared" si="151"/>
        <v>0</v>
      </c>
      <c r="W3521" t="s">
        <v>50</v>
      </c>
      <c r="X3521" s="3">
        <v>2</v>
      </c>
      <c r="Y3521">
        <v>0</v>
      </c>
      <c r="AF3521">
        <f>Table1[[#This Row],[AB]]+Table1[[#This Row],[BB]]+Table1[[#This Row],[SF]]</f>
        <v>4</v>
      </c>
      <c r="AG3521">
        <f>Table1[[#This Row],[H]]+Table1[[#This Row],[BB]]</f>
        <v>0</v>
      </c>
      <c r="AH3521">
        <f>Table1[[#This Row],[H]]-Table1[[#This Row],[2B]]-Table1[[#This Row],[3B]]-Table1[[#This Row],[HR]]</f>
        <v>0</v>
      </c>
      <c r="AI3521" s="3">
        <f>IF(Table1[[#This Row],[Team_Game_Number]] &gt;_xlfn.MAXIFS(Table1[Team_Game_Number],Table1[Team],Table1[[#This Row],[Team]]) - 5,1,0)</f>
        <v>1</v>
      </c>
      <c r="AJ3521" cm="1">
        <f t="array" ref="AJ3521">MATCH(Table1[[#This Row],[Game_ID]],_xlfn.UNIQUE(_xlfn._xlws.FILTER(Table1[Game_ID],Table1[Team]=Table1[[#This Row],[Team]])),0)</f>
        <v>29</v>
      </c>
      <c r="AK3521">
        <f>IF(Table1[[#This Row],[Last5_Flag]]=1,1,0)</f>
        <v>1</v>
      </c>
      <c r="AL3521">
        <f>COUNTIFS(
    Table1[Player Name], Table1[[#This Row],[Player Name]],
    Table1[Position], Table1[[#This Row],[Position]]
)</f>
        <v>2</v>
      </c>
      <c r="AM3521" t="str" cm="1">
        <f t="array" ref="AM35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522" spans="1:39" x14ac:dyDescent="0.2">
      <c r="A3522" t="str">
        <f>TEXT(Table1[[#This Row],[Date]],"yyyymmdd") &amp; "_" &amp; (LEFT(D3522,3) &amp; "_" &amp; LEFT(E3522,3) &amp; "_" &amp; (Table1[[#This Row],[Game_no.]]))</f>
        <v>20260328_Con_D&amp;E_2</v>
      </c>
      <c r="B3522" s="1">
        <v>46109</v>
      </c>
      <c r="C3522" s="3">
        <v>2</v>
      </c>
      <c r="D3522" t="s">
        <v>97</v>
      </c>
      <c r="E3522" t="s">
        <v>42</v>
      </c>
      <c r="F3522" t="s">
        <v>42</v>
      </c>
      <c r="G3522" t="s">
        <v>97</v>
      </c>
      <c r="H3522" t="s">
        <v>461</v>
      </c>
      <c r="I3522" t="str">
        <f>TRIM(SUBSTITUTE(Table1[[#This Row],[Player]], " ", ""))</f>
        <v>L.Ruiz-Rubio</v>
      </c>
      <c r="J3522">
        <v>3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0</v>
      </c>
      <c r="V3522">
        <f t="shared" si="151"/>
        <v>5</v>
      </c>
      <c r="W3522" t="s">
        <v>8</v>
      </c>
      <c r="X3522" s="3">
        <v>3</v>
      </c>
      <c r="Y3522">
        <v>0</v>
      </c>
      <c r="AF3522">
        <f>Table1[[#This Row],[AB]]+Table1[[#This Row],[BB]]+Table1[[#This Row],[SF]]</f>
        <v>4</v>
      </c>
      <c r="AG3522">
        <f>Table1[[#This Row],[H]]+Table1[[#This Row],[BB]]</f>
        <v>2</v>
      </c>
      <c r="AH3522">
        <f>Table1[[#This Row],[H]]-Table1[[#This Row],[2B]]-Table1[[#This Row],[3B]]-Table1[[#This Row],[HR]]</f>
        <v>0</v>
      </c>
      <c r="AI3522" s="3">
        <f>IF(Table1[[#This Row],[Team_Game_Number]] &gt;_xlfn.MAXIFS(Table1[Team_Game_Number],Table1[Team],Table1[[#This Row],[Team]]) - 5,1,0)</f>
        <v>1</v>
      </c>
      <c r="AJ3522" cm="1">
        <f t="array" ref="AJ3522">MATCH(Table1[[#This Row],[Game_ID]],_xlfn.UNIQUE(_xlfn._xlws.FILTER(Table1[Game_ID],Table1[Team]=Table1[[#This Row],[Team]])),0)</f>
        <v>29</v>
      </c>
      <c r="AK3522">
        <f>IF(Table1[[#This Row],[Last5_Flag]]=1,1,0)</f>
        <v>1</v>
      </c>
      <c r="AL3522">
        <f>COUNTIFS(
    Table1[Player Name], Table1[[#This Row],[Player Name]],
    Table1[Position], Table1[[#This Row],[Position]]
)</f>
        <v>14</v>
      </c>
      <c r="AM3522" t="str" cm="1">
        <f t="array" ref="AM35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523" spans="1:39" x14ac:dyDescent="0.2">
      <c r="A3523" t="str">
        <f>TEXT(Table1[[#This Row],[Date]],"yyyymmdd") &amp; "_" &amp; (LEFT(D3523,3) &amp; "_" &amp; LEFT(E3523,3) &amp; "_" &amp; (Table1[[#This Row],[Game_no.]]))</f>
        <v>20260328_Con_D&amp;E_2</v>
      </c>
      <c r="B3523" s="1">
        <v>46109</v>
      </c>
      <c r="C3523" s="3">
        <v>2</v>
      </c>
      <c r="D3523" t="s">
        <v>97</v>
      </c>
      <c r="E3523" t="s">
        <v>42</v>
      </c>
      <c r="F3523" t="s">
        <v>42</v>
      </c>
      <c r="G3523" t="s">
        <v>97</v>
      </c>
      <c r="H3523" t="s">
        <v>56</v>
      </c>
      <c r="I3523" t="str">
        <f>TRIM(SUBSTITUTE(Table1[[#This Row],[Player]], " ", ""))</f>
        <v>C.Warfield</v>
      </c>
      <c r="J3523">
        <v>0</v>
      </c>
      <c r="K3523">
        <v>1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f t="shared" si="151"/>
        <v>0</v>
      </c>
      <c r="W3523" t="s">
        <v>73</v>
      </c>
      <c r="X3523" s="3"/>
      <c r="Y3523">
        <v>0</v>
      </c>
      <c r="AF3523">
        <f>Table1[[#This Row],[AB]]+Table1[[#This Row],[BB]]+Table1[[#This Row],[SF]]</f>
        <v>0</v>
      </c>
      <c r="AG3523">
        <f>Table1[[#This Row],[H]]+Table1[[#This Row],[BB]]</f>
        <v>0</v>
      </c>
      <c r="AH3523">
        <f>Table1[[#This Row],[H]]-Table1[[#This Row],[2B]]-Table1[[#This Row],[3B]]-Table1[[#This Row],[HR]]</f>
        <v>0</v>
      </c>
      <c r="AI3523" s="3">
        <f>IF(Table1[[#This Row],[Team_Game_Number]] &gt;_xlfn.MAXIFS(Table1[Team_Game_Number],Table1[Team],Table1[[#This Row],[Team]]) - 5,1,0)</f>
        <v>1</v>
      </c>
      <c r="AJ3523" cm="1">
        <f t="array" ref="AJ3523">MATCH(Table1[[#This Row],[Game_ID]],_xlfn.UNIQUE(_xlfn._xlws.FILTER(Table1[Game_ID],Table1[Team]=Table1[[#This Row],[Team]])),0)</f>
        <v>29</v>
      </c>
      <c r="AK3523">
        <f>IF(Table1[[#This Row],[Last5_Flag]]=1,1,0)</f>
        <v>1</v>
      </c>
      <c r="AL3523">
        <f>COUNTIFS(
    Table1[Player Name], Table1[[#This Row],[Player Name]],
    Table1[Position], Table1[[#This Row],[Position]]
)</f>
        <v>5</v>
      </c>
      <c r="AM3523" t="str" cm="1">
        <f t="array" ref="AM35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24" spans="1:39" x14ac:dyDescent="0.2">
      <c r="A3524" t="str">
        <f>TEXT(Table1[[#This Row],[Date]],"yyyymmdd") &amp; "_" &amp; (LEFT(D3524,3) &amp; "_" &amp; LEFT(E3524,3) &amp; "_" &amp; (Table1[[#This Row],[Game_no.]]))</f>
        <v>20260328_Con_D&amp;E_2</v>
      </c>
      <c r="B3524" s="1">
        <v>46109</v>
      </c>
      <c r="C3524" s="3">
        <v>2</v>
      </c>
      <c r="D3524" t="s">
        <v>97</v>
      </c>
      <c r="E3524" t="s">
        <v>42</v>
      </c>
      <c r="F3524" t="s">
        <v>42</v>
      </c>
      <c r="G3524" t="s">
        <v>97</v>
      </c>
      <c r="H3524" t="s">
        <v>47</v>
      </c>
      <c r="I3524" t="str">
        <f>TRIM(SUBSTITUTE(Table1[[#This Row],[Player]], " ", ""))</f>
        <v>A.Zapach</v>
      </c>
      <c r="J3524">
        <v>4</v>
      </c>
      <c r="K3524">
        <v>0</v>
      </c>
      <c r="L3524">
        <v>1</v>
      </c>
      <c r="M3524">
        <v>0</v>
      </c>
      <c r="N3524">
        <v>0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f t="shared" ref="V3524:V3547" si="152">L3524*1+P3524*2+Q3524*3+R3524*4</f>
        <v>1</v>
      </c>
      <c r="W3524" t="s">
        <v>43</v>
      </c>
      <c r="X3524" s="3">
        <v>4</v>
      </c>
      <c r="Y3524">
        <v>0</v>
      </c>
      <c r="AF3524">
        <f>Table1[[#This Row],[AB]]+Table1[[#This Row],[BB]]+Table1[[#This Row],[SF]]</f>
        <v>4</v>
      </c>
      <c r="AG3524">
        <f>Table1[[#This Row],[H]]+Table1[[#This Row],[BB]]</f>
        <v>1</v>
      </c>
      <c r="AH3524">
        <f>Table1[[#This Row],[H]]-Table1[[#This Row],[2B]]-Table1[[#This Row],[3B]]-Table1[[#This Row],[HR]]</f>
        <v>1</v>
      </c>
      <c r="AI3524" s="3">
        <f>IF(Table1[[#This Row],[Team_Game_Number]] &gt;_xlfn.MAXIFS(Table1[Team_Game_Number],Table1[Team],Table1[[#This Row],[Team]]) - 5,1,0)</f>
        <v>1</v>
      </c>
      <c r="AJ3524" cm="1">
        <f t="array" ref="AJ3524">MATCH(Table1[[#This Row],[Game_ID]],_xlfn.UNIQUE(_xlfn._xlws.FILTER(Table1[Game_ID],Table1[Team]=Table1[[#This Row],[Team]])),0)</f>
        <v>29</v>
      </c>
      <c r="AK3524">
        <f>IF(Table1[[#This Row],[Last5_Flag]]=1,1,0)</f>
        <v>1</v>
      </c>
      <c r="AL3524">
        <f>COUNTIFS(
    Table1[Player Name], Table1[[#This Row],[Player Name]],
    Table1[Position], Table1[[#This Row],[Position]]
)</f>
        <v>27</v>
      </c>
      <c r="AM3524" t="str" cm="1">
        <f t="array" ref="AM35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525" spans="1:39" x14ac:dyDescent="0.2">
      <c r="A3525" t="str">
        <f>TEXT(Table1[[#This Row],[Date]],"yyyymmdd") &amp; "_" &amp; (LEFT(D3525,3) &amp; "_" &amp; LEFT(E3525,3) &amp; "_" &amp; (Table1[[#This Row],[Game_no.]]))</f>
        <v>20260328_Con_D&amp;E_2</v>
      </c>
      <c r="B3525" s="1">
        <v>46109</v>
      </c>
      <c r="C3525" s="3">
        <v>2</v>
      </c>
      <c r="D3525" t="s">
        <v>97</v>
      </c>
      <c r="E3525" t="s">
        <v>42</v>
      </c>
      <c r="F3525" t="s">
        <v>42</v>
      </c>
      <c r="G3525" t="s">
        <v>97</v>
      </c>
      <c r="H3525" t="s">
        <v>51</v>
      </c>
      <c r="I3525" t="str">
        <f>TRIM(SUBSTITUTE(Table1[[#This Row],[Player]], " ", ""))</f>
        <v>G.Wessling</v>
      </c>
      <c r="J3525">
        <v>4</v>
      </c>
      <c r="K3525">
        <v>0</v>
      </c>
      <c r="L3525">
        <v>0</v>
      </c>
      <c r="M3525">
        <v>0</v>
      </c>
      <c r="N3525">
        <v>0</v>
      </c>
      <c r="O3525">
        <v>3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f t="shared" si="152"/>
        <v>0</v>
      </c>
      <c r="W3525" t="s">
        <v>52</v>
      </c>
      <c r="X3525" s="3">
        <v>5</v>
      </c>
      <c r="Y3525">
        <v>0</v>
      </c>
      <c r="AF3525">
        <f>Table1[[#This Row],[AB]]+Table1[[#This Row],[BB]]+Table1[[#This Row],[SF]]</f>
        <v>4</v>
      </c>
      <c r="AG3525">
        <f>Table1[[#This Row],[H]]+Table1[[#This Row],[BB]]</f>
        <v>0</v>
      </c>
      <c r="AH3525">
        <f>Table1[[#This Row],[H]]-Table1[[#This Row],[2B]]-Table1[[#This Row],[3B]]-Table1[[#This Row],[HR]]</f>
        <v>0</v>
      </c>
      <c r="AI3525" s="3">
        <f>IF(Table1[[#This Row],[Team_Game_Number]] &gt;_xlfn.MAXIFS(Table1[Team_Game_Number],Table1[Team],Table1[[#This Row],[Team]]) - 5,1,0)</f>
        <v>1</v>
      </c>
      <c r="AJ3525" cm="1">
        <f t="array" ref="AJ3525">MATCH(Table1[[#This Row],[Game_ID]],_xlfn.UNIQUE(_xlfn._xlws.FILTER(Table1[Game_ID],Table1[Team]=Table1[[#This Row],[Team]])),0)</f>
        <v>29</v>
      </c>
      <c r="AK3525">
        <f>IF(Table1[[#This Row],[Last5_Flag]]=1,1,0)</f>
        <v>1</v>
      </c>
      <c r="AL3525">
        <f>COUNTIFS(
    Table1[Player Name], Table1[[#This Row],[Player Name]],
    Table1[Position], Table1[[#This Row],[Position]]
)</f>
        <v>26</v>
      </c>
      <c r="AM3525" t="str" cm="1">
        <f t="array" ref="AM35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26" spans="1:39" x14ac:dyDescent="0.2">
      <c r="A3526" t="str">
        <f>TEXT(Table1[[#This Row],[Date]],"yyyymmdd") &amp; "_" &amp; (LEFT(D3526,3) &amp; "_" &amp; LEFT(E3526,3) &amp; "_" &amp; (Table1[[#This Row],[Game_no.]]))</f>
        <v>20260328_Con_D&amp;E_2</v>
      </c>
      <c r="B3526" s="1">
        <v>46109</v>
      </c>
      <c r="C3526" s="3">
        <v>2</v>
      </c>
      <c r="D3526" t="s">
        <v>97</v>
      </c>
      <c r="E3526" t="s">
        <v>42</v>
      </c>
      <c r="F3526" t="s">
        <v>42</v>
      </c>
      <c r="G3526" t="s">
        <v>97</v>
      </c>
      <c r="H3526" t="s">
        <v>67</v>
      </c>
      <c r="I3526" t="str">
        <f>TRIM(SUBSTITUTE(Table1[[#This Row],[Player]], " ", ""))</f>
        <v>A.Haynes</v>
      </c>
      <c r="J3526">
        <v>3</v>
      </c>
      <c r="K3526">
        <v>0</v>
      </c>
      <c r="L3526">
        <v>1</v>
      </c>
      <c r="M3526">
        <v>1</v>
      </c>
      <c r="N3526">
        <v>1</v>
      </c>
      <c r="O3526">
        <v>1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f t="shared" si="152"/>
        <v>1</v>
      </c>
      <c r="W3526" t="s">
        <v>53</v>
      </c>
      <c r="X3526" s="3">
        <v>6</v>
      </c>
      <c r="Y3526">
        <v>0</v>
      </c>
      <c r="AF3526">
        <f>Table1[[#This Row],[AB]]+Table1[[#This Row],[BB]]+Table1[[#This Row],[SF]]</f>
        <v>4</v>
      </c>
      <c r="AG3526">
        <f>Table1[[#This Row],[H]]+Table1[[#This Row],[BB]]</f>
        <v>2</v>
      </c>
      <c r="AH3526">
        <f>Table1[[#This Row],[H]]-Table1[[#This Row],[2B]]-Table1[[#This Row],[3B]]-Table1[[#This Row],[HR]]</f>
        <v>1</v>
      </c>
      <c r="AI3526" s="3">
        <f>IF(Table1[[#This Row],[Team_Game_Number]] &gt;_xlfn.MAXIFS(Table1[Team_Game_Number],Table1[Team],Table1[[#This Row],[Team]]) - 5,1,0)</f>
        <v>1</v>
      </c>
      <c r="AJ3526" cm="1">
        <f t="array" ref="AJ3526">MATCH(Table1[[#This Row],[Game_ID]],_xlfn.UNIQUE(_xlfn._xlws.FILTER(Table1[Game_ID],Table1[Team]=Table1[[#This Row],[Team]])),0)</f>
        <v>29</v>
      </c>
      <c r="AK3526">
        <f>IF(Table1[[#This Row],[Last5_Flag]]=1,1,0)</f>
        <v>1</v>
      </c>
      <c r="AL3526">
        <f>COUNTIFS(
    Table1[Player Name], Table1[[#This Row],[Player Name]],
    Table1[Position], Table1[[#This Row],[Position]]
)</f>
        <v>17</v>
      </c>
      <c r="AM3526" t="str" cm="1">
        <f t="array" ref="AM35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527" spans="1:39" x14ac:dyDescent="0.2">
      <c r="A3527" t="str">
        <f>TEXT(Table1[[#This Row],[Date]],"yyyymmdd") &amp; "_" &amp; (LEFT(D3527,3) &amp; "_" &amp; LEFT(E3527,3) &amp; "_" &amp; (Table1[[#This Row],[Game_no.]]))</f>
        <v>20260328_Con_D&amp;E_2</v>
      </c>
      <c r="B3527" s="1">
        <v>46109</v>
      </c>
      <c r="C3527" s="3">
        <v>2</v>
      </c>
      <c r="D3527" t="s">
        <v>97</v>
      </c>
      <c r="E3527" t="s">
        <v>42</v>
      </c>
      <c r="F3527" t="s">
        <v>42</v>
      </c>
      <c r="G3527" t="s">
        <v>97</v>
      </c>
      <c r="H3527" t="s">
        <v>49</v>
      </c>
      <c r="I3527" t="str">
        <f>TRIM(SUBSTITUTE(Table1[[#This Row],[Player]], " ", ""))</f>
        <v>T.Fleming</v>
      </c>
      <c r="J3527">
        <v>4</v>
      </c>
      <c r="K3527">
        <v>0</v>
      </c>
      <c r="L3527">
        <v>1</v>
      </c>
      <c r="M3527">
        <v>0</v>
      </c>
      <c r="N3527">
        <v>0</v>
      </c>
      <c r="O3527">
        <v>1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f t="shared" si="152"/>
        <v>1</v>
      </c>
      <c r="W3527" t="s">
        <v>7</v>
      </c>
      <c r="X3527" s="3">
        <v>7</v>
      </c>
      <c r="Y3527">
        <v>0</v>
      </c>
      <c r="AF3527">
        <f>Table1[[#This Row],[AB]]+Table1[[#This Row],[BB]]+Table1[[#This Row],[SF]]</f>
        <v>4</v>
      </c>
      <c r="AG3527">
        <f>Table1[[#This Row],[H]]+Table1[[#This Row],[BB]]</f>
        <v>1</v>
      </c>
      <c r="AH3527">
        <f>Table1[[#This Row],[H]]-Table1[[#This Row],[2B]]-Table1[[#This Row],[3B]]-Table1[[#This Row],[HR]]</f>
        <v>1</v>
      </c>
      <c r="AI3527" s="3">
        <f>IF(Table1[[#This Row],[Team_Game_Number]] &gt;_xlfn.MAXIFS(Table1[Team_Game_Number],Table1[Team],Table1[[#This Row],[Team]]) - 5,1,0)</f>
        <v>1</v>
      </c>
      <c r="AJ3527" cm="1">
        <f t="array" ref="AJ3527">MATCH(Table1[[#This Row],[Game_ID]],_xlfn.UNIQUE(_xlfn._xlws.FILTER(Table1[Game_ID],Table1[Team]=Table1[[#This Row],[Team]])),0)</f>
        <v>29</v>
      </c>
      <c r="AK3527">
        <f>IF(Table1[[#This Row],[Last5_Flag]]=1,1,0)</f>
        <v>1</v>
      </c>
      <c r="AL3527">
        <f>COUNTIFS(
    Table1[Player Name], Table1[[#This Row],[Player Name]],
    Table1[Position], Table1[[#This Row],[Position]]
)</f>
        <v>12</v>
      </c>
      <c r="AM3527" t="str" cm="1">
        <f t="array" ref="AM35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528" spans="1:39" x14ac:dyDescent="0.2">
      <c r="A3528" t="str">
        <f>TEXT(Table1[[#This Row],[Date]],"yyyymmdd") &amp; "_" &amp; (LEFT(D3528,3) &amp; "_" &amp; LEFT(E3528,3) &amp; "_" &amp; (Table1[[#This Row],[Game_no.]]))</f>
        <v>20260328_Con_D&amp;E_2</v>
      </c>
      <c r="B3528" s="1">
        <v>46109</v>
      </c>
      <c r="C3528" s="3">
        <v>2</v>
      </c>
      <c r="D3528" t="s">
        <v>97</v>
      </c>
      <c r="E3528" t="s">
        <v>42</v>
      </c>
      <c r="F3528" t="s">
        <v>42</v>
      </c>
      <c r="G3528" t="s">
        <v>97</v>
      </c>
      <c r="H3528" t="s">
        <v>44</v>
      </c>
      <c r="I3528" t="str">
        <f>TRIM(SUBSTITUTE(Table1[[#This Row],[Player]], " ", ""))</f>
        <v>A.Higgins</v>
      </c>
      <c r="J3528">
        <v>3</v>
      </c>
      <c r="K3528">
        <v>0</v>
      </c>
      <c r="L3528">
        <v>0</v>
      </c>
      <c r="M3528">
        <v>0</v>
      </c>
      <c r="N3528">
        <v>1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f t="shared" si="152"/>
        <v>0</v>
      </c>
      <c r="W3528" t="s">
        <v>48</v>
      </c>
      <c r="X3528" s="3">
        <v>8</v>
      </c>
      <c r="Y3528">
        <v>0</v>
      </c>
      <c r="AF3528">
        <f>Table1[[#This Row],[AB]]+Table1[[#This Row],[BB]]+Table1[[#This Row],[SF]]</f>
        <v>4</v>
      </c>
      <c r="AG3528">
        <f>Table1[[#This Row],[H]]+Table1[[#This Row],[BB]]</f>
        <v>1</v>
      </c>
      <c r="AH3528">
        <f>Table1[[#This Row],[H]]-Table1[[#This Row],[2B]]-Table1[[#This Row],[3B]]-Table1[[#This Row],[HR]]</f>
        <v>0</v>
      </c>
      <c r="AI3528" s="3">
        <f>IF(Table1[[#This Row],[Team_Game_Number]] &gt;_xlfn.MAXIFS(Table1[Team_Game_Number],Table1[Team],Table1[[#This Row],[Team]]) - 5,1,0)</f>
        <v>1</v>
      </c>
      <c r="AJ3528" cm="1">
        <f t="array" ref="AJ3528">MATCH(Table1[[#This Row],[Game_ID]],_xlfn.UNIQUE(_xlfn._xlws.FILTER(Table1[Game_ID],Table1[Team]=Table1[[#This Row],[Team]])),0)</f>
        <v>29</v>
      </c>
      <c r="AK3528">
        <f>IF(Table1[[#This Row],[Last5_Flag]]=1,1,0)</f>
        <v>1</v>
      </c>
      <c r="AL3528">
        <f>COUNTIFS(
    Table1[Player Name], Table1[[#This Row],[Player Name]],
    Table1[Position], Table1[[#This Row],[Position]]
)</f>
        <v>22</v>
      </c>
      <c r="AM3528" t="str" cm="1">
        <f t="array" ref="AM35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529" spans="1:39" x14ac:dyDescent="0.2">
      <c r="A3529" t="str">
        <f>TEXT(Table1[[#This Row],[Date]],"yyyymmdd") &amp; "_" &amp; (LEFT(D3529,3) &amp; "_" &amp; LEFT(E3529,3) &amp; "_" &amp; (Table1[[#This Row],[Game_no.]]))</f>
        <v>20260328_Con_D&amp;E_2</v>
      </c>
      <c r="B3529" s="1">
        <v>46109</v>
      </c>
      <c r="C3529" s="3">
        <v>2</v>
      </c>
      <c r="D3529" t="s">
        <v>97</v>
      </c>
      <c r="E3529" t="s">
        <v>42</v>
      </c>
      <c r="F3529" t="s">
        <v>42</v>
      </c>
      <c r="G3529" t="s">
        <v>97</v>
      </c>
      <c r="H3529" t="s">
        <v>45</v>
      </c>
      <c r="I3529" t="str">
        <f>TRIM(SUBSTITUTE(Table1[[#This Row],[Player]], " ", ""))</f>
        <v>C.Dobbs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f t="shared" si="152"/>
        <v>0</v>
      </c>
      <c r="W3529" t="s">
        <v>73</v>
      </c>
      <c r="X3529" s="3"/>
      <c r="Y3529">
        <v>0</v>
      </c>
      <c r="AF3529">
        <f>Table1[[#This Row],[AB]]+Table1[[#This Row],[BB]]+Table1[[#This Row],[SF]]</f>
        <v>0</v>
      </c>
      <c r="AG3529">
        <f>Table1[[#This Row],[H]]+Table1[[#This Row],[BB]]</f>
        <v>0</v>
      </c>
      <c r="AH3529">
        <f>Table1[[#This Row],[H]]-Table1[[#This Row],[2B]]-Table1[[#This Row],[3B]]-Table1[[#This Row],[HR]]</f>
        <v>0</v>
      </c>
      <c r="AI3529" s="3">
        <f>IF(Table1[[#This Row],[Team_Game_Number]] &gt;_xlfn.MAXIFS(Table1[Team_Game_Number],Table1[Team],Table1[[#This Row],[Team]]) - 5,1,0)</f>
        <v>1</v>
      </c>
      <c r="AJ3529" cm="1">
        <f t="array" ref="AJ3529">MATCH(Table1[[#This Row],[Game_ID]],_xlfn.UNIQUE(_xlfn._xlws.FILTER(Table1[Game_ID],Table1[Team]=Table1[[#This Row],[Team]])),0)</f>
        <v>29</v>
      </c>
      <c r="AK3529">
        <f>IF(Table1[[#This Row],[Last5_Flag]]=1,1,0)</f>
        <v>1</v>
      </c>
      <c r="AL3529">
        <f>COUNTIFS(
    Table1[Player Name], Table1[[#This Row],[Player Name]],
    Table1[Position], Table1[[#This Row],[Position]]
)</f>
        <v>2</v>
      </c>
      <c r="AM3529" t="str" cm="1">
        <f t="array" ref="AM35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530" spans="1:39" x14ac:dyDescent="0.2">
      <c r="A3530" t="str">
        <f>TEXT(Table1[[#This Row],[Date]],"yyyymmdd") &amp; "_" &amp; (LEFT(D3530,3) &amp; "_" &amp; LEFT(E3530,3) &amp; "_" &amp; (Table1[[#This Row],[Game_no.]]))</f>
        <v>20260328_Con_D&amp;E_2</v>
      </c>
      <c r="B3530" s="1">
        <v>46109</v>
      </c>
      <c r="C3530" s="3">
        <v>2</v>
      </c>
      <c r="D3530" t="s">
        <v>97</v>
      </c>
      <c r="E3530" t="s">
        <v>42</v>
      </c>
      <c r="F3530" t="s">
        <v>42</v>
      </c>
      <c r="G3530" t="s">
        <v>97</v>
      </c>
      <c r="H3530" t="s">
        <v>55</v>
      </c>
      <c r="I3530" t="str">
        <f>TRIM(SUBSTITUTE(Table1[[#This Row],[Player]], " ", ""))</f>
        <v>M.Smith</v>
      </c>
      <c r="J3530">
        <v>1</v>
      </c>
      <c r="K3530">
        <v>0</v>
      </c>
      <c r="L3530">
        <v>0</v>
      </c>
      <c r="M3530">
        <v>0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f t="shared" si="152"/>
        <v>0</v>
      </c>
      <c r="W3530" t="s">
        <v>54</v>
      </c>
      <c r="X3530" s="3">
        <v>9</v>
      </c>
      <c r="Y3530">
        <v>0</v>
      </c>
      <c r="AF3530">
        <f>Table1[[#This Row],[AB]]+Table1[[#This Row],[BB]]+Table1[[#This Row],[SF]]</f>
        <v>2</v>
      </c>
      <c r="AG3530">
        <f>Table1[[#This Row],[H]]+Table1[[#This Row],[BB]]</f>
        <v>1</v>
      </c>
      <c r="AH3530">
        <f>Table1[[#This Row],[H]]-Table1[[#This Row],[2B]]-Table1[[#This Row],[3B]]-Table1[[#This Row],[HR]]</f>
        <v>0</v>
      </c>
      <c r="AI3530" s="3">
        <f>IF(Table1[[#This Row],[Team_Game_Number]] &gt;_xlfn.MAXIFS(Table1[Team_Game_Number],Table1[Team],Table1[[#This Row],[Team]]) - 5,1,0)</f>
        <v>1</v>
      </c>
      <c r="AJ3530" cm="1">
        <f t="array" ref="AJ3530">MATCH(Table1[[#This Row],[Game_ID]],_xlfn.UNIQUE(_xlfn._xlws.FILTER(Table1[Game_ID],Table1[Team]=Table1[[#This Row],[Team]])),0)</f>
        <v>29</v>
      </c>
      <c r="AK3530">
        <f>IF(Table1[[#This Row],[Last5_Flag]]=1,1,0)</f>
        <v>1</v>
      </c>
      <c r="AL3530">
        <f>COUNTIFS(
    Table1[Player Name], Table1[[#This Row],[Player Name]],
    Table1[Position], Table1[[#This Row],[Position]]
)</f>
        <v>21</v>
      </c>
      <c r="AM3530" t="str" cm="1">
        <f t="array" ref="AM35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531" spans="1:39" x14ac:dyDescent="0.2">
      <c r="A3531" t="str">
        <f>TEXT(Table1[[#This Row],[Date]],"yyyymmdd") &amp; "_" &amp; (LEFT(D3531,3) &amp; "_" &amp; LEFT(E3531,3) &amp; "_" &amp; (Table1[[#This Row],[Game_no.]]))</f>
        <v>20260328_Con_D&amp;E_2</v>
      </c>
      <c r="B3531" s="1">
        <v>46109</v>
      </c>
      <c r="C3531" s="3">
        <v>2</v>
      </c>
      <c r="D3531" t="s">
        <v>97</v>
      </c>
      <c r="E3531" t="s">
        <v>42</v>
      </c>
      <c r="F3531" t="s">
        <v>42</v>
      </c>
      <c r="G3531" t="s">
        <v>97</v>
      </c>
      <c r="H3531" t="s">
        <v>59</v>
      </c>
      <c r="I3531" t="str">
        <f>TRIM(SUBSTITUTE(Table1[[#This Row],[Player]], " ", ""))</f>
        <v>S.Kneeland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f t="shared" si="152"/>
        <v>0</v>
      </c>
      <c r="W3531" t="s">
        <v>58</v>
      </c>
      <c r="X3531" s="3"/>
      <c r="Y3531">
        <v>0</v>
      </c>
      <c r="Z3531">
        <v>8</v>
      </c>
      <c r="AA3531">
        <v>6</v>
      </c>
      <c r="AB3531">
        <v>1</v>
      </c>
      <c r="AC3531">
        <v>1</v>
      </c>
      <c r="AD3531">
        <v>3</v>
      </c>
      <c r="AE3531">
        <v>3</v>
      </c>
      <c r="AF3531">
        <f>Table1[[#This Row],[AB]]+Table1[[#This Row],[BB]]+Table1[[#This Row],[SF]]</f>
        <v>0</v>
      </c>
      <c r="AG3531">
        <f>Table1[[#This Row],[H]]+Table1[[#This Row],[BB]]</f>
        <v>0</v>
      </c>
      <c r="AH3531">
        <f>Table1[[#This Row],[H]]-Table1[[#This Row],[2B]]-Table1[[#This Row],[3B]]-Table1[[#This Row],[HR]]</f>
        <v>0</v>
      </c>
      <c r="AI3531" s="3">
        <f>IF(Table1[[#This Row],[Team_Game_Number]] &gt;_xlfn.MAXIFS(Table1[Team_Game_Number],Table1[Team],Table1[[#This Row],[Team]]) - 5,1,0)</f>
        <v>1</v>
      </c>
      <c r="AJ3531" cm="1">
        <f t="array" ref="AJ3531">MATCH(Table1[[#This Row],[Game_ID]],_xlfn.UNIQUE(_xlfn._xlws.FILTER(Table1[Game_ID],Table1[Team]=Table1[[#This Row],[Team]])),0)</f>
        <v>29</v>
      </c>
      <c r="AK3531">
        <f>IF(Table1[[#This Row],[Last5_Flag]]=1,1,0)</f>
        <v>1</v>
      </c>
      <c r="AL3531">
        <f>COUNTIFS(
    Table1[Player Name], Table1[[#This Row],[Player Name]],
    Table1[Position], Table1[[#This Row],[Position]]
)</f>
        <v>17</v>
      </c>
      <c r="AM3531" t="str" cm="1">
        <f t="array" ref="AM35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532" spans="1:39" x14ac:dyDescent="0.2">
      <c r="A3532" t="str">
        <f>TEXT(Table1[[#This Row],[Date]],"yyyymmdd") &amp; "_" &amp; (LEFT(D3532,3) &amp; "_" &amp; LEFT(E3532,3) &amp; "_" &amp; (Table1[[#This Row],[Game_no.]]))</f>
        <v>20260328_UC_Whe_2</v>
      </c>
      <c r="B3532" s="1">
        <v>46109</v>
      </c>
      <c r="C3532" s="3">
        <v>2</v>
      </c>
      <c r="D3532" t="s">
        <v>201</v>
      </c>
      <c r="E3532" t="s">
        <v>270</v>
      </c>
      <c r="F3532" t="s">
        <v>201</v>
      </c>
      <c r="G3532" t="s">
        <v>270</v>
      </c>
      <c r="H3532" t="s">
        <v>202</v>
      </c>
      <c r="I3532" t="str">
        <f>TRIM(SUBSTITUTE(Table1[[#This Row],[Player]], " ", ""))</f>
        <v>E.Zucchero</v>
      </c>
      <c r="J3532">
        <v>1</v>
      </c>
      <c r="K3532">
        <v>1</v>
      </c>
      <c r="L3532">
        <v>1</v>
      </c>
      <c r="M3532">
        <v>0</v>
      </c>
      <c r="N3532">
        <v>1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f t="shared" si="152"/>
        <v>3</v>
      </c>
      <c r="W3532" t="s">
        <v>48</v>
      </c>
      <c r="X3532" s="3">
        <v>1</v>
      </c>
      <c r="Y3532">
        <v>0</v>
      </c>
      <c r="AF3532">
        <f>Table1[[#This Row],[AB]]+Table1[[#This Row],[BB]]+Table1[[#This Row],[SF]]</f>
        <v>2</v>
      </c>
      <c r="AG3532">
        <f>Table1[[#This Row],[H]]+Table1[[#This Row],[BB]]</f>
        <v>2</v>
      </c>
      <c r="AH3532">
        <f>Table1[[#This Row],[H]]-Table1[[#This Row],[2B]]-Table1[[#This Row],[3B]]-Table1[[#This Row],[HR]]</f>
        <v>0</v>
      </c>
      <c r="AI3532" s="3">
        <f>IF(Table1[[#This Row],[Team_Game_Number]] &gt;_xlfn.MAXIFS(Table1[Team_Game_Number],Table1[Team],Table1[[#This Row],[Team]]) - 5,1,0)</f>
        <v>1</v>
      </c>
      <c r="AJ3532" cm="1">
        <f t="array" ref="AJ3532">MATCH(Table1[[#This Row],[Game_ID]],_xlfn.UNIQUE(_xlfn._xlws.FILTER(Table1[Game_ID],Table1[Team]=Table1[[#This Row],[Team]])),0)</f>
        <v>32</v>
      </c>
      <c r="AK3532">
        <f>IF(Table1[[#This Row],[Last5_Flag]]=1,1,0)</f>
        <v>1</v>
      </c>
      <c r="AL3532">
        <f>COUNTIFS(
    Table1[Player Name], Table1[[#This Row],[Player Name]],
    Table1[Position], Table1[[#This Row],[Position]]
)</f>
        <v>33</v>
      </c>
      <c r="AM3532" t="str" cm="1">
        <f t="array" ref="AM35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533" spans="1:39" x14ac:dyDescent="0.2">
      <c r="A3533" t="str">
        <f>TEXT(Table1[[#This Row],[Date]],"yyyymmdd") &amp; "_" &amp; (LEFT(D3533,3) &amp; "_" &amp; LEFT(E3533,3) &amp; "_" &amp; (Table1[[#This Row],[Game_no.]]))</f>
        <v>20260328_UC_Whe_2</v>
      </c>
      <c r="B3533" s="1">
        <v>46109</v>
      </c>
      <c r="C3533" s="3">
        <v>2</v>
      </c>
      <c r="D3533" t="s">
        <v>201</v>
      </c>
      <c r="E3533" t="s">
        <v>270</v>
      </c>
      <c r="F3533" t="s">
        <v>201</v>
      </c>
      <c r="G3533" t="s">
        <v>270</v>
      </c>
      <c r="H3533" t="s">
        <v>466</v>
      </c>
      <c r="I3533" t="str">
        <f>TRIM(SUBSTITUTE(Table1[[#This Row],[Player]], " ", ""))</f>
        <v>J.Gachupin</v>
      </c>
      <c r="J3533">
        <v>1</v>
      </c>
      <c r="K3533">
        <v>1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0</v>
      </c>
      <c r="V3533">
        <f t="shared" si="152"/>
        <v>4</v>
      </c>
      <c r="W3533" t="s">
        <v>74</v>
      </c>
      <c r="X3533" s="3">
        <v>1</v>
      </c>
      <c r="Y3533">
        <v>0</v>
      </c>
      <c r="AF3533">
        <f>Table1[[#This Row],[AB]]+Table1[[#This Row],[BB]]+Table1[[#This Row],[SF]]</f>
        <v>1</v>
      </c>
      <c r="AG3533">
        <f>Table1[[#This Row],[H]]+Table1[[#This Row],[BB]]</f>
        <v>1</v>
      </c>
      <c r="AH3533">
        <f>Table1[[#This Row],[H]]-Table1[[#This Row],[2B]]-Table1[[#This Row],[3B]]-Table1[[#This Row],[HR]]</f>
        <v>0</v>
      </c>
      <c r="AI3533" s="3">
        <f>IF(Table1[[#This Row],[Team_Game_Number]] &gt;_xlfn.MAXIFS(Table1[Team_Game_Number],Table1[Team],Table1[[#This Row],[Team]]) - 5,1,0)</f>
        <v>1</v>
      </c>
      <c r="AJ3533" cm="1">
        <f t="array" ref="AJ3533">MATCH(Table1[[#This Row],[Game_ID]],_xlfn.UNIQUE(_xlfn._xlws.FILTER(Table1[Game_ID],Table1[Team]=Table1[[#This Row],[Team]])),0)</f>
        <v>32</v>
      </c>
      <c r="AK3533">
        <f>IF(Table1[[#This Row],[Last5_Flag]]=1,1,0)</f>
        <v>1</v>
      </c>
      <c r="AL3533">
        <f>COUNTIFS(
    Table1[Player Name], Table1[[#This Row],[Player Name]],
    Table1[Position], Table1[[#This Row],[Position]]
)</f>
        <v>2</v>
      </c>
      <c r="AM3533" t="str" cm="1">
        <f t="array" ref="AM35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534" spans="1:39" x14ac:dyDescent="0.2">
      <c r="A3534" t="str">
        <f>TEXT(Table1[[#This Row],[Date]],"yyyymmdd") &amp; "_" &amp; (LEFT(D3534,3) &amp; "_" &amp; LEFT(E3534,3) &amp; "_" &amp; (Table1[[#This Row],[Game_no.]]))</f>
        <v>20260328_UC_Whe_2</v>
      </c>
      <c r="B3534" s="1">
        <v>46109</v>
      </c>
      <c r="C3534" s="3">
        <v>2</v>
      </c>
      <c r="D3534" t="s">
        <v>201</v>
      </c>
      <c r="E3534" t="s">
        <v>270</v>
      </c>
      <c r="F3534" t="s">
        <v>201</v>
      </c>
      <c r="G3534" t="s">
        <v>270</v>
      </c>
      <c r="H3534" t="s">
        <v>239</v>
      </c>
      <c r="I3534" t="str">
        <f>TRIM(SUBSTITUTE(Table1[[#This Row],[Player]], " ", ""))</f>
        <v>M.Entler</v>
      </c>
      <c r="J3534">
        <v>2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f t="shared" si="152"/>
        <v>1</v>
      </c>
      <c r="W3534" t="s">
        <v>54</v>
      </c>
      <c r="X3534" s="3">
        <v>2</v>
      </c>
      <c r="Y3534">
        <v>0</v>
      </c>
      <c r="AF3534">
        <f>Table1[[#This Row],[AB]]+Table1[[#This Row],[BB]]+Table1[[#This Row],[SF]]</f>
        <v>2</v>
      </c>
      <c r="AG3534">
        <f>Table1[[#This Row],[H]]+Table1[[#This Row],[BB]]</f>
        <v>1</v>
      </c>
      <c r="AH3534">
        <f>Table1[[#This Row],[H]]-Table1[[#This Row],[2B]]-Table1[[#This Row],[3B]]-Table1[[#This Row],[HR]]</f>
        <v>1</v>
      </c>
      <c r="AI3534" s="3">
        <f>IF(Table1[[#This Row],[Team_Game_Number]] &gt;_xlfn.MAXIFS(Table1[Team_Game_Number],Table1[Team],Table1[[#This Row],[Team]]) - 5,1,0)</f>
        <v>1</v>
      </c>
      <c r="AJ3534" cm="1">
        <f t="array" ref="AJ3534">MATCH(Table1[[#This Row],[Game_ID]],_xlfn.UNIQUE(_xlfn._xlws.FILTER(Table1[Game_ID],Table1[Team]=Table1[[#This Row],[Team]])),0)</f>
        <v>32</v>
      </c>
      <c r="AK3534">
        <f>IF(Table1[[#This Row],[Last5_Flag]]=1,1,0)</f>
        <v>1</v>
      </c>
      <c r="AL3534">
        <f>COUNTIFS(
    Table1[Player Name], Table1[[#This Row],[Player Name]],
    Table1[Position], Table1[[#This Row],[Position]]
)</f>
        <v>7</v>
      </c>
      <c r="AM3534" t="str" cm="1">
        <f t="array" ref="AM35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535" spans="1:39" x14ac:dyDescent="0.2">
      <c r="A3535" t="str">
        <f>TEXT(Table1[[#This Row],[Date]],"yyyymmdd") &amp; "_" &amp; (LEFT(D3535,3) &amp; "_" &amp; LEFT(E3535,3) &amp; "_" &amp; (Table1[[#This Row],[Game_no.]]))</f>
        <v>20260328_UC_Whe_2</v>
      </c>
      <c r="B3535" s="1">
        <v>46109</v>
      </c>
      <c r="C3535" s="3">
        <v>2</v>
      </c>
      <c r="D3535" t="s">
        <v>201</v>
      </c>
      <c r="E3535" t="s">
        <v>270</v>
      </c>
      <c r="F3535" t="s">
        <v>201</v>
      </c>
      <c r="G3535" t="s">
        <v>270</v>
      </c>
      <c r="H3535" t="s">
        <v>238</v>
      </c>
      <c r="I3535" t="str">
        <f>TRIM(SUBSTITUTE(Table1[[#This Row],[Player]], " ", ""))</f>
        <v>M.Dunman</v>
      </c>
      <c r="J3535">
        <v>0</v>
      </c>
      <c r="K3535">
        <v>1</v>
      </c>
      <c r="L3535">
        <v>0</v>
      </c>
      <c r="M3535">
        <v>0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f t="shared" si="152"/>
        <v>0</v>
      </c>
      <c r="W3535" t="s">
        <v>74</v>
      </c>
      <c r="X3535" s="3">
        <v>2</v>
      </c>
      <c r="Y3535">
        <v>0</v>
      </c>
      <c r="AF3535">
        <f>Table1[[#This Row],[AB]]+Table1[[#This Row],[BB]]+Table1[[#This Row],[SF]]</f>
        <v>1</v>
      </c>
      <c r="AG3535">
        <f>Table1[[#This Row],[H]]+Table1[[#This Row],[BB]]</f>
        <v>1</v>
      </c>
      <c r="AH3535">
        <f>Table1[[#This Row],[H]]-Table1[[#This Row],[2B]]-Table1[[#This Row],[3B]]-Table1[[#This Row],[HR]]</f>
        <v>0</v>
      </c>
      <c r="AI3535" s="3">
        <f>IF(Table1[[#This Row],[Team_Game_Number]] &gt;_xlfn.MAXIFS(Table1[Team_Game_Number],Table1[Team],Table1[[#This Row],[Team]]) - 5,1,0)</f>
        <v>1</v>
      </c>
      <c r="AJ3535" cm="1">
        <f t="array" ref="AJ3535">MATCH(Table1[[#This Row],[Game_ID]],_xlfn.UNIQUE(_xlfn._xlws.FILTER(Table1[Game_ID],Table1[Team]=Table1[[#This Row],[Team]])),0)</f>
        <v>32</v>
      </c>
      <c r="AK3535">
        <f>IF(Table1[[#This Row],[Last5_Flag]]=1,1,0)</f>
        <v>1</v>
      </c>
      <c r="AL3535">
        <f>COUNTIFS(
    Table1[Player Name], Table1[[#This Row],[Player Name]],
    Table1[Position], Table1[[#This Row],[Position]]
)</f>
        <v>4</v>
      </c>
      <c r="AM3535" t="str" cm="1">
        <f t="array" ref="AM35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536" spans="1:39" x14ac:dyDescent="0.2">
      <c r="A3536" t="str">
        <f>TEXT(Table1[[#This Row],[Date]],"yyyymmdd") &amp; "_" &amp; (LEFT(D3536,3) &amp; "_" &amp; LEFT(E3536,3) &amp; "_" &amp; (Table1[[#This Row],[Game_no.]]))</f>
        <v>20260328_UC_Whe_2</v>
      </c>
      <c r="B3536" s="1">
        <v>46109</v>
      </c>
      <c r="C3536" s="3">
        <v>2</v>
      </c>
      <c r="D3536" t="s">
        <v>201</v>
      </c>
      <c r="E3536" t="s">
        <v>270</v>
      </c>
      <c r="F3536" t="s">
        <v>201</v>
      </c>
      <c r="G3536" t="s">
        <v>270</v>
      </c>
      <c r="H3536" t="s">
        <v>205</v>
      </c>
      <c r="I3536" t="str">
        <f>TRIM(SUBSTITUTE(Table1[[#This Row],[Player]], " ", ""))</f>
        <v>T.Hodson</v>
      </c>
      <c r="J3536">
        <v>1</v>
      </c>
      <c r="K3536">
        <v>1</v>
      </c>
      <c r="L3536">
        <v>0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f t="shared" si="152"/>
        <v>0</v>
      </c>
      <c r="W3536" t="s">
        <v>8</v>
      </c>
      <c r="X3536" s="3">
        <v>3</v>
      </c>
      <c r="Y3536">
        <v>0</v>
      </c>
      <c r="AF3536">
        <f>Table1[[#This Row],[AB]]+Table1[[#This Row],[BB]]+Table1[[#This Row],[SF]]</f>
        <v>2</v>
      </c>
      <c r="AG3536">
        <f>Table1[[#This Row],[H]]+Table1[[#This Row],[BB]]</f>
        <v>1</v>
      </c>
      <c r="AH3536">
        <f>Table1[[#This Row],[H]]-Table1[[#This Row],[2B]]-Table1[[#This Row],[3B]]-Table1[[#This Row],[HR]]</f>
        <v>0</v>
      </c>
      <c r="AI3536" s="3">
        <f>IF(Table1[[#This Row],[Team_Game_Number]] &gt;_xlfn.MAXIFS(Table1[Team_Game_Number],Table1[Team],Table1[[#This Row],[Team]]) - 5,1,0)</f>
        <v>1</v>
      </c>
      <c r="AJ3536" cm="1">
        <f t="array" ref="AJ3536">MATCH(Table1[[#This Row],[Game_ID]],_xlfn.UNIQUE(_xlfn._xlws.FILTER(Table1[Game_ID],Table1[Team]=Table1[[#This Row],[Team]])),0)</f>
        <v>32</v>
      </c>
      <c r="AK3536">
        <f>IF(Table1[[#This Row],[Last5_Flag]]=1,1,0)</f>
        <v>1</v>
      </c>
      <c r="AL3536">
        <f>COUNTIFS(
    Table1[Player Name], Table1[[#This Row],[Player Name]],
    Table1[Position], Table1[[#This Row],[Position]]
)</f>
        <v>33</v>
      </c>
      <c r="AM3536" t="str" cm="1">
        <f t="array" ref="AM35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537" spans="1:39" x14ac:dyDescent="0.2">
      <c r="A3537" t="str">
        <f>TEXT(Table1[[#This Row],[Date]],"yyyymmdd") &amp; "_" &amp; (LEFT(D3537,3) &amp; "_" &amp; LEFT(E3537,3) &amp; "_" &amp; (Table1[[#This Row],[Game_no.]]))</f>
        <v>20260328_UC_Whe_2</v>
      </c>
      <c r="B3537" s="1">
        <v>46109</v>
      </c>
      <c r="C3537" s="3">
        <v>2</v>
      </c>
      <c r="D3537" t="s">
        <v>201</v>
      </c>
      <c r="E3537" t="s">
        <v>270</v>
      </c>
      <c r="F3537" t="s">
        <v>201</v>
      </c>
      <c r="G3537" t="s">
        <v>270</v>
      </c>
      <c r="H3537" t="s">
        <v>241</v>
      </c>
      <c r="I3537" t="str">
        <f>TRIM(SUBSTITUTE(Table1[[#This Row],[Player]], " ", ""))</f>
        <v>M.Guillen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f t="shared" si="152"/>
        <v>0</v>
      </c>
      <c r="W3537" t="s">
        <v>74</v>
      </c>
      <c r="X3537" s="3">
        <v>3</v>
      </c>
      <c r="Y3537">
        <v>0</v>
      </c>
      <c r="AF3537">
        <f>Table1[[#This Row],[AB]]+Table1[[#This Row],[BB]]+Table1[[#This Row],[SF]]</f>
        <v>1</v>
      </c>
      <c r="AG3537">
        <f>Table1[[#This Row],[H]]+Table1[[#This Row],[BB]]</f>
        <v>0</v>
      </c>
      <c r="AH3537">
        <f>Table1[[#This Row],[H]]-Table1[[#This Row],[2B]]-Table1[[#This Row],[3B]]-Table1[[#This Row],[HR]]</f>
        <v>0</v>
      </c>
      <c r="AI3537" s="3">
        <f>IF(Table1[[#This Row],[Team_Game_Number]] &gt;_xlfn.MAXIFS(Table1[Team_Game_Number],Table1[Team],Table1[[#This Row],[Team]]) - 5,1,0)</f>
        <v>1</v>
      </c>
      <c r="AJ3537" cm="1">
        <f t="array" ref="AJ3537">MATCH(Table1[[#This Row],[Game_ID]],_xlfn.UNIQUE(_xlfn._xlws.FILTER(Table1[Game_ID],Table1[Team]=Table1[[#This Row],[Team]])),0)</f>
        <v>32</v>
      </c>
      <c r="AK3537">
        <f>IF(Table1[[#This Row],[Last5_Flag]]=1,1,0)</f>
        <v>1</v>
      </c>
      <c r="AL3537">
        <f>COUNTIFS(
    Table1[Player Name], Table1[[#This Row],[Player Name]],
    Table1[Position], Table1[[#This Row],[Position]]
)</f>
        <v>5</v>
      </c>
      <c r="AM3537" t="str" cm="1">
        <f t="array" ref="AM35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538" spans="1:39" x14ac:dyDescent="0.2">
      <c r="A3538" t="str">
        <f>TEXT(Table1[[#This Row],[Date]],"yyyymmdd") &amp; "_" &amp; (LEFT(D3538,3) &amp; "_" &amp; LEFT(E3538,3) &amp; "_" &amp; (Table1[[#This Row],[Game_no.]]))</f>
        <v>20260328_UC_Whe_2</v>
      </c>
      <c r="B3538" s="1">
        <v>46109</v>
      </c>
      <c r="C3538" s="3">
        <v>2</v>
      </c>
      <c r="D3538" t="s">
        <v>201</v>
      </c>
      <c r="E3538" t="s">
        <v>270</v>
      </c>
      <c r="F3538" t="s">
        <v>201</v>
      </c>
      <c r="G3538" t="s">
        <v>270</v>
      </c>
      <c r="H3538" t="s">
        <v>204</v>
      </c>
      <c r="I3538" t="str">
        <f>TRIM(SUBSTITUTE(Table1[[#This Row],[Player]], " ", ""))</f>
        <v>K.Moran</v>
      </c>
      <c r="J3538">
        <v>1</v>
      </c>
      <c r="K3538">
        <v>1</v>
      </c>
      <c r="L3538">
        <v>1</v>
      </c>
      <c r="M3538">
        <v>0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0</v>
      </c>
      <c r="V3538">
        <f t="shared" si="152"/>
        <v>4</v>
      </c>
      <c r="W3538" t="s">
        <v>43</v>
      </c>
      <c r="X3538" s="3">
        <v>4</v>
      </c>
      <c r="Y3538">
        <v>0</v>
      </c>
      <c r="AF3538">
        <f>Table1[[#This Row],[AB]]+Table1[[#This Row],[BB]]+Table1[[#This Row],[SF]]</f>
        <v>2</v>
      </c>
      <c r="AG3538">
        <f>Table1[[#This Row],[H]]+Table1[[#This Row],[BB]]</f>
        <v>2</v>
      </c>
      <c r="AH3538">
        <f>Table1[[#This Row],[H]]-Table1[[#This Row],[2B]]-Table1[[#This Row],[3B]]-Table1[[#This Row],[HR]]</f>
        <v>0</v>
      </c>
      <c r="AI3538" s="3">
        <f>IF(Table1[[#This Row],[Team_Game_Number]] &gt;_xlfn.MAXIFS(Table1[Team_Game_Number],Table1[Team],Table1[[#This Row],[Team]]) - 5,1,0)</f>
        <v>1</v>
      </c>
      <c r="AJ3538" cm="1">
        <f t="array" ref="AJ3538">MATCH(Table1[[#This Row],[Game_ID]],_xlfn.UNIQUE(_xlfn._xlws.FILTER(Table1[Game_ID],Table1[Team]=Table1[[#This Row],[Team]])),0)</f>
        <v>32</v>
      </c>
      <c r="AK3538">
        <f>IF(Table1[[#This Row],[Last5_Flag]]=1,1,0)</f>
        <v>1</v>
      </c>
      <c r="AL3538">
        <f>COUNTIFS(
    Table1[Player Name], Table1[[#This Row],[Player Name]],
    Table1[Position], Table1[[#This Row],[Position]]
)</f>
        <v>18</v>
      </c>
      <c r="AM3538" t="str" cm="1">
        <f t="array" ref="AM35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539" spans="1:39" x14ac:dyDescent="0.2">
      <c r="A3539" t="str">
        <f>TEXT(Table1[[#This Row],[Date]],"yyyymmdd") &amp; "_" &amp; (LEFT(D3539,3) &amp; "_" &amp; LEFT(E3539,3) &amp; "_" &amp; (Table1[[#This Row],[Game_no.]]))</f>
        <v>20260328_UC_Whe_2</v>
      </c>
      <c r="B3539" s="1">
        <v>46109</v>
      </c>
      <c r="C3539" s="3">
        <v>2</v>
      </c>
      <c r="D3539" t="s">
        <v>201</v>
      </c>
      <c r="E3539" t="s">
        <v>270</v>
      </c>
      <c r="F3539" t="s">
        <v>201</v>
      </c>
      <c r="G3539" t="s">
        <v>270</v>
      </c>
      <c r="H3539" t="s">
        <v>240</v>
      </c>
      <c r="I3539" t="str">
        <f>TRIM(SUBSTITUTE(Table1[[#This Row],[Player]], " ", ""))</f>
        <v>E.Dunman</v>
      </c>
      <c r="J3539">
        <v>1</v>
      </c>
      <c r="K3539">
        <v>1</v>
      </c>
      <c r="L3539">
        <v>1</v>
      </c>
      <c r="M3539">
        <v>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0</v>
      </c>
      <c r="V3539">
        <f t="shared" si="152"/>
        <v>5</v>
      </c>
      <c r="W3539" t="s">
        <v>74</v>
      </c>
      <c r="X3539" s="3">
        <v>4</v>
      </c>
      <c r="Y3539">
        <v>0</v>
      </c>
      <c r="AF3539">
        <f>Table1[[#This Row],[AB]]+Table1[[#This Row],[BB]]+Table1[[#This Row],[SF]]</f>
        <v>1</v>
      </c>
      <c r="AG3539">
        <f>Table1[[#This Row],[H]]+Table1[[#This Row],[BB]]</f>
        <v>1</v>
      </c>
      <c r="AH3539">
        <f>Table1[[#This Row],[H]]-Table1[[#This Row],[2B]]-Table1[[#This Row],[3B]]-Table1[[#This Row],[HR]]</f>
        <v>0</v>
      </c>
      <c r="AI3539" s="3">
        <f>IF(Table1[[#This Row],[Team_Game_Number]] &gt;_xlfn.MAXIFS(Table1[Team_Game_Number],Table1[Team],Table1[[#This Row],[Team]]) - 5,1,0)</f>
        <v>1</v>
      </c>
      <c r="AJ3539" cm="1">
        <f t="array" ref="AJ3539">MATCH(Table1[[#This Row],[Game_ID]],_xlfn.UNIQUE(_xlfn._xlws.FILTER(Table1[Game_ID],Table1[Team]=Table1[[#This Row],[Team]])),0)</f>
        <v>32</v>
      </c>
      <c r="AK3539">
        <f>IF(Table1[[#This Row],[Last5_Flag]]=1,1,0)</f>
        <v>1</v>
      </c>
      <c r="AL3539">
        <f>COUNTIFS(
    Table1[Player Name], Table1[[#This Row],[Player Name]],
    Table1[Position], Table1[[#This Row],[Position]]
)</f>
        <v>2</v>
      </c>
      <c r="AM3539" t="str" cm="1">
        <f t="array" ref="AM35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540" spans="1:39" x14ac:dyDescent="0.2">
      <c r="A3540" t="str">
        <f>TEXT(Table1[[#This Row],[Date]],"yyyymmdd") &amp; "_" &amp; (LEFT(D3540,3) &amp; "_" &amp; LEFT(E3540,3) &amp; "_" &amp; (Table1[[#This Row],[Game_no.]]))</f>
        <v>20260328_UC_Whe_2</v>
      </c>
      <c r="B3540" s="1">
        <v>46109</v>
      </c>
      <c r="C3540" s="3">
        <v>2</v>
      </c>
      <c r="D3540" t="s">
        <v>201</v>
      </c>
      <c r="E3540" t="s">
        <v>270</v>
      </c>
      <c r="F3540" t="s">
        <v>201</v>
      </c>
      <c r="G3540" t="s">
        <v>270</v>
      </c>
      <c r="H3540" t="s">
        <v>208</v>
      </c>
      <c r="I3540" t="str">
        <f>TRIM(SUBSTITUTE(Table1[[#This Row],[Player]], " ", ""))</f>
        <v>A.Espinoza</v>
      </c>
      <c r="J3540">
        <v>1</v>
      </c>
      <c r="K3540">
        <v>1</v>
      </c>
      <c r="L3540">
        <v>0</v>
      </c>
      <c r="M3540">
        <v>0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f t="shared" si="152"/>
        <v>0</v>
      </c>
      <c r="W3540" t="s">
        <v>57</v>
      </c>
      <c r="X3540" s="3">
        <v>5</v>
      </c>
      <c r="Y3540">
        <v>0</v>
      </c>
      <c r="AF3540">
        <f>Table1[[#This Row],[AB]]+Table1[[#This Row],[BB]]+Table1[[#This Row],[SF]]</f>
        <v>2</v>
      </c>
      <c r="AG3540">
        <f>Table1[[#This Row],[H]]+Table1[[#This Row],[BB]]</f>
        <v>1</v>
      </c>
      <c r="AH3540">
        <f>Table1[[#This Row],[H]]-Table1[[#This Row],[2B]]-Table1[[#This Row],[3B]]-Table1[[#This Row],[HR]]</f>
        <v>0</v>
      </c>
      <c r="AI3540" s="3">
        <f>IF(Table1[[#This Row],[Team_Game_Number]] &gt;_xlfn.MAXIFS(Table1[Team_Game_Number],Table1[Team],Table1[[#This Row],[Team]]) - 5,1,0)</f>
        <v>1</v>
      </c>
      <c r="AJ3540" cm="1">
        <f t="array" ref="AJ3540">MATCH(Table1[[#This Row],[Game_ID]],_xlfn.UNIQUE(_xlfn._xlws.FILTER(Table1[Game_ID],Table1[Team]=Table1[[#This Row],[Team]])),0)</f>
        <v>32</v>
      </c>
      <c r="AK3540">
        <f>IF(Table1[[#This Row],[Last5_Flag]]=1,1,0)</f>
        <v>1</v>
      </c>
      <c r="AL3540">
        <f>COUNTIFS(
    Table1[Player Name], Table1[[#This Row],[Player Name]],
    Table1[Position], Table1[[#This Row],[Position]]
)</f>
        <v>31</v>
      </c>
      <c r="AM3540" t="str" cm="1">
        <f t="array" ref="AM35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41" spans="1:39" x14ac:dyDescent="0.2">
      <c r="A3541" t="str">
        <f>TEXT(Table1[[#This Row],[Date]],"yyyymmdd") &amp; "_" &amp; (LEFT(D3541,3) &amp; "_" &amp; LEFT(E3541,3) &amp; "_" &amp; (Table1[[#This Row],[Game_no.]]))</f>
        <v>20260328_UC_Whe_2</v>
      </c>
      <c r="B3541" s="1">
        <v>46109</v>
      </c>
      <c r="C3541" s="3">
        <v>2</v>
      </c>
      <c r="D3541" t="s">
        <v>201</v>
      </c>
      <c r="E3541" t="s">
        <v>270</v>
      </c>
      <c r="F3541" t="s">
        <v>201</v>
      </c>
      <c r="G3541" t="s">
        <v>270</v>
      </c>
      <c r="H3541" t="s">
        <v>316</v>
      </c>
      <c r="I3541" t="str">
        <f>TRIM(SUBSTITUTE(Table1[[#This Row],[Player]], " ", ""))</f>
        <v>S.Compton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f t="shared" si="152"/>
        <v>0</v>
      </c>
      <c r="W3541" t="s">
        <v>74</v>
      </c>
      <c r="X3541" s="3">
        <v>5</v>
      </c>
      <c r="Y3541">
        <v>0</v>
      </c>
      <c r="AF3541">
        <f>Table1[[#This Row],[AB]]+Table1[[#This Row],[BB]]+Table1[[#This Row],[SF]]</f>
        <v>1</v>
      </c>
      <c r="AG3541">
        <f>Table1[[#This Row],[H]]+Table1[[#This Row],[BB]]</f>
        <v>0</v>
      </c>
      <c r="AH3541">
        <f>Table1[[#This Row],[H]]-Table1[[#This Row],[2B]]-Table1[[#This Row],[3B]]-Table1[[#This Row],[HR]]</f>
        <v>0</v>
      </c>
      <c r="AI3541" s="3">
        <f>IF(Table1[[#This Row],[Team_Game_Number]] &gt;_xlfn.MAXIFS(Table1[Team_Game_Number],Table1[Team],Table1[[#This Row],[Team]]) - 5,1,0)</f>
        <v>1</v>
      </c>
      <c r="AJ3541" cm="1">
        <f t="array" ref="AJ3541">MATCH(Table1[[#This Row],[Game_ID]],_xlfn.UNIQUE(_xlfn._xlws.FILTER(Table1[Game_ID],Table1[Team]=Table1[[#This Row],[Team]])),0)</f>
        <v>32</v>
      </c>
      <c r="AK3541">
        <f>IF(Table1[[#This Row],[Last5_Flag]]=1,1,0)</f>
        <v>1</v>
      </c>
      <c r="AL3541">
        <f>COUNTIFS(
    Table1[Player Name], Table1[[#This Row],[Player Name]],
    Table1[Position], Table1[[#This Row],[Position]]
)</f>
        <v>6</v>
      </c>
      <c r="AM3541" t="str" cm="1">
        <f t="array" ref="AM35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542" spans="1:39" x14ac:dyDescent="0.2">
      <c r="A3542" t="str">
        <f>TEXT(Table1[[#This Row],[Date]],"yyyymmdd") &amp; "_" &amp; (LEFT(D3542,3) &amp; "_" &amp; LEFT(E3542,3) &amp; "_" &amp; (Table1[[#This Row],[Game_no.]]))</f>
        <v>20260328_UC_Whe_2</v>
      </c>
      <c r="B3542" s="1">
        <v>46109</v>
      </c>
      <c r="C3542" s="3">
        <v>2</v>
      </c>
      <c r="D3542" t="s">
        <v>201</v>
      </c>
      <c r="E3542" t="s">
        <v>270</v>
      </c>
      <c r="F3542" t="s">
        <v>201</v>
      </c>
      <c r="G3542" t="s">
        <v>270</v>
      </c>
      <c r="H3542" t="s">
        <v>315</v>
      </c>
      <c r="I3542" t="str">
        <f>TRIM(SUBSTITUTE(Table1[[#This Row],[Player]], " ", ""))</f>
        <v>R.Wood</v>
      </c>
      <c r="J3542">
        <v>1</v>
      </c>
      <c r="K3542">
        <v>0</v>
      </c>
      <c r="L3542">
        <v>0</v>
      </c>
      <c r="M3542">
        <v>0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f t="shared" si="152"/>
        <v>0</v>
      </c>
      <c r="W3542" t="s">
        <v>50</v>
      </c>
      <c r="X3542" s="3">
        <v>6</v>
      </c>
      <c r="Y3542">
        <v>0</v>
      </c>
      <c r="AF3542">
        <f>Table1[[#This Row],[AB]]+Table1[[#This Row],[BB]]+Table1[[#This Row],[SF]]</f>
        <v>2</v>
      </c>
      <c r="AG3542">
        <f>Table1[[#This Row],[H]]+Table1[[#This Row],[BB]]</f>
        <v>1</v>
      </c>
      <c r="AH3542">
        <f>Table1[[#This Row],[H]]-Table1[[#This Row],[2B]]-Table1[[#This Row],[3B]]-Table1[[#This Row],[HR]]</f>
        <v>0</v>
      </c>
      <c r="AI3542" s="3">
        <f>IF(Table1[[#This Row],[Team_Game_Number]] &gt;_xlfn.MAXIFS(Table1[Team_Game_Number],Table1[Team],Table1[[#This Row],[Team]]) - 5,1,0)</f>
        <v>1</v>
      </c>
      <c r="AJ3542" cm="1">
        <f t="array" ref="AJ3542">MATCH(Table1[[#This Row],[Game_ID]],_xlfn.UNIQUE(_xlfn._xlws.FILTER(Table1[Game_ID],Table1[Team]=Table1[[#This Row],[Team]])),0)</f>
        <v>32</v>
      </c>
      <c r="AK3542">
        <f>IF(Table1[[#This Row],[Last5_Flag]]=1,1,0)</f>
        <v>1</v>
      </c>
      <c r="AL3542">
        <f>COUNTIFS(
    Table1[Player Name], Table1[[#This Row],[Player Name]],
    Table1[Position], Table1[[#This Row],[Position]]
)</f>
        <v>2</v>
      </c>
      <c r="AM3542" t="str" cm="1">
        <f t="array" ref="AM35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543" spans="1:39" x14ac:dyDescent="0.2">
      <c r="A3543" t="str">
        <f>TEXT(Table1[[#This Row],[Date]],"yyyymmdd") &amp; "_" &amp; (LEFT(D3543,3) &amp; "_" &amp; LEFT(E3543,3) &amp; "_" &amp; (Table1[[#This Row],[Game_no.]]))</f>
        <v>20260328_UC_Whe_2</v>
      </c>
      <c r="B3543" s="1">
        <v>46109</v>
      </c>
      <c r="C3543" s="3">
        <v>2</v>
      </c>
      <c r="D3543" t="s">
        <v>201</v>
      </c>
      <c r="E3543" t="s">
        <v>270</v>
      </c>
      <c r="F3543" t="s">
        <v>201</v>
      </c>
      <c r="G3543" t="s">
        <v>270</v>
      </c>
      <c r="H3543" t="s">
        <v>221</v>
      </c>
      <c r="I3543" t="str">
        <f>TRIM(SUBSTITUTE(Table1[[#This Row],[Player]], " ", ""))</f>
        <v>C.Dunn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f t="shared" si="152"/>
        <v>0</v>
      </c>
      <c r="W3543" t="s">
        <v>74</v>
      </c>
      <c r="X3543" s="3">
        <v>6</v>
      </c>
      <c r="Y3543">
        <v>0</v>
      </c>
      <c r="AF3543">
        <f>Table1[[#This Row],[AB]]+Table1[[#This Row],[BB]]+Table1[[#This Row],[SF]]</f>
        <v>1</v>
      </c>
      <c r="AG3543">
        <f>Table1[[#This Row],[H]]+Table1[[#This Row],[BB]]</f>
        <v>0</v>
      </c>
      <c r="AH3543">
        <f>Table1[[#This Row],[H]]-Table1[[#This Row],[2B]]-Table1[[#This Row],[3B]]-Table1[[#This Row],[HR]]</f>
        <v>0</v>
      </c>
      <c r="AI3543" s="3">
        <f>IF(Table1[[#This Row],[Team_Game_Number]] &gt;_xlfn.MAXIFS(Table1[Team_Game_Number],Table1[Team],Table1[[#This Row],[Team]]) - 5,1,0)</f>
        <v>1</v>
      </c>
      <c r="AJ3543" cm="1">
        <f t="array" ref="AJ3543">MATCH(Table1[[#This Row],[Game_ID]],_xlfn.UNIQUE(_xlfn._xlws.FILTER(Table1[Game_ID],Table1[Team]=Table1[[#This Row],[Team]])),0)</f>
        <v>32</v>
      </c>
      <c r="AK3543">
        <f>IF(Table1[[#This Row],[Last5_Flag]]=1,1,0)</f>
        <v>1</v>
      </c>
      <c r="AL3543">
        <f>COUNTIFS(
    Table1[Player Name], Table1[[#This Row],[Player Name]],
    Table1[Position], Table1[[#This Row],[Position]]
)</f>
        <v>6</v>
      </c>
      <c r="AM3543" t="str" cm="1">
        <f t="array" ref="AM35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544" spans="1:39" x14ac:dyDescent="0.2">
      <c r="A3544" t="str">
        <f>TEXT(Table1[[#This Row],[Date]],"yyyymmdd") &amp; "_" &amp; (LEFT(D3544,3) &amp; "_" &amp; LEFT(E3544,3) &amp; "_" &amp; (Table1[[#This Row],[Game_no.]]))</f>
        <v>20260328_UC_Whe_2</v>
      </c>
      <c r="B3544" s="1">
        <v>46109</v>
      </c>
      <c r="C3544" s="3">
        <v>2</v>
      </c>
      <c r="D3544" t="s">
        <v>201</v>
      </c>
      <c r="E3544" t="s">
        <v>270</v>
      </c>
      <c r="F3544" t="s">
        <v>201</v>
      </c>
      <c r="G3544" t="s">
        <v>270</v>
      </c>
      <c r="H3544" t="s">
        <v>211</v>
      </c>
      <c r="I3544" t="str">
        <f>TRIM(SUBSTITUTE(Table1[[#This Row],[Player]], " ", ""))</f>
        <v>K.Serra</v>
      </c>
      <c r="J3544">
        <v>2</v>
      </c>
      <c r="K3544">
        <v>0</v>
      </c>
      <c r="L3544">
        <v>0</v>
      </c>
      <c r="M3544">
        <v>1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f t="shared" si="152"/>
        <v>0</v>
      </c>
      <c r="W3544" t="s">
        <v>52</v>
      </c>
      <c r="X3544" s="3">
        <v>7</v>
      </c>
      <c r="Y3544">
        <v>0</v>
      </c>
      <c r="AF3544">
        <f>Table1[[#This Row],[AB]]+Table1[[#This Row],[BB]]+Table1[[#This Row],[SF]]</f>
        <v>2</v>
      </c>
      <c r="AG3544">
        <f>Table1[[#This Row],[H]]+Table1[[#This Row],[BB]]</f>
        <v>0</v>
      </c>
      <c r="AH3544">
        <f>Table1[[#This Row],[H]]-Table1[[#This Row],[2B]]-Table1[[#This Row],[3B]]-Table1[[#This Row],[HR]]</f>
        <v>0</v>
      </c>
      <c r="AI3544" s="3">
        <f>IF(Table1[[#This Row],[Team_Game_Number]] &gt;_xlfn.MAXIFS(Table1[Team_Game_Number],Table1[Team],Table1[[#This Row],[Team]]) - 5,1,0)</f>
        <v>1</v>
      </c>
      <c r="AJ3544" cm="1">
        <f t="array" ref="AJ3544">MATCH(Table1[[#This Row],[Game_ID]],_xlfn.UNIQUE(_xlfn._xlws.FILTER(Table1[Game_ID],Table1[Team]=Table1[[#This Row],[Team]])),0)</f>
        <v>32</v>
      </c>
      <c r="AK3544">
        <f>IF(Table1[[#This Row],[Last5_Flag]]=1,1,0)</f>
        <v>1</v>
      </c>
      <c r="AL3544">
        <f>COUNTIFS(
    Table1[Player Name], Table1[[#This Row],[Player Name]],
    Table1[Position], Table1[[#This Row],[Position]]
)</f>
        <v>24</v>
      </c>
      <c r="AM3544" t="str" cm="1">
        <f t="array" ref="AM35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45" spans="1:39" x14ac:dyDescent="0.2">
      <c r="A3545" t="str">
        <f>TEXT(Table1[[#This Row],[Date]],"yyyymmdd") &amp; "_" &amp; (LEFT(D3545,3) &amp; "_" &amp; LEFT(E3545,3) &amp; "_" &amp; (Table1[[#This Row],[Game_no.]]))</f>
        <v>20260328_UC_Whe_2</v>
      </c>
      <c r="B3545" s="1">
        <v>46109</v>
      </c>
      <c r="C3545" s="3">
        <v>2</v>
      </c>
      <c r="D3545" t="s">
        <v>201</v>
      </c>
      <c r="E3545" t="s">
        <v>270</v>
      </c>
      <c r="F3545" t="s">
        <v>201</v>
      </c>
      <c r="G3545" t="s">
        <v>270</v>
      </c>
      <c r="H3545" t="s">
        <v>207</v>
      </c>
      <c r="I3545" t="str">
        <f>TRIM(SUBSTITUTE(Table1[[#This Row],[Player]], " ", ""))</f>
        <v>A.Hurley</v>
      </c>
      <c r="J3545">
        <v>2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f t="shared" si="152"/>
        <v>0</v>
      </c>
      <c r="W3545" t="s">
        <v>7</v>
      </c>
      <c r="X3545" s="3">
        <v>8</v>
      </c>
      <c r="Y3545">
        <v>0</v>
      </c>
      <c r="AF3545">
        <f>Table1[[#This Row],[AB]]+Table1[[#This Row],[BB]]+Table1[[#This Row],[SF]]</f>
        <v>2</v>
      </c>
      <c r="AG3545">
        <f>Table1[[#This Row],[H]]+Table1[[#This Row],[BB]]</f>
        <v>0</v>
      </c>
      <c r="AH3545">
        <f>Table1[[#This Row],[H]]-Table1[[#This Row],[2B]]-Table1[[#This Row],[3B]]-Table1[[#This Row],[HR]]</f>
        <v>0</v>
      </c>
      <c r="AI3545" s="3">
        <f>IF(Table1[[#This Row],[Team_Game_Number]] &gt;_xlfn.MAXIFS(Table1[Team_Game_Number],Table1[Team],Table1[[#This Row],[Team]]) - 5,1,0)</f>
        <v>1</v>
      </c>
      <c r="AJ3545" cm="1">
        <f t="array" ref="AJ3545">MATCH(Table1[[#This Row],[Game_ID]],_xlfn.UNIQUE(_xlfn._xlws.FILTER(Table1[Game_ID],Table1[Team]=Table1[[#This Row],[Team]])),0)</f>
        <v>32</v>
      </c>
      <c r="AK3545">
        <f>IF(Table1[[#This Row],[Last5_Flag]]=1,1,0)</f>
        <v>1</v>
      </c>
      <c r="AL3545">
        <f>COUNTIFS(
    Table1[Player Name], Table1[[#This Row],[Player Name]],
    Table1[Position], Table1[[#This Row],[Position]]
)</f>
        <v>5</v>
      </c>
      <c r="AM3545" t="str" cm="1">
        <f t="array" ref="AM35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546" spans="1:39" x14ac:dyDescent="0.2">
      <c r="A3546" t="str">
        <f>TEXT(Table1[[#This Row],[Date]],"yyyymmdd") &amp; "_" &amp; (LEFT(D3546,3) &amp; "_" &amp; LEFT(E3546,3) &amp; "_" &amp; (Table1[[#This Row],[Game_no.]]))</f>
        <v>20260328_UC_Whe_2</v>
      </c>
      <c r="B3546" s="1">
        <v>46109</v>
      </c>
      <c r="C3546" s="3">
        <v>2</v>
      </c>
      <c r="D3546" t="s">
        <v>201</v>
      </c>
      <c r="E3546" t="s">
        <v>270</v>
      </c>
      <c r="F3546" t="s">
        <v>201</v>
      </c>
      <c r="G3546" t="s">
        <v>270</v>
      </c>
      <c r="H3546" t="s">
        <v>266</v>
      </c>
      <c r="I3546" t="str">
        <f>TRIM(SUBSTITUTE(Table1[[#This Row],[Player]], " ", ""))</f>
        <v>M.Hataway</v>
      </c>
      <c r="J3546">
        <v>1</v>
      </c>
      <c r="K3546">
        <v>0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f t="shared" si="152"/>
        <v>0</v>
      </c>
      <c r="W3546" t="s">
        <v>53</v>
      </c>
      <c r="X3546" s="3">
        <v>9</v>
      </c>
      <c r="Y3546">
        <v>0</v>
      </c>
      <c r="AF3546">
        <f>Table1[[#This Row],[AB]]+Table1[[#This Row],[BB]]+Table1[[#This Row],[SF]]</f>
        <v>2</v>
      </c>
      <c r="AG3546">
        <f>Table1[[#This Row],[H]]+Table1[[#This Row],[BB]]</f>
        <v>1</v>
      </c>
      <c r="AH3546">
        <f>Table1[[#This Row],[H]]-Table1[[#This Row],[2B]]-Table1[[#This Row],[3B]]-Table1[[#This Row],[HR]]</f>
        <v>0</v>
      </c>
      <c r="AI3546" s="3">
        <f>IF(Table1[[#This Row],[Team_Game_Number]] &gt;_xlfn.MAXIFS(Table1[Team_Game_Number],Table1[Team],Table1[[#This Row],[Team]]) - 5,1,0)</f>
        <v>1</v>
      </c>
      <c r="AJ3546" cm="1">
        <f t="array" ref="AJ3546">MATCH(Table1[[#This Row],[Game_ID]],_xlfn.UNIQUE(_xlfn._xlws.FILTER(Table1[Game_ID],Table1[Team]=Table1[[#This Row],[Team]])),0)</f>
        <v>32</v>
      </c>
      <c r="AK3546">
        <f>IF(Table1[[#This Row],[Last5_Flag]]=1,1,0)</f>
        <v>1</v>
      </c>
      <c r="AL3546">
        <f>COUNTIFS(
    Table1[Player Name], Table1[[#This Row],[Player Name]],
    Table1[Position], Table1[[#This Row],[Position]]
)</f>
        <v>2</v>
      </c>
      <c r="AM3546" t="str" cm="1">
        <f t="array" ref="AM35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547" spans="1:39" x14ac:dyDescent="0.2">
      <c r="A3547" t="str">
        <f>TEXT(Table1[[#This Row],[Date]],"yyyymmdd") &amp; "_" &amp; (LEFT(D3547,3) &amp; "_" &amp; LEFT(E3547,3) &amp; "_" &amp; (Table1[[#This Row],[Game_no.]]))</f>
        <v>20260328_UC_Whe_2</v>
      </c>
      <c r="B3547" s="1">
        <v>46109</v>
      </c>
      <c r="C3547" s="3">
        <v>2</v>
      </c>
      <c r="D3547" t="s">
        <v>201</v>
      </c>
      <c r="E3547" t="s">
        <v>270</v>
      </c>
      <c r="F3547" t="s">
        <v>201</v>
      </c>
      <c r="G3547" t="s">
        <v>270</v>
      </c>
      <c r="H3547" t="s">
        <v>222</v>
      </c>
      <c r="I3547" t="str">
        <f>TRIM(SUBSTITUTE(Table1[[#This Row],[Player]], " ", ""))</f>
        <v>C.Masters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f t="shared" si="152"/>
        <v>0</v>
      </c>
      <c r="W3547" t="s">
        <v>58</v>
      </c>
      <c r="X3547" s="3"/>
      <c r="Y3547">
        <v>0</v>
      </c>
      <c r="Z3547">
        <v>5</v>
      </c>
      <c r="AA3547">
        <v>2</v>
      </c>
      <c r="AB3547">
        <v>0</v>
      </c>
      <c r="AC3547">
        <v>0</v>
      </c>
      <c r="AD3547">
        <v>2</v>
      </c>
      <c r="AE3547">
        <v>12</v>
      </c>
      <c r="AF3547">
        <f>Table1[[#This Row],[AB]]+Table1[[#This Row],[BB]]+Table1[[#This Row],[SF]]</f>
        <v>0</v>
      </c>
      <c r="AG3547">
        <f>Table1[[#This Row],[H]]+Table1[[#This Row],[BB]]</f>
        <v>0</v>
      </c>
      <c r="AH3547">
        <f>Table1[[#This Row],[H]]-Table1[[#This Row],[2B]]-Table1[[#This Row],[3B]]-Table1[[#This Row],[HR]]</f>
        <v>0</v>
      </c>
      <c r="AI3547" s="3">
        <f>IF(Table1[[#This Row],[Team_Game_Number]] &gt;_xlfn.MAXIFS(Table1[Team_Game_Number],Table1[Team],Table1[[#This Row],[Team]]) - 5,1,0)</f>
        <v>1</v>
      </c>
      <c r="AJ3547" cm="1">
        <f t="array" ref="AJ3547">MATCH(Table1[[#This Row],[Game_ID]],_xlfn.UNIQUE(_xlfn._xlws.FILTER(Table1[Game_ID],Table1[Team]=Table1[[#This Row],[Team]])),0)</f>
        <v>32</v>
      </c>
      <c r="AK3547">
        <f>IF(Table1[[#This Row],[Last5_Flag]]=1,1,0)</f>
        <v>1</v>
      </c>
      <c r="AL3547">
        <f>COUNTIFS(
    Table1[Player Name], Table1[[#This Row],[Player Name]],
    Table1[Position], Table1[[#This Row],[Position]]
)</f>
        <v>11</v>
      </c>
      <c r="AM3547" t="str" cm="1">
        <f t="array" ref="AM35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548" spans="1:39" x14ac:dyDescent="0.2">
      <c r="A3548" t="str">
        <f>TEXT(Table1[[#This Row],[Date]],"yyyymmdd") &amp; "_" &amp; (LEFT(D3548,3) &amp; "_" &amp; LEFT(E3548,3) &amp; "_" &amp; (Table1[[#This Row],[Game_no.]]))</f>
        <v>20260328_UC_Whe_2</v>
      </c>
      <c r="B3548" s="1">
        <v>46109</v>
      </c>
      <c r="C3548" s="3">
        <v>2</v>
      </c>
      <c r="D3548" t="s">
        <v>201</v>
      </c>
      <c r="E3548" t="s">
        <v>270</v>
      </c>
      <c r="F3548" t="s">
        <v>270</v>
      </c>
      <c r="G3548" t="s">
        <v>201</v>
      </c>
      <c r="H3548" t="s">
        <v>330</v>
      </c>
      <c r="I3548" t="str">
        <f>TRIM(SUBSTITUTE(Table1[[#This Row],[Player]], " ", ""))</f>
        <v>M.Harrison</v>
      </c>
      <c r="J3548">
        <v>1</v>
      </c>
      <c r="K3548">
        <v>0</v>
      </c>
      <c r="L3548">
        <v>0</v>
      </c>
      <c r="M3548">
        <v>0</v>
      </c>
      <c r="N3548">
        <v>1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f t="shared" ref="V3548:V3556" si="153">L3548*1+P3548*2+Q3548*3+R3548*4</f>
        <v>0</v>
      </c>
      <c r="W3548" t="s">
        <v>54</v>
      </c>
      <c r="X3548" s="3">
        <v>1</v>
      </c>
      <c r="Y3548">
        <v>0</v>
      </c>
      <c r="AF3548">
        <f>Table1[[#This Row],[AB]]+Table1[[#This Row],[BB]]+Table1[[#This Row],[SF]]</f>
        <v>2</v>
      </c>
      <c r="AG3548">
        <f>Table1[[#This Row],[H]]+Table1[[#This Row],[BB]]</f>
        <v>1</v>
      </c>
      <c r="AH3548">
        <f>Table1[[#This Row],[H]]-Table1[[#This Row],[2B]]-Table1[[#This Row],[3B]]-Table1[[#This Row],[HR]]</f>
        <v>0</v>
      </c>
      <c r="AI3548" s="3">
        <f>IF(Table1[[#This Row],[Team_Game_Number]] &gt;_xlfn.MAXIFS(Table1[Team_Game_Number],Table1[Team],Table1[[#This Row],[Team]]) - 5,1,0)</f>
        <v>1</v>
      </c>
      <c r="AJ3548" cm="1">
        <f t="array" ref="AJ3548">MATCH(Table1[[#This Row],[Game_ID]],_xlfn.UNIQUE(_xlfn._xlws.FILTER(Table1[Game_ID],Table1[Team]=Table1[[#This Row],[Team]])),0)</f>
        <v>26</v>
      </c>
      <c r="AK3548">
        <f>IF(Table1[[#This Row],[Last5_Flag]]=1,1,0)</f>
        <v>1</v>
      </c>
      <c r="AL3548">
        <f>COUNTIFS(
    Table1[Player Name], Table1[[#This Row],[Player Name]],
    Table1[Position], Table1[[#This Row],[Position]]
)</f>
        <v>11</v>
      </c>
      <c r="AM3548" t="str" cm="1">
        <f t="array" ref="AM35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549" spans="1:39" x14ac:dyDescent="0.2">
      <c r="A3549" t="str">
        <f>TEXT(Table1[[#This Row],[Date]],"yyyymmdd") &amp; "_" &amp; (LEFT(D3549,3) &amp; "_" &amp; LEFT(E3549,3) &amp; "_" &amp; (Table1[[#This Row],[Game_no.]]))</f>
        <v>20260328_UC_Whe_2</v>
      </c>
      <c r="B3549" s="1">
        <v>46109</v>
      </c>
      <c r="C3549" s="3">
        <v>2</v>
      </c>
      <c r="D3549" t="s">
        <v>201</v>
      </c>
      <c r="E3549" t="s">
        <v>270</v>
      </c>
      <c r="F3549" t="s">
        <v>270</v>
      </c>
      <c r="G3549" t="s">
        <v>201</v>
      </c>
      <c r="H3549" t="s">
        <v>282</v>
      </c>
      <c r="I3549" t="str">
        <f>TRIM(SUBSTITUTE(Table1[[#This Row],[Player]], " ", ""))</f>
        <v>A.Kresak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f t="shared" si="153"/>
        <v>0</v>
      </c>
      <c r="W3549" t="s">
        <v>53</v>
      </c>
      <c r="X3549" s="3">
        <v>2</v>
      </c>
      <c r="Y3549">
        <v>0</v>
      </c>
      <c r="AF3549">
        <f>Table1[[#This Row],[AB]]+Table1[[#This Row],[BB]]+Table1[[#This Row],[SF]]</f>
        <v>1</v>
      </c>
      <c r="AG3549">
        <f>Table1[[#This Row],[H]]+Table1[[#This Row],[BB]]</f>
        <v>0</v>
      </c>
      <c r="AH3549">
        <f>Table1[[#This Row],[H]]-Table1[[#This Row],[2B]]-Table1[[#This Row],[3B]]-Table1[[#This Row],[HR]]</f>
        <v>0</v>
      </c>
      <c r="AI3549" s="3">
        <f>IF(Table1[[#This Row],[Team_Game_Number]] &gt;_xlfn.MAXIFS(Table1[Team_Game_Number],Table1[Team],Table1[[#This Row],[Team]]) - 5,1,0)</f>
        <v>1</v>
      </c>
      <c r="AJ3549" cm="1">
        <f t="array" ref="AJ3549">MATCH(Table1[[#This Row],[Game_ID]],_xlfn.UNIQUE(_xlfn._xlws.FILTER(Table1[Game_ID],Table1[Team]=Table1[[#This Row],[Team]])),0)</f>
        <v>26</v>
      </c>
      <c r="AK3549">
        <f>IF(Table1[[#This Row],[Last5_Flag]]=1,1,0)</f>
        <v>1</v>
      </c>
      <c r="AL3549">
        <f>COUNTIFS(
    Table1[Player Name], Table1[[#This Row],[Player Name]],
    Table1[Position], Table1[[#This Row],[Position]]
)</f>
        <v>19</v>
      </c>
      <c r="AM3549" t="str" cm="1">
        <f t="array" ref="AM35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550" spans="1:39" x14ac:dyDescent="0.2">
      <c r="A3550" t="str">
        <f>TEXT(Table1[[#This Row],[Date]],"yyyymmdd") &amp; "_" &amp; (LEFT(D3550,3) &amp; "_" &amp; LEFT(E3550,3) &amp; "_" &amp; (Table1[[#This Row],[Game_no.]]))</f>
        <v>20260328_UC_Whe_2</v>
      </c>
      <c r="B3550" s="1">
        <v>46109</v>
      </c>
      <c r="C3550" s="3">
        <v>2</v>
      </c>
      <c r="D3550" t="s">
        <v>201</v>
      </c>
      <c r="E3550" t="s">
        <v>270</v>
      </c>
      <c r="F3550" t="s">
        <v>270</v>
      </c>
      <c r="G3550" t="s">
        <v>201</v>
      </c>
      <c r="H3550" t="s">
        <v>280</v>
      </c>
      <c r="I3550" t="str">
        <f>TRIM(SUBSTITUTE(Table1[[#This Row],[Player]], " ", ""))</f>
        <v>M.Rodriguez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f t="shared" si="153"/>
        <v>0</v>
      </c>
      <c r="W3550" t="s">
        <v>53</v>
      </c>
      <c r="X3550" s="3">
        <v>2</v>
      </c>
      <c r="Y3550">
        <v>0</v>
      </c>
      <c r="AF3550">
        <f>Table1[[#This Row],[AB]]+Table1[[#This Row],[BB]]+Table1[[#This Row],[SF]]</f>
        <v>1</v>
      </c>
      <c r="AG3550">
        <f>Table1[[#This Row],[H]]+Table1[[#This Row],[BB]]</f>
        <v>0</v>
      </c>
      <c r="AH3550">
        <f>Table1[[#This Row],[H]]-Table1[[#This Row],[2B]]-Table1[[#This Row],[3B]]-Table1[[#This Row],[HR]]</f>
        <v>0</v>
      </c>
      <c r="AI3550" s="3">
        <f>IF(Table1[[#This Row],[Team_Game_Number]] &gt;_xlfn.MAXIFS(Table1[Team_Game_Number],Table1[Team],Table1[[#This Row],[Team]]) - 5,1,0)</f>
        <v>1</v>
      </c>
      <c r="AJ3550" cm="1">
        <f t="array" ref="AJ3550">MATCH(Table1[[#This Row],[Game_ID]],_xlfn.UNIQUE(_xlfn._xlws.FILTER(Table1[Game_ID],Table1[Team]=Table1[[#This Row],[Team]])),0)</f>
        <v>26</v>
      </c>
      <c r="AK3550">
        <f>IF(Table1[[#This Row],[Last5_Flag]]=1,1,0)</f>
        <v>1</v>
      </c>
      <c r="AL3550">
        <f>COUNTIFS(
    Table1[Player Name], Table1[[#This Row],[Player Name]],
    Table1[Position], Table1[[#This Row],[Position]]
)</f>
        <v>2</v>
      </c>
      <c r="AM3550" t="str" cm="1">
        <f t="array" ref="AM35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51" spans="1:39" x14ac:dyDescent="0.2">
      <c r="A3551" t="str">
        <f>TEXT(Table1[[#This Row],[Date]],"yyyymmdd") &amp; "_" &amp; (LEFT(D3551,3) &amp; "_" &amp; LEFT(E3551,3) &amp; "_" &amp; (Table1[[#This Row],[Game_no.]]))</f>
        <v>20260328_UC_Whe_2</v>
      </c>
      <c r="B3551" s="1">
        <v>46109</v>
      </c>
      <c r="C3551" s="3">
        <v>2</v>
      </c>
      <c r="D3551" t="s">
        <v>201</v>
      </c>
      <c r="E3551" t="s">
        <v>270</v>
      </c>
      <c r="F3551" t="s">
        <v>270</v>
      </c>
      <c r="G3551" t="s">
        <v>201</v>
      </c>
      <c r="H3551" t="s">
        <v>274</v>
      </c>
      <c r="I3551" t="str">
        <f>TRIM(SUBSTITUTE(Table1[[#This Row],[Player]], " ", ""))</f>
        <v>M.Burns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f t="shared" si="153"/>
        <v>0</v>
      </c>
      <c r="W3551" t="s">
        <v>43</v>
      </c>
      <c r="X3551" s="3">
        <v>3</v>
      </c>
      <c r="Y3551">
        <v>0</v>
      </c>
      <c r="AF3551">
        <f>Table1[[#This Row],[AB]]+Table1[[#This Row],[BB]]+Table1[[#This Row],[SF]]</f>
        <v>1</v>
      </c>
      <c r="AG3551">
        <f>Table1[[#This Row],[H]]+Table1[[#This Row],[BB]]</f>
        <v>0</v>
      </c>
      <c r="AH3551">
        <f>Table1[[#This Row],[H]]-Table1[[#This Row],[2B]]-Table1[[#This Row],[3B]]-Table1[[#This Row],[HR]]</f>
        <v>0</v>
      </c>
      <c r="AI3551" s="3">
        <f>IF(Table1[[#This Row],[Team_Game_Number]] &gt;_xlfn.MAXIFS(Table1[Team_Game_Number],Table1[Team],Table1[[#This Row],[Team]]) - 5,1,0)</f>
        <v>1</v>
      </c>
      <c r="AJ3551" cm="1">
        <f t="array" ref="AJ3551">MATCH(Table1[[#This Row],[Game_ID]],_xlfn.UNIQUE(_xlfn._xlws.FILTER(Table1[Game_ID],Table1[Team]=Table1[[#This Row],[Team]])),0)</f>
        <v>26</v>
      </c>
      <c r="AK3551">
        <f>IF(Table1[[#This Row],[Last5_Flag]]=1,1,0)</f>
        <v>1</v>
      </c>
      <c r="AL3551">
        <f>COUNTIFS(
    Table1[Player Name], Table1[[#This Row],[Player Name]],
    Table1[Position], Table1[[#This Row],[Position]]
)</f>
        <v>12</v>
      </c>
      <c r="AM3551" t="str" cm="1">
        <f t="array" ref="AM35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552" spans="1:39" x14ac:dyDescent="0.2">
      <c r="A3552" t="str">
        <f>TEXT(Table1[[#This Row],[Date]],"yyyymmdd") &amp; "_" &amp; (LEFT(D3552,3) &amp; "_" &amp; LEFT(E3552,3) &amp; "_" &amp; (Table1[[#This Row],[Game_no.]]))</f>
        <v>20260328_UC_Whe_2</v>
      </c>
      <c r="B3552" s="1">
        <v>46109</v>
      </c>
      <c r="C3552" s="3">
        <v>2</v>
      </c>
      <c r="D3552" t="s">
        <v>201</v>
      </c>
      <c r="E3552" t="s">
        <v>270</v>
      </c>
      <c r="F3552" t="s">
        <v>270</v>
      </c>
      <c r="G3552" t="s">
        <v>201</v>
      </c>
      <c r="H3552" t="s">
        <v>329</v>
      </c>
      <c r="I3552" t="str">
        <f>TRIM(SUBSTITUTE(Table1[[#This Row],[Player]], " ", ""))</f>
        <v>R.Pearlman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f t="shared" si="153"/>
        <v>0</v>
      </c>
      <c r="W3552" t="s">
        <v>43</v>
      </c>
      <c r="X3552" s="3">
        <v>3</v>
      </c>
      <c r="Y3552">
        <v>0</v>
      </c>
      <c r="AF3552">
        <f>Table1[[#This Row],[AB]]+Table1[[#This Row],[BB]]+Table1[[#This Row],[SF]]</f>
        <v>1</v>
      </c>
      <c r="AG3552">
        <f>Table1[[#This Row],[H]]+Table1[[#This Row],[BB]]</f>
        <v>0</v>
      </c>
      <c r="AH3552">
        <f>Table1[[#This Row],[H]]-Table1[[#This Row],[2B]]-Table1[[#This Row],[3B]]-Table1[[#This Row],[HR]]</f>
        <v>0</v>
      </c>
      <c r="AI3552" s="3">
        <f>IF(Table1[[#This Row],[Team_Game_Number]] &gt;_xlfn.MAXIFS(Table1[Team_Game_Number],Table1[Team],Table1[[#This Row],[Team]]) - 5,1,0)</f>
        <v>1</v>
      </c>
      <c r="AJ3552" cm="1">
        <f t="array" ref="AJ3552">MATCH(Table1[[#This Row],[Game_ID]],_xlfn.UNIQUE(_xlfn._xlws.FILTER(Table1[Game_ID],Table1[Team]=Table1[[#This Row],[Team]])),0)</f>
        <v>26</v>
      </c>
      <c r="AK3552">
        <f>IF(Table1[[#This Row],[Last5_Flag]]=1,1,0)</f>
        <v>1</v>
      </c>
      <c r="AL3552">
        <f>COUNTIFS(
    Table1[Player Name], Table1[[#This Row],[Player Name]],
    Table1[Position], Table1[[#This Row],[Position]]
)</f>
        <v>3</v>
      </c>
      <c r="AM3552" t="str" cm="1">
        <f t="array" ref="AM35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553" spans="1:39" x14ac:dyDescent="0.2">
      <c r="A3553" t="str">
        <f>TEXT(Table1[[#This Row],[Date]],"yyyymmdd") &amp; "_" &amp; (LEFT(D3553,3) &amp; "_" &amp; LEFT(E3553,3) &amp; "_" &amp; (Table1[[#This Row],[Game_no.]]))</f>
        <v>20260328_UC_Whe_2</v>
      </c>
      <c r="B3553" s="1">
        <v>46109</v>
      </c>
      <c r="C3553" s="3">
        <v>2</v>
      </c>
      <c r="D3553" t="s">
        <v>201</v>
      </c>
      <c r="E3553" t="s">
        <v>270</v>
      </c>
      <c r="F3553" t="s">
        <v>270</v>
      </c>
      <c r="G3553" t="s">
        <v>201</v>
      </c>
      <c r="H3553" t="s">
        <v>277</v>
      </c>
      <c r="I3553" t="str">
        <f>TRIM(SUBSTITUTE(Table1[[#This Row],[Player]], " ", ""))</f>
        <v>M.Clark</v>
      </c>
      <c r="J3553">
        <v>1</v>
      </c>
      <c r="K3553">
        <v>0</v>
      </c>
      <c r="L3553">
        <v>0</v>
      </c>
      <c r="M3553">
        <v>0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f t="shared" si="153"/>
        <v>0</v>
      </c>
      <c r="W3553" t="s">
        <v>50</v>
      </c>
      <c r="X3553" s="3">
        <v>4</v>
      </c>
      <c r="Y3553">
        <v>0</v>
      </c>
      <c r="AF3553">
        <f>Table1[[#This Row],[AB]]+Table1[[#This Row],[BB]]+Table1[[#This Row],[SF]]</f>
        <v>2</v>
      </c>
      <c r="AG3553">
        <f>Table1[[#This Row],[H]]+Table1[[#This Row],[BB]]</f>
        <v>1</v>
      </c>
      <c r="AH3553">
        <f>Table1[[#This Row],[H]]-Table1[[#This Row],[2B]]-Table1[[#This Row],[3B]]-Table1[[#This Row],[HR]]</f>
        <v>0</v>
      </c>
      <c r="AI3553" s="3">
        <f>IF(Table1[[#This Row],[Team_Game_Number]] &gt;_xlfn.MAXIFS(Table1[Team_Game_Number],Table1[Team],Table1[[#This Row],[Team]]) - 5,1,0)</f>
        <v>1</v>
      </c>
      <c r="AJ3553" cm="1">
        <f t="array" ref="AJ3553">MATCH(Table1[[#This Row],[Game_ID]],_xlfn.UNIQUE(_xlfn._xlws.FILTER(Table1[Game_ID],Table1[Team]=Table1[[#This Row],[Team]])),0)</f>
        <v>26</v>
      </c>
      <c r="AK3553">
        <f>IF(Table1[[#This Row],[Last5_Flag]]=1,1,0)</f>
        <v>1</v>
      </c>
      <c r="AL3553">
        <f>COUNTIFS(
    Table1[Player Name], Table1[[#This Row],[Player Name]],
    Table1[Position], Table1[[#This Row],[Position]]
)</f>
        <v>8</v>
      </c>
      <c r="AM3553" t="str" cm="1">
        <f t="array" ref="AM35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554" spans="1:39" x14ac:dyDescent="0.2">
      <c r="A3554" t="str">
        <f>TEXT(Table1[[#This Row],[Date]],"yyyymmdd") &amp; "_" &amp; (LEFT(D3554,3) &amp; "_" &amp; LEFT(E3554,3) &amp; "_" &amp; (Table1[[#This Row],[Game_no.]]))</f>
        <v>20260328_UC_Whe_2</v>
      </c>
      <c r="B3554" s="1">
        <v>46109</v>
      </c>
      <c r="C3554" s="3">
        <v>2</v>
      </c>
      <c r="D3554" t="s">
        <v>201</v>
      </c>
      <c r="E3554" t="s">
        <v>270</v>
      </c>
      <c r="F3554" t="s">
        <v>270</v>
      </c>
      <c r="G3554" t="s">
        <v>201</v>
      </c>
      <c r="H3554" t="s">
        <v>279</v>
      </c>
      <c r="I3554" t="str">
        <f>TRIM(SUBSTITUTE(Table1[[#This Row],[Player]], " ", ""))</f>
        <v>T.Walsh</v>
      </c>
      <c r="J3554">
        <v>2</v>
      </c>
      <c r="K3554">
        <v>0</v>
      </c>
      <c r="L3554">
        <v>1</v>
      </c>
      <c r="M3554">
        <v>0</v>
      </c>
      <c r="N3554">
        <v>0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f t="shared" si="153"/>
        <v>1</v>
      </c>
      <c r="W3554" t="s">
        <v>508</v>
      </c>
      <c r="X3554" s="3">
        <v>5</v>
      </c>
      <c r="Y3554">
        <v>0</v>
      </c>
      <c r="Z3554">
        <v>0.66700000000000004</v>
      </c>
      <c r="AA3554">
        <v>2</v>
      </c>
      <c r="AB3554">
        <v>5</v>
      </c>
      <c r="AC3554">
        <v>3</v>
      </c>
      <c r="AD3554">
        <v>6</v>
      </c>
      <c r="AE3554">
        <v>0</v>
      </c>
      <c r="AF3554">
        <f>Table1[[#This Row],[AB]]+Table1[[#This Row],[BB]]+Table1[[#This Row],[SF]]</f>
        <v>2</v>
      </c>
      <c r="AG3554">
        <f>Table1[[#This Row],[H]]+Table1[[#This Row],[BB]]</f>
        <v>1</v>
      </c>
      <c r="AH3554">
        <f>Table1[[#This Row],[H]]-Table1[[#This Row],[2B]]-Table1[[#This Row],[3B]]-Table1[[#This Row],[HR]]</f>
        <v>1</v>
      </c>
      <c r="AI3554" s="3">
        <f>IF(Table1[[#This Row],[Team_Game_Number]] &gt;_xlfn.MAXIFS(Table1[Team_Game_Number],Table1[Team],Table1[[#This Row],[Team]]) - 5,1,0)</f>
        <v>1</v>
      </c>
      <c r="AJ3554" cm="1">
        <f t="array" ref="AJ3554">MATCH(Table1[[#This Row],[Game_ID]],_xlfn.UNIQUE(_xlfn._xlws.FILTER(Table1[Game_ID],Table1[Team]=Table1[[#This Row],[Team]])),0)</f>
        <v>26</v>
      </c>
      <c r="AK3554">
        <f>IF(Table1[[#This Row],[Last5_Flag]]=1,1,0)</f>
        <v>1</v>
      </c>
      <c r="AL3554">
        <f>COUNTIFS(
    Table1[Player Name], Table1[[#This Row],[Player Name]],
    Table1[Position], Table1[[#This Row],[Position]]
)</f>
        <v>1</v>
      </c>
      <c r="AM3554" t="str" cm="1">
        <f t="array" ref="AM35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555" spans="1:39" x14ac:dyDescent="0.2">
      <c r="A3555" t="str">
        <f>TEXT(Table1[[#This Row],[Date]],"yyyymmdd") &amp; "_" &amp; (LEFT(D3555,3) &amp; "_" &amp; LEFT(E3555,3) &amp; "_" &amp; (Table1[[#This Row],[Game_no.]]))</f>
        <v>20260328_UC_Whe_2</v>
      </c>
      <c r="B3555" s="1">
        <v>46109</v>
      </c>
      <c r="C3555" s="3">
        <v>2</v>
      </c>
      <c r="D3555" t="s">
        <v>201</v>
      </c>
      <c r="E3555" t="s">
        <v>270</v>
      </c>
      <c r="F3555" t="s">
        <v>270</v>
      </c>
      <c r="G3555" t="s">
        <v>201</v>
      </c>
      <c r="H3555" t="s">
        <v>283</v>
      </c>
      <c r="I3555" t="str">
        <f>TRIM(SUBSTITUTE(Table1[[#This Row],[Player]], " ", ""))</f>
        <v>T.Taufahema</v>
      </c>
      <c r="J3555">
        <v>2</v>
      </c>
      <c r="K3555">
        <v>0</v>
      </c>
      <c r="L3555">
        <v>0</v>
      </c>
      <c r="M3555">
        <v>0</v>
      </c>
      <c r="N3555">
        <v>0</v>
      </c>
      <c r="O3555">
        <v>2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f t="shared" si="153"/>
        <v>0</v>
      </c>
      <c r="W3555" t="s">
        <v>8</v>
      </c>
      <c r="X3555" s="3">
        <v>6</v>
      </c>
      <c r="Y3555">
        <v>0</v>
      </c>
      <c r="AF3555">
        <f>Table1[[#This Row],[AB]]+Table1[[#This Row],[BB]]+Table1[[#This Row],[SF]]</f>
        <v>2</v>
      </c>
      <c r="AG3555">
        <f>Table1[[#This Row],[H]]+Table1[[#This Row],[BB]]</f>
        <v>0</v>
      </c>
      <c r="AH3555">
        <f>Table1[[#This Row],[H]]-Table1[[#This Row],[2B]]-Table1[[#This Row],[3B]]-Table1[[#This Row],[HR]]</f>
        <v>0</v>
      </c>
      <c r="AI3555" s="3">
        <f>IF(Table1[[#This Row],[Team_Game_Number]] &gt;_xlfn.MAXIFS(Table1[Team_Game_Number],Table1[Team],Table1[[#This Row],[Team]]) - 5,1,0)</f>
        <v>1</v>
      </c>
      <c r="AJ3555" cm="1">
        <f t="array" ref="AJ3555">MATCH(Table1[[#This Row],[Game_ID]],_xlfn.UNIQUE(_xlfn._xlws.FILTER(Table1[Game_ID],Table1[Team]=Table1[[#This Row],[Team]])),0)</f>
        <v>26</v>
      </c>
      <c r="AK3555">
        <f>IF(Table1[[#This Row],[Last5_Flag]]=1,1,0)</f>
        <v>1</v>
      </c>
      <c r="AL3555">
        <f>COUNTIFS(
    Table1[Player Name], Table1[[#This Row],[Player Name]],
    Table1[Position], Table1[[#This Row],[Position]]
)</f>
        <v>9</v>
      </c>
      <c r="AM3555" t="str" cm="1">
        <f t="array" ref="AM35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556" spans="1:39" x14ac:dyDescent="0.2">
      <c r="A3556" t="str">
        <f>TEXT(Table1[[#This Row],[Date]],"yyyymmdd") &amp; "_" &amp; (LEFT(D3556,3) &amp; "_" &amp; LEFT(E3556,3) &amp; "_" &amp; (Table1[[#This Row],[Game_no.]]))</f>
        <v>20260328_UC_Whe_2</v>
      </c>
      <c r="B3556" s="1">
        <v>46109</v>
      </c>
      <c r="C3556" s="3">
        <v>2</v>
      </c>
      <c r="D3556" t="s">
        <v>201</v>
      </c>
      <c r="E3556" t="s">
        <v>270</v>
      </c>
      <c r="F3556" t="s">
        <v>270</v>
      </c>
      <c r="G3556" t="s">
        <v>201</v>
      </c>
      <c r="H3556" t="s">
        <v>321</v>
      </c>
      <c r="I3556" t="str">
        <f>TRIM(SUBSTITUTE(Table1[[#This Row],[Player]], " ", ""))</f>
        <v>D.Carrillo</v>
      </c>
      <c r="J3556">
        <v>2</v>
      </c>
      <c r="K3556">
        <v>0</v>
      </c>
      <c r="L3556">
        <v>0</v>
      </c>
      <c r="M3556">
        <v>0</v>
      </c>
      <c r="N3556">
        <v>0</v>
      </c>
      <c r="O3556">
        <v>2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f t="shared" si="153"/>
        <v>0</v>
      </c>
      <c r="W3556" t="s">
        <v>52</v>
      </c>
      <c r="X3556" s="3">
        <v>7</v>
      </c>
      <c r="Y3556">
        <v>1</v>
      </c>
      <c r="AF3556">
        <f>Table1[[#This Row],[AB]]+Table1[[#This Row],[BB]]+Table1[[#This Row],[SF]]</f>
        <v>2</v>
      </c>
      <c r="AG3556">
        <f>Table1[[#This Row],[H]]+Table1[[#This Row],[BB]]</f>
        <v>0</v>
      </c>
      <c r="AH3556">
        <f>Table1[[#This Row],[H]]-Table1[[#This Row],[2B]]-Table1[[#This Row],[3B]]-Table1[[#This Row],[HR]]</f>
        <v>0</v>
      </c>
      <c r="AI3556" s="3">
        <f>IF(Table1[[#This Row],[Team_Game_Number]] &gt;_xlfn.MAXIFS(Table1[Team_Game_Number],Table1[Team],Table1[[#This Row],[Team]]) - 5,1,0)</f>
        <v>1</v>
      </c>
      <c r="AJ3556" cm="1">
        <f t="array" ref="AJ3556">MATCH(Table1[[#This Row],[Game_ID]],_xlfn.UNIQUE(_xlfn._xlws.FILTER(Table1[Game_ID],Table1[Team]=Table1[[#This Row],[Team]])),0)</f>
        <v>26</v>
      </c>
      <c r="AK3556">
        <f>IF(Table1[[#This Row],[Last5_Flag]]=1,1,0)</f>
        <v>1</v>
      </c>
      <c r="AL3556">
        <f>COUNTIFS(
    Table1[Player Name], Table1[[#This Row],[Player Name]],
    Table1[Position], Table1[[#This Row],[Position]]
)</f>
        <v>12</v>
      </c>
      <c r="AM3556" t="str" cm="1">
        <f t="array" ref="AM35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57" spans="1:39" x14ac:dyDescent="0.2">
      <c r="A3557" t="str">
        <f>TEXT(Table1[[#This Row],[Date]],"yyyymmdd") &amp; "_" &amp; (LEFT(D3557,3) &amp; "_" &amp; LEFT(E3557,3) &amp; "_" &amp; (Table1[[#This Row],[Game_no.]]))</f>
        <v>20260328_UC_Whe_2</v>
      </c>
      <c r="B3557" s="1">
        <v>46109</v>
      </c>
      <c r="C3557" s="3">
        <v>2</v>
      </c>
      <c r="D3557" t="s">
        <v>201</v>
      </c>
      <c r="E3557" t="s">
        <v>270</v>
      </c>
      <c r="F3557" t="s">
        <v>270</v>
      </c>
      <c r="G3557" t="s">
        <v>201</v>
      </c>
      <c r="H3557" t="s">
        <v>273</v>
      </c>
      <c r="I3557" t="str">
        <f>TRIM(SUBSTITUTE(Table1[[#This Row],[Player]], " ", ""))</f>
        <v>K.Warrix</v>
      </c>
      <c r="J3557">
        <v>2</v>
      </c>
      <c r="K3557">
        <v>0</v>
      </c>
      <c r="L3557">
        <v>1</v>
      </c>
      <c r="M3557">
        <v>0</v>
      </c>
      <c r="N3557">
        <v>0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f t="shared" ref="V3557:V3582" si="154">L3557*1+P3557*2+Q3557*3+R3557*4</f>
        <v>1</v>
      </c>
      <c r="W3557" t="s">
        <v>48</v>
      </c>
      <c r="X3557" s="3">
        <v>8</v>
      </c>
      <c r="Y3557">
        <v>0</v>
      </c>
      <c r="AF3557">
        <f>Table1[[#This Row],[AB]]+Table1[[#This Row],[BB]]+Table1[[#This Row],[SF]]</f>
        <v>2</v>
      </c>
      <c r="AG3557">
        <f>Table1[[#This Row],[H]]+Table1[[#This Row],[BB]]</f>
        <v>1</v>
      </c>
      <c r="AH3557">
        <f>Table1[[#This Row],[H]]-Table1[[#This Row],[2B]]-Table1[[#This Row],[3B]]-Table1[[#This Row],[HR]]</f>
        <v>1</v>
      </c>
      <c r="AI3557" s="3">
        <f>IF(Table1[[#This Row],[Team_Game_Number]] &gt;_xlfn.MAXIFS(Table1[Team_Game_Number],Table1[Team],Table1[[#This Row],[Team]]) - 5,1,0)</f>
        <v>1</v>
      </c>
      <c r="AJ3557" cm="1">
        <f t="array" ref="AJ3557">MATCH(Table1[[#This Row],[Game_ID]],_xlfn.UNIQUE(_xlfn._xlws.FILTER(Table1[Game_ID],Table1[Team]=Table1[[#This Row],[Team]])),0)</f>
        <v>26</v>
      </c>
      <c r="AK3557">
        <f>IF(Table1[[#This Row],[Last5_Flag]]=1,1,0)</f>
        <v>1</v>
      </c>
      <c r="AL3557">
        <f>COUNTIFS(
    Table1[Player Name], Table1[[#This Row],[Player Name]],
    Table1[Position], Table1[[#This Row],[Position]]
)</f>
        <v>24</v>
      </c>
      <c r="AM3557" t="str" cm="1">
        <f t="array" ref="AM35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558" spans="1:39" x14ac:dyDescent="0.2">
      <c r="A3558" t="str">
        <f>TEXT(Table1[[#This Row],[Date]],"yyyymmdd") &amp; "_" &amp; (LEFT(D3558,3) &amp; "_" &amp; LEFT(E3558,3) &amp; "_" &amp; (Table1[[#This Row],[Game_no.]]))</f>
        <v>20260328_UC_Whe_2</v>
      </c>
      <c r="B3558" s="1">
        <v>46109</v>
      </c>
      <c r="C3558" s="3">
        <v>2</v>
      </c>
      <c r="D3558" t="s">
        <v>201</v>
      </c>
      <c r="E3558" t="s">
        <v>270</v>
      </c>
      <c r="F3558" t="s">
        <v>270</v>
      </c>
      <c r="G3558" t="s">
        <v>201</v>
      </c>
      <c r="H3558" t="s">
        <v>275</v>
      </c>
      <c r="I3558" t="str">
        <f>TRIM(SUBSTITUTE(Table1[[#This Row],[Player]], " ", ""))</f>
        <v>M.Holp</v>
      </c>
      <c r="J3558">
        <v>2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f t="shared" si="154"/>
        <v>0</v>
      </c>
      <c r="W3558" t="s">
        <v>57</v>
      </c>
      <c r="X3558" s="3">
        <v>9</v>
      </c>
      <c r="Y3558">
        <v>0</v>
      </c>
      <c r="AF3558">
        <f>Table1[[#This Row],[AB]]+Table1[[#This Row],[BB]]+Table1[[#This Row],[SF]]</f>
        <v>2</v>
      </c>
      <c r="AG3558">
        <f>Table1[[#This Row],[H]]+Table1[[#This Row],[BB]]</f>
        <v>0</v>
      </c>
      <c r="AH3558">
        <f>Table1[[#This Row],[H]]-Table1[[#This Row],[2B]]-Table1[[#This Row],[3B]]-Table1[[#This Row],[HR]]</f>
        <v>0</v>
      </c>
      <c r="AI3558" s="3">
        <f>IF(Table1[[#This Row],[Team_Game_Number]] &gt;_xlfn.MAXIFS(Table1[Team_Game_Number],Table1[Team],Table1[[#This Row],[Team]]) - 5,1,0)</f>
        <v>1</v>
      </c>
      <c r="AJ3558" cm="1">
        <f t="array" ref="AJ3558">MATCH(Table1[[#This Row],[Game_ID]],_xlfn.UNIQUE(_xlfn._xlws.FILTER(Table1[Game_ID],Table1[Team]=Table1[[#This Row],[Team]])),0)</f>
        <v>26</v>
      </c>
      <c r="AK3558">
        <f>IF(Table1[[#This Row],[Last5_Flag]]=1,1,0)</f>
        <v>1</v>
      </c>
      <c r="AL3558">
        <f>COUNTIFS(
    Table1[Player Name], Table1[[#This Row],[Player Name]],
    Table1[Position], Table1[[#This Row],[Position]]
)</f>
        <v>22</v>
      </c>
      <c r="AM3558" t="str" cm="1">
        <f t="array" ref="AM35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59" spans="1:39" x14ac:dyDescent="0.2">
      <c r="A3559" t="str">
        <f>TEXT(Table1[[#This Row],[Date]],"yyyymmdd") &amp; "_" &amp; (LEFT(D3559,3) &amp; "_" &amp; LEFT(E3559,3) &amp; "_" &amp; (Table1[[#This Row],[Game_no.]]))</f>
        <v>20260328_UC_Whe_2</v>
      </c>
      <c r="B3559" s="1">
        <v>46109</v>
      </c>
      <c r="C3559" s="3">
        <v>2</v>
      </c>
      <c r="D3559" t="s">
        <v>201</v>
      </c>
      <c r="E3559" t="s">
        <v>270</v>
      </c>
      <c r="F3559" t="s">
        <v>270</v>
      </c>
      <c r="G3559" t="s">
        <v>201</v>
      </c>
      <c r="H3559" t="s">
        <v>271</v>
      </c>
      <c r="I3559" t="str">
        <f>TRIM(SUBSTITUTE(Table1[[#This Row],[Player]], " ", ""))</f>
        <v>G.Mummery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f t="shared" si="154"/>
        <v>0</v>
      </c>
      <c r="W3559" t="s">
        <v>7</v>
      </c>
      <c r="X3559" s="3"/>
      <c r="Y3559">
        <v>1</v>
      </c>
      <c r="AF3559">
        <f>Table1[[#This Row],[AB]]+Table1[[#This Row],[BB]]+Table1[[#This Row],[SF]]</f>
        <v>0</v>
      </c>
      <c r="AG3559">
        <f>Table1[[#This Row],[H]]+Table1[[#This Row],[BB]]</f>
        <v>0</v>
      </c>
      <c r="AH3559">
        <f>Table1[[#This Row],[H]]-Table1[[#This Row],[2B]]-Table1[[#This Row],[3B]]-Table1[[#This Row],[HR]]</f>
        <v>0</v>
      </c>
      <c r="AI3559" s="3">
        <f>IF(Table1[[#This Row],[Team_Game_Number]] &gt;_xlfn.MAXIFS(Table1[Team_Game_Number],Table1[Team],Table1[[#This Row],[Team]]) - 5,1,0)</f>
        <v>1</v>
      </c>
      <c r="AJ3559" cm="1">
        <f t="array" ref="AJ3559">MATCH(Table1[[#This Row],[Game_ID]],_xlfn.UNIQUE(_xlfn._xlws.FILTER(Table1[Game_ID],Table1[Team]=Table1[[#This Row],[Team]])),0)</f>
        <v>26</v>
      </c>
      <c r="AK3559">
        <f>IF(Table1[[#This Row],[Last5_Flag]]=1,1,0)</f>
        <v>1</v>
      </c>
      <c r="AL3559">
        <f>COUNTIFS(
    Table1[Player Name], Table1[[#This Row],[Player Name]],
    Table1[Position], Table1[[#This Row],[Position]]
)</f>
        <v>23</v>
      </c>
      <c r="AM3559" t="str" cm="1">
        <f t="array" ref="AM35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560" spans="1:39" x14ac:dyDescent="0.2">
      <c r="A3560" t="str">
        <f>TEXT(Table1[[#This Row],[Date]],"yyyymmdd") &amp; "_" &amp; (LEFT(D3560,3) &amp; "_" &amp; LEFT(E3560,3) &amp; "_" &amp; (Table1[[#This Row],[Game_no.]]))</f>
        <v>20260328_UC_Whe_2</v>
      </c>
      <c r="B3560" s="1">
        <v>46109</v>
      </c>
      <c r="C3560" s="3">
        <v>2</v>
      </c>
      <c r="D3560" t="s">
        <v>201</v>
      </c>
      <c r="E3560" t="s">
        <v>270</v>
      </c>
      <c r="F3560" t="s">
        <v>270</v>
      </c>
      <c r="G3560" t="s">
        <v>201</v>
      </c>
      <c r="H3560" t="s">
        <v>284</v>
      </c>
      <c r="I3560" t="str">
        <f>TRIM(SUBSTITUTE(Table1[[#This Row],[Player]], " ", ""))</f>
        <v>R.Peters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f t="shared" si="154"/>
        <v>0</v>
      </c>
      <c r="W3560" t="s">
        <v>58</v>
      </c>
      <c r="X3560" s="3"/>
      <c r="Y3560">
        <v>0</v>
      </c>
      <c r="Z3560">
        <v>3.3330000000000002</v>
      </c>
      <c r="AA3560">
        <v>3</v>
      </c>
      <c r="AB3560">
        <v>3</v>
      </c>
      <c r="AC3560">
        <v>3</v>
      </c>
      <c r="AD3560">
        <v>1</v>
      </c>
      <c r="AE3560">
        <v>2</v>
      </c>
      <c r="AF3560">
        <f>Table1[[#This Row],[AB]]+Table1[[#This Row],[BB]]+Table1[[#This Row],[SF]]</f>
        <v>0</v>
      </c>
      <c r="AG3560">
        <f>Table1[[#This Row],[H]]+Table1[[#This Row],[BB]]</f>
        <v>0</v>
      </c>
      <c r="AH3560">
        <f>Table1[[#This Row],[H]]-Table1[[#This Row],[2B]]-Table1[[#This Row],[3B]]-Table1[[#This Row],[HR]]</f>
        <v>0</v>
      </c>
      <c r="AI3560" s="3">
        <f>IF(Table1[[#This Row],[Team_Game_Number]] &gt;_xlfn.MAXIFS(Table1[Team_Game_Number],Table1[Team],Table1[[#This Row],[Team]]) - 5,1,0)</f>
        <v>1</v>
      </c>
      <c r="AJ3560" cm="1">
        <f t="array" ref="AJ3560">MATCH(Table1[[#This Row],[Game_ID]],_xlfn.UNIQUE(_xlfn._xlws.FILTER(Table1[Game_ID],Table1[Team]=Table1[[#This Row],[Team]])),0)</f>
        <v>26</v>
      </c>
      <c r="AK3560">
        <f>IF(Table1[[#This Row],[Last5_Flag]]=1,1,0)</f>
        <v>1</v>
      </c>
      <c r="AL3560">
        <f>COUNTIFS(
    Table1[Player Name], Table1[[#This Row],[Player Name]],
    Table1[Position], Table1[[#This Row],[Position]]
)</f>
        <v>14</v>
      </c>
      <c r="AM3560" t="str" cm="1">
        <f t="array" ref="AM35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561" spans="1:39" x14ac:dyDescent="0.2">
      <c r="A3561" t="str">
        <f>TEXT(Table1[[#This Row],[Date]],"yyyymmdd") &amp; "_" &amp; (LEFT(D3561,3) &amp; "_" &amp; LEFT(E3561,3) &amp; "_" &amp; (Table1[[#This Row],[Game_no.]]))</f>
        <v>20260328_WVS_Wes_2</v>
      </c>
      <c r="B3561" s="1">
        <v>46109</v>
      </c>
      <c r="C3561" s="3">
        <v>2</v>
      </c>
      <c r="D3561" t="s">
        <v>130</v>
      </c>
      <c r="E3561" t="s">
        <v>152</v>
      </c>
      <c r="F3561" t="s">
        <v>130</v>
      </c>
      <c r="G3561" t="s">
        <v>152</v>
      </c>
      <c r="H3561" t="s">
        <v>133</v>
      </c>
      <c r="I3561" t="str">
        <f>TRIM(SUBSTITUTE(Table1[[#This Row],[Player]], " ", ""))</f>
        <v>A.Hall</v>
      </c>
      <c r="J3561">
        <v>3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f t="shared" si="154"/>
        <v>0</v>
      </c>
      <c r="W3561" t="s">
        <v>53</v>
      </c>
      <c r="X3561" s="3">
        <v>1</v>
      </c>
      <c r="Y3561">
        <v>0</v>
      </c>
      <c r="AF3561">
        <f>Table1[[#This Row],[AB]]+Table1[[#This Row],[BB]]+Table1[[#This Row],[SF]]</f>
        <v>3</v>
      </c>
      <c r="AG3561">
        <f>Table1[[#This Row],[H]]+Table1[[#This Row],[BB]]</f>
        <v>0</v>
      </c>
      <c r="AH3561">
        <f>Table1[[#This Row],[H]]-Table1[[#This Row],[2B]]-Table1[[#This Row],[3B]]-Table1[[#This Row],[HR]]</f>
        <v>0</v>
      </c>
      <c r="AI3561" s="3">
        <f>IF(Table1[[#This Row],[Team_Game_Number]] &gt;_xlfn.MAXIFS(Table1[Team_Game_Number],Table1[Team],Table1[[#This Row],[Team]]) - 5,1,0)</f>
        <v>1</v>
      </c>
      <c r="AJ3561" cm="1">
        <f t="array" ref="AJ3561">MATCH(Table1[[#This Row],[Game_ID]],_xlfn.UNIQUE(_xlfn._xlws.FILTER(Table1[Game_ID],Table1[Team]=Table1[[#This Row],[Team]])),0)</f>
        <v>24</v>
      </c>
      <c r="AK3561">
        <f>IF(Table1[[#This Row],[Last5_Flag]]=1,1,0)</f>
        <v>1</v>
      </c>
      <c r="AL3561">
        <f>COUNTIFS(
    Table1[Player Name], Table1[[#This Row],[Player Name]],
    Table1[Position], Table1[[#This Row],[Position]]
)</f>
        <v>14</v>
      </c>
      <c r="AM3561" t="str" cm="1">
        <f t="array" ref="AM35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562" spans="1:39" x14ac:dyDescent="0.2">
      <c r="A3562" t="str">
        <f>TEXT(Table1[[#This Row],[Date]],"yyyymmdd") &amp; "_" &amp; (LEFT(D3562,3) &amp; "_" &amp; LEFT(E3562,3) &amp; "_" &amp; (Table1[[#This Row],[Game_no.]]))</f>
        <v>20260328_WVS_Wes_2</v>
      </c>
      <c r="B3562" s="1">
        <v>46109</v>
      </c>
      <c r="C3562" s="3">
        <v>2</v>
      </c>
      <c r="D3562" t="s">
        <v>130</v>
      </c>
      <c r="E3562" t="s">
        <v>152</v>
      </c>
      <c r="F3562" t="s">
        <v>130</v>
      </c>
      <c r="G3562" t="s">
        <v>152</v>
      </c>
      <c r="H3562" t="s">
        <v>137</v>
      </c>
      <c r="I3562" t="str">
        <f>TRIM(SUBSTITUTE(Table1[[#This Row],[Player]], " ", ""))</f>
        <v>A.Contreras</v>
      </c>
      <c r="J3562">
        <v>2</v>
      </c>
      <c r="K3562">
        <v>0</v>
      </c>
      <c r="L3562">
        <v>0</v>
      </c>
      <c r="M3562">
        <v>0</v>
      </c>
      <c r="N3562">
        <v>0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f t="shared" si="154"/>
        <v>0</v>
      </c>
      <c r="W3562" t="s">
        <v>8</v>
      </c>
      <c r="X3562" s="3">
        <v>2</v>
      </c>
      <c r="Y3562">
        <v>1</v>
      </c>
      <c r="AF3562">
        <f>Table1[[#This Row],[AB]]+Table1[[#This Row],[BB]]+Table1[[#This Row],[SF]]</f>
        <v>2</v>
      </c>
      <c r="AG3562">
        <f>Table1[[#This Row],[H]]+Table1[[#This Row],[BB]]</f>
        <v>0</v>
      </c>
      <c r="AH3562">
        <f>Table1[[#This Row],[H]]-Table1[[#This Row],[2B]]-Table1[[#This Row],[3B]]-Table1[[#This Row],[HR]]</f>
        <v>0</v>
      </c>
      <c r="AI3562" s="3">
        <f>IF(Table1[[#This Row],[Team_Game_Number]] &gt;_xlfn.MAXIFS(Table1[Team_Game_Number],Table1[Team],Table1[[#This Row],[Team]]) - 5,1,0)</f>
        <v>1</v>
      </c>
      <c r="AJ3562" cm="1">
        <f t="array" ref="AJ3562">MATCH(Table1[[#This Row],[Game_ID]],_xlfn.UNIQUE(_xlfn._xlws.FILTER(Table1[Game_ID],Table1[Team]=Table1[[#This Row],[Team]])),0)</f>
        <v>24</v>
      </c>
      <c r="AK3562">
        <f>IF(Table1[[#This Row],[Last5_Flag]]=1,1,0)</f>
        <v>1</v>
      </c>
      <c r="AL3562">
        <f>COUNTIFS(
    Table1[Player Name], Table1[[#This Row],[Player Name]],
    Table1[Position], Table1[[#This Row],[Position]]
)</f>
        <v>15</v>
      </c>
      <c r="AM3562" t="str" cm="1">
        <f t="array" ref="AM35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563" spans="1:39" x14ac:dyDescent="0.2">
      <c r="A3563" t="str">
        <f>TEXT(Table1[[#This Row],[Date]],"yyyymmdd") &amp; "_" &amp; (LEFT(D3563,3) &amp; "_" &amp; LEFT(E3563,3) &amp; "_" &amp; (Table1[[#This Row],[Game_no.]]))</f>
        <v>20260328_WVS_Wes_2</v>
      </c>
      <c r="B3563" s="1">
        <v>46109</v>
      </c>
      <c r="C3563" s="3">
        <v>2</v>
      </c>
      <c r="D3563" t="s">
        <v>130</v>
      </c>
      <c r="E3563" t="s">
        <v>152</v>
      </c>
      <c r="F3563" t="s">
        <v>130</v>
      </c>
      <c r="G3563" t="s">
        <v>152</v>
      </c>
      <c r="H3563" t="s">
        <v>134</v>
      </c>
      <c r="I3563" t="str">
        <f>TRIM(SUBSTITUTE(Table1[[#This Row],[Player]], " ", ""))</f>
        <v>K.Price</v>
      </c>
      <c r="J3563">
        <v>2</v>
      </c>
      <c r="K3563">
        <v>1</v>
      </c>
      <c r="L3563">
        <v>0</v>
      </c>
      <c r="M3563">
        <v>0</v>
      </c>
      <c r="N3563">
        <v>1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f t="shared" si="154"/>
        <v>0</v>
      </c>
      <c r="W3563" t="s">
        <v>52</v>
      </c>
      <c r="X3563" s="3">
        <v>3</v>
      </c>
      <c r="Y3563">
        <v>0</v>
      </c>
      <c r="AF3563">
        <f>Table1[[#This Row],[AB]]+Table1[[#This Row],[BB]]+Table1[[#This Row],[SF]]</f>
        <v>3</v>
      </c>
      <c r="AG3563">
        <f>Table1[[#This Row],[H]]+Table1[[#This Row],[BB]]</f>
        <v>1</v>
      </c>
      <c r="AH3563">
        <f>Table1[[#This Row],[H]]-Table1[[#This Row],[2B]]-Table1[[#This Row],[3B]]-Table1[[#This Row],[HR]]</f>
        <v>0</v>
      </c>
      <c r="AI3563" s="3">
        <f>IF(Table1[[#This Row],[Team_Game_Number]] &gt;_xlfn.MAXIFS(Table1[Team_Game_Number],Table1[Team],Table1[[#This Row],[Team]]) - 5,1,0)</f>
        <v>1</v>
      </c>
      <c r="AJ3563" cm="1">
        <f t="array" ref="AJ3563">MATCH(Table1[[#This Row],[Game_ID]],_xlfn.UNIQUE(_xlfn._xlws.FILTER(Table1[Game_ID],Table1[Team]=Table1[[#This Row],[Team]])),0)</f>
        <v>24</v>
      </c>
      <c r="AK3563">
        <f>IF(Table1[[#This Row],[Last5_Flag]]=1,1,0)</f>
        <v>1</v>
      </c>
      <c r="AL3563">
        <f>COUNTIFS(
    Table1[Player Name], Table1[[#This Row],[Player Name]],
    Table1[Position], Table1[[#This Row],[Position]]
)</f>
        <v>13</v>
      </c>
      <c r="AM3563" t="str" cm="1">
        <f t="array" ref="AM35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64" spans="1:39" x14ac:dyDescent="0.2">
      <c r="A3564" t="str">
        <f>TEXT(Table1[[#This Row],[Date]],"yyyymmdd") &amp; "_" &amp; (LEFT(D3564,3) &amp; "_" &amp; LEFT(E3564,3) &amp; "_" &amp; (Table1[[#This Row],[Game_no.]]))</f>
        <v>20260328_WVS_Wes_2</v>
      </c>
      <c r="B3564" s="1">
        <v>46109</v>
      </c>
      <c r="C3564" s="3">
        <v>2</v>
      </c>
      <c r="D3564" t="s">
        <v>130</v>
      </c>
      <c r="E3564" t="s">
        <v>152</v>
      </c>
      <c r="F3564" t="s">
        <v>130</v>
      </c>
      <c r="G3564" t="s">
        <v>152</v>
      </c>
      <c r="H3564" t="s">
        <v>132</v>
      </c>
      <c r="I3564" t="str">
        <f>TRIM(SUBSTITUTE(Table1[[#This Row],[Player]], " ", ""))</f>
        <v>C.Cummings</v>
      </c>
      <c r="J3564">
        <v>3</v>
      </c>
      <c r="K3564">
        <v>0</v>
      </c>
      <c r="L3564">
        <v>1</v>
      </c>
      <c r="M3564">
        <v>2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f t="shared" si="154"/>
        <v>1</v>
      </c>
      <c r="W3564" t="s">
        <v>43</v>
      </c>
      <c r="X3564" s="3">
        <v>4</v>
      </c>
      <c r="Y3564">
        <v>0</v>
      </c>
      <c r="AF3564">
        <f>Table1[[#This Row],[AB]]+Table1[[#This Row],[BB]]+Table1[[#This Row],[SF]]</f>
        <v>3</v>
      </c>
      <c r="AG3564">
        <f>Table1[[#This Row],[H]]+Table1[[#This Row],[BB]]</f>
        <v>1</v>
      </c>
      <c r="AH3564">
        <f>Table1[[#This Row],[H]]-Table1[[#This Row],[2B]]-Table1[[#This Row],[3B]]-Table1[[#This Row],[HR]]</f>
        <v>1</v>
      </c>
      <c r="AI3564" s="3">
        <f>IF(Table1[[#This Row],[Team_Game_Number]] &gt;_xlfn.MAXIFS(Table1[Team_Game_Number],Table1[Team],Table1[[#This Row],[Team]]) - 5,1,0)</f>
        <v>1</v>
      </c>
      <c r="AJ3564" cm="1">
        <f t="array" ref="AJ3564">MATCH(Table1[[#This Row],[Game_ID]],_xlfn.UNIQUE(_xlfn._xlws.FILTER(Table1[Game_ID],Table1[Team]=Table1[[#This Row],[Team]])),0)</f>
        <v>24</v>
      </c>
      <c r="AK3564">
        <f>IF(Table1[[#This Row],[Last5_Flag]]=1,1,0)</f>
        <v>1</v>
      </c>
      <c r="AL3564">
        <f>COUNTIFS(
    Table1[Player Name], Table1[[#This Row],[Player Name]],
    Table1[Position], Table1[[#This Row],[Position]]
)</f>
        <v>10</v>
      </c>
      <c r="AM3564" t="str" cm="1">
        <f t="array" ref="AM35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565" spans="1:39" x14ac:dyDescent="0.2">
      <c r="A3565" t="str">
        <f>TEXT(Table1[[#This Row],[Date]],"yyyymmdd") &amp; "_" &amp; (LEFT(D3565,3) &amp; "_" &amp; LEFT(E3565,3) &amp; "_" &amp; (Table1[[#This Row],[Game_no.]]))</f>
        <v>20260328_WVS_Wes_2</v>
      </c>
      <c r="B3565" s="1">
        <v>46109</v>
      </c>
      <c r="C3565" s="3">
        <v>2</v>
      </c>
      <c r="D3565" t="s">
        <v>130</v>
      </c>
      <c r="E3565" t="s">
        <v>152</v>
      </c>
      <c r="F3565" t="s">
        <v>130</v>
      </c>
      <c r="G3565" t="s">
        <v>152</v>
      </c>
      <c r="H3565" t="s">
        <v>139</v>
      </c>
      <c r="I3565" t="str">
        <f>TRIM(SUBSTITUTE(Table1[[#This Row],[Player]], " ", ""))</f>
        <v>C.Treadway</v>
      </c>
      <c r="J3565">
        <v>3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f t="shared" si="154"/>
        <v>0</v>
      </c>
      <c r="W3565" t="s">
        <v>50</v>
      </c>
      <c r="X3565" s="3">
        <v>5</v>
      </c>
      <c r="Y3565">
        <v>0</v>
      </c>
      <c r="AF3565">
        <f>Table1[[#This Row],[AB]]+Table1[[#This Row],[BB]]+Table1[[#This Row],[SF]]</f>
        <v>3</v>
      </c>
      <c r="AG3565">
        <f>Table1[[#This Row],[H]]+Table1[[#This Row],[BB]]</f>
        <v>0</v>
      </c>
      <c r="AH3565">
        <f>Table1[[#This Row],[H]]-Table1[[#This Row],[2B]]-Table1[[#This Row],[3B]]-Table1[[#This Row],[HR]]</f>
        <v>0</v>
      </c>
      <c r="AI3565" s="3">
        <f>IF(Table1[[#This Row],[Team_Game_Number]] &gt;_xlfn.MAXIFS(Table1[Team_Game_Number],Table1[Team],Table1[[#This Row],[Team]]) - 5,1,0)</f>
        <v>1</v>
      </c>
      <c r="AJ3565" cm="1">
        <f t="array" ref="AJ3565">MATCH(Table1[[#This Row],[Game_ID]],_xlfn.UNIQUE(_xlfn._xlws.FILTER(Table1[Game_ID],Table1[Team]=Table1[[#This Row],[Team]])),0)</f>
        <v>24</v>
      </c>
      <c r="AK3565">
        <f>IF(Table1[[#This Row],[Last5_Flag]]=1,1,0)</f>
        <v>1</v>
      </c>
      <c r="AL3565">
        <f>COUNTIFS(
    Table1[Player Name], Table1[[#This Row],[Player Name]],
    Table1[Position], Table1[[#This Row],[Position]]
)</f>
        <v>2</v>
      </c>
      <c r="AM3565" t="str" cm="1">
        <f t="array" ref="AM35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566" spans="1:39" x14ac:dyDescent="0.2">
      <c r="A3566" t="str">
        <f>TEXT(Table1[[#This Row],[Date]],"yyyymmdd") &amp; "_" &amp; (LEFT(D3566,3) &amp; "_" &amp; LEFT(E3566,3) &amp; "_" &amp; (Table1[[#This Row],[Game_no.]]))</f>
        <v>20260328_WVS_Wes_2</v>
      </c>
      <c r="B3566" s="1">
        <v>46109</v>
      </c>
      <c r="C3566" s="3">
        <v>2</v>
      </c>
      <c r="D3566" t="s">
        <v>130</v>
      </c>
      <c r="E3566" t="s">
        <v>152</v>
      </c>
      <c r="F3566" t="s">
        <v>130</v>
      </c>
      <c r="G3566" t="s">
        <v>152</v>
      </c>
      <c r="H3566" t="s">
        <v>140</v>
      </c>
      <c r="I3566" t="str">
        <f>TRIM(SUBSTITUTE(Table1[[#This Row],[Player]], " ", ""))</f>
        <v>O.Bell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f t="shared" si="154"/>
        <v>0</v>
      </c>
      <c r="W3566" t="s">
        <v>74</v>
      </c>
      <c r="X3566" s="3">
        <v>5</v>
      </c>
      <c r="Y3566">
        <v>0</v>
      </c>
      <c r="AF3566">
        <f>Table1[[#This Row],[AB]]+Table1[[#This Row],[BB]]+Table1[[#This Row],[SF]]</f>
        <v>1</v>
      </c>
      <c r="AG3566">
        <f>Table1[[#This Row],[H]]+Table1[[#This Row],[BB]]</f>
        <v>0</v>
      </c>
      <c r="AH3566">
        <f>Table1[[#This Row],[H]]-Table1[[#This Row],[2B]]-Table1[[#This Row],[3B]]-Table1[[#This Row],[HR]]</f>
        <v>0</v>
      </c>
      <c r="AI3566" s="3">
        <f>IF(Table1[[#This Row],[Team_Game_Number]] &gt;_xlfn.MAXIFS(Table1[Team_Game_Number],Table1[Team],Table1[[#This Row],[Team]]) - 5,1,0)</f>
        <v>1</v>
      </c>
      <c r="AJ3566" cm="1">
        <f t="array" ref="AJ3566">MATCH(Table1[[#This Row],[Game_ID]],_xlfn.UNIQUE(_xlfn._xlws.FILTER(Table1[Game_ID],Table1[Team]=Table1[[#This Row],[Team]])),0)</f>
        <v>24</v>
      </c>
      <c r="AK3566">
        <f>IF(Table1[[#This Row],[Last5_Flag]]=1,1,0)</f>
        <v>1</v>
      </c>
      <c r="AL3566">
        <f>COUNTIFS(
    Table1[Player Name], Table1[[#This Row],[Player Name]],
    Table1[Position], Table1[[#This Row],[Position]]
)</f>
        <v>2</v>
      </c>
      <c r="AM3566" t="str" cm="1">
        <f t="array" ref="AM35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567" spans="1:39" x14ac:dyDescent="0.2">
      <c r="A3567" t="str">
        <f>TEXT(Table1[[#This Row],[Date]],"yyyymmdd") &amp; "_" &amp; (LEFT(D3567,3) &amp; "_" &amp; LEFT(E3567,3) &amp; "_" &amp; (Table1[[#This Row],[Game_no.]]))</f>
        <v>20260328_WVS_Wes_2</v>
      </c>
      <c r="B3567" s="1">
        <v>46109</v>
      </c>
      <c r="C3567" s="3">
        <v>2</v>
      </c>
      <c r="D3567" t="s">
        <v>130</v>
      </c>
      <c r="E3567" t="s">
        <v>152</v>
      </c>
      <c r="F3567" t="s">
        <v>130</v>
      </c>
      <c r="G3567" t="s">
        <v>152</v>
      </c>
      <c r="H3567" t="s">
        <v>138</v>
      </c>
      <c r="I3567" t="str">
        <f>TRIM(SUBSTITUTE(Table1[[#This Row],[Player]], " ", ""))</f>
        <v>C.Moore</v>
      </c>
      <c r="J3567">
        <v>2</v>
      </c>
      <c r="K3567">
        <v>0</v>
      </c>
      <c r="L3567">
        <v>0</v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f t="shared" si="154"/>
        <v>0</v>
      </c>
      <c r="W3567" t="s">
        <v>7</v>
      </c>
      <c r="X3567" s="3">
        <v>6</v>
      </c>
      <c r="Y3567">
        <v>0</v>
      </c>
      <c r="AF3567">
        <f>Table1[[#This Row],[AB]]+Table1[[#This Row],[BB]]+Table1[[#This Row],[SF]]</f>
        <v>2</v>
      </c>
      <c r="AG3567">
        <f>Table1[[#This Row],[H]]+Table1[[#This Row],[BB]]</f>
        <v>0</v>
      </c>
      <c r="AH3567">
        <f>Table1[[#This Row],[H]]-Table1[[#This Row],[2B]]-Table1[[#This Row],[3B]]-Table1[[#This Row],[HR]]</f>
        <v>0</v>
      </c>
      <c r="AI3567" s="3">
        <f>IF(Table1[[#This Row],[Team_Game_Number]] &gt;_xlfn.MAXIFS(Table1[Team_Game_Number],Table1[Team],Table1[[#This Row],[Team]]) - 5,1,0)</f>
        <v>1</v>
      </c>
      <c r="AJ3567" cm="1">
        <f t="array" ref="AJ3567">MATCH(Table1[[#This Row],[Game_ID]],_xlfn.UNIQUE(_xlfn._xlws.FILTER(Table1[Game_ID],Table1[Team]=Table1[[#This Row],[Team]])),0)</f>
        <v>24</v>
      </c>
      <c r="AK3567">
        <f>IF(Table1[[#This Row],[Last5_Flag]]=1,1,0)</f>
        <v>1</v>
      </c>
      <c r="AL3567">
        <f>COUNTIFS(
    Table1[Player Name], Table1[[#This Row],[Player Name]],
    Table1[Position], Table1[[#This Row],[Position]]
)</f>
        <v>20</v>
      </c>
      <c r="AM3567" t="str" cm="1">
        <f t="array" ref="AM35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568" spans="1:39" x14ac:dyDescent="0.2">
      <c r="A3568" t="str">
        <f>TEXT(Table1[[#This Row],[Date]],"yyyymmdd") &amp; "_" &amp; (LEFT(D3568,3) &amp; "_" &amp; LEFT(E3568,3) &amp; "_" &amp; (Table1[[#This Row],[Game_no.]]))</f>
        <v>20260328_WVS_Wes_2</v>
      </c>
      <c r="B3568" s="1">
        <v>46109</v>
      </c>
      <c r="C3568" s="3">
        <v>2</v>
      </c>
      <c r="D3568" t="s">
        <v>130</v>
      </c>
      <c r="E3568" t="s">
        <v>152</v>
      </c>
      <c r="F3568" t="s">
        <v>130</v>
      </c>
      <c r="G3568" t="s">
        <v>152</v>
      </c>
      <c r="H3568" t="s">
        <v>136</v>
      </c>
      <c r="I3568" t="str">
        <f>TRIM(SUBSTITUTE(Table1[[#This Row],[Player]], " ", ""))</f>
        <v>E.Bechtel</v>
      </c>
      <c r="J3568">
        <v>3</v>
      </c>
      <c r="K3568">
        <v>3</v>
      </c>
      <c r="L3568">
        <v>2</v>
      </c>
      <c r="M3568">
        <v>0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f t="shared" si="154"/>
        <v>4</v>
      </c>
      <c r="W3568" t="s">
        <v>54</v>
      </c>
      <c r="X3568" s="3">
        <v>7</v>
      </c>
      <c r="Y3568">
        <v>0</v>
      </c>
      <c r="AF3568">
        <f>Table1[[#This Row],[AB]]+Table1[[#This Row],[BB]]+Table1[[#This Row],[SF]]</f>
        <v>3</v>
      </c>
      <c r="AG3568">
        <f>Table1[[#This Row],[H]]+Table1[[#This Row],[BB]]</f>
        <v>2</v>
      </c>
      <c r="AH3568">
        <f>Table1[[#This Row],[H]]-Table1[[#This Row],[2B]]-Table1[[#This Row],[3B]]-Table1[[#This Row],[HR]]</f>
        <v>1</v>
      </c>
      <c r="AI3568" s="3">
        <f>IF(Table1[[#This Row],[Team_Game_Number]] &gt;_xlfn.MAXIFS(Table1[Team_Game_Number],Table1[Team],Table1[[#This Row],[Team]]) - 5,1,0)</f>
        <v>1</v>
      </c>
      <c r="AJ3568" cm="1">
        <f t="array" ref="AJ3568">MATCH(Table1[[#This Row],[Game_ID]],_xlfn.UNIQUE(_xlfn._xlws.FILTER(Table1[Game_ID],Table1[Team]=Table1[[#This Row],[Team]])),0)</f>
        <v>24</v>
      </c>
      <c r="AK3568">
        <f>IF(Table1[[#This Row],[Last5_Flag]]=1,1,0)</f>
        <v>1</v>
      </c>
      <c r="AL3568">
        <f>COUNTIFS(
    Table1[Player Name], Table1[[#This Row],[Player Name]],
    Table1[Position], Table1[[#This Row],[Position]]
)</f>
        <v>22</v>
      </c>
      <c r="AM3568" t="str" cm="1">
        <f t="array" ref="AM35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569" spans="1:39" x14ac:dyDescent="0.2">
      <c r="A3569" t="str">
        <f>TEXT(Table1[[#This Row],[Date]],"yyyymmdd") &amp; "_" &amp; (LEFT(D3569,3) &amp; "_" &amp; LEFT(E3569,3) &amp; "_" &amp; (Table1[[#This Row],[Game_no.]]))</f>
        <v>20260328_WVS_Wes_2</v>
      </c>
      <c r="B3569" s="1">
        <v>46109</v>
      </c>
      <c r="C3569" s="3">
        <v>2</v>
      </c>
      <c r="D3569" t="s">
        <v>130</v>
      </c>
      <c r="E3569" t="s">
        <v>152</v>
      </c>
      <c r="F3569" t="s">
        <v>130</v>
      </c>
      <c r="G3569" t="s">
        <v>152</v>
      </c>
      <c r="H3569" t="s">
        <v>135</v>
      </c>
      <c r="I3569" t="str">
        <f>TRIM(SUBSTITUTE(Table1[[#This Row],[Player]], " ", ""))</f>
        <v>B.Smith</v>
      </c>
      <c r="J3569">
        <v>1</v>
      </c>
      <c r="K3569">
        <v>1</v>
      </c>
      <c r="L3569">
        <v>1</v>
      </c>
      <c r="M3569">
        <v>1</v>
      </c>
      <c r="N3569">
        <v>0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0</v>
      </c>
      <c r="V3569">
        <f t="shared" si="154"/>
        <v>4</v>
      </c>
      <c r="W3569" t="s">
        <v>74</v>
      </c>
      <c r="X3569" s="3">
        <v>7</v>
      </c>
      <c r="Y3569">
        <v>0</v>
      </c>
      <c r="AF3569">
        <f>Table1[[#This Row],[AB]]+Table1[[#This Row],[BB]]+Table1[[#This Row],[SF]]</f>
        <v>1</v>
      </c>
      <c r="AG3569">
        <f>Table1[[#This Row],[H]]+Table1[[#This Row],[BB]]</f>
        <v>1</v>
      </c>
      <c r="AH3569">
        <f>Table1[[#This Row],[H]]-Table1[[#This Row],[2B]]-Table1[[#This Row],[3B]]-Table1[[#This Row],[HR]]</f>
        <v>0</v>
      </c>
      <c r="AI3569" s="3">
        <f>IF(Table1[[#This Row],[Team_Game_Number]] &gt;_xlfn.MAXIFS(Table1[Team_Game_Number],Table1[Team],Table1[[#This Row],[Team]]) - 5,1,0)</f>
        <v>1</v>
      </c>
      <c r="AJ3569" cm="1">
        <f t="array" ref="AJ3569">MATCH(Table1[[#This Row],[Game_ID]],_xlfn.UNIQUE(_xlfn._xlws.FILTER(Table1[Game_ID],Table1[Team]=Table1[[#This Row],[Team]])),0)</f>
        <v>24</v>
      </c>
      <c r="AK3569">
        <f>IF(Table1[[#This Row],[Last5_Flag]]=1,1,0)</f>
        <v>1</v>
      </c>
      <c r="AL3569">
        <f>COUNTIFS(
    Table1[Player Name], Table1[[#This Row],[Player Name]],
    Table1[Position], Table1[[#This Row],[Position]]
)</f>
        <v>6</v>
      </c>
      <c r="AM3569" t="str" cm="1">
        <f t="array" ref="AM35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570" spans="1:39" x14ac:dyDescent="0.2">
      <c r="A3570" t="str">
        <f>TEXT(Table1[[#This Row],[Date]],"yyyymmdd") &amp; "_" &amp; (LEFT(D3570,3) &amp; "_" &amp; LEFT(E3570,3) &amp; "_" &amp; (Table1[[#This Row],[Game_no.]]))</f>
        <v>20260328_WVS_Wes_2</v>
      </c>
      <c r="B3570" s="1">
        <v>46109</v>
      </c>
      <c r="C3570" s="3">
        <v>2</v>
      </c>
      <c r="D3570" t="s">
        <v>130</v>
      </c>
      <c r="E3570" t="s">
        <v>152</v>
      </c>
      <c r="F3570" t="s">
        <v>130</v>
      </c>
      <c r="G3570" t="s">
        <v>152</v>
      </c>
      <c r="H3570" t="s">
        <v>143</v>
      </c>
      <c r="I3570" t="str">
        <f>TRIM(SUBSTITUTE(Table1[[#This Row],[Player]], " ", ""))</f>
        <v>S.Shamblin</v>
      </c>
      <c r="J3570">
        <v>2</v>
      </c>
      <c r="K3570">
        <v>1</v>
      </c>
      <c r="L3570">
        <v>1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f t="shared" si="154"/>
        <v>1</v>
      </c>
      <c r="W3570" t="s">
        <v>57</v>
      </c>
      <c r="X3570" s="3">
        <v>8</v>
      </c>
      <c r="Y3570">
        <v>0</v>
      </c>
      <c r="AF3570">
        <f>Table1[[#This Row],[AB]]+Table1[[#This Row],[BB]]+Table1[[#This Row],[SF]]</f>
        <v>2</v>
      </c>
      <c r="AG3570">
        <f>Table1[[#This Row],[H]]+Table1[[#This Row],[BB]]</f>
        <v>1</v>
      </c>
      <c r="AH3570">
        <f>Table1[[#This Row],[H]]-Table1[[#This Row],[2B]]-Table1[[#This Row],[3B]]-Table1[[#This Row],[HR]]</f>
        <v>1</v>
      </c>
      <c r="AI3570" s="3">
        <f>IF(Table1[[#This Row],[Team_Game_Number]] &gt;_xlfn.MAXIFS(Table1[Team_Game_Number],Table1[Team],Table1[[#This Row],[Team]]) - 5,1,0)</f>
        <v>1</v>
      </c>
      <c r="AJ3570" cm="1">
        <f t="array" ref="AJ3570">MATCH(Table1[[#This Row],[Game_ID]],_xlfn.UNIQUE(_xlfn._xlws.FILTER(Table1[Game_ID],Table1[Team]=Table1[[#This Row],[Team]])),0)</f>
        <v>24</v>
      </c>
      <c r="AK3570">
        <f>IF(Table1[[#This Row],[Last5_Flag]]=1,1,0)</f>
        <v>1</v>
      </c>
      <c r="AL3570">
        <f>COUNTIFS(
    Table1[Player Name], Table1[[#This Row],[Player Name]],
    Table1[Position], Table1[[#This Row],[Position]]
)</f>
        <v>17</v>
      </c>
      <c r="AM3570" t="str" cm="1">
        <f t="array" ref="AM35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71" spans="1:39" x14ac:dyDescent="0.2">
      <c r="A3571" t="str">
        <f>TEXT(Table1[[#This Row],[Date]],"yyyymmdd") &amp; "_" &amp; (LEFT(D3571,3) &amp; "_" &amp; LEFT(E3571,3) &amp; "_" &amp; (Table1[[#This Row],[Game_no.]]))</f>
        <v>20260328_WVS_Wes_2</v>
      </c>
      <c r="B3571" s="1">
        <v>46109</v>
      </c>
      <c r="C3571" s="3">
        <v>2</v>
      </c>
      <c r="D3571" t="s">
        <v>130</v>
      </c>
      <c r="E3571" t="s">
        <v>152</v>
      </c>
      <c r="F3571" t="s">
        <v>130</v>
      </c>
      <c r="G3571" t="s">
        <v>152</v>
      </c>
      <c r="H3571" t="s">
        <v>131</v>
      </c>
      <c r="I3571" t="str">
        <f>TRIM(SUBSTITUTE(Table1[[#This Row],[Player]], " ", ""))</f>
        <v>E.Sigmon</v>
      </c>
      <c r="J3571">
        <v>2</v>
      </c>
      <c r="K3571">
        <v>1</v>
      </c>
      <c r="L3571">
        <v>1</v>
      </c>
      <c r="M3571">
        <v>2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f t="shared" si="154"/>
        <v>1</v>
      </c>
      <c r="W3571" t="s">
        <v>48</v>
      </c>
      <c r="X3571" s="3">
        <v>9</v>
      </c>
      <c r="Y3571">
        <v>0</v>
      </c>
      <c r="AF3571">
        <f>Table1[[#This Row],[AB]]+Table1[[#This Row],[BB]]+Table1[[#This Row],[SF]]</f>
        <v>2</v>
      </c>
      <c r="AG3571">
        <f>Table1[[#This Row],[H]]+Table1[[#This Row],[BB]]</f>
        <v>1</v>
      </c>
      <c r="AH3571">
        <f>Table1[[#This Row],[H]]-Table1[[#This Row],[2B]]-Table1[[#This Row],[3B]]-Table1[[#This Row],[HR]]</f>
        <v>1</v>
      </c>
      <c r="AI3571" s="3">
        <f>IF(Table1[[#This Row],[Team_Game_Number]] &gt;_xlfn.MAXIFS(Table1[Team_Game_Number],Table1[Team],Table1[[#This Row],[Team]]) - 5,1,0)</f>
        <v>1</v>
      </c>
      <c r="AJ3571" cm="1">
        <f t="array" ref="AJ3571">MATCH(Table1[[#This Row],[Game_ID]],_xlfn.UNIQUE(_xlfn._xlws.FILTER(Table1[Game_ID],Table1[Team]=Table1[[#This Row],[Team]])),0)</f>
        <v>24</v>
      </c>
      <c r="AK3571">
        <f>IF(Table1[[#This Row],[Last5_Flag]]=1,1,0)</f>
        <v>1</v>
      </c>
      <c r="AL3571">
        <f>COUNTIFS(
    Table1[Player Name], Table1[[#This Row],[Player Name]],
    Table1[Position], Table1[[#This Row],[Position]]
)</f>
        <v>18</v>
      </c>
      <c r="AM3571" t="str" cm="1">
        <f t="array" ref="AM35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572" spans="1:39" x14ac:dyDescent="0.2">
      <c r="A3572" t="str">
        <f>TEXT(Table1[[#This Row],[Date]],"yyyymmdd") &amp; "_" &amp; (LEFT(D3572,3) &amp; "_" &amp; LEFT(E3572,3) &amp; "_" &amp; (Table1[[#This Row],[Game_no.]]))</f>
        <v>20260328_WVS_Wes_2</v>
      </c>
      <c r="B3572" s="1">
        <v>46109</v>
      </c>
      <c r="C3572" s="3">
        <v>2</v>
      </c>
      <c r="D3572" t="s">
        <v>130</v>
      </c>
      <c r="E3572" t="s">
        <v>152</v>
      </c>
      <c r="F3572" t="s">
        <v>130</v>
      </c>
      <c r="G3572" t="s">
        <v>152</v>
      </c>
      <c r="H3572" t="s">
        <v>145</v>
      </c>
      <c r="I3572" t="str">
        <f>TRIM(SUBSTITUTE(Table1[[#This Row],[Player]], " ", ""))</f>
        <v>H.Sizemore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f t="shared" si="154"/>
        <v>0</v>
      </c>
      <c r="W3572" t="s">
        <v>58</v>
      </c>
      <c r="X3572" s="3"/>
      <c r="Y3572">
        <v>0</v>
      </c>
      <c r="Z3572">
        <v>7</v>
      </c>
      <c r="AA3572">
        <v>7</v>
      </c>
      <c r="AB3572">
        <v>1</v>
      </c>
      <c r="AC3572">
        <v>1</v>
      </c>
      <c r="AD3572">
        <v>1</v>
      </c>
      <c r="AE3572">
        <v>3</v>
      </c>
      <c r="AF3572">
        <f>Table1[[#This Row],[AB]]+Table1[[#This Row],[BB]]+Table1[[#This Row],[SF]]</f>
        <v>0</v>
      </c>
      <c r="AG3572">
        <f>Table1[[#This Row],[H]]+Table1[[#This Row],[BB]]</f>
        <v>0</v>
      </c>
      <c r="AH3572">
        <f>Table1[[#This Row],[H]]-Table1[[#This Row],[2B]]-Table1[[#This Row],[3B]]-Table1[[#This Row],[HR]]</f>
        <v>0</v>
      </c>
      <c r="AI3572" s="3">
        <f>IF(Table1[[#This Row],[Team_Game_Number]] &gt;_xlfn.MAXIFS(Table1[Team_Game_Number],Table1[Team],Table1[[#This Row],[Team]]) - 5,1,0)</f>
        <v>1</v>
      </c>
      <c r="AJ3572" cm="1">
        <f t="array" ref="AJ3572">MATCH(Table1[[#This Row],[Game_ID]],_xlfn.UNIQUE(_xlfn._xlws.FILTER(Table1[Game_ID],Table1[Team]=Table1[[#This Row],[Team]])),0)</f>
        <v>24</v>
      </c>
      <c r="AK3572">
        <f>IF(Table1[[#This Row],[Last5_Flag]]=1,1,0)</f>
        <v>1</v>
      </c>
      <c r="AL3572">
        <f>COUNTIFS(
    Table1[Player Name], Table1[[#This Row],[Player Name]],
    Table1[Position], Table1[[#This Row],[Position]]
)</f>
        <v>7</v>
      </c>
      <c r="AM3572" t="str" cm="1">
        <f t="array" ref="AM35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573" spans="1:39" x14ac:dyDescent="0.2">
      <c r="A3573" t="str">
        <f>TEXT(Table1[[#This Row],[Date]],"yyyymmdd") &amp; "_" &amp; (LEFT(D3573,3) &amp; "_" &amp; LEFT(E3573,3) &amp; "_" &amp; (Table1[[#This Row],[Game_no.]]))</f>
        <v>20260328_WVS_Wes_2</v>
      </c>
      <c r="B3573" s="1">
        <v>46109</v>
      </c>
      <c r="C3573" s="3">
        <v>2</v>
      </c>
      <c r="D3573" t="s">
        <v>130</v>
      </c>
      <c r="E3573" t="s">
        <v>152</v>
      </c>
      <c r="F3573" t="s">
        <v>152</v>
      </c>
      <c r="G3573" t="s">
        <v>130</v>
      </c>
      <c r="H3573" t="s">
        <v>162</v>
      </c>
      <c r="I3573" t="str">
        <f>TRIM(SUBSTITUTE(Table1[[#This Row],[Player]], " ", ""))</f>
        <v>P.Tucker</v>
      </c>
      <c r="J3573">
        <v>4</v>
      </c>
      <c r="K3573">
        <v>0</v>
      </c>
      <c r="L3573">
        <v>2</v>
      </c>
      <c r="M3573">
        <v>0</v>
      </c>
      <c r="N3573">
        <v>0</v>
      </c>
      <c r="O3573">
        <v>1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f t="shared" si="154"/>
        <v>2</v>
      </c>
      <c r="W3573" t="s">
        <v>57</v>
      </c>
      <c r="X3573" s="3">
        <v>1</v>
      </c>
      <c r="Y3573">
        <v>0</v>
      </c>
      <c r="AF3573">
        <f>Table1[[#This Row],[AB]]+Table1[[#This Row],[BB]]+Table1[[#This Row],[SF]]</f>
        <v>4</v>
      </c>
      <c r="AG3573">
        <f>Table1[[#This Row],[H]]+Table1[[#This Row],[BB]]</f>
        <v>2</v>
      </c>
      <c r="AH3573">
        <f>Table1[[#This Row],[H]]-Table1[[#This Row],[2B]]-Table1[[#This Row],[3B]]-Table1[[#This Row],[HR]]</f>
        <v>2</v>
      </c>
      <c r="AI3573" s="3">
        <f>IF(Table1[[#This Row],[Team_Game_Number]] &gt;_xlfn.MAXIFS(Table1[Team_Game_Number],Table1[Team],Table1[[#This Row],[Team]]) - 5,1,0)</f>
        <v>1</v>
      </c>
      <c r="AJ3573" cm="1">
        <f t="array" ref="AJ3573">MATCH(Table1[[#This Row],[Game_ID]],_xlfn.UNIQUE(_xlfn._xlws.FILTER(Table1[Game_ID],Table1[Team]=Table1[[#This Row],[Team]])),0)</f>
        <v>25</v>
      </c>
      <c r="AK3573">
        <f>IF(Table1[[#This Row],[Last5_Flag]]=1,1,0)</f>
        <v>1</v>
      </c>
      <c r="AL3573">
        <f>COUNTIFS(
    Table1[Player Name], Table1[[#This Row],[Player Name]],
    Table1[Position], Table1[[#This Row],[Position]]
)</f>
        <v>20</v>
      </c>
      <c r="AM3573" t="str" cm="1">
        <f t="array" ref="AM35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74" spans="1:39" x14ac:dyDescent="0.2">
      <c r="A3574" t="str">
        <f>TEXT(Table1[[#This Row],[Date]],"yyyymmdd") &amp; "_" &amp; (LEFT(D3574,3) &amp; "_" &amp; LEFT(E3574,3) &amp; "_" &amp; (Table1[[#This Row],[Game_no.]]))</f>
        <v>20260328_WVS_Wes_2</v>
      </c>
      <c r="B3574" s="1">
        <v>46109</v>
      </c>
      <c r="C3574" s="3">
        <v>2</v>
      </c>
      <c r="D3574" t="s">
        <v>130</v>
      </c>
      <c r="E3574" t="s">
        <v>152</v>
      </c>
      <c r="F3574" t="s">
        <v>152</v>
      </c>
      <c r="G3574" t="s">
        <v>130</v>
      </c>
      <c r="H3574" t="s">
        <v>156</v>
      </c>
      <c r="I3574" t="str">
        <f>TRIM(SUBSTITUTE(Table1[[#This Row],[Player]], " ", ""))</f>
        <v>S.Simon</v>
      </c>
      <c r="J3574">
        <v>4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f t="shared" si="154"/>
        <v>0</v>
      </c>
      <c r="W3574" t="s">
        <v>48</v>
      </c>
      <c r="X3574" s="3">
        <v>2</v>
      </c>
      <c r="Y3574">
        <v>1</v>
      </c>
      <c r="AF3574">
        <f>Table1[[#This Row],[AB]]+Table1[[#This Row],[BB]]+Table1[[#This Row],[SF]]</f>
        <v>4</v>
      </c>
      <c r="AG3574">
        <f>Table1[[#This Row],[H]]+Table1[[#This Row],[BB]]</f>
        <v>0</v>
      </c>
      <c r="AH3574">
        <f>Table1[[#This Row],[H]]-Table1[[#This Row],[2B]]-Table1[[#This Row],[3B]]-Table1[[#This Row],[HR]]</f>
        <v>0</v>
      </c>
      <c r="AI3574" s="3">
        <f>IF(Table1[[#This Row],[Team_Game_Number]] &gt;_xlfn.MAXIFS(Table1[Team_Game_Number],Table1[Team],Table1[[#This Row],[Team]]) - 5,1,0)</f>
        <v>1</v>
      </c>
      <c r="AJ3574" cm="1">
        <f t="array" ref="AJ3574">MATCH(Table1[[#This Row],[Game_ID]],_xlfn.UNIQUE(_xlfn._xlws.FILTER(Table1[Game_ID],Table1[Team]=Table1[[#This Row],[Team]])),0)</f>
        <v>25</v>
      </c>
      <c r="AK3574">
        <f>IF(Table1[[#This Row],[Last5_Flag]]=1,1,0)</f>
        <v>1</v>
      </c>
      <c r="AL3574">
        <f>COUNTIFS(
    Table1[Player Name], Table1[[#This Row],[Player Name]],
    Table1[Position], Table1[[#This Row],[Position]]
)</f>
        <v>17</v>
      </c>
      <c r="AM3574" t="str" cm="1">
        <f t="array" ref="AM35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575" spans="1:39" x14ac:dyDescent="0.2">
      <c r="A3575" t="str">
        <f>TEXT(Table1[[#This Row],[Date]],"yyyymmdd") &amp; "_" &amp; (LEFT(D3575,3) &amp; "_" &amp; LEFT(E3575,3) &amp; "_" &amp; (Table1[[#This Row],[Game_no.]]))</f>
        <v>20260328_WVS_Wes_2</v>
      </c>
      <c r="B3575" s="1">
        <v>46109</v>
      </c>
      <c r="C3575" s="3">
        <v>2</v>
      </c>
      <c r="D3575" t="s">
        <v>130</v>
      </c>
      <c r="E3575" t="s">
        <v>152</v>
      </c>
      <c r="F3575" t="s">
        <v>152</v>
      </c>
      <c r="G3575" t="s">
        <v>130</v>
      </c>
      <c r="H3575" t="s">
        <v>157</v>
      </c>
      <c r="I3575" t="str">
        <f>TRIM(SUBSTITUTE(Table1[[#This Row],[Player]], " ", ""))</f>
        <v>J.Conrad</v>
      </c>
      <c r="J3575">
        <v>4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f t="shared" si="154"/>
        <v>0</v>
      </c>
      <c r="W3575" t="s">
        <v>7</v>
      </c>
      <c r="X3575" s="3">
        <v>3</v>
      </c>
      <c r="Y3575">
        <v>0</v>
      </c>
      <c r="AF3575">
        <f>Table1[[#This Row],[AB]]+Table1[[#This Row],[BB]]+Table1[[#This Row],[SF]]</f>
        <v>4</v>
      </c>
      <c r="AG3575">
        <f>Table1[[#This Row],[H]]+Table1[[#This Row],[BB]]</f>
        <v>0</v>
      </c>
      <c r="AH3575">
        <f>Table1[[#This Row],[H]]-Table1[[#This Row],[2B]]-Table1[[#This Row],[3B]]-Table1[[#This Row],[HR]]</f>
        <v>0</v>
      </c>
      <c r="AI3575" s="3">
        <f>IF(Table1[[#This Row],[Team_Game_Number]] &gt;_xlfn.MAXIFS(Table1[Team_Game_Number],Table1[Team],Table1[[#This Row],[Team]]) - 5,1,0)</f>
        <v>1</v>
      </c>
      <c r="AJ3575" cm="1">
        <f t="array" ref="AJ3575">MATCH(Table1[[#This Row],[Game_ID]],_xlfn.UNIQUE(_xlfn._xlws.FILTER(Table1[Game_ID],Table1[Team]=Table1[[#This Row],[Team]])),0)</f>
        <v>25</v>
      </c>
      <c r="AK3575">
        <f>IF(Table1[[#This Row],[Last5_Flag]]=1,1,0)</f>
        <v>1</v>
      </c>
      <c r="AL3575">
        <f>COUNTIFS(
    Table1[Player Name], Table1[[#This Row],[Player Name]],
    Table1[Position], Table1[[#This Row],[Position]]
)</f>
        <v>26</v>
      </c>
      <c r="AM3575" t="str" cm="1">
        <f t="array" ref="AM35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576" spans="1:39" x14ac:dyDescent="0.2">
      <c r="A3576" t="str">
        <f>TEXT(Table1[[#This Row],[Date]],"yyyymmdd") &amp; "_" &amp; (LEFT(D3576,3) &amp; "_" &amp; LEFT(E3576,3) &amp; "_" &amp; (Table1[[#This Row],[Game_no.]]))</f>
        <v>20260328_WVS_Wes_2</v>
      </c>
      <c r="B3576" s="1">
        <v>46109</v>
      </c>
      <c r="C3576" s="3">
        <v>2</v>
      </c>
      <c r="D3576" t="s">
        <v>130</v>
      </c>
      <c r="E3576" t="s">
        <v>152</v>
      </c>
      <c r="F3576" t="s">
        <v>152</v>
      </c>
      <c r="G3576" t="s">
        <v>130</v>
      </c>
      <c r="H3576" t="s">
        <v>159</v>
      </c>
      <c r="I3576" t="str">
        <f>TRIM(SUBSTITUTE(Table1[[#This Row],[Player]], " ", ""))</f>
        <v>R.Mangold</v>
      </c>
      <c r="J3576">
        <v>2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f t="shared" si="154"/>
        <v>0</v>
      </c>
      <c r="W3576" t="s">
        <v>8</v>
      </c>
      <c r="X3576" s="3">
        <v>4</v>
      </c>
      <c r="Y3576">
        <v>1</v>
      </c>
      <c r="AF3576">
        <f>Table1[[#This Row],[AB]]+Table1[[#This Row],[BB]]+Table1[[#This Row],[SF]]</f>
        <v>2</v>
      </c>
      <c r="AG3576">
        <f>Table1[[#This Row],[H]]+Table1[[#This Row],[BB]]</f>
        <v>0</v>
      </c>
      <c r="AH3576">
        <f>Table1[[#This Row],[H]]-Table1[[#This Row],[2B]]-Table1[[#This Row],[3B]]-Table1[[#This Row],[HR]]</f>
        <v>0</v>
      </c>
      <c r="AI3576" s="3">
        <f>IF(Table1[[#This Row],[Team_Game_Number]] &gt;_xlfn.MAXIFS(Table1[Team_Game_Number],Table1[Team],Table1[[#This Row],[Team]]) - 5,1,0)</f>
        <v>1</v>
      </c>
      <c r="AJ3576" cm="1">
        <f t="array" ref="AJ3576">MATCH(Table1[[#This Row],[Game_ID]],_xlfn.UNIQUE(_xlfn._xlws.FILTER(Table1[Game_ID],Table1[Team]=Table1[[#This Row],[Team]])),0)</f>
        <v>25</v>
      </c>
      <c r="AK3576">
        <f>IF(Table1[[#This Row],[Last5_Flag]]=1,1,0)</f>
        <v>1</v>
      </c>
      <c r="AL3576">
        <f>COUNTIFS(
    Table1[Player Name], Table1[[#This Row],[Player Name]],
    Table1[Position], Table1[[#This Row],[Position]]
)</f>
        <v>9</v>
      </c>
      <c r="AM3576" t="str" cm="1">
        <f t="array" ref="AM35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577" spans="1:39" x14ac:dyDescent="0.2">
      <c r="A3577" t="str">
        <f>TEXT(Table1[[#This Row],[Date]],"yyyymmdd") &amp; "_" &amp; (LEFT(D3577,3) &amp; "_" &amp; LEFT(E3577,3) &amp; "_" &amp; (Table1[[#This Row],[Game_no.]]))</f>
        <v>20260328_WVS_Wes_2</v>
      </c>
      <c r="B3577" s="1">
        <v>46109</v>
      </c>
      <c r="C3577" s="3">
        <v>2</v>
      </c>
      <c r="D3577" t="s">
        <v>130</v>
      </c>
      <c r="E3577" t="s">
        <v>152</v>
      </c>
      <c r="F3577" t="s">
        <v>152</v>
      </c>
      <c r="G3577" t="s">
        <v>130</v>
      </c>
      <c r="H3577" t="s">
        <v>155</v>
      </c>
      <c r="I3577" t="str">
        <f>TRIM(SUBSTITUTE(Table1[[#This Row],[Player]], " ", ""))</f>
        <v>S.Harris</v>
      </c>
      <c r="J3577">
        <v>2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f t="shared" si="154"/>
        <v>0</v>
      </c>
      <c r="W3577" t="s">
        <v>8</v>
      </c>
      <c r="X3577" s="3">
        <v>4</v>
      </c>
      <c r="Y3577">
        <v>0</v>
      </c>
      <c r="AF3577">
        <f>Table1[[#This Row],[AB]]+Table1[[#This Row],[BB]]+Table1[[#This Row],[SF]]</f>
        <v>2</v>
      </c>
      <c r="AG3577">
        <f>Table1[[#This Row],[H]]+Table1[[#This Row],[BB]]</f>
        <v>0</v>
      </c>
      <c r="AH3577">
        <f>Table1[[#This Row],[H]]-Table1[[#This Row],[2B]]-Table1[[#This Row],[3B]]-Table1[[#This Row],[HR]]</f>
        <v>0</v>
      </c>
      <c r="AI3577" s="3">
        <f>IF(Table1[[#This Row],[Team_Game_Number]] &gt;_xlfn.MAXIFS(Table1[Team_Game_Number],Table1[Team],Table1[[#This Row],[Team]]) - 5,1,0)</f>
        <v>1</v>
      </c>
      <c r="AJ3577" cm="1">
        <f t="array" ref="AJ3577">MATCH(Table1[[#This Row],[Game_ID]],_xlfn.UNIQUE(_xlfn._xlws.FILTER(Table1[Game_ID],Table1[Team]=Table1[[#This Row],[Team]])),0)</f>
        <v>25</v>
      </c>
      <c r="AK3577">
        <f>IF(Table1[[#This Row],[Last5_Flag]]=1,1,0)</f>
        <v>1</v>
      </c>
      <c r="AL3577">
        <f>COUNTIFS(
    Table1[Player Name], Table1[[#This Row],[Player Name]],
    Table1[Position], Table1[[#This Row],[Position]]
)</f>
        <v>5</v>
      </c>
      <c r="AM3577" t="str" cm="1">
        <f t="array" ref="AM35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578" spans="1:39" x14ac:dyDescent="0.2">
      <c r="A3578" t="str">
        <f>TEXT(Table1[[#This Row],[Date]],"yyyymmdd") &amp; "_" &amp; (LEFT(D3578,3) &amp; "_" &amp; LEFT(E3578,3) &amp; "_" &amp; (Table1[[#This Row],[Game_no.]]))</f>
        <v>20260328_WVS_Wes_2</v>
      </c>
      <c r="B3578" s="1">
        <v>46109</v>
      </c>
      <c r="C3578" s="3">
        <v>2</v>
      </c>
      <c r="D3578" t="s">
        <v>130</v>
      </c>
      <c r="E3578" t="s">
        <v>152</v>
      </c>
      <c r="F3578" t="s">
        <v>152</v>
      </c>
      <c r="G3578" t="s">
        <v>130</v>
      </c>
      <c r="H3578" t="s">
        <v>158</v>
      </c>
      <c r="I3578" t="str">
        <f>TRIM(SUBSTITUTE(Table1[[#This Row],[Player]], " ", ""))</f>
        <v>A.Davis</v>
      </c>
      <c r="J3578">
        <v>3</v>
      </c>
      <c r="K3578">
        <v>1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f t="shared" si="154"/>
        <v>1</v>
      </c>
      <c r="W3578" t="s">
        <v>231</v>
      </c>
      <c r="X3578" s="3">
        <v>5</v>
      </c>
      <c r="Y3578">
        <v>0</v>
      </c>
      <c r="Z3578">
        <v>3.3330000000000002</v>
      </c>
      <c r="AA3578">
        <v>5</v>
      </c>
      <c r="AB3578">
        <v>3</v>
      </c>
      <c r="AC3578">
        <v>3</v>
      </c>
      <c r="AD3578">
        <v>0</v>
      </c>
      <c r="AE3578">
        <v>5</v>
      </c>
      <c r="AF3578">
        <f>Table1[[#This Row],[AB]]+Table1[[#This Row],[BB]]+Table1[[#This Row],[SF]]</f>
        <v>3</v>
      </c>
      <c r="AG3578">
        <f>Table1[[#This Row],[H]]+Table1[[#This Row],[BB]]</f>
        <v>1</v>
      </c>
      <c r="AH3578">
        <f>Table1[[#This Row],[H]]-Table1[[#This Row],[2B]]-Table1[[#This Row],[3B]]-Table1[[#This Row],[HR]]</f>
        <v>1</v>
      </c>
      <c r="AI3578" s="3">
        <f>IF(Table1[[#This Row],[Team_Game_Number]] &gt;_xlfn.MAXIFS(Table1[Team_Game_Number],Table1[Team],Table1[[#This Row],[Team]]) - 5,1,0)</f>
        <v>1</v>
      </c>
      <c r="AJ3578" cm="1">
        <f t="array" ref="AJ3578">MATCH(Table1[[#This Row],[Game_ID]],_xlfn.UNIQUE(_xlfn._xlws.FILTER(Table1[Game_ID],Table1[Team]=Table1[[#This Row],[Team]])),0)</f>
        <v>25</v>
      </c>
      <c r="AK3578">
        <f>IF(Table1[[#This Row],[Last5_Flag]]=1,1,0)</f>
        <v>1</v>
      </c>
      <c r="AL3578">
        <f>COUNTIFS(
    Table1[Player Name], Table1[[#This Row],[Player Name]],
    Table1[Position], Table1[[#This Row],[Position]]
)</f>
        <v>6</v>
      </c>
      <c r="AM3578" t="str" cm="1">
        <f t="array" ref="AM35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3579" spans="1:39" x14ac:dyDescent="0.2">
      <c r="A3579" t="str">
        <f>TEXT(Table1[[#This Row],[Date]],"yyyymmdd") &amp; "_" &amp; (LEFT(D3579,3) &amp; "_" &amp; LEFT(E3579,3) &amp; "_" &amp; (Table1[[#This Row],[Game_no.]]))</f>
        <v>20260328_WVS_Wes_2</v>
      </c>
      <c r="B3579" s="1">
        <v>46109</v>
      </c>
      <c r="C3579" s="3">
        <v>2</v>
      </c>
      <c r="D3579" t="s">
        <v>130</v>
      </c>
      <c r="E3579" t="s">
        <v>152</v>
      </c>
      <c r="F3579" t="s">
        <v>152</v>
      </c>
      <c r="G3579" t="s">
        <v>130</v>
      </c>
      <c r="H3579" t="s">
        <v>153</v>
      </c>
      <c r="I3579" t="str">
        <f>TRIM(SUBSTITUTE(Table1[[#This Row],[Player]], " ", ""))</f>
        <v>J.Morr</v>
      </c>
      <c r="J3579">
        <v>2</v>
      </c>
      <c r="K3579">
        <v>0</v>
      </c>
      <c r="L3579">
        <v>0</v>
      </c>
      <c r="M3579">
        <v>0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f t="shared" si="154"/>
        <v>0</v>
      </c>
      <c r="W3579" t="s">
        <v>53</v>
      </c>
      <c r="X3579" s="3">
        <v>6</v>
      </c>
      <c r="Y3579">
        <v>0</v>
      </c>
      <c r="AF3579">
        <f>Table1[[#This Row],[AB]]+Table1[[#This Row],[BB]]+Table1[[#This Row],[SF]]</f>
        <v>3</v>
      </c>
      <c r="AG3579">
        <f>Table1[[#This Row],[H]]+Table1[[#This Row],[BB]]</f>
        <v>1</v>
      </c>
      <c r="AH3579">
        <f>Table1[[#This Row],[H]]-Table1[[#This Row],[2B]]-Table1[[#This Row],[3B]]-Table1[[#This Row],[HR]]</f>
        <v>0</v>
      </c>
      <c r="AI3579" s="3">
        <f>IF(Table1[[#This Row],[Team_Game_Number]] &gt;_xlfn.MAXIFS(Table1[Team_Game_Number],Table1[Team],Table1[[#This Row],[Team]]) - 5,1,0)</f>
        <v>1</v>
      </c>
      <c r="AJ3579" cm="1">
        <f t="array" ref="AJ3579">MATCH(Table1[[#This Row],[Game_ID]],_xlfn.UNIQUE(_xlfn._xlws.FILTER(Table1[Game_ID],Table1[Team]=Table1[[#This Row],[Team]])),0)</f>
        <v>25</v>
      </c>
      <c r="AK3579">
        <f>IF(Table1[[#This Row],[Last5_Flag]]=1,1,0)</f>
        <v>1</v>
      </c>
      <c r="AL3579">
        <f>COUNTIFS(
    Table1[Player Name], Table1[[#This Row],[Player Name]],
    Table1[Position], Table1[[#This Row],[Position]]
)</f>
        <v>3</v>
      </c>
      <c r="AM3579" t="str" cm="1">
        <f t="array" ref="AM35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80" spans="1:39" x14ac:dyDescent="0.2">
      <c r="A3580" t="str">
        <f>TEXT(Table1[[#This Row],[Date]],"yyyymmdd") &amp; "_" &amp; (LEFT(D3580,3) &amp; "_" &amp; LEFT(E3580,3) &amp; "_" &amp; (Table1[[#This Row],[Game_no.]]))</f>
        <v>20260328_WVS_Wes_2</v>
      </c>
      <c r="B3580" s="1">
        <v>46109</v>
      </c>
      <c r="C3580" s="3">
        <v>2</v>
      </c>
      <c r="D3580" t="s">
        <v>130</v>
      </c>
      <c r="E3580" t="s">
        <v>152</v>
      </c>
      <c r="F3580" t="s">
        <v>152</v>
      </c>
      <c r="G3580" t="s">
        <v>130</v>
      </c>
      <c r="H3580" t="s">
        <v>191</v>
      </c>
      <c r="I3580" t="str">
        <f>TRIM(SUBSTITUTE(Table1[[#This Row],[Player]], " ", ""))</f>
        <v>R.Ward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f t="shared" si="154"/>
        <v>0</v>
      </c>
      <c r="W3580" t="s">
        <v>73</v>
      </c>
      <c r="X3580" s="3"/>
      <c r="Y3580">
        <v>0</v>
      </c>
      <c r="AF3580">
        <f>Table1[[#This Row],[AB]]+Table1[[#This Row],[BB]]+Table1[[#This Row],[SF]]</f>
        <v>0</v>
      </c>
      <c r="AG3580">
        <f>Table1[[#This Row],[H]]+Table1[[#This Row],[BB]]</f>
        <v>0</v>
      </c>
      <c r="AH3580">
        <f>Table1[[#This Row],[H]]-Table1[[#This Row],[2B]]-Table1[[#This Row],[3B]]-Table1[[#This Row],[HR]]</f>
        <v>0</v>
      </c>
      <c r="AI3580" s="3">
        <f>IF(Table1[[#This Row],[Team_Game_Number]] &gt;_xlfn.MAXIFS(Table1[Team_Game_Number],Table1[Team],Table1[[#This Row],[Team]]) - 5,1,0)</f>
        <v>1</v>
      </c>
      <c r="AJ3580" cm="1">
        <f t="array" ref="AJ3580">MATCH(Table1[[#This Row],[Game_ID]],_xlfn.UNIQUE(_xlfn._xlws.FILTER(Table1[Game_ID],Table1[Team]=Table1[[#This Row],[Team]])),0)</f>
        <v>25</v>
      </c>
      <c r="AK3580">
        <f>IF(Table1[[#This Row],[Last5_Flag]]=1,1,0)</f>
        <v>1</v>
      </c>
      <c r="AL3580">
        <f>COUNTIFS(
    Table1[Player Name], Table1[[#This Row],[Player Name]],
    Table1[Position], Table1[[#This Row],[Position]]
)</f>
        <v>20</v>
      </c>
      <c r="AM3580" t="str" cm="1">
        <f t="array" ref="AM35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581" spans="1:39" x14ac:dyDescent="0.2">
      <c r="A3581" t="str">
        <f>TEXT(Table1[[#This Row],[Date]],"yyyymmdd") &amp; "_" &amp; (LEFT(D3581,3) &amp; "_" &amp; LEFT(E3581,3) &amp; "_" &amp; (Table1[[#This Row],[Game_no.]]))</f>
        <v>20260328_WVS_Wes_2</v>
      </c>
      <c r="B3581" s="1">
        <v>46109</v>
      </c>
      <c r="C3581" s="3">
        <v>2</v>
      </c>
      <c r="D3581" t="s">
        <v>130</v>
      </c>
      <c r="E3581" t="s">
        <v>152</v>
      </c>
      <c r="F3581" t="s">
        <v>152</v>
      </c>
      <c r="G3581" t="s">
        <v>130</v>
      </c>
      <c r="H3581" t="s">
        <v>230</v>
      </c>
      <c r="I3581" t="str">
        <f>TRIM(SUBSTITUTE(Table1[[#This Row],[Player]], " ", ""))</f>
        <v>I.McKee</v>
      </c>
      <c r="J3581">
        <v>2</v>
      </c>
      <c r="K3581">
        <v>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f t="shared" si="154"/>
        <v>1</v>
      </c>
      <c r="W3581" t="s">
        <v>43</v>
      </c>
      <c r="X3581" s="3">
        <v>7</v>
      </c>
      <c r="Y3581">
        <v>0</v>
      </c>
      <c r="AF3581">
        <f>Table1[[#This Row],[AB]]+Table1[[#This Row],[BB]]+Table1[[#This Row],[SF]]</f>
        <v>2</v>
      </c>
      <c r="AG3581">
        <f>Table1[[#This Row],[H]]+Table1[[#This Row],[BB]]</f>
        <v>1</v>
      </c>
      <c r="AH3581">
        <f>Table1[[#This Row],[H]]-Table1[[#This Row],[2B]]-Table1[[#This Row],[3B]]-Table1[[#This Row],[HR]]</f>
        <v>1</v>
      </c>
      <c r="AI3581" s="3">
        <f>IF(Table1[[#This Row],[Team_Game_Number]] &gt;_xlfn.MAXIFS(Table1[Team_Game_Number],Table1[Team],Table1[[#This Row],[Team]]) - 5,1,0)</f>
        <v>1</v>
      </c>
      <c r="AJ3581" cm="1">
        <f t="array" ref="AJ3581">MATCH(Table1[[#This Row],[Game_ID]],_xlfn.UNIQUE(_xlfn._xlws.FILTER(Table1[Game_ID],Table1[Team]=Table1[[#This Row],[Team]])),0)</f>
        <v>25</v>
      </c>
      <c r="AK3581">
        <f>IF(Table1[[#This Row],[Last5_Flag]]=1,1,0)</f>
        <v>1</v>
      </c>
      <c r="AL3581">
        <f>COUNTIFS(
    Table1[Player Name], Table1[[#This Row],[Player Name]],
    Table1[Position], Table1[[#This Row],[Position]]
)</f>
        <v>16</v>
      </c>
      <c r="AM3581" t="str" cm="1">
        <f t="array" ref="AM35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582" spans="1:39" x14ac:dyDescent="0.2">
      <c r="A3582" t="str">
        <f>TEXT(Table1[[#This Row],[Date]],"yyyymmdd") &amp; "_" &amp; (LEFT(D3582,3) &amp; "_" &amp; LEFT(E3582,3) &amp; "_" &amp; (Table1[[#This Row],[Game_no.]]))</f>
        <v>20260328_WVS_Wes_2</v>
      </c>
      <c r="B3582" s="1">
        <v>46109</v>
      </c>
      <c r="C3582" s="3">
        <v>2</v>
      </c>
      <c r="D3582" t="s">
        <v>130</v>
      </c>
      <c r="E3582" t="s">
        <v>152</v>
      </c>
      <c r="F3582" t="s">
        <v>152</v>
      </c>
      <c r="G3582" t="s">
        <v>130</v>
      </c>
      <c r="H3582" t="s">
        <v>197</v>
      </c>
      <c r="I3582" t="str">
        <f>TRIM(SUBSTITUTE(Table1[[#This Row],[Player]], " ", ""))</f>
        <v>D.Deitrick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f t="shared" si="154"/>
        <v>0</v>
      </c>
      <c r="W3582" t="s">
        <v>73</v>
      </c>
      <c r="X3582" s="3"/>
      <c r="Y3582">
        <v>0</v>
      </c>
      <c r="AF3582">
        <f>Table1[[#This Row],[AB]]+Table1[[#This Row],[BB]]+Table1[[#This Row],[SF]]</f>
        <v>0</v>
      </c>
      <c r="AG3582">
        <f>Table1[[#This Row],[H]]+Table1[[#This Row],[BB]]</f>
        <v>0</v>
      </c>
      <c r="AH3582">
        <f>Table1[[#This Row],[H]]-Table1[[#This Row],[2B]]-Table1[[#This Row],[3B]]-Table1[[#This Row],[HR]]</f>
        <v>0</v>
      </c>
      <c r="AI3582" s="3">
        <f>IF(Table1[[#This Row],[Team_Game_Number]] &gt;_xlfn.MAXIFS(Table1[Team_Game_Number],Table1[Team],Table1[[#This Row],[Team]]) - 5,1,0)</f>
        <v>1</v>
      </c>
      <c r="AJ3582" cm="1">
        <f t="array" ref="AJ3582">MATCH(Table1[[#This Row],[Game_ID]],_xlfn.UNIQUE(_xlfn._xlws.FILTER(Table1[Game_ID],Table1[Team]=Table1[[#This Row],[Team]])),0)</f>
        <v>25</v>
      </c>
      <c r="AK3582">
        <f>IF(Table1[[#This Row],[Last5_Flag]]=1,1,0)</f>
        <v>1</v>
      </c>
      <c r="AL3582">
        <f>COUNTIFS(
    Table1[Player Name], Table1[[#This Row],[Player Name]],
    Table1[Position], Table1[[#This Row],[Position]]
)</f>
        <v>5</v>
      </c>
      <c r="AM3582" t="str" cm="1">
        <f t="array" ref="AM35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583" spans="1:39" x14ac:dyDescent="0.2">
      <c r="A3583" t="str">
        <f>TEXT(Table1[[#This Row],[Date]],"yyyymmdd") &amp; "_" &amp; (LEFT(D3583,3) &amp; "_" &amp; LEFT(E3583,3) &amp; "_" &amp; (Table1[[#This Row],[Game_no.]]))</f>
        <v>20260328_WVS_Wes_2</v>
      </c>
      <c r="B3583" s="1">
        <v>46109</v>
      </c>
      <c r="C3583" s="3">
        <v>2</v>
      </c>
      <c r="D3583" t="s">
        <v>130</v>
      </c>
      <c r="E3583" t="s">
        <v>152</v>
      </c>
      <c r="F3583" t="s">
        <v>152</v>
      </c>
      <c r="G3583" t="s">
        <v>130</v>
      </c>
      <c r="H3583" t="s">
        <v>161</v>
      </c>
      <c r="I3583" t="str">
        <f>TRIM(SUBSTITUTE(Table1[[#This Row],[Player]], " ", ""))</f>
        <v>K.Pettit</v>
      </c>
      <c r="J3583">
        <v>3</v>
      </c>
      <c r="K3583">
        <v>0</v>
      </c>
      <c r="L3583">
        <v>3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f t="shared" ref="V3583:V3589" si="155">L3583*1+P3583*2+Q3583*3+R3583*4</f>
        <v>3</v>
      </c>
      <c r="W3583" t="s">
        <v>164</v>
      </c>
      <c r="X3583" s="3">
        <v>8</v>
      </c>
      <c r="Y3583">
        <v>0</v>
      </c>
      <c r="Z3583">
        <v>2.6669999999999998</v>
      </c>
      <c r="AA3583">
        <v>1</v>
      </c>
      <c r="AB3583">
        <v>4</v>
      </c>
      <c r="AC3583">
        <v>0</v>
      </c>
      <c r="AD3583">
        <v>1</v>
      </c>
      <c r="AE3583">
        <v>0</v>
      </c>
      <c r="AF3583">
        <f>Table1[[#This Row],[AB]]+Table1[[#This Row],[BB]]+Table1[[#This Row],[SF]]</f>
        <v>3</v>
      </c>
      <c r="AG3583">
        <f>Table1[[#This Row],[H]]+Table1[[#This Row],[BB]]</f>
        <v>3</v>
      </c>
      <c r="AH3583">
        <f>Table1[[#This Row],[H]]-Table1[[#This Row],[2B]]-Table1[[#This Row],[3B]]-Table1[[#This Row],[HR]]</f>
        <v>3</v>
      </c>
      <c r="AI3583" s="3">
        <f>IF(Table1[[#This Row],[Team_Game_Number]] &gt;_xlfn.MAXIFS(Table1[Team_Game_Number],Table1[Team],Table1[[#This Row],[Team]]) - 5,1,0)</f>
        <v>1</v>
      </c>
      <c r="AJ3583" cm="1">
        <f t="array" ref="AJ3583">MATCH(Table1[[#This Row],[Game_ID]],_xlfn.UNIQUE(_xlfn._xlws.FILTER(Table1[Game_ID],Table1[Team]=Table1[[#This Row],[Team]])),0)</f>
        <v>25</v>
      </c>
      <c r="AK3583">
        <f>IF(Table1[[#This Row],[Last5_Flag]]=1,1,0)</f>
        <v>1</v>
      </c>
      <c r="AL3583">
        <f>COUNTIFS(
    Table1[Player Name], Table1[[#This Row],[Player Name]],
    Table1[Position], Table1[[#This Row],[Position]]
)</f>
        <v>1</v>
      </c>
      <c r="AM3583" t="str" cm="1">
        <f t="array" ref="AM35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584" spans="1:39" x14ac:dyDescent="0.2">
      <c r="A3584" t="str">
        <f>TEXT(Table1[[#This Row],[Date]],"yyyymmdd") &amp; "_" &amp; (LEFT(D3584,3) &amp; "_" &amp; LEFT(E3584,3) &amp; "_" &amp; (Table1[[#This Row],[Game_no.]]))</f>
        <v>20260328_WVS_Wes_2</v>
      </c>
      <c r="B3584" s="1">
        <v>46109</v>
      </c>
      <c r="C3584" s="3">
        <v>2</v>
      </c>
      <c r="D3584" t="s">
        <v>130</v>
      </c>
      <c r="E3584" t="s">
        <v>152</v>
      </c>
      <c r="F3584" t="s">
        <v>152</v>
      </c>
      <c r="G3584" t="s">
        <v>130</v>
      </c>
      <c r="H3584" t="s">
        <v>195</v>
      </c>
      <c r="I3584" t="str">
        <f>TRIM(SUBSTITUTE(Table1[[#This Row],[Player]], " ", ""))</f>
        <v>K.Harris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f t="shared" si="155"/>
        <v>0</v>
      </c>
      <c r="W3584" t="s">
        <v>73</v>
      </c>
      <c r="X3584" s="3"/>
      <c r="Y3584">
        <v>0</v>
      </c>
      <c r="AF3584">
        <f>Table1[[#This Row],[AB]]+Table1[[#This Row],[BB]]+Table1[[#This Row],[SF]]</f>
        <v>0</v>
      </c>
      <c r="AG3584">
        <f>Table1[[#This Row],[H]]+Table1[[#This Row],[BB]]</f>
        <v>0</v>
      </c>
      <c r="AH3584">
        <f>Table1[[#This Row],[H]]-Table1[[#This Row],[2B]]-Table1[[#This Row],[3B]]-Table1[[#This Row],[HR]]</f>
        <v>0</v>
      </c>
      <c r="AI3584" s="3">
        <f>IF(Table1[[#This Row],[Team_Game_Number]] &gt;_xlfn.MAXIFS(Table1[Team_Game_Number],Table1[Team],Table1[[#This Row],[Team]]) - 5,1,0)</f>
        <v>1</v>
      </c>
      <c r="AJ3584" cm="1">
        <f t="array" ref="AJ3584">MATCH(Table1[[#This Row],[Game_ID]],_xlfn.UNIQUE(_xlfn._xlws.FILTER(Table1[Game_ID],Table1[Team]=Table1[[#This Row],[Team]])),0)</f>
        <v>25</v>
      </c>
      <c r="AK3584">
        <f>IF(Table1[[#This Row],[Last5_Flag]]=1,1,0)</f>
        <v>1</v>
      </c>
      <c r="AL3584">
        <f>COUNTIFS(
    Table1[Player Name], Table1[[#This Row],[Player Name]],
    Table1[Position], Table1[[#This Row],[Position]]
)</f>
        <v>11</v>
      </c>
      <c r="AM3584" t="str" cm="1">
        <f t="array" ref="AM35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585" spans="1:39" x14ac:dyDescent="0.2">
      <c r="A3585" t="str">
        <f>TEXT(Table1[[#This Row],[Date]],"yyyymmdd") &amp; "_" &amp; (LEFT(D3585,3) &amp; "_" &amp; LEFT(E3585,3) &amp; "_" &amp; (Table1[[#This Row],[Game_no.]]))</f>
        <v>20260328_WVS_Wes_2</v>
      </c>
      <c r="B3585" s="1">
        <v>46109</v>
      </c>
      <c r="C3585" s="3">
        <v>2</v>
      </c>
      <c r="D3585" t="s">
        <v>130</v>
      </c>
      <c r="E3585" t="s">
        <v>152</v>
      </c>
      <c r="F3585" t="s">
        <v>152</v>
      </c>
      <c r="G3585" t="s">
        <v>130</v>
      </c>
      <c r="H3585" t="s">
        <v>196</v>
      </c>
      <c r="I3585" t="str">
        <f>TRIM(SUBSTITUTE(Table1[[#This Row],[Player]], " ", ""))</f>
        <v>D.Homer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f t="shared" si="155"/>
        <v>0</v>
      </c>
      <c r="W3585" t="s">
        <v>74</v>
      </c>
      <c r="X3585" s="3">
        <v>8</v>
      </c>
      <c r="Y3585">
        <v>0</v>
      </c>
      <c r="AF3585">
        <f>Table1[[#This Row],[AB]]+Table1[[#This Row],[BB]]+Table1[[#This Row],[SF]]</f>
        <v>1</v>
      </c>
      <c r="AG3585">
        <f>Table1[[#This Row],[H]]+Table1[[#This Row],[BB]]</f>
        <v>0</v>
      </c>
      <c r="AH3585">
        <f>Table1[[#This Row],[H]]-Table1[[#This Row],[2B]]-Table1[[#This Row],[3B]]-Table1[[#This Row],[HR]]</f>
        <v>0</v>
      </c>
      <c r="AI3585" s="3">
        <f>IF(Table1[[#This Row],[Team_Game_Number]] &gt;_xlfn.MAXIFS(Table1[Team_Game_Number],Table1[Team],Table1[[#This Row],[Team]]) - 5,1,0)</f>
        <v>1</v>
      </c>
      <c r="AJ3585" cm="1">
        <f t="array" ref="AJ3585">MATCH(Table1[[#This Row],[Game_ID]],_xlfn.UNIQUE(_xlfn._xlws.FILTER(Table1[Game_ID],Table1[Team]=Table1[[#This Row],[Team]])),0)</f>
        <v>25</v>
      </c>
      <c r="AK3585">
        <f>IF(Table1[[#This Row],[Last5_Flag]]=1,1,0)</f>
        <v>1</v>
      </c>
      <c r="AL3585">
        <f>COUNTIFS(
    Table1[Player Name], Table1[[#This Row],[Player Name]],
    Table1[Position], Table1[[#This Row],[Position]]
)</f>
        <v>5</v>
      </c>
      <c r="AM3585" t="str" cm="1">
        <f t="array" ref="AM35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586" spans="1:39" x14ac:dyDescent="0.2">
      <c r="A3586" t="str">
        <f>TEXT(Table1[[#This Row],[Date]],"yyyymmdd") &amp; "_" &amp; (LEFT(D3586,3) &amp; "_" &amp; LEFT(E3586,3) &amp; "_" &amp; (Table1[[#This Row],[Game_no.]]))</f>
        <v>20260328_WVS_Wes_2</v>
      </c>
      <c r="B3586" s="1">
        <v>46109</v>
      </c>
      <c r="C3586" s="3">
        <v>2</v>
      </c>
      <c r="D3586" t="s">
        <v>130</v>
      </c>
      <c r="E3586" t="s">
        <v>152</v>
      </c>
      <c r="F3586" t="s">
        <v>152</v>
      </c>
      <c r="G3586" t="s">
        <v>130</v>
      </c>
      <c r="H3586" t="s">
        <v>198</v>
      </c>
      <c r="I3586" t="str">
        <f>TRIM(SUBSTITUTE(Table1[[#This Row],[Player]], " ", ""))</f>
        <v>A.Pass</v>
      </c>
      <c r="J3586">
        <v>2</v>
      </c>
      <c r="K3586">
        <v>0</v>
      </c>
      <c r="L3586">
        <v>0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f t="shared" si="155"/>
        <v>0</v>
      </c>
      <c r="W3586" t="s">
        <v>509</v>
      </c>
      <c r="X3586" s="3">
        <v>9</v>
      </c>
      <c r="Y3586">
        <v>0</v>
      </c>
      <c r="AF3586">
        <f>Table1[[#This Row],[AB]]+Table1[[#This Row],[BB]]+Table1[[#This Row],[SF]]</f>
        <v>2</v>
      </c>
      <c r="AG3586">
        <f>Table1[[#This Row],[H]]+Table1[[#This Row],[BB]]</f>
        <v>0</v>
      </c>
      <c r="AH3586">
        <f>Table1[[#This Row],[H]]-Table1[[#This Row],[2B]]-Table1[[#This Row],[3B]]-Table1[[#This Row],[HR]]</f>
        <v>0</v>
      </c>
      <c r="AI3586" s="3">
        <f>IF(Table1[[#This Row],[Team_Game_Number]] &gt;_xlfn.MAXIFS(Table1[Team_Game_Number],Table1[Team],Table1[[#This Row],[Team]]) - 5,1,0)</f>
        <v>1</v>
      </c>
      <c r="AJ3586" cm="1">
        <f t="array" ref="AJ3586">MATCH(Table1[[#This Row],[Game_ID]],_xlfn.UNIQUE(_xlfn._xlws.FILTER(Table1[Game_ID],Table1[Team]=Table1[[#This Row],[Team]])),0)</f>
        <v>25</v>
      </c>
      <c r="AK3586">
        <f>IF(Table1[[#This Row],[Last5_Flag]]=1,1,0)</f>
        <v>1</v>
      </c>
      <c r="AL3586">
        <f>COUNTIFS(
    Table1[Player Name], Table1[[#This Row],[Player Name]],
    Table1[Position], Table1[[#This Row],[Position]]
)</f>
        <v>1</v>
      </c>
      <c r="AM3586" t="str" cm="1">
        <f t="array" ref="AM35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587" spans="1:39" x14ac:dyDescent="0.2">
      <c r="A3587" t="str">
        <f>TEXT(Table1[[#This Row],[Date]],"yyyymmdd") &amp; "_" &amp; (LEFT(D3587,3) &amp; "_" &amp; LEFT(E3587,3) &amp; "_" &amp; (Table1[[#This Row],[Game_no.]]))</f>
        <v>20260328_WVS_Wes_2</v>
      </c>
      <c r="B3587" s="1">
        <v>46109</v>
      </c>
      <c r="C3587" s="3">
        <v>2</v>
      </c>
      <c r="D3587" t="s">
        <v>130</v>
      </c>
      <c r="E3587" t="s">
        <v>152</v>
      </c>
      <c r="F3587" t="s">
        <v>152</v>
      </c>
      <c r="G3587" t="s">
        <v>130</v>
      </c>
      <c r="H3587" t="s">
        <v>236</v>
      </c>
      <c r="I3587" t="str">
        <f>TRIM(SUBSTITUTE(Table1[[#This Row],[Player]], " ", ""))</f>
        <v>C.Reese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f t="shared" si="155"/>
        <v>0</v>
      </c>
      <c r="W3587" t="s">
        <v>52</v>
      </c>
      <c r="X3587" s="3"/>
      <c r="Y3587">
        <v>0</v>
      </c>
      <c r="AF3587">
        <f>Table1[[#This Row],[AB]]+Table1[[#This Row],[BB]]+Table1[[#This Row],[SF]]</f>
        <v>0</v>
      </c>
      <c r="AG3587">
        <f>Table1[[#This Row],[H]]+Table1[[#This Row],[BB]]</f>
        <v>0</v>
      </c>
      <c r="AH3587">
        <f>Table1[[#This Row],[H]]-Table1[[#This Row],[2B]]-Table1[[#This Row],[3B]]-Table1[[#This Row],[HR]]</f>
        <v>0</v>
      </c>
      <c r="AI3587" s="3">
        <f>IF(Table1[[#This Row],[Team_Game_Number]] &gt;_xlfn.MAXIFS(Table1[Team_Game_Number],Table1[Team],Table1[[#This Row],[Team]]) - 5,1,0)</f>
        <v>1</v>
      </c>
      <c r="AJ3587" cm="1">
        <f t="array" ref="AJ3587">MATCH(Table1[[#This Row],[Game_ID]],_xlfn.UNIQUE(_xlfn._xlws.FILTER(Table1[Game_ID],Table1[Team]=Table1[[#This Row],[Team]])),0)</f>
        <v>25</v>
      </c>
      <c r="AK3587">
        <f>IF(Table1[[#This Row],[Last5_Flag]]=1,1,0)</f>
        <v>1</v>
      </c>
      <c r="AL3587">
        <f>COUNTIFS(
    Table1[Player Name], Table1[[#This Row],[Player Name]],
    Table1[Position], Table1[[#This Row],[Position]]
)</f>
        <v>2</v>
      </c>
      <c r="AM3587" t="str" cm="1">
        <f t="array" ref="AM35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88" spans="1:39" x14ac:dyDescent="0.2">
      <c r="A3588" t="str">
        <f>TEXT(Table1[[#This Row],[Date]],"yyyymmdd") &amp; "_" &amp; (LEFT(D3588,3) &amp; "_" &amp; LEFT(E3588,3) &amp; "_" &amp; (Table1[[#This Row],[Game_no.]]))</f>
        <v>20260329_UC_Wes_1</v>
      </c>
      <c r="B3588" s="1">
        <v>46110</v>
      </c>
      <c r="C3588" s="3">
        <v>1</v>
      </c>
      <c r="D3588" t="s">
        <v>201</v>
      </c>
      <c r="E3588" t="s">
        <v>152</v>
      </c>
      <c r="F3588" t="s">
        <v>201</v>
      </c>
      <c r="G3588" t="s">
        <v>152</v>
      </c>
      <c r="H3588" t="s">
        <v>202</v>
      </c>
      <c r="I3588" t="str">
        <f>TRIM(SUBSTITUTE(Table1[[#This Row],[Player]], " ", ""))</f>
        <v>E.Zucchero</v>
      </c>
      <c r="J3588">
        <v>4</v>
      </c>
      <c r="K3588">
        <v>0</v>
      </c>
      <c r="L3588">
        <v>2</v>
      </c>
      <c r="M3588">
        <v>2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f t="shared" si="155"/>
        <v>2</v>
      </c>
      <c r="W3588" t="s">
        <v>48</v>
      </c>
      <c r="X3588" s="3">
        <v>1</v>
      </c>
      <c r="Y3588">
        <v>0</v>
      </c>
      <c r="AF3588">
        <f>Table1[[#This Row],[AB]]+Table1[[#This Row],[BB]]+Table1[[#This Row],[SF]]</f>
        <v>4</v>
      </c>
      <c r="AG3588">
        <f>Table1[[#This Row],[H]]+Table1[[#This Row],[BB]]</f>
        <v>2</v>
      </c>
      <c r="AH3588">
        <f>Table1[[#This Row],[H]]-Table1[[#This Row],[2B]]-Table1[[#This Row],[3B]]-Table1[[#This Row],[HR]]</f>
        <v>2</v>
      </c>
      <c r="AI3588" s="3">
        <f>IF(Table1[[#This Row],[Team_Game_Number]] &gt;_xlfn.MAXIFS(Table1[Team_Game_Number],Table1[Team],Table1[[#This Row],[Team]]) - 5,1,0)</f>
        <v>1</v>
      </c>
      <c r="AJ3588" cm="1">
        <f t="array" ref="AJ3588">MATCH(Table1[[#This Row],[Game_ID]],_xlfn.UNIQUE(_xlfn._xlws.FILTER(Table1[Game_ID],Table1[Team]=Table1[[#This Row],[Team]])),0)</f>
        <v>33</v>
      </c>
      <c r="AK3588">
        <f>IF(Table1[[#This Row],[Last5_Flag]]=1,1,0)</f>
        <v>1</v>
      </c>
      <c r="AL3588">
        <f>COUNTIFS(
    Table1[Player Name], Table1[[#This Row],[Player Name]],
    Table1[Position], Table1[[#This Row],[Position]]
)</f>
        <v>33</v>
      </c>
      <c r="AM3588" t="str" cm="1">
        <f t="array" ref="AM35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589" spans="1:39" x14ac:dyDescent="0.2">
      <c r="A3589" t="str">
        <f>TEXT(Table1[[#This Row],[Date]],"yyyymmdd") &amp; "_" &amp; (LEFT(D3589,3) &amp; "_" &amp; LEFT(E3589,3) &amp; "_" &amp; (Table1[[#This Row],[Game_no.]]))</f>
        <v>20260329_UC_Wes_1</v>
      </c>
      <c r="B3589" s="1">
        <v>46110</v>
      </c>
      <c r="C3589" s="3">
        <v>1</v>
      </c>
      <c r="D3589" t="s">
        <v>201</v>
      </c>
      <c r="E3589" t="s">
        <v>152</v>
      </c>
      <c r="F3589" t="s">
        <v>201</v>
      </c>
      <c r="G3589" t="s">
        <v>152</v>
      </c>
      <c r="H3589" t="s">
        <v>239</v>
      </c>
      <c r="I3589" t="str">
        <f>TRIM(SUBSTITUTE(Table1[[#This Row],[Player]], " ", ""))</f>
        <v>M.Entler</v>
      </c>
      <c r="J3589">
        <v>4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f t="shared" si="155"/>
        <v>0</v>
      </c>
      <c r="W3589" t="s">
        <v>54</v>
      </c>
      <c r="X3589" s="3">
        <v>2</v>
      </c>
      <c r="Y3589">
        <v>0</v>
      </c>
      <c r="AF3589">
        <f>Table1[[#This Row],[AB]]+Table1[[#This Row],[BB]]+Table1[[#This Row],[SF]]</f>
        <v>4</v>
      </c>
      <c r="AG3589">
        <f>Table1[[#This Row],[H]]+Table1[[#This Row],[BB]]</f>
        <v>0</v>
      </c>
      <c r="AH3589">
        <f>Table1[[#This Row],[H]]-Table1[[#This Row],[2B]]-Table1[[#This Row],[3B]]-Table1[[#This Row],[HR]]</f>
        <v>0</v>
      </c>
      <c r="AI3589" s="3">
        <f>IF(Table1[[#This Row],[Team_Game_Number]] &gt;_xlfn.MAXIFS(Table1[Team_Game_Number],Table1[Team],Table1[[#This Row],[Team]]) - 5,1,0)</f>
        <v>1</v>
      </c>
      <c r="AJ3589" cm="1">
        <f t="array" ref="AJ3589">MATCH(Table1[[#This Row],[Game_ID]],_xlfn.UNIQUE(_xlfn._xlws.FILTER(Table1[Game_ID],Table1[Team]=Table1[[#This Row],[Team]])),0)</f>
        <v>33</v>
      </c>
      <c r="AK3589">
        <f>IF(Table1[[#This Row],[Last5_Flag]]=1,1,0)</f>
        <v>1</v>
      </c>
      <c r="AL3589">
        <f>COUNTIFS(
    Table1[Player Name], Table1[[#This Row],[Player Name]],
    Table1[Position], Table1[[#This Row],[Position]]
)</f>
        <v>7</v>
      </c>
      <c r="AM3589" t="str" cm="1">
        <f t="array" ref="AM35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590" spans="1:39" x14ac:dyDescent="0.2">
      <c r="A3590" t="str">
        <f>TEXT(Table1[[#This Row],[Date]],"yyyymmdd") &amp; "_" &amp; (LEFT(D3590,3) &amp; "_" &amp; LEFT(E3590,3) &amp; "_" &amp; (Table1[[#This Row],[Game_no.]]))</f>
        <v>20260329_UC_Wes_1</v>
      </c>
      <c r="B3590" s="1">
        <v>46110</v>
      </c>
      <c r="C3590" s="3">
        <v>1</v>
      </c>
      <c r="D3590" t="s">
        <v>201</v>
      </c>
      <c r="E3590" t="s">
        <v>152</v>
      </c>
      <c r="F3590" t="s">
        <v>201</v>
      </c>
      <c r="G3590" t="s">
        <v>152</v>
      </c>
      <c r="H3590" t="s">
        <v>205</v>
      </c>
      <c r="I3590" t="str">
        <f>TRIM(SUBSTITUTE(Table1[[#This Row],[Player]], " ", ""))</f>
        <v>T.Hodson</v>
      </c>
      <c r="J3590">
        <v>3</v>
      </c>
      <c r="K3590">
        <v>0</v>
      </c>
      <c r="L3590">
        <v>1</v>
      </c>
      <c r="M3590">
        <v>0</v>
      </c>
      <c r="N3590">
        <v>0</v>
      </c>
      <c r="O3590">
        <v>1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f t="shared" ref="V3590:V3653" si="156">L3590*1+P3590*2+Q3590*3+R3590*4</f>
        <v>3</v>
      </c>
      <c r="W3590" t="s">
        <v>8</v>
      </c>
      <c r="X3590" s="3">
        <v>3</v>
      </c>
      <c r="Y3590">
        <v>0</v>
      </c>
      <c r="AF3590">
        <f>Table1[[#This Row],[AB]]+Table1[[#This Row],[BB]]+Table1[[#This Row],[SF]]</f>
        <v>3</v>
      </c>
      <c r="AG3590">
        <f>Table1[[#This Row],[H]]+Table1[[#This Row],[BB]]</f>
        <v>1</v>
      </c>
      <c r="AH3590">
        <f>Table1[[#This Row],[H]]-Table1[[#This Row],[2B]]-Table1[[#This Row],[3B]]-Table1[[#This Row],[HR]]</f>
        <v>0</v>
      </c>
      <c r="AI3590" s="3">
        <f>IF(Table1[[#This Row],[Team_Game_Number]] &gt;_xlfn.MAXIFS(Table1[Team_Game_Number],Table1[Team],Table1[[#This Row],[Team]]) - 5,1,0)</f>
        <v>1</v>
      </c>
      <c r="AJ3590" cm="1">
        <f t="array" ref="AJ3590">MATCH(Table1[[#This Row],[Game_ID]],_xlfn.UNIQUE(_xlfn._xlws.FILTER(Table1[Game_ID],Table1[Team]=Table1[[#This Row],[Team]])),0)</f>
        <v>33</v>
      </c>
      <c r="AK3590">
        <f>IF(Table1[[#This Row],[Last5_Flag]]=1,1,0)</f>
        <v>1</v>
      </c>
      <c r="AL3590">
        <f>COUNTIFS(
    Table1[Player Name], Table1[[#This Row],[Player Name]],
    Table1[Position], Table1[[#This Row],[Position]]
)</f>
        <v>33</v>
      </c>
      <c r="AM3590" t="str" cm="1">
        <f t="array" ref="AM35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591" spans="1:39" x14ac:dyDescent="0.2">
      <c r="A3591" t="str">
        <f>TEXT(Table1[[#This Row],[Date]],"yyyymmdd") &amp; "_" &amp; (LEFT(D3591,3) &amp; "_" &amp; LEFT(E3591,3) &amp; "_" &amp; (Table1[[#This Row],[Game_no.]]))</f>
        <v>20260329_UC_Wes_1</v>
      </c>
      <c r="B3591" s="1">
        <v>46110</v>
      </c>
      <c r="C3591" s="3">
        <v>1</v>
      </c>
      <c r="D3591" t="s">
        <v>201</v>
      </c>
      <c r="E3591" t="s">
        <v>152</v>
      </c>
      <c r="F3591" t="s">
        <v>201</v>
      </c>
      <c r="G3591" t="s">
        <v>152</v>
      </c>
      <c r="H3591" t="s">
        <v>204</v>
      </c>
      <c r="I3591" t="str">
        <f>TRIM(SUBSTITUTE(Table1[[#This Row],[Player]], " ", ""))</f>
        <v>K.Moran</v>
      </c>
      <c r="J3591">
        <v>3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f t="shared" si="156"/>
        <v>4</v>
      </c>
      <c r="W3591" t="s">
        <v>43</v>
      </c>
      <c r="X3591" s="3">
        <v>4</v>
      </c>
      <c r="Y3591">
        <v>0</v>
      </c>
      <c r="AF3591">
        <f>Table1[[#This Row],[AB]]+Table1[[#This Row],[BB]]+Table1[[#This Row],[SF]]</f>
        <v>3</v>
      </c>
      <c r="AG3591">
        <f>Table1[[#This Row],[H]]+Table1[[#This Row],[BB]]</f>
        <v>2</v>
      </c>
      <c r="AH3591">
        <f>Table1[[#This Row],[H]]-Table1[[#This Row],[2B]]-Table1[[#This Row],[3B]]-Table1[[#This Row],[HR]]</f>
        <v>1</v>
      </c>
      <c r="AI3591" s="3">
        <f>IF(Table1[[#This Row],[Team_Game_Number]] &gt;_xlfn.MAXIFS(Table1[Team_Game_Number],Table1[Team],Table1[[#This Row],[Team]]) - 5,1,0)</f>
        <v>1</v>
      </c>
      <c r="AJ3591" cm="1">
        <f t="array" ref="AJ3591">MATCH(Table1[[#This Row],[Game_ID]],_xlfn.UNIQUE(_xlfn._xlws.FILTER(Table1[Game_ID],Table1[Team]=Table1[[#This Row],[Team]])),0)</f>
        <v>33</v>
      </c>
      <c r="AK3591">
        <f>IF(Table1[[#This Row],[Last5_Flag]]=1,1,0)</f>
        <v>1</v>
      </c>
      <c r="AL3591">
        <f>COUNTIFS(
    Table1[Player Name], Table1[[#This Row],[Player Name]],
    Table1[Position], Table1[[#This Row],[Position]]
)</f>
        <v>18</v>
      </c>
      <c r="AM3591" t="str" cm="1">
        <f t="array" ref="AM35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592" spans="1:39" x14ac:dyDescent="0.2">
      <c r="A3592" t="str">
        <f>TEXT(Table1[[#This Row],[Date]],"yyyymmdd") &amp; "_" &amp; (LEFT(D3592,3) &amp; "_" &amp; LEFT(E3592,3) &amp; "_" &amp; (Table1[[#This Row],[Game_no.]]))</f>
        <v>20260329_UC_Wes_1</v>
      </c>
      <c r="B3592" s="1">
        <v>46110</v>
      </c>
      <c r="C3592" s="3">
        <v>1</v>
      </c>
      <c r="D3592" t="s">
        <v>201</v>
      </c>
      <c r="E3592" t="s">
        <v>152</v>
      </c>
      <c r="F3592" t="s">
        <v>201</v>
      </c>
      <c r="G3592" t="s">
        <v>152</v>
      </c>
      <c r="H3592" t="s">
        <v>206</v>
      </c>
      <c r="I3592" t="str">
        <f>TRIM(SUBSTITUTE(Table1[[#This Row],[Player]], " ", ""))</f>
        <v>D.Pici</v>
      </c>
      <c r="J3592">
        <v>3</v>
      </c>
      <c r="K3592">
        <v>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f t="shared" si="156"/>
        <v>1</v>
      </c>
      <c r="W3592" t="s">
        <v>50</v>
      </c>
      <c r="X3592" s="3">
        <v>5</v>
      </c>
      <c r="Y3592">
        <v>0</v>
      </c>
      <c r="AF3592">
        <f>Table1[[#This Row],[AB]]+Table1[[#This Row],[BB]]+Table1[[#This Row],[SF]]</f>
        <v>3</v>
      </c>
      <c r="AG3592">
        <f>Table1[[#This Row],[H]]+Table1[[#This Row],[BB]]</f>
        <v>1</v>
      </c>
      <c r="AH3592">
        <f>Table1[[#This Row],[H]]-Table1[[#This Row],[2B]]-Table1[[#This Row],[3B]]-Table1[[#This Row],[HR]]</f>
        <v>1</v>
      </c>
      <c r="AI3592" s="3">
        <f>IF(Table1[[#This Row],[Team_Game_Number]] &gt;_xlfn.MAXIFS(Table1[Team_Game_Number],Table1[Team],Table1[[#This Row],[Team]]) - 5,1,0)</f>
        <v>1</v>
      </c>
      <c r="AJ3592" cm="1">
        <f t="array" ref="AJ3592">MATCH(Table1[[#This Row],[Game_ID]],_xlfn.UNIQUE(_xlfn._xlws.FILTER(Table1[Game_ID],Table1[Team]=Table1[[#This Row],[Team]])),0)</f>
        <v>33</v>
      </c>
      <c r="AK3592">
        <f>IF(Table1[[#This Row],[Last5_Flag]]=1,1,0)</f>
        <v>1</v>
      </c>
      <c r="AL3592">
        <f>COUNTIFS(
    Table1[Player Name], Table1[[#This Row],[Player Name]],
    Table1[Position], Table1[[#This Row],[Position]]
)</f>
        <v>3</v>
      </c>
      <c r="AM3592" t="str" cm="1">
        <f t="array" ref="AM35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93" spans="1:39" x14ac:dyDescent="0.2">
      <c r="A3593" t="str">
        <f>TEXT(Table1[[#This Row],[Date]],"yyyymmdd") &amp; "_" &amp; (LEFT(D3593,3) &amp; "_" &amp; LEFT(E3593,3) &amp; "_" &amp; (Table1[[#This Row],[Game_no.]]))</f>
        <v>20260329_UC_Wes_1</v>
      </c>
      <c r="B3593" s="1">
        <v>46110</v>
      </c>
      <c r="C3593" s="3">
        <v>1</v>
      </c>
      <c r="D3593" t="s">
        <v>201</v>
      </c>
      <c r="E3593" t="s">
        <v>152</v>
      </c>
      <c r="F3593" t="s">
        <v>201</v>
      </c>
      <c r="G3593" t="s">
        <v>152</v>
      </c>
      <c r="H3593" t="s">
        <v>208</v>
      </c>
      <c r="I3593" t="str">
        <f>TRIM(SUBSTITUTE(Table1[[#This Row],[Player]], " ", ""))</f>
        <v>A.Espinoza</v>
      </c>
      <c r="J3593">
        <v>3</v>
      </c>
      <c r="K3593">
        <v>1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f t="shared" si="156"/>
        <v>1</v>
      </c>
      <c r="W3593" t="s">
        <v>57</v>
      </c>
      <c r="X3593" s="3">
        <v>6</v>
      </c>
      <c r="Y3593">
        <v>0</v>
      </c>
      <c r="AF3593">
        <f>Table1[[#This Row],[AB]]+Table1[[#This Row],[BB]]+Table1[[#This Row],[SF]]</f>
        <v>3</v>
      </c>
      <c r="AG3593">
        <f>Table1[[#This Row],[H]]+Table1[[#This Row],[BB]]</f>
        <v>1</v>
      </c>
      <c r="AH3593">
        <f>Table1[[#This Row],[H]]-Table1[[#This Row],[2B]]-Table1[[#This Row],[3B]]-Table1[[#This Row],[HR]]</f>
        <v>1</v>
      </c>
      <c r="AI3593" s="3">
        <f>IF(Table1[[#This Row],[Team_Game_Number]] &gt;_xlfn.MAXIFS(Table1[Team_Game_Number],Table1[Team],Table1[[#This Row],[Team]]) - 5,1,0)</f>
        <v>1</v>
      </c>
      <c r="AJ3593" cm="1">
        <f t="array" ref="AJ3593">MATCH(Table1[[#This Row],[Game_ID]],_xlfn.UNIQUE(_xlfn._xlws.FILTER(Table1[Game_ID],Table1[Team]=Table1[[#This Row],[Team]])),0)</f>
        <v>33</v>
      </c>
      <c r="AK3593">
        <f>IF(Table1[[#This Row],[Last5_Flag]]=1,1,0)</f>
        <v>1</v>
      </c>
      <c r="AL3593">
        <f>COUNTIFS(
    Table1[Player Name], Table1[[#This Row],[Player Name]],
    Table1[Position], Table1[[#This Row],[Position]]
)</f>
        <v>31</v>
      </c>
      <c r="AM3593" t="str" cm="1">
        <f t="array" ref="AM35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94" spans="1:39" x14ac:dyDescent="0.2">
      <c r="A3594" t="str">
        <f>TEXT(Table1[[#This Row],[Date]],"yyyymmdd") &amp; "_" &amp; (LEFT(D3594,3) &amp; "_" &amp; LEFT(E3594,3) &amp; "_" &amp; (Table1[[#This Row],[Game_no.]]))</f>
        <v>20260329_UC_Wes_1</v>
      </c>
      <c r="B3594" s="1">
        <v>46110</v>
      </c>
      <c r="C3594" s="3">
        <v>1</v>
      </c>
      <c r="D3594" t="s">
        <v>201</v>
      </c>
      <c r="E3594" t="s">
        <v>152</v>
      </c>
      <c r="F3594" t="s">
        <v>201</v>
      </c>
      <c r="G3594" t="s">
        <v>152</v>
      </c>
      <c r="H3594" t="s">
        <v>211</v>
      </c>
      <c r="I3594" t="str">
        <f>TRIM(SUBSTITUTE(Table1[[#This Row],[Player]], " ", ""))</f>
        <v>K.Serra</v>
      </c>
      <c r="J3594">
        <v>3</v>
      </c>
      <c r="K3594">
        <v>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0</v>
      </c>
      <c r="V3594">
        <f t="shared" si="156"/>
        <v>0</v>
      </c>
      <c r="W3594" t="s">
        <v>52</v>
      </c>
      <c r="X3594" s="3">
        <v>7</v>
      </c>
      <c r="Y3594">
        <v>0</v>
      </c>
      <c r="AF3594">
        <f>Table1[[#This Row],[AB]]+Table1[[#This Row],[BB]]+Table1[[#This Row],[SF]]</f>
        <v>3</v>
      </c>
      <c r="AG3594">
        <f>Table1[[#This Row],[H]]+Table1[[#This Row],[BB]]</f>
        <v>0</v>
      </c>
      <c r="AH3594">
        <f>Table1[[#This Row],[H]]-Table1[[#This Row],[2B]]-Table1[[#This Row],[3B]]-Table1[[#This Row],[HR]]</f>
        <v>0</v>
      </c>
      <c r="AI3594" s="3">
        <f>IF(Table1[[#This Row],[Team_Game_Number]] &gt;_xlfn.MAXIFS(Table1[Team_Game_Number],Table1[Team],Table1[[#This Row],[Team]]) - 5,1,0)</f>
        <v>1</v>
      </c>
      <c r="AJ3594" cm="1">
        <f t="array" ref="AJ3594">MATCH(Table1[[#This Row],[Game_ID]],_xlfn.UNIQUE(_xlfn._xlws.FILTER(Table1[Game_ID],Table1[Team]=Table1[[#This Row],[Team]])),0)</f>
        <v>33</v>
      </c>
      <c r="AK3594">
        <f>IF(Table1[[#This Row],[Last5_Flag]]=1,1,0)</f>
        <v>1</v>
      </c>
      <c r="AL3594">
        <f>COUNTIFS(
    Table1[Player Name], Table1[[#This Row],[Player Name]],
    Table1[Position], Table1[[#This Row],[Position]]
)</f>
        <v>24</v>
      </c>
      <c r="AM3594" t="str" cm="1">
        <f t="array" ref="AM35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595" spans="1:39" x14ac:dyDescent="0.2">
      <c r="A3595" t="str">
        <f>TEXT(Table1[[#This Row],[Date]],"yyyymmdd") &amp; "_" &amp; (LEFT(D3595,3) &amp; "_" &amp; LEFT(E3595,3) &amp; "_" &amp; (Table1[[#This Row],[Game_no.]]))</f>
        <v>20260329_UC_Wes_1</v>
      </c>
      <c r="B3595" s="1">
        <v>46110</v>
      </c>
      <c r="C3595" s="3">
        <v>1</v>
      </c>
      <c r="D3595" t="s">
        <v>201</v>
      </c>
      <c r="E3595" t="s">
        <v>152</v>
      </c>
      <c r="F3595" t="s">
        <v>201</v>
      </c>
      <c r="G3595" t="s">
        <v>152</v>
      </c>
      <c r="H3595" t="s">
        <v>207</v>
      </c>
      <c r="I3595" t="str">
        <f>TRIM(SUBSTITUTE(Table1[[#This Row],[Player]], " ", ""))</f>
        <v>A.Hurley</v>
      </c>
      <c r="J3595">
        <v>1</v>
      </c>
      <c r="K3595">
        <v>1</v>
      </c>
      <c r="L3595">
        <v>0</v>
      </c>
      <c r="M3595">
        <v>0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f t="shared" si="156"/>
        <v>0</v>
      </c>
      <c r="W3595" t="s">
        <v>7</v>
      </c>
      <c r="X3595" s="3">
        <v>8</v>
      </c>
      <c r="Y3595">
        <v>0</v>
      </c>
      <c r="AF3595">
        <f>Table1[[#This Row],[AB]]+Table1[[#This Row],[BB]]+Table1[[#This Row],[SF]]</f>
        <v>2</v>
      </c>
      <c r="AG3595">
        <f>Table1[[#This Row],[H]]+Table1[[#This Row],[BB]]</f>
        <v>1</v>
      </c>
      <c r="AH3595">
        <f>Table1[[#This Row],[H]]-Table1[[#This Row],[2B]]-Table1[[#This Row],[3B]]-Table1[[#This Row],[HR]]</f>
        <v>0</v>
      </c>
      <c r="AI3595" s="3">
        <f>IF(Table1[[#This Row],[Team_Game_Number]] &gt;_xlfn.MAXIFS(Table1[Team_Game_Number],Table1[Team],Table1[[#This Row],[Team]]) - 5,1,0)</f>
        <v>1</v>
      </c>
      <c r="AJ3595" cm="1">
        <f t="array" ref="AJ3595">MATCH(Table1[[#This Row],[Game_ID]],_xlfn.UNIQUE(_xlfn._xlws.FILTER(Table1[Game_ID],Table1[Team]=Table1[[#This Row],[Team]])),0)</f>
        <v>33</v>
      </c>
      <c r="AK3595">
        <f>IF(Table1[[#This Row],[Last5_Flag]]=1,1,0)</f>
        <v>1</v>
      </c>
      <c r="AL3595">
        <f>COUNTIFS(
    Table1[Player Name], Table1[[#This Row],[Player Name]],
    Table1[Position], Table1[[#This Row],[Position]]
)</f>
        <v>5</v>
      </c>
      <c r="AM3595" t="str" cm="1">
        <f t="array" ref="AM35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596" spans="1:39" x14ac:dyDescent="0.2">
      <c r="A3596" t="str">
        <f>TEXT(Table1[[#This Row],[Date]],"yyyymmdd") &amp; "_" &amp; (LEFT(D3596,3) &amp; "_" &amp; LEFT(E3596,3) &amp; "_" &amp; (Table1[[#This Row],[Game_no.]]))</f>
        <v>20260329_UC_Wes_1</v>
      </c>
      <c r="B3596" s="1">
        <v>46110</v>
      </c>
      <c r="C3596" s="3">
        <v>1</v>
      </c>
      <c r="D3596" t="s">
        <v>201</v>
      </c>
      <c r="E3596" t="s">
        <v>152</v>
      </c>
      <c r="F3596" t="s">
        <v>201</v>
      </c>
      <c r="G3596" t="s">
        <v>152</v>
      </c>
      <c r="H3596" t="s">
        <v>203</v>
      </c>
      <c r="I3596" t="str">
        <f>TRIM(SUBSTITUTE(Table1[[#This Row],[Player]], " ", ""))</f>
        <v>B.Polistina</v>
      </c>
      <c r="J3596">
        <v>3</v>
      </c>
      <c r="K3596">
        <v>0</v>
      </c>
      <c r="L3596">
        <v>1</v>
      </c>
      <c r="M3596">
        <v>1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f t="shared" si="156"/>
        <v>1</v>
      </c>
      <c r="W3596" t="s">
        <v>53</v>
      </c>
      <c r="X3596" s="3">
        <v>9</v>
      </c>
      <c r="Y3596">
        <v>0</v>
      </c>
      <c r="AF3596">
        <f>Table1[[#This Row],[AB]]+Table1[[#This Row],[BB]]+Table1[[#This Row],[SF]]</f>
        <v>3</v>
      </c>
      <c r="AG3596">
        <f>Table1[[#This Row],[H]]+Table1[[#This Row],[BB]]</f>
        <v>1</v>
      </c>
      <c r="AH3596">
        <f>Table1[[#This Row],[H]]-Table1[[#This Row],[2B]]-Table1[[#This Row],[3B]]-Table1[[#This Row],[HR]]</f>
        <v>1</v>
      </c>
      <c r="AI3596" s="3">
        <f>IF(Table1[[#This Row],[Team_Game_Number]] &gt;_xlfn.MAXIFS(Table1[Team_Game_Number],Table1[Team],Table1[[#This Row],[Team]]) - 5,1,0)</f>
        <v>1</v>
      </c>
      <c r="AJ3596" cm="1">
        <f t="array" ref="AJ3596">MATCH(Table1[[#This Row],[Game_ID]],_xlfn.UNIQUE(_xlfn._xlws.FILTER(Table1[Game_ID],Table1[Team]=Table1[[#This Row],[Team]])),0)</f>
        <v>33</v>
      </c>
      <c r="AK3596">
        <f>IF(Table1[[#This Row],[Last5_Flag]]=1,1,0)</f>
        <v>1</v>
      </c>
      <c r="AL3596">
        <f>COUNTIFS(
    Table1[Player Name], Table1[[#This Row],[Player Name]],
    Table1[Position], Table1[[#This Row],[Position]]
)</f>
        <v>18</v>
      </c>
      <c r="AM3596" t="str" cm="1">
        <f t="array" ref="AM35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597" spans="1:39" x14ac:dyDescent="0.2">
      <c r="A3597" t="str">
        <f>TEXT(Table1[[#This Row],[Date]],"yyyymmdd") &amp; "_" &amp; (LEFT(D3597,3) &amp; "_" &amp; LEFT(E3597,3) &amp; "_" &amp; (Table1[[#This Row],[Game_no.]]))</f>
        <v>20260329_UC_Wes_1</v>
      </c>
      <c r="B3597" s="1">
        <v>46110</v>
      </c>
      <c r="C3597" s="3">
        <v>1</v>
      </c>
      <c r="D3597" t="s">
        <v>201</v>
      </c>
      <c r="E3597" t="s">
        <v>152</v>
      </c>
      <c r="F3597" t="s">
        <v>201</v>
      </c>
      <c r="G3597" t="s">
        <v>152</v>
      </c>
      <c r="H3597" t="s">
        <v>212</v>
      </c>
      <c r="I3597" t="str">
        <f>TRIM(SUBSTITUTE(Table1[[#This Row],[Player]], " ", ""))</f>
        <v>A.Mass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f t="shared" si="156"/>
        <v>0</v>
      </c>
      <c r="W3597" t="s">
        <v>58</v>
      </c>
      <c r="X3597" s="3"/>
      <c r="Y3597">
        <v>0</v>
      </c>
      <c r="Z3597">
        <v>7</v>
      </c>
      <c r="AA3597">
        <v>1</v>
      </c>
      <c r="AB3597">
        <v>0</v>
      </c>
      <c r="AC3597">
        <v>0</v>
      </c>
      <c r="AD3597">
        <v>3</v>
      </c>
      <c r="AE3597">
        <v>13</v>
      </c>
      <c r="AF3597">
        <f>Table1[[#This Row],[AB]]+Table1[[#This Row],[BB]]+Table1[[#This Row],[SF]]</f>
        <v>0</v>
      </c>
      <c r="AG3597">
        <f>Table1[[#This Row],[H]]+Table1[[#This Row],[BB]]</f>
        <v>0</v>
      </c>
      <c r="AH3597">
        <f>Table1[[#This Row],[H]]-Table1[[#This Row],[2B]]-Table1[[#This Row],[3B]]-Table1[[#This Row],[HR]]</f>
        <v>0</v>
      </c>
      <c r="AI3597" s="3">
        <f>IF(Table1[[#This Row],[Team_Game_Number]] &gt;_xlfn.MAXIFS(Table1[Team_Game_Number],Table1[Team],Table1[[#This Row],[Team]]) - 5,1,0)</f>
        <v>1</v>
      </c>
      <c r="AJ3597" cm="1">
        <f t="array" ref="AJ3597">MATCH(Table1[[#This Row],[Game_ID]],_xlfn.UNIQUE(_xlfn._xlws.FILTER(Table1[Game_ID],Table1[Team]=Table1[[#This Row],[Team]])),0)</f>
        <v>33</v>
      </c>
      <c r="AK3597">
        <f>IF(Table1[[#This Row],[Last5_Flag]]=1,1,0)</f>
        <v>1</v>
      </c>
      <c r="AL3597">
        <f>COUNTIFS(
    Table1[Player Name], Table1[[#This Row],[Player Name]],
    Table1[Position], Table1[[#This Row],[Position]]
)</f>
        <v>17</v>
      </c>
      <c r="AM3597" t="str" cm="1">
        <f t="array" ref="AM35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598" spans="1:39" x14ac:dyDescent="0.2">
      <c r="A3598" t="str">
        <f>TEXT(Table1[[#This Row],[Date]],"yyyymmdd") &amp; "_" &amp; (LEFT(D3598,3) &amp; "_" &amp; LEFT(E3598,3) &amp; "_" &amp; (Table1[[#This Row],[Game_no.]]))</f>
        <v>20260329_UC_Wes_1</v>
      </c>
      <c r="B3598" s="1">
        <v>46110</v>
      </c>
      <c r="C3598" s="3">
        <v>1</v>
      </c>
      <c r="D3598" t="s">
        <v>201</v>
      </c>
      <c r="E3598" t="s">
        <v>152</v>
      </c>
      <c r="F3598" t="s">
        <v>152</v>
      </c>
      <c r="G3598" t="s">
        <v>201</v>
      </c>
      <c r="H3598" t="s">
        <v>162</v>
      </c>
      <c r="I3598" t="str">
        <f>TRIM(SUBSTITUTE(Table1[[#This Row],[Player]], " ", ""))</f>
        <v>P.Tucker</v>
      </c>
      <c r="J3598">
        <v>2</v>
      </c>
      <c r="K3598">
        <v>0</v>
      </c>
      <c r="L3598">
        <v>0</v>
      </c>
      <c r="M3598">
        <v>0</v>
      </c>
      <c r="N3598">
        <v>1</v>
      </c>
      <c r="O3598">
        <v>1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f t="shared" si="156"/>
        <v>0</v>
      </c>
      <c r="W3598" t="s">
        <v>57</v>
      </c>
      <c r="X3598" s="3">
        <v>1</v>
      </c>
      <c r="Y3598">
        <v>0</v>
      </c>
      <c r="AF3598">
        <f>Table1[[#This Row],[AB]]+Table1[[#This Row],[BB]]+Table1[[#This Row],[SF]]</f>
        <v>3</v>
      </c>
      <c r="AG3598">
        <f>Table1[[#This Row],[H]]+Table1[[#This Row],[BB]]</f>
        <v>1</v>
      </c>
      <c r="AH3598">
        <f>Table1[[#This Row],[H]]-Table1[[#This Row],[2B]]-Table1[[#This Row],[3B]]-Table1[[#This Row],[HR]]</f>
        <v>0</v>
      </c>
      <c r="AI3598" s="3">
        <f>IF(Table1[[#This Row],[Team_Game_Number]] &gt;_xlfn.MAXIFS(Table1[Team_Game_Number],Table1[Team],Table1[[#This Row],[Team]]) - 5,1,0)</f>
        <v>1</v>
      </c>
      <c r="AJ3598" cm="1">
        <f t="array" ref="AJ3598">MATCH(Table1[[#This Row],[Game_ID]],_xlfn.UNIQUE(_xlfn._xlws.FILTER(Table1[Game_ID],Table1[Team]=Table1[[#This Row],[Team]])),0)</f>
        <v>26</v>
      </c>
      <c r="AK3598">
        <f>IF(Table1[[#This Row],[Last5_Flag]]=1,1,0)</f>
        <v>1</v>
      </c>
      <c r="AL3598">
        <f>COUNTIFS(
    Table1[Player Name], Table1[[#This Row],[Player Name]],
    Table1[Position], Table1[[#This Row],[Position]]
)</f>
        <v>20</v>
      </c>
      <c r="AM3598" t="str" cm="1">
        <f t="array" ref="AM35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599" spans="1:39" x14ac:dyDescent="0.2">
      <c r="A3599" t="str">
        <f>TEXT(Table1[[#This Row],[Date]],"yyyymmdd") &amp; "_" &amp; (LEFT(D3599,3) &amp; "_" &amp; LEFT(E3599,3) &amp; "_" &amp; (Table1[[#This Row],[Game_no.]]))</f>
        <v>20260329_UC_Wes_1</v>
      </c>
      <c r="B3599" s="1">
        <v>46110</v>
      </c>
      <c r="C3599" s="3">
        <v>1</v>
      </c>
      <c r="D3599" t="s">
        <v>201</v>
      </c>
      <c r="E3599" t="s">
        <v>152</v>
      </c>
      <c r="F3599" t="s">
        <v>152</v>
      </c>
      <c r="G3599" t="s">
        <v>201</v>
      </c>
      <c r="H3599" t="s">
        <v>156</v>
      </c>
      <c r="I3599" t="str">
        <f>TRIM(SUBSTITUTE(Table1[[#This Row],[Player]], " ", ""))</f>
        <v>S.Simon</v>
      </c>
      <c r="J3599">
        <v>3</v>
      </c>
      <c r="K3599">
        <v>0</v>
      </c>
      <c r="L3599">
        <v>0</v>
      </c>
      <c r="M3599">
        <v>0</v>
      </c>
      <c r="N3599">
        <v>0</v>
      </c>
      <c r="O3599">
        <v>1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f t="shared" si="156"/>
        <v>0</v>
      </c>
      <c r="W3599" t="s">
        <v>48</v>
      </c>
      <c r="X3599" s="3">
        <v>2</v>
      </c>
      <c r="Y3599">
        <v>0</v>
      </c>
      <c r="AF3599">
        <f>Table1[[#This Row],[AB]]+Table1[[#This Row],[BB]]+Table1[[#This Row],[SF]]</f>
        <v>3</v>
      </c>
      <c r="AG3599">
        <f>Table1[[#This Row],[H]]+Table1[[#This Row],[BB]]</f>
        <v>0</v>
      </c>
      <c r="AH3599">
        <f>Table1[[#This Row],[H]]-Table1[[#This Row],[2B]]-Table1[[#This Row],[3B]]-Table1[[#This Row],[HR]]</f>
        <v>0</v>
      </c>
      <c r="AI3599" s="3">
        <f>IF(Table1[[#This Row],[Team_Game_Number]] &gt;_xlfn.MAXIFS(Table1[Team_Game_Number],Table1[Team],Table1[[#This Row],[Team]]) - 5,1,0)</f>
        <v>1</v>
      </c>
      <c r="AJ3599" cm="1">
        <f t="array" ref="AJ3599">MATCH(Table1[[#This Row],[Game_ID]],_xlfn.UNIQUE(_xlfn._xlws.FILTER(Table1[Game_ID],Table1[Team]=Table1[[#This Row],[Team]])),0)</f>
        <v>26</v>
      </c>
      <c r="AK3599">
        <f>IF(Table1[[#This Row],[Last5_Flag]]=1,1,0)</f>
        <v>1</v>
      </c>
      <c r="AL3599">
        <f>COUNTIFS(
    Table1[Player Name], Table1[[#This Row],[Player Name]],
    Table1[Position], Table1[[#This Row],[Position]]
)</f>
        <v>17</v>
      </c>
      <c r="AM3599" t="str" cm="1">
        <f t="array" ref="AM35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600" spans="1:39" x14ac:dyDescent="0.2">
      <c r="A3600" t="str">
        <f>TEXT(Table1[[#This Row],[Date]],"yyyymmdd") &amp; "_" &amp; (LEFT(D3600,3) &amp; "_" &amp; LEFT(E3600,3) &amp; "_" &amp; (Table1[[#This Row],[Game_no.]]))</f>
        <v>20260329_UC_Wes_1</v>
      </c>
      <c r="B3600" s="1">
        <v>46110</v>
      </c>
      <c r="C3600" s="3">
        <v>1</v>
      </c>
      <c r="D3600" t="s">
        <v>201</v>
      </c>
      <c r="E3600" t="s">
        <v>152</v>
      </c>
      <c r="F3600" t="s">
        <v>152</v>
      </c>
      <c r="G3600" t="s">
        <v>201</v>
      </c>
      <c r="H3600" t="s">
        <v>157</v>
      </c>
      <c r="I3600" t="str">
        <f>TRIM(SUBSTITUTE(Table1[[#This Row],[Player]], " ", ""))</f>
        <v>J.Conrad</v>
      </c>
      <c r="J3600">
        <v>3</v>
      </c>
      <c r="K3600">
        <v>0</v>
      </c>
      <c r="L3600">
        <v>0</v>
      </c>
      <c r="M3600">
        <v>0</v>
      </c>
      <c r="N3600">
        <v>0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f t="shared" si="156"/>
        <v>0</v>
      </c>
      <c r="W3600" t="s">
        <v>7</v>
      </c>
      <c r="X3600" s="3">
        <v>3</v>
      </c>
      <c r="Y3600">
        <v>0</v>
      </c>
      <c r="AF3600">
        <f>Table1[[#This Row],[AB]]+Table1[[#This Row],[BB]]+Table1[[#This Row],[SF]]</f>
        <v>3</v>
      </c>
      <c r="AG3600">
        <f>Table1[[#This Row],[H]]+Table1[[#This Row],[BB]]</f>
        <v>0</v>
      </c>
      <c r="AH3600">
        <f>Table1[[#This Row],[H]]-Table1[[#This Row],[2B]]-Table1[[#This Row],[3B]]-Table1[[#This Row],[HR]]</f>
        <v>0</v>
      </c>
      <c r="AI3600" s="3">
        <f>IF(Table1[[#This Row],[Team_Game_Number]] &gt;_xlfn.MAXIFS(Table1[Team_Game_Number],Table1[Team],Table1[[#This Row],[Team]]) - 5,1,0)</f>
        <v>1</v>
      </c>
      <c r="AJ3600" cm="1">
        <f t="array" ref="AJ3600">MATCH(Table1[[#This Row],[Game_ID]],_xlfn.UNIQUE(_xlfn._xlws.FILTER(Table1[Game_ID],Table1[Team]=Table1[[#This Row],[Team]])),0)</f>
        <v>26</v>
      </c>
      <c r="AK3600">
        <f>IF(Table1[[#This Row],[Last5_Flag]]=1,1,0)</f>
        <v>1</v>
      </c>
      <c r="AL3600">
        <f>COUNTIFS(
    Table1[Player Name], Table1[[#This Row],[Player Name]],
    Table1[Position], Table1[[#This Row],[Position]]
)</f>
        <v>26</v>
      </c>
      <c r="AM3600" t="str" cm="1">
        <f t="array" ref="AM36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601" spans="1:39" x14ac:dyDescent="0.2">
      <c r="A3601" t="str">
        <f>TEXT(Table1[[#This Row],[Date]],"yyyymmdd") &amp; "_" &amp; (LEFT(D3601,3) &amp; "_" &amp; LEFT(E3601,3) &amp; "_" &amp; (Table1[[#This Row],[Game_no.]]))</f>
        <v>20260329_UC_Wes_1</v>
      </c>
      <c r="B3601" s="1">
        <v>46110</v>
      </c>
      <c r="C3601" s="3">
        <v>1</v>
      </c>
      <c r="D3601" t="s">
        <v>201</v>
      </c>
      <c r="E3601" t="s">
        <v>152</v>
      </c>
      <c r="F3601" t="s">
        <v>152</v>
      </c>
      <c r="G3601" t="s">
        <v>201</v>
      </c>
      <c r="H3601" t="s">
        <v>159</v>
      </c>
      <c r="I3601" t="str">
        <f>TRIM(SUBSTITUTE(Table1[[#This Row],[Player]], " ", ""))</f>
        <v>R.Mangold</v>
      </c>
      <c r="J3601">
        <v>2</v>
      </c>
      <c r="K3601">
        <v>0</v>
      </c>
      <c r="L3601">
        <v>0</v>
      </c>
      <c r="M3601">
        <v>0</v>
      </c>
      <c r="N3601">
        <v>1</v>
      </c>
      <c r="O3601">
        <v>2</v>
      </c>
      <c r="P3601">
        <v>0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f t="shared" si="156"/>
        <v>0</v>
      </c>
      <c r="W3601" t="s">
        <v>510</v>
      </c>
      <c r="X3601" s="3">
        <v>4</v>
      </c>
      <c r="Y3601">
        <v>0</v>
      </c>
      <c r="AF3601">
        <f>Table1[[#This Row],[AB]]+Table1[[#This Row],[BB]]+Table1[[#This Row],[SF]]</f>
        <v>3</v>
      </c>
      <c r="AG3601">
        <f>Table1[[#This Row],[H]]+Table1[[#This Row],[BB]]</f>
        <v>1</v>
      </c>
      <c r="AH3601">
        <f>Table1[[#This Row],[H]]-Table1[[#This Row],[2B]]-Table1[[#This Row],[3B]]-Table1[[#This Row],[HR]]</f>
        <v>0</v>
      </c>
      <c r="AI3601" s="3">
        <f>IF(Table1[[#This Row],[Team_Game_Number]] &gt;_xlfn.MAXIFS(Table1[Team_Game_Number],Table1[Team],Table1[[#This Row],[Team]]) - 5,1,0)</f>
        <v>1</v>
      </c>
      <c r="AJ3601" cm="1">
        <f t="array" ref="AJ3601">MATCH(Table1[[#This Row],[Game_ID]],_xlfn.UNIQUE(_xlfn._xlws.FILTER(Table1[Game_ID],Table1[Team]=Table1[[#This Row],[Team]])),0)</f>
        <v>26</v>
      </c>
      <c r="AK3601">
        <f>IF(Table1[[#This Row],[Last5_Flag]]=1,1,0)</f>
        <v>1</v>
      </c>
      <c r="AL3601">
        <f>COUNTIFS(
    Table1[Player Name], Table1[[#This Row],[Player Name]],
    Table1[Position], Table1[[#This Row],[Position]]
)</f>
        <v>1</v>
      </c>
      <c r="AM3601" t="str" cm="1">
        <f t="array" ref="AM36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602" spans="1:39" x14ac:dyDescent="0.2">
      <c r="A3602" t="str">
        <f>TEXT(Table1[[#This Row],[Date]],"yyyymmdd") &amp; "_" &amp; (LEFT(D3602,3) &amp; "_" &amp; LEFT(E3602,3) &amp; "_" &amp; (Table1[[#This Row],[Game_no.]]))</f>
        <v>20260329_UC_Wes_1</v>
      </c>
      <c r="B3602" s="1">
        <v>46110</v>
      </c>
      <c r="C3602" s="3">
        <v>1</v>
      </c>
      <c r="D3602" t="s">
        <v>201</v>
      </c>
      <c r="E3602" t="s">
        <v>152</v>
      </c>
      <c r="F3602" t="s">
        <v>152</v>
      </c>
      <c r="G3602" t="s">
        <v>201</v>
      </c>
      <c r="H3602" t="s">
        <v>158</v>
      </c>
      <c r="I3602" t="str">
        <f>TRIM(SUBSTITUTE(Table1[[#This Row],[Player]], " ", ""))</f>
        <v>A.Davis</v>
      </c>
      <c r="J3602">
        <v>3</v>
      </c>
      <c r="K3602">
        <v>0</v>
      </c>
      <c r="L3602">
        <v>0</v>
      </c>
      <c r="M3602">
        <v>0</v>
      </c>
      <c r="N3602">
        <v>0</v>
      </c>
      <c r="O3602">
        <v>3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f t="shared" si="156"/>
        <v>0</v>
      </c>
      <c r="W3602" t="s">
        <v>231</v>
      </c>
      <c r="X3602" s="3">
        <v>5</v>
      </c>
      <c r="Y3602">
        <v>0</v>
      </c>
      <c r="Z3602">
        <v>4</v>
      </c>
      <c r="AA3602">
        <v>6</v>
      </c>
      <c r="AB3602">
        <v>3</v>
      </c>
      <c r="AC3602">
        <v>1</v>
      </c>
      <c r="AD3602">
        <v>1</v>
      </c>
      <c r="AE3602">
        <v>1</v>
      </c>
      <c r="AF3602">
        <f>Table1[[#This Row],[AB]]+Table1[[#This Row],[BB]]+Table1[[#This Row],[SF]]</f>
        <v>3</v>
      </c>
      <c r="AG3602">
        <f>Table1[[#This Row],[H]]+Table1[[#This Row],[BB]]</f>
        <v>0</v>
      </c>
      <c r="AH3602">
        <f>Table1[[#This Row],[H]]-Table1[[#This Row],[2B]]-Table1[[#This Row],[3B]]-Table1[[#This Row],[HR]]</f>
        <v>0</v>
      </c>
      <c r="AI3602" s="3">
        <f>IF(Table1[[#This Row],[Team_Game_Number]] &gt;_xlfn.MAXIFS(Table1[Team_Game_Number],Table1[Team],Table1[[#This Row],[Team]]) - 5,1,0)</f>
        <v>1</v>
      </c>
      <c r="AJ3602" cm="1">
        <f t="array" ref="AJ3602">MATCH(Table1[[#This Row],[Game_ID]],_xlfn.UNIQUE(_xlfn._xlws.FILTER(Table1[Game_ID],Table1[Team]=Table1[[#This Row],[Team]])),0)</f>
        <v>26</v>
      </c>
      <c r="AK3602">
        <f>IF(Table1[[#This Row],[Last5_Flag]]=1,1,0)</f>
        <v>1</v>
      </c>
      <c r="AL3602">
        <f>COUNTIFS(
    Table1[Player Name], Table1[[#This Row],[Player Name]],
    Table1[Position], Table1[[#This Row],[Position]]
)</f>
        <v>6</v>
      </c>
      <c r="AM3602" t="str" cm="1">
        <f t="array" ref="AM36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3603" spans="1:39" x14ac:dyDescent="0.2">
      <c r="A3603" t="str">
        <f>TEXT(Table1[[#This Row],[Date]],"yyyymmdd") &amp; "_" &amp; (LEFT(D3603,3) &amp; "_" &amp; LEFT(E3603,3) &amp; "_" &amp; (Table1[[#This Row],[Game_no.]]))</f>
        <v>20260329_UC_Wes_1</v>
      </c>
      <c r="B3603" s="1">
        <v>46110</v>
      </c>
      <c r="C3603" s="3">
        <v>1</v>
      </c>
      <c r="D3603" t="s">
        <v>201</v>
      </c>
      <c r="E3603" t="s">
        <v>152</v>
      </c>
      <c r="F3603" t="s">
        <v>152</v>
      </c>
      <c r="G3603" t="s">
        <v>201</v>
      </c>
      <c r="H3603" t="s">
        <v>153</v>
      </c>
      <c r="I3603" t="str">
        <f>TRIM(SUBSTITUTE(Table1[[#This Row],[Player]], " ", ""))</f>
        <v>J.Morr</v>
      </c>
      <c r="J3603">
        <v>2</v>
      </c>
      <c r="K3603">
        <v>0</v>
      </c>
      <c r="L3603">
        <v>0</v>
      </c>
      <c r="M3603">
        <v>0</v>
      </c>
      <c r="N3603">
        <v>1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f t="shared" si="156"/>
        <v>0</v>
      </c>
      <c r="W3603" t="s">
        <v>52</v>
      </c>
      <c r="X3603" s="3">
        <v>6</v>
      </c>
      <c r="Y3603">
        <v>1</v>
      </c>
      <c r="AF3603">
        <f>Table1[[#This Row],[AB]]+Table1[[#This Row],[BB]]+Table1[[#This Row],[SF]]</f>
        <v>3</v>
      </c>
      <c r="AG3603">
        <f>Table1[[#This Row],[H]]+Table1[[#This Row],[BB]]</f>
        <v>1</v>
      </c>
      <c r="AH3603">
        <f>Table1[[#This Row],[H]]-Table1[[#This Row],[2B]]-Table1[[#This Row],[3B]]-Table1[[#This Row],[HR]]</f>
        <v>0</v>
      </c>
      <c r="AI3603" s="3">
        <f>IF(Table1[[#This Row],[Team_Game_Number]] &gt;_xlfn.MAXIFS(Table1[Team_Game_Number],Table1[Team],Table1[[#This Row],[Team]]) - 5,1,0)</f>
        <v>1</v>
      </c>
      <c r="AJ3603" cm="1">
        <f t="array" ref="AJ3603">MATCH(Table1[[#This Row],[Game_ID]],_xlfn.UNIQUE(_xlfn._xlws.FILTER(Table1[Game_ID],Table1[Team]=Table1[[#This Row],[Team]])),0)</f>
        <v>26</v>
      </c>
      <c r="AK3603">
        <f>IF(Table1[[#This Row],[Last5_Flag]]=1,1,0)</f>
        <v>1</v>
      </c>
      <c r="AL3603">
        <f>COUNTIFS(
    Table1[Player Name], Table1[[#This Row],[Player Name]],
    Table1[Position], Table1[[#This Row],[Position]]
)</f>
        <v>14</v>
      </c>
      <c r="AM3603" t="str" cm="1">
        <f t="array" ref="AM36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604" spans="1:39" x14ac:dyDescent="0.2">
      <c r="A3604" t="str">
        <f>TEXT(Table1[[#This Row],[Date]],"yyyymmdd") &amp; "_" &amp; (LEFT(D3604,3) &amp; "_" &amp; LEFT(E3604,3) &amp; "_" &amp; (Table1[[#This Row],[Game_no.]]))</f>
        <v>20260329_UC_Wes_1</v>
      </c>
      <c r="B3604" s="1">
        <v>46110</v>
      </c>
      <c r="C3604" s="3">
        <v>1</v>
      </c>
      <c r="D3604" t="s">
        <v>201</v>
      </c>
      <c r="E3604" t="s">
        <v>152</v>
      </c>
      <c r="F3604" t="s">
        <v>152</v>
      </c>
      <c r="G3604" t="s">
        <v>201</v>
      </c>
      <c r="H3604" t="s">
        <v>230</v>
      </c>
      <c r="I3604" t="str">
        <f>TRIM(SUBSTITUTE(Table1[[#This Row],[Player]], " ", ""))</f>
        <v>I.McKee</v>
      </c>
      <c r="J3604">
        <v>2</v>
      </c>
      <c r="K3604">
        <v>0</v>
      </c>
      <c r="L3604">
        <v>1</v>
      </c>
      <c r="M3604">
        <v>0</v>
      </c>
      <c r="N3604">
        <v>0</v>
      </c>
      <c r="O3604">
        <v>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f t="shared" si="156"/>
        <v>1</v>
      </c>
      <c r="W3604" t="s">
        <v>511</v>
      </c>
      <c r="X3604" s="3">
        <v>7</v>
      </c>
      <c r="Y3604">
        <v>1</v>
      </c>
      <c r="AF3604">
        <f>Table1[[#This Row],[AB]]+Table1[[#This Row],[BB]]+Table1[[#This Row],[SF]]</f>
        <v>2</v>
      </c>
      <c r="AG3604">
        <f>Table1[[#This Row],[H]]+Table1[[#This Row],[BB]]</f>
        <v>1</v>
      </c>
      <c r="AH3604">
        <f>Table1[[#This Row],[H]]-Table1[[#This Row],[2B]]-Table1[[#This Row],[3B]]-Table1[[#This Row],[HR]]</f>
        <v>1</v>
      </c>
      <c r="AI3604" s="3">
        <f>IF(Table1[[#This Row],[Team_Game_Number]] &gt;_xlfn.MAXIFS(Table1[Team_Game_Number],Table1[Team],Table1[[#This Row],[Team]]) - 5,1,0)</f>
        <v>1</v>
      </c>
      <c r="AJ3604" cm="1">
        <f t="array" ref="AJ3604">MATCH(Table1[[#This Row],[Game_ID]],_xlfn.UNIQUE(_xlfn._xlws.FILTER(Table1[Game_ID],Table1[Team]=Table1[[#This Row],[Team]])),0)</f>
        <v>26</v>
      </c>
      <c r="AK3604">
        <f>IF(Table1[[#This Row],[Last5_Flag]]=1,1,0)</f>
        <v>1</v>
      </c>
      <c r="AL3604">
        <f>COUNTIFS(
    Table1[Player Name], Table1[[#This Row],[Player Name]],
    Table1[Position], Table1[[#This Row],[Position]]
)</f>
        <v>1</v>
      </c>
      <c r="AM3604" t="str" cm="1">
        <f t="array" ref="AM36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05" spans="1:39" x14ac:dyDescent="0.2">
      <c r="A3605" t="str">
        <f>TEXT(Table1[[#This Row],[Date]],"yyyymmdd") &amp; "_" &amp; (LEFT(D3605,3) &amp; "_" &amp; LEFT(E3605,3) &amp; "_" &amp; (Table1[[#This Row],[Game_no.]]))</f>
        <v>20260329_UC_Wes_1</v>
      </c>
      <c r="B3605" s="1">
        <v>46110</v>
      </c>
      <c r="C3605" s="3">
        <v>1</v>
      </c>
      <c r="D3605" t="s">
        <v>201</v>
      </c>
      <c r="E3605" t="s">
        <v>152</v>
      </c>
      <c r="F3605" t="s">
        <v>152</v>
      </c>
      <c r="G3605" t="s">
        <v>201</v>
      </c>
      <c r="H3605" t="s">
        <v>195</v>
      </c>
      <c r="I3605" t="str">
        <f>TRIM(SUBSTITUTE(Table1[[#This Row],[Player]], " ", ""))</f>
        <v>K.Harris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f t="shared" si="156"/>
        <v>0</v>
      </c>
      <c r="W3605" t="s">
        <v>73</v>
      </c>
      <c r="X3605" s="3"/>
      <c r="Y3605">
        <v>0</v>
      </c>
      <c r="AF3605">
        <f>Table1[[#This Row],[AB]]+Table1[[#This Row],[BB]]+Table1[[#This Row],[SF]]</f>
        <v>0</v>
      </c>
      <c r="AG3605">
        <f>Table1[[#This Row],[H]]+Table1[[#This Row],[BB]]</f>
        <v>0</v>
      </c>
      <c r="AH3605">
        <f>Table1[[#This Row],[H]]-Table1[[#This Row],[2B]]-Table1[[#This Row],[3B]]-Table1[[#This Row],[HR]]</f>
        <v>0</v>
      </c>
      <c r="AI3605" s="3">
        <f>IF(Table1[[#This Row],[Team_Game_Number]] &gt;_xlfn.MAXIFS(Table1[Team_Game_Number],Table1[Team],Table1[[#This Row],[Team]]) - 5,1,0)</f>
        <v>1</v>
      </c>
      <c r="AJ3605" cm="1">
        <f t="array" ref="AJ3605">MATCH(Table1[[#This Row],[Game_ID]],_xlfn.UNIQUE(_xlfn._xlws.FILTER(Table1[Game_ID],Table1[Team]=Table1[[#This Row],[Team]])),0)</f>
        <v>26</v>
      </c>
      <c r="AK3605">
        <f>IF(Table1[[#This Row],[Last5_Flag]]=1,1,0)</f>
        <v>1</v>
      </c>
      <c r="AL3605">
        <f>COUNTIFS(
    Table1[Player Name], Table1[[#This Row],[Player Name]],
    Table1[Position], Table1[[#This Row],[Position]]
)</f>
        <v>11</v>
      </c>
      <c r="AM3605" t="str" cm="1">
        <f t="array" ref="AM36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606" spans="1:39" x14ac:dyDescent="0.2">
      <c r="A3606" t="str">
        <f>TEXT(Table1[[#This Row],[Date]],"yyyymmdd") &amp; "_" &amp; (LEFT(D3606,3) &amp; "_" &amp; LEFT(E3606,3) &amp; "_" &amp; (Table1[[#This Row],[Game_no.]]))</f>
        <v>20260329_UC_Wes_1</v>
      </c>
      <c r="B3606" s="1">
        <v>46110</v>
      </c>
      <c r="C3606" s="3">
        <v>1</v>
      </c>
      <c r="D3606" t="s">
        <v>201</v>
      </c>
      <c r="E3606" t="s">
        <v>152</v>
      </c>
      <c r="F3606" t="s">
        <v>152</v>
      </c>
      <c r="G3606" t="s">
        <v>201</v>
      </c>
      <c r="H3606" t="s">
        <v>161</v>
      </c>
      <c r="I3606" t="str">
        <f>TRIM(SUBSTITUTE(Table1[[#This Row],[Player]], " ", ""))</f>
        <v>K.Pettit</v>
      </c>
      <c r="J3606">
        <v>2</v>
      </c>
      <c r="K3606">
        <v>0</v>
      </c>
      <c r="L3606">
        <v>0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f t="shared" si="156"/>
        <v>0</v>
      </c>
      <c r="W3606" t="s">
        <v>512</v>
      </c>
      <c r="X3606" s="3">
        <v>8</v>
      </c>
      <c r="Y3606">
        <v>0</v>
      </c>
      <c r="AF3606">
        <f>Table1[[#This Row],[AB]]+Table1[[#This Row],[BB]]+Table1[[#This Row],[SF]]</f>
        <v>2</v>
      </c>
      <c r="AG3606">
        <f>Table1[[#This Row],[H]]+Table1[[#This Row],[BB]]</f>
        <v>0</v>
      </c>
      <c r="AH3606">
        <f>Table1[[#This Row],[H]]-Table1[[#This Row],[2B]]-Table1[[#This Row],[3B]]-Table1[[#This Row],[HR]]</f>
        <v>0</v>
      </c>
      <c r="AI3606" s="3">
        <f>IF(Table1[[#This Row],[Team_Game_Number]] &gt;_xlfn.MAXIFS(Table1[Team_Game_Number],Table1[Team],Table1[[#This Row],[Team]]) - 5,1,0)</f>
        <v>1</v>
      </c>
      <c r="AJ3606" cm="1">
        <f t="array" ref="AJ3606">MATCH(Table1[[#This Row],[Game_ID]],_xlfn.UNIQUE(_xlfn._xlws.FILTER(Table1[Game_ID],Table1[Team]=Table1[[#This Row],[Team]])),0)</f>
        <v>26</v>
      </c>
      <c r="AK3606">
        <f>IF(Table1[[#This Row],[Last5_Flag]]=1,1,0)</f>
        <v>1</v>
      </c>
      <c r="AL3606">
        <f>COUNTIFS(
    Table1[Player Name], Table1[[#This Row],[Player Name]],
    Table1[Position], Table1[[#This Row],[Position]]
)</f>
        <v>1</v>
      </c>
      <c r="AM3606" t="str" cm="1">
        <f t="array" ref="AM36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07" spans="1:39" x14ac:dyDescent="0.2">
      <c r="A3607" t="str">
        <f>TEXT(Table1[[#This Row],[Date]],"yyyymmdd") &amp; "_" &amp; (LEFT(D3607,3) &amp; "_" &amp; LEFT(E3607,3) &amp; "_" &amp; (Table1[[#This Row],[Game_no.]]))</f>
        <v>20260329_UC_Wes_1</v>
      </c>
      <c r="B3607" s="1">
        <v>46110</v>
      </c>
      <c r="C3607" s="3">
        <v>1</v>
      </c>
      <c r="D3607" t="s">
        <v>201</v>
      </c>
      <c r="E3607" t="s">
        <v>152</v>
      </c>
      <c r="F3607" t="s">
        <v>152</v>
      </c>
      <c r="G3607" t="s">
        <v>201</v>
      </c>
      <c r="H3607" t="s">
        <v>235</v>
      </c>
      <c r="I3607" t="str">
        <f>TRIM(SUBSTITUTE(Table1[[#This Row],[Player]], " ", ""))</f>
        <v>A.Tapman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f t="shared" si="156"/>
        <v>0</v>
      </c>
      <c r="W3607" t="s">
        <v>58</v>
      </c>
      <c r="X3607" s="3"/>
      <c r="Y3607">
        <v>0</v>
      </c>
      <c r="Z3607">
        <v>2</v>
      </c>
      <c r="AA3607">
        <v>2</v>
      </c>
      <c r="AB3607">
        <v>0</v>
      </c>
      <c r="AC3607">
        <v>0</v>
      </c>
      <c r="AD3607">
        <v>0</v>
      </c>
      <c r="AE3607">
        <v>0</v>
      </c>
      <c r="AF3607">
        <f>Table1[[#This Row],[AB]]+Table1[[#This Row],[BB]]+Table1[[#This Row],[SF]]</f>
        <v>0</v>
      </c>
      <c r="AG3607">
        <f>Table1[[#This Row],[H]]+Table1[[#This Row],[BB]]</f>
        <v>0</v>
      </c>
      <c r="AH3607">
        <f>Table1[[#This Row],[H]]-Table1[[#This Row],[2B]]-Table1[[#This Row],[3B]]-Table1[[#This Row],[HR]]</f>
        <v>0</v>
      </c>
      <c r="AI3607" s="3">
        <f>IF(Table1[[#This Row],[Team_Game_Number]] &gt;_xlfn.MAXIFS(Table1[Team_Game_Number],Table1[Team],Table1[[#This Row],[Team]]) - 5,1,0)</f>
        <v>1</v>
      </c>
      <c r="AJ3607" cm="1">
        <f t="array" ref="AJ3607">MATCH(Table1[[#This Row],[Game_ID]],_xlfn.UNIQUE(_xlfn._xlws.FILTER(Table1[Game_ID],Table1[Team]=Table1[[#This Row],[Team]])),0)</f>
        <v>26</v>
      </c>
      <c r="AK3607">
        <f>IF(Table1[[#This Row],[Last5_Flag]]=1,1,0)</f>
        <v>1</v>
      </c>
      <c r="AL3607">
        <f>COUNTIFS(
    Table1[Player Name], Table1[[#This Row],[Player Name]],
    Table1[Position], Table1[[#This Row],[Position]]
)</f>
        <v>8</v>
      </c>
      <c r="AM3607" t="str" cm="1">
        <f t="array" ref="AM36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08" spans="1:39" x14ac:dyDescent="0.2">
      <c r="A3608" t="str">
        <f>TEXT(Table1[[#This Row],[Date]],"yyyymmdd") &amp; "_" &amp; (LEFT(D3608,3) &amp; "_" &amp; LEFT(E3608,3) &amp; "_" &amp; (Table1[[#This Row],[Game_no.]]))</f>
        <v>20260329_UC_Wes_1</v>
      </c>
      <c r="B3608" s="1">
        <v>46110</v>
      </c>
      <c r="C3608" s="3">
        <v>1</v>
      </c>
      <c r="D3608" t="s">
        <v>201</v>
      </c>
      <c r="E3608" t="s">
        <v>152</v>
      </c>
      <c r="F3608" t="s">
        <v>152</v>
      </c>
      <c r="G3608" t="s">
        <v>201</v>
      </c>
      <c r="H3608" t="s">
        <v>197</v>
      </c>
      <c r="I3608" t="str">
        <f>TRIM(SUBSTITUTE(Table1[[#This Row],[Player]], " ", ""))</f>
        <v>D.Deitrick</v>
      </c>
      <c r="J3608">
        <v>2</v>
      </c>
      <c r="K3608">
        <v>0</v>
      </c>
      <c r="L3608">
        <v>0</v>
      </c>
      <c r="M3608">
        <v>0</v>
      </c>
      <c r="N3608">
        <v>0</v>
      </c>
      <c r="O3608">
        <v>2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f t="shared" si="156"/>
        <v>0</v>
      </c>
      <c r="W3608" t="s">
        <v>53</v>
      </c>
      <c r="X3608" s="3">
        <v>9</v>
      </c>
      <c r="Y3608">
        <v>0</v>
      </c>
      <c r="AF3608">
        <f>Table1[[#This Row],[AB]]+Table1[[#This Row],[BB]]+Table1[[#This Row],[SF]]</f>
        <v>2</v>
      </c>
      <c r="AG3608">
        <f>Table1[[#This Row],[H]]+Table1[[#This Row],[BB]]</f>
        <v>0</v>
      </c>
      <c r="AH3608">
        <f>Table1[[#This Row],[H]]-Table1[[#This Row],[2B]]-Table1[[#This Row],[3B]]-Table1[[#This Row],[HR]]</f>
        <v>0</v>
      </c>
      <c r="AI3608" s="3">
        <f>IF(Table1[[#This Row],[Team_Game_Number]] &gt;_xlfn.MAXIFS(Table1[Team_Game_Number],Table1[Team],Table1[[#This Row],[Team]]) - 5,1,0)</f>
        <v>1</v>
      </c>
      <c r="AJ3608" cm="1">
        <f t="array" ref="AJ3608">MATCH(Table1[[#This Row],[Game_ID]],_xlfn.UNIQUE(_xlfn._xlws.FILTER(Table1[Game_ID],Table1[Team]=Table1[[#This Row],[Team]])),0)</f>
        <v>26</v>
      </c>
      <c r="AK3608">
        <f>IF(Table1[[#This Row],[Last5_Flag]]=1,1,0)</f>
        <v>1</v>
      </c>
      <c r="AL3608">
        <f>COUNTIFS(
    Table1[Player Name], Table1[[#This Row],[Player Name]],
    Table1[Position], Table1[[#This Row],[Position]]
)</f>
        <v>9</v>
      </c>
      <c r="AM3608" t="str" cm="1">
        <f t="array" ref="AM36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609" spans="1:39" x14ac:dyDescent="0.2">
      <c r="A3609" t="str">
        <f>TEXT(Table1[[#This Row],[Date]],"yyyymmdd") &amp; "_" &amp; (LEFT(D3609,3) &amp; "_" &amp; LEFT(E3609,3) &amp; "_" &amp; (Table1[[#This Row],[Game_no.]]))</f>
        <v>20260329_UC_Wes_1</v>
      </c>
      <c r="B3609" s="1">
        <v>46110</v>
      </c>
      <c r="C3609" s="3">
        <v>1</v>
      </c>
      <c r="D3609" t="s">
        <v>201</v>
      </c>
      <c r="E3609" t="s">
        <v>152</v>
      </c>
      <c r="F3609" t="s">
        <v>152</v>
      </c>
      <c r="G3609" t="s">
        <v>201</v>
      </c>
      <c r="H3609" t="s">
        <v>160</v>
      </c>
      <c r="I3609" t="str">
        <f>TRIM(SUBSTITUTE(Table1[[#This Row],[Player]], " ", ""))</f>
        <v>M.Johnson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f t="shared" si="156"/>
        <v>0</v>
      </c>
      <c r="W3609" t="s">
        <v>54</v>
      </c>
      <c r="X3609" s="3"/>
      <c r="Y3609">
        <v>0</v>
      </c>
      <c r="AF3609">
        <f>Table1[[#This Row],[AB]]+Table1[[#This Row],[BB]]+Table1[[#This Row],[SF]]</f>
        <v>0</v>
      </c>
      <c r="AG3609">
        <f>Table1[[#This Row],[H]]+Table1[[#This Row],[BB]]</f>
        <v>0</v>
      </c>
      <c r="AH3609">
        <f>Table1[[#This Row],[H]]-Table1[[#This Row],[2B]]-Table1[[#This Row],[3B]]-Table1[[#This Row],[HR]]</f>
        <v>0</v>
      </c>
      <c r="AI3609" s="3">
        <f>IF(Table1[[#This Row],[Team_Game_Number]] &gt;_xlfn.MAXIFS(Table1[Team_Game_Number],Table1[Team],Table1[[#This Row],[Team]]) - 5,1,0)</f>
        <v>1</v>
      </c>
      <c r="AJ3609" cm="1">
        <f t="array" ref="AJ3609">MATCH(Table1[[#This Row],[Game_ID]],_xlfn.UNIQUE(_xlfn._xlws.FILTER(Table1[Game_ID],Table1[Team]=Table1[[#This Row],[Team]])),0)</f>
        <v>26</v>
      </c>
      <c r="AK3609">
        <f>IF(Table1[[#This Row],[Last5_Flag]]=1,1,0)</f>
        <v>1</v>
      </c>
      <c r="AL3609">
        <f>COUNTIFS(
    Table1[Player Name], Table1[[#This Row],[Player Name]],
    Table1[Position], Table1[[#This Row],[Position]]
)</f>
        <v>2</v>
      </c>
      <c r="AM3609" t="str" cm="1">
        <f t="array" ref="AM36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610" spans="1:39" x14ac:dyDescent="0.2">
      <c r="A3610" t="str">
        <f>TEXT(Table1[[#This Row],[Date]],"yyyymmdd") &amp; "_" &amp; (LEFT(D3610,3) &amp; "_" &amp; LEFT(E3610,3) &amp; "_" &amp; (Table1[[#This Row],[Game_no.]]))</f>
        <v>20260329_Sal_Fai_1</v>
      </c>
      <c r="B3610" s="1">
        <v>46110</v>
      </c>
      <c r="C3610" s="3">
        <v>1</v>
      </c>
      <c r="D3610" t="s">
        <v>427</v>
      </c>
      <c r="E3610" t="s">
        <v>168</v>
      </c>
      <c r="F3610" t="s">
        <v>427</v>
      </c>
      <c r="G3610" t="s">
        <v>168</v>
      </c>
      <c r="H3610" t="s">
        <v>468</v>
      </c>
      <c r="I3610" t="str">
        <f>TRIM(SUBSTITUTE(Table1[[#This Row],[Player]], " ", ""))</f>
        <v>B.Ortiz</v>
      </c>
      <c r="J3610">
        <v>3</v>
      </c>
      <c r="K3610">
        <v>0</v>
      </c>
      <c r="L3610">
        <v>1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f t="shared" si="156"/>
        <v>1</v>
      </c>
      <c r="W3610" t="s">
        <v>48</v>
      </c>
      <c r="X3610" s="3">
        <v>1</v>
      </c>
      <c r="Y3610">
        <v>1</v>
      </c>
      <c r="AF3610">
        <f>Table1[[#This Row],[AB]]+Table1[[#This Row],[BB]]+Table1[[#This Row],[SF]]</f>
        <v>3</v>
      </c>
      <c r="AG3610">
        <f>Table1[[#This Row],[H]]+Table1[[#This Row],[BB]]</f>
        <v>1</v>
      </c>
      <c r="AH3610">
        <f>Table1[[#This Row],[H]]-Table1[[#This Row],[2B]]-Table1[[#This Row],[3B]]-Table1[[#This Row],[HR]]</f>
        <v>1</v>
      </c>
      <c r="AI3610" s="3">
        <f>IF(Table1[[#This Row],[Team_Game_Number]] &gt;_xlfn.MAXIFS(Table1[Team_Game_Number],Table1[Team],Table1[[#This Row],[Team]]) - 5,1,0)</f>
        <v>1</v>
      </c>
      <c r="AJ3610" cm="1">
        <f t="array" ref="AJ3610">MATCH(Table1[[#This Row],[Game_ID]],_xlfn.UNIQUE(_xlfn._xlws.FILTER(Table1[Game_ID],Table1[Team]=Table1[[#This Row],[Team]])),0)</f>
        <v>8</v>
      </c>
      <c r="AK3610">
        <f>IF(Table1[[#This Row],[Last5_Flag]]=1,1,0)</f>
        <v>1</v>
      </c>
      <c r="AL3610">
        <f>COUNTIFS(
    Table1[Player Name], Table1[[#This Row],[Player Name]],
    Table1[Position], Table1[[#This Row],[Position]]
)</f>
        <v>9</v>
      </c>
      <c r="AM3610" t="str" cm="1">
        <f t="array" ref="AM36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611" spans="1:39" x14ac:dyDescent="0.2">
      <c r="A3611" t="str">
        <f>TEXT(Table1[[#This Row],[Date]],"yyyymmdd") &amp; "_" &amp; (LEFT(D3611,3) &amp; "_" &amp; LEFT(E3611,3) &amp; "_" &amp; (Table1[[#This Row],[Game_no.]]))</f>
        <v>20260329_Sal_Fai_1</v>
      </c>
      <c r="B3611" s="1">
        <v>46110</v>
      </c>
      <c r="C3611" s="3">
        <v>1</v>
      </c>
      <c r="D3611" t="s">
        <v>427</v>
      </c>
      <c r="E3611" t="s">
        <v>168</v>
      </c>
      <c r="F3611" t="s">
        <v>427</v>
      </c>
      <c r="G3611" t="s">
        <v>168</v>
      </c>
      <c r="H3611" t="s">
        <v>473</v>
      </c>
      <c r="I3611" t="str">
        <f>TRIM(SUBSTITUTE(Table1[[#This Row],[Player]], " ", ""))</f>
        <v>B.Wise</v>
      </c>
      <c r="J3611">
        <v>3</v>
      </c>
      <c r="K3611">
        <v>0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f t="shared" si="156"/>
        <v>0</v>
      </c>
      <c r="W3611" t="s">
        <v>424</v>
      </c>
      <c r="X3611" s="3">
        <v>2</v>
      </c>
      <c r="Y3611">
        <v>0</v>
      </c>
      <c r="Z3611">
        <v>2</v>
      </c>
      <c r="AA3611">
        <v>1</v>
      </c>
      <c r="AB3611">
        <v>2</v>
      </c>
      <c r="AC3611">
        <v>0</v>
      </c>
      <c r="AD3611">
        <v>1</v>
      </c>
      <c r="AE3611">
        <v>4</v>
      </c>
      <c r="AF3611">
        <f>Table1[[#This Row],[AB]]+Table1[[#This Row],[BB]]+Table1[[#This Row],[SF]]</f>
        <v>3</v>
      </c>
      <c r="AG3611">
        <f>Table1[[#This Row],[H]]+Table1[[#This Row],[BB]]</f>
        <v>0</v>
      </c>
      <c r="AH3611">
        <f>Table1[[#This Row],[H]]-Table1[[#This Row],[2B]]-Table1[[#This Row],[3B]]-Table1[[#This Row],[HR]]</f>
        <v>0</v>
      </c>
      <c r="AI3611" s="3">
        <f>IF(Table1[[#This Row],[Team_Game_Number]] &gt;_xlfn.MAXIFS(Table1[Team_Game_Number],Table1[Team],Table1[[#This Row],[Team]]) - 5,1,0)</f>
        <v>1</v>
      </c>
      <c r="AJ3611" cm="1">
        <f t="array" ref="AJ3611">MATCH(Table1[[#This Row],[Game_ID]],_xlfn.UNIQUE(_xlfn._xlws.FILTER(Table1[Game_ID],Table1[Team]=Table1[[#This Row],[Team]])),0)</f>
        <v>8</v>
      </c>
      <c r="AK3611">
        <f>IF(Table1[[#This Row],[Last5_Flag]]=1,1,0)</f>
        <v>1</v>
      </c>
      <c r="AL3611">
        <f>COUNTIFS(
    Table1[Player Name], Table1[[#This Row],[Player Name]],
    Table1[Position], Table1[[#This Row],[Position]]
)</f>
        <v>2</v>
      </c>
      <c r="AM3611" t="str" cm="1">
        <f t="array" ref="AM36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612" spans="1:39" x14ac:dyDescent="0.2">
      <c r="A3612" t="str">
        <f>TEXT(Table1[[#This Row],[Date]],"yyyymmdd") &amp; "_" &amp; (LEFT(D3612,3) &amp; "_" &amp; LEFT(E3612,3) &amp; "_" &amp; (Table1[[#This Row],[Game_no.]]))</f>
        <v>20260329_Sal_Fai_1</v>
      </c>
      <c r="B3612" s="1">
        <v>46110</v>
      </c>
      <c r="C3612" s="3">
        <v>1</v>
      </c>
      <c r="D3612" t="s">
        <v>427</v>
      </c>
      <c r="E3612" t="s">
        <v>168</v>
      </c>
      <c r="F3612" t="s">
        <v>427</v>
      </c>
      <c r="G3612" t="s">
        <v>168</v>
      </c>
      <c r="H3612" t="s">
        <v>490</v>
      </c>
      <c r="I3612" t="str">
        <f>TRIM(SUBSTITUTE(Table1[[#This Row],[Player]], " ", ""))</f>
        <v>J.Gledhill</v>
      </c>
      <c r="J3612">
        <v>3</v>
      </c>
      <c r="K3612">
        <v>0</v>
      </c>
      <c r="L3612">
        <v>0</v>
      </c>
      <c r="M3612">
        <v>0</v>
      </c>
      <c r="N3612">
        <v>0</v>
      </c>
      <c r="O3612">
        <v>2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f t="shared" si="156"/>
        <v>0</v>
      </c>
      <c r="W3612" t="s">
        <v>50</v>
      </c>
      <c r="X3612" s="3">
        <v>3</v>
      </c>
      <c r="Y3612">
        <v>0</v>
      </c>
      <c r="AF3612">
        <f>Table1[[#This Row],[AB]]+Table1[[#This Row],[BB]]+Table1[[#This Row],[SF]]</f>
        <v>3</v>
      </c>
      <c r="AG3612">
        <f>Table1[[#This Row],[H]]+Table1[[#This Row],[BB]]</f>
        <v>0</v>
      </c>
      <c r="AH3612">
        <f>Table1[[#This Row],[H]]-Table1[[#This Row],[2B]]-Table1[[#This Row],[3B]]-Table1[[#This Row],[HR]]</f>
        <v>0</v>
      </c>
      <c r="AI3612" s="3">
        <f>IF(Table1[[#This Row],[Team_Game_Number]] &gt;_xlfn.MAXIFS(Table1[Team_Game_Number],Table1[Team],Table1[[#This Row],[Team]]) - 5,1,0)</f>
        <v>1</v>
      </c>
      <c r="AJ3612" cm="1">
        <f t="array" ref="AJ3612">MATCH(Table1[[#This Row],[Game_ID]],_xlfn.UNIQUE(_xlfn._xlws.FILTER(Table1[Game_ID],Table1[Team]=Table1[[#This Row],[Team]])),0)</f>
        <v>8</v>
      </c>
      <c r="AK3612">
        <f>IF(Table1[[#This Row],[Last5_Flag]]=1,1,0)</f>
        <v>1</v>
      </c>
      <c r="AL3612">
        <f>COUNTIFS(
    Table1[Player Name], Table1[[#This Row],[Player Name]],
    Table1[Position], Table1[[#This Row],[Position]]
)</f>
        <v>5</v>
      </c>
      <c r="AM3612" t="str" cm="1">
        <f t="array" ref="AM36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613" spans="1:39" x14ac:dyDescent="0.2">
      <c r="A3613" t="str">
        <f>TEXT(Table1[[#This Row],[Date]],"yyyymmdd") &amp; "_" &amp; (LEFT(D3613,3) &amp; "_" &amp; LEFT(E3613,3) &amp; "_" &amp; (Table1[[#This Row],[Game_no.]]))</f>
        <v>20260329_Sal_Fai_1</v>
      </c>
      <c r="B3613" s="1">
        <v>46110</v>
      </c>
      <c r="C3613" s="3">
        <v>1</v>
      </c>
      <c r="D3613" t="s">
        <v>427</v>
      </c>
      <c r="E3613" t="s">
        <v>168</v>
      </c>
      <c r="F3613" t="s">
        <v>427</v>
      </c>
      <c r="G3613" t="s">
        <v>168</v>
      </c>
      <c r="H3613" t="s">
        <v>474</v>
      </c>
      <c r="I3613" t="str">
        <f>TRIM(SUBSTITUTE(Table1[[#This Row],[Player]], " ", ""))</f>
        <v>A.Jacobs</v>
      </c>
      <c r="J3613">
        <v>3</v>
      </c>
      <c r="K3613">
        <v>1</v>
      </c>
      <c r="L3613">
        <v>1</v>
      </c>
      <c r="M3613">
        <v>0</v>
      </c>
      <c r="N3613">
        <v>0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f t="shared" si="156"/>
        <v>1</v>
      </c>
      <c r="W3613" t="s">
        <v>43</v>
      </c>
      <c r="X3613" s="3">
        <v>4</v>
      </c>
      <c r="Y3613">
        <v>0</v>
      </c>
      <c r="AF3613">
        <f>Table1[[#This Row],[AB]]+Table1[[#This Row],[BB]]+Table1[[#This Row],[SF]]</f>
        <v>3</v>
      </c>
      <c r="AG3613">
        <f>Table1[[#This Row],[H]]+Table1[[#This Row],[BB]]</f>
        <v>1</v>
      </c>
      <c r="AH3613">
        <f>Table1[[#This Row],[H]]-Table1[[#This Row],[2B]]-Table1[[#This Row],[3B]]-Table1[[#This Row],[HR]]</f>
        <v>1</v>
      </c>
      <c r="AI3613" s="3">
        <f>IF(Table1[[#This Row],[Team_Game_Number]] &gt;_xlfn.MAXIFS(Table1[Team_Game_Number],Table1[Team],Table1[[#This Row],[Team]]) - 5,1,0)</f>
        <v>1</v>
      </c>
      <c r="AJ3613" cm="1">
        <f t="array" ref="AJ3613">MATCH(Table1[[#This Row],[Game_ID]],_xlfn.UNIQUE(_xlfn._xlws.FILTER(Table1[Game_ID],Table1[Team]=Table1[[#This Row],[Team]])),0)</f>
        <v>8</v>
      </c>
      <c r="AK3613">
        <f>IF(Table1[[#This Row],[Last5_Flag]]=1,1,0)</f>
        <v>1</v>
      </c>
      <c r="AL3613">
        <f>COUNTIFS(
    Table1[Player Name], Table1[[#This Row],[Player Name]],
    Table1[Position], Table1[[#This Row],[Position]]
)</f>
        <v>7</v>
      </c>
      <c r="AM3613" t="str" cm="1">
        <f t="array" ref="AM36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14" spans="1:39" x14ac:dyDescent="0.2">
      <c r="A3614" t="str">
        <f>TEXT(Table1[[#This Row],[Date]],"yyyymmdd") &amp; "_" &amp; (LEFT(D3614,3) &amp; "_" &amp; LEFT(E3614,3) &amp; "_" &amp; (Table1[[#This Row],[Game_no.]]))</f>
        <v>20260329_Sal_Fai_1</v>
      </c>
      <c r="B3614" s="1">
        <v>46110</v>
      </c>
      <c r="C3614" s="3">
        <v>1</v>
      </c>
      <c r="D3614" t="s">
        <v>427</v>
      </c>
      <c r="E3614" t="s">
        <v>168</v>
      </c>
      <c r="F3614" t="s">
        <v>427</v>
      </c>
      <c r="G3614" t="s">
        <v>168</v>
      </c>
      <c r="H3614" t="s">
        <v>471</v>
      </c>
      <c r="I3614" t="str">
        <f>TRIM(SUBSTITUTE(Table1[[#This Row],[Player]], " ", ""))</f>
        <v>K.Lemley</v>
      </c>
      <c r="J3614">
        <v>2</v>
      </c>
      <c r="K3614">
        <v>0</v>
      </c>
      <c r="L3614">
        <v>1</v>
      </c>
      <c r="M3614">
        <v>0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f t="shared" si="156"/>
        <v>1</v>
      </c>
      <c r="W3614" t="s">
        <v>54</v>
      </c>
      <c r="X3614" s="3">
        <v>5</v>
      </c>
      <c r="Y3614">
        <v>0</v>
      </c>
      <c r="AF3614">
        <f>Table1[[#This Row],[AB]]+Table1[[#This Row],[BB]]+Table1[[#This Row],[SF]]</f>
        <v>3</v>
      </c>
      <c r="AG3614">
        <f>Table1[[#This Row],[H]]+Table1[[#This Row],[BB]]</f>
        <v>2</v>
      </c>
      <c r="AH3614">
        <f>Table1[[#This Row],[H]]-Table1[[#This Row],[2B]]-Table1[[#This Row],[3B]]-Table1[[#This Row],[HR]]</f>
        <v>1</v>
      </c>
      <c r="AI3614" s="3">
        <f>IF(Table1[[#This Row],[Team_Game_Number]] &gt;_xlfn.MAXIFS(Table1[Team_Game_Number],Table1[Team],Table1[[#This Row],[Team]]) - 5,1,0)</f>
        <v>1</v>
      </c>
      <c r="AJ3614" cm="1">
        <f t="array" ref="AJ3614">MATCH(Table1[[#This Row],[Game_ID]],_xlfn.UNIQUE(_xlfn._xlws.FILTER(Table1[Game_ID],Table1[Team]=Table1[[#This Row],[Team]])),0)</f>
        <v>8</v>
      </c>
      <c r="AK3614">
        <f>IF(Table1[[#This Row],[Last5_Flag]]=1,1,0)</f>
        <v>1</v>
      </c>
      <c r="AL3614">
        <f>COUNTIFS(
    Table1[Player Name], Table1[[#This Row],[Player Name]],
    Table1[Position], Table1[[#This Row],[Position]]
)</f>
        <v>2</v>
      </c>
      <c r="AM3614" t="str" cm="1">
        <f t="array" ref="AM36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15" spans="1:39" x14ac:dyDescent="0.2">
      <c r="A3615" t="str">
        <f>TEXT(Table1[[#This Row],[Date]],"yyyymmdd") &amp; "_" &amp; (LEFT(D3615,3) &amp; "_" &amp; LEFT(E3615,3) &amp; "_" &amp; (Table1[[#This Row],[Game_no.]]))</f>
        <v>20260329_Sal_Fai_1</v>
      </c>
      <c r="B3615" s="1">
        <v>46110</v>
      </c>
      <c r="C3615" s="3">
        <v>1</v>
      </c>
      <c r="D3615" t="s">
        <v>427</v>
      </c>
      <c r="E3615" t="s">
        <v>168</v>
      </c>
      <c r="F3615" t="s">
        <v>427</v>
      </c>
      <c r="G3615" t="s">
        <v>168</v>
      </c>
      <c r="H3615" t="s">
        <v>480</v>
      </c>
      <c r="I3615" t="str">
        <f>TRIM(SUBSTITUTE(Table1[[#This Row],[Player]], " ", ""))</f>
        <v>A.Shrieve</v>
      </c>
      <c r="J3615">
        <v>3</v>
      </c>
      <c r="K3615">
        <v>0</v>
      </c>
      <c r="L3615">
        <v>1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f t="shared" si="156"/>
        <v>1</v>
      </c>
      <c r="W3615" t="s">
        <v>53</v>
      </c>
      <c r="X3615" s="3">
        <v>6</v>
      </c>
      <c r="Y3615">
        <v>0</v>
      </c>
      <c r="AF3615">
        <f>Table1[[#This Row],[AB]]+Table1[[#This Row],[BB]]+Table1[[#This Row],[SF]]</f>
        <v>3</v>
      </c>
      <c r="AG3615">
        <f>Table1[[#This Row],[H]]+Table1[[#This Row],[BB]]</f>
        <v>1</v>
      </c>
      <c r="AH3615">
        <f>Table1[[#This Row],[H]]-Table1[[#This Row],[2B]]-Table1[[#This Row],[3B]]-Table1[[#This Row],[HR]]</f>
        <v>1</v>
      </c>
      <c r="AI3615" s="3">
        <f>IF(Table1[[#This Row],[Team_Game_Number]] &gt;_xlfn.MAXIFS(Table1[Team_Game_Number],Table1[Team],Table1[[#This Row],[Team]]) - 5,1,0)</f>
        <v>1</v>
      </c>
      <c r="AJ3615" cm="1">
        <f t="array" ref="AJ3615">MATCH(Table1[[#This Row],[Game_ID]],_xlfn.UNIQUE(_xlfn._xlws.FILTER(Table1[Game_ID],Table1[Team]=Table1[[#This Row],[Team]])),0)</f>
        <v>8</v>
      </c>
      <c r="AK3615">
        <f>IF(Table1[[#This Row],[Last5_Flag]]=1,1,0)</f>
        <v>1</v>
      </c>
      <c r="AL3615">
        <f>COUNTIFS(
    Table1[Player Name], Table1[[#This Row],[Player Name]],
    Table1[Position], Table1[[#This Row],[Position]]
)</f>
        <v>4</v>
      </c>
      <c r="AM3615" t="str" cm="1">
        <f t="array" ref="AM36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616" spans="1:39" x14ac:dyDescent="0.2">
      <c r="A3616" t="str">
        <f>TEXT(Table1[[#This Row],[Date]],"yyyymmdd") &amp; "_" &amp; (LEFT(D3616,3) &amp; "_" &amp; LEFT(E3616,3) &amp; "_" &amp; (Table1[[#This Row],[Game_no.]]))</f>
        <v>20260329_Sal_Fai_1</v>
      </c>
      <c r="B3616" s="1">
        <v>46110</v>
      </c>
      <c r="C3616" s="3">
        <v>1</v>
      </c>
      <c r="D3616" t="s">
        <v>427</v>
      </c>
      <c r="E3616" t="s">
        <v>168</v>
      </c>
      <c r="F3616" t="s">
        <v>427</v>
      </c>
      <c r="G3616" t="s">
        <v>168</v>
      </c>
      <c r="H3616" t="s">
        <v>504</v>
      </c>
      <c r="I3616" t="str">
        <f>TRIM(SUBSTITUTE(Table1[[#This Row],[Player]], " ", ""))</f>
        <v>A.Valverde</v>
      </c>
      <c r="J3616">
        <v>3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f t="shared" si="156"/>
        <v>0</v>
      </c>
      <c r="W3616" t="s">
        <v>7</v>
      </c>
      <c r="X3616" s="3">
        <v>7</v>
      </c>
      <c r="Y3616">
        <v>0</v>
      </c>
      <c r="AF3616">
        <f>Table1[[#This Row],[AB]]+Table1[[#This Row],[BB]]+Table1[[#This Row],[SF]]</f>
        <v>3</v>
      </c>
      <c r="AG3616">
        <f>Table1[[#This Row],[H]]+Table1[[#This Row],[BB]]</f>
        <v>0</v>
      </c>
      <c r="AH3616">
        <f>Table1[[#This Row],[H]]-Table1[[#This Row],[2B]]-Table1[[#This Row],[3B]]-Table1[[#This Row],[HR]]</f>
        <v>0</v>
      </c>
      <c r="AI3616" s="3">
        <f>IF(Table1[[#This Row],[Team_Game_Number]] &gt;_xlfn.MAXIFS(Table1[Team_Game_Number],Table1[Team],Table1[[#This Row],[Team]]) - 5,1,0)</f>
        <v>1</v>
      </c>
      <c r="AJ3616" cm="1">
        <f t="array" ref="AJ3616">MATCH(Table1[[#This Row],[Game_ID]],_xlfn.UNIQUE(_xlfn._xlws.FILTER(Table1[Game_ID],Table1[Team]=Table1[[#This Row],[Team]])),0)</f>
        <v>8</v>
      </c>
      <c r="AK3616">
        <f>IF(Table1[[#This Row],[Last5_Flag]]=1,1,0)</f>
        <v>1</v>
      </c>
      <c r="AL3616">
        <f>COUNTIFS(
    Table1[Player Name], Table1[[#This Row],[Player Name]],
    Table1[Position], Table1[[#This Row],[Position]]
)</f>
        <v>5</v>
      </c>
      <c r="AM3616" t="str" cm="1">
        <f t="array" ref="AM36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617" spans="1:39" x14ac:dyDescent="0.2">
      <c r="A3617" t="str">
        <f>TEXT(Table1[[#This Row],[Date]],"yyyymmdd") &amp; "_" &amp; (LEFT(D3617,3) &amp; "_" &amp; LEFT(E3617,3) &amp; "_" &amp; (Table1[[#This Row],[Game_no.]]))</f>
        <v>20260329_Sal_Fai_1</v>
      </c>
      <c r="B3617" s="1">
        <v>46110</v>
      </c>
      <c r="C3617" s="3">
        <v>1</v>
      </c>
      <c r="D3617" t="s">
        <v>427</v>
      </c>
      <c r="E3617" t="s">
        <v>168</v>
      </c>
      <c r="F3617" t="s">
        <v>427</v>
      </c>
      <c r="G3617" t="s">
        <v>168</v>
      </c>
      <c r="H3617" t="s">
        <v>472</v>
      </c>
      <c r="I3617" t="str">
        <f>TRIM(SUBSTITUTE(Table1[[#This Row],[Player]], " ", ""))</f>
        <v>G.Alvaro</v>
      </c>
      <c r="J3617">
        <v>2</v>
      </c>
      <c r="K3617">
        <v>0</v>
      </c>
      <c r="L3617">
        <v>0</v>
      </c>
      <c r="M3617">
        <v>0</v>
      </c>
      <c r="N3617">
        <v>1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f t="shared" si="156"/>
        <v>0</v>
      </c>
      <c r="W3617" t="s">
        <v>52</v>
      </c>
      <c r="X3617" s="3">
        <v>8</v>
      </c>
      <c r="Y3617">
        <v>0</v>
      </c>
      <c r="AF3617">
        <f>Table1[[#This Row],[AB]]+Table1[[#This Row],[BB]]+Table1[[#This Row],[SF]]</f>
        <v>3</v>
      </c>
      <c r="AG3617">
        <f>Table1[[#This Row],[H]]+Table1[[#This Row],[BB]]</f>
        <v>1</v>
      </c>
      <c r="AH3617">
        <f>Table1[[#This Row],[H]]-Table1[[#This Row],[2B]]-Table1[[#This Row],[3B]]-Table1[[#This Row],[HR]]</f>
        <v>0</v>
      </c>
      <c r="AI3617" s="3">
        <f>IF(Table1[[#This Row],[Team_Game_Number]] &gt;_xlfn.MAXIFS(Table1[Team_Game_Number],Table1[Team],Table1[[#This Row],[Team]]) - 5,1,0)</f>
        <v>1</v>
      </c>
      <c r="AJ3617" cm="1">
        <f t="array" ref="AJ3617">MATCH(Table1[[#This Row],[Game_ID]],_xlfn.UNIQUE(_xlfn._xlws.FILTER(Table1[Game_ID],Table1[Team]=Table1[[#This Row],[Team]])),0)</f>
        <v>8</v>
      </c>
      <c r="AK3617">
        <f>IF(Table1[[#This Row],[Last5_Flag]]=1,1,0)</f>
        <v>1</v>
      </c>
      <c r="AL3617">
        <f>COUNTIFS(
    Table1[Player Name], Table1[[#This Row],[Player Name]],
    Table1[Position], Table1[[#This Row],[Position]]
)</f>
        <v>2</v>
      </c>
      <c r="AM3617" t="str" cm="1">
        <f t="array" ref="AM36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618" spans="1:39" x14ac:dyDescent="0.2">
      <c r="A3618" t="str">
        <f>TEXT(Table1[[#This Row],[Date]],"yyyymmdd") &amp; "_" &amp; (LEFT(D3618,3) &amp; "_" &amp; LEFT(E3618,3) &amp; "_" &amp; (Table1[[#This Row],[Game_no.]]))</f>
        <v>20260329_Sal_Fai_1</v>
      </c>
      <c r="B3618" s="1">
        <v>46110</v>
      </c>
      <c r="C3618" s="3">
        <v>1</v>
      </c>
      <c r="D3618" t="s">
        <v>427</v>
      </c>
      <c r="E3618" t="s">
        <v>168</v>
      </c>
      <c r="F3618" t="s">
        <v>427</v>
      </c>
      <c r="G3618" t="s">
        <v>168</v>
      </c>
      <c r="H3618" t="s">
        <v>483</v>
      </c>
      <c r="I3618" t="str">
        <f>TRIM(SUBSTITUTE(Table1[[#This Row],[Player]], " ", ""))</f>
        <v>A.Schultz</v>
      </c>
      <c r="J3618">
        <v>3</v>
      </c>
      <c r="K3618">
        <v>0</v>
      </c>
      <c r="L3618">
        <v>0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f t="shared" si="156"/>
        <v>0</v>
      </c>
      <c r="W3618" t="s">
        <v>57</v>
      </c>
      <c r="X3618" s="3">
        <v>9</v>
      </c>
      <c r="Y3618">
        <v>0</v>
      </c>
      <c r="AF3618">
        <f>Table1[[#This Row],[AB]]+Table1[[#This Row],[BB]]+Table1[[#This Row],[SF]]</f>
        <v>3</v>
      </c>
      <c r="AG3618">
        <f>Table1[[#This Row],[H]]+Table1[[#This Row],[BB]]</f>
        <v>0</v>
      </c>
      <c r="AH3618">
        <f>Table1[[#This Row],[H]]-Table1[[#This Row],[2B]]-Table1[[#This Row],[3B]]-Table1[[#This Row],[HR]]</f>
        <v>0</v>
      </c>
      <c r="AI3618" s="3">
        <f>IF(Table1[[#This Row],[Team_Game_Number]] &gt;_xlfn.MAXIFS(Table1[Team_Game_Number],Table1[Team],Table1[[#This Row],[Team]]) - 5,1,0)</f>
        <v>1</v>
      </c>
      <c r="AJ3618" cm="1">
        <f t="array" ref="AJ3618">MATCH(Table1[[#This Row],[Game_ID]],_xlfn.UNIQUE(_xlfn._xlws.FILTER(Table1[Game_ID],Table1[Team]=Table1[[#This Row],[Team]])),0)</f>
        <v>8</v>
      </c>
      <c r="AK3618">
        <f>IF(Table1[[#This Row],[Last5_Flag]]=1,1,0)</f>
        <v>1</v>
      </c>
      <c r="AL3618">
        <f>COUNTIFS(
    Table1[Player Name], Table1[[#This Row],[Player Name]],
    Table1[Position], Table1[[#This Row],[Position]]
)</f>
        <v>6</v>
      </c>
      <c r="AM3618" t="str" cm="1">
        <f t="array" ref="AM36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619" spans="1:39" x14ac:dyDescent="0.2">
      <c r="A3619" t="str">
        <f>TEXT(Table1[[#This Row],[Date]],"yyyymmdd") &amp; "_" &amp; (LEFT(D3619,3) &amp; "_" &amp; LEFT(E3619,3) &amp; "_" &amp; (Table1[[#This Row],[Game_no.]]))</f>
        <v>20260329_Sal_Fai_1</v>
      </c>
      <c r="B3619" s="1">
        <v>46110</v>
      </c>
      <c r="C3619" s="3">
        <v>1</v>
      </c>
      <c r="D3619" t="s">
        <v>427</v>
      </c>
      <c r="E3619" t="s">
        <v>168</v>
      </c>
      <c r="F3619" t="s">
        <v>427</v>
      </c>
      <c r="G3619" t="s">
        <v>168</v>
      </c>
      <c r="H3619" t="s">
        <v>476</v>
      </c>
      <c r="I3619" t="str">
        <f>TRIM(SUBSTITUTE(Table1[[#This Row],[Player]], " ", ""))</f>
        <v>F.Alvaro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f t="shared" si="156"/>
        <v>0</v>
      </c>
      <c r="W3619" t="s">
        <v>58</v>
      </c>
      <c r="X3619" s="3"/>
      <c r="Y3619">
        <v>0</v>
      </c>
      <c r="Z3619">
        <v>5</v>
      </c>
      <c r="AA3619">
        <v>8</v>
      </c>
      <c r="AB3619">
        <v>7</v>
      </c>
      <c r="AC3619">
        <v>7</v>
      </c>
      <c r="AD3619">
        <v>3</v>
      </c>
      <c r="AE3619">
        <v>1</v>
      </c>
      <c r="AF3619">
        <f>Table1[[#This Row],[AB]]+Table1[[#This Row],[BB]]+Table1[[#This Row],[SF]]</f>
        <v>0</v>
      </c>
      <c r="AG3619">
        <f>Table1[[#This Row],[H]]+Table1[[#This Row],[BB]]</f>
        <v>0</v>
      </c>
      <c r="AH3619">
        <f>Table1[[#This Row],[H]]-Table1[[#This Row],[2B]]-Table1[[#This Row],[3B]]-Table1[[#This Row],[HR]]</f>
        <v>0</v>
      </c>
      <c r="AI3619" s="3">
        <f>IF(Table1[[#This Row],[Team_Game_Number]] &gt;_xlfn.MAXIFS(Table1[Team_Game_Number],Table1[Team],Table1[[#This Row],[Team]]) - 5,1,0)</f>
        <v>1</v>
      </c>
      <c r="AJ3619" cm="1">
        <f t="array" ref="AJ3619">MATCH(Table1[[#This Row],[Game_ID]],_xlfn.UNIQUE(_xlfn._xlws.FILTER(Table1[Game_ID],Table1[Team]=Table1[[#This Row],[Team]])),0)</f>
        <v>8</v>
      </c>
      <c r="AK3619">
        <f>IF(Table1[[#This Row],[Last5_Flag]]=1,1,0)</f>
        <v>1</v>
      </c>
      <c r="AL3619">
        <f>COUNTIFS(
    Table1[Player Name], Table1[[#This Row],[Player Name]],
    Table1[Position], Table1[[#This Row],[Position]]
)</f>
        <v>3</v>
      </c>
      <c r="AM3619" t="str" cm="1">
        <f t="array" ref="AM36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20" spans="1:39" x14ac:dyDescent="0.2">
      <c r="A3620" t="str">
        <f>TEXT(Table1[[#This Row],[Date]],"yyyymmdd") &amp; "_" &amp; (LEFT(D3620,3) &amp; "_" &amp; LEFT(E3620,3) &amp; "_" &amp; (Table1[[#This Row],[Game_no.]]))</f>
        <v>20260329_Sal_Fai_1</v>
      </c>
      <c r="B3620" s="1">
        <v>46110</v>
      </c>
      <c r="C3620" s="3">
        <v>1</v>
      </c>
      <c r="D3620" t="s">
        <v>427</v>
      </c>
      <c r="E3620" t="s">
        <v>168</v>
      </c>
      <c r="F3620" t="s">
        <v>427</v>
      </c>
      <c r="G3620" t="s">
        <v>168</v>
      </c>
      <c r="H3620" t="s">
        <v>499</v>
      </c>
      <c r="I3620" t="str">
        <f>TRIM(SUBSTITUTE(Table1[[#This Row],[Player]], " ", ""))</f>
        <v>A.Harki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f t="shared" si="156"/>
        <v>0</v>
      </c>
      <c r="W3620" t="s">
        <v>8</v>
      </c>
      <c r="X3620" s="3"/>
      <c r="Y3620">
        <v>0</v>
      </c>
      <c r="AF3620">
        <f>Table1[[#This Row],[AB]]+Table1[[#This Row],[BB]]+Table1[[#This Row],[SF]]</f>
        <v>0</v>
      </c>
      <c r="AG3620">
        <f>Table1[[#This Row],[H]]+Table1[[#This Row],[BB]]</f>
        <v>0</v>
      </c>
      <c r="AH3620">
        <f>Table1[[#This Row],[H]]-Table1[[#This Row],[2B]]-Table1[[#This Row],[3B]]-Table1[[#This Row],[HR]]</f>
        <v>0</v>
      </c>
      <c r="AI3620" s="3">
        <f>IF(Table1[[#This Row],[Team_Game_Number]] &gt;_xlfn.MAXIFS(Table1[Team_Game_Number],Table1[Team],Table1[[#This Row],[Team]]) - 5,1,0)</f>
        <v>1</v>
      </c>
      <c r="AJ3620" cm="1">
        <f t="array" ref="AJ3620">MATCH(Table1[[#This Row],[Game_ID]],_xlfn.UNIQUE(_xlfn._xlws.FILTER(Table1[Game_ID],Table1[Team]=Table1[[#This Row],[Team]])),0)</f>
        <v>8</v>
      </c>
      <c r="AK3620">
        <f>IF(Table1[[#This Row],[Last5_Flag]]=1,1,0)</f>
        <v>1</v>
      </c>
      <c r="AL3620">
        <f>COUNTIFS(
    Table1[Player Name], Table1[[#This Row],[Player Name]],
    Table1[Position], Table1[[#This Row],[Position]]
)</f>
        <v>2</v>
      </c>
      <c r="AM3620" t="str" cm="1">
        <f t="array" ref="AM36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621" spans="1:39" x14ac:dyDescent="0.2">
      <c r="A3621" t="str">
        <f>TEXT(Table1[[#This Row],[Date]],"yyyymmdd") &amp; "_" &amp; (LEFT(D3621,3) &amp; "_" &amp; LEFT(E3621,3) &amp; "_" &amp; (Table1[[#This Row],[Game_no.]]))</f>
        <v>20260329_Sal_Fai_1</v>
      </c>
      <c r="B3621" s="1">
        <v>46110</v>
      </c>
      <c r="C3621" s="3">
        <v>1</v>
      </c>
      <c r="D3621" t="s">
        <v>427</v>
      </c>
      <c r="E3621" t="s">
        <v>168</v>
      </c>
      <c r="F3621" t="s">
        <v>168</v>
      </c>
      <c r="G3621" t="s">
        <v>427</v>
      </c>
      <c r="H3621" t="s">
        <v>169</v>
      </c>
      <c r="I3621" t="str">
        <f>TRIM(SUBSTITUTE(Table1[[#This Row],[Player]], " ", ""))</f>
        <v>B.Hess</v>
      </c>
      <c r="J3621">
        <v>3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f t="shared" si="156"/>
        <v>1</v>
      </c>
      <c r="W3621" t="s">
        <v>54</v>
      </c>
      <c r="X3621" s="3">
        <v>1</v>
      </c>
      <c r="Y3621">
        <v>0</v>
      </c>
      <c r="AF3621">
        <f>Table1[[#This Row],[AB]]+Table1[[#This Row],[BB]]+Table1[[#This Row],[SF]]</f>
        <v>3</v>
      </c>
      <c r="AG3621">
        <f>Table1[[#This Row],[H]]+Table1[[#This Row],[BB]]</f>
        <v>1</v>
      </c>
      <c r="AH3621">
        <f>Table1[[#This Row],[H]]-Table1[[#This Row],[2B]]-Table1[[#This Row],[3B]]-Table1[[#This Row],[HR]]</f>
        <v>1</v>
      </c>
      <c r="AI3621" s="3">
        <f>IF(Table1[[#This Row],[Team_Game_Number]] &gt;_xlfn.MAXIFS(Table1[Team_Game_Number],Table1[Team],Table1[[#This Row],[Team]]) - 5,1,0)</f>
        <v>1</v>
      </c>
      <c r="AJ3621" cm="1">
        <f t="array" ref="AJ3621">MATCH(Table1[[#This Row],[Game_ID]],_xlfn.UNIQUE(_xlfn._xlws.FILTER(Table1[Game_ID],Table1[Team]=Table1[[#This Row],[Team]])),0)</f>
        <v>22</v>
      </c>
      <c r="AK3621">
        <f>IF(Table1[[#This Row],[Last5_Flag]]=1,1,0)</f>
        <v>1</v>
      </c>
      <c r="AL3621">
        <f>COUNTIFS(
    Table1[Player Name], Table1[[#This Row],[Player Name]],
    Table1[Position], Table1[[#This Row],[Position]]
)</f>
        <v>24</v>
      </c>
      <c r="AM3621" t="str" cm="1">
        <f t="array" ref="AM36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622" spans="1:39" x14ac:dyDescent="0.2">
      <c r="A3622" t="str">
        <f>TEXT(Table1[[#This Row],[Date]],"yyyymmdd") &amp; "_" &amp; (LEFT(D3622,3) &amp; "_" &amp; LEFT(E3622,3) &amp; "_" &amp; (Table1[[#This Row],[Game_no.]]))</f>
        <v>20260329_Sal_Fai_1</v>
      </c>
      <c r="B3622" s="1">
        <v>46110</v>
      </c>
      <c r="C3622" s="3">
        <v>1</v>
      </c>
      <c r="D3622" t="s">
        <v>427</v>
      </c>
      <c r="E3622" t="s">
        <v>168</v>
      </c>
      <c r="F3622" t="s">
        <v>168</v>
      </c>
      <c r="G3622" t="s">
        <v>427</v>
      </c>
      <c r="H3622" t="s">
        <v>175</v>
      </c>
      <c r="I3622" t="str">
        <f>TRIM(SUBSTITUTE(Table1[[#This Row],[Player]], " ", ""))</f>
        <v>K.Thomas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f t="shared" si="156"/>
        <v>0</v>
      </c>
      <c r="W3622" t="s">
        <v>54</v>
      </c>
      <c r="X3622" s="3">
        <v>1</v>
      </c>
      <c r="Y3622">
        <v>0</v>
      </c>
      <c r="AF3622">
        <f>Table1[[#This Row],[AB]]+Table1[[#This Row],[BB]]+Table1[[#This Row],[SF]]</f>
        <v>1</v>
      </c>
      <c r="AG3622">
        <f>Table1[[#This Row],[H]]+Table1[[#This Row],[BB]]</f>
        <v>0</v>
      </c>
      <c r="AH3622">
        <f>Table1[[#This Row],[H]]-Table1[[#This Row],[2B]]-Table1[[#This Row],[3B]]-Table1[[#This Row],[HR]]</f>
        <v>0</v>
      </c>
      <c r="AI3622" s="3">
        <f>IF(Table1[[#This Row],[Team_Game_Number]] &gt;_xlfn.MAXIFS(Table1[Team_Game_Number],Table1[Team],Table1[[#This Row],[Team]]) - 5,1,0)</f>
        <v>1</v>
      </c>
      <c r="AJ3622" cm="1">
        <f t="array" ref="AJ3622">MATCH(Table1[[#This Row],[Game_ID]],_xlfn.UNIQUE(_xlfn._xlws.FILTER(Table1[Game_ID],Table1[Team]=Table1[[#This Row],[Team]])),0)</f>
        <v>22</v>
      </c>
      <c r="AK3622">
        <f>IF(Table1[[#This Row],[Last5_Flag]]=1,1,0)</f>
        <v>1</v>
      </c>
      <c r="AL3622">
        <f>COUNTIFS(
    Table1[Player Name], Table1[[#This Row],[Player Name]],
    Table1[Position], Table1[[#This Row],[Position]]
)</f>
        <v>2</v>
      </c>
      <c r="AM3622" t="str" cm="1">
        <f t="array" ref="AM36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623" spans="1:39" x14ac:dyDescent="0.2">
      <c r="A3623" t="str">
        <f>TEXT(Table1[[#This Row],[Date]],"yyyymmdd") &amp; "_" &amp; (LEFT(D3623,3) &amp; "_" &amp; LEFT(E3623,3) &amp; "_" &amp; (Table1[[#This Row],[Game_no.]]))</f>
        <v>20260329_Sal_Fai_1</v>
      </c>
      <c r="B3623" s="1">
        <v>46110</v>
      </c>
      <c r="C3623" s="3">
        <v>1</v>
      </c>
      <c r="D3623" t="s">
        <v>427</v>
      </c>
      <c r="E3623" t="s">
        <v>168</v>
      </c>
      <c r="F3623" t="s">
        <v>168</v>
      </c>
      <c r="G3623" t="s">
        <v>427</v>
      </c>
      <c r="H3623" t="s">
        <v>173</v>
      </c>
      <c r="I3623" t="str">
        <f>TRIM(SUBSTITUTE(Table1[[#This Row],[Player]], " ", ""))</f>
        <v>A.Townsend</v>
      </c>
      <c r="J3623">
        <v>2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f t="shared" si="156"/>
        <v>0</v>
      </c>
      <c r="W3623" t="s">
        <v>57</v>
      </c>
      <c r="X3623" s="3">
        <v>2</v>
      </c>
      <c r="Y3623">
        <v>0</v>
      </c>
      <c r="AF3623">
        <f>Table1[[#This Row],[AB]]+Table1[[#This Row],[BB]]+Table1[[#This Row],[SF]]</f>
        <v>2</v>
      </c>
      <c r="AG3623">
        <f>Table1[[#This Row],[H]]+Table1[[#This Row],[BB]]</f>
        <v>0</v>
      </c>
      <c r="AH3623">
        <f>Table1[[#This Row],[H]]-Table1[[#This Row],[2B]]-Table1[[#This Row],[3B]]-Table1[[#This Row],[HR]]</f>
        <v>0</v>
      </c>
      <c r="AI3623" s="3">
        <f>IF(Table1[[#This Row],[Team_Game_Number]] &gt;_xlfn.MAXIFS(Table1[Team_Game_Number],Table1[Team],Table1[[#This Row],[Team]]) - 5,1,0)</f>
        <v>1</v>
      </c>
      <c r="AJ3623" cm="1">
        <f t="array" ref="AJ3623">MATCH(Table1[[#This Row],[Game_ID]],_xlfn.UNIQUE(_xlfn._xlws.FILTER(Table1[Game_ID],Table1[Team]=Table1[[#This Row],[Team]])),0)</f>
        <v>22</v>
      </c>
      <c r="AK3623">
        <f>IF(Table1[[#This Row],[Last5_Flag]]=1,1,0)</f>
        <v>1</v>
      </c>
      <c r="AL3623">
        <f>COUNTIFS(
    Table1[Player Name], Table1[[#This Row],[Player Name]],
    Table1[Position], Table1[[#This Row],[Position]]
)</f>
        <v>18</v>
      </c>
      <c r="AM3623" t="str" cm="1">
        <f t="array" ref="AM36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624" spans="1:39" x14ac:dyDescent="0.2">
      <c r="A3624" t="str">
        <f>TEXT(Table1[[#This Row],[Date]],"yyyymmdd") &amp; "_" &amp; (LEFT(D3624,3) &amp; "_" &amp; LEFT(E3624,3) &amp; "_" &amp; (Table1[[#This Row],[Game_no.]]))</f>
        <v>20260329_Sal_Fai_1</v>
      </c>
      <c r="B3624" s="1">
        <v>46110</v>
      </c>
      <c r="C3624" s="3">
        <v>1</v>
      </c>
      <c r="D3624" t="s">
        <v>427</v>
      </c>
      <c r="E3624" t="s">
        <v>168</v>
      </c>
      <c r="F3624" t="s">
        <v>168</v>
      </c>
      <c r="G3624" t="s">
        <v>427</v>
      </c>
      <c r="H3624" t="s">
        <v>228</v>
      </c>
      <c r="I3624" t="str">
        <f>TRIM(SUBSTITUTE(Table1[[#This Row],[Player]], " ", ""))</f>
        <v>A.Nogay</v>
      </c>
      <c r="J3624">
        <v>1</v>
      </c>
      <c r="K3624">
        <v>1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f t="shared" si="156"/>
        <v>4</v>
      </c>
      <c r="W3624" t="s">
        <v>57</v>
      </c>
      <c r="X3624" s="3">
        <v>2</v>
      </c>
      <c r="Y3624">
        <v>0</v>
      </c>
      <c r="AF3624">
        <f>Table1[[#This Row],[AB]]+Table1[[#This Row],[BB]]+Table1[[#This Row],[SF]]</f>
        <v>1</v>
      </c>
      <c r="AG3624">
        <f>Table1[[#This Row],[H]]+Table1[[#This Row],[BB]]</f>
        <v>1</v>
      </c>
      <c r="AH3624">
        <f>Table1[[#This Row],[H]]-Table1[[#This Row],[2B]]-Table1[[#This Row],[3B]]-Table1[[#This Row],[HR]]</f>
        <v>0</v>
      </c>
      <c r="AI3624" s="3">
        <f>IF(Table1[[#This Row],[Team_Game_Number]] &gt;_xlfn.MAXIFS(Table1[Team_Game_Number],Table1[Team],Table1[[#This Row],[Team]]) - 5,1,0)</f>
        <v>1</v>
      </c>
      <c r="AJ3624" cm="1">
        <f t="array" ref="AJ3624">MATCH(Table1[[#This Row],[Game_ID]],_xlfn.UNIQUE(_xlfn._xlws.FILTER(Table1[Game_ID],Table1[Team]=Table1[[#This Row],[Team]])),0)</f>
        <v>22</v>
      </c>
      <c r="AK3624">
        <f>IF(Table1[[#This Row],[Last5_Flag]]=1,1,0)</f>
        <v>1</v>
      </c>
      <c r="AL3624">
        <f>COUNTIFS(
    Table1[Player Name], Table1[[#This Row],[Player Name]],
    Table1[Position], Table1[[#This Row],[Position]]
)</f>
        <v>2</v>
      </c>
      <c r="AM3624" t="str" cm="1">
        <f t="array" ref="AM36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625" spans="1:39" x14ac:dyDescent="0.2">
      <c r="A3625" t="str">
        <f>TEXT(Table1[[#This Row],[Date]],"yyyymmdd") &amp; "_" &amp; (LEFT(D3625,3) &amp; "_" &amp; LEFT(E3625,3) &amp; "_" &amp; (Table1[[#This Row],[Game_no.]]))</f>
        <v>20260329_Sal_Fai_1</v>
      </c>
      <c r="B3625" s="1">
        <v>46110</v>
      </c>
      <c r="C3625" s="3">
        <v>1</v>
      </c>
      <c r="D3625" t="s">
        <v>427</v>
      </c>
      <c r="E3625" t="s">
        <v>168</v>
      </c>
      <c r="F3625" t="s">
        <v>168</v>
      </c>
      <c r="G3625" t="s">
        <v>427</v>
      </c>
      <c r="H3625" t="s">
        <v>172</v>
      </c>
      <c r="I3625" t="str">
        <f>TRIM(SUBSTITUTE(Table1[[#This Row],[Player]], " ", ""))</f>
        <v>E.Paul</v>
      </c>
      <c r="J3625">
        <v>2</v>
      </c>
      <c r="K3625">
        <v>2</v>
      </c>
      <c r="L3625">
        <v>1</v>
      </c>
      <c r="M3625">
        <v>1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f t="shared" si="156"/>
        <v>1</v>
      </c>
      <c r="W3625" t="s">
        <v>48</v>
      </c>
      <c r="X3625" s="3">
        <v>3</v>
      </c>
      <c r="Y3625">
        <v>0</v>
      </c>
      <c r="AF3625">
        <f>Table1[[#This Row],[AB]]+Table1[[#This Row],[BB]]+Table1[[#This Row],[SF]]</f>
        <v>3</v>
      </c>
      <c r="AG3625">
        <f>Table1[[#This Row],[H]]+Table1[[#This Row],[BB]]</f>
        <v>2</v>
      </c>
      <c r="AH3625">
        <f>Table1[[#This Row],[H]]-Table1[[#This Row],[2B]]-Table1[[#This Row],[3B]]-Table1[[#This Row],[HR]]</f>
        <v>1</v>
      </c>
      <c r="AI3625" s="3">
        <f>IF(Table1[[#This Row],[Team_Game_Number]] &gt;_xlfn.MAXIFS(Table1[Team_Game_Number],Table1[Team],Table1[[#This Row],[Team]]) - 5,1,0)</f>
        <v>1</v>
      </c>
      <c r="AJ3625" cm="1">
        <f t="array" ref="AJ3625">MATCH(Table1[[#This Row],[Game_ID]],_xlfn.UNIQUE(_xlfn._xlws.FILTER(Table1[Game_ID],Table1[Team]=Table1[[#This Row],[Team]])),0)</f>
        <v>22</v>
      </c>
      <c r="AK3625">
        <f>IF(Table1[[#This Row],[Last5_Flag]]=1,1,0)</f>
        <v>1</v>
      </c>
      <c r="AL3625">
        <f>COUNTIFS(
    Table1[Player Name], Table1[[#This Row],[Player Name]],
    Table1[Position], Table1[[#This Row],[Position]]
)</f>
        <v>24</v>
      </c>
      <c r="AM3625" t="str" cm="1">
        <f t="array" ref="AM36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626" spans="1:39" x14ac:dyDescent="0.2">
      <c r="A3626" t="str">
        <f>TEXT(Table1[[#This Row],[Date]],"yyyymmdd") &amp; "_" &amp; (LEFT(D3626,3) &amp; "_" &amp; LEFT(E3626,3) &amp; "_" &amp; (Table1[[#This Row],[Game_no.]]))</f>
        <v>20260329_Sal_Fai_1</v>
      </c>
      <c r="B3626" s="1">
        <v>46110</v>
      </c>
      <c r="C3626" s="3">
        <v>1</v>
      </c>
      <c r="D3626" t="s">
        <v>427</v>
      </c>
      <c r="E3626" t="s">
        <v>168</v>
      </c>
      <c r="F3626" t="s">
        <v>168</v>
      </c>
      <c r="G3626" t="s">
        <v>427</v>
      </c>
      <c r="H3626" t="s">
        <v>229</v>
      </c>
      <c r="I3626" t="str">
        <f>TRIM(SUBSTITUTE(Table1[[#This Row],[Player]], " ", ""))</f>
        <v>L.Alsop</v>
      </c>
      <c r="J3626">
        <v>1</v>
      </c>
      <c r="K3626">
        <v>1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f t="shared" si="156"/>
        <v>0</v>
      </c>
      <c r="W3626" t="s">
        <v>74</v>
      </c>
      <c r="X3626" s="3">
        <v>3</v>
      </c>
      <c r="Y3626">
        <v>0</v>
      </c>
      <c r="AF3626">
        <f>Table1[[#This Row],[AB]]+Table1[[#This Row],[BB]]+Table1[[#This Row],[SF]]</f>
        <v>1</v>
      </c>
      <c r="AG3626">
        <f>Table1[[#This Row],[H]]+Table1[[#This Row],[BB]]</f>
        <v>0</v>
      </c>
      <c r="AH3626">
        <f>Table1[[#This Row],[H]]-Table1[[#This Row],[2B]]-Table1[[#This Row],[3B]]-Table1[[#This Row],[HR]]</f>
        <v>0</v>
      </c>
      <c r="AI3626" s="3">
        <f>IF(Table1[[#This Row],[Team_Game_Number]] &gt;_xlfn.MAXIFS(Table1[Team_Game_Number],Table1[Team],Table1[[#This Row],[Team]]) - 5,1,0)</f>
        <v>1</v>
      </c>
      <c r="AJ3626" cm="1">
        <f t="array" ref="AJ3626">MATCH(Table1[[#This Row],[Game_ID]],_xlfn.UNIQUE(_xlfn._xlws.FILTER(Table1[Game_ID],Table1[Team]=Table1[[#This Row],[Team]])),0)</f>
        <v>22</v>
      </c>
      <c r="AK3626">
        <f>IF(Table1[[#This Row],[Last5_Flag]]=1,1,0)</f>
        <v>1</v>
      </c>
      <c r="AL3626">
        <f>COUNTIFS(
    Table1[Player Name], Table1[[#This Row],[Player Name]],
    Table1[Position], Table1[[#This Row],[Position]]
)</f>
        <v>1</v>
      </c>
      <c r="AM3626" t="str" cm="1">
        <f t="array" ref="AM36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27" spans="1:39" x14ac:dyDescent="0.2">
      <c r="A3627" t="str">
        <f>TEXT(Table1[[#This Row],[Date]],"yyyymmdd") &amp; "_" &amp; (LEFT(D3627,3) &amp; "_" &amp; LEFT(E3627,3) &amp; "_" &amp; (Table1[[#This Row],[Game_no.]]))</f>
        <v>20260329_Sal_Fai_1</v>
      </c>
      <c r="B3627" s="1">
        <v>46110</v>
      </c>
      <c r="C3627" s="3">
        <v>1</v>
      </c>
      <c r="D3627" t="s">
        <v>427</v>
      </c>
      <c r="E3627" t="s">
        <v>168</v>
      </c>
      <c r="F3627" t="s">
        <v>168</v>
      </c>
      <c r="G3627" t="s">
        <v>427</v>
      </c>
      <c r="H3627" t="s">
        <v>171</v>
      </c>
      <c r="I3627" t="str">
        <f>TRIM(SUBSTITUTE(Table1[[#This Row],[Player]], " ", ""))</f>
        <v>B.Marietta</v>
      </c>
      <c r="J3627">
        <v>3</v>
      </c>
      <c r="K3627">
        <v>2</v>
      </c>
      <c r="L3627">
        <v>3</v>
      </c>
      <c r="M3627">
        <v>2</v>
      </c>
      <c r="N3627">
        <v>0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0</v>
      </c>
      <c r="V3627">
        <f t="shared" si="156"/>
        <v>7</v>
      </c>
      <c r="W3627" t="s">
        <v>50</v>
      </c>
      <c r="X3627" s="3">
        <v>4</v>
      </c>
      <c r="Y3627">
        <v>0</v>
      </c>
      <c r="AF3627">
        <f>Table1[[#This Row],[AB]]+Table1[[#This Row],[BB]]+Table1[[#This Row],[SF]]</f>
        <v>3</v>
      </c>
      <c r="AG3627">
        <f>Table1[[#This Row],[H]]+Table1[[#This Row],[BB]]</f>
        <v>3</v>
      </c>
      <c r="AH3627">
        <f>Table1[[#This Row],[H]]-Table1[[#This Row],[2B]]-Table1[[#This Row],[3B]]-Table1[[#This Row],[HR]]</f>
        <v>2</v>
      </c>
      <c r="AI3627" s="3">
        <f>IF(Table1[[#This Row],[Team_Game_Number]] &gt;_xlfn.MAXIFS(Table1[Team_Game_Number],Table1[Team],Table1[[#This Row],[Team]]) - 5,1,0)</f>
        <v>1</v>
      </c>
      <c r="AJ3627" cm="1">
        <f t="array" ref="AJ3627">MATCH(Table1[[#This Row],[Game_ID]],_xlfn.UNIQUE(_xlfn._xlws.FILTER(Table1[Game_ID],Table1[Team]=Table1[[#This Row],[Team]])),0)</f>
        <v>22</v>
      </c>
      <c r="AK3627">
        <f>IF(Table1[[#This Row],[Last5_Flag]]=1,1,0)</f>
        <v>1</v>
      </c>
      <c r="AL3627">
        <f>COUNTIFS(
    Table1[Player Name], Table1[[#This Row],[Player Name]],
    Table1[Position], Table1[[#This Row],[Position]]
)</f>
        <v>16</v>
      </c>
      <c r="AM3627" t="str" cm="1">
        <f t="array" ref="AM36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628" spans="1:39" x14ac:dyDescent="0.2">
      <c r="A3628" t="str">
        <f>TEXT(Table1[[#This Row],[Date]],"yyyymmdd") &amp; "_" &amp; (LEFT(D3628,3) &amp; "_" &amp; LEFT(E3628,3) &amp; "_" &amp; (Table1[[#This Row],[Game_no.]]))</f>
        <v>20260329_Sal_Fai_1</v>
      </c>
      <c r="B3628" s="1">
        <v>46110</v>
      </c>
      <c r="C3628" s="3">
        <v>1</v>
      </c>
      <c r="D3628" t="s">
        <v>427</v>
      </c>
      <c r="E3628" t="s">
        <v>168</v>
      </c>
      <c r="F3628" t="s">
        <v>168</v>
      </c>
      <c r="G3628" t="s">
        <v>427</v>
      </c>
      <c r="H3628" t="s">
        <v>334</v>
      </c>
      <c r="I3628" t="str">
        <f>TRIM(SUBSTITUTE(Table1[[#This Row],[Player]], " ", ""))</f>
        <v>G.Ramm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f t="shared" si="156"/>
        <v>0</v>
      </c>
      <c r="W3628" t="s">
        <v>73</v>
      </c>
      <c r="X3628" s="3"/>
      <c r="Y3628">
        <v>0</v>
      </c>
      <c r="AF3628">
        <f>Table1[[#This Row],[AB]]+Table1[[#This Row],[BB]]+Table1[[#This Row],[SF]]</f>
        <v>0</v>
      </c>
      <c r="AG3628">
        <f>Table1[[#This Row],[H]]+Table1[[#This Row],[BB]]</f>
        <v>0</v>
      </c>
      <c r="AH3628">
        <f>Table1[[#This Row],[H]]-Table1[[#This Row],[2B]]-Table1[[#This Row],[3B]]-Table1[[#This Row],[HR]]</f>
        <v>0</v>
      </c>
      <c r="AI3628" s="3">
        <f>IF(Table1[[#This Row],[Team_Game_Number]] &gt;_xlfn.MAXIFS(Table1[Team_Game_Number],Table1[Team],Table1[[#This Row],[Team]]) - 5,1,0)</f>
        <v>1</v>
      </c>
      <c r="AJ3628" cm="1">
        <f t="array" ref="AJ3628">MATCH(Table1[[#This Row],[Game_ID]],_xlfn.UNIQUE(_xlfn._xlws.FILTER(Table1[Game_ID],Table1[Team]=Table1[[#This Row],[Team]])),0)</f>
        <v>22</v>
      </c>
      <c r="AK3628">
        <f>IF(Table1[[#This Row],[Last5_Flag]]=1,1,0)</f>
        <v>1</v>
      </c>
      <c r="AL3628">
        <f>COUNTIFS(
    Table1[Player Name], Table1[[#This Row],[Player Name]],
    Table1[Position], Table1[[#This Row],[Position]]
)</f>
        <v>6</v>
      </c>
      <c r="AM3628" t="str" cm="1">
        <f t="array" ref="AM36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629" spans="1:39" x14ac:dyDescent="0.2">
      <c r="A3629" t="str">
        <f>TEXT(Table1[[#This Row],[Date]],"yyyymmdd") &amp; "_" &amp; (LEFT(D3629,3) &amp; "_" &amp; LEFT(E3629,3) &amp; "_" &amp; (Table1[[#This Row],[Game_no.]]))</f>
        <v>20260329_Sal_Fai_1</v>
      </c>
      <c r="B3629" s="1">
        <v>46110</v>
      </c>
      <c r="C3629" s="3">
        <v>1</v>
      </c>
      <c r="D3629" t="s">
        <v>427</v>
      </c>
      <c r="E3629" t="s">
        <v>168</v>
      </c>
      <c r="F3629" t="s">
        <v>168</v>
      </c>
      <c r="G3629" t="s">
        <v>427</v>
      </c>
      <c r="H3629" t="s">
        <v>177</v>
      </c>
      <c r="I3629" t="str">
        <f>TRIM(SUBSTITUTE(Table1[[#This Row],[Player]], " ", ""))</f>
        <v>A.Nordling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f t="shared" si="156"/>
        <v>0</v>
      </c>
      <c r="W3629" t="s">
        <v>74</v>
      </c>
      <c r="X3629" s="3">
        <v>4</v>
      </c>
      <c r="Y3629">
        <v>0</v>
      </c>
      <c r="AF3629">
        <f>Table1[[#This Row],[AB]]+Table1[[#This Row],[BB]]+Table1[[#This Row],[SF]]</f>
        <v>1</v>
      </c>
      <c r="AG3629">
        <f>Table1[[#This Row],[H]]+Table1[[#This Row],[BB]]</f>
        <v>0</v>
      </c>
      <c r="AH3629">
        <f>Table1[[#This Row],[H]]-Table1[[#This Row],[2B]]-Table1[[#This Row],[3B]]-Table1[[#This Row],[HR]]</f>
        <v>0</v>
      </c>
      <c r="AI3629" s="3">
        <f>IF(Table1[[#This Row],[Team_Game_Number]] &gt;_xlfn.MAXIFS(Table1[Team_Game_Number],Table1[Team],Table1[[#This Row],[Team]]) - 5,1,0)</f>
        <v>1</v>
      </c>
      <c r="AJ3629" cm="1">
        <f t="array" ref="AJ3629">MATCH(Table1[[#This Row],[Game_ID]],_xlfn.UNIQUE(_xlfn._xlws.FILTER(Table1[Game_ID],Table1[Team]=Table1[[#This Row],[Team]])),0)</f>
        <v>22</v>
      </c>
      <c r="AK3629">
        <f>IF(Table1[[#This Row],[Last5_Flag]]=1,1,0)</f>
        <v>1</v>
      </c>
      <c r="AL3629">
        <f>COUNTIFS(
    Table1[Player Name], Table1[[#This Row],[Player Name]],
    Table1[Position], Table1[[#This Row],[Position]]
)</f>
        <v>16</v>
      </c>
      <c r="AM3629" t="str" cm="1">
        <f t="array" ref="AM36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630" spans="1:39" x14ac:dyDescent="0.2">
      <c r="A3630" t="str">
        <f>TEXT(Table1[[#This Row],[Date]],"yyyymmdd") &amp; "_" &amp; (LEFT(D3630,3) &amp; "_" &amp; LEFT(E3630,3) &amp; "_" &amp; (Table1[[#This Row],[Game_no.]]))</f>
        <v>20260329_Sal_Fai_1</v>
      </c>
      <c r="B3630" s="1">
        <v>46110</v>
      </c>
      <c r="C3630" s="3">
        <v>1</v>
      </c>
      <c r="D3630" t="s">
        <v>427</v>
      </c>
      <c r="E3630" t="s">
        <v>168</v>
      </c>
      <c r="F3630" t="s">
        <v>168</v>
      </c>
      <c r="G3630" t="s">
        <v>427</v>
      </c>
      <c r="H3630" t="s">
        <v>174</v>
      </c>
      <c r="I3630" t="str">
        <f>TRIM(SUBSTITUTE(Table1[[#This Row],[Player]], " ", ""))</f>
        <v>A.Foresha</v>
      </c>
      <c r="J3630">
        <v>1</v>
      </c>
      <c r="K3630">
        <v>1</v>
      </c>
      <c r="L3630">
        <v>0</v>
      </c>
      <c r="M3630">
        <v>0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f t="shared" si="156"/>
        <v>0</v>
      </c>
      <c r="W3630" t="s">
        <v>43</v>
      </c>
      <c r="X3630" s="3">
        <v>5</v>
      </c>
      <c r="Y3630">
        <v>0</v>
      </c>
      <c r="AF3630">
        <f>Table1[[#This Row],[AB]]+Table1[[#This Row],[BB]]+Table1[[#This Row],[SF]]</f>
        <v>2</v>
      </c>
      <c r="AG3630">
        <f>Table1[[#This Row],[H]]+Table1[[#This Row],[BB]]</f>
        <v>1</v>
      </c>
      <c r="AH3630">
        <f>Table1[[#This Row],[H]]-Table1[[#This Row],[2B]]-Table1[[#This Row],[3B]]-Table1[[#This Row],[HR]]</f>
        <v>0</v>
      </c>
      <c r="AI3630" s="3">
        <f>IF(Table1[[#This Row],[Team_Game_Number]] &gt;_xlfn.MAXIFS(Table1[Team_Game_Number],Table1[Team],Table1[[#This Row],[Team]]) - 5,1,0)</f>
        <v>1</v>
      </c>
      <c r="AJ3630" cm="1">
        <f t="array" ref="AJ3630">MATCH(Table1[[#This Row],[Game_ID]],_xlfn.UNIQUE(_xlfn._xlws.FILTER(Table1[Game_ID],Table1[Team]=Table1[[#This Row],[Team]])),0)</f>
        <v>22</v>
      </c>
      <c r="AK3630">
        <f>IF(Table1[[#This Row],[Last5_Flag]]=1,1,0)</f>
        <v>1</v>
      </c>
      <c r="AL3630">
        <f>COUNTIFS(
    Table1[Player Name], Table1[[#This Row],[Player Name]],
    Table1[Position], Table1[[#This Row],[Position]]
)</f>
        <v>23</v>
      </c>
      <c r="AM3630" t="str" cm="1">
        <f t="array" ref="AM36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31" spans="1:39" x14ac:dyDescent="0.2">
      <c r="A3631" t="str">
        <f>TEXT(Table1[[#This Row],[Date]],"yyyymmdd") &amp; "_" &amp; (LEFT(D3631,3) &amp; "_" &amp; LEFT(E3631,3) &amp; "_" &amp; (Table1[[#This Row],[Game_no.]]))</f>
        <v>20260329_Sal_Fai_1</v>
      </c>
      <c r="B3631" s="1">
        <v>46110</v>
      </c>
      <c r="C3631" s="3">
        <v>1</v>
      </c>
      <c r="D3631" t="s">
        <v>427</v>
      </c>
      <c r="E3631" t="s">
        <v>168</v>
      </c>
      <c r="F3631" t="s">
        <v>168</v>
      </c>
      <c r="G3631" t="s">
        <v>427</v>
      </c>
      <c r="H3631" t="s">
        <v>216</v>
      </c>
      <c r="I3631" t="str">
        <f>TRIM(SUBSTITUTE(Table1[[#This Row],[Player]], " ", ""))</f>
        <v>C.Crowder</v>
      </c>
      <c r="J3631">
        <v>1</v>
      </c>
      <c r="K3631">
        <v>0</v>
      </c>
      <c r="L3631">
        <v>0</v>
      </c>
      <c r="M3631">
        <v>0</v>
      </c>
      <c r="N3631">
        <v>1</v>
      </c>
      <c r="O3631">
        <v>1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f t="shared" si="156"/>
        <v>0</v>
      </c>
      <c r="W3631" t="s">
        <v>43</v>
      </c>
      <c r="X3631" s="3">
        <v>5</v>
      </c>
      <c r="Y3631">
        <v>0</v>
      </c>
      <c r="AF3631">
        <f>Table1[[#This Row],[AB]]+Table1[[#This Row],[BB]]+Table1[[#This Row],[SF]]</f>
        <v>2</v>
      </c>
      <c r="AG3631">
        <f>Table1[[#This Row],[H]]+Table1[[#This Row],[BB]]</f>
        <v>1</v>
      </c>
      <c r="AH3631">
        <f>Table1[[#This Row],[H]]-Table1[[#This Row],[2B]]-Table1[[#This Row],[3B]]-Table1[[#This Row],[HR]]</f>
        <v>0</v>
      </c>
      <c r="AI3631" s="3">
        <f>IF(Table1[[#This Row],[Team_Game_Number]] &gt;_xlfn.MAXIFS(Table1[Team_Game_Number],Table1[Team],Table1[[#This Row],[Team]]) - 5,1,0)</f>
        <v>1</v>
      </c>
      <c r="AJ3631" cm="1">
        <f t="array" ref="AJ3631">MATCH(Table1[[#This Row],[Game_ID]],_xlfn.UNIQUE(_xlfn._xlws.FILTER(Table1[Game_ID],Table1[Team]=Table1[[#This Row],[Team]])),0)</f>
        <v>22</v>
      </c>
      <c r="AK3631">
        <f>IF(Table1[[#This Row],[Last5_Flag]]=1,1,0)</f>
        <v>1</v>
      </c>
      <c r="AL3631">
        <f>COUNTIFS(
    Table1[Player Name], Table1[[#This Row],[Player Name]],
    Table1[Position], Table1[[#This Row],[Position]]
)</f>
        <v>7</v>
      </c>
      <c r="AM3631" t="str" cm="1">
        <f t="array" ref="AM36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32" spans="1:39" x14ac:dyDescent="0.2">
      <c r="A3632" t="str">
        <f>TEXT(Table1[[#This Row],[Date]],"yyyymmdd") &amp; "_" &amp; (LEFT(D3632,3) &amp; "_" &amp; LEFT(E3632,3) &amp; "_" &amp; (Table1[[#This Row],[Game_no.]]))</f>
        <v>20260329_Sal_Fai_1</v>
      </c>
      <c r="B3632" s="1">
        <v>46110</v>
      </c>
      <c r="C3632" s="3">
        <v>1</v>
      </c>
      <c r="D3632" t="s">
        <v>427</v>
      </c>
      <c r="E3632" t="s">
        <v>168</v>
      </c>
      <c r="F3632" t="s">
        <v>168</v>
      </c>
      <c r="G3632" t="s">
        <v>427</v>
      </c>
      <c r="H3632" t="s">
        <v>179</v>
      </c>
      <c r="I3632" t="str">
        <f>TRIM(SUBSTITUTE(Table1[[#This Row],[Player]], " ", ""))</f>
        <v>J.McGill</v>
      </c>
      <c r="J3632">
        <v>3</v>
      </c>
      <c r="K3632">
        <v>1</v>
      </c>
      <c r="L3632">
        <v>1</v>
      </c>
      <c r="M3632">
        <v>2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f t="shared" si="156"/>
        <v>3</v>
      </c>
      <c r="W3632" t="s">
        <v>8</v>
      </c>
      <c r="X3632" s="3">
        <v>6</v>
      </c>
      <c r="Y3632">
        <v>0</v>
      </c>
      <c r="AF3632">
        <f>Table1[[#This Row],[AB]]+Table1[[#This Row],[BB]]+Table1[[#This Row],[SF]]</f>
        <v>3</v>
      </c>
      <c r="AG3632">
        <f>Table1[[#This Row],[H]]+Table1[[#This Row],[BB]]</f>
        <v>1</v>
      </c>
      <c r="AH3632">
        <f>Table1[[#This Row],[H]]-Table1[[#This Row],[2B]]-Table1[[#This Row],[3B]]-Table1[[#This Row],[HR]]</f>
        <v>0</v>
      </c>
      <c r="AI3632" s="3">
        <f>IF(Table1[[#This Row],[Team_Game_Number]] &gt;_xlfn.MAXIFS(Table1[Team_Game_Number],Table1[Team],Table1[[#This Row],[Team]]) - 5,1,0)</f>
        <v>1</v>
      </c>
      <c r="AJ3632" cm="1">
        <f t="array" ref="AJ3632">MATCH(Table1[[#This Row],[Game_ID]],_xlfn.UNIQUE(_xlfn._xlws.FILTER(Table1[Game_ID],Table1[Team]=Table1[[#This Row],[Team]])),0)</f>
        <v>22</v>
      </c>
      <c r="AK3632">
        <f>IF(Table1[[#This Row],[Last5_Flag]]=1,1,0)</f>
        <v>1</v>
      </c>
      <c r="AL3632">
        <f>COUNTIFS(
    Table1[Player Name], Table1[[#This Row],[Player Name]],
    Table1[Position], Table1[[#This Row],[Position]]
)</f>
        <v>22</v>
      </c>
      <c r="AM3632" t="str" cm="1">
        <f t="array" ref="AM36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633" spans="1:39" x14ac:dyDescent="0.2">
      <c r="A3633" t="str">
        <f>TEXT(Table1[[#This Row],[Date]],"yyyymmdd") &amp; "_" &amp; (LEFT(D3633,3) &amp; "_" &amp; LEFT(E3633,3) &amp; "_" &amp; (Table1[[#This Row],[Game_no.]]))</f>
        <v>20260329_Sal_Fai_1</v>
      </c>
      <c r="B3633" s="1">
        <v>46110</v>
      </c>
      <c r="C3633" s="3">
        <v>1</v>
      </c>
      <c r="D3633" t="s">
        <v>427</v>
      </c>
      <c r="E3633" t="s">
        <v>168</v>
      </c>
      <c r="F3633" t="s">
        <v>168</v>
      </c>
      <c r="G3633" t="s">
        <v>427</v>
      </c>
      <c r="H3633" t="s">
        <v>215</v>
      </c>
      <c r="I3633" t="str">
        <f>TRIM(SUBSTITUTE(Table1[[#This Row],[Player]], " ", ""))</f>
        <v>T.Bernard</v>
      </c>
      <c r="J3633">
        <v>1</v>
      </c>
      <c r="K3633">
        <v>0</v>
      </c>
      <c r="L3633">
        <v>0</v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f t="shared" si="156"/>
        <v>0</v>
      </c>
      <c r="W3633" t="s">
        <v>74</v>
      </c>
      <c r="X3633" s="3">
        <v>6</v>
      </c>
      <c r="Y3633">
        <v>0</v>
      </c>
      <c r="AF3633">
        <f>Table1[[#This Row],[AB]]+Table1[[#This Row],[BB]]+Table1[[#This Row],[SF]]</f>
        <v>1</v>
      </c>
      <c r="AG3633">
        <f>Table1[[#This Row],[H]]+Table1[[#This Row],[BB]]</f>
        <v>0</v>
      </c>
      <c r="AH3633">
        <f>Table1[[#This Row],[H]]-Table1[[#This Row],[2B]]-Table1[[#This Row],[3B]]-Table1[[#This Row],[HR]]</f>
        <v>0</v>
      </c>
      <c r="AI3633" s="3">
        <f>IF(Table1[[#This Row],[Team_Game_Number]] &gt;_xlfn.MAXIFS(Table1[Team_Game_Number],Table1[Team],Table1[[#This Row],[Team]]) - 5,1,0)</f>
        <v>1</v>
      </c>
      <c r="AJ3633" cm="1">
        <f t="array" ref="AJ3633">MATCH(Table1[[#This Row],[Game_ID]],_xlfn.UNIQUE(_xlfn._xlws.FILTER(Table1[Game_ID],Table1[Team]=Table1[[#This Row],[Team]])),0)</f>
        <v>22</v>
      </c>
      <c r="AK3633">
        <f>IF(Table1[[#This Row],[Last5_Flag]]=1,1,0)</f>
        <v>1</v>
      </c>
      <c r="AL3633">
        <f>COUNTIFS(
    Table1[Player Name], Table1[[#This Row],[Player Name]],
    Table1[Position], Table1[[#This Row],[Position]]
)</f>
        <v>3</v>
      </c>
      <c r="AM3633" t="str" cm="1">
        <f t="array" ref="AM36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634" spans="1:39" x14ac:dyDescent="0.2">
      <c r="A3634" t="str">
        <f>TEXT(Table1[[#This Row],[Date]],"yyyymmdd") &amp; "_" &amp; (LEFT(D3634,3) &amp; "_" &amp; LEFT(E3634,3) &amp; "_" &amp; (Table1[[#This Row],[Game_no.]]))</f>
        <v>20260329_Sal_Fai_1</v>
      </c>
      <c r="B3634" s="1">
        <v>46110</v>
      </c>
      <c r="C3634" s="3">
        <v>1</v>
      </c>
      <c r="D3634" t="s">
        <v>427</v>
      </c>
      <c r="E3634" t="s">
        <v>168</v>
      </c>
      <c r="F3634" t="s">
        <v>168</v>
      </c>
      <c r="G3634" t="s">
        <v>427</v>
      </c>
      <c r="H3634" t="s">
        <v>178</v>
      </c>
      <c r="I3634" t="str">
        <f>TRIM(SUBSTITUTE(Table1[[#This Row],[Player]], " ", ""))</f>
        <v>P.Matteson</v>
      </c>
      <c r="J3634">
        <v>3</v>
      </c>
      <c r="K3634">
        <v>0</v>
      </c>
      <c r="L3634">
        <v>1</v>
      </c>
      <c r="M3634">
        <v>2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f t="shared" si="156"/>
        <v>1</v>
      </c>
      <c r="W3634" t="s">
        <v>7</v>
      </c>
      <c r="X3634" s="3">
        <v>7</v>
      </c>
      <c r="Y3634">
        <v>0</v>
      </c>
      <c r="AF3634">
        <f>Table1[[#This Row],[AB]]+Table1[[#This Row],[BB]]+Table1[[#This Row],[SF]]</f>
        <v>3</v>
      </c>
      <c r="AG3634">
        <f>Table1[[#This Row],[H]]+Table1[[#This Row],[BB]]</f>
        <v>1</v>
      </c>
      <c r="AH3634">
        <f>Table1[[#This Row],[H]]-Table1[[#This Row],[2B]]-Table1[[#This Row],[3B]]-Table1[[#This Row],[HR]]</f>
        <v>1</v>
      </c>
      <c r="AI3634" s="3">
        <f>IF(Table1[[#This Row],[Team_Game_Number]] &gt;_xlfn.MAXIFS(Table1[Team_Game_Number],Table1[Team],Table1[[#This Row],[Team]]) - 5,1,0)</f>
        <v>1</v>
      </c>
      <c r="AJ3634" cm="1">
        <f t="array" ref="AJ3634">MATCH(Table1[[#This Row],[Game_ID]],_xlfn.UNIQUE(_xlfn._xlws.FILTER(Table1[Game_ID],Table1[Team]=Table1[[#This Row],[Team]])),0)</f>
        <v>22</v>
      </c>
      <c r="AK3634">
        <f>IF(Table1[[#This Row],[Last5_Flag]]=1,1,0)</f>
        <v>1</v>
      </c>
      <c r="AL3634">
        <f>COUNTIFS(
    Table1[Player Name], Table1[[#This Row],[Player Name]],
    Table1[Position], Table1[[#This Row],[Position]]
)</f>
        <v>23</v>
      </c>
      <c r="AM3634" t="str" cm="1">
        <f t="array" ref="AM36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635" spans="1:39" x14ac:dyDescent="0.2">
      <c r="A3635" t="str">
        <f>TEXT(Table1[[#This Row],[Date]],"yyyymmdd") &amp; "_" &amp; (LEFT(D3635,3) &amp; "_" &amp; LEFT(E3635,3) &amp; "_" &amp; (Table1[[#This Row],[Game_no.]]))</f>
        <v>20260329_Sal_Fai_1</v>
      </c>
      <c r="B3635" s="1">
        <v>46110</v>
      </c>
      <c r="C3635" s="3">
        <v>1</v>
      </c>
      <c r="D3635" t="s">
        <v>427</v>
      </c>
      <c r="E3635" t="s">
        <v>168</v>
      </c>
      <c r="F3635" t="s">
        <v>168</v>
      </c>
      <c r="G3635" t="s">
        <v>427</v>
      </c>
      <c r="H3635" t="s">
        <v>170</v>
      </c>
      <c r="I3635" t="str">
        <f>TRIM(SUBSTITUTE(Table1[[#This Row],[Player]], " ", ""))</f>
        <v>G.Bibb</v>
      </c>
      <c r="J3635">
        <v>1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f t="shared" si="156"/>
        <v>0</v>
      </c>
      <c r="W3635" t="s">
        <v>53</v>
      </c>
      <c r="X3635" s="3">
        <v>8</v>
      </c>
      <c r="Y3635">
        <v>0</v>
      </c>
      <c r="AF3635">
        <f>Table1[[#This Row],[AB]]+Table1[[#This Row],[BB]]+Table1[[#This Row],[SF]]</f>
        <v>1</v>
      </c>
      <c r="AG3635">
        <f>Table1[[#This Row],[H]]+Table1[[#This Row],[BB]]</f>
        <v>0</v>
      </c>
      <c r="AH3635">
        <f>Table1[[#This Row],[H]]-Table1[[#This Row],[2B]]-Table1[[#This Row],[3B]]-Table1[[#This Row],[HR]]</f>
        <v>0</v>
      </c>
      <c r="AI3635" s="3">
        <f>IF(Table1[[#This Row],[Team_Game_Number]] &gt;_xlfn.MAXIFS(Table1[Team_Game_Number],Table1[Team],Table1[[#This Row],[Team]]) - 5,1,0)</f>
        <v>1</v>
      </c>
      <c r="AJ3635" cm="1">
        <f t="array" ref="AJ3635">MATCH(Table1[[#This Row],[Game_ID]],_xlfn.UNIQUE(_xlfn._xlws.FILTER(Table1[Game_ID],Table1[Team]=Table1[[#This Row],[Team]])),0)</f>
        <v>22</v>
      </c>
      <c r="AK3635">
        <f>IF(Table1[[#This Row],[Last5_Flag]]=1,1,0)</f>
        <v>1</v>
      </c>
      <c r="AL3635">
        <f>COUNTIFS(
    Table1[Player Name], Table1[[#This Row],[Player Name]],
    Table1[Position], Table1[[#This Row],[Position]]
)</f>
        <v>20</v>
      </c>
      <c r="AM3635" t="str" cm="1">
        <f t="array" ref="AM36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636" spans="1:39" x14ac:dyDescent="0.2">
      <c r="A3636" t="str">
        <f>TEXT(Table1[[#This Row],[Date]],"yyyymmdd") &amp; "_" &amp; (LEFT(D3636,3) &amp; "_" &amp; LEFT(E3636,3) &amp; "_" &amp; (Table1[[#This Row],[Game_no.]]))</f>
        <v>20260329_Sal_Fai_1</v>
      </c>
      <c r="B3636" s="1">
        <v>46110</v>
      </c>
      <c r="C3636" s="3">
        <v>1</v>
      </c>
      <c r="D3636" t="s">
        <v>427</v>
      </c>
      <c r="E3636" t="s">
        <v>168</v>
      </c>
      <c r="F3636" t="s">
        <v>168</v>
      </c>
      <c r="G3636" t="s">
        <v>427</v>
      </c>
      <c r="H3636" t="s">
        <v>176</v>
      </c>
      <c r="I3636" t="str">
        <f>TRIM(SUBSTITUTE(Table1[[#This Row],[Player]], " ", ""))</f>
        <v>S.Emanuel</v>
      </c>
      <c r="J3636">
        <v>1</v>
      </c>
      <c r="K3636">
        <v>0</v>
      </c>
      <c r="L3636">
        <v>0</v>
      </c>
      <c r="M3636">
        <v>0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0</v>
      </c>
      <c r="V3636">
        <f t="shared" si="156"/>
        <v>0</v>
      </c>
      <c r="W3636" t="s">
        <v>53</v>
      </c>
      <c r="X3636" s="3">
        <v>8</v>
      </c>
      <c r="Y3636">
        <v>0</v>
      </c>
      <c r="AF3636">
        <f>Table1[[#This Row],[AB]]+Table1[[#This Row],[BB]]+Table1[[#This Row],[SF]]</f>
        <v>2</v>
      </c>
      <c r="AG3636">
        <f>Table1[[#This Row],[H]]+Table1[[#This Row],[BB]]</f>
        <v>1</v>
      </c>
      <c r="AH3636">
        <f>Table1[[#This Row],[H]]-Table1[[#This Row],[2B]]-Table1[[#This Row],[3B]]-Table1[[#This Row],[HR]]</f>
        <v>0</v>
      </c>
      <c r="AI3636" s="3">
        <f>IF(Table1[[#This Row],[Team_Game_Number]] &gt;_xlfn.MAXIFS(Table1[Team_Game_Number],Table1[Team],Table1[[#This Row],[Team]]) - 5,1,0)</f>
        <v>1</v>
      </c>
      <c r="AJ3636" cm="1">
        <f t="array" ref="AJ3636">MATCH(Table1[[#This Row],[Game_ID]],_xlfn.UNIQUE(_xlfn._xlws.FILTER(Table1[Game_ID],Table1[Team]=Table1[[#This Row],[Team]])),0)</f>
        <v>22</v>
      </c>
      <c r="AK3636">
        <f>IF(Table1[[#This Row],[Last5_Flag]]=1,1,0)</f>
        <v>1</v>
      </c>
      <c r="AL3636">
        <f>COUNTIFS(
    Table1[Player Name], Table1[[#This Row],[Player Name]],
    Table1[Position], Table1[[#This Row],[Position]]
)</f>
        <v>6</v>
      </c>
      <c r="AM3636" t="str" cm="1">
        <f t="array" ref="AM36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637" spans="1:39" x14ac:dyDescent="0.2">
      <c r="A3637" t="str">
        <f>TEXT(Table1[[#This Row],[Date]],"yyyymmdd") &amp; "_" &amp; (LEFT(D3637,3) &amp; "_" &amp; LEFT(E3637,3) &amp; "_" &amp; (Table1[[#This Row],[Game_no.]]))</f>
        <v>20260329_Sal_Fai_1</v>
      </c>
      <c r="B3637" s="1">
        <v>46110</v>
      </c>
      <c r="C3637" s="3">
        <v>1</v>
      </c>
      <c r="D3637" t="s">
        <v>427</v>
      </c>
      <c r="E3637" t="s">
        <v>168</v>
      </c>
      <c r="F3637" t="s">
        <v>168</v>
      </c>
      <c r="G3637" t="s">
        <v>427</v>
      </c>
      <c r="H3637" t="s">
        <v>180</v>
      </c>
      <c r="I3637" t="str">
        <f>TRIM(SUBSTITUTE(Table1[[#This Row],[Player]], " ", ""))</f>
        <v>A.Keilholz</v>
      </c>
      <c r="J3637">
        <v>2</v>
      </c>
      <c r="K3637">
        <v>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f t="shared" si="156"/>
        <v>1</v>
      </c>
      <c r="W3637" t="s">
        <v>52</v>
      </c>
      <c r="X3637" s="3">
        <v>9</v>
      </c>
      <c r="Y3637">
        <v>1</v>
      </c>
      <c r="AF3637">
        <f>Table1[[#This Row],[AB]]+Table1[[#This Row],[BB]]+Table1[[#This Row],[SF]]</f>
        <v>2</v>
      </c>
      <c r="AG3637">
        <f>Table1[[#This Row],[H]]+Table1[[#This Row],[BB]]</f>
        <v>1</v>
      </c>
      <c r="AH3637">
        <f>Table1[[#This Row],[H]]-Table1[[#This Row],[2B]]-Table1[[#This Row],[3B]]-Table1[[#This Row],[HR]]</f>
        <v>1</v>
      </c>
      <c r="AI3637" s="3">
        <f>IF(Table1[[#This Row],[Team_Game_Number]] &gt;_xlfn.MAXIFS(Table1[Team_Game_Number],Table1[Team],Table1[[#This Row],[Team]]) - 5,1,0)</f>
        <v>1</v>
      </c>
      <c r="AJ3637" cm="1">
        <f t="array" ref="AJ3637">MATCH(Table1[[#This Row],[Game_ID]],_xlfn.UNIQUE(_xlfn._xlws.FILTER(Table1[Game_ID],Table1[Team]=Table1[[#This Row],[Team]])),0)</f>
        <v>22</v>
      </c>
      <c r="AK3637">
        <f>IF(Table1[[#This Row],[Last5_Flag]]=1,1,0)</f>
        <v>1</v>
      </c>
      <c r="AL3637">
        <f>COUNTIFS(
    Table1[Player Name], Table1[[#This Row],[Player Name]],
    Table1[Position], Table1[[#This Row],[Position]]
)</f>
        <v>24</v>
      </c>
      <c r="AM3637" t="str" cm="1">
        <f t="array" ref="AM36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638" spans="1:39" x14ac:dyDescent="0.2">
      <c r="A3638" t="str">
        <f>TEXT(Table1[[#This Row],[Date]],"yyyymmdd") &amp; "_" &amp; (LEFT(D3638,3) &amp; "_" &amp; LEFT(E3638,3) &amp; "_" &amp; (Table1[[#This Row],[Game_no.]]))</f>
        <v>20260329_Sal_Fai_1</v>
      </c>
      <c r="B3638" s="1">
        <v>46110</v>
      </c>
      <c r="C3638" s="3">
        <v>1</v>
      </c>
      <c r="D3638" t="s">
        <v>427</v>
      </c>
      <c r="E3638" t="s">
        <v>168</v>
      </c>
      <c r="F3638" t="s">
        <v>168</v>
      </c>
      <c r="G3638" t="s">
        <v>427</v>
      </c>
      <c r="H3638" t="s">
        <v>479</v>
      </c>
      <c r="I3638" t="str">
        <f>TRIM(SUBSTITUTE(Table1[[#This Row],[Player]], " ", ""))</f>
        <v>C.Boggs</v>
      </c>
      <c r="J3638">
        <v>1</v>
      </c>
      <c r="K3638">
        <v>0</v>
      </c>
      <c r="L3638">
        <v>0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f t="shared" si="156"/>
        <v>0</v>
      </c>
      <c r="W3638" t="s">
        <v>52</v>
      </c>
      <c r="X3638" s="3">
        <v>9</v>
      </c>
      <c r="Y3638">
        <v>0</v>
      </c>
      <c r="AF3638">
        <f>Table1[[#This Row],[AB]]+Table1[[#This Row],[BB]]+Table1[[#This Row],[SF]]</f>
        <v>1</v>
      </c>
      <c r="AG3638">
        <f>Table1[[#This Row],[H]]+Table1[[#This Row],[BB]]</f>
        <v>0</v>
      </c>
      <c r="AH3638">
        <f>Table1[[#This Row],[H]]-Table1[[#This Row],[2B]]-Table1[[#This Row],[3B]]-Table1[[#This Row],[HR]]</f>
        <v>0</v>
      </c>
      <c r="AI3638" s="3">
        <f>IF(Table1[[#This Row],[Team_Game_Number]] &gt;_xlfn.MAXIFS(Table1[Team_Game_Number],Table1[Team],Table1[[#This Row],[Team]]) - 5,1,0)</f>
        <v>1</v>
      </c>
      <c r="AJ3638" cm="1">
        <f t="array" ref="AJ3638">MATCH(Table1[[#This Row],[Game_ID]],_xlfn.UNIQUE(_xlfn._xlws.FILTER(Table1[Game_ID],Table1[Team]=Table1[[#This Row],[Team]])),0)</f>
        <v>22</v>
      </c>
      <c r="AK3638">
        <f>IF(Table1[[#This Row],[Last5_Flag]]=1,1,0)</f>
        <v>1</v>
      </c>
      <c r="AL3638">
        <f>COUNTIFS(
    Table1[Player Name], Table1[[#This Row],[Player Name]],
    Table1[Position], Table1[[#This Row],[Position]]
)</f>
        <v>1</v>
      </c>
      <c r="AM3638" t="str" cm="1">
        <f t="array" ref="AM36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639" spans="1:39" x14ac:dyDescent="0.2">
      <c r="A3639" t="str">
        <f>TEXT(Table1[[#This Row],[Date]],"yyyymmdd") &amp; "_" &amp; (LEFT(D3639,3) &amp; "_" &amp; LEFT(E3639,3) &amp; "_" &amp; (Table1[[#This Row],[Game_no.]]))</f>
        <v>20260329_Sal_Fai_1</v>
      </c>
      <c r="B3639" s="1">
        <v>46110</v>
      </c>
      <c r="C3639" s="3">
        <v>1</v>
      </c>
      <c r="D3639" t="s">
        <v>427</v>
      </c>
      <c r="E3639" t="s">
        <v>168</v>
      </c>
      <c r="F3639" t="s">
        <v>168</v>
      </c>
      <c r="G3639" t="s">
        <v>427</v>
      </c>
      <c r="H3639" t="s">
        <v>182</v>
      </c>
      <c r="I3639" t="str">
        <f>TRIM(SUBSTITUTE(Table1[[#This Row],[Player]], " ", ""))</f>
        <v>D.Haller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f t="shared" si="156"/>
        <v>0</v>
      </c>
      <c r="W3639" t="s">
        <v>58</v>
      </c>
      <c r="X3639" s="3"/>
      <c r="Y3639">
        <v>0</v>
      </c>
      <c r="Z3639">
        <v>5.6669999999999998</v>
      </c>
      <c r="AA3639">
        <v>3</v>
      </c>
      <c r="AB3639">
        <v>1</v>
      </c>
      <c r="AC3639">
        <v>0</v>
      </c>
      <c r="AD3639">
        <v>2</v>
      </c>
      <c r="AE3639">
        <v>7</v>
      </c>
      <c r="AF3639">
        <f>Table1[[#This Row],[AB]]+Table1[[#This Row],[BB]]+Table1[[#This Row],[SF]]</f>
        <v>0</v>
      </c>
      <c r="AG3639">
        <f>Table1[[#This Row],[H]]+Table1[[#This Row],[BB]]</f>
        <v>0</v>
      </c>
      <c r="AH3639">
        <f>Table1[[#This Row],[H]]-Table1[[#This Row],[2B]]-Table1[[#This Row],[3B]]-Table1[[#This Row],[HR]]</f>
        <v>0</v>
      </c>
      <c r="AI3639" s="3">
        <f>IF(Table1[[#This Row],[Team_Game_Number]] &gt;_xlfn.MAXIFS(Table1[Team_Game_Number],Table1[Team],Table1[[#This Row],[Team]]) - 5,1,0)</f>
        <v>1</v>
      </c>
      <c r="AJ3639" cm="1">
        <f t="array" ref="AJ3639">MATCH(Table1[[#This Row],[Game_ID]],_xlfn.UNIQUE(_xlfn._xlws.FILTER(Table1[Game_ID],Table1[Team]=Table1[[#This Row],[Team]])),0)</f>
        <v>22</v>
      </c>
      <c r="AK3639">
        <f>IF(Table1[[#This Row],[Last5_Flag]]=1,1,0)</f>
        <v>1</v>
      </c>
      <c r="AL3639">
        <f>COUNTIFS(
    Table1[Player Name], Table1[[#This Row],[Player Name]],
    Table1[Position], Table1[[#This Row],[Position]]
)</f>
        <v>11</v>
      </c>
      <c r="AM3639" t="str" cm="1">
        <f t="array" ref="AM36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40" spans="1:39" x14ac:dyDescent="0.2">
      <c r="A3640" t="str">
        <f>TEXT(Table1[[#This Row],[Date]],"yyyymmdd") &amp; "_" &amp; (LEFT(D3640,3) &amp; "_" &amp; LEFT(E3640,3) &amp; "_" &amp; (Table1[[#This Row],[Game_no.]]))</f>
        <v>20260329_Sal_Fai_1</v>
      </c>
      <c r="B3640" s="1">
        <v>46110</v>
      </c>
      <c r="C3640" s="3">
        <v>1</v>
      </c>
      <c r="D3640" t="s">
        <v>427</v>
      </c>
      <c r="E3640" t="s">
        <v>168</v>
      </c>
      <c r="F3640" t="s">
        <v>168</v>
      </c>
      <c r="G3640" t="s">
        <v>427</v>
      </c>
      <c r="H3640" t="s">
        <v>219</v>
      </c>
      <c r="I3640" t="str">
        <f>TRIM(SUBSTITUTE(Table1[[#This Row],[Player]], " ", ""))</f>
        <v>P.Rusnak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f t="shared" si="156"/>
        <v>0</v>
      </c>
      <c r="W3640" t="s">
        <v>58</v>
      </c>
      <c r="X3640" s="3"/>
      <c r="Y3640">
        <v>0</v>
      </c>
      <c r="Z3640">
        <v>1.333</v>
      </c>
      <c r="AA3640">
        <v>1</v>
      </c>
      <c r="AB3640">
        <v>0</v>
      </c>
      <c r="AC3640">
        <v>0</v>
      </c>
      <c r="AD3640">
        <v>0</v>
      </c>
      <c r="AE3640">
        <v>1</v>
      </c>
      <c r="AF3640">
        <f>Table1[[#This Row],[AB]]+Table1[[#This Row],[BB]]+Table1[[#This Row],[SF]]</f>
        <v>0</v>
      </c>
      <c r="AG3640">
        <f>Table1[[#This Row],[H]]+Table1[[#This Row],[BB]]</f>
        <v>0</v>
      </c>
      <c r="AH3640">
        <f>Table1[[#This Row],[H]]-Table1[[#This Row],[2B]]-Table1[[#This Row],[3B]]-Table1[[#This Row],[HR]]</f>
        <v>0</v>
      </c>
      <c r="AI3640" s="3">
        <f>IF(Table1[[#This Row],[Team_Game_Number]] &gt;_xlfn.MAXIFS(Table1[Team_Game_Number],Table1[Team],Table1[[#This Row],[Team]]) - 5,1,0)</f>
        <v>1</v>
      </c>
      <c r="AJ3640" cm="1">
        <f t="array" ref="AJ3640">MATCH(Table1[[#This Row],[Game_ID]],_xlfn.UNIQUE(_xlfn._xlws.FILTER(Table1[Game_ID],Table1[Team]=Table1[[#This Row],[Team]])),0)</f>
        <v>22</v>
      </c>
      <c r="AK3640">
        <f>IF(Table1[[#This Row],[Last5_Flag]]=1,1,0)</f>
        <v>1</v>
      </c>
      <c r="AL3640">
        <f>COUNTIFS(
    Table1[Player Name], Table1[[#This Row],[Player Name]],
    Table1[Position], Table1[[#This Row],[Position]]
)</f>
        <v>11</v>
      </c>
      <c r="AM3640" t="str" cm="1">
        <f t="array" ref="AM36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41" spans="1:39" x14ac:dyDescent="0.2">
      <c r="A3641" t="str">
        <f>TEXT(Table1[[#This Row],[Date]],"yyyymmdd") &amp; "_" &amp; (LEFT(D3641,3) &amp; "_" &amp; LEFT(E3641,3) &amp; "_" &amp; (Table1[[#This Row],[Game_no.]]))</f>
        <v>20260329_Gle_D&amp;E_1</v>
      </c>
      <c r="B3641" s="1">
        <v>46110</v>
      </c>
      <c r="C3641" s="3">
        <v>1</v>
      </c>
      <c r="D3641" t="s">
        <v>71</v>
      </c>
      <c r="E3641" t="s">
        <v>42</v>
      </c>
      <c r="F3641" t="s">
        <v>71</v>
      </c>
      <c r="G3641" t="s">
        <v>42</v>
      </c>
      <c r="H3641" t="s">
        <v>78</v>
      </c>
      <c r="I3641" t="str">
        <f>TRIM(SUBSTITUTE(Table1[[#This Row],[Player]], " ", ""))</f>
        <v>S.McDaniels</v>
      </c>
      <c r="J3641">
        <v>4</v>
      </c>
      <c r="K3641">
        <v>1</v>
      </c>
      <c r="L3641">
        <v>1</v>
      </c>
      <c r="M3641">
        <v>1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f t="shared" si="156"/>
        <v>3</v>
      </c>
      <c r="W3641" t="s">
        <v>53</v>
      </c>
      <c r="X3641" s="3">
        <v>1</v>
      </c>
      <c r="Y3641">
        <v>0</v>
      </c>
      <c r="AF3641">
        <f>Table1[[#This Row],[AB]]+Table1[[#This Row],[BB]]+Table1[[#This Row],[SF]]</f>
        <v>4</v>
      </c>
      <c r="AG3641">
        <f>Table1[[#This Row],[H]]+Table1[[#This Row],[BB]]</f>
        <v>1</v>
      </c>
      <c r="AH3641">
        <f>Table1[[#This Row],[H]]-Table1[[#This Row],[2B]]-Table1[[#This Row],[3B]]-Table1[[#This Row],[HR]]</f>
        <v>0</v>
      </c>
      <c r="AI3641" s="3">
        <f>IF(Table1[[#This Row],[Team_Game_Number]] &gt;_xlfn.MAXIFS(Table1[Team_Game_Number],Table1[Team],Table1[[#This Row],[Team]]) - 5,1,0)</f>
        <v>1</v>
      </c>
      <c r="AJ3641" cm="1">
        <f t="array" ref="AJ3641">MATCH(Table1[[#This Row],[Game_ID]],_xlfn.UNIQUE(_xlfn._xlws.FILTER(Table1[Game_ID],Table1[Team]=Table1[[#This Row],[Team]])),0)</f>
        <v>29</v>
      </c>
      <c r="AK3641">
        <f>IF(Table1[[#This Row],[Last5_Flag]]=1,1,0)</f>
        <v>1</v>
      </c>
      <c r="AL3641">
        <f>COUNTIFS(
    Table1[Player Name], Table1[[#This Row],[Player Name]],
    Table1[Position], Table1[[#This Row],[Position]]
)</f>
        <v>30</v>
      </c>
      <c r="AM3641" t="str" cm="1">
        <f t="array" ref="AM36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642" spans="1:39" x14ac:dyDescent="0.2">
      <c r="A3642" t="str">
        <f>TEXT(Table1[[#This Row],[Date]],"yyyymmdd") &amp; "_" &amp; (LEFT(D3642,3) &amp; "_" &amp; LEFT(E3642,3) &amp; "_" &amp; (Table1[[#This Row],[Game_no.]]))</f>
        <v>20260329_Gle_D&amp;E_1</v>
      </c>
      <c r="B3642" s="1">
        <v>46110</v>
      </c>
      <c r="C3642" s="3">
        <v>1</v>
      </c>
      <c r="D3642" t="s">
        <v>71</v>
      </c>
      <c r="E3642" t="s">
        <v>42</v>
      </c>
      <c r="F3642" t="s">
        <v>71</v>
      </c>
      <c r="G3642" t="s">
        <v>42</v>
      </c>
      <c r="H3642" t="s">
        <v>80</v>
      </c>
      <c r="I3642" t="str">
        <f>TRIM(SUBSTITUTE(Table1[[#This Row],[Player]], " ", ""))</f>
        <v>Z.Seda</v>
      </c>
      <c r="J3642">
        <v>2</v>
      </c>
      <c r="K3642">
        <v>1</v>
      </c>
      <c r="L3642">
        <v>0</v>
      </c>
      <c r="M3642">
        <v>2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f t="shared" si="156"/>
        <v>0</v>
      </c>
      <c r="W3642" t="s">
        <v>7</v>
      </c>
      <c r="X3642" s="3">
        <v>2</v>
      </c>
      <c r="Y3642">
        <v>0</v>
      </c>
      <c r="AF3642">
        <f>Table1[[#This Row],[AB]]+Table1[[#This Row],[BB]]+Table1[[#This Row],[SF]]</f>
        <v>4</v>
      </c>
      <c r="AG3642">
        <f>Table1[[#This Row],[H]]+Table1[[#This Row],[BB]]</f>
        <v>1</v>
      </c>
      <c r="AH3642">
        <f>Table1[[#This Row],[H]]-Table1[[#This Row],[2B]]-Table1[[#This Row],[3B]]-Table1[[#This Row],[HR]]</f>
        <v>0</v>
      </c>
      <c r="AI3642" s="3">
        <f>IF(Table1[[#This Row],[Team_Game_Number]] &gt;_xlfn.MAXIFS(Table1[Team_Game_Number],Table1[Team],Table1[[#This Row],[Team]]) - 5,1,0)</f>
        <v>1</v>
      </c>
      <c r="AJ3642" cm="1">
        <f t="array" ref="AJ3642">MATCH(Table1[[#This Row],[Game_ID]],_xlfn.UNIQUE(_xlfn._xlws.FILTER(Table1[Game_ID],Table1[Team]=Table1[[#This Row],[Team]])),0)</f>
        <v>29</v>
      </c>
      <c r="AK3642">
        <f>IF(Table1[[#This Row],[Last5_Flag]]=1,1,0)</f>
        <v>1</v>
      </c>
      <c r="AL3642">
        <f>COUNTIFS(
    Table1[Player Name], Table1[[#This Row],[Player Name]],
    Table1[Position], Table1[[#This Row],[Position]]
)</f>
        <v>30</v>
      </c>
      <c r="AM3642" t="str" cm="1">
        <f t="array" ref="AM36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643" spans="1:39" x14ac:dyDescent="0.2">
      <c r="A3643" t="str">
        <f>TEXT(Table1[[#This Row],[Date]],"yyyymmdd") &amp; "_" &amp; (LEFT(D3643,3) &amp; "_" &amp; LEFT(E3643,3) &amp; "_" &amp; (Table1[[#This Row],[Game_no.]]))</f>
        <v>20260329_Gle_D&amp;E_1</v>
      </c>
      <c r="B3643" s="1">
        <v>46110</v>
      </c>
      <c r="C3643" s="3">
        <v>1</v>
      </c>
      <c r="D3643" t="s">
        <v>71</v>
      </c>
      <c r="E3643" t="s">
        <v>42</v>
      </c>
      <c r="F3643" t="s">
        <v>71</v>
      </c>
      <c r="G3643" t="s">
        <v>42</v>
      </c>
      <c r="H3643" t="s">
        <v>79</v>
      </c>
      <c r="I3643" t="str">
        <f>TRIM(SUBSTITUTE(Table1[[#This Row],[Player]], " ", ""))</f>
        <v>D.Warnick</v>
      </c>
      <c r="J3643">
        <v>3</v>
      </c>
      <c r="K3643">
        <v>1</v>
      </c>
      <c r="L3643">
        <v>1</v>
      </c>
      <c r="M3643">
        <v>0</v>
      </c>
      <c r="N3643">
        <v>0</v>
      </c>
      <c r="O3643">
        <v>1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f t="shared" si="156"/>
        <v>3</v>
      </c>
      <c r="W3643" t="s">
        <v>48</v>
      </c>
      <c r="X3643" s="3">
        <v>3</v>
      </c>
      <c r="Y3643">
        <v>0</v>
      </c>
      <c r="AF3643">
        <f>Table1[[#This Row],[AB]]+Table1[[#This Row],[BB]]+Table1[[#This Row],[SF]]</f>
        <v>3</v>
      </c>
      <c r="AG3643">
        <f>Table1[[#This Row],[H]]+Table1[[#This Row],[BB]]</f>
        <v>1</v>
      </c>
      <c r="AH3643">
        <f>Table1[[#This Row],[H]]-Table1[[#This Row],[2B]]-Table1[[#This Row],[3B]]-Table1[[#This Row],[HR]]</f>
        <v>0</v>
      </c>
      <c r="AI3643" s="3">
        <f>IF(Table1[[#This Row],[Team_Game_Number]] &gt;_xlfn.MAXIFS(Table1[Team_Game_Number],Table1[Team],Table1[[#This Row],[Team]]) - 5,1,0)</f>
        <v>1</v>
      </c>
      <c r="AJ3643" cm="1">
        <f t="array" ref="AJ3643">MATCH(Table1[[#This Row],[Game_ID]],_xlfn.UNIQUE(_xlfn._xlws.FILTER(Table1[Game_ID],Table1[Team]=Table1[[#This Row],[Team]])),0)</f>
        <v>29</v>
      </c>
      <c r="AK3643">
        <f>IF(Table1[[#This Row],[Last5_Flag]]=1,1,0)</f>
        <v>1</v>
      </c>
      <c r="AL3643">
        <f>COUNTIFS(
    Table1[Player Name], Table1[[#This Row],[Player Name]],
    Table1[Position], Table1[[#This Row],[Position]]
)</f>
        <v>30</v>
      </c>
      <c r="AM3643" t="str" cm="1">
        <f t="array" ref="AM36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644" spans="1:39" x14ac:dyDescent="0.2">
      <c r="A3644" t="str">
        <f>TEXT(Table1[[#This Row],[Date]],"yyyymmdd") &amp; "_" &amp; (LEFT(D3644,3) &amp; "_" &amp; LEFT(E3644,3) &amp; "_" &amp; (Table1[[#This Row],[Game_no.]]))</f>
        <v>20260329_Gle_D&amp;E_1</v>
      </c>
      <c r="B3644" s="1">
        <v>46110</v>
      </c>
      <c r="C3644" s="3">
        <v>1</v>
      </c>
      <c r="D3644" t="s">
        <v>71</v>
      </c>
      <c r="E3644" t="s">
        <v>42</v>
      </c>
      <c r="F3644" t="s">
        <v>71</v>
      </c>
      <c r="G3644" t="s">
        <v>42</v>
      </c>
      <c r="H3644" t="s">
        <v>82</v>
      </c>
      <c r="I3644" t="str">
        <f>TRIM(SUBSTITUTE(Table1[[#This Row],[Player]], " ", ""))</f>
        <v>E.Nolan</v>
      </c>
      <c r="J3644">
        <v>3</v>
      </c>
      <c r="K3644">
        <v>0</v>
      </c>
      <c r="L3644">
        <v>0</v>
      </c>
      <c r="M3644">
        <v>1</v>
      </c>
      <c r="N3644">
        <v>0</v>
      </c>
      <c r="O3644">
        <v>1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f t="shared" si="156"/>
        <v>0</v>
      </c>
      <c r="W3644" t="s">
        <v>52</v>
      </c>
      <c r="X3644" s="3">
        <v>4</v>
      </c>
      <c r="Y3644">
        <v>0</v>
      </c>
      <c r="AF3644">
        <f>Table1[[#This Row],[AB]]+Table1[[#This Row],[BB]]+Table1[[#This Row],[SF]]</f>
        <v>3</v>
      </c>
      <c r="AG3644">
        <f>Table1[[#This Row],[H]]+Table1[[#This Row],[BB]]</f>
        <v>0</v>
      </c>
      <c r="AH3644">
        <f>Table1[[#This Row],[H]]-Table1[[#This Row],[2B]]-Table1[[#This Row],[3B]]-Table1[[#This Row],[HR]]</f>
        <v>0</v>
      </c>
      <c r="AI3644" s="3">
        <f>IF(Table1[[#This Row],[Team_Game_Number]] &gt;_xlfn.MAXIFS(Table1[Team_Game_Number],Table1[Team],Table1[[#This Row],[Team]]) - 5,1,0)</f>
        <v>1</v>
      </c>
      <c r="AJ3644" cm="1">
        <f t="array" ref="AJ3644">MATCH(Table1[[#This Row],[Game_ID]],_xlfn.UNIQUE(_xlfn._xlws.FILTER(Table1[Game_ID],Table1[Team]=Table1[[#This Row],[Team]])),0)</f>
        <v>29</v>
      </c>
      <c r="AK3644">
        <f>IF(Table1[[#This Row],[Last5_Flag]]=1,1,0)</f>
        <v>1</v>
      </c>
      <c r="AL3644">
        <f>COUNTIFS(
    Table1[Player Name], Table1[[#This Row],[Player Name]],
    Table1[Position], Table1[[#This Row],[Position]]
)</f>
        <v>25</v>
      </c>
      <c r="AM3644" t="str" cm="1">
        <f t="array" ref="AM36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645" spans="1:39" x14ac:dyDescent="0.2">
      <c r="A3645" t="str">
        <f>TEXT(Table1[[#This Row],[Date]],"yyyymmdd") &amp; "_" &amp; (LEFT(D3645,3) &amp; "_" &amp; LEFT(E3645,3) &amp; "_" &amp; (Table1[[#This Row],[Game_no.]]))</f>
        <v>20260329_Gle_D&amp;E_1</v>
      </c>
      <c r="B3645" s="1">
        <v>46110</v>
      </c>
      <c r="C3645" s="3">
        <v>1</v>
      </c>
      <c r="D3645" t="s">
        <v>71</v>
      </c>
      <c r="E3645" t="s">
        <v>42</v>
      </c>
      <c r="F3645" t="s">
        <v>71</v>
      </c>
      <c r="G3645" t="s">
        <v>42</v>
      </c>
      <c r="H3645" t="s">
        <v>88</v>
      </c>
      <c r="I3645" t="str">
        <f>TRIM(SUBSTITUTE(Table1[[#This Row],[Player]], " ", ""))</f>
        <v>M.Duvall</v>
      </c>
      <c r="J3645">
        <v>2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f t="shared" si="156"/>
        <v>0</v>
      </c>
      <c r="W3645" t="s">
        <v>513</v>
      </c>
      <c r="X3645" s="3">
        <v>5</v>
      </c>
      <c r="Y3645">
        <v>0</v>
      </c>
      <c r="AF3645">
        <f>Table1[[#This Row],[AB]]+Table1[[#This Row],[BB]]+Table1[[#This Row],[SF]]</f>
        <v>2</v>
      </c>
      <c r="AG3645">
        <f>Table1[[#This Row],[H]]+Table1[[#This Row],[BB]]</f>
        <v>0</v>
      </c>
      <c r="AH3645">
        <f>Table1[[#This Row],[H]]-Table1[[#This Row],[2B]]-Table1[[#This Row],[3B]]-Table1[[#This Row],[HR]]</f>
        <v>0</v>
      </c>
      <c r="AI3645" s="3">
        <f>IF(Table1[[#This Row],[Team_Game_Number]] &gt;_xlfn.MAXIFS(Table1[Team_Game_Number],Table1[Team],Table1[[#This Row],[Team]]) - 5,1,0)</f>
        <v>1</v>
      </c>
      <c r="AJ3645" cm="1">
        <f t="array" ref="AJ3645">MATCH(Table1[[#This Row],[Game_ID]],_xlfn.UNIQUE(_xlfn._xlws.FILTER(Table1[Game_ID],Table1[Team]=Table1[[#This Row],[Team]])),0)</f>
        <v>29</v>
      </c>
      <c r="AK3645">
        <f>IF(Table1[[#This Row],[Last5_Flag]]=1,1,0)</f>
        <v>1</v>
      </c>
      <c r="AL3645">
        <f>COUNTIFS(
    Table1[Player Name], Table1[[#This Row],[Player Name]],
    Table1[Position], Table1[[#This Row],[Position]]
)</f>
        <v>1</v>
      </c>
      <c r="AM3645" t="str" cm="1">
        <f t="array" ref="AM36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646" spans="1:39" x14ac:dyDescent="0.2">
      <c r="A3646" t="str">
        <f>TEXT(Table1[[#This Row],[Date]],"yyyymmdd") &amp; "_" &amp; (LEFT(D3646,3) &amp; "_" &amp; LEFT(E3646,3) &amp; "_" &amp; (Table1[[#This Row],[Game_no.]]))</f>
        <v>20260329_Gle_D&amp;E_1</v>
      </c>
      <c r="B3646" s="1">
        <v>46110</v>
      </c>
      <c r="C3646" s="3">
        <v>1</v>
      </c>
      <c r="D3646" t="s">
        <v>71</v>
      </c>
      <c r="E3646" t="s">
        <v>42</v>
      </c>
      <c r="F3646" t="s">
        <v>71</v>
      </c>
      <c r="G3646" t="s">
        <v>42</v>
      </c>
      <c r="H3646" t="s">
        <v>85</v>
      </c>
      <c r="I3646" t="str">
        <f>TRIM(SUBSTITUTE(Table1[[#This Row],[Player]], " ", ""))</f>
        <v>A.Howard</v>
      </c>
      <c r="J3646">
        <v>2</v>
      </c>
      <c r="K3646">
        <v>0</v>
      </c>
      <c r="L3646">
        <v>1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f t="shared" si="156"/>
        <v>3</v>
      </c>
      <c r="W3646" t="s">
        <v>74</v>
      </c>
      <c r="X3646" s="3">
        <v>5</v>
      </c>
      <c r="Y3646">
        <v>0</v>
      </c>
      <c r="AF3646">
        <f>Table1[[#This Row],[AB]]+Table1[[#This Row],[BB]]+Table1[[#This Row],[SF]]</f>
        <v>2</v>
      </c>
      <c r="AG3646">
        <f>Table1[[#This Row],[H]]+Table1[[#This Row],[BB]]</f>
        <v>1</v>
      </c>
      <c r="AH3646">
        <f>Table1[[#This Row],[H]]-Table1[[#This Row],[2B]]-Table1[[#This Row],[3B]]-Table1[[#This Row],[HR]]</f>
        <v>0</v>
      </c>
      <c r="AI3646" s="3">
        <f>IF(Table1[[#This Row],[Team_Game_Number]] &gt;_xlfn.MAXIFS(Table1[Team_Game_Number],Table1[Team],Table1[[#This Row],[Team]]) - 5,1,0)</f>
        <v>1</v>
      </c>
      <c r="AJ3646" cm="1">
        <f t="array" ref="AJ3646">MATCH(Table1[[#This Row],[Game_ID]],_xlfn.UNIQUE(_xlfn._xlws.FILTER(Table1[Game_ID],Table1[Team]=Table1[[#This Row],[Team]])),0)</f>
        <v>29</v>
      </c>
      <c r="AK3646">
        <f>IF(Table1[[#This Row],[Last5_Flag]]=1,1,0)</f>
        <v>1</v>
      </c>
      <c r="AL3646">
        <f>COUNTIFS(
    Table1[Player Name], Table1[[#This Row],[Player Name]],
    Table1[Position], Table1[[#This Row],[Position]]
)</f>
        <v>5</v>
      </c>
      <c r="AM3646" t="str" cm="1">
        <f t="array" ref="AM36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3647" spans="1:39" x14ac:dyDescent="0.2">
      <c r="A3647" t="str">
        <f>TEXT(Table1[[#This Row],[Date]],"yyyymmdd") &amp; "_" &amp; (LEFT(D3647,3) &amp; "_" &amp; LEFT(E3647,3) &amp; "_" &amp; (Table1[[#This Row],[Game_no.]]))</f>
        <v>20260329_Gle_D&amp;E_1</v>
      </c>
      <c r="B3647" s="1">
        <v>46110</v>
      </c>
      <c r="C3647" s="3">
        <v>1</v>
      </c>
      <c r="D3647" t="s">
        <v>71</v>
      </c>
      <c r="E3647" t="s">
        <v>42</v>
      </c>
      <c r="F3647" t="s">
        <v>71</v>
      </c>
      <c r="G3647" t="s">
        <v>42</v>
      </c>
      <c r="H3647" t="s">
        <v>81</v>
      </c>
      <c r="I3647" t="str">
        <f>TRIM(SUBSTITUTE(Table1[[#This Row],[Player]], " ", ""))</f>
        <v>H.Howe</v>
      </c>
      <c r="J3647">
        <v>2</v>
      </c>
      <c r="K3647">
        <v>1</v>
      </c>
      <c r="L3647">
        <v>2</v>
      </c>
      <c r="M3647">
        <v>1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f t="shared" si="156"/>
        <v>2</v>
      </c>
      <c r="W3647" t="s">
        <v>43</v>
      </c>
      <c r="X3647" s="3">
        <v>6</v>
      </c>
      <c r="Y3647">
        <v>0</v>
      </c>
      <c r="AF3647">
        <f>Table1[[#This Row],[AB]]+Table1[[#This Row],[BB]]+Table1[[#This Row],[SF]]</f>
        <v>3</v>
      </c>
      <c r="AG3647">
        <f>Table1[[#This Row],[H]]+Table1[[#This Row],[BB]]</f>
        <v>3</v>
      </c>
      <c r="AH3647">
        <f>Table1[[#This Row],[H]]-Table1[[#This Row],[2B]]-Table1[[#This Row],[3B]]-Table1[[#This Row],[HR]]</f>
        <v>2</v>
      </c>
      <c r="AI3647" s="3">
        <f>IF(Table1[[#This Row],[Team_Game_Number]] &gt;_xlfn.MAXIFS(Table1[Team_Game_Number],Table1[Team],Table1[[#This Row],[Team]]) - 5,1,0)</f>
        <v>1</v>
      </c>
      <c r="AJ3647" cm="1">
        <f t="array" ref="AJ3647">MATCH(Table1[[#This Row],[Game_ID]],_xlfn.UNIQUE(_xlfn._xlws.FILTER(Table1[Game_ID],Table1[Team]=Table1[[#This Row],[Team]])),0)</f>
        <v>29</v>
      </c>
      <c r="AK3647">
        <f>IF(Table1[[#This Row],[Last5_Flag]]=1,1,0)</f>
        <v>1</v>
      </c>
      <c r="AL3647">
        <f>COUNTIFS(
    Table1[Player Name], Table1[[#This Row],[Player Name]],
    Table1[Position], Table1[[#This Row],[Position]]
)</f>
        <v>19</v>
      </c>
      <c r="AM3647" t="str" cm="1">
        <f t="array" ref="AM36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48" spans="1:39" x14ac:dyDescent="0.2">
      <c r="A3648" t="str">
        <f>TEXT(Table1[[#This Row],[Date]],"yyyymmdd") &amp; "_" &amp; (LEFT(D3648,3) &amp; "_" &amp; LEFT(E3648,3) &amp; "_" &amp; (Table1[[#This Row],[Game_no.]]))</f>
        <v>20260329_Gle_D&amp;E_1</v>
      </c>
      <c r="B3648" s="1">
        <v>46110</v>
      </c>
      <c r="C3648" s="3">
        <v>1</v>
      </c>
      <c r="D3648" t="s">
        <v>71</v>
      </c>
      <c r="E3648" t="s">
        <v>42</v>
      </c>
      <c r="F3648" t="s">
        <v>71</v>
      </c>
      <c r="G3648" t="s">
        <v>42</v>
      </c>
      <c r="H3648" t="s">
        <v>86</v>
      </c>
      <c r="I3648" t="str">
        <f>TRIM(SUBSTITUTE(Table1[[#This Row],[Player]], " ", ""))</f>
        <v>A.Hicks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f t="shared" si="156"/>
        <v>0</v>
      </c>
      <c r="W3648" t="s">
        <v>73</v>
      </c>
      <c r="X3648" s="3"/>
      <c r="Y3648">
        <v>0</v>
      </c>
      <c r="AF3648">
        <f>Table1[[#This Row],[AB]]+Table1[[#This Row],[BB]]+Table1[[#This Row],[SF]]</f>
        <v>0</v>
      </c>
      <c r="AG3648">
        <f>Table1[[#This Row],[H]]+Table1[[#This Row],[BB]]</f>
        <v>0</v>
      </c>
      <c r="AH3648">
        <f>Table1[[#This Row],[H]]-Table1[[#This Row],[2B]]-Table1[[#This Row],[3B]]-Table1[[#This Row],[HR]]</f>
        <v>0</v>
      </c>
      <c r="AI3648" s="3">
        <f>IF(Table1[[#This Row],[Team_Game_Number]] &gt;_xlfn.MAXIFS(Table1[Team_Game_Number],Table1[Team],Table1[[#This Row],[Team]]) - 5,1,0)</f>
        <v>1</v>
      </c>
      <c r="AJ3648" cm="1">
        <f t="array" ref="AJ3648">MATCH(Table1[[#This Row],[Game_ID]],_xlfn.UNIQUE(_xlfn._xlws.FILTER(Table1[Game_ID],Table1[Team]=Table1[[#This Row],[Team]])),0)</f>
        <v>29</v>
      </c>
      <c r="AK3648">
        <f>IF(Table1[[#This Row],[Last5_Flag]]=1,1,0)</f>
        <v>1</v>
      </c>
      <c r="AL3648">
        <f>COUNTIFS(
    Table1[Player Name], Table1[[#This Row],[Player Name]],
    Table1[Position], Table1[[#This Row],[Position]]
)</f>
        <v>20</v>
      </c>
      <c r="AM3648" t="str" cm="1">
        <f t="array" ref="AM36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649" spans="1:39" x14ac:dyDescent="0.2">
      <c r="A3649" t="str">
        <f>TEXT(Table1[[#This Row],[Date]],"yyyymmdd") &amp; "_" &amp; (LEFT(D3649,3) &amp; "_" &amp; LEFT(E3649,3) &amp; "_" &amp; (Table1[[#This Row],[Game_no.]]))</f>
        <v>20260329_Gle_D&amp;E_1</v>
      </c>
      <c r="B3649" s="1">
        <v>46110</v>
      </c>
      <c r="C3649" s="3">
        <v>1</v>
      </c>
      <c r="D3649" t="s">
        <v>71</v>
      </c>
      <c r="E3649" t="s">
        <v>42</v>
      </c>
      <c r="F3649" t="s">
        <v>71</v>
      </c>
      <c r="G3649" t="s">
        <v>42</v>
      </c>
      <c r="H3649" t="s">
        <v>76</v>
      </c>
      <c r="I3649" t="str">
        <f>TRIM(SUBSTITUTE(Table1[[#This Row],[Player]], " ", ""))</f>
        <v>K.Goodman</v>
      </c>
      <c r="J3649">
        <v>3</v>
      </c>
      <c r="K3649">
        <v>0</v>
      </c>
      <c r="L3649">
        <v>1</v>
      </c>
      <c r="M3649">
        <v>1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f t="shared" si="156"/>
        <v>3</v>
      </c>
      <c r="W3649" t="s">
        <v>8</v>
      </c>
      <c r="X3649" s="3">
        <v>7</v>
      </c>
      <c r="Y3649">
        <v>0</v>
      </c>
      <c r="AF3649">
        <f>Table1[[#This Row],[AB]]+Table1[[#This Row],[BB]]+Table1[[#This Row],[SF]]</f>
        <v>3</v>
      </c>
      <c r="AG3649">
        <f>Table1[[#This Row],[H]]+Table1[[#This Row],[BB]]</f>
        <v>1</v>
      </c>
      <c r="AH3649">
        <f>Table1[[#This Row],[H]]-Table1[[#This Row],[2B]]-Table1[[#This Row],[3B]]-Table1[[#This Row],[HR]]</f>
        <v>0</v>
      </c>
      <c r="AI3649" s="3">
        <f>IF(Table1[[#This Row],[Team_Game_Number]] &gt;_xlfn.MAXIFS(Table1[Team_Game_Number],Table1[Team],Table1[[#This Row],[Team]]) - 5,1,0)</f>
        <v>1</v>
      </c>
      <c r="AJ3649" cm="1">
        <f t="array" ref="AJ3649">MATCH(Table1[[#This Row],[Game_ID]],_xlfn.UNIQUE(_xlfn._xlws.FILTER(Table1[Game_ID],Table1[Team]=Table1[[#This Row],[Team]])),0)</f>
        <v>29</v>
      </c>
      <c r="AK3649">
        <f>IF(Table1[[#This Row],[Last5_Flag]]=1,1,0)</f>
        <v>1</v>
      </c>
      <c r="AL3649">
        <f>COUNTIFS(
    Table1[Player Name], Table1[[#This Row],[Player Name]],
    Table1[Position], Table1[[#This Row],[Position]]
)</f>
        <v>13</v>
      </c>
      <c r="AM3649" t="str" cm="1">
        <f t="array" ref="AM36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650" spans="1:39" x14ac:dyDescent="0.2">
      <c r="A3650" t="str">
        <f>TEXT(Table1[[#This Row],[Date]],"yyyymmdd") &amp; "_" &amp; (LEFT(D3650,3) &amp; "_" &amp; LEFT(E3650,3) &amp; "_" &amp; (Table1[[#This Row],[Game_no.]]))</f>
        <v>20260329_Gle_D&amp;E_1</v>
      </c>
      <c r="B3650" s="1">
        <v>46110</v>
      </c>
      <c r="C3650" s="3">
        <v>1</v>
      </c>
      <c r="D3650" t="s">
        <v>71</v>
      </c>
      <c r="E3650" t="s">
        <v>42</v>
      </c>
      <c r="F3650" t="s">
        <v>71</v>
      </c>
      <c r="G3650" t="s">
        <v>42</v>
      </c>
      <c r="H3650" t="s">
        <v>83</v>
      </c>
      <c r="I3650" t="str">
        <f>TRIM(SUBSTITUTE(Table1[[#This Row],[Player]], " ", ""))</f>
        <v>K.Bradbury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f t="shared" si="156"/>
        <v>0</v>
      </c>
      <c r="W3650" t="s">
        <v>73</v>
      </c>
      <c r="X3650" s="3"/>
      <c r="Y3650">
        <v>0</v>
      </c>
      <c r="AF3650">
        <f>Table1[[#This Row],[AB]]+Table1[[#This Row],[BB]]+Table1[[#This Row],[SF]]</f>
        <v>0</v>
      </c>
      <c r="AG3650">
        <f>Table1[[#This Row],[H]]+Table1[[#This Row],[BB]]</f>
        <v>0</v>
      </c>
      <c r="AH3650">
        <f>Table1[[#This Row],[H]]-Table1[[#This Row],[2B]]-Table1[[#This Row],[3B]]-Table1[[#This Row],[HR]]</f>
        <v>0</v>
      </c>
      <c r="AI3650" s="3">
        <f>IF(Table1[[#This Row],[Team_Game_Number]] &gt;_xlfn.MAXIFS(Table1[Team_Game_Number],Table1[Team],Table1[[#This Row],[Team]]) - 5,1,0)</f>
        <v>1</v>
      </c>
      <c r="AJ3650" cm="1">
        <f t="array" ref="AJ3650">MATCH(Table1[[#This Row],[Game_ID]],_xlfn.UNIQUE(_xlfn._xlws.FILTER(Table1[Game_ID],Table1[Team]=Table1[[#This Row],[Team]])),0)</f>
        <v>29</v>
      </c>
      <c r="AK3650">
        <f>IF(Table1[[#This Row],[Last5_Flag]]=1,1,0)</f>
        <v>1</v>
      </c>
      <c r="AL3650">
        <f>COUNTIFS(
    Table1[Player Name], Table1[[#This Row],[Player Name]],
    Table1[Position], Table1[[#This Row],[Position]]
)</f>
        <v>11</v>
      </c>
      <c r="AM3650" t="str" cm="1">
        <f t="array" ref="AM36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651" spans="1:39" x14ac:dyDescent="0.2">
      <c r="A3651" t="str">
        <f>TEXT(Table1[[#This Row],[Date]],"yyyymmdd") &amp; "_" &amp; (LEFT(D3651,3) &amp; "_" &amp; LEFT(E3651,3) &amp; "_" &amp; (Table1[[#This Row],[Game_no.]]))</f>
        <v>20260329_Gle_D&amp;E_1</v>
      </c>
      <c r="B3651" s="1">
        <v>46110</v>
      </c>
      <c r="C3651" s="3">
        <v>1</v>
      </c>
      <c r="D3651" t="s">
        <v>71</v>
      </c>
      <c r="E3651" t="s">
        <v>42</v>
      </c>
      <c r="F3651" t="s">
        <v>71</v>
      </c>
      <c r="G3651" t="s">
        <v>42</v>
      </c>
      <c r="H3651" t="s">
        <v>84</v>
      </c>
      <c r="I3651" t="str">
        <f>TRIM(SUBSTITUTE(Table1[[#This Row],[Player]], " ", ""))</f>
        <v>E.McLean</v>
      </c>
      <c r="J3651">
        <v>2</v>
      </c>
      <c r="K3651">
        <v>2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f t="shared" si="156"/>
        <v>1</v>
      </c>
      <c r="W3651" t="s">
        <v>57</v>
      </c>
      <c r="X3651" s="3">
        <v>8</v>
      </c>
      <c r="Y3651">
        <v>0</v>
      </c>
      <c r="AF3651">
        <f>Table1[[#This Row],[AB]]+Table1[[#This Row],[BB]]+Table1[[#This Row],[SF]]</f>
        <v>2</v>
      </c>
      <c r="AG3651">
        <f>Table1[[#This Row],[H]]+Table1[[#This Row],[BB]]</f>
        <v>1</v>
      </c>
      <c r="AH3651">
        <f>Table1[[#This Row],[H]]-Table1[[#This Row],[2B]]-Table1[[#This Row],[3B]]-Table1[[#This Row],[HR]]</f>
        <v>1</v>
      </c>
      <c r="AI3651" s="3">
        <f>IF(Table1[[#This Row],[Team_Game_Number]] &gt;_xlfn.MAXIFS(Table1[Team_Game_Number],Table1[Team],Table1[[#This Row],[Team]]) - 5,1,0)</f>
        <v>1</v>
      </c>
      <c r="AJ3651" cm="1">
        <f t="array" ref="AJ3651">MATCH(Table1[[#This Row],[Game_ID]],_xlfn.UNIQUE(_xlfn._xlws.FILTER(Table1[Game_ID],Table1[Team]=Table1[[#This Row],[Team]])),0)</f>
        <v>29</v>
      </c>
      <c r="AK3651">
        <f>IF(Table1[[#This Row],[Last5_Flag]]=1,1,0)</f>
        <v>1</v>
      </c>
      <c r="AL3651">
        <f>COUNTIFS(
    Table1[Player Name], Table1[[#This Row],[Player Name]],
    Table1[Position], Table1[[#This Row],[Position]]
)</f>
        <v>30</v>
      </c>
      <c r="AM3651" t="str" cm="1">
        <f t="array" ref="AM36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652" spans="1:39" x14ac:dyDescent="0.2">
      <c r="A3652" t="str">
        <f>TEXT(Table1[[#This Row],[Date]],"yyyymmdd") &amp; "_" &amp; (LEFT(D3652,3) &amp; "_" &amp; LEFT(E3652,3) &amp; "_" &amp; (Table1[[#This Row],[Game_no.]]))</f>
        <v>20260329_Gle_D&amp;E_1</v>
      </c>
      <c r="B3652" s="1">
        <v>46110</v>
      </c>
      <c r="C3652" s="3">
        <v>1</v>
      </c>
      <c r="D3652" t="s">
        <v>71</v>
      </c>
      <c r="E3652" t="s">
        <v>42</v>
      </c>
      <c r="F3652" t="s">
        <v>71</v>
      </c>
      <c r="G3652" t="s">
        <v>42</v>
      </c>
      <c r="H3652" t="s">
        <v>87</v>
      </c>
      <c r="I3652" t="str">
        <f>TRIM(SUBSTITUTE(Table1[[#This Row],[Player]], " ", ""))</f>
        <v>L.Burns</v>
      </c>
      <c r="J3652">
        <v>3</v>
      </c>
      <c r="K3652">
        <v>1</v>
      </c>
      <c r="L3652">
        <v>2</v>
      </c>
      <c r="M3652">
        <v>1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f t="shared" si="156"/>
        <v>2</v>
      </c>
      <c r="W3652" t="s">
        <v>54</v>
      </c>
      <c r="X3652" s="3">
        <v>9</v>
      </c>
      <c r="Y3652">
        <v>0</v>
      </c>
      <c r="AF3652">
        <f>Table1[[#This Row],[AB]]+Table1[[#This Row],[BB]]+Table1[[#This Row],[SF]]</f>
        <v>3</v>
      </c>
      <c r="AG3652">
        <f>Table1[[#This Row],[H]]+Table1[[#This Row],[BB]]</f>
        <v>2</v>
      </c>
      <c r="AH3652">
        <f>Table1[[#This Row],[H]]-Table1[[#This Row],[2B]]-Table1[[#This Row],[3B]]-Table1[[#This Row],[HR]]</f>
        <v>2</v>
      </c>
      <c r="AI3652" s="3">
        <f>IF(Table1[[#This Row],[Team_Game_Number]] &gt;_xlfn.MAXIFS(Table1[Team_Game_Number],Table1[Team],Table1[[#This Row],[Team]]) - 5,1,0)</f>
        <v>1</v>
      </c>
      <c r="AJ3652" cm="1">
        <f t="array" ref="AJ3652">MATCH(Table1[[#This Row],[Game_ID]],_xlfn.UNIQUE(_xlfn._xlws.FILTER(Table1[Game_ID],Table1[Team]=Table1[[#This Row],[Team]])),0)</f>
        <v>29</v>
      </c>
      <c r="AK3652">
        <f>IF(Table1[[#This Row],[Last5_Flag]]=1,1,0)</f>
        <v>1</v>
      </c>
      <c r="AL3652">
        <f>COUNTIFS(
    Table1[Player Name], Table1[[#This Row],[Player Name]],
    Table1[Position], Table1[[#This Row],[Position]]
)</f>
        <v>23</v>
      </c>
      <c r="AM3652" t="str" cm="1">
        <f t="array" ref="AM36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653" spans="1:39" x14ac:dyDescent="0.2">
      <c r="A3653" t="str">
        <f>TEXT(Table1[[#This Row],[Date]],"yyyymmdd") &amp; "_" &amp; (LEFT(D3653,3) &amp; "_" &amp; LEFT(E3653,3) &amp; "_" &amp; (Table1[[#This Row],[Game_no.]]))</f>
        <v>20260329_Gle_D&amp;E_1</v>
      </c>
      <c r="B3653" s="1">
        <v>46110</v>
      </c>
      <c r="C3653" s="3">
        <v>1</v>
      </c>
      <c r="D3653" t="s">
        <v>71</v>
      </c>
      <c r="E3653" t="s">
        <v>42</v>
      </c>
      <c r="F3653" t="s">
        <v>71</v>
      </c>
      <c r="G3653" t="s">
        <v>42</v>
      </c>
      <c r="H3653" t="s">
        <v>94</v>
      </c>
      <c r="I3653" t="str">
        <f>TRIM(SUBSTITUTE(Table1[[#This Row],[Player]], " ", ""))</f>
        <v>M.Stump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f t="shared" si="156"/>
        <v>0</v>
      </c>
      <c r="W3653" t="s">
        <v>58</v>
      </c>
      <c r="X3653" s="3"/>
      <c r="Y3653">
        <v>0</v>
      </c>
      <c r="Z3653">
        <v>5.6669999999999998</v>
      </c>
      <c r="AA3653">
        <v>5</v>
      </c>
      <c r="AB3653">
        <v>2</v>
      </c>
      <c r="AC3653">
        <v>2</v>
      </c>
      <c r="AD3653">
        <v>1</v>
      </c>
      <c r="AE3653">
        <v>3</v>
      </c>
      <c r="AF3653">
        <f>Table1[[#This Row],[AB]]+Table1[[#This Row],[BB]]+Table1[[#This Row],[SF]]</f>
        <v>0</v>
      </c>
      <c r="AG3653">
        <f>Table1[[#This Row],[H]]+Table1[[#This Row],[BB]]</f>
        <v>0</v>
      </c>
      <c r="AH3653">
        <f>Table1[[#This Row],[H]]-Table1[[#This Row],[2B]]-Table1[[#This Row],[3B]]-Table1[[#This Row],[HR]]</f>
        <v>0</v>
      </c>
      <c r="AI3653" s="3">
        <f>IF(Table1[[#This Row],[Team_Game_Number]] &gt;_xlfn.MAXIFS(Table1[Team_Game_Number],Table1[Team],Table1[[#This Row],[Team]]) - 5,1,0)</f>
        <v>1</v>
      </c>
      <c r="AJ3653" cm="1">
        <f t="array" ref="AJ3653">MATCH(Table1[[#This Row],[Game_ID]],_xlfn.UNIQUE(_xlfn._xlws.FILTER(Table1[Game_ID],Table1[Team]=Table1[[#This Row],[Team]])),0)</f>
        <v>29</v>
      </c>
      <c r="AK3653">
        <f>IF(Table1[[#This Row],[Last5_Flag]]=1,1,0)</f>
        <v>1</v>
      </c>
      <c r="AL3653">
        <f>COUNTIFS(
    Table1[Player Name], Table1[[#This Row],[Player Name]],
    Table1[Position], Table1[[#This Row],[Position]]
)</f>
        <v>11</v>
      </c>
      <c r="AM3653" t="str" cm="1">
        <f t="array" ref="AM36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54" spans="1:39" x14ac:dyDescent="0.2">
      <c r="A3654" t="str">
        <f>TEXT(Table1[[#This Row],[Date]],"yyyymmdd") &amp; "_" &amp; (LEFT(D3654,3) &amp; "_" &amp; LEFT(E3654,3) &amp; "_" &amp; (Table1[[#This Row],[Game_no.]]))</f>
        <v>20260329_Gle_D&amp;E_1</v>
      </c>
      <c r="B3654" s="1">
        <v>46110</v>
      </c>
      <c r="C3654" s="3">
        <v>1</v>
      </c>
      <c r="D3654" t="s">
        <v>71</v>
      </c>
      <c r="E3654" t="s">
        <v>42</v>
      </c>
      <c r="F3654" t="s">
        <v>71</v>
      </c>
      <c r="G3654" t="s">
        <v>42</v>
      </c>
      <c r="H3654" t="s">
        <v>91</v>
      </c>
      <c r="I3654" t="str">
        <f>TRIM(SUBSTITUTE(Table1[[#This Row],[Player]], " ", ""))</f>
        <v>Ky.Burdick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f t="shared" ref="V3654:V3717" si="157">L3654*1+P3654*2+Q3654*3+R3654*4</f>
        <v>0</v>
      </c>
      <c r="W3654" t="s">
        <v>58</v>
      </c>
      <c r="X3654" s="3"/>
      <c r="Y3654">
        <v>0</v>
      </c>
      <c r="Z3654">
        <v>1.333</v>
      </c>
      <c r="AA3654">
        <v>0</v>
      </c>
      <c r="AB3654">
        <v>0</v>
      </c>
      <c r="AC3654">
        <v>0</v>
      </c>
      <c r="AD3654">
        <v>1</v>
      </c>
      <c r="AE3654">
        <v>2</v>
      </c>
      <c r="AF3654">
        <f>Table1[[#This Row],[AB]]+Table1[[#This Row],[BB]]+Table1[[#This Row],[SF]]</f>
        <v>0</v>
      </c>
      <c r="AG3654">
        <f>Table1[[#This Row],[H]]+Table1[[#This Row],[BB]]</f>
        <v>0</v>
      </c>
      <c r="AH3654">
        <f>Table1[[#This Row],[H]]-Table1[[#This Row],[2B]]-Table1[[#This Row],[3B]]-Table1[[#This Row],[HR]]</f>
        <v>0</v>
      </c>
      <c r="AI3654" s="3">
        <f>IF(Table1[[#This Row],[Team_Game_Number]] &gt;_xlfn.MAXIFS(Table1[Team_Game_Number],Table1[Team],Table1[[#This Row],[Team]]) - 5,1,0)</f>
        <v>1</v>
      </c>
      <c r="AJ3654" cm="1">
        <f t="array" ref="AJ3654">MATCH(Table1[[#This Row],[Game_ID]],_xlfn.UNIQUE(_xlfn._xlws.FILTER(Table1[Game_ID],Table1[Team]=Table1[[#This Row],[Team]])),0)</f>
        <v>29</v>
      </c>
      <c r="AK3654">
        <f>IF(Table1[[#This Row],[Last5_Flag]]=1,1,0)</f>
        <v>1</v>
      </c>
      <c r="AL3654">
        <f>COUNTIFS(
    Table1[Player Name], Table1[[#This Row],[Player Name]],
    Table1[Position], Table1[[#This Row],[Position]]
)</f>
        <v>16</v>
      </c>
      <c r="AM3654" t="str" cm="1">
        <f t="array" ref="AM36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55" spans="1:39" x14ac:dyDescent="0.2">
      <c r="A3655" t="str">
        <f>TEXT(Table1[[#This Row],[Date]],"yyyymmdd") &amp; "_" &amp; (LEFT(D3655,3) &amp; "_" &amp; LEFT(E3655,3) &amp; "_" &amp; (Table1[[#This Row],[Game_no.]]))</f>
        <v>20260329_Gle_D&amp;E_1</v>
      </c>
      <c r="B3655" s="1">
        <v>46110</v>
      </c>
      <c r="C3655" s="3">
        <v>1</v>
      </c>
      <c r="D3655" t="s">
        <v>71</v>
      </c>
      <c r="E3655" t="s">
        <v>42</v>
      </c>
      <c r="F3655" t="s">
        <v>42</v>
      </c>
      <c r="G3655" t="s">
        <v>71</v>
      </c>
      <c r="H3655" t="s">
        <v>96</v>
      </c>
      <c r="I3655" t="str">
        <f>TRIM(SUBSTITUTE(Table1[[#This Row],[Player]], " ", ""))</f>
        <v>A.Belcher</v>
      </c>
      <c r="J3655">
        <v>4</v>
      </c>
      <c r="K3655">
        <v>0</v>
      </c>
      <c r="L3655">
        <v>0</v>
      </c>
      <c r="M3655">
        <v>0</v>
      </c>
      <c r="N3655">
        <v>0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f t="shared" si="157"/>
        <v>0</v>
      </c>
      <c r="W3655" t="s">
        <v>57</v>
      </c>
      <c r="X3655" s="3">
        <v>1</v>
      </c>
      <c r="Y3655">
        <v>0</v>
      </c>
      <c r="AF3655">
        <f>Table1[[#This Row],[AB]]+Table1[[#This Row],[BB]]+Table1[[#This Row],[SF]]</f>
        <v>4</v>
      </c>
      <c r="AG3655">
        <f>Table1[[#This Row],[H]]+Table1[[#This Row],[BB]]</f>
        <v>0</v>
      </c>
      <c r="AH3655">
        <f>Table1[[#This Row],[H]]-Table1[[#This Row],[2B]]-Table1[[#This Row],[3B]]-Table1[[#This Row],[HR]]</f>
        <v>0</v>
      </c>
      <c r="AI3655" s="3">
        <f>IF(Table1[[#This Row],[Team_Game_Number]] &gt;_xlfn.MAXIFS(Table1[Team_Game_Number],Table1[Team],Table1[[#This Row],[Team]]) - 5,1,0)</f>
        <v>1</v>
      </c>
      <c r="AJ3655" cm="1">
        <f t="array" ref="AJ3655">MATCH(Table1[[#This Row],[Game_ID]],_xlfn.UNIQUE(_xlfn._xlws.FILTER(Table1[Game_ID],Table1[Team]=Table1[[#This Row],[Team]])),0)</f>
        <v>30</v>
      </c>
      <c r="AK3655">
        <f>IF(Table1[[#This Row],[Last5_Flag]]=1,1,0)</f>
        <v>1</v>
      </c>
      <c r="AL3655">
        <f>COUNTIFS(
    Table1[Player Name], Table1[[#This Row],[Player Name]],
    Table1[Position], Table1[[#This Row],[Position]]
)</f>
        <v>19</v>
      </c>
      <c r="AM3655" t="str" cm="1">
        <f t="array" ref="AM36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656" spans="1:39" x14ac:dyDescent="0.2">
      <c r="A3656" t="str">
        <f>TEXT(Table1[[#This Row],[Date]],"yyyymmdd") &amp; "_" &amp; (LEFT(D3656,3) &amp; "_" &amp; LEFT(E3656,3) &amp; "_" &amp; (Table1[[#This Row],[Game_no.]]))</f>
        <v>20260329_Gle_D&amp;E_1</v>
      </c>
      <c r="B3656" s="1">
        <v>46110</v>
      </c>
      <c r="C3656" s="3">
        <v>1</v>
      </c>
      <c r="D3656" t="s">
        <v>71</v>
      </c>
      <c r="E3656" t="s">
        <v>42</v>
      </c>
      <c r="F3656" t="s">
        <v>42</v>
      </c>
      <c r="G3656" t="s">
        <v>71</v>
      </c>
      <c r="H3656" t="s">
        <v>68</v>
      </c>
      <c r="I3656" t="str">
        <f>TRIM(SUBSTITUTE(Table1[[#This Row],[Player]], " ", ""))</f>
        <v>S.Jarvis</v>
      </c>
      <c r="J3656">
        <v>3</v>
      </c>
      <c r="K3656">
        <v>0</v>
      </c>
      <c r="L3656">
        <v>2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f t="shared" si="157"/>
        <v>2</v>
      </c>
      <c r="W3656" t="s">
        <v>311</v>
      </c>
      <c r="X3656" s="3">
        <v>2</v>
      </c>
      <c r="Y3656">
        <v>0</v>
      </c>
      <c r="Z3656">
        <v>3.3330000000000002</v>
      </c>
      <c r="AA3656">
        <v>7</v>
      </c>
      <c r="AB3656">
        <v>7</v>
      </c>
      <c r="AC3656">
        <v>5</v>
      </c>
      <c r="AD3656">
        <v>2</v>
      </c>
      <c r="AE3656">
        <v>3</v>
      </c>
      <c r="AF3656">
        <f>Table1[[#This Row],[AB]]+Table1[[#This Row],[BB]]+Table1[[#This Row],[SF]]</f>
        <v>3</v>
      </c>
      <c r="AG3656">
        <f>Table1[[#This Row],[H]]+Table1[[#This Row],[BB]]</f>
        <v>2</v>
      </c>
      <c r="AH3656">
        <f>Table1[[#This Row],[H]]-Table1[[#This Row],[2B]]-Table1[[#This Row],[3B]]-Table1[[#This Row],[HR]]</f>
        <v>2</v>
      </c>
      <c r="AI3656" s="3">
        <f>IF(Table1[[#This Row],[Team_Game_Number]] &gt;_xlfn.MAXIFS(Table1[Team_Game_Number],Table1[Team],Table1[[#This Row],[Team]]) - 5,1,0)</f>
        <v>1</v>
      </c>
      <c r="AJ3656" cm="1">
        <f t="array" ref="AJ3656">MATCH(Table1[[#This Row],[Game_ID]],_xlfn.UNIQUE(_xlfn._xlws.FILTER(Table1[Game_ID],Table1[Team]=Table1[[#This Row],[Team]])),0)</f>
        <v>30</v>
      </c>
      <c r="AK3656">
        <f>IF(Table1[[#This Row],[Last5_Flag]]=1,1,0)</f>
        <v>1</v>
      </c>
      <c r="AL3656">
        <f>COUNTIFS(
    Table1[Player Name], Table1[[#This Row],[Player Name]],
    Table1[Position], Table1[[#This Row],[Position]]
)</f>
        <v>1</v>
      </c>
      <c r="AM3656" t="str" cm="1">
        <f t="array" ref="AM36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57" spans="1:39" x14ac:dyDescent="0.2">
      <c r="A3657" t="str">
        <f>TEXT(Table1[[#This Row],[Date]],"yyyymmdd") &amp; "_" &amp; (LEFT(D3657,3) &amp; "_" &amp; LEFT(E3657,3) &amp; "_" &amp; (Table1[[#This Row],[Game_no.]]))</f>
        <v>20260329_Gle_D&amp;E_1</v>
      </c>
      <c r="B3657" s="1">
        <v>46110</v>
      </c>
      <c r="C3657" s="3">
        <v>1</v>
      </c>
      <c r="D3657" t="s">
        <v>71</v>
      </c>
      <c r="E3657" t="s">
        <v>42</v>
      </c>
      <c r="F3657" t="s">
        <v>42</v>
      </c>
      <c r="G3657" t="s">
        <v>71</v>
      </c>
      <c r="H3657" t="s">
        <v>461</v>
      </c>
      <c r="I3657" t="str">
        <f>TRIM(SUBSTITUTE(Table1[[#This Row],[Player]], " ", ""))</f>
        <v>L.Ruiz-Rubio</v>
      </c>
      <c r="J3657">
        <v>3</v>
      </c>
      <c r="K3657">
        <v>1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f t="shared" si="157"/>
        <v>1</v>
      </c>
      <c r="W3657" t="s">
        <v>8</v>
      </c>
      <c r="X3657" s="3">
        <v>3</v>
      </c>
      <c r="Y3657">
        <v>0</v>
      </c>
      <c r="AF3657">
        <f>Table1[[#This Row],[AB]]+Table1[[#This Row],[BB]]+Table1[[#This Row],[SF]]</f>
        <v>3</v>
      </c>
      <c r="AG3657">
        <f>Table1[[#This Row],[H]]+Table1[[#This Row],[BB]]</f>
        <v>1</v>
      </c>
      <c r="AH3657">
        <f>Table1[[#This Row],[H]]-Table1[[#This Row],[2B]]-Table1[[#This Row],[3B]]-Table1[[#This Row],[HR]]</f>
        <v>1</v>
      </c>
      <c r="AI3657" s="3">
        <f>IF(Table1[[#This Row],[Team_Game_Number]] &gt;_xlfn.MAXIFS(Table1[Team_Game_Number],Table1[Team],Table1[[#This Row],[Team]]) - 5,1,0)</f>
        <v>1</v>
      </c>
      <c r="AJ3657" cm="1">
        <f t="array" ref="AJ3657">MATCH(Table1[[#This Row],[Game_ID]],_xlfn.UNIQUE(_xlfn._xlws.FILTER(Table1[Game_ID],Table1[Team]=Table1[[#This Row],[Team]])),0)</f>
        <v>30</v>
      </c>
      <c r="AK3657">
        <f>IF(Table1[[#This Row],[Last5_Flag]]=1,1,0)</f>
        <v>1</v>
      </c>
      <c r="AL3657">
        <f>COUNTIFS(
    Table1[Player Name], Table1[[#This Row],[Player Name]],
    Table1[Position], Table1[[#This Row],[Position]]
)</f>
        <v>14</v>
      </c>
      <c r="AM3657" t="str" cm="1">
        <f t="array" ref="AM36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658" spans="1:39" x14ac:dyDescent="0.2">
      <c r="A3658" t="str">
        <f>TEXT(Table1[[#This Row],[Date]],"yyyymmdd") &amp; "_" &amp; (LEFT(D3658,3) &amp; "_" &amp; LEFT(E3658,3) &amp; "_" &amp; (Table1[[#This Row],[Game_no.]]))</f>
        <v>20260329_Gle_D&amp;E_1</v>
      </c>
      <c r="B3658" s="1">
        <v>46110</v>
      </c>
      <c r="C3658" s="3">
        <v>1</v>
      </c>
      <c r="D3658" t="s">
        <v>71</v>
      </c>
      <c r="E3658" t="s">
        <v>42</v>
      </c>
      <c r="F3658" t="s">
        <v>42</v>
      </c>
      <c r="G3658" t="s">
        <v>71</v>
      </c>
      <c r="H3658" t="s">
        <v>47</v>
      </c>
      <c r="I3658" t="str">
        <f>TRIM(SUBSTITUTE(Table1[[#This Row],[Player]], " ", ""))</f>
        <v>A.Zapach</v>
      </c>
      <c r="J3658">
        <v>2</v>
      </c>
      <c r="K3658">
        <v>1</v>
      </c>
      <c r="L3658">
        <v>1</v>
      </c>
      <c r="M3658">
        <v>0</v>
      </c>
      <c r="N3658">
        <v>1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f t="shared" si="157"/>
        <v>3</v>
      </c>
      <c r="W3658" t="s">
        <v>43</v>
      </c>
      <c r="X3658" s="3">
        <v>4</v>
      </c>
      <c r="Y3658">
        <v>0</v>
      </c>
      <c r="AF3658">
        <f>Table1[[#This Row],[AB]]+Table1[[#This Row],[BB]]+Table1[[#This Row],[SF]]</f>
        <v>3</v>
      </c>
      <c r="AG3658">
        <f>Table1[[#This Row],[H]]+Table1[[#This Row],[BB]]</f>
        <v>2</v>
      </c>
      <c r="AH3658">
        <f>Table1[[#This Row],[H]]-Table1[[#This Row],[2B]]-Table1[[#This Row],[3B]]-Table1[[#This Row],[HR]]</f>
        <v>0</v>
      </c>
      <c r="AI3658" s="3">
        <f>IF(Table1[[#This Row],[Team_Game_Number]] &gt;_xlfn.MAXIFS(Table1[Team_Game_Number],Table1[Team],Table1[[#This Row],[Team]]) - 5,1,0)</f>
        <v>1</v>
      </c>
      <c r="AJ3658" cm="1">
        <f t="array" ref="AJ3658">MATCH(Table1[[#This Row],[Game_ID]],_xlfn.UNIQUE(_xlfn._xlws.FILTER(Table1[Game_ID],Table1[Team]=Table1[[#This Row],[Team]])),0)</f>
        <v>30</v>
      </c>
      <c r="AK3658">
        <f>IF(Table1[[#This Row],[Last5_Flag]]=1,1,0)</f>
        <v>1</v>
      </c>
      <c r="AL3658">
        <f>COUNTIFS(
    Table1[Player Name], Table1[[#This Row],[Player Name]],
    Table1[Position], Table1[[#This Row],[Position]]
)</f>
        <v>27</v>
      </c>
      <c r="AM3658" t="str" cm="1">
        <f t="array" ref="AM36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59" spans="1:39" x14ac:dyDescent="0.2">
      <c r="A3659" t="str">
        <f>TEXT(Table1[[#This Row],[Date]],"yyyymmdd") &amp; "_" &amp; (LEFT(D3659,3) &amp; "_" &amp; LEFT(E3659,3) &amp; "_" &amp; (Table1[[#This Row],[Game_no.]]))</f>
        <v>20260329_Gle_D&amp;E_1</v>
      </c>
      <c r="B3659" s="1">
        <v>46110</v>
      </c>
      <c r="C3659" s="3">
        <v>1</v>
      </c>
      <c r="D3659" t="s">
        <v>71</v>
      </c>
      <c r="E3659" t="s">
        <v>42</v>
      </c>
      <c r="F3659" t="s">
        <v>42</v>
      </c>
      <c r="G3659" t="s">
        <v>71</v>
      </c>
      <c r="H3659" t="s">
        <v>49</v>
      </c>
      <c r="I3659" t="str">
        <f>TRIM(SUBSTITUTE(Table1[[#This Row],[Player]], " ", ""))</f>
        <v>T.Fleming</v>
      </c>
      <c r="J3659">
        <v>3</v>
      </c>
      <c r="K3659">
        <v>0</v>
      </c>
      <c r="L3659">
        <v>1</v>
      </c>
      <c r="M3659">
        <v>2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f t="shared" si="157"/>
        <v>1</v>
      </c>
      <c r="W3659" t="s">
        <v>7</v>
      </c>
      <c r="X3659" s="3">
        <v>5</v>
      </c>
      <c r="Y3659">
        <v>1</v>
      </c>
      <c r="AF3659">
        <f>Table1[[#This Row],[AB]]+Table1[[#This Row],[BB]]+Table1[[#This Row],[SF]]</f>
        <v>3</v>
      </c>
      <c r="AG3659">
        <f>Table1[[#This Row],[H]]+Table1[[#This Row],[BB]]</f>
        <v>1</v>
      </c>
      <c r="AH3659">
        <f>Table1[[#This Row],[H]]-Table1[[#This Row],[2B]]-Table1[[#This Row],[3B]]-Table1[[#This Row],[HR]]</f>
        <v>1</v>
      </c>
      <c r="AI3659" s="3">
        <f>IF(Table1[[#This Row],[Team_Game_Number]] &gt;_xlfn.MAXIFS(Table1[Team_Game_Number],Table1[Team],Table1[[#This Row],[Team]]) - 5,1,0)</f>
        <v>1</v>
      </c>
      <c r="AJ3659" cm="1">
        <f t="array" ref="AJ3659">MATCH(Table1[[#This Row],[Game_ID]],_xlfn.UNIQUE(_xlfn._xlws.FILTER(Table1[Game_ID],Table1[Team]=Table1[[#This Row],[Team]])),0)</f>
        <v>30</v>
      </c>
      <c r="AK3659">
        <f>IF(Table1[[#This Row],[Last5_Flag]]=1,1,0)</f>
        <v>1</v>
      </c>
      <c r="AL3659">
        <f>COUNTIFS(
    Table1[Player Name], Table1[[#This Row],[Player Name]],
    Table1[Position], Table1[[#This Row],[Position]]
)</f>
        <v>12</v>
      </c>
      <c r="AM3659" t="str" cm="1">
        <f t="array" ref="AM36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660" spans="1:39" x14ac:dyDescent="0.2">
      <c r="A3660" t="str">
        <f>TEXT(Table1[[#This Row],[Date]],"yyyymmdd") &amp; "_" &amp; (LEFT(D3660,3) &amp; "_" &amp; LEFT(E3660,3) &amp; "_" &amp; (Table1[[#This Row],[Game_no.]]))</f>
        <v>20260329_Gle_D&amp;E_1</v>
      </c>
      <c r="B3660" s="1">
        <v>46110</v>
      </c>
      <c r="C3660" s="3">
        <v>1</v>
      </c>
      <c r="D3660" t="s">
        <v>71</v>
      </c>
      <c r="E3660" t="s">
        <v>42</v>
      </c>
      <c r="F3660" t="s">
        <v>42</v>
      </c>
      <c r="G3660" t="s">
        <v>71</v>
      </c>
      <c r="H3660" t="s">
        <v>67</v>
      </c>
      <c r="I3660" t="str">
        <f>TRIM(SUBSTITUTE(Table1[[#This Row],[Player]], " ", ""))</f>
        <v>A.Haynes</v>
      </c>
      <c r="J3660">
        <v>3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f t="shared" si="157"/>
        <v>0</v>
      </c>
      <c r="W3660" t="s">
        <v>53</v>
      </c>
      <c r="X3660" s="3">
        <v>6</v>
      </c>
      <c r="Y3660">
        <v>0</v>
      </c>
      <c r="AF3660">
        <f>Table1[[#This Row],[AB]]+Table1[[#This Row],[BB]]+Table1[[#This Row],[SF]]</f>
        <v>3</v>
      </c>
      <c r="AG3660">
        <f>Table1[[#This Row],[H]]+Table1[[#This Row],[BB]]</f>
        <v>0</v>
      </c>
      <c r="AH3660">
        <f>Table1[[#This Row],[H]]-Table1[[#This Row],[2B]]-Table1[[#This Row],[3B]]-Table1[[#This Row],[HR]]</f>
        <v>0</v>
      </c>
      <c r="AI3660" s="3">
        <f>IF(Table1[[#This Row],[Team_Game_Number]] &gt;_xlfn.MAXIFS(Table1[Team_Game_Number],Table1[Team],Table1[[#This Row],[Team]]) - 5,1,0)</f>
        <v>1</v>
      </c>
      <c r="AJ3660" cm="1">
        <f t="array" ref="AJ3660">MATCH(Table1[[#This Row],[Game_ID]],_xlfn.UNIQUE(_xlfn._xlws.FILTER(Table1[Game_ID],Table1[Team]=Table1[[#This Row],[Team]])),0)</f>
        <v>30</v>
      </c>
      <c r="AK3660">
        <f>IF(Table1[[#This Row],[Last5_Flag]]=1,1,0)</f>
        <v>1</v>
      </c>
      <c r="AL3660">
        <f>COUNTIFS(
    Table1[Player Name], Table1[[#This Row],[Player Name]],
    Table1[Position], Table1[[#This Row],[Position]]
)</f>
        <v>17</v>
      </c>
      <c r="AM3660" t="str" cm="1">
        <f t="array" ref="AM36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661" spans="1:39" x14ac:dyDescent="0.2">
      <c r="A3661" t="str">
        <f>TEXT(Table1[[#This Row],[Date]],"yyyymmdd") &amp; "_" &amp; (LEFT(D3661,3) &amp; "_" &amp; LEFT(E3661,3) &amp; "_" &amp; (Table1[[#This Row],[Game_no.]]))</f>
        <v>20260329_Gle_D&amp;E_1</v>
      </c>
      <c r="B3661" s="1">
        <v>46110</v>
      </c>
      <c r="C3661" s="3">
        <v>1</v>
      </c>
      <c r="D3661" t="s">
        <v>71</v>
      </c>
      <c r="E3661" t="s">
        <v>42</v>
      </c>
      <c r="F3661" t="s">
        <v>42</v>
      </c>
      <c r="G3661" t="s">
        <v>71</v>
      </c>
      <c r="H3661" t="s">
        <v>44</v>
      </c>
      <c r="I3661" t="str">
        <f>TRIM(SUBSTITUTE(Table1[[#This Row],[Player]], " ", ""))</f>
        <v>A.Higgins</v>
      </c>
      <c r="J3661">
        <v>2</v>
      </c>
      <c r="K3661">
        <v>0</v>
      </c>
      <c r="L3661">
        <v>0</v>
      </c>
      <c r="M3661">
        <v>0</v>
      </c>
      <c r="N3661">
        <v>1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f t="shared" si="157"/>
        <v>0</v>
      </c>
      <c r="W3661" t="s">
        <v>48</v>
      </c>
      <c r="X3661" s="3">
        <v>7</v>
      </c>
      <c r="Y3661">
        <v>0</v>
      </c>
      <c r="AF3661">
        <f>Table1[[#This Row],[AB]]+Table1[[#This Row],[BB]]+Table1[[#This Row],[SF]]</f>
        <v>3</v>
      </c>
      <c r="AG3661">
        <f>Table1[[#This Row],[H]]+Table1[[#This Row],[BB]]</f>
        <v>1</v>
      </c>
      <c r="AH3661">
        <f>Table1[[#This Row],[H]]-Table1[[#This Row],[2B]]-Table1[[#This Row],[3B]]-Table1[[#This Row],[HR]]</f>
        <v>0</v>
      </c>
      <c r="AI3661" s="3">
        <f>IF(Table1[[#This Row],[Team_Game_Number]] &gt;_xlfn.MAXIFS(Table1[Team_Game_Number],Table1[Team],Table1[[#This Row],[Team]]) - 5,1,0)</f>
        <v>1</v>
      </c>
      <c r="AJ3661" cm="1">
        <f t="array" ref="AJ3661">MATCH(Table1[[#This Row],[Game_ID]],_xlfn.UNIQUE(_xlfn._xlws.FILTER(Table1[Game_ID],Table1[Team]=Table1[[#This Row],[Team]])),0)</f>
        <v>30</v>
      </c>
      <c r="AK3661">
        <f>IF(Table1[[#This Row],[Last5_Flag]]=1,1,0)</f>
        <v>1</v>
      </c>
      <c r="AL3661">
        <f>COUNTIFS(
    Table1[Player Name], Table1[[#This Row],[Player Name]],
    Table1[Position], Table1[[#This Row],[Position]]
)</f>
        <v>22</v>
      </c>
      <c r="AM3661" t="str" cm="1">
        <f t="array" ref="AM36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662" spans="1:39" x14ac:dyDescent="0.2">
      <c r="A3662" t="str">
        <f>TEXT(Table1[[#This Row],[Date]],"yyyymmdd") &amp; "_" &amp; (LEFT(D3662,3) &amp; "_" &amp; LEFT(E3662,3) &amp; "_" &amp; (Table1[[#This Row],[Game_no.]]))</f>
        <v>20260329_Gle_D&amp;E_1</v>
      </c>
      <c r="B3662" s="1">
        <v>46110</v>
      </c>
      <c r="C3662" s="3">
        <v>1</v>
      </c>
      <c r="D3662" t="s">
        <v>71</v>
      </c>
      <c r="E3662" t="s">
        <v>42</v>
      </c>
      <c r="F3662" t="s">
        <v>42</v>
      </c>
      <c r="G3662" t="s">
        <v>71</v>
      </c>
      <c r="H3662" t="s">
        <v>56</v>
      </c>
      <c r="I3662" t="str">
        <f>TRIM(SUBSTITUTE(Table1[[#This Row],[Player]], " ", ""))</f>
        <v>C.Warfield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f t="shared" si="157"/>
        <v>0</v>
      </c>
      <c r="W3662" t="s">
        <v>73</v>
      </c>
      <c r="X3662" s="3"/>
      <c r="Y3662">
        <v>0</v>
      </c>
      <c r="AF3662">
        <f>Table1[[#This Row],[AB]]+Table1[[#This Row],[BB]]+Table1[[#This Row],[SF]]</f>
        <v>0</v>
      </c>
      <c r="AG3662">
        <f>Table1[[#This Row],[H]]+Table1[[#This Row],[BB]]</f>
        <v>0</v>
      </c>
      <c r="AH3662">
        <f>Table1[[#This Row],[H]]-Table1[[#This Row],[2B]]-Table1[[#This Row],[3B]]-Table1[[#This Row],[HR]]</f>
        <v>0</v>
      </c>
      <c r="AI3662" s="3">
        <f>IF(Table1[[#This Row],[Team_Game_Number]] &gt;_xlfn.MAXIFS(Table1[Team_Game_Number],Table1[Team],Table1[[#This Row],[Team]]) - 5,1,0)</f>
        <v>1</v>
      </c>
      <c r="AJ3662" cm="1">
        <f t="array" ref="AJ3662">MATCH(Table1[[#This Row],[Game_ID]],_xlfn.UNIQUE(_xlfn._xlws.FILTER(Table1[Game_ID],Table1[Team]=Table1[[#This Row],[Team]])),0)</f>
        <v>30</v>
      </c>
      <c r="AK3662">
        <f>IF(Table1[[#This Row],[Last5_Flag]]=1,1,0)</f>
        <v>1</v>
      </c>
      <c r="AL3662">
        <f>COUNTIFS(
    Table1[Player Name], Table1[[#This Row],[Player Name]],
    Table1[Position], Table1[[#This Row],[Position]]
)</f>
        <v>5</v>
      </c>
      <c r="AM3662" t="str" cm="1">
        <f t="array" ref="AM36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663" spans="1:39" x14ac:dyDescent="0.2">
      <c r="A3663" t="str">
        <f>TEXT(Table1[[#This Row],[Date]],"yyyymmdd") &amp; "_" &amp; (LEFT(D3663,3) &amp; "_" &amp; LEFT(E3663,3) &amp; "_" &amp; (Table1[[#This Row],[Game_no.]]))</f>
        <v>20260329_Gle_D&amp;E_1</v>
      </c>
      <c r="B3663" s="1">
        <v>46110</v>
      </c>
      <c r="C3663" s="3">
        <v>1</v>
      </c>
      <c r="D3663" t="s">
        <v>71</v>
      </c>
      <c r="E3663" t="s">
        <v>42</v>
      </c>
      <c r="F3663" t="s">
        <v>42</v>
      </c>
      <c r="G3663" t="s">
        <v>71</v>
      </c>
      <c r="H3663" t="s">
        <v>51</v>
      </c>
      <c r="I3663" t="str">
        <f>TRIM(SUBSTITUTE(Table1[[#This Row],[Player]], " ", ""))</f>
        <v>G.Wessling</v>
      </c>
      <c r="J3663">
        <v>3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f t="shared" si="157"/>
        <v>0</v>
      </c>
      <c r="W3663" t="s">
        <v>52</v>
      </c>
      <c r="X3663" s="3">
        <v>8</v>
      </c>
      <c r="Y3663">
        <v>0</v>
      </c>
      <c r="AF3663">
        <f>Table1[[#This Row],[AB]]+Table1[[#This Row],[BB]]+Table1[[#This Row],[SF]]</f>
        <v>3</v>
      </c>
      <c r="AG3663">
        <f>Table1[[#This Row],[H]]+Table1[[#This Row],[BB]]</f>
        <v>0</v>
      </c>
      <c r="AH3663">
        <f>Table1[[#This Row],[H]]-Table1[[#This Row],[2B]]-Table1[[#This Row],[3B]]-Table1[[#This Row],[HR]]</f>
        <v>0</v>
      </c>
      <c r="AI3663" s="3">
        <f>IF(Table1[[#This Row],[Team_Game_Number]] &gt;_xlfn.MAXIFS(Table1[Team_Game_Number],Table1[Team],Table1[[#This Row],[Team]]) - 5,1,0)</f>
        <v>1</v>
      </c>
      <c r="AJ3663" cm="1">
        <f t="array" ref="AJ3663">MATCH(Table1[[#This Row],[Game_ID]],_xlfn.UNIQUE(_xlfn._xlws.FILTER(Table1[Game_ID],Table1[Team]=Table1[[#This Row],[Team]])),0)</f>
        <v>30</v>
      </c>
      <c r="AK3663">
        <f>IF(Table1[[#This Row],[Last5_Flag]]=1,1,0)</f>
        <v>1</v>
      </c>
      <c r="AL3663">
        <f>COUNTIFS(
    Table1[Player Name], Table1[[#This Row],[Player Name]],
    Table1[Position], Table1[[#This Row],[Position]]
)</f>
        <v>26</v>
      </c>
      <c r="AM3663" t="str" cm="1">
        <f t="array" ref="AM36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664" spans="1:39" x14ac:dyDescent="0.2">
      <c r="A3664" t="str">
        <f>TEXT(Table1[[#This Row],[Date]],"yyyymmdd") &amp; "_" &amp; (LEFT(D3664,3) &amp; "_" &amp; LEFT(E3664,3) &amp; "_" &amp; (Table1[[#This Row],[Game_no.]]))</f>
        <v>20260329_Gle_D&amp;E_1</v>
      </c>
      <c r="B3664" s="1">
        <v>46110</v>
      </c>
      <c r="C3664" s="3">
        <v>1</v>
      </c>
      <c r="D3664" t="s">
        <v>71</v>
      </c>
      <c r="E3664" t="s">
        <v>42</v>
      </c>
      <c r="F3664" t="s">
        <v>42</v>
      </c>
      <c r="G3664" t="s">
        <v>71</v>
      </c>
      <c r="H3664" t="s">
        <v>55</v>
      </c>
      <c r="I3664" t="str">
        <f>TRIM(SUBSTITUTE(Table1[[#This Row],[Player]], " ", ""))</f>
        <v>M.Smith</v>
      </c>
      <c r="J3664">
        <v>3</v>
      </c>
      <c r="K3664">
        <v>0</v>
      </c>
      <c r="L3664">
        <v>0</v>
      </c>
      <c r="M3664">
        <v>0</v>
      </c>
      <c r="N3664">
        <v>0</v>
      </c>
      <c r="O3664">
        <v>2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f t="shared" si="157"/>
        <v>0</v>
      </c>
      <c r="W3664" t="s">
        <v>54</v>
      </c>
      <c r="X3664" s="3">
        <v>9</v>
      </c>
      <c r="Y3664">
        <v>1</v>
      </c>
      <c r="AF3664">
        <f>Table1[[#This Row],[AB]]+Table1[[#This Row],[BB]]+Table1[[#This Row],[SF]]</f>
        <v>3</v>
      </c>
      <c r="AG3664">
        <f>Table1[[#This Row],[H]]+Table1[[#This Row],[BB]]</f>
        <v>0</v>
      </c>
      <c r="AH3664">
        <f>Table1[[#This Row],[H]]-Table1[[#This Row],[2B]]-Table1[[#This Row],[3B]]-Table1[[#This Row],[HR]]</f>
        <v>0</v>
      </c>
      <c r="AI3664" s="3">
        <f>IF(Table1[[#This Row],[Team_Game_Number]] &gt;_xlfn.MAXIFS(Table1[Team_Game_Number],Table1[Team],Table1[[#This Row],[Team]]) - 5,1,0)</f>
        <v>1</v>
      </c>
      <c r="AJ3664" cm="1">
        <f t="array" ref="AJ3664">MATCH(Table1[[#This Row],[Game_ID]],_xlfn.UNIQUE(_xlfn._xlws.FILTER(Table1[Game_ID],Table1[Team]=Table1[[#This Row],[Team]])),0)</f>
        <v>30</v>
      </c>
      <c r="AK3664">
        <f>IF(Table1[[#This Row],[Last5_Flag]]=1,1,0)</f>
        <v>1</v>
      </c>
      <c r="AL3664">
        <f>COUNTIFS(
    Table1[Player Name], Table1[[#This Row],[Player Name]],
    Table1[Position], Table1[[#This Row],[Position]]
)</f>
        <v>21</v>
      </c>
      <c r="AM3664" t="str" cm="1">
        <f t="array" ref="AM36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665" spans="1:39" x14ac:dyDescent="0.2">
      <c r="A3665" t="str">
        <f>TEXT(Table1[[#This Row],[Date]],"yyyymmdd") &amp; "_" &amp; (LEFT(D3665,3) &amp; "_" &amp; LEFT(E3665,3) &amp; "_" &amp; (Table1[[#This Row],[Game_no.]]))</f>
        <v>20260329_Gle_D&amp;E_1</v>
      </c>
      <c r="B3665" s="1">
        <v>46110</v>
      </c>
      <c r="C3665" s="3">
        <v>1</v>
      </c>
      <c r="D3665" t="s">
        <v>71</v>
      </c>
      <c r="E3665" t="s">
        <v>42</v>
      </c>
      <c r="F3665" t="s">
        <v>42</v>
      </c>
      <c r="G3665" t="s">
        <v>71</v>
      </c>
      <c r="H3665" t="s">
        <v>60</v>
      </c>
      <c r="I3665" t="str">
        <f>TRIM(SUBSTITUTE(Table1[[#This Row],[Player]], " ", ""))</f>
        <v>A.Munoz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f t="shared" si="157"/>
        <v>0</v>
      </c>
      <c r="W3665" t="s">
        <v>58</v>
      </c>
      <c r="X3665" s="3"/>
      <c r="Y3665">
        <v>0</v>
      </c>
      <c r="Z3665">
        <v>2.6669999999999998</v>
      </c>
      <c r="AA3665">
        <v>2</v>
      </c>
      <c r="AB3665">
        <v>0</v>
      </c>
      <c r="AC3665">
        <v>0</v>
      </c>
      <c r="AD3665">
        <v>0</v>
      </c>
      <c r="AE3665">
        <v>0</v>
      </c>
      <c r="AF3665">
        <f>Table1[[#This Row],[AB]]+Table1[[#This Row],[BB]]+Table1[[#This Row],[SF]]</f>
        <v>0</v>
      </c>
      <c r="AG3665">
        <f>Table1[[#This Row],[H]]+Table1[[#This Row],[BB]]</f>
        <v>0</v>
      </c>
      <c r="AH3665">
        <f>Table1[[#This Row],[H]]-Table1[[#This Row],[2B]]-Table1[[#This Row],[3B]]-Table1[[#This Row],[HR]]</f>
        <v>0</v>
      </c>
      <c r="AI3665" s="3">
        <f>IF(Table1[[#This Row],[Team_Game_Number]] &gt;_xlfn.MAXIFS(Table1[Team_Game_Number],Table1[Team],Table1[[#This Row],[Team]]) - 5,1,0)</f>
        <v>1</v>
      </c>
      <c r="AJ3665" cm="1">
        <f t="array" ref="AJ3665">MATCH(Table1[[#This Row],[Game_ID]],_xlfn.UNIQUE(_xlfn._xlws.FILTER(Table1[Game_ID],Table1[Team]=Table1[[#This Row],[Team]])),0)</f>
        <v>30</v>
      </c>
      <c r="AK3665">
        <f>IF(Table1[[#This Row],[Last5_Flag]]=1,1,0)</f>
        <v>1</v>
      </c>
      <c r="AL3665">
        <f>COUNTIFS(
    Table1[Player Name], Table1[[#This Row],[Player Name]],
    Table1[Position], Table1[[#This Row],[Position]]
)</f>
        <v>10</v>
      </c>
      <c r="AM3665" t="str" cm="1">
        <f t="array" ref="AM36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66" spans="1:39" x14ac:dyDescent="0.2">
      <c r="A3666" t="str">
        <f>TEXT(Table1[[#This Row],[Date]],"yyyymmdd") &amp; "_" &amp; (LEFT(D3666,3) &amp; "_" &amp; LEFT(E3666,3) &amp; "_" &amp; (Table1[[#This Row],[Game_no.]]))</f>
        <v>20260329_Poi_Fro_1</v>
      </c>
      <c r="B3666" s="1">
        <v>46110</v>
      </c>
      <c r="C3666" s="3">
        <v>1</v>
      </c>
      <c r="D3666" t="s">
        <v>245</v>
      </c>
      <c r="E3666" t="s">
        <v>338</v>
      </c>
      <c r="F3666" t="s">
        <v>245</v>
      </c>
      <c r="G3666" t="s">
        <v>338</v>
      </c>
      <c r="H3666" t="s">
        <v>246</v>
      </c>
      <c r="I3666" t="str">
        <f>TRIM(SUBSTITUTE(Table1[[#This Row],[Player]], " ", ""))</f>
        <v>M.Arndt</v>
      </c>
      <c r="J3666">
        <v>3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f t="shared" si="157"/>
        <v>0</v>
      </c>
      <c r="W3666" t="s">
        <v>57</v>
      </c>
      <c r="X3666" s="3">
        <v>1</v>
      </c>
      <c r="Y3666">
        <v>0</v>
      </c>
      <c r="AF3666">
        <f>Table1[[#This Row],[AB]]+Table1[[#This Row],[BB]]+Table1[[#This Row],[SF]]</f>
        <v>3</v>
      </c>
      <c r="AG3666">
        <f>Table1[[#This Row],[H]]+Table1[[#This Row],[BB]]</f>
        <v>0</v>
      </c>
      <c r="AH3666">
        <f>Table1[[#This Row],[H]]-Table1[[#This Row],[2B]]-Table1[[#This Row],[3B]]-Table1[[#This Row],[HR]]</f>
        <v>0</v>
      </c>
      <c r="AI3666" s="3">
        <f>IF(Table1[[#This Row],[Team_Game_Number]] &gt;_xlfn.MAXIFS(Table1[Team_Game_Number],Table1[Team],Table1[[#This Row],[Team]]) - 5,1,0)</f>
        <v>1</v>
      </c>
      <c r="AJ3666" cm="1">
        <f t="array" ref="AJ3666">MATCH(Table1[[#This Row],[Game_ID]],_xlfn.UNIQUE(_xlfn._xlws.FILTER(Table1[Game_ID],Table1[Team]=Table1[[#This Row],[Team]])),0)</f>
        <v>18</v>
      </c>
      <c r="AK3666">
        <f>IF(Table1[[#This Row],[Last5_Flag]]=1,1,0)</f>
        <v>1</v>
      </c>
      <c r="AL3666">
        <f>COUNTIFS(
    Table1[Player Name], Table1[[#This Row],[Player Name]],
    Table1[Position], Table1[[#This Row],[Position]]
)</f>
        <v>23</v>
      </c>
      <c r="AM3666" t="str" cm="1">
        <f t="array" ref="AM36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667" spans="1:39" x14ac:dyDescent="0.2">
      <c r="A3667" t="str">
        <f>TEXT(Table1[[#This Row],[Date]],"yyyymmdd") &amp; "_" &amp; (LEFT(D3667,3) &amp; "_" &amp; LEFT(E3667,3) &amp; "_" &amp; (Table1[[#This Row],[Game_no.]]))</f>
        <v>20260329_Poi_Fro_1</v>
      </c>
      <c r="B3667" s="1">
        <v>46110</v>
      </c>
      <c r="C3667" s="3">
        <v>1</v>
      </c>
      <c r="D3667" t="s">
        <v>245</v>
      </c>
      <c r="E3667" t="s">
        <v>338</v>
      </c>
      <c r="F3667" t="s">
        <v>245</v>
      </c>
      <c r="G3667" t="s">
        <v>338</v>
      </c>
      <c r="H3667" t="s">
        <v>247</v>
      </c>
      <c r="I3667" t="str">
        <f>TRIM(SUBSTITUTE(Table1[[#This Row],[Player]], " ", ""))</f>
        <v>C.Mann</v>
      </c>
      <c r="J3667">
        <v>3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f t="shared" si="157"/>
        <v>3</v>
      </c>
      <c r="W3667" t="s">
        <v>7</v>
      </c>
      <c r="X3667" s="3">
        <v>2</v>
      </c>
      <c r="Y3667">
        <v>0</v>
      </c>
      <c r="AF3667">
        <f>Table1[[#This Row],[AB]]+Table1[[#This Row],[BB]]+Table1[[#This Row],[SF]]</f>
        <v>3</v>
      </c>
      <c r="AG3667">
        <f>Table1[[#This Row],[H]]+Table1[[#This Row],[BB]]</f>
        <v>1</v>
      </c>
      <c r="AH3667">
        <f>Table1[[#This Row],[H]]-Table1[[#This Row],[2B]]-Table1[[#This Row],[3B]]-Table1[[#This Row],[HR]]</f>
        <v>0</v>
      </c>
      <c r="AI3667" s="3">
        <f>IF(Table1[[#This Row],[Team_Game_Number]] &gt;_xlfn.MAXIFS(Table1[Team_Game_Number],Table1[Team],Table1[[#This Row],[Team]]) - 5,1,0)</f>
        <v>1</v>
      </c>
      <c r="AJ3667" cm="1">
        <f t="array" ref="AJ3667">MATCH(Table1[[#This Row],[Game_ID]],_xlfn.UNIQUE(_xlfn._xlws.FILTER(Table1[Game_ID],Table1[Team]=Table1[[#This Row],[Team]])),0)</f>
        <v>18</v>
      </c>
      <c r="AK3667">
        <f>IF(Table1[[#This Row],[Last5_Flag]]=1,1,0)</f>
        <v>1</v>
      </c>
      <c r="AL3667">
        <f>COUNTIFS(
    Table1[Player Name], Table1[[#This Row],[Player Name]],
    Table1[Position], Table1[[#This Row],[Position]]
)</f>
        <v>7</v>
      </c>
      <c r="AM3667" t="str" cm="1">
        <f t="array" ref="AM36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668" spans="1:39" x14ac:dyDescent="0.2">
      <c r="A3668" t="str">
        <f>TEXT(Table1[[#This Row],[Date]],"yyyymmdd") &amp; "_" &amp; (LEFT(D3668,3) &amp; "_" &amp; LEFT(E3668,3) &amp; "_" &amp; (Table1[[#This Row],[Game_no.]]))</f>
        <v>20260329_Poi_Fro_1</v>
      </c>
      <c r="B3668" s="1">
        <v>46110</v>
      </c>
      <c r="C3668" s="3">
        <v>1</v>
      </c>
      <c r="D3668" t="s">
        <v>245</v>
      </c>
      <c r="E3668" t="s">
        <v>338</v>
      </c>
      <c r="F3668" t="s">
        <v>245</v>
      </c>
      <c r="G3668" t="s">
        <v>338</v>
      </c>
      <c r="H3668" t="s">
        <v>248</v>
      </c>
      <c r="I3668" t="str">
        <f>TRIM(SUBSTITUTE(Table1[[#This Row],[Player]], " ", ""))</f>
        <v>E.Henry</v>
      </c>
      <c r="J3668">
        <v>3</v>
      </c>
      <c r="K3668">
        <v>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f t="shared" si="157"/>
        <v>1</v>
      </c>
      <c r="W3668" t="s">
        <v>53</v>
      </c>
      <c r="X3668" s="3">
        <v>3</v>
      </c>
      <c r="Y3668">
        <v>0</v>
      </c>
      <c r="AF3668">
        <f>Table1[[#This Row],[AB]]+Table1[[#This Row],[BB]]+Table1[[#This Row],[SF]]</f>
        <v>3</v>
      </c>
      <c r="AG3668">
        <f>Table1[[#This Row],[H]]+Table1[[#This Row],[BB]]</f>
        <v>1</v>
      </c>
      <c r="AH3668">
        <f>Table1[[#This Row],[H]]-Table1[[#This Row],[2B]]-Table1[[#This Row],[3B]]-Table1[[#This Row],[HR]]</f>
        <v>1</v>
      </c>
      <c r="AI3668" s="3">
        <f>IF(Table1[[#This Row],[Team_Game_Number]] &gt;_xlfn.MAXIFS(Table1[Team_Game_Number],Table1[Team],Table1[[#This Row],[Team]]) - 5,1,0)</f>
        <v>1</v>
      </c>
      <c r="AJ3668" cm="1">
        <f t="array" ref="AJ3668">MATCH(Table1[[#This Row],[Game_ID]],_xlfn.UNIQUE(_xlfn._xlws.FILTER(Table1[Game_ID],Table1[Team]=Table1[[#This Row],[Team]])),0)</f>
        <v>18</v>
      </c>
      <c r="AK3668">
        <f>IF(Table1[[#This Row],[Last5_Flag]]=1,1,0)</f>
        <v>1</v>
      </c>
      <c r="AL3668">
        <f>COUNTIFS(
    Table1[Player Name], Table1[[#This Row],[Player Name]],
    Table1[Position], Table1[[#This Row],[Position]]
)</f>
        <v>13</v>
      </c>
      <c r="AM3668" t="str" cm="1">
        <f t="array" ref="AM36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669" spans="1:39" x14ac:dyDescent="0.2">
      <c r="A3669" t="str">
        <f>TEXT(Table1[[#This Row],[Date]],"yyyymmdd") &amp; "_" &amp; (LEFT(D3669,3) &amp; "_" &amp; LEFT(E3669,3) &amp; "_" &amp; (Table1[[#This Row],[Game_no.]]))</f>
        <v>20260329_Poi_Fro_1</v>
      </c>
      <c r="B3669" s="1">
        <v>46110</v>
      </c>
      <c r="C3669" s="3">
        <v>1</v>
      </c>
      <c r="D3669" t="s">
        <v>245</v>
      </c>
      <c r="E3669" t="s">
        <v>338</v>
      </c>
      <c r="F3669" t="s">
        <v>245</v>
      </c>
      <c r="G3669" t="s">
        <v>338</v>
      </c>
      <c r="H3669" t="s">
        <v>249</v>
      </c>
      <c r="I3669" t="str">
        <f>TRIM(SUBSTITUTE(Table1[[#This Row],[Player]], " ", ""))</f>
        <v>G.Welsh</v>
      </c>
      <c r="J3669">
        <v>2</v>
      </c>
      <c r="K3669">
        <v>0</v>
      </c>
      <c r="L3669">
        <v>2</v>
      </c>
      <c r="M3669">
        <v>1</v>
      </c>
      <c r="N3669">
        <v>1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f t="shared" si="157"/>
        <v>4</v>
      </c>
      <c r="W3669" t="s">
        <v>52</v>
      </c>
      <c r="X3669" s="3">
        <v>4</v>
      </c>
      <c r="Y3669">
        <v>0</v>
      </c>
      <c r="AF3669">
        <f>Table1[[#This Row],[AB]]+Table1[[#This Row],[BB]]+Table1[[#This Row],[SF]]</f>
        <v>3</v>
      </c>
      <c r="AG3669">
        <f>Table1[[#This Row],[H]]+Table1[[#This Row],[BB]]</f>
        <v>3</v>
      </c>
      <c r="AH3669">
        <f>Table1[[#This Row],[H]]-Table1[[#This Row],[2B]]-Table1[[#This Row],[3B]]-Table1[[#This Row],[HR]]</f>
        <v>1</v>
      </c>
      <c r="AI3669" s="3">
        <f>IF(Table1[[#This Row],[Team_Game_Number]] &gt;_xlfn.MAXIFS(Table1[Team_Game_Number],Table1[Team],Table1[[#This Row],[Team]]) - 5,1,0)</f>
        <v>1</v>
      </c>
      <c r="AJ3669" cm="1">
        <f t="array" ref="AJ3669">MATCH(Table1[[#This Row],[Game_ID]],_xlfn.UNIQUE(_xlfn._xlws.FILTER(Table1[Game_ID],Table1[Team]=Table1[[#This Row],[Team]])),0)</f>
        <v>18</v>
      </c>
      <c r="AK3669">
        <f>IF(Table1[[#This Row],[Last5_Flag]]=1,1,0)</f>
        <v>1</v>
      </c>
      <c r="AL3669">
        <f>COUNTIFS(
    Table1[Player Name], Table1[[#This Row],[Player Name]],
    Table1[Position], Table1[[#This Row],[Position]]
)</f>
        <v>11</v>
      </c>
      <c r="AM3669" t="str" cm="1">
        <f t="array" ref="AM36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670" spans="1:39" x14ac:dyDescent="0.2">
      <c r="A3670" t="str">
        <f>TEXT(Table1[[#This Row],[Date]],"yyyymmdd") &amp; "_" &amp; (LEFT(D3670,3) &amp; "_" &amp; LEFT(E3670,3) &amp; "_" &amp; (Table1[[#This Row],[Game_no.]]))</f>
        <v>20260329_Poi_Fro_1</v>
      </c>
      <c r="B3670" s="1">
        <v>46110</v>
      </c>
      <c r="C3670" s="3">
        <v>1</v>
      </c>
      <c r="D3670" t="s">
        <v>245</v>
      </c>
      <c r="E3670" t="s">
        <v>338</v>
      </c>
      <c r="F3670" t="s">
        <v>245</v>
      </c>
      <c r="G3670" t="s">
        <v>338</v>
      </c>
      <c r="H3670" t="s">
        <v>258</v>
      </c>
      <c r="I3670" t="str">
        <f>TRIM(SUBSTITUTE(Table1[[#This Row],[Player]], " ", ""))</f>
        <v>B.Moudy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f t="shared" si="157"/>
        <v>0</v>
      </c>
      <c r="W3670" t="s">
        <v>73</v>
      </c>
      <c r="X3670" s="3"/>
      <c r="Y3670">
        <v>0</v>
      </c>
      <c r="AF3670">
        <f>Table1[[#This Row],[AB]]+Table1[[#This Row],[BB]]+Table1[[#This Row],[SF]]</f>
        <v>0</v>
      </c>
      <c r="AG3670">
        <f>Table1[[#This Row],[H]]+Table1[[#This Row],[BB]]</f>
        <v>0</v>
      </c>
      <c r="AH3670">
        <f>Table1[[#This Row],[H]]-Table1[[#This Row],[2B]]-Table1[[#This Row],[3B]]-Table1[[#This Row],[HR]]</f>
        <v>0</v>
      </c>
      <c r="AI3670" s="3">
        <f>IF(Table1[[#This Row],[Team_Game_Number]] &gt;_xlfn.MAXIFS(Table1[Team_Game_Number],Table1[Team],Table1[[#This Row],[Team]]) - 5,1,0)</f>
        <v>1</v>
      </c>
      <c r="AJ3670" cm="1">
        <f t="array" ref="AJ3670">MATCH(Table1[[#This Row],[Game_ID]],_xlfn.UNIQUE(_xlfn._xlws.FILTER(Table1[Game_ID],Table1[Team]=Table1[[#This Row],[Team]])),0)</f>
        <v>18</v>
      </c>
      <c r="AK3670">
        <f>IF(Table1[[#This Row],[Last5_Flag]]=1,1,0)</f>
        <v>1</v>
      </c>
      <c r="AL3670">
        <f>COUNTIFS(
    Table1[Player Name], Table1[[#This Row],[Player Name]],
    Table1[Position], Table1[[#This Row],[Position]]
)</f>
        <v>11</v>
      </c>
      <c r="AM3670" t="str" cm="1">
        <f t="array" ref="AM36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671" spans="1:39" x14ac:dyDescent="0.2">
      <c r="A3671" t="str">
        <f>TEXT(Table1[[#This Row],[Date]],"yyyymmdd") &amp; "_" &amp; (LEFT(D3671,3) &amp; "_" &amp; LEFT(E3671,3) &amp; "_" &amp; (Table1[[#This Row],[Game_no.]]))</f>
        <v>20260329_Poi_Fro_1</v>
      </c>
      <c r="B3671" s="1">
        <v>46110</v>
      </c>
      <c r="C3671" s="3">
        <v>1</v>
      </c>
      <c r="D3671" t="s">
        <v>245</v>
      </c>
      <c r="E3671" t="s">
        <v>338</v>
      </c>
      <c r="F3671" t="s">
        <v>245</v>
      </c>
      <c r="G3671" t="s">
        <v>338</v>
      </c>
      <c r="H3671" t="s">
        <v>251</v>
      </c>
      <c r="I3671" t="str">
        <f>TRIM(SUBSTITUTE(Table1[[#This Row],[Player]], " ", ""))</f>
        <v>S.Cope</v>
      </c>
      <c r="J3671">
        <v>3</v>
      </c>
      <c r="K3671">
        <v>0</v>
      </c>
      <c r="L3671">
        <v>1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f t="shared" si="157"/>
        <v>1</v>
      </c>
      <c r="W3671" t="s">
        <v>48</v>
      </c>
      <c r="X3671" s="3">
        <v>5</v>
      </c>
      <c r="Y3671">
        <v>0</v>
      </c>
      <c r="AF3671">
        <f>Table1[[#This Row],[AB]]+Table1[[#This Row],[BB]]+Table1[[#This Row],[SF]]</f>
        <v>3</v>
      </c>
      <c r="AG3671">
        <f>Table1[[#This Row],[H]]+Table1[[#This Row],[BB]]</f>
        <v>1</v>
      </c>
      <c r="AH3671">
        <f>Table1[[#This Row],[H]]-Table1[[#This Row],[2B]]-Table1[[#This Row],[3B]]-Table1[[#This Row],[HR]]</f>
        <v>1</v>
      </c>
      <c r="AI3671" s="3">
        <f>IF(Table1[[#This Row],[Team_Game_Number]] &gt;_xlfn.MAXIFS(Table1[Team_Game_Number],Table1[Team],Table1[[#This Row],[Team]]) - 5,1,0)</f>
        <v>1</v>
      </c>
      <c r="AJ3671" cm="1">
        <f t="array" ref="AJ3671">MATCH(Table1[[#This Row],[Game_ID]],_xlfn.UNIQUE(_xlfn._xlws.FILTER(Table1[Game_ID],Table1[Team]=Table1[[#This Row],[Team]])),0)</f>
        <v>18</v>
      </c>
      <c r="AK3671">
        <f>IF(Table1[[#This Row],[Last5_Flag]]=1,1,0)</f>
        <v>1</v>
      </c>
      <c r="AL3671">
        <f>COUNTIFS(
    Table1[Player Name], Table1[[#This Row],[Player Name]],
    Table1[Position], Table1[[#This Row],[Position]]
)</f>
        <v>12</v>
      </c>
      <c r="AM3671" t="str" cm="1">
        <f t="array" ref="AM36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672" spans="1:39" x14ac:dyDescent="0.2">
      <c r="A3672" t="str">
        <f>TEXT(Table1[[#This Row],[Date]],"yyyymmdd") &amp; "_" &amp; (LEFT(D3672,3) &amp; "_" &amp; LEFT(E3672,3) &amp; "_" &amp; (Table1[[#This Row],[Game_no.]]))</f>
        <v>20260329_Poi_Fro_1</v>
      </c>
      <c r="B3672" s="1">
        <v>46110</v>
      </c>
      <c r="C3672" s="3">
        <v>1</v>
      </c>
      <c r="D3672" t="s">
        <v>245</v>
      </c>
      <c r="E3672" t="s">
        <v>338</v>
      </c>
      <c r="F3672" t="s">
        <v>245</v>
      </c>
      <c r="G3672" t="s">
        <v>338</v>
      </c>
      <c r="H3672" t="s">
        <v>254</v>
      </c>
      <c r="I3672" t="str">
        <f>TRIM(SUBSTITUTE(Table1[[#This Row],[Player]], " ", ""))</f>
        <v>J.Hess</v>
      </c>
      <c r="J3672">
        <v>3</v>
      </c>
      <c r="K3672">
        <v>0</v>
      </c>
      <c r="L3672">
        <v>0</v>
      </c>
      <c r="M3672">
        <v>0</v>
      </c>
      <c r="N3672">
        <v>0</v>
      </c>
      <c r="O3672">
        <v>3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f t="shared" si="157"/>
        <v>0</v>
      </c>
      <c r="W3672" t="s">
        <v>43</v>
      </c>
      <c r="X3672" s="3">
        <v>6</v>
      </c>
      <c r="Y3672">
        <v>0</v>
      </c>
      <c r="AF3672">
        <f>Table1[[#This Row],[AB]]+Table1[[#This Row],[BB]]+Table1[[#This Row],[SF]]</f>
        <v>3</v>
      </c>
      <c r="AG3672">
        <f>Table1[[#This Row],[H]]+Table1[[#This Row],[BB]]</f>
        <v>0</v>
      </c>
      <c r="AH3672">
        <f>Table1[[#This Row],[H]]-Table1[[#This Row],[2B]]-Table1[[#This Row],[3B]]-Table1[[#This Row],[HR]]</f>
        <v>0</v>
      </c>
      <c r="AI3672" s="3">
        <f>IF(Table1[[#This Row],[Team_Game_Number]] &gt;_xlfn.MAXIFS(Table1[Team_Game_Number],Table1[Team],Table1[[#This Row],[Team]]) - 5,1,0)</f>
        <v>1</v>
      </c>
      <c r="AJ3672" cm="1">
        <f t="array" ref="AJ3672">MATCH(Table1[[#This Row],[Game_ID]],_xlfn.UNIQUE(_xlfn._xlws.FILTER(Table1[Game_ID],Table1[Team]=Table1[[#This Row],[Team]])),0)</f>
        <v>18</v>
      </c>
      <c r="AK3672">
        <f>IF(Table1[[#This Row],[Last5_Flag]]=1,1,0)</f>
        <v>1</v>
      </c>
      <c r="AL3672">
        <f>COUNTIFS(
    Table1[Player Name], Table1[[#This Row],[Player Name]],
    Table1[Position], Table1[[#This Row],[Position]]
)</f>
        <v>21</v>
      </c>
      <c r="AM3672" t="str" cm="1">
        <f t="array" ref="AM36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73" spans="1:39" x14ac:dyDescent="0.2">
      <c r="A3673" t="str">
        <f>TEXT(Table1[[#This Row],[Date]],"yyyymmdd") &amp; "_" &amp; (LEFT(D3673,3) &amp; "_" &amp; LEFT(E3673,3) &amp; "_" &amp; (Table1[[#This Row],[Game_no.]]))</f>
        <v>20260329_Poi_Fro_1</v>
      </c>
      <c r="B3673" s="1">
        <v>46110</v>
      </c>
      <c r="C3673" s="3">
        <v>1</v>
      </c>
      <c r="D3673" t="s">
        <v>245</v>
      </c>
      <c r="E3673" t="s">
        <v>338</v>
      </c>
      <c r="F3673" t="s">
        <v>245</v>
      </c>
      <c r="G3673" t="s">
        <v>338</v>
      </c>
      <c r="H3673" t="s">
        <v>257</v>
      </c>
      <c r="I3673" t="str">
        <f>TRIM(SUBSTITUTE(Table1[[#This Row],[Player]], " ", ""))</f>
        <v>A.Hubble</v>
      </c>
      <c r="J3673">
        <v>2</v>
      </c>
      <c r="K3673">
        <v>0</v>
      </c>
      <c r="L3673">
        <v>2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f t="shared" si="157"/>
        <v>4</v>
      </c>
      <c r="W3673" t="s">
        <v>164</v>
      </c>
      <c r="X3673" s="3">
        <v>7</v>
      </c>
      <c r="Y3673">
        <v>0</v>
      </c>
      <c r="Z3673">
        <v>2</v>
      </c>
      <c r="AA3673">
        <v>5</v>
      </c>
      <c r="AB3673">
        <v>4</v>
      </c>
      <c r="AC3673">
        <v>4</v>
      </c>
      <c r="AD3673">
        <v>3</v>
      </c>
      <c r="AE3673">
        <v>0</v>
      </c>
      <c r="AF3673">
        <f>Table1[[#This Row],[AB]]+Table1[[#This Row],[BB]]+Table1[[#This Row],[SF]]</f>
        <v>2</v>
      </c>
      <c r="AG3673">
        <f>Table1[[#This Row],[H]]+Table1[[#This Row],[BB]]</f>
        <v>2</v>
      </c>
      <c r="AH3673">
        <f>Table1[[#This Row],[H]]-Table1[[#This Row],[2B]]-Table1[[#This Row],[3B]]-Table1[[#This Row],[HR]]</f>
        <v>1</v>
      </c>
      <c r="AI3673" s="3">
        <f>IF(Table1[[#This Row],[Team_Game_Number]] &gt;_xlfn.MAXIFS(Table1[Team_Game_Number],Table1[Team],Table1[[#This Row],[Team]]) - 5,1,0)</f>
        <v>1</v>
      </c>
      <c r="AJ3673" cm="1">
        <f t="array" ref="AJ3673">MATCH(Table1[[#This Row],[Game_ID]],_xlfn.UNIQUE(_xlfn._xlws.FILTER(Table1[Game_ID],Table1[Team]=Table1[[#This Row],[Team]])),0)</f>
        <v>18</v>
      </c>
      <c r="AK3673">
        <f>IF(Table1[[#This Row],[Last5_Flag]]=1,1,0)</f>
        <v>1</v>
      </c>
      <c r="AL3673">
        <f>COUNTIFS(
    Table1[Player Name], Table1[[#This Row],[Player Name]],
    Table1[Position], Table1[[#This Row],[Position]]
)</f>
        <v>2</v>
      </c>
      <c r="AM3673" t="str" cm="1">
        <f t="array" ref="AM36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674" spans="1:39" x14ac:dyDescent="0.2">
      <c r="A3674" t="str">
        <f>TEXT(Table1[[#This Row],[Date]],"yyyymmdd") &amp; "_" &amp; (LEFT(D3674,3) &amp; "_" &amp; LEFT(E3674,3) &amp; "_" &amp; (Table1[[#This Row],[Game_no.]]))</f>
        <v>20260329_Poi_Fro_1</v>
      </c>
      <c r="B3674" s="1">
        <v>46110</v>
      </c>
      <c r="C3674" s="3">
        <v>1</v>
      </c>
      <c r="D3674" t="s">
        <v>245</v>
      </c>
      <c r="E3674" t="s">
        <v>338</v>
      </c>
      <c r="F3674" t="s">
        <v>245</v>
      </c>
      <c r="G3674" t="s">
        <v>338</v>
      </c>
      <c r="H3674" t="s">
        <v>349</v>
      </c>
      <c r="I3674" t="str">
        <f>TRIM(SUBSTITUTE(Table1[[#This Row],[Player]], " ", ""))</f>
        <v>G.Labrie</v>
      </c>
      <c r="J3674">
        <v>2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f t="shared" si="157"/>
        <v>0</v>
      </c>
      <c r="W3674" t="s">
        <v>8</v>
      </c>
      <c r="X3674" s="3">
        <v>8</v>
      </c>
      <c r="Y3674">
        <v>0</v>
      </c>
      <c r="AF3674">
        <f>Table1[[#This Row],[AB]]+Table1[[#This Row],[BB]]+Table1[[#This Row],[SF]]</f>
        <v>2</v>
      </c>
      <c r="AG3674">
        <f>Table1[[#This Row],[H]]+Table1[[#This Row],[BB]]</f>
        <v>0</v>
      </c>
      <c r="AH3674">
        <f>Table1[[#This Row],[H]]-Table1[[#This Row],[2B]]-Table1[[#This Row],[3B]]-Table1[[#This Row],[HR]]</f>
        <v>0</v>
      </c>
      <c r="AI3674" s="3">
        <f>IF(Table1[[#This Row],[Team_Game_Number]] &gt;_xlfn.MAXIFS(Table1[Team_Game_Number],Table1[Team],Table1[[#This Row],[Team]]) - 5,1,0)</f>
        <v>1</v>
      </c>
      <c r="AJ3674" cm="1">
        <f t="array" ref="AJ3674">MATCH(Table1[[#This Row],[Game_ID]],_xlfn.UNIQUE(_xlfn._xlws.FILTER(Table1[Game_ID],Table1[Team]=Table1[[#This Row],[Team]])),0)</f>
        <v>18</v>
      </c>
      <c r="AK3674">
        <f>IF(Table1[[#This Row],[Last5_Flag]]=1,1,0)</f>
        <v>1</v>
      </c>
      <c r="AL3674">
        <f>COUNTIFS(
    Table1[Player Name], Table1[[#This Row],[Player Name]],
    Table1[Position], Table1[[#This Row],[Position]]
)</f>
        <v>20</v>
      </c>
      <c r="AM3674" t="str" cm="1">
        <f t="array" ref="AM36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675" spans="1:39" x14ac:dyDescent="0.2">
      <c r="A3675" t="str">
        <f>TEXT(Table1[[#This Row],[Date]],"yyyymmdd") &amp; "_" &amp; (LEFT(D3675,3) &amp; "_" &amp; LEFT(E3675,3) &amp; "_" &amp; (Table1[[#This Row],[Game_no.]]))</f>
        <v>20260329_Poi_Fro_1</v>
      </c>
      <c r="B3675" s="1">
        <v>46110</v>
      </c>
      <c r="C3675" s="3">
        <v>1</v>
      </c>
      <c r="D3675" t="s">
        <v>245</v>
      </c>
      <c r="E3675" t="s">
        <v>338</v>
      </c>
      <c r="F3675" t="s">
        <v>245</v>
      </c>
      <c r="G3675" t="s">
        <v>338</v>
      </c>
      <c r="H3675" t="s">
        <v>252</v>
      </c>
      <c r="I3675" t="str">
        <f>TRIM(SUBSTITUTE(Table1[[#This Row],[Player]], " ", ""))</f>
        <v>K.Fabiano</v>
      </c>
      <c r="J3675">
        <v>2</v>
      </c>
      <c r="K3675">
        <v>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f t="shared" si="157"/>
        <v>1</v>
      </c>
      <c r="W3675" t="s">
        <v>54</v>
      </c>
      <c r="X3675" s="3">
        <v>9</v>
      </c>
      <c r="Y3675">
        <v>0</v>
      </c>
      <c r="AF3675">
        <f>Table1[[#This Row],[AB]]+Table1[[#This Row],[BB]]+Table1[[#This Row],[SF]]</f>
        <v>2</v>
      </c>
      <c r="AG3675">
        <f>Table1[[#This Row],[H]]+Table1[[#This Row],[BB]]</f>
        <v>1</v>
      </c>
      <c r="AH3675">
        <f>Table1[[#This Row],[H]]-Table1[[#This Row],[2B]]-Table1[[#This Row],[3B]]-Table1[[#This Row],[HR]]</f>
        <v>1</v>
      </c>
      <c r="AI3675" s="3">
        <f>IF(Table1[[#This Row],[Team_Game_Number]] &gt;_xlfn.MAXIFS(Table1[Team_Game_Number],Table1[Team],Table1[[#This Row],[Team]]) - 5,1,0)</f>
        <v>1</v>
      </c>
      <c r="AJ3675" cm="1">
        <f t="array" ref="AJ3675">MATCH(Table1[[#This Row],[Game_ID]],_xlfn.UNIQUE(_xlfn._xlws.FILTER(Table1[Game_ID],Table1[Team]=Table1[[#This Row],[Team]])),0)</f>
        <v>18</v>
      </c>
      <c r="AK3675">
        <f>IF(Table1[[#This Row],[Last5_Flag]]=1,1,0)</f>
        <v>1</v>
      </c>
      <c r="AL3675">
        <f>COUNTIFS(
    Table1[Player Name], Table1[[#This Row],[Player Name]],
    Table1[Position], Table1[[#This Row],[Position]]
)</f>
        <v>21</v>
      </c>
      <c r="AM3675" t="str" cm="1">
        <f t="array" ref="AM36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676" spans="1:39" x14ac:dyDescent="0.2">
      <c r="A3676" t="str">
        <f>TEXT(Table1[[#This Row],[Date]],"yyyymmdd") &amp; "_" &amp; (LEFT(D3676,3) &amp; "_" &amp; LEFT(E3676,3) &amp; "_" &amp; (Table1[[#This Row],[Game_no.]]))</f>
        <v>20260329_Poi_Fro_1</v>
      </c>
      <c r="B3676" s="1">
        <v>46110</v>
      </c>
      <c r="C3676" s="3">
        <v>1</v>
      </c>
      <c r="D3676" t="s">
        <v>245</v>
      </c>
      <c r="E3676" t="s">
        <v>338</v>
      </c>
      <c r="F3676" t="s">
        <v>245</v>
      </c>
      <c r="G3676" t="s">
        <v>338</v>
      </c>
      <c r="H3676" t="s">
        <v>259</v>
      </c>
      <c r="I3676" t="str">
        <f>TRIM(SUBSTITUTE(Table1[[#This Row],[Player]], " ", ""))</f>
        <v>J.Johnson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f t="shared" si="157"/>
        <v>0</v>
      </c>
      <c r="W3676" t="s">
        <v>231</v>
      </c>
      <c r="X3676" s="3"/>
      <c r="Y3676">
        <v>0</v>
      </c>
      <c r="Z3676">
        <v>3</v>
      </c>
      <c r="AA3676">
        <v>12</v>
      </c>
      <c r="AB3676">
        <v>9</v>
      </c>
      <c r="AC3676">
        <v>9</v>
      </c>
      <c r="AD3676">
        <v>1</v>
      </c>
      <c r="AE3676">
        <v>0</v>
      </c>
      <c r="AF3676">
        <f>Table1[[#This Row],[AB]]+Table1[[#This Row],[BB]]+Table1[[#This Row],[SF]]</f>
        <v>0</v>
      </c>
      <c r="AG3676">
        <f>Table1[[#This Row],[H]]+Table1[[#This Row],[BB]]</f>
        <v>0</v>
      </c>
      <c r="AH3676">
        <f>Table1[[#This Row],[H]]-Table1[[#This Row],[2B]]-Table1[[#This Row],[3B]]-Table1[[#This Row],[HR]]</f>
        <v>0</v>
      </c>
      <c r="AI3676" s="3">
        <f>IF(Table1[[#This Row],[Team_Game_Number]] &gt;_xlfn.MAXIFS(Table1[Team_Game_Number],Table1[Team],Table1[[#This Row],[Team]]) - 5,1,0)</f>
        <v>1</v>
      </c>
      <c r="AJ3676" cm="1">
        <f t="array" ref="AJ3676">MATCH(Table1[[#This Row],[Game_ID]],_xlfn.UNIQUE(_xlfn._xlws.FILTER(Table1[Game_ID],Table1[Team]=Table1[[#This Row],[Team]])),0)</f>
        <v>18</v>
      </c>
      <c r="AK3676">
        <f>IF(Table1[[#This Row],[Last5_Flag]]=1,1,0)</f>
        <v>1</v>
      </c>
      <c r="AL3676">
        <f>COUNTIFS(
    Table1[Player Name], Table1[[#This Row],[Player Name]],
    Table1[Position], Table1[[#This Row],[Position]]
)</f>
        <v>2</v>
      </c>
      <c r="AM3676" t="str" cm="1">
        <f t="array" ref="AM36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677" spans="1:39" x14ac:dyDescent="0.2">
      <c r="A3677" t="str">
        <f>TEXT(Table1[[#This Row],[Date]],"yyyymmdd") &amp; "_" &amp; (LEFT(D3677,3) &amp; "_" &amp; LEFT(E3677,3) &amp; "_" &amp; (Table1[[#This Row],[Game_no.]]))</f>
        <v>20260329_Poi_Fro_1</v>
      </c>
      <c r="B3677" s="1">
        <v>46110</v>
      </c>
      <c r="C3677" s="3">
        <v>1</v>
      </c>
      <c r="D3677" t="s">
        <v>245</v>
      </c>
      <c r="E3677" t="s">
        <v>338</v>
      </c>
      <c r="F3677" t="s">
        <v>338</v>
      </c>
      <c r="G3677" t="s">
        <v>245</v>
      </c>
      <c r="H3677" t="s">
        <v>339</v>
      </c>
      <c r="I3677" t="str">
        <f>TRIM(SUBSTITUTE(Table1[[#This Row],[Player]], " ", ""))</f>
        <v>G.Nelson</v>
      </c>
      <c r="J3677">
        <v>4</v>
      </c>
      <c r="K3677">
        <v>1</v>
      </c>
      <c r="L3677">
        <v>2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f t="shared" si="157"/>
        <v>2</v>
      </c>
      <c r="W3677" t="s">
        <v>57</v>
      </c>
      <c r="X3677" s="3">
        <v>1</v>
      </c>
      <c r="Y3677">
        <v>0</v>
      </c>
      <c r="AF3677">
        <f>Table1[[#This Row],[AB]]+Table1[[#This Row],[BB]]+Table1[[#This Row],[SF]]</f>
        <v>4</v>
      </c>
      <c r="AG3677">
        <f>Table1[[#This Row],[H]]+Table1[[#This Row],[BB]]</f>
        <v>2</v>
      </c>
      <c r="AH3677">
        <f>Table1[[#This Row],[H]]-Table1[[#This Row],[2B]]-Table1[[#This Row],[3B]]-Table1[[#This Row],[HR]]</f>
        <v>2</v>
      </c>
      <c r="AI3677" s="3">
        <f>IF(Table1[[#This Row],[Team_Game_Number]] &gt;_xlfn.MAXIFS(Table1[Team_Game_Number],Table1[Team],Table1[[#This Row],[Team]]) - 5,1,0)</f>
        <v>1</v>
      </c>
      <c r="AJ3677" cm="1">
        <f t="array" ref="AJ3677">MATCH(Table1[[#This Row],[Game_ID]],_xlfn.UNIQUE(_xlfn._xlws.FILTER(Table1[Game_ID],Table1[Team]=Table1[[#This Row],[Team]])),0)</f>
        <v>20</v>
      </c>
      <c r="AK3677">
        <f>IF(Table1[[#This Row],[Last5_Flag]]=1,1,0)</f>
        <v>1</v>
      </c>
      <c r="AL3677">
        <f>COUNTIFS(
    Table1[Player Name], Table1[[#This Row],[Player Name]],
    Table1[Position], Table1[[#This Row],[Position]]
)</f>
        <v>21</v>
      </c>
      <c r="AM3677" t="str" cm="1">
        <f t="array" ref="AM36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678" spans="1:39" x14ac:dyDescent="0.2">
      <c r="A3678" t="str">
        <f>TEXT(Table1[[#This Row],[Date]],"yyyymmdd") &amp; "_" &amp; (LEFT(D3678,3) &amp; "_" &amp; LEFT(E3678,3) &amp; "_" &amp; (Table1[[#This Row],[Game_no.]]))</f>
        <v>20260329_Poi_Fro_1</v>
      </c>
      <c r="B3678" s="1">
        <v>46110</v>
      </c>
      <c r="C3678" s="3">
        <v>1</v>
      </c>
      <c r="D3678" t="s">
        <v>245</v>
      </c>
      <c r="E3678" t="s">
        <v>338</v>
      </c>
      <c r="F3678" t="s">
        <v>338</v>
      </c>
      <c r="G3678" t="s">
        <v>245</v>
      </c>
      <c r="H3678" t="s">
        <v>341</v>
      </c>
      <c r="I3678" t="str">
        <f>TRIM(SUBSTITUTE(Table1[[#This Row],[Player]], " ", ""))</f>
        <v>A.Miller</v>
      </c>
      <c r="J3678">
        <v>2</v>
      </c>
      <c r="K3678">
        <v>2</v>
      </c>
      <c r="L3678">
        <v>2</v>
      </c>
      <c r="M3678">
        <v>1</v>
      </c>
      <c r="N3678">
        <v>1</v>
      </c>
      <c r="O3678">
        <v>0</v>
      </c>
      <c r="P3678">
        <v>2</v>
      </c>
      <c r="Q3678">
        <v>0</v>
      </c>
      <c r="R3678">
        <v>0</v>
      </c>
      <c r="S3678">
        <v>2</v>
      </c>
      <c r="T3678">
        <v>0</v>
      </c>
      <c r="U3678">
        <v>0</v>
      </c>
      <c r="V3678">
        <f t="shared" si="157"/>
        <v>6</v>
      </c>
      <c r="W3678" t="s">
        <v>53</v>
      </c>
      <c r="X3678" s="3">
        <v>2</v>
      </c>
      <c r="Y3678">
        <v>0</v>
      </c>
      <c r="AF3678">
        <f>Table1[[#This Row],[AB]]+Table1[[#This Row],[BB]]+Table1[[#This Row],[SF]]</f>
        <v>3</v>
      </c>
      <c r="AG3678">
        <f>Table1[[#This Row],[H]]+Table1[[#This Row],[BB]]</f>
        <v>3</v>
      </c>
      <c r="AH3678">
        <f>Table1[[#This Row],[H]]-Table1[[#This Row],[2B]]-Table1[[#This Row],[3B]]-Table1[[#This Row],[HR]]</f>
        <v>0</v>
      </c>
      <c r="AI3678" s="3">
        <f>IF(Table1[[#This Row],[Team_Game_Number]] &gt;_xlfn.MAXIFS(Table1[Team_Game_Number],Table1[Team],Table1[[#This Row],[Team]]) - 5,1,0)</f>
        <v>1</v>
      </c>
      <c r="AJ3678" cm="1">
        <f t="array" ref="AJ3678">MATCH(Table1[[#This Row],[Game_ID]],_xlfn.UNIQUE(_xlfn._xlws.FILTER(Table1[Game_ID],Table1[Team]=Table1[[#This Row],[Team]])),0)</f>
        <v>20</v>
      </c>
      <c r="AK3678">
        <f>IF(Table1[[#This Row],[Last5_Flag]]=1,1,0)</f>
        <v>1</v>
      </c>
      <c r="AL3678">
        <f>COUNTIFS(
    Table1[Player Name], Table1[[#This Row],[Player Name]],
    Table1[Position], Table1[[#This Row],[Position]]
)</f>
        <v>20</v>
      </c>
      <c r="AM3678" t="str" cm="1">
        <f t="array" ref="AM36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679" spans="1:39" x14ac:dyDescent="0.2">
      <c r="A3679" t="str">
        <f>TEXT(Table1[[#This Row],[Date]],"yyyymmdd") &amp; "_" &amp; (LEFT(D3679,3) &amp; "_" &amp; LEFT(E3679,3) &amp; "_" &amp; (Table1[[#This Row],[Game_no.]]))</f>
        <v>20260329_Poi_Fro_1</v>
      </c>
      <c r="B3679" s="1">
        <v>46110</v>
      </c>
      <c r="C3679" s="3">
        <v>1</v>
      </c>
      <c r="D3679" t="s">
        <v>245</v>
      </c>
      <c r="E3679" t="s">
        <v>338</v>
      </c>
      <c r="F3679" t="s">
        <v>338</v>
      </c>
      <c r="G3679" t="s">
        <v>245</v>
      </c>
      <c r="H3679" t="s">
        <v>347</v>
      </c>
      <c r="I3679" t="str">
        <f>TRIM(SUBSTITUTE(Table1[[#This Row],[Player]], " ", ""))</f>
        <v>K.Piconi</v>
      </c>
      <c r="J3679">
        <v>4</v>
      </c>
      <c r="K3679">
        <v>2</v>
      </c>
      <c r="L3679">
        <v>2</v>
      </c>
      <c r="M3679">
        <v>2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f t="shared" si="157"/>
        <v>2</v>
      </c>
      <c r="W3679" t="s">
        <v>8</v>
      </c>
      <c r="X3679" s="3">
        <v>3</v>
      </c>
      <c r="Y3679">
        <v>0</v>
      </c>
      <c r="AF3679">
        <f>Table1[[#This Row],[AB]]+Table1[[#This Row],[BB]]+Table1[[#This Row],[SF]]</f>
        <v>4</v>
      </c>
      <c r="AG3679">
        <f>Table1[[#This Row],[H]]+Table1[[#This Row],[BB]]</f>
        <v>2</v>
      </c>
      <c r="AH3679">
        <f>Table1[[#This Row],[H]]-Table1[[#This Row],[2B]]-Table1[[#This Row],[3B]]-Table1[[#This Row],[HR]]</f>
        <v>2</v>
      </c>
      <c r="AI3679" s="3">
        <f>IF(Table1[[#This Row],[Team_Game_Number]] &gt;_xlfn.MAXIFS(Table1[Team_Game_Number],Table1[Team],Table1[[#This Row],[Team]]) - 5,1,0)</f>
        <v>1</v>
      </c>
      <c r="AJ3679" cm="1">
        <f t="array" ref="AJ3679">MATCH(Table1[[#This Row],[Game_ID]],_xlfn.UNIQUE(_xlfn._xlws.FILTER(Table1[Game_ID],Table1[Team]=Table1[[#This Row],[Team]])),0)</f>
        <v>20</v>
      </c>
      <c r="AK3679">
        <f>IF(Table1[[#This Row],[Last5_Flag]]=1,1,0)</f>
        <v>1</v>
      </c>
      <c r="AL3679">
        <f>COUNTIFS(
    Table1[Player Name], Table1[[#This Row],[Player Name]],
    Table1[Position], Table1[[#This Row],[Position]]
)</f>
        <v>21</v>
      </c>
      <c r="AM3679" t="str" cm="1">
        <f t="array" ref="AM36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680" spans="1:39" x14ac:dyDescent="0.2">
      <c r="A3680" t="str">
        <f>TEXT(Table1[[#This Row],[Date]],"yyyymmdd") &amp; "_" &amp; (LEFT(D3680,3) &amp; "_" &amp; LEFT(E3680,3) &amp; "_" &amp; (Table1[[#This Row],[Game_no.]]))</f>
        <v>20260329_Poi_Fro_1</v>
      </c>
      <c r="B3680" s="1">
        <v>46110</v>
      </c>
      <c r="C3680" s="3">
        <v>1</v>
      </c>
      <c r="D3680" t="s">
        <v>245</v>
      </c>
      <c r="E3680" t="s">
        <v>338</v>
      </c>
      <c r="F3680" t="s">
        <v>338</v>
      </c>
      <c r="G3680" t="s">
        <v>245</v>
      </c>
      <c r="H3680" t="s">
        <v>346</v>
      </c>
      <c r="I3680" t="str">
        <f>TRIM(SUBSTITUTE(Table1[[#This Row],[Player]], " ", ""))</f>
        <v>A.Myers</v>
      </c>
      <c r="J3680">
        <v>4</v>
      </c>
      <c r="K3680">
        <v>3</v>
      </c>
      <c r="L3680">
        <v>3</v>
      </c>
      <c r="M3680">
        <v>3</v>
      </c>
      <c r="N3680">
        <v>0</v>
      </c>
      <c r="O3680">
        <v>0</v>
      </c>
      <c r="P3680">
        <v>0</v>
      </c>
      <c r="Q3680">
        <v>0</v>
      </c>
      <c r="R3680">
        <v>2</v>
      </c>
      <c r="S3680">
        <v>0</v>
      </c>
      <c r="T3680">
        <v>0</v>
      </c>
      <c r="U3680">
        <v>0</v>
      </c>
      <c r="V3680">
        <f t="shared" si="157"/>
        <v>11</v>
      </c>
      <c r="W3680" t="s">
        <v>164</v>
      </c>
      <c r="X3680" s="3">
        <v>4</v>
      </c>
      <c r="Y3680">
        <v>0</v>
      </c>
      <c r="Z3680">
        <v>1</v>
      </c>
      <c r="AA3680">
        <v>1</v>
      </c>
      <c r="AB3680">
        <v>0</v>
      </c>
      <c r="AC3680">
        <v>0</v>
      </c>
      <c r="AD3680">
        <v>1</v>
      </c>
      <c r="AE3680">
        <v>1</v>
      </c>
      <c r="AF3680">
        <f>Table1[[#This Row],[AB]]+Table1[[#This Row],[BB]]+Table1[[#This Row],[SF]]</f>
        <v>4</v>
      </c>
      <c r="AG3680">
        <f>Table1[[#This Row],[H]]+Table1[[#This Row],[BB]]</f>
        <v>3</v>
      </c>
      <c r="AH3680">
        <f>Table1[[#This Row],[H]]-Table1[[#This Row],[2B]]-Table1[[#This Row],[3B]]-Table1[[#This Row],[HR]]</f>
        <v>1</v>
      </c>
      <c r="AI3680" s="3">
        <f>IF(Table1[[#This Row],[Team_Game_Number]] &gt;_xlfn.MAXIFS(Table1[Team_Game_Number],Table1[Team],Table1[[#This Row],[Team]]) - 5,1,0)</f>
        <v>1</v>
      </c>
      <c r="AJ3680" cm="1">
        <f t="array" ref="AJ3680">MATCH(Table1[[#This Row],[Game_ID]],_xlfn.UNIQUE(_xlfn._xlws.FILTER(Table1[Game_ID],Table1[Team]=Table1[[#This Row],[Team]])),0)</f>
        <v>20</v>
      </c>
      <c r="AK3680">
        <f>IF(Table1[[#This Row],[Last5_Flag]]=1,1,0)</f>
        <v>1</v>
      </c>
      <c r="AL3680">
        <f>COUNTIFS(
    Table1[Player Name], Table1[[#This Row],[Player Name]],
    Table1[Position], Table1[[#This Row],[Position]]
)</f>
        <v>4</v>
      </c>
      <c r="AM3680" t="str" cm="1">
        <f t="array" ref="AM36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681" spans="1:39" x14ac:dyDescent="0.2">
      <c r="A3681" t="str">
        <f>TEXT(Table1[[#This Row],[Date]],"yyyymmdd") &amp; "_" &amp; (LEFT(D3681,3) &amp; "_" &amp; LEFT(E3681,3) &amp; "_" &amp; (Table1[[#This Row],[Game_no.]]))</f>
        <v>20260329_Poi_Fro_1</v>
      </c>
      <c r="B3681" s="1">
        <v>46110</v>
      </c>
      <c r="C3681" s="3">
        <v>1</v>
      </c>
      <c r="D3681" t="s">
        <v>245</v>
      </c>
      <c r="E3681" t="s">
        <v>338</v>
      </c>
      <c r="F3681" t="s">
        <v>338</v>
      </c>
      <c r="G3681" t="s">
        <v>245</v>
      </c>
      <c r="H3681" t="s">
        <v>343</v>
      </c>
      <c r="I3681" t="str">
        <f>TRIM(SUBSTITUTE(Table1[[#This Row],[Player]], " ", ""))</f>
        <v>B.Russo</v>
      </c>
      <c r="J3681">
        <v>3</v>
      </c>
      <c r="K3681">
        <v>2</v>
      </c>
      <c r="L3681">
        <v>2</v>
      </c>
      <c r="M3681">
        <v>1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f t="shared" si="157"/>
        <v>2</v>
      </c>
      <c r="W3681" t="s">
        <v>54</v>
      </c>
      <c r="X3681" s="3">
        <v>5</v>
      </c>
      <c r="Y3681">
        <v>0</v>
      </c>
      <c r="AF3681">
        <f>Table1[[#This Row],[AB]]+Table1[[#This Row],[BB]]+Table1[[#This Row],[SF]]</f>
        <v>4</v>
      </c>
      <c r="AG3681">
        <f>Table1[[#This Row],[H]]+Table1[[#This Row],[BB]]</f>
        <v>3</v>
      </c>
      <c r="AH3681">
        <f>Table1[[#This Row],[H]]-Table1[[#This Row],[2B]]-Table1[[#This Row],[3B]]-Table1[[#This Row],[HR]]</f>
        <v>2</v>
      </c>
      <c r="AI3681" s="3">
        <f>IF(Table1[[#This Row],[Team_Game_Number]] &gt;_xlfn.MAXIFS(Table1[Team_Game_Number],Table1[Team],Table1[[#This Row],[Team]]) - 5,1,0)</f>
        <v>1</v>
      </c>
      <c r="AJ3681" cm="1">
        <f t="array" ref="AJ3681">MATCH(Table1[[#This Row],[Game_ID]],_xlfn.UNIQUE(_xlfn._xlws.FILTER(Table1[Game_ID],Table1[Team]=Table1[[#This Row],[Team]])),0)</f>
        <v>20</v>
      </c>
      <c r="AK3681">
        <f>IF(Table1[[#This Row],[Last5_Flag]]=1,1,0)</f>
        <v>1</v>
      </c>
      <c r="AL3681">
        <f>COUNTIFS(
    Table1[Player Name], Table1[[#This Row],[Player Name]],
    Table1[Position], Table1[[#This Row],[Position]]
)</f>
        <v>21</v>
      </c>
      <c r="AM3681" t="str" cm="1">
        <f t="array" ref="AM36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682" spans="1:39" x14ac:dyDescent="0.2">
      <c r="A3682" t="str">
        <f>TEXT(Table1[[#This Row],[Date]],"yyyymmdd") &amp; "_" &amp; (LEFT(D3682,3) &amp; "_" &amp; LEFT(E3682,3) &amp; "_" &amp; (Table1[[#This Row],[Game_no.]]))</f>
        <v>20260329_Poi_Fro_1</v>
      </c>
      <c r="B3682" s="1">
        <v>46110</v>
      </c>
      <c r="C3682" s="3">
        <v>1</v>
      </c>
      <c r="D3682" t="s">
        <v>245</v>
      </c>
      <c r="E3682" t="s">
        <v>338</v>
      </c>
      <c r="F3682" t="s">
        <v>338</v>
      </c>
      <c r="G3682" t="s">
        <v>245</v>
      </c>
      <c r="H3682" t="s">
        <v>372</v>
      </c>
      <c r="I3682" t="str">
        <f>TRIM(SUBSTITUTE(Table1[[#This Row],[Player]], " ", ""))</f>
        <v>R.Durnall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f t="shared" si="157"/>
        <v>0</v>
      </c>
      <c r="W3682" t="s">
        <v>54</v>
      </c>
      <c r="X3682" s="3"/>
      <c r="Y3682">
        <v>0</v>
      </c>
      <c r="AF3682">
        <f>Table1[[#This Row],[AB]]+Table1[[#This Row],[BB]]+Table1[[#This Row],[SF]]</f>
        <v>0</v>
      </c>
      <c r="AG3682">
        <f>Table1[[#This Row],[H]]+Table1[[#This Row],[BB]]</f>
        <v>0</v>
      </c>
      <c r="AH3682">
        <f>Table1[[#This Row],[H]]-Table1[[#This Row],[2B]]-Table1[[#This Row],[3B]]-Table1[[#This Row],[HR]]</f>
        <v>0</v>
      </c>
      <c r="AI3682" s="3">
        <f>IF(Table1[[#This Row],[Team_Game_Number]] &gt;_xlfn.MAXIFS(Table1[Team_Game_Number],Table1[Team],Table1[[#This Row],[Team]]) - 5,1,0)</f>
        <v>1</v>
      </c>
      <c r="AJ3682" cm="1">
        <f t="array" ref="AJ3682">MATCH(Table1[[#This Row],[Game_ID]],_xlfn.UNIQUE(_xlfn._xlws.FILTER(Table1[Game_ID],Table1[Team]=Table1[[#This Row],[Team]])),0)</f>
        <v>20</v>
      </c>
      <c r="AK3682">
        <f>IF(Table1[[#This Row],[Last5_Flag]]=1,1,0)</f>
        <v>1</v>
      </c>
      <c r="AL3682">
        <f>COUNTIFS(
    Table1[Player Name], Table1[[#This Row],[Player Name]],
    Table1[Position], Table1[[#This Row],[Position]]
)</f>
        <v>2</v>
      </c>
      <c r="AM3682" t="str" cm="1">
        <f t="array" ref="AM36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683" spans="1:39" x14ac:dyDescent="0.2">
      <c r="A3683" t="str">
        <f>TEXT(Table1[[#This Row],[Date]],"yyyymmdd") &amp; "_" &amp; (LEFT(D3683,3) &amp; "_" &amp; LEFT(E3683,3) &amp; "_" &amp; (Table1[[#This Row],[Game_no.]]))</f>
        <v>20260329_Poi_Fro_1</v>
      </c>
      <c r="B3683" s="1">
        <v>46110</v>
      </c>
      <c r="C3683" s="3">
        <v>1</v>
      </c>
      <c r="D3683" t="s">
        <v>245</v>
      </c>
      <c r="E3683" t="s">
        <v>338</v>
      </c>
      <c r="F3683" t="s">
        <v>338</v>
      </c>
      <c r="G3683" t="s">
        <v>245</v>
      </c>
      <c r="H3683" t="s">
        <v>342</v>
      </c>
      <c r="I3683" t="str">
        <f>TRIM(SUBSTITUTE(Table1[[#This Row],[Player]], " ", ""))</f>
        <v>O.Stetler</v>
      </c>
      <c r="J3683">
        <v>4</v>
      </c>
      <c r="K3683">
        <v>1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f t="shared" si="157"/>
        <v>1</v>
      </c>
      <c r="W3683" t="s">
        <v>52</v>
      </c>
      <c r="X3683" s="3">
        <v>6</v>
      </c>
      <c r="Y3683">
        <v>0</v>
      </c>
      <c r="AF3683">
        <f>Table1[[#This Row],[AB]]+Table1[[#This Row],[BB]]+Table1[[#This Row],[SF]]</f>
        <v>4</v>
      </c>
      <c r="AG3683">
        <f>Table1[[#This Row],[H]]+Table1[[#This Row],[BB]]</f>
        <v>1</v>
      </c>
      <c r="AH3683">
        <f>Table1[[#This Row],[H]]-Table1[[#This Row],[2B]]-Table1[[#This Row],[3B]]-Table1[[#This Row],[HR]]</f>
        <v>1</v>
      </c>
      <c r="AI3683" s="3">
        <f>IF(Table1[[#This Row],[Team_Game_Number]] &gt;_xlfn.MAXIFS(Table1[Team_Game_Number],Table1[Team],Table1[[#This Row],[Team]]) - 5,1,0)</f>
        <v>1</v>
      </c>
      <c r="AJ3683" cm="1">
        <f t="array" ref="AJ3683">MATCH(Table1[[#This Row],[Game_ID]],_xlfn.UNIQUE(_xlfn._xlws.FILTER(Table1[Game_ID],Table1[Team]=Table1[[#This Row],[Team]])),0)</f>
        <v>20</v>
      </c>
      <c r="AK3683">
        <f>IF(Table1[[#This Row],[Last5_Flag]]=1,1,0)</f>
        <v>1</v>
      </c>
      <c r="AL3683">
        <f>COUNTIFS(
    Table1[Player Name], Table1[[#This Row],[Player Name]],
    Table1[Position], Table1[[#This Row],[Position]]
)</f>
        <v>19</v>
      </c>
      <c r="AM3683" t="str" cm="1">
        <f t="array" ref="AM36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684" spans="1:39" x14ac:dyDescent="0.2">
      <c r="A3684" t="str">
        <f>TEXT(Table1[[#This Row],[Date]],"yyyymmdd") &amp; "_" &amp; (LEFT(D3684,3) &amp; "_" &amp; LEFT(E3684,3) &amp; "_" &amp; (Table1[[#This Row],[Game_no.]]))</f>
        <v>20260329_Poi_Fro_1</v>
      </c>
      <c r="B3684" s="1">
        <v>46110</v>
      </c>
      <c r="C3684" s="3">
        <v>1</v>
      </c>
      <c r="D3684" t="s">
        <v>245</v>
      </c>
      <c r="E3684" t="s">
        <v>338</v>
      </c>
      <c r="F3684" t="s">
        <v>338</v>
      </c>
      <c r="G3684" t="s">
        <v>245</v>
      </c>
      <c r="H3684" t="s">
        <v>369</v>
      </c>
      <c r="I3684" t="str">
        <f>TRIM(SUBSTITUTE(Table1[[#This Row],[Player]], " ", ""))</f>
        <v>M.Gross</v>
      </c>
      <c r="J3684">
        <v>1</v>
      </c>
      <c r="K3684">
        <v>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f t="shared" si="157"/>
        <v>1</v>
      </c>
      <c r="W3684" t="s">
        <v>74</v>
      </c>
      <c r="X3684" s="3">
        <v>6</v>
      </c>
      <c r="Y3684">
        <v>0</v>
      </c>
      <c r="AF3684">
        <f>Table1[[#This Row],[AB]]+Table1[[#This Row],[BB]]+Table1[[#This Row],[SF]]</f>
        <v>1</v>
      </c>
      <c r="AG3684">
        <f>Table1[[#This Row],[H]]+Table1[[#This Row],[BB]]</f>
        <v>1</v>
      </c>
      <c r="AH3684">
        <f>Table1[[#This Row],[H]]-Table1[[#This Row],[2B]]-Table1[[#This Row],[3B]]-Table1[[#This Row],[HR]]</f>
        <v>1</v>
      </c>
      <c r="AI3684" s="3">
        <f>IF(Table1[[#This Row],[Team_Game_Number]] &gt;_xlfn.MAXIFS(Table1[Team_Game_Number],Table1[Team],Table1[[#This Row],[Team]]) - 5,1,0)</f>
        <v>1</v>
      </c>
      <c r="AJ3684" cm="1">
        <f t="array" ref="AJ3684">MATCH(Table1[[#This Row],[Game_ID]],_xlfn.UNIQUE(_xlfn._xlws.FILTER(Table1[Game_ID],Table1[Team]=Table1[[#This Row],[Team]])),0)</f>
        <v>20</v>
      </c>
      <c r="AK3684">
        <f>IF(Table1[[#This Row],[Last5_Flag]]=1,1,0)</f>
        <v>1</v>
      </c>
      <c r="AL3684">
        <f>COUNTIFS(
    Table1[Player Name], Table1[[#This Row],[Player Name]],
    Table1[Position], Table1[[#This Row],[Position]]
)</f>
        <v>2</v>
      </c>
      <c r="AM3684" t="str" cm="1">
        <f t="array" ref="AM36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685" spans="1:39" x14ac:dyDescent="0.2">
      <c r="A3685" t="str">
        <f>TEXT(Table1[[#This Row],[Date]],"yyyymmdd") &amp; "_" &amp; (LEFT(D3685,3) &amp; "_" &amp; LEFT(E3685,3) &amp; "_" &amp; (Table1[[#This Row],[Game_no.]]))</f>
        <v>20260329_Poi_Fro_1</v>
      </c>
      <c r="B3685" s="1">
        <v>46110</v>
      </c>
      <c r="C3685" s="3">
        <v>1</v>
      </c>
      <c r="D3685" t="s">
        <v>245</v>
      </c>
      <c r="E3685" t="s">
        <v>338</v>
      </c>
      <c r="F3685" t="s">
        <v>338</v>
      </c>
      <c r="G3685" t="s">
        <v>245</v>
      </c>
      <c r="H3685" t="s">
        <v>344</v>
      </c>
      <c r="I3685" t="str">
        <f>TRIM(SUBSTITUTE(Table1[[#This Row],[Player]], " ", ""))</f>
        <v>S.Haller</v>
      </c>
      <c r="J3685">
        <v>2</v>
      </c>
      <c r="K3685">
        <v>1</v>
      </c>
      <c r="L3685">
        <v>2</v>
      </c>
      <c r="M3685">
        <v>2</v>
      </c>
      <c r="N3685">
        <v>2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f t="shared" si="157"/>
        <v>2</v>
      </c>
      <c r="W3685" t="s">
        <v>48</v>
      </c>
      <c r="X3685" s="3">
        <v>7</v>
      </c>
      <c r="Y3685">
        <v>0</v>
      </c>
      <c r="AF3685">
        <f>Table1[[#This Row],[AB]]+Table1[[#This Row],[BB]]+Table1[[#This Row],[SF]]</f>
        <v>4</v>
      </c>
      <c r="AG3685">
        <f>Table1[[#This Row],[H]]+Table1[[#This Row],[BB]]</f>
        <v>4</v>
      </c>
      <c r="AH3685">
        <f>Table1[[#This Row],[H]]-Table1[[#This Row],[2B]]-Table1[[#This Row],[3B]]-Table1[[#This Row],[HR]]</f>
        <v>2</v>
      </c>
      <c r="AI3685" s="3">
        <f>IF(Table1[[#This Row],[Team_Game_Number]] &gt;_xlfn.MAXIFS(Table1[Team_Game_Number],Table1[Team],Table1[[#This Row],[Team]]) - 5,1,0)</f>
        <v>1</v>
      </c>
      <c r="AJ3685" cm="1">
        <f t="array" ref="AJ3685">MATCH(Table1[[#This Row],[Game_ID]],_xlfn.UNIQUE(_xlfn._xlws.FILTER(Table1[Game_ID],Table1[Team]=Table1[[#This Row],[Team]])),0)</f>
        <v>20</v>
      </c>
      <c r="AK3685">
        <f>IF(Table1[[#This Row],[Last5_Flag]]=1,1,0)</f>
        <v>1</v>
      </c>
      <c r="AL3685">
        <f>COUNTIFS(
    Table1[Player Name], Table1[[#This Row],[Player Name]],
    Table1[Position], Table1[[#This Row],[Position]]
)</f>
        <v>17</v>
      </c>
      <c r="AM3685" t="str" cm="1">
        <f t="array" ref="AM36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686" spans="1:39" x14ac:dyDescent="0.2">
      <c r="A3686" t="str">
        <f>TEXT(Table1[[#This Row],[Date]],"yyyymmdd") &amp; "_" &amp; (LEFT(D3686,3) &amp; "_" &amp; LEFT(E3686,3) &amp; "_" &amp; (Table1[[#This Row],[Game_no.]]))</f>
        <v>20260329_Poi_Fro_1</v>
      </c>
      <c r="B3686" s="1">
        <v>46110</v>
      </c>
      <c r="C3686" s="3">
        <v>1</v>
      </c>
      <c r="D3686" t="s">
        <v>245</v>
      </c>
      <c r="E3686" t="s">
        <v>338</v>
      </c>
      <c r="F3686" t="s">
        <v>338</v>
      </c>
      <c r="G3686" t="s">
        <v>245</v>
      </c>
      <c r="H3686" t="s">
        <v>340</v>
      </c>
      <c r="I3686" t="str">
        <f>TRIM(SUBSTITUTE(Table1[[#This Row],[Player]], " ", ""))</f>
        <v>Z.Marinello</v>
      </c>
      <c r="J3686">
        <v>4</v>
      </c>
      <c r="K3686">
        <v>1</v>
      </c>
      <c r="L3686">
        <v>2</v>
      </c>
      <c r="M3686">
        <v>2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f t="shared" si="157"/>
        <v>2</v>
      </c>
      <c r="W3686" t="s">
        <v>7</v>
      </c>
      <c r="X3686" s="3">
        <v>8</v>
      </c>
      <c r="Y3686">
        <v>0</v>
      </c>
      <c r="AF3686">
        <f>Table1[[#This Row],[AB]]+Table1[[#This Row],[BB]]+Table1[[#This Row],[SF]]</f>
        <v>4</v>
      </c>
      <c r="AG3686">
        <f>Table1[[#This Row],[H]]+Table1[[#This Row],[BB]]</f>
        <v>2</v>
      </c>
      <c r="AH3686">
        <f>Table1[[#This Row],[H]]-Table1[[#This Row],[2B]]-Table1[[#This Row],[3B]]-Table1[[#This Row],[HR]]</f>
        <v>2</v>
      </c>
      <c r="AI3686" s="3">
        <f>IF(Table1[[#This Row],[Team_Game_Number]] &gt;_xlfn.MAXIFS(Table1[Team_Game_Number],Table1[Team],Table1[[#This Row],[Team]]) - 5,1,0)</f>
        <v>1</v>
      </c>
      <c r="AJ3686" cm="1">
        <f t="array" ref="AJ3686">MATCH(Table1[[#This Row],[Game_ID]],_xlfn.UNIQUE(_xlfn._xlws.FILTER(Table1[Game_ID],Table1[Team]=Table1[[#This Row],[Team]])),0)</f>
        <v>20</v>
      </c>
      <c r="AK3686">
        <f>IF(Table1[[#This Row],[Last5_Flag]]=1,1,0)</f>
        <v>1</v>
      </c>
      <c r="AL3686">
        <f>COUNTIFS(
    Table1[Player Name], Table1[[#This Row],[Player Name]],
    Table1[Position], Table1[[#This Row],[Position]]
)</f>
        <v>16</v>
      </c>
      <c r="AM3686" t="str" cm="1">
        <f t="array" ref="AM36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687" spans="1:39" x14ac:dyDescent="0.2">
      <c r="A3687" t="str">
        <f>TEXT(Table1[[#This Row],[Date]],"yyyymmdd") &amp; "_" &amp; (LEFT(D3687,3) &amp; "_" &amp; LEFT(E3687,3) &amp; "_" &amp; (Table1[[#This Row],[Game_no.]]))</f>
        <v>20260329_Poi_Fro_1</v>
      </c>
      <c r="B3687" s="1">
        <v>46110</v>
      </c>
      <c r="C3687" s="3">
        <v>1</v>
      </c>
      <c r="D3687" t="s">
        <v>245</v>
      </c>
      <c r="E3687" t="s">
        <v>338</v>
      </c>
      <c r="F3687" t="s">
        <v>338</v>
      </c>
      <c r="G3687" t="s">
        <v>245</v>
      </c>
      <c r="H3687" t="s">
        <v>348</v>
      </c>
      <c r="I3687" t="str">
        <f>TRIM(SUBSTITUTE(Table1[[#This Row],[Player]], " ", ""))</f>
        <v>S.Magee</v>
      </c>
      <c r="J3687">
        <v>4</v>
      </c>
      <c r="K3687">
        <v>0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f t="shared" si="157"/>
        <v>0</v>
      </c>
      <c r="W3687" t="s">
        <v>43</v>
      </c>
      <c r="X3687" s="3">
        <v>9</v>
      </c>
      <c r="Y3687">
        <v>0</v>
      </c>
      <c r="AF3687">
        <f>Table1[[#This Row],[AB]]+Table1[[#This Row],[BB]]+Table1[[#This Row],[SF]]</f>
        <v>4</v>
      </c>
      <c r="AG3687">
        <f>Table1[[#This Row],[H]]+Table1[[#This Row],[BB]]</f>
        <v>0</v>
      </c>
      <c r="AH3687">
        <f>Table1[[#This Row],[H]]-Table1[[#This Row],[2B]]-Table1[[#This Row],[3B]]-Table1[[#This Row],[HR]]</f>
        <v>0</v>
      </c>
      <c r="AI3687" s="3">
        <f>IF(Table1[[#This Row],[Team_Game_Number]] &gt;_xlfn.MAXIFS(Table1[Team_Game_Number],Table1[Team],Table1[[#This Row],[Team]]) - 5,1,0)</f>
        <v>1</v>
      </c>
      <c r="AJ3687" cm="1">
        <f t="array" ref="AJ3687">MATCH(Table1[[#This Row],[Game_ID]],_xlfn.UNIQUE(_xlfn._xlws.FILTER(Table1[Game_ID],Table1[Team]=Table1[[#This Row],[Team]])),0)</f>
        <v>20</v>
      </c>
      <c r="AK3687">
        <f>IF(Table1[[#This Row],[Last5_Flag]]=1,1,0)</f>
        <v>1</v>
      </c>
      <c r="AL3687">
        <f>COUNTIFS(
    Table1[Player Name], Table1[[#This Row],[Player Name]],
    Table1[Position], Table1[[#This Row],[Position]]
)</f>
        <v>9</v>
      </c>
      <c r="AM3687" t="str" cm="1">
        <f t="array" ref="AM36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88" spans="1:39" x14ac:dyDescent="0.2">
      <c r="A3688" t="str">
        <f>TEXT(Table1[[#This Row],[Date]],"yyyymmdd") &amp; "_" &amp; (LEFT(D3688,3) &amp; "_" &amp; LEFT(E3688,3) &amp; "_" &amp; (Table1[[#This Row],[Game_no.]]))</f>
        <v>20260329_Poi_Fro_1</v>
      </c>
      <c r="B3688" s="1">
        <v>46110</v>
      </c>
      <c r="C3688" s="3">
        <v>1</v>
      </c>
      <c r="D3688" t="s">
        <v>245</v>
      </c>
      <c r="E3688" t="s">
        <v>338</v>
      </c>
      <c r="F3688" t="s">
        <v>338</v>
      </c>
      <c r="G3688" t="s">
        <v>245</v>
      </c>
      <c r="H3688" t="s">
        <v>345</v>
      </c>
      <c r="I3688" t="str">
        <f>TRIM(SUBSTITUTE(Table1[[#This Row],[Player]], " ", ""))</f>
        <v>I.Donaldson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f t="shared" si="157"/>
        <v>0</v>
      </c>
      <c r="W3688" t="s">
        <v>231</v>
      </c>
      <c r="X3688" s="3"/>
      <c r="Y3688">
        <v>0</v>
      </c>
      <c r="Z3688">
        <v>4</v>
      </c>
      <c r="AA3688">
        <v>7</v>
      </c>
      <c r="AB3688">
        <v>1</v>
      </c>
      <c r="AC3688">
        <v>1</v>
      </c>
      <c r="AD3688">
        <v>0</v>
      </c>
      <c r="AE3688">
        <v>3</v>
      </c>
      <c r="AF3688">
        <f>Table1[[#This Row],[AB]]+Table1[[#This Row],[BB]]+Table1[[#This Row],[SF]]</f>
        <v>0</v>
      </c>
      <c r="AG3688">
        <f>Table1[[#This Row],[H]]+Table1[[#This Row],[BB]]</f>
        <v>0</v>
      </c>
      <c r="AH3688">
        <f>Table1[[#This Row],[H]]-Table1[[#This Row],[2B]]-Table1[[#This Row],[3B]]-Table1[[#This Row],[HR]]</f>
        <v>0</v>
      </c>
      <c r="AI3688" s="3">
        <f>IF(Table1[[#This Row],[Team_Game_Number]] &gt;_xlfn.MAXIFS(Table1[Team_Game_Number],Table1[Team],Table1[[#This Row],[Team]]) - 5,1,0)</f>
        <v>1</v>
      </c>
      <c r="AJ3688" cm="1">
        <f t="array" ref="AJ3688">MATCH(Table1[[#This Row],[Game_ID]],_xlfn.UNIQUE(_xlfn._xlws.FILTER(Table1[Game_ID],Table1[Team]=Table1[[#This Row],[Team]])),0)</f>
        <v>20</v>
      </c>
      <c r="AK3688">
        <f>IF(Table1[[#This Row],[Last5_Flag]]=1,1,0)</f>
        <v>1</v>
      </c>
      <c r="AL3688">
        <f>COUNTIFS(
    Table1[Player Name], Table1[[#This Row],[Player Name]],
    Table1[Position], Table1[[#This Row],[Position]]
)</f>
        <v>1</v>
      </c>
      <c r="AM3688" t="str" cm="1">
        <f t="array" ref="AM36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89" spans="1:39" x14ac:dyDescent="0.2">
      <c r="A3689" t="str">
        <f>TEXT(Table1[[#This Row],[Date]],"yyyymmdd") &amp; "_" &amp; (LEFT(D3689,3) &amp; "_" &amp; LEFT(E3689,3) &amp; "_" &amp; (Table1[[#This Row],[Game_no.]]))</f>
        <v>20260329_WVS_Whe_1</v>
      </c>
      <c r="B3689" s="1">
        <v>46110</v>
      </c>
      <c r="C3689" s="3">
        <v>1</v>
      </c>
      <c r="D3689" t="s">
        <v>130</v>
      </c>
      <c r="E3689" t="s">
        <v>270</v>
      </c>
      <c r="F3689" t="s">
        <v>130</v>
      </c>
      <c r="G3689" t="s">
        <v>270</v>
      </c>
      <c r="H3689" t="s">
        <v>133</v>
      </c>
      <c r="I3689" t="str">
        <f>TRIM(SUBSTITUTE(Table1[[#This Row],[Player]], " ", ""))</f>
        <v>A.Hall</v>
      </c>
      <c r="J3689">
        <v>3</v>
      </c>
      <c r="K3689">
        <v>0</v>
      </c>
      <c r="L3689">
        <v>1</v>
      </c>
      <c r="M3689">
        <v>2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f t="shared" si="157"/>
        <v>1</v>
      </c>
      <c r="W3689" t="s">
        <v>53</v>
      </c>
      <c r="X3689" s="3">
        <v>1</v>
      </c>
      <c r="Y3689">
        <v>0</v>
      </c>
      <c r="AF3689">
        <f>Table1[[#This Row],[AB]]+Table1[[#This Row],[BB]]+Table1[[#This Row],[SF]]</f>
        <v>4</v>
      </c>
      <c r="AG3689">
        <f>Table1[[#This Row],[H]]+Table1[[#This Row],[BB]]</f>
        <v>1</v>
      </c>
      <c r="AH3689">
        <f>Table1[[#This Row],[H]]-Table1[[#This Row],[2B]]-Table1[[#This Row],[3B]]-Table1[[#This Row],[HR]]</f>
        <v>1</v>
      </c>
      <c r="AI3689" s="3">
        <f>IF(Table1[[#This Row],[Team_Game_Number]] &gt;_xlfn.MAXIFS(Table1[Team_Game_Number],Table1[Team],Table1[[#This Row],[Team]]) - 5,1,0)</f>
        <v>1</v>
      </c>
      <c r="AJ3689" cm="1">
        <f t="array" ref="AJ3689">MATCH(Table1[[#This Row],[Game_ID]],_xlfn.UNIQUE(_xlfn._xlws.FILTER(Table1[Game_ID],Table1[Team]=Table1[[#This Row],[Team]])),0)</f>
        <v>25</v>
      </c>
      <c r="AK3689">
        <f>IF(Table1[[#This Row],[Last5_Flag]]=1,1,0)</f>
        <v>1</v>
      </c>
      <c r="AL3689">
        <f>COUNTIFS(
    Table1[Player Name], Table1[[#This Row],[Player Name]],
    Table1[Position], Table1[[#This Row],[Position]]
)</f>
        <v>14</v>
      </c>
      <c r="AM3689" t="str" cm="1">
        <f t="array" ref="AM36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690" spans="1:39" x14ac:dyDescent="0.2">
      <c r="A3690" t="str">
        <f>TEXT(Table1[[#This Row],[Date]],"yyyymmdd") &amp; "_" &amp; (LEFT(D3690,3) &amp; "_" &amp; LEFT(E3690,3) &amp; "_" &amp; (Table1[[#This Row],[Game_no.]]))</f>
        <v>20260329_WVS_Whe_1</v>
      </c>
      <c r="B3690" s="1">
        <v>46110</v>
      </c>
      <c r="C3690" s="3">
        <v>1</v>
      </c>
      <c r="D3690" t="s">
        <v>130</v>
      </c>
      <c r="E3690" t="s">
        <v>270</v>
      </c>
      <c r="F3690" t="s">
        <v>130</v>
      </c>
      <c r="G3690" t="s">
        <v>270</v>
      </c>
      <c r="H3690" t="s">
        <v>139</v>
      </c>
      <c r="I3690" t="str">
        <f>TRIM(SUBSTITUTE(Table1[[#This Row],[Player]], " ", ""))</f>
        <v>C.Treadway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f t="shared" si="157"/>
        <v>0</v>
      </c>
      <c r="W3690" t="s">
        <v>74</v>
      </c>
      <c r="X3690" s="3">
        <v>1</v>
      </c>
      <c r="Y3690">
        <v>0</v>
      </c>
      <c r="AF3690">
        <f>Table1[[#This Row],[AB]]+Table1[[#This Row],[BB]]+Table1[[#This Row],[SF]]</f>
        <v>1</v>
      </c>
      <c r="AG3690">
        <f>Table1[[#This Row],[H]]+Table1[[#This Row],[BB]]</f>
        <v>0</v>
      </c>
      <c r="AH3690">
        <f>Table1[[#This Row],[H]]-Table1[[#This Row],[2B]]-Table1[[#This Row],[3B]]-Table1[[#This Row],[HR]]</f>
        <v>0</v>
      </c>
      <c r="AI3690" s="3">
        <f>IF(Table1[[#This Row],[Team_Game_Number]] &gt;_xlfn.MAXIFS(Table1[Team_Game_Number],Table1[Team],Table1[[#This Row],[Team]]) - 5,1,0)</f>
        <v>1</v>
      </c>
      <c r="AJ3690" cm="1">
        <f t="array" ref="AJ3690">MATCH(Table1[[#This Row],[Game_ID]],_xlfn.UNIQUE(_xlfn._xlws.FILTER(Table1[Game_ID],Table1[Team]=Table1[[#This Row],[Team]])),0)</f>
        <v>25</v>
      </c>
      <c r="AK3690">
        <f>IF(Table1[[#This Row],[Last5_Flag]]=1,1,0)</f>
        <v>1</v>
      </c>
      <c r="AL3690">
        <f>COUNTIFS(
    Table1[Player Name], Table1[[#This Row],[Player Name]],
    Table1[Position], Table1[[#This Row],[Position]]
)</f>
        <v>6</v>
      </c>
      <c r="AM3690" t="str" cm="1">
        <f t="array" ref="AM36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691" spans="1:39" x14ac:dyDescent="0.2">
      <c r="A3691" t="str">
        <f>TEXT(Table1[[#This Row],[Date]],"yyyymmdd") &amp; "_" &amp; (LEFT(D3691,3) &amp; "_" &amp; LEFT(E3691,3) &amp; "_" &amp; (Table1[[#This Row],[Game_no.]]))</f>
        <v>20260329_WVS_Whe_1</v>
      </c>
      <c r="B3691" s="1">
        <v>46110</v>
      </c>
      <c r="C3691" s="3">
        <v>1</v>
      </c>
      <c r="D3691" t="s">
        <v>130</v>
      </c>
      <c r="E3691" t="s">
        <v>270</v>
      </c>
      <c r="F3691" t="s">
        <v>130</v>
      </c>
      <c r="G3691" t="s">
        <v>270</v>
      </c>
      <c r="H3691" t="s">
        <v>137</v>
      </c>
      <c r="I3691" t="str">
        <f>TRIM(SUBSTITUTE(Table1[[#This Row],[Player]], " ", ""))</f>
        <v>A.Contreras</v>
      </c>
      <c r="J3691">
        <v>2</v>
      </c>
      <c r="K3691">
        <v>1</v>
      </c>
      <c r="L3691">
        <v>0</v>
      </c>
      <c r="M3691">
        <v>0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f t="shared" si="157"/>
        <v>0</v>
      </c>
      <c r="W3691" t="s">
        <v>8</v>
      </c>
      <c r="X3691" s="3">
        <v>2</v>
      </c>
      <c r="Y3691">
        <v>1</v>
      </c>
      <c r="AF3691">
        <f>Table1[[#This Row],[AB]]+Table1[[#This Row],[BB]]+Table1[[#This Row],[SF]]</f>
        <v>3</v>
      </c>
      <c r="AG3691">
        <f>Table1[[#This Row],[H]]+Table1[[#This Row],[BB]]</f>
        <v>1</v>
      </c>
      <c r="AH3691">
        <f>Table1[[#This Row],[H]]-Table1[[#This Row],[2B]]-Table1[[#This Row],[3B]]-Table1[[#This Row],[HR]]</f>
        <v>0</v>
      </c>
      <c r="AI3691" s="3">
        <f>IF(Table1[[#This Row],[Team_Game_Number]] &gt;_xlfn.MAXIFS(Table1[Team_Game_Number],Table1[Team],Table1[[#This Row],[Team]]) - 5,1,0)</f>
        <v>1</v>
      </c>
      <c r="AJ3691" cm="1">
        <f t="array" ref="AJ3691">MATCH(Table1[[#This Row],[Game_ID]],_xlfn.UNIQUE(_xlfn._xlws.FILTER(Table1[Game_ID],Table1[Team]=Table1[[#This Row],[Team]])),0)</f>
        <v>25</v>
      </c>
      <c r="AK3691">
        <f>IF(Table1[[#This Row],[Last5_Flag]]=1,1,0)</f>
        <v>1</v>
      </c>
      <c r="AL3691">
        <f>COUNTIFS(
    Table1[Player Name], Table1[[#This Row],[Player Name]],
    Table1[Position], Table1[[#This Row],[Position]]
)</f>
        <v>15</v>
      </c>
      <c r="AM3691" t="str" cm="1">
        <f t="array" ref="AM36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692" spans="1:39" x14ac:dyDescent="0.2">
      <c r="A3692" t="str">
        <f>TEXT(Table1[[#This Row],[Date]],"yyyymmdd") &amp; "_" &amp; (LEFT(D3692,3) &amp; "_" &amp; LEFT(E3692,3) &amp; "_" &amp; (Table1[[#This Row],[Game_no.]]))</f>
        <v>20260329_WVS_Whe_1</v>
      </c>
      <c r="B3692" s="1">
        <v>46110</v>
      </c>
      <c r="C3692" s="3">
        <v>1</v>
      </c>
      <c r="D3692" t="s">
        <v>130</v>
      </c>
      <c r="E3692" t="s">
        <v>270</v>
      </c>
      <c r="F3692" t="s">
        <v>130</v>
      </c>
      <c r="G3692" t="s">
        <v>270</v>
      </c>
      <c r="H3692" t="s">
        <v>134</v>
      </c>
      <c r="I3692" t="str">
        <f>TRIM(SUBSTITUTE(Table1[[#This Row],[Player]], " ", ""))</f>
        <v>K.Price</v>
      </c>
      <c r="J3692">
        <v>4</v>
      </c>
      <c r="K3692">
        <v>1</v>
      </c>
      <c r="L3692">
        <v>2</v>
      </c>
      <c r="M3692">
        <v>1</v>
      </c>
      <c r="N3692">
        <v>0</v>
      </c>
      <c r="O3692">
        <v>2</v>
      </c>
      <c r="P3692">
        <v>2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f t="shared" si="157"/>
        <v>6</v>
      </c>
      <c r="W3692" t="s">
        <v>52</v>
      </c>
      <c r="X3692" s="3">
        <v>3</v>
      </c>
      <c r="Y3692">
        <v>0</v>
      </c>
      <c r="AF3692">
        <f>Table1[[#This Row],[AB]]+Table1[[#This Row],[BB]]+Table1[[#This Row],[SF]]</f>
        <v>4</v>
      </c>
      <c r="AG3692">
        <f>Table1[[#This Row],[H]]+Table1[[#This Row],[BB]]</f>
        <v>2</v>
      </c>
      <c r="AH3692">
        <f>Table1[[#This Row],[H]]-Table1[[#This Row],[2B]]-Table1[[#This Row],[3B]]-Table1[[#This Row],[HR]]</f>
        <v>0</v>
      </c>
      <c r="AI3692" s="3">
        <f>IF(Table1[[#This Row],[Team_Game_Number]] &gt;_xlfn.MAXIFS(Table1[Team_Game_Number],Table1[Team],Table1[[#This Row],[Team]]) - 5,1,0)</f>
        <v>1</v>
      </c>
      <c r="AJ3692" cm="1">
        <f t="array" ref="AJ3692">MATCH(Table1[[#This Row],[Game_ID]],_xlfn.UNIQUE(_xlfn._xlws.FILTER(Table1[Game_ID],Table1[Team]=Table1[[#This Row],[Team]])),0)</f>
        <v>25</v>
      </c>
      <c r="AK3692">
        <f>IF(Table1[[#This Row],[Last5_Flag]]=1,1,0)</f>
        <v>1</v>
      </c>
      <c r="AL3692">
        <f>COUNTIFS(
    Table1[Player Name], Table1[[#This Row],[Player Name]],
    Table1[Position], Table1[[#This Row],[Position]]
)</f>
        <v>13</v>
      </c>
      <c r="AM3692" t="str" cm="1">
        <f t="array" ref="AM36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693" spans="1:39" x14ac:dyDescent="0.2">
      <c r="A3693" t="str">
        <f>TEXT(Table1[[#This Row],[Date]],"yyyymmdd") &amp; "_" &amp; (LEFT(D3693,3) &amp; "_" &amp; LEFT(E3693,3) &amp; "_" &amp; (Table1[[#This Row],[Game_no.]]))</f>
        <v>20260329_WVS_Whe_1</v>
      </c>
      <c r="B3693" s="1">
        <v>46110</v>
      </c>
      <c r="C3693" s="3">
        <v>1</v>
      </c>
      <c r="D3693" t="s">
        <v>130</v>
      </c>
      <c r="E3693" t="s">
        <v>270</v>
      </c>
      <c r="F3693" t="s">
        <v>130</v>
      </c>
      <c r="G3693" t="s">
        <v>270</v>
      </c>
      <c r="H3693" t="s">
        <v>132</v>
      </c>
      <c r="I3693" t="str">
        <f>TRIM(SUBSTITUTE(Table1[[#This Row],[Player]], " ", ""))</f>
        <v>C.Cummings</v>
      </c>
      <c r="J3693">
        <v>3</v>
      </c>
      <c r="K3693">
        <v>0</v>
      </c>
      <c r="L3693">
        <v>2</v>
      </c>
      <c r="M3693">
        <v>1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f t="shared" si="157"/>
        <v>4</v>
      </c>
      <c r="W3693" t="s">
        <v>164</v>
      </c>
      <c r="X3693" s="3">
        <v>4</v>
      </c>
      <c r="Y3693">
        <v>0</v>
      </c>
      <c r="AF3693">
        <f>Table1[[#This Row],[AB]]+Table1[[#This Row],[BB]]+Table1[[#This Row],[SF]]</f>
        <v>3</v>
      </c>
      <c r="AG3693">
        <f>Table1[[#This Row],[H]]+Table1[[#This Row],[BB]]</f>
        <v>2</v>
      </c>
      <c r="AH3693">
        <f>Table1[[#This Row],[H]]-Table1[[#This Row],[2B]]-Table1[[#This Row],[3B]]-Table1[[#This Row],[HR]]</f>
        <v>1</v>
      </c>
      <c r="AI3693" s="3">
        <f>IF(Table1[[#This Row],[Team_Game_Number]] &gt;_xlfn.MAXIFS(Table1[Team_Game_Number],Table1[Team],Table1[[#This Row],[Team]]) - 5,1,0)</f>
        <v>1</v>
      </c>
      <c r="AJ3693" cm="1">
        <f t="array" ref="AJ3693">MATCH(Table1[[#This Row],[Game_ID]],_xlfn.UNIQUE(_xlfn._xlws.FILTER(Table1[Game_ID],Table1[Team]=Table1[[#This Row],[Team]])),0)</f>
        <v>25</v>
      </c>
      <c r="AK3693">
        <f>IF(Table1[[#This Row],[Last5_Flag]]=1,1,0)</f>
        <v>1</v>
      </c>
      <c r="AL3693">
        <f>COUNTIFS(
    Table1[Player Name], Table1[[#This Row],[Player Name]],
    Table1[Position], Table1[[#This Row],[Position]]
)</f>
        <v>1</v>
      </c>
      <c r="AM3693" t="str" cm="1">
        <f t="array" ref="AM36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94" spans="1:39" x14ac:dyDescent="0.2">
      <c r="A3694" t="str">
        <f>TEXT(Table1[[#This Row],[Date]],"yyyymmdd") &amp; "_" &amp; (LEFT(D3694,3) &amp; "_" &amp; LEFT(E3694,3) &amp; "_" &amp; (Table1[[#This Row],[Game_no.]]))</f>
        <v>20260329_WVS_Whe_1</v>
      </c>
      <c r="B3694" s="1">
        <v>46110</v>
      </c>
      <c r="C3694" s="3">
        <v>1</v>
      </c>
      <c r="D3694" t="s">
        <v>130</v>
      </c>
      <c r="E3694" t="s">
        <v>270</v>
      </c>
      <c r="F3694" t="s">
        <v>130</v>
      </c>
      <c r="G3694" t="s">
        <v>270</v>
      </c>
      <c r="H3694" t="s">
        <v>135</v>
      </c>
      <c r="I3694" t="str">
        <f>TRIM(SUBSTITUTE(Table1[[#This Row],[Player]], " ", ""))</f>
        <v>B.Smith</v>
      </c>
      <c r="J3694">
        <v>1</v>
      </c>
      <c r="K3694">
        <v>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f t="shared" si="157"/>
        <v>1</v>
      </c>
      <c r="W3694" t="s">
        <v>74</v>
      </c>
      <c r="X3694" s="3">
        <v>4</v>
      </c>
      <c r="Y3694">
        <v>0</v>
      </c>
      <c r="AF3694">
        <f>Table1[[#This Row],[AB]]+Table1[[#This Row],[BB]]+Table1[[#This Row],[SF]]</f>
        <v>1</v>
      </c>
      <c r="AG3694">
        <f>Table1[[#This Row],[H]]+Table1[[#This Row],[BB]]</f>
        <v>1</v>
      </c>
      <c r="AH3694">
        <f>Table1[[#This Row],[H]]-Table1[[#This Row],[2B]]-Table1[[#This Row],[3B]]-Table1[[#This Row],[HR]]</f>
        <v>1</v>
      </c>
      <c r="AI3694" s="3">
        <f>IF(Table1[[#This Row],[Team_Game_Number]] &gt;_xlfn.MAXIFS(Table1[Team_Game_Number],Table1[Team],Table1[[#This Row],[Team]]) - 5,1,0)</f>
        <v>1</v>
      </c>
      <c r="AJ3694" cm="1">
        <f t="array" ref="AJ3694">MATCH(Table1[[#This Row],[Game_ID]],_xlfn.UNIQUE(_xlfn._xlws.FILTER(Table1[Game_ID],Table1[Team]=Table1[[#This Row],[Team]])),0)</f>
        <v>25</v>
      </c>
      <c r="AK3694">
        <f>IF(Table1[[#This Row],[Last5_Flag]]=1,1,0)</f>
        <v>1</v>
      </c>
      <c r="AL3694">
        <f>COUNTIFS(
    Table1[Player Name], Table1[[#This Row],[Player Name]],
    Table1[Position], Table1[[#This Row],[Position]]
)</f>
        <v>6</v>
      </c>
      <c r="AM3694" t="str" cm="1">
        <f t="array" ref="AM36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695" spans="1:39" x14ac:dyDescent="0.2">
      <c r="A3695" t="str">
        <f>TEXT(Table1[[#This Row],[Date]],"yyyymmdd") &amp; "_" &amp; (LEFT(D3695,3) &amp; "_" &amp; LEFT(E3695,3) &amp; "_" &amp; (Table1[[#This Row],[Game_no.]]))</f>
        <v>20260329_WVS_Whe_1</v>
      </c>
      <c r="B3695" s="1">
        <v>46110</v>
      </c>
      <c r="C3695" s="3">
        <v>1</v>
      </c>
      <c r="D3695" t="s">
        <v>130</v>
      </c>
      <c r="E3695" t="s">
        <v>270</v>
      </c>
      <c r="F3695" t="s">
        <v>130</v>
      </c>
      <c r="G3695" t="s">
        <v>270</v>
      </c>
      <c r="H3695" t="s">
        <v>141</v>
      </c>
      <c r="I3695" t="str">
        <f>TRIM(SUBSTITUTE(Table1[[#This Row],[Player]], " ", ""))</f>
        <v>E.Hoffman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f t="shared" si="157"/>
        <v>0</v>
      </c>
      <c r="W3695" t="s">
        <v>73</v>
      </c>
      <c r="X3695" s="3"/>
      <c r="Y3695">
        <v>0</v>
      </c>
      <c r="AF3695">
        <f>Table1[[#This Row],[AB]]+Table1[[#This Row],[BB]]+Table1[[#This Row],[SF]]</f>
        <v>0</v>
      </c>
      <c r="AG3695">
        <f>Table1[[#This Row],[H]]+Table1[[#This Row],[BB]]</f>
        <v>0</v>
      </c>
      <c r="AH3695">
        <f>Table1[[#This Row],[H]]-Table1[[#This Row],[2B]]-Table1[[#This Row],[3B]]-Table1[[#This Row],[HR]]</f>
        <v>0</v>
      </c>
      <c r="AI3695" s="3">
        <f>IF(Table1[[#This Row],[Team_Game_Number]] &gt;_xlfn.MAXIFS(Table1[Team_Game_Number],Table1[Team],Table1[[#This Row],[Team]]) - 5,1,0)</f>
        <v>1</v>
      </c>
      <c r="AJ3695" cm="1">
        <f t="array" ref="AJ3695">MATCH(Table1[[#This Row],[Game_ID]],_xlfn.UNIQUE(_xlfn._xlws.FILTER(Table1[Game_ID],Table1[Team]=Table1[[#This Row],[Team]])),0)</f>
        <v>25</v>
      </c>
      <c r="AK3695">
        <f>IF(Table1[[#This Row],[Last5_Flag]]=1,1,0)</f>
        <v>1</v>
      </c>
      <c r="AL3695">
        <f>COUNTIFS(
    Table1[Player Name], Table1[[#This Row],[Player Name]],
    Table1[Position], Table1[[#This Row],[Position]]
)</f>
        <v>5</v>
      </c>
      <c r="AM3695" t="str" cm="1">
        <f t="array" ref="AM36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696" spans="1:39" x14ac:dyDescent="0.2">
      <c r="A3696" t="str">
        <f>TEXT(Table1[[#This Row],[Date]],"yyyymmdd") &amp; "_" &amp; (LEFT(D3696,3) &amp; "_" &amp; LEFT(E3696,3) &amp; "_" &amp; (Table1[[#This Row],[Game_no.]]))</f>
        <v>20260329_WVS_Whe_1</v>
      </c>
      <c r="B3696" s="1">
        <v>46110</v>
      </c>
      <c r="C3696" s="3">
        <v>1</v>
      </c>
      <c r="D3696" t="s">
        <v>130</v>
      </c>
      <c r="E3696" t="s">
        <v>270</v>
      </c>
      <c r="F3696" t="s">
        <v>130</v>
      </c>
      <c r="G3696" t="s">
        <v>270</v>
      </c>
      <c r="H3696" t="s">
        <v>140</v>
      </c>
      <c r="I3696" t="str">
        <f>TRIM(SUBSTITUTE(Table1[[#This Row],[Player]], " ", ""))</f>
        <v>O.Bell</v>
      </c>
      <c r="J3696">
        <v>3</v>
      </c>
      <c r="K3696">
        <v>1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f t="shared" si="157"/>
        <v>1</v>
      </c>
      <c r="W3696" t="s">
        <v>43</v>
      </c>
      <c r="X3696" s="3">
        <v>5</v>
      </c>
      <c r="Y3696">
        <v>0</v>
      </c>
      <c r="AF3696">
        <f>Table1[[#This Row],[AB]]+Table1[[#This Row],[BB]]+Table1[[#This Row],[SF]]</f>
        <v>3</v>
      </c>
      <c r="AG3696">
        <f>Table1[[#This Row],[H]]+Table1[[#This Row],[BB]]</f>
        <v>1</v>
      </c>
      <c r="AH3696">
        <f>Table1[[#This Row],[H]]-Table1[[#This Row],[2B]]-Table1[[#This Row],[3B]]-Table1[[#This Row],[HR]]</f>
        <v>1</v>
      </c>
      <c r="AI3696" s="3">
        <f>IF(Table1[[#This Row],[Team_Game_Number]] &gt;_xlfn.MAXIFS(Table1[Team_Game_Number],Table1[Team],Table1[[#This Row],[Team]]) - 5,1,0)</f>
        <v>1</v>
      </c>
      <c r="AJ3696" cm="1">
        <f t="array" ref="AJ3696">MATCH(Table1[[#This Row],[Game_ID]],_xlfn.UNIQUE(_xlfn._xlws.FILTER(Table1[Game_ID],Table1[Team]=Table1[[#This Row],[Team]])),0)</f>
        <v>25</v>
      </c>
      <c r="AK3696">
        <f>IF(Table1[[#This Row],[Last5_Flag]]=1,1,0)</f>
        <v>1</v>
      </c>
      <c r="AL3696">
        <f>COUNTIFS(
    Table1[Player Name], Table1[[#This Row],[Player Name]],
    Table1[Position], Table1[[#This Row],[Position]]
)</f>
        <v>9</v>
      </c>
      <c r="AM3696" t="str" cm="1">
        <f t="array" ref="AM36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97" spans="1:39" x14ac:dyDescent="0.2">
      <c r="A3697" t="str">
        <f>TEXT(Table1[[#This Row],[Date]],"yyyymmdd") &amp; "_" &amp; (LEFT(D3697,3) &amp; "_" &amp; LEFT(E3697,3) &amp; "_" &amp; (Table1[[#This Row],[Game_no.]]))</f>
        <v>20260329_WVS_Whe_1</v>
      </c>
      <c r="B3697" s="1">
        <v>46110</v>
      </c>
      <c r="C3697" s="3">
        <v>1</v>
      </c>
      <c r="D3697" t="s">
        <v>130</v>
      </c>
      <c r="E3697" t="s">
        <v>270</v>
      </c>
      <c r="F3697" t="s">
        <v>130</v>
      </c>
      <c r="G3697" t="s">
        <v>270</v>
      </c>
      <c r="H3697" t="s">
        <v>142</v>
      </c>
      <c r="I3697" t="str">
        <f>TRIM(SUBSTITUTE(Table1[[#This Row],[Player]], " ", ""))</f>
        <v>B.Christian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f t="shared" si="157"/>
        <v>0</v>
      </c>
      <c r="W3697" t="s">
        <v>74</v>
      </c>
      <c r="X3697" s="3">
        <v>5</v>
      </c>
      <c r="Y3697">
        <v>0</v>
      </c>
      <c r="AF3697">
        <f>Table1[[#This Row],[AB]]+Table1[[#This Row],[BB]]+Table1[[#This Row],[SF]]</f>
        <v>1</v>
      </c>
      <c r="AG3697">
        <f>Table1[[#This Row],[H]]+Table1[[#This Row],[BB]]</f>
        <v>0</v>
      </c>
      <c r="AH3697">
        <f>Table1[[#This Row],[H]]-Table1[[#This Row],[2B]]-Table1[[#This Row],[3B]]-Table1[[#This Row],[HR]]</f>
        <v>0</v>
      </c>
      <c r="AI3697" s="3">
        <f>IF(Table1[[#This Row],[Team_Game_Number]] &gt;_xlfn.MAXIFS(Table1[Team_Game_Number],Table1[Team],Table1[[#This Row],[Team]]) - 5,1,0)</f>
        <v>1</v>
      </c>
      <c r="AJ3697" cm="1">
        <f t="array" ref="AJ3697">MATCH(Table1[[#This Row],[Game_ID]],_xlfn.UNIQUE(_xlfn._xlws.FILTER(Table1[Game_ID],Table1[Team]=Table1[[#This Row],[Team]])),0)</f>
        <v>25</v>
      </c>
      <c r="AK3697">
        <f>IF(Table1[[#This Row],[Last5_Flag]]=1,1,0)</f>
        <v>1</v>
      </c>
      <c r="AL3697">
        <f>COUNTIFS(
    Table1[Player Name], Table1[[#This Row],[Player Name]],
    Table1[Position], Table1[[#This Row],[Position]]
)</f>
        <v>5</v>
      </c>
      <c r="AM3697" t="str" cm="1">
        <f t="array" ref="AM36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698" spans="1:39" x14ac:dyDescent="0.2">
      <c r="A3698" t="str">
        <f>TEXT(Table1[[#This Row],[Date]],"yyyymmdd") &amp; "_" &amp; (LEFT(D3698,3) &amp; "_" &amp; LEFT(E3698,3) &amp; "_" &amp; (Table1[[#This Row],[Game_no.]]))</f>
        <v>20260329_WVS_Whe_1</v>
      </c>
      <c r="B3698" s="1">
        <v>46110</v>
      </c>
      <c r="C3698" s="3">
        <v>1</v>
      </c>
      <c r="D3698" t="s">
        <v>130</v>
      </c>
      <c r="E3698" t="s">
        <v>270</v>
      </c>
      <c r="F3698" t="s">
        <v>130</v>
      </c>
      <c r="G3698" t="s">
        <v>270</v>
      </c>
      <c r="H3698" t="s">
        <v>138</v>
      </c>
      <c r="I3698" t="str">
        <f>TRIM(SUBSTITUTE(Table1[[#This Row],[Player]], " ", ""))</f>
        <v>C.Moore</v>
      </c>
      <c r="J3698">
        <v>3</v>
      </c>
      <c r="K3698">
        <v>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f t="shared" si="157"/>
        <v>1</v>
      </c>
      <c r="W3698" t="s">
        <v>7</v>
      </c>
      <c r="X3698" s="3">
        <v>6</v>
      </c>
      <c r="Y3698">
        <v>0</v>
      </c>
      <c r="AF3698">
        <f>Table1[[#This Row],[AB]]+Table1[[#This Row],[BB]]+Table1[[#This Row],[SF]]</f>
        <v>3</v>
      </c>
      <c r="AG3698">
        <f>Table1[[#This Row],[H]]+Table1[[#This Row],[BB]]</f>
        <v>1</v>
      </c>
      <c r="AH3698">
        <f>Table1[[#This Row],[H]]-Table1[[#This Row],[2B]]-Table1[[#This Row],[3B]]-Table1[[#This Row],[HR]]</f>
        <v>1</v>
      </c>
      <c r="AI3698" s="3">
        <f>IF(Table1[[#This Row],[Team_Game_Number]] &gt;_xlfn.MAXIFS(Table1[Team_Game_Number],Table1[Team],Table1[[#This Row],[Team]]) - 5,1,0)</f>
        <v>1</v>
      </c>
      <c r="AJ3698" cm="1">
        <f t="array" ref="AJ3698">MATCH(Table1[[#This Row],[Game_ID]],_xlfn.UNIQUE(_xlfn._xlws.FILTER(Table1[Game_ID],Table1[Team]=Table1[[#This Row],[Team]])),0)</f>
        <v>25</v>
      </c>
      <c r="AK3698">
        <f>IF(Table1[[#This Row],[Last5_Flag]]=1,1,0)</f>
        <v>1</v>
      </c>
      <c r="AL3698">
        <f>COUNTIFS(
    Table1[Player Name], Table1[[#This Row],[Player Name]],
    Table1[Position], Table1[[#This Row],[Position]]
)</f>
        <v>20</v>
      </c>
      <c r="AM3698" t="str" cm="1">
        <f t="array" ref="AM36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699" spans="1:39" x14ac:dyDescent="0.2">
      <c r="A3699" t="str">
        <f>TEXT(Table1[[#This Row],[Date]],"yyyymmdd") &amp; "_" &amp; (LEFT(D3699,3) &amp; "_" &amp; LEFT(E3699,3) &amp; "_" &amp; (Table1[[#This Row],[Game_no.]]))</f>
        <v>20260329_WVS_Whe_1</v>
      </c>
      <c r="B3699" s="1">
        <v>46110</v>
      </c>
      <c r="C3699" s="3">
        <v>1</v>
      </c>
      <c r="D3699" t="s">
        <v>130</v>
      </c>
      <c r="E3699" t="s">
        <v>270</v>
      </c>
      <c r="F3699" t="s">
        <v>130</v>
      </c>
      <c r="G3699" t="s">
        <v>270</v>
      </c>
      <c r="H3699" t="s">
        <v>136</v>
      </c>
      <c r="I3699" t="str">
        <f>TRIM(SUBSTITUTE(Table1[[#This Row],[Player]], " ", ""))</f>
        <v>E.Bechtel</v>
      </c>
      <c r="J3699">
        <v>2</v>
      </c>
      <c r="K3699">
        <v>0</v>
      </c>
      <c r="L3699">
        <v>0</v>
      </c>
      <c r="M3699">
        <v>0</v>
      </c>
      <c r="N3699">
        <v>1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f t="shared" si="157"/>
        <v>0</v>
      </c>
      <c r="W3699" t="s">
        <v>54</v>
      </c>
      <c r="X3699" s="3">
        <v>7</v>
      </c>
      <c r="Y3699">
        <v>0</v>
      </c>
      <c r="AF3699">
        <f>Table1[[#This Row],[AB]]+Table1[[#This Row],[BB]]+Table1[[#This Row],[SF]]</f>
        <v>3</v>
      </c>
      <c r="AG3699">
        <f>Table1[[#This Row],[H]]+Table1[[#This Row],[BB]]</f>
        <v>1</v>
      </c>
      <c r="AH3699">
        <f>Table1[[#This Row],[H]]-Table1[[#This Row],[2B]]-Table1[[#This Row],[3B]]-Table1[[#This Row],[HR]]</f>
        <v>0</v>
      </c>
      <c r="AI3699" s="3">
        <f>IF(Table1[[#This Row],[Team_Game_Number]] &gt;_xlfn.MAXIFS(Table1[Team_Game_Number],Table1[Team],Table1[[#This Row],[Team]]) - 5,1,0)</f>
        <v>1</v>
      </c>
      <c r="AJ3699" cm="1">
        <f t="array" ref="AJ3699">MATCH(Table1[[#This Row],[Game_ID]],_xlfn.UNIQUE(_xlfn._xlws.FILTER(Table1[Game_ID],Table1[Team]=Table1[[#This Row],[Team]])),0)</f>
        <v>25</v>
      </c>
      <c r="AK3699">
        <f>IF(Table1[[#This Row],[Last5_Flag]]=1,1,0)</f>
        <v>1</v>
      </c>
      <c r="AL3699">
        <f>COUNTIFS(
    Table1[Player Name], Table1[[#This Row],[Player Name]],
    Table1[Position], Table1[[#This Row],[Position]]
)</f>
        <v>22</v>
      </c>
      <c r="AM3699" t="str" cm="1">
        <f t="array" ref="AM36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700" spans="1:39" x14ac:dyDescent="0.2">
      <c r="A3700" t="str">
        <f>TEXT(Table1[[#This Row],[Date]],"yyyymmdd") &amp; "_" &amp; (LEFT(D3700,3) &amp; "_" &amp; LEFT(E3700,3) &amp; "_" &amp; (Table1[[#This Row],[Game_no.]]))</f>
        <v>20260329_WVS_Whe_1</v>
      </c>
      <c r="B3700" s="1">
        <v>46110</v>
      </c>
      <c r="C3700" s="3">
        <v>1</v>
      </c>
      <c r="D3700" t="s">
        <v>130</v>
      </c>
      <c r="E3700" t="s">
        <v>270</v>
      </c>
      <c r="F3700" t="s">
        <v>130</v>
      </c>
      <c r="G3700" t="s">
        <v>270</v>
      </c>
      <c r="H3700" t="s">
        <v>143</v>
      </c>
      <c r="I3700" t="str">
        <f>TRIM(SUBSTITUTE(Table1[[#This Row],[Player]], " ", ""))</f>
        <v>S.Shamblin</v>
      </c>
      <c r="J3700">
        <v>3</v>
      </c>
      <c r="K3700">
        <v>2</v>
      </c>
      <c r="L3700">
        <v>2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f t="shared" si="157"/>
        <v>2</v>
      </c>
      <c r="W3700" t="s">
        <v>57</v>
      </c>
      <c r="X3700" s="3">
        <v>8</v>
      </c>
      <c r="Y3700">
        <v>0</v>
      </c>
      <c r="AF3700">
        <f>Table1[[#This Row],[AB]]+Table1[[#This Row],[BB]]+Table1[[#This Row],[SF]]</f>
        <v>3</v>
      </c>
      <c r="AG3700">
        <f>Table1[[#This Row],[H]]+Table1[[#This Row],[BB]]</f>
        <v>2</v>
      </c>
      <c r="AH3700">
        <f>Table1[[#This Row],[H]]-Table1[[#This Row],[2B]]-Table1[[#This Row],[3B]]-Table1[[#This Row],[HR]]</f>
        <v>2</v>
      </c>
      <c r="AI3700" s="3">
        <f>IF(Table1[[#This Row],[Team_Game_Number]] &gt;_xlfn.MAXIFS(Table1[Team_Game_Number],Table1[Team],Table1[[#This Row],[Team]]) - 5,1,0)</f>
        <v>1</v>
      </c>
      <c r="AJ3700" cm="1">
        <f t="array" ref="AJ3700">MATCH(Table1[[#This Row],[Game_ID]],_xlfn.UNIQUE(_xlfn._xlws.FILTER(Table1[Game_ID],Table1[Team]=Table1[[#This Row],[Team]])),0)</f>
        <v>25</v>
      </c>
      <c r="AK3700">
        <f>IF(Table1[[#This Row],[Last5_Flag]]=1,1,0)</f>
        <v>1</v>
      </c>
      <c r="AL3700">
        <f>COUNTIFS(
    Table1[Player Name], Table1[[#This Row],[Player Name]],
    Table1[Position], Table1[[#This Row],[Position]]
)</f>
        <v>17</v>
      </c>
      <c r="AM3700" t="str" cm="1">
        <f t="array" ref="AM37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701" spans="1:39" x14ac:dyDescent="0.2">
      <c r="A3701" t="str">
        <f>TEXT(Table1[[#This Row],[Date]],"yyyymmdd") &amp; "_" &amp; (LEFT(D3701,3) &amp; "_" &amp; LEFT(E3701,3) &amp; "_" &amp; (Table1[[#This Row],[Game_no.]]))</f>
        <v>20260329_WVS_Whe_1</v>
      </c>
      <c r="B3701" s="1">
        <v>46110</v>
      </c>
      <c r="C3701" s="3">
        <v>1</v>
      </c>
      <c r="D3701" t="s">
        <v>130</v>
      </c>
      <c r="E3701" t="s">
        <v>270</v>
      </c>
      <c r="F3701" t="s">
        <v>130</v>
      </c>
      <c r="G3701" t="s">
        <v>270</v>
      </c>
      <c r="H3701" t="s">
        <v>131</v>
      </c>
      <c r="I3701" t="str">
        <f>TRIM(SUBSTITUTE(Table1[[#This Row],[Player]], " ", ""))</f>
        <v>E.Sigmon</v>
      </c>
      <c r="J3701">
        <v>3</v>
      </c>
      <c r="K3701">
        <v>1</v>
      </c>
      <c r="L3701">
        <v>2</v>
      </c>
      <c r="M3701">
        <v>2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f t="shared" si="157"/>
        <v>5</v>
      </c>
      <c r="W3701" t="s">
        <v>48</v>
      </c>
      <c r="X3701" s="3">
        <v>9</v>
      </c>
      <c r="Y3701">
        <v>2</v>
      </c>
      <c r="AF3701">
        <f>Table1[[#This Row],[AB]]+Table1[[#This Row],[BB]]+Table1[[#This Row],[SF]]</f>
        <v>3</v>
      </c>
      <c r="AG3701">
        <f>Table1[[#This Row],[H]]+Table1[[#This Row],[BB]]</f>
        <v>2</v>
      </c>
      <c r="AH3701">
        <f>Table1[[#This Row],[H]]-Table1[[#This Row],[2B]]-Table1[[#This Row],[3B]]-Table1[[#This Row],[HR]]</f>
        <v>1</v>
      </c>
      <c r="AI3701" s="3">
        <f>IF(Table1[[#This Row],[Team_Game_Number]] &gt;_xlfn.MAXIFS(Table1[Team_Game_Number],Table1[Team],Table1[[#This Row],[Team]]) - 5,1,0)</f>
        <v>1</v>
      </c>
      <c r="AJ3701" cm="1">
        <f t="array" ref="AJ3701">MATCH(Table1[[#This Row],[Game_ID]],_xlfn.UNIQUE(_xlfn._xlws.FILTER(Table1[Game_ID],Table1[Team]=Table1[[#This Row],[Team]])),0)</f>
        <v>25</v>
      </c>
      <c r="AK3701">
        <f>IF(Table1[[#This Row],[Last5_Flag]]=1,1,0)</f>
        <v>1</v>
      </c>
      <c r="AL3701">
        <f>COUNTIFS(
    Table1[Player Name], Table1[[#This Row],[Player Name]],
    Table1[Position], Table1[[#This Row],[Position]]
)</f>
        <v>18</v>
      </c>
      <c r="AM3701" t="str" cm="1">
        <f t="array" ref="AM37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702" spans="1:39" x14ac:dyDescent="0.2">
      <c r="A3702" t="str">
        <f>TEXT(Table1[[#This Row],[Date]],"yyyymmdd") &amp; "_" &amp; (LEFT(D3702,3) &amp; "_" &amp; LEFT(E3702,3) &amp; "_" &amp; (Table1[[#This Row],[Game_no.]]))</f>
        <v>20260329_WVS_Whe_1</v>
      </c>
      <c r="B3702" s="1">
        <v>46110</v>
      </c>
      <c r="C3702" s="3">
        <v>1</v>
      </c>
      <c r="D3702" t="s">
        <v>130</v>
      </c>
      <c r="E3702" t="s">
        <v>270</v>
      </c>
      <c r="F3702" t="s">
        <v>130</v>
      </c>
      <c r="G3702" t="s">
        <v>270</v>
      </c>
      <c r="H3702" t="s">
        <v>146</v>
      </c>
      <c r="I3702" t="str">
        <f>TRIM(SUBSTITUTE(Table1[[#This Row],[Player]], " ", ""))</f>
        <v>K.Murphy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f t="shared" si="157"/>
        <v>0</v>
      </c>
      <c r="W3702" t="s">
        <v>58</v>
      </c>
      <c r="X3702" s="3"/>
      <c r="Y3702">
        <v>0</v>
      </c>
      <c r="Z3702">
        <v>7</v>
      </c>
      <c r="AA3702">
        <v>7</v>
      </c>
      <c r="AB3702">
        <v>4</v>
      </c>
      <c r="AC3702">
        <v>2</v>
      </c>
      <c r="AD3702">
        <v>2</v>
      </c>
      <c r="AE3702">
        <v>1</v>
      </c>
      <c r="AF3702">
        <f>Table1[[#This Row],[AB]]+Table1[[#This Row],[BB]]+Table1[[#This Row],[SF]]</f>
        <v>0</v>
      </c>
      <c r="AG3702">
        <f>Table1[[#This Row],[H]]+Table1[[#This Row],[BB]]</f>
        <v>0</v>
      </c>
      <c r="AH3702">
        <f>Table1[[#This Row],[H]]-Table1[[#This Row],[2B]]-Table1[[#This Row],[3B]]-Table1[[#This Row],[HR]]</f>
        <v>0</v>
      </c>
      <c r="AI3702" s="3">
        <f>IF(Table1[[#This Row],[Team_Game_Number]] &gt;_xlfn.MAXIFS(Table1[Team_Game_Number],Table1[Team],Table1[[#This Row],[Team]]) - 5,1,0)</f>
        <v>1</v>
      </c>
      <c r="AJ3702" cm="1">
        <f t="array" ref="AJ3702">MATCH(Table1[[#This Row],[Game_ID]],_xlfn.UNIQUE(_xlfn._xlws.FILTER(Table1[Game_ID],Table1[Team]=Table1[[#This Row],[Team]])),0)</f>
        <v>25</v>
      </c>
      <c r="AK3702">
        <f>IF(Table1[[#This Row],[Last5_Flag]]=1,1,0)</f>
        <v>1</v>
      </c>
      <c r="AL3702">
        <f>COUNTIFS(
    Table1[Player Name], Table1[[#This Row],[Player Name]],
    Table1[Position], Table1[[#This Row],[Position]]
)</f>
        <v>9</v>
      </c>
      <c r="AM3702" t="str" cm="1">
        <f t="array" ref="AM37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703" spans="1:39" x14ac:dyDescent="0.2">
      <c r="A3703" t="str">
        <f>TEXT(Table1[[#This Row],[Date]],"yyyymmdd") &amp; "_" &amp; (LEFT(D3703,3) &amp; "_" &amp; LEFT(E3703,3) &amp; "_" &amp; (Table1[[#This Row],[Game_no.]]))</f>
        <v>20260329_WVS_Whe_1</v>
      </c>
      <c r="B3703" s="1">
        <v>46110</v>
      </c>
      <c r="C3703" s="3">
        <v>1</v>
      </c>
      <c r="D3703" t="s">
        <v>130</v>
      </c>
      <c r="E3703" t="s">
        <v>270</v>
      </c>
      <c r="F3703" t="s">
        <v>270</v>
      </c>
      <c r="G3703" t="s">
        <v>130</v>
      </c>
      <c r="H3703" t="s">
        <v>330</v>
      </c>
      <c r="I3703" t="str">
        <f>TRIM(SUBSTITUTE(Table1[[#This Row],[Player]], " ", ""))</f>
        <v>M.Harrison</v>
      </c>
      <c r="J3703">
        <v>3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f t="shared" si="157"/>
        <v>0</v>
      </c>
      <c r="W3703" t="s">
        <v>263</v>
      </c>
      <c r="X3703" s="3">
        <v>1</v>
      </c>
      <c r="Y3703">
        <v>0</v>
      </c>
      <c r="AF3703">
        <f>Table1[[#This Row],[AB]]+Table1[[#This Row],[BB]]+Table1[[#This Row],[SF]]</f>
        <v>3</v>
      </c>
      <c r="AG3703">
        <f>Table1[[#This Row],[H]]+Table1[[#This Row],[BB]]</f>
        <v>0</v>
      </c>
      <c r="AH3703">
        <f>Table1[[#This Row],[H]]-Table1[[#This Row],[2B]]-Table1[[#This Row],[3B]]-Table1[[#This Row],[HR]]</f>
        <v>0</v>
      </c>
      <c r="AI3703" s="3">
        <f>IF(Table1[[#This Row],[Team_Game_Number]] &gt;_xlfn.MAXIFS(Table1[Team_Game_Number],Table1[Team],Table1[[#This Row],[Team]]) - 5,1,0)</f>
        <v>1</v>
      </c>
      <c r="AJ3703" cm="1">
        <f t="array" ref="AJ3703">MATCH(Table1[[#This Row],[Game_ID]],_xlfn.UNIQUE(_xlfn._xlws.FILTER(Table1[Game_ID],Table1[Team]=Table1[[#This Row],[Team]])),0)</f>
        <v>27</v>
      </c>
      <c r="AK3703">
        <f>IF(Table1[[#This Row],[Last5_Flag]]=1,1,0)</f>
        <v>1</v>
      </c>
      <c r="AL3703">
        <f>COUNTIFS(
    Table1[Player Name], Table1[[#This Row],[Player Name]],
    Table1[Position], Table1[[#This Row],[Position]]
)</f>
        <v>1</v>
      </c>
      <c r="AM3703" t="str" cm="1">
        <f t="array" ref="AM37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704" spans="1:39" x14ac:dyDescent="0.2">
      <c r="A3704" t="str">
        <f>TEXT(Table1[[#This Row],[Date]],"yyyymmdd") &amp; "_" &amp; (LEFT(D3704,3) &amp; "_" &amp; LEFT(E3704,3) &amp; "_" &amp; (Table1[[#This Row],[Game_no.]]))</f>
        <v>20260329_WVS_Whe_1</v>
      </c>
      <c r="B3704" s="1">
        <v>46110</v>
      </c>
      <c r="C3704" s="3">
        <v>1</v>
      </c>
      <c r="D3704" t="s">
        <v>130</v>
      </c>
      <c r="E3704" t="s">
        <v>270</v>
      </c>
      <c r="F3704" t="s">
        <v>270</v>
      </c>
      <c r="G3704" t="s">
        <v>130</v>
      </c>
      <c r="H3704" t="s">
        <v>377</v>
      </c>
      <c r="I3704" t="str">
        <f>TRIM(SUBSTITUTE(Table1[[#This Row],[Player]], " ", ""))</f>
        <v>P.Villarreal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f t="shared" si="157"/>
        <v>0</v>
      </c>
      <c r="W3704" t="s">
        <v>53</v>
      </c>
      <c r="X3704" s="3">
        <v>1</v>
      </c>
      <c r="Y3704">
        <v>0</v>
      </c>
      <c r="AF3704">
        <f>Table1[[#This Row],[AB]]+Table1[[#This Row],[BB]]+Table1[[#This Row],[SF]]</f>
        <v>1</v>
      </c>
      <c r="AG3704">
        <f>Table1[[#This Row],[H]]+Table1[[#This Row],[BB]]</f>
        <v>0</v>
      </c>
      <c r="AH3704">
        <f>Table1[[#This Row],[H]]-Table1[[#This Row],[2B]]-Table1[[#This Row],[3B]]-Table1[[#This Row],[HR]]</f>
        <v>0</v>
      </c>
      <c r="AI3704" s="3">
        <f>IF(Table1[[#This Row],[Team_Game_Number]] &gt;_xlfn.MAXIFS(Table1[Team_Game_Number],Table1[Team],Table1[[#This Row],[Team]]) - 5,1,0)</f>
        <v>1</v>
      </c>
      <c r="AJ3704" cm="1">
        <f t="array" ref="AJ3704">MATCH(Table1[[#This Row],[Game_ID]],_xlfn.UNIQUE(_xlfn._xlws.FILTER(Table1[Game_ID],Table1[Team]=Table1[[#This Row],[Team]])),0)</f>
        <v>27</v>
      </c>
      <c r="AK3704">
        <f>IF(Table1[[#This Row],[Last5_Flag]]=1,1,0)</f>
        <v>1</v>
      </c>
      <c r="AL3704">
        <f>COUNTIFS(
    Table1[Player Name], Table1[[#This Row],[Player Name]],
    Table1[Position], Table1[[#This Row],[Position]]
)</f>
        <v>1</v>
      </c>
      <c r="AM3704" t="str" cm="1">
        <f t="array" ref="AM37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705" spans="1:39" x14ac:dyDescent="0.2">
      <c r="A3705" t="str">
        <f>TEXT(Table1[[#This Row],[Date]],"yyyymmdd") &amp; "_" &amp; (LEFT(D3705,3) &amp; "_" &amp; LEFT(E3705,3) &amp; "_" &amp; (Table1[[#This Row],[Game_no.]]))</f>
        <v>20260329_WVS_Whe_1</v>
      </c>
      <c r="B3705" s="1">
        <v>46110</v>
      </c>
      <c r="C3705" s="3">
        <v>1</v>
      </c>
      <c r="D3705" t="s">
        <v>130</v>
      </c>
      <c r="E3705" t="s">
        <v>270</v>
      </c>
      <c r="F3705" t="s">
        <v>270</v>
      </c>
      <c r="G3705" t="s">
        <v>130</v>
      </c>
      <c r="H3705" t="s">
        <v>501</v>
      </c>
      <c r="I3705" t="str">
        <f>TRIM(SUBSTITUTE(Table1[[#This Row],[Player]], " ", ""))</f>
        <v>H.Rainer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f t="shared" si="157"/>
        <v>0</v>
      </c>
      <c r="W3705" t="s">
        <v>73</v>
      </c>
      <c r="X3705" s="3"/>
      <c r="Y3705">
        <v>0</v>
      </c>
      <c r="AF3705">
        <f>Table1[[#This Row],[AB]]+Table1[[#This Row],[BB]]+Table1[[#This Row],[SF]]</f>
        <v>0</v>
      </c>
      <c r="AG3705">
        <f>Table1[[#This Row],[H]]+Table1[[#This Row],[BB]]</f>
        <v>0</v>
      </c>
      <c r="AH3705">
        <f>Table1[[#This Row],[H]]-Table1[[#This Row],[2B]]-Table1[[#This Row],[3B]]-Table1[[#This Row],[HR]]</f>
        <v>0</v>
      </c>
      <c r="AI3705" s="3">
        <f>IF(Table1[[#This Row],[Team_Game_Number]] &gt;_xlfn.MAXIFS(Table1[Team_Game_Number],Table1[Team],Table1[[#This Row],[Team]]) - 5,1,0)</f>
        <v>1</v>
      </c>
      <c r="AJ3705" cm="1">
        <f t="array" ref="AJ3705">MATCH(Table1[[#This Row],[Game_ID]],_xlfn.UNIQUE(_xlfn._xlws.FILTER(Table1[Game_ID],Table1[Team]=Table1[[#This Row],[Team]])),0)</f>
        <v>27</v>
      </c>
      <c r="AK3705">
        <f>IF(Table1[[#This Row],[Last5_Flag]]=1,1,0)</f>
        <v>1</v>
      </c>
      <c r="AL3705">
        <f>COUNTIFS(
    Table1[Player Name], Table1[[#This Row],[Player Name]],
    Table1[Position], Table1[[#This Row],[Position]]
)</f>
        <v>3</v>
      </c>
      <c r="AM3705" t="str" cm="1">
        <f t="array" ref="AM37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06" spans="1:39" x14ac:dyDescent="0.2">
      <c r="A3706" t="str">
        <f>TEXT(Table1[[#This Row],[Date]],"yyyymmdd") &amp; "_" &amp; (LEFT(D3706,3) &amp; "_" &amp; LEFT(E3706,3) &amp; "_" &amp; (Table1[[#This Row],[Game_no.]]))</f>
        <v>20260329_WVS_Whe_1</v>
      </c>
      <c r="B3706" s="1">
        <v>46110</v>
      </c>
      <c r="C3706" s="3">
        <v>1</v>
      </c>
      <c r="D3706" t="s">
        <v>130</v>
      </c>
      <c r="E3706" t="s">
        <v>270</v>
      </c>
      <c r="F3706" t="s">
        <v>270</v>
      </c>
      <c r="G3706" t="s">
        <v>130</v>
      </c>
      <c r="H3706" t="s">
        <v>285</v>
      </c>
      <c r="I3706" t="str">
        <f>TRIM(SUBSTITUTE(Table1[[#This Row],[Player]], " ", ""))</f>
        <v>K.Shields</v>
      </c>
      <c r="J3706">
        <v>4</v>
      </c>
      <c r="K3706">
        <v>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f t="shared" si="157"/>
        <v>1</v>
      </c>
      <c r="W3706" t="s">
        <v>58</v>
      </c>
      <c r="X3706" s="3">
        <v>2</v>
      </c>
      <c r="Y3706">
        <v>0</v>
      </c>
      <c r="Z3706">
        <v>6</v>
      </c>
      <c r="AA3706">
        <v>12</v>
      </c>
      <c r="AB3706">
        <v>6</v>
      </c>
      <c r="AC3706">
        <v>6</v>
      </c>
      <c r="AD3706">
        <v>2</v>
      </c>
      <c r="AE3706">
        <v>5</v>
      </c>
      <c r="AF3706">
        <f>Table1[[#This Row],[AB]]+Table1[[#This Row],[BB]]+Table1[[#This Row],[SF]]</f>
        <v>4</v>
      </c>
      <c r="AG3706">
        <f>Table1[[#This Row],[H]]+Table1[[#This Row],[BB]]</f>
        <v>1</v>
      </c>
      <c r="AH3706">
        <f>Table1[[#This Row],[H]]-Table1[[#This Row],[2B]]-Table1[[#This Row],[3B]]-Table1[[#This Row],[HR]]</f>
        <v>1</v>
      </c>
      <c r="AI3706" s="3">
        <f>IF(Table1[[#This Row],[Team_Game_Number]] &gt;_xlfn.MAXIFS(Table1[Team_Game_Number],Table1[Team],Table1[[#This Row],[Team]]) - 5,1,0)</f>
        <v>1</v>
      </c>
      <c r="AJ3706" cm="1">
        <f t="array" ref="AJ3706">MATCH(Table1[[#This Row],[Game_ID]],_xlfn.UNIQUE(_xlfn._xlws.FILTER(Table1[Game_ID],Table1[Team]=Table1[[#This Row],[Team]])),0)</f>
        <v>27</v>
      </c>
      <c r="AK3706">
        <f>IF(Table1[[#This Row],[Last5_Flag]]=1,1,0)</f>
        <v>1</v>
      </c>
      <c r="AL3706">
        <f>COUNTIFS(
    Table1[Player Name], Table1[[#This Row],[Player Name]],
    Table1[Position], Table1[[#This Row],[Position]]
)</f>
        <v>17</v>
      </c>
      <c r="AM3706" t="str" cm="1">
        <f t="array" ref="AM37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707" spans="1:39" x14ac:dyDescent="0.2">
      <c r="A3707" t="str">
        <f>TEXT(Table1[[#This Row],[Date]],"yyyymmdd") &amp; "_" &amp; (LEFT(D3707,3) &amp; "_" &amp; LEFT(E3707,3) &amp; "_" &amp; (Table1[[#This Row],[Game_no.]]))</f>
        <v>20260329_WVS_Whe_1</v>
      </c>
      <c r="B3707" s="1">
        <v>46110</v>
      </c>
      <c r="C3707" s="3">
        <v>1</v>
      </c>
      <c r="D3707" t="s">
        <v>130</v>
      </c>
      <c r="E3707" t="s">
        <v>270</v>
      </c>
      <c r="F3707" t="s">
        <v>270</v>
      </c>
      <c r="G3707" t="s">
        <v>130</v>
      </c>
      <c r="H3707" t="s">
        <v>274</v>
      </c>
      <c r="I3707" t="str">
        <f>TRIM(SUBSTITUTE(Table1[[#This Row],[Player]], " ", ""))</f>
        <v>M.Burns</v>
      </c>
      <c r="J3707">
        <v>4</v>
      </c>
      <c r="K3707">
        <v>1</v>
      </c>
      <c r="L3707">
        <v>0</v>
      </c>
      <c r="M3707">
        <v>0</v>
      </c>
      <c r="N3707">
        <v>0</v>
      </c>
      <c r="O3707">
        <v>1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f t="shared" si="157"/>
        <v>0</v>
      </c>
      <c r="W3707" t="s">
        <v>43</v>
      </c>
      <c r="X3707" s="3">
        <v>3</v>
      </c>
      <c r="Y3707">
        <v>0</v>
      </c>
      <c r="AF3707">
        <f>Table1[[#This Row],[AB]]+Table1[[#This Row],[BB]]+Table1[[#This Row],[SF]]</f>
        <v>4</v>
      </c>
      <c r="AG3707">
        <f>Table1[[#This Row],[H]]+Table1[[#This Row],[BB]]</f>
        <v>0</v>
      </c>
      <c r="AH3707">
        <f>Table1[[#This Row],[H]]-Table1[[#This Row],[2B]]-Table1[[#This Row],[3B]]-Table1[[#This Row],[HR]]</f>
        <v>0</v>
      </c>
      <c r="AI3707" s="3">
        <f>IF(Table1[[#This Row],[Team_Game_Number]] &gt;_xlfn.MAXIFS(Table1[Team_Game_Number],Table1[Team],Table1[[#This Row],[Team]]) - 5,1,0)</f>
        <v>1</v>
      </c>
      <c r="AJ3707" cm="1">
        <f t="array" ref="AJ3707">MATCH(Table1[[#This Row],[Game_ID]],_xlfn.UNIQUE(_xlfn._xlws.FILTER(Table1[Game_ID],Table1[Team]=Table1[[#This Row],[Team]])),0)</f>
        <v>27</v>
      </c>
      <c r="AK3707">
        <f>IF(Table1[[#This Row],[Last5_Flag]]=1,1,0)</f>
        <v>1</v>
      </c>
      <c r="AL3707">
        <f>COUNTIFS(
    Table1[Player Name], Table1[[#This Row],[Player Name]],
    Table1[Position], Table1[[#This Row],[Position]]
)</f>
        <v>12</v>
      </c>
      <c r="AM3707" t="str" cm="1">
        <f t="array" ref="AM37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708" spans="1:39" x14ac:dyDescent="0.2">
      <c r="A3708" t="str">
        <f>TEXT(Table1[[#This Row],[Date]],"yyyymmdd") &amp; "_" &amp; (LEFT(D3708,3) &amp; "_" &amp; LEFT(E3708,3) &amp; "_" &amp; (Table1[[#This Row],[Game_no.]]))</f>
        <v>20260329_WVS_Whe_1</v>
      </c>
      <c r="B3708" s="1">
        <v>46110</v>
      </c>
      <c r="C3708" s="3">
        <v>1</v>
      </c>
      <c r="D3708" t="s">
        <v>130</v>
      </c>
      <c r="E3708" t="s">
        <v>270</v>
      </c>
      <c r="F3708" t="s">
        <v>270</v>
      </c>
      <c r="G3708" t="s">
        <v>130</v>
      </c>
      <c r="H3708" t="s">
        <v>277</v>
      </c>
      <c r="I3708" t="str">
        <f>TRIM(SUBSTITUTE(Table1[[#This Row],[Player]], " ", ""))</f>
        <v>M.Clark</v>
      </c>
      <c r="J3708">
        <v>4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f t="shared" si="157"/>
        <v>0</v>
      </c>
      <c r="W3708" t="s">
        <v>50</v>
      </c>
      <c r="X3708" s="3">
        <v>4</v>
      </c>
      <c r="Y3708">
        <v>0</v>
      </c>
      <c r="AF3708">
        <f>Table1[[#This Row],[AB]]+Table1[[#This Row],[BB]]+Table1[[#This Row],[SF]]</f>
        <v>4</v>
      </c>
      <c r="AG3708">
        <f>Table1[[#This Row],[H]]+Table1[[#This Row],[BB]]</f>
        <v>0</v>
      </c>
      <c r="AH3708">
        <f>Table1[[#This Row],[H]]-Table1[[#This Row],[2B]]-Table1[[#This Row],[3B]]-Table1[[#This Row],[HR]]</f>
        <v>0</v>
      </c>
      <c r="AI3708" s="3">
        <f>IF(Table1[[#This Row],[Team_Game_Number]] &gt;_xlfn.MAXIFS(Table1[Team_Game_Number],Table1[Team],Table1[[#This Row],[Team]]) - 5,1,0)</f>
        <v>1</v>
      </c>
      <c r="AJ3708" cm="1">
        <f t="array" ref="AJ3708">MATCH(Table1[[#This Row],[Game_ID]],_xlfn.UNIQUE(_xlfn._xlws.FILTER(Table1[Game_ID],Table1[Team]=Table1[[#This Row],[Team]])),0)</f>
        <v>27</v>
      </c>
      <c r="AK3708">
        <f>IF(Table1[[#This Row],[Last5_Flag]]=1,1,0)</f>
        <v>1</v>
      </c>
      <c r="AL3708">
        <f>COUNTIFS(
    Table1[Player Name], Table1[[#This Row],[Player Name]],
    Table1[Position], Table1[[#This Row],[Position]]
)</f>
        <v>8</v>
      </c>
      <c r="AM3708" t="str" cm="1">
        <f t="array" ref="AM37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709" spans="1:39" x14ac:dyDescent="0.2">
      <c r="A3709" t="str">
        <f>TEXT(Table1[[#This Row],[Date]],"yyyymmdd") &amp; "_" &amp; (LEFT(D3709,3) &amp; "_" &amp; LEFT(E3709,3) &amp; "_" &amp; (Table1[[#This Row],[Game_no.]]))</f>
        <v>20260329_WVS_Whe_1</v>
      </c>
      <c r="B3709" s="1">
        <v>46110</v>
      </c>
      <c r="C3709" s="3">
        <v>1</v>
      </c>
      <c r="D3709" t="s">
        <v>130</v>
      </c>
      <c r="E3709" t="s">
        <v>270</v>
      </c>
      <c r="F3709" t="s">
        <v>270</v>
      </c>
      <c r="G3709" t="s">
        <v>130</v>
      </c>
      <c r="H3709" t="s">
        <v>279</v>
      </c>
      <c r="I3709" t="str">
        <f>TRIM(SUBSTITUTE(Table1[[#This Row],[Player]], " ", ""))</f>
        <v>T.Walsh</v>
      </c>
      <c r="J3709">
        <v>4</v>
      </c>
      <c r="K3709">
        <v>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f t="shared" si="157"/>
        <v>1</v>
      </c>
      <c r="W3709" t="s">
        <v>48</v>
      </c>
      <c r="X3709" s="3">
        <v>5</v>
      </c>
      <c r="Y3709">
        <v>0</v>
      </c>
      <c r="AF3709">
        <f>Table1[[#This Row],[AB]]+Table1[[#This Row],[BB]]+Table1[[#This Row],[SF]]</f>
        <v>4</v>
      </c>
      <c r="AG3709">
        <f>Table1[[#This Row],[H]]+Table1[[#This Row],[BB]]</f>
        <v>1</v>
      </c>
      <c r="AH3709">
        <f>Table1[[#This Row],[H]]-Table1[[#This Row],[2B]]-Table1[[#This Row],[3B]]-Table1[[#This Row],[HR]]</f>
        <v>1</v>
      </c>
      <c r="AI3709" s="3">
        <f>IF(Table1[[#This Row],[Team_Game_Number]] &gt;_xlfn.MAXIFS(Table1[Team_Game_Number],Table1[Team],Table1[[#This Row],[Team]]) - 5,1,0)</f>
        <v>1</v>
      </c>
      <c r="AJ3709" cm="1">
        <f t="array" ref="AJ3709">MATCH(Table1[[#This Row],[Game_ID]],_xlfn.UNIQUE(_xlfn._xlws.FILTER(Table1[Game_ID],Table1[Team]=Table1[[#This Row],[Team]])),0)</f>
        <v>27</v>
      </c>
      <c r="AK3709">
        <f>IF(Table1[[#This Row],[Last5_Flag]]=1,1,0)</f>
        <v>1</v>
      </c>
      <c r="AL3709">
        <f>COUNTIFS(
    Table1[Player Name], Table1[[#This Row],[Player Name]],
    Table1[Position], Table1[[#This Row],[Position]]
)</f>
        <v>5</v>
      </c>
      <c r="AM3709" t="str" cm="1">
        <f t="array" ref="AM37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710" spans="1:39" x14ac:dyDescent="0.2">
      <c r="A3710" t="str">
        <f>TEXT(Table1[[#This Row],[Date]],"yyyymmdd") &amp; "_" &amp; (LEFT(D3710,3) &amp; "_" &amp; LEFT(E3710,3) &amp; "_" &amp; (Table1[[#This Row],[Game_no.]]))</f>
        <v>20260329_WVS_Whe_1</v>
      </c>
      <c r="B3710" s="1">
        <v>46110</v>
      </c>
      <c r="C3710" s="3">
        <v>1</v>
      </c>
      <c r="D3710" t="s">
        <v>130</v>
      </c>
      <c r="E3710" t="s">
        <v>270</v>
      </c>
      <c r="F3710" t="s">
        <v>270</v>
      </c>
      <c r="G3710" t="s">
        <v>130</v>
      </c>
      <c r="H3710" t="s">
        <v>278</v>
      </c>
      <c r="I3710" t="str">
        <f>TRIM(SUBSTITUTE(Table1[[#This Row],[Player]], " ", ""))</f>
        <v>E.Troxel</v>
      </c>
      <c r="J3710">
        <v>3</v>
      </c>
      <c r="K3710">
        <v>1</v>
      </c>
      <c r="L3710">
        <v>0</v>
      </c>
      <c r="M3710">
        <v>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f t="shared" si="157"/>
        <v>0</v>
      </c>
      <c r="W3710" t="s">
        <v>52</v>
      </c>
      <c r="X3710" s="3">
        <v>6</v>
      </c>
      <c r="Y3710">
        <v>0</v>
      </c>
      <c r="AF3710">
        <f>Table1[[#This Row],[AB]]+Table1[[#This Row],[BB]]+Table1[[#This Row],[SF]]</f>
        <v>4</v>
      </c>
      <c r="AG3710">
        <f>Table1[[#This Row],[H]]+Table1[[#This Row],[BB]]</f>
        <v>1</v>
      </c>
      <c r="AH3710">
        <f>Table1[[#This Row],[H]]-Table1[[#This Row],[2B]]-Table1[[#This Row],[3B]]-Table1[[#This Row],[HR]]</f>
        <v>0</v>
      </c>
      <c r="AI3710" s="3">
        <f>IF(Table1[[#This Row],[Team_Game_Number]] &gt;_xlfn.MAXIFS(Table1[Team_Game_Number],Table1[Team],Table1[[#This Row],[Team]]) - 5,1,0)</f>
        <v>1</v>
      </c>
      <c r="AJ3710" cm="1">
        <f t="array" ref="AJ3710">MATCH(Table1[[#This Row],[Game_ID]],_xlfn.UNIQUE(_xlfn._xlws.FILTER(Table1[Game_ID],Table1[Team]=Table1[[#This Row],[Team]])),0)</f>
        <v>27</v>
      </c>
      <c r="AK3710">
        <f>IF(Table1[[#This Row],[Last5_Flag]]=1,1,0)</f>
        <v>1</v>
      </c>
      <c r="AL3710">
        <f>COUNTIFS(
    Table1[Player Name], Table1[[#This Row],[Player Name]],
    Table1[Position], Table1[[#This Row],[Position]]
)</f>
        <v>15</v>
      </c>
      <c r="AM3710" t="str" cm="1">
        <f t="array" ref="AM37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711" spans="1:39" x14ac:dyDescent="0.2">
      <c r="A3711" t="str">
        <f>TEXT(Table1[[#This Row],[Date]],"yyyymmdd") &amp; "_" &amp; (LEFT(D3711,3) &amp; "_" &amp; LEFT(E3711,3) &amp; "_" &amp; (Table1[[#This Row],[Game_no.]]))</f>
        <v>20260329_WVS_Whe_1</v>
      </c>
      <c r="B3711" s="1">
        <v>46110</v>
      </c>
      <c r="C3711" s="3">
        <v>1</v>
      </c>
      <c r="D3711" t="s">
        <v>130</v>
      </c>
      <c r="E3711" t="s">
        <v>270</v>
      </c>
      <c r="F3711" t="s">
        <v>270</v>
      </c>
      <c r="G3711" t="s">
        <v>130</v>
      </c>
      <c r="H3711" t="s">
        <v>283</v>
      </c>
      <c r="I3711" t="str">
        <f>TRIM(SUBSTITUTE(Table1[[#This Row],[Player]], " ", ""))</f>
        <v>T.Taufahema</v>
      </c>
      <c r="J3711">
        <v>2</v>
      </c>
      <c r="K3711">
        <v>1</v>
      </c>
      <c r="L3711">
        <v>1</v>
      </c>
      <c r="M3711">
        <v>2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f t="shared" si="157"/>
        <v>5</v>
      </c>
      <c r="W3711" t="s">
        <v>8</v>
      </c>
      <c r="X3711" s="3">
        <v>7</v>
      </c>
      <c r="Y3711">
        <v>0</v>
      </c>
      <c r="AF3711">
        <f>Table1[[#This Row],[AB]]+Table1[[#This Row],[BB]]+Table1[[#This Row],[SF]]</f>
        <v>3</v>
      </c>
      <c r="AG3711">
        <f>Table1[[#This Row],[H]]+Table1[[#This Row],[BB]]</f>
        <v>2</v>
      </c>
      <c r="AH3711">
        <f>Table1[[#This Row],[H]]-Table1[[#This Row],[2B]]-Table1[[#This Row],[3B]]-Table1[[#This Row],[HR]]</f>
        <v>0</v>
      </c>
      <c r="AI3711" s="3">
        <f>IF(Table1[[#This Row],[Team_Game_Number]] &gt;_xlfn.MAXIFS(Table1[Team_Game_Number],Table1[Team],Table1[[#This Row],[Team]]) - 5,1,0)</f>
        <v>1</v>
      </c>
      <c r="AJ3711" cm="1">
        <f t="array" ref="AJ3711">MATCH(Table1[[#This Row],[Game_ID]],_xlfn.UNIQUE(_xlfn._xlws.FILTER(Table1[Game_ID],Table1[Team]=Table1[[#This Row],[Team]])),0)</f>
        <v>27</v>
      </c>
      <c r="AK3711">
        <f>IF(Table1[[#This Row],[Last5_Flag]]=1,1,0)</f>
        <v>1</v>
      </c>
      <c r="AL3711">
        <f>COUNTIFS(
    Table1[Player Name], Table1[[#This Row],[Player Name]],
    Table1[Position], Table1[[#This Row],[Position]]
)</f>
        <v>9</v>
      </c>
      <c r="AM3711" t="str" cm="1">
        <f t="array" ref="AM37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712" spans="1:39" x14ac:dyDescent="0.2">
      <c r="A3712" t="str">
        <f>TEXT(Table1[[#This Row],[Date]],"yyyymmdd") &amp; "_" &amp; (LEFT(D3712,3) &amp; "_" &amp; LEFT(E3712,3) &amp; "_" &amp; (Table1[[#This Row],[Game_no.]]))</f>
        <v>20260329_WVS_Whe_1</v>
      </c>
      <c r="B3712" s="1">
        <v>46110</v>
      </c>
      <c r="C3712" s="3">
        <v>1</v>
      </c>
      <c r="D3712" t="s">
        <v>130</v>
      </c>
      <c r="E3712" t="s">
        <v>270</v>
      </c>
      <c r="F3712" t="s">
        <v>270</v>
      </c>
      <c r="G3712" t="s">
        <v>130</v>
      </c>
      <c r="H3712" t="s">
        <v>273</v>
      </c>
      <c r="I3712" t="str">
        <f>TRIM(SUBSTITUTE(Table1[[#This Row],[Player]], " ", ""))</f>
        <v>K.Warrix</v>
      </c>
      <c r="J3712">
        <v>3</v>
      </c>
      <c r="K3712">
        <v>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f t="shared" si="157"/>
        <v>1</v>
      </c>
      <c r="W3712" t="s">
        <v>7</v>
      </c>
      <c r="X3712" s="3">
        <v>8</v>
      </c>
      <c r="Y3712">
        <v>0</v>
      </c>
      <c r="AF3712">
        <f>Table1[[#This Row],[AB]]+Table1[[#This Row],[BB]]+Table1[[#This Row],[SF]]</f>
        <v>3</v>
      </c>
      <c r="AG3712">
        <f>Table1[[#This Row],[H]]+Table1[[#This Row],[BB]]</f>
        <v>1</v>
      </c>
      <c r="AH3712">
        <f>Table1[[#This Row],[H]]-Table1[[#This Row],[2B]]-Table1[[#This Row],[3B]]-Table1[[#This Row],[HR]]</f>
        <v>1</v>
      </c>
      <c r="AI3712" s="3">
        <f>IF(Table1[[#This Row],[Team_Game_Number]] &gt;_xlfn.MAXIFS(Table1[Team_Game_Number],Table1[Team],Table1[[#This Row],[Team]]) - 5,1,0)</f>
        <v>1</v>
      </c>
      <c r="AJ3712" cm="1">
        <f t="array" ref="AJ3712">MATCH(Table1[[#This Row],[Game_ID]],_xlfn.UNIQUE(_xlfn._xlws.FILTER(Table1[Game_ID],Table1[Team]=Table1[[#This Row],[Team]])),0)</f>
        <v>27</v>
      </c>
      <c r="AK3712">
        <f>IF(Table1[[#This Row],[Last5_Flag]]=1,1,0)</f>
        <v>1</v>
      </c>
      <c r="AL3712">
        <f>COUNTIFS(
    Table1[Player Name], Table1[[#This Row],[Player Name]],
    Table1[Position], Table1[[#This Row],[Position]]
)</f>
        <v>2</v>
      </c>
      <c r="AM3712" t="str" cm="1">
        <f t="array" ref="AM37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713" spans="1:39" x14ac:dyDescent="0.2">
      <c r="A3713" t="str">
        <f>TEXT(Table1[[#This Row],[Date]],"yyyymmdd") &amp; "_" &amp; (LEFT(D3713,3) &amp; "_" &amp; LEFT(E3713,3) &amp; "_" &amp; (Table1[[#This Row],[Game_no.]]))</f>
        <v>20260329_WVS_Whe_1</v>
      </c>
      <c r="B3713" s="1">
        <v>46110</v>
      </c>
      <c r="C3713" s="3">
        <v>1</v>
      </c>
      <c r="D3713" t="s">
        <v>130</v>
      </c>
      <c r="E3713" t="s">
        <v>270</v>
      </c>
      <c r="F3713" t="s">
        <v>270</v>
      </c>
      <c r="G3713" t="s">
        <v>130</v>
      </c>
      <c r="H3713" t="s">
        <v>275</v>
      </c>
      <c r="I3713" t="str">
        <f>TRIM(SUBSTITUTE(Table1[[#This Row],[Player]], " ", ""))</f>
        <v>M.Holp</v>
      </c>
      <c r="J3713">
        <v>3</v>
      </c>
      <c r="K3713">
        <v>1</v>
      </c>
      <c r="L3713">
        <v>3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f t="shared" si="157"/>
        <v>3</v>
      </c>
      <c r="W3713" t="s">
        <v>57</v>
      </c>
      <c r="X3713" s="3">
        <v>9</v>
      </c>
      <c r="Y3713">
        <v>0</v>
      </c>
      <c r="AF3713">
        <f>Table1[[#This Row],[AB]]+Table1[[#This Row],[BB]]+Table1[[#This Row],[SF]]</f>
        <v>3</v>
      </c>
      <c r="AG3713">
        <f>Table1[[#This Row],[H]]+Table1[[#This Row],[BB]]</f>
        <v>3</v>
      </c>
      <c r="AH3713">
        <f>Table1[[#This Row],[H]]-Table1[[#This Row],[2B]]-Table1[[#This Row],[3B]]-Table1[[#This Row],[HR]]</f>
        <v>3</v>
      </c>
      <c r="AI3713" s="3">
        <f>IF(Table1[[#This Row],[Team_Game_Number]] &gt;_xlfn.MAXIFS(Table1[Team_Game_Number],Table1[Team],Table1[[#This Row],[Team]]) - 5,1,0)</f>
        <v>1</v>
      </c>
      <c r="AJ3713" cm="1">
        <f t="array" ref="AJ3713">MATCH(Table1[[#This Row],[Game_ID]],_xlfn.UNIQUE(_xlfn._xlws.FILTER(Table1[Game_ID],Table1[Team]=Table1[[#This Row],[Team]])),0)</f>
        <v>27</v>
      </c>
      <c r="AK3713">
        <f>IF(Table1[[#This Row],[Last5_Flag]]=1,1,0)</f>
        <v>1</v>
      </c>
      <c r="AL3713">
        <f>COUNTIFS(
    Table1[Player Name], Table1[[#This Row],[Player Name]],
    Table1[Position], Table1[[#This Row],[Position]]
)</f>
        <v>22</v>
      </c>
      <c r="AM3713" t="str" cm="1">
        <f t="array" ref="AM37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714" spans="1:39" x14ac:dyDescent="0.2">
      <c r="A3714" t="str">
        <f>TEXT(Table1[[#This Row],[Date]],"yyyymmdd") &amp; "_" &amp; (LEFT(D3714,3) &amp; "_" &amp; LEFT(E3714,3) &amp; "_" &amp; (Table1[[#This Row],[Game_no.]]))</f>
        <v>20260329_WVS_Whe_1</v>
      </c>
      <c r="B3714" s="1">
        <v>46110</v>
      </c>
      <c r="C3714" s="3">
        <v>1</v>
      </c>
      <c r="D3714" t="s">
        <v>130</v>
      </c>
      <c r="E3714" t="s">
        <v>270</v>
      </c>
      <c r="F3714" t="s">
        <v>270</v>
      </c>
      <c r="G3714" t="s">
        <v>130</v>
      </c>
      <c r="H3714" t="s">
        <v>282</v>
      </c>
      <c r="I3714" t="str">
        <f>TRIM(SUBSTITUTE(Table1[[#This Row],[Player]], " ", ""))</f>
        <v>A.Kresak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f t="shared" si="157"/>
        <v>0</v>
      </c>
      <c r="W3714" t="s">
        <v>223</v>
      </c>
      <c r="X3714" s="3"/>
      <c r="Y3714">
        <v>0</v>
      </c>
      <c r="AF3714">
        <f>Table1[[#This Row],[AB]]+Table1[[#This Row],[BB]]+Table1[[#This Row],[SF]]</f>
        <v>0</v>
      </c>
      <c r="AG3714">
        <f>Table1[[#This Row],[H]]+Table1[[#This Row],[BB]]</f>
        <v>0</v>
      </c>
      <c r="AH3714">
        <f>Table1[[#This Row],[H]]-Table1[[#This Row],[2B]]-Table1[[#This Row],[3B]]-Table1[[#This Row],[HR]]</f>
        <v>0</v>
      </c>
      <c r="AI3714" s="3">
        <f>IF(Table1[[#This Row],[Team_Game_Number]] &gt;_xlfn.MAXIFS(Table1[Team_Game_Number],Table1[Team],Table1[[#This Row],[Team]]) - 5,1,0)</f>
        <v>1</v>
      </c>
      <c r="AJ3714" cm="1">
        <f t="array" ref="AJ3714">MATCH(Table1[[#This Row],[Game_ID]],_xlfn.UNIQUE(_xlfn._xlws.FILTER(Table1[Game_ID],Table1[Team]=Table1[[#This Row],[Team]])),0)</f>
        <v>27</v>
      </c>
      <c r="AK3714">
        <f>IF(Table1[[#This Row],[Last5_Flag]]=1,1,0)</f>
        <v>1</v>
      </c>
      <c r="AL3714">
        <f>COUNTIFS(
    Table1[Player Name], Table1[[#This Row],[Player Name]],
    Table1[Position], Table1[[#This Row],[Position]]
)</f>
        <v>2</v>
      </c>
      <c r="AM3714" t="str" cm="1">
        <f t="array" ref="AM37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715" spans="1:39" x14ac:dyDescent="0.2">
      <c r="A3715" t="str">
        <f>TEXT(Table1[[#This Row],[Date]],"yyyymmdd") &amp; "_" &amp; (LEFT(D3715,3) &amp; "_" &amp; LEFT(E3715,3) &amp; "_" &amp; (Table1[[#This Row],[Game_no.]]))</f>
        <v>20260329_Con_WVW_1</v>
      </c>
      <c r="B3715" s="1">
        <v>46110</v>
      </c>
      <c r="C3715" s="3">
        <v>1</v>
      </c>
      <c r="D3715" t="s">
        <v>97</v>
      </c>
      <c r="E3715" t="s">
        <v>286</v>
      </c>
      <c r="F3715" t="s">
        <v>97</v>
      </c>
      <c r="G3715" t="s">
        <v>286</v>
      </c>
      <c r="H3715" t="s">
        <v>98</v>
      </c>
      <c r="I3715" t="str">
        <f>TRIM(SUBSTITUTE(Table1[[#This Row],[Player]], " ", ""))</f>
        <v>K.Morgan</v>
      </c>
      <c r="J3715">
        <v>3</v>
      </c>
      <c r="K3715">
        <v>0</v>
      </c>
      <c r="L3715">
        <v>1</v>
      </c>
      <c r="M3715">
        <v>0</v>
      </c>
      <c r="N3715">
        <v>1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f t="shared" si="157"/>
        <v>1</v>
      </c>
      <c r="W3715" t="s">
        <v>8</v>
      </c>
      <c r="X3715" s="3">
        <v>1</v>
      </c>
      <c r="Y3715">
        <v>2</v>
      </c>
      <c r="AF3715">
        <f>Table1[[#This Row],[AB]]+Table1[[#This Row],[BB]]+Table1[[#This Row],[SF]]</f>
        <v>4</v>
      </c>
      <c r="AG3715">
        <f>Table1[[#This Row],[H]]+Table1[[#This Row],[BB]]</f>
        <v>2</v>
      </c>
      <c r="AH3715">
        <f>Table1[[#This Row],[H]]-Table1[[#This Row],[2B]]-Table1[[#This Row],[3B]]-Table1[[#This Row],[HR]]</f>
        <v>1</v>
      </c>
      <c r="AI3715" s="3">
        <f>IF(Table1[[#This Row],[Team_Game_Number]] &gt;_xlfn.MAXIFS(Table1[Team_Game_Number],Table1[Team],Table1[[#This Row],[Team]]) - 5,1,0)</f>
        <v>1</v>
      </c>
      <c r="AJ3715" cm="1">
        <f t="array" ref="AJ3715">MATCH(Table1[[#This Row],[Game_ID]],_xlfn.UNIQUE(_xlfn._xlws.FILTER(Table1[Game_ID],Table1[Team]=Table1[[#This Row],[Team]])),0)</f>
        <v>27</v>
      </c>
      <c r="AK3715">
        <f>IF(Table1[[#This Row],[Last5_Flag]]=1,1,0)</f>
        <v>1</v>
      </c>
      <c r="AL3715">
        <f>COUNTIFS(
    Table1[Player Name], Table1[[#This Row],[Player Name]],
    Table1[Position], Table1[[#This Row],[Position]]
)</f>
        <v>28</v>
      </c>
      <c r="AM3715" t="str" cm="1">
        <f t="array" ref="AM37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716" spans="1:39" x14ac:dyDescent="0.2">
      <c r="A3716" t="str">
        <f>TEXT(Table1[[#This Row],[Date]],"yyyymmdd") &amp; "_" &amp; (LEFT(D3716,3) &amp; "_" &amp; LEFT(E3716,3) &amp; "_" &amp; (Table1[[#This Row],[Game_no.]]))</f>
        <v>20260329_Con_WVW_1</v>
      </c>
      <c r="B3716" s="1">
        <v>46110</v>
      </c>
      <c r="C3716" s="3">
        <v>1</v>
      </c>
      <c r="D3716" t="s">
        <v>97</v>
      </c>
      <c r="E3716" t="s">
        <v>286</v>
      </c>
      <c r="F3716" t="s">
        <v>97</v>
      </c>
      <c r="G3716" t="s">
        <v>286</v>
      </c>
      <c r="H3716" t="s">
        <v>101</v>
      </c>
      <c r="I3716" t="str">
        <f>TRIM(SUBSTITUTE(Table1[[#This Row],[Player]], " ", ""))</f>
        <v>L.Lewis</v>
      </c>
      <c r="J3716">
        <v>4</v>
      </c>
      <c r="K3716">
        <v>1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f t="shared" si="157"/>
        <v>1</v>
      </c>
      <c r="W3716" t="s">
        <v>48</v>
      </c>
      <c r="X3716" s="3">
        <v>2</v>
      </c>
      <c r="Y3716">
        <v>0</v>
      </c>
      <c r="AF3716">
        <f>Table1[[#This Row],[AB]]+Table1[[#This Row],[BB]]+Table1[[#This Row],[SF]]</f>
        <v>4</v>
      </c>
      <c r="AG3716">
        <f>Table1[[#This Row],[H]]+Table1[[#This Row],[BB]]</f>
        <v>1</v>
      </c>
      <c r="AH3716">
        <f>Table1[[#This Row],[H]]-Table1[[#This Row],[2B]]-Table1[[#This Row],[3B]]-Table1[[#This Row],[HR]]</f>
        <v>1</v>
      </c>
      <c r="AI3716" s="3">
        <f>IF(Table1[[#This Row],[Team_Game_Number]] &gt;_xlfn.MAXIFS(Table1[Team_Game_Number],Table1[Team],Table1[[#This Row],[Team]]) - 5,1,0)</f>
        <v>1</v>
      </c>
      <c r="AJ3716" cm="1">
        <f t="array" ref="AJ3716">MATCH(Table1[[#This Row],[Game_ID]],_xlfn.UNIQUE(_xlfn._xlws.FILTER(Table1[Game_ID],Table1[Team]=Table1[[#This Row],[Team]])),0)</f>
        <v>27</v>
      </c>
      <c r="AK3716">
        <f>IF(Table1[[#This Row],[Last5_Flag]]=1,1,0)</f>
        <v>1</v>
      </c>
      <c r="AL3716">
        <f>COUNTIFS(
    Table1[Player Name], Table1[[#This Row],[Player Name]],
    Table1[Position], Table1[[#This Row],[Position]]
)</f>
        <v>28</v>
      </c>
      <c r="AM3716" t="str" cm="1">
        <f t="array" ref="AM37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717" spans="1:39" x14ac:dyDescent="0.2">
      <c r="A3717" t="str">
        <f>TEXT(Table1[[#This Row],[Date]],"yyyymmdd") &amp; "_" &amp; (LEFT(D3717,3) &amp; "_" &amp; LEFT(E3717,3) &amp; "_" &amp; (Table1[[#This Row],[Game_no.]]))</f>
        <v>20260329_Con_WVW_1</v>
      </c>
      <c r="B3717" s="1">
        <v>46110</v>
      </c>
      <c r="C3717" s="3">
        <v>1</v>
      </c>
      <c r="D3717" t="s">
        <v>97</v>
      </c>
      <c r="E3717" t="s">
        <v>286</v>
      </c>
      <c r="F3717" t="s">
        <v>97</v>
      </c>
      <c r="G3717" t="s">
        <v>286</v>
      </c>
      <c r="H3717" t="s">
        <v>100</v>
      </c>
      <c r="I3717" t="str">
        <f>TRIM(SUBSTITUTE(Table1[[#This Row],[Player]], " ", ""))</f>
        <v>M.Hollis</v>
      </c>
      <c r="J3717">
        <v>4</v>
      </c>
      <c r="K3717">
        <v>1</v>
      </c>
      <c r="L3717">
        <v>1</v>
      </c>
      <c r="M3717">
        <v>1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f t="shared" si="157"/>
        <v>3</v>
      </c>
      <c r="W3717" t="s">
        <v>58</v>
      </c>
      <c r="X3717" s="3">
        <v>3</v>
      </c>
      <c r="Y3717">
        <v>0</v>
      </c>
      <c r="Z3717">
        <v>7</v>
      </c>
      <c r="AA3717">
        <v>12</v>
      </c>
      <c r="AB3717">
        <v>8</v>
      </c>
      <c r="AC3717">
        <v>4</v>
      </c>
      <c r="AD3717">
        <v>1</v>
      </c>
      <c r="AE3717">
        <v>1</v>
      </c>
      <c r="AF3717">
        <f>Table1[[#This Row],[AB]]+Table1[[#This Row],[BB]]+Table1[[#This Row],[SF]]</f>
        <v>4</v>
      </c>
      <c r="AG3717">
        <f>Table1[[#This Row],[H]]+Table1[[#This Row],[BB]]</f>
        <v>1</v>
      </c>
      <c r="AH3717">
        <f>Table1[[#This Row],[H]]-Table1[[#This Row],[2B]]-Table1[[#This Row],[3B]]-Table1[[#This Row],[HR]]</f>
        <v>0</v>
      </c>
      <c r="AI3717" s="3">
        <f>IF(Table1[[#This Row],[Team_Game_Number]] &gt;_xlfn.MAXIFS(Table1[Team_Game_Number],Table1[Team],Table1[[#This Row],[Team]]) - 5,1,0)</f>
        <v>1</v>
      </c>
      <c r="AJ3717" cm="1">
        <f t="array" ref="AJ3717">MATCH(Table1[[#This Row],[Game_ID]],_xlfn.UNIQUE(_xlfn._xlws.FILTER(Table1[Game_ID],Table1[Team]=Table1[[#This Row],[Team]])),0)</f>
        <v>27</v>
      </c>
      <c r="AK3717">
        <f>IF(Table1[[#This Row],[Last5_Flag]]=1,1,0)</f>
        <v>1</v>
      </c>
      <c r="AL3717">
        <f>COUNTIFS(
    Table1[Player Name], Table1[[#This Row],[Player Name]],
    Table1[Position], Table1[[#This Row],[Position]]
)</f>
        <v>10</v>
      </c>
      <c r="AM3717" t="str" cm="1">
        <f t="array" ref="AM37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718" spans="1:39" x14ac:dyDescent="0.2">
      <c r="A3718" t="str">
        <f>TEXT(Table1[[#This Row],[Date]],"yyyymmdd") &amp; "_" &amp; (LEFT(D3718,3) &amp; "_" &amp; LEFT(E3718,3) &amp; "_" &amp; (Table1[[#This Row],[Game_no.]]))</f>
        <v>20260329_Con_WVW_1</v>
      </c>
      <c r="B3718" s="1">
        <v>46110</v>
      </c>
      <c r="C3718" s="3">
        <v>1</v>
      </c>
      <c r="D3718" t="s">
        <v>97</v>
      </c>
      <c r="E3718" t="s">
        <v>286</v>
      </c>
      <c r="F3718" t="s">
        <v>97</v>
      </c>
      <c r="G3718" t="s">
        <v>286</v>
      </c>
      <c r="H3718" t="s">
        <v>111</v>
      </c>
      <c r="I3718" t="str">
        <f>TRIM(SUBSTITUTE(Table1[[#This Row],[Player]], " ", ""))</f>
        <v>H.Niten</v>
      </c>
      <c r="J3718">
        <v>3</v>
      </c>
      <c r="K3718">
        <v>1</v>
      </c>
      <c r="L3718">
        <v>3</v>
      </c>
      <c r="M3718">
        <v>2</v>
      </c>
      <c r="N3718">
        <v>1</v>
      </c>
      <c r="O3718">
        <v>0</v>
      </c>
      <c r="P3718">
        <v>1</v>
      </c>
      <c r="Q3718">
        <v>0</v>
      </c>
      <c r="R3718">
        <v>1</v>
      </c>
      <c r="S3718">
        <v>0</v>
      </c>
      <c r="T3718">
        <v>0</v>
      </c>
      <c r="U3718">
        <v>0</v>
      </c>
      <c r="V3718">
        <f t="shared" ref="V3718:V3781" si="158">L3718*1+P3718*2+Q3718*3+R3718*4</f>
        <v>9</v>
      </c>
      <c r="W3718" t="s">
        <v>54</v>
      </c>
      <c r="X3718" s="3">
        <v>4</v>
      </c>
      <c r="Y3718">
        <v>0</v>
      </c>
      <c r="AF3718">
        <f>Table1[[#This Row],[AB]]+Table1[[#This Row],[BB]]+Table1[[#This Row],[SF]]</f>
        <v>4</v>
      </c>
      <c r="AG3718">
        <f>Table1[[#This Row],[H]]+Table1[[#This Row],[BB]]</f>
        <v>4</v>
      </c>
      <c r="AH3718">
        <f>Table1[[#This Row],[H]]-Table1[[#This Row],[2B]]-Table1[[#This Row],[3B]]-Table1[[#This Row],[HR]]</f>
        <v>1</v>
      </c>
      <c r="AI3718" s="3">
        <f>IF(Table1[[#This Row],[Team_Game_Number]] &gt;_xlfn.MAXIFS(Table1[Team_Game_Number],Table1[Team],Table1[[#This Row],[Team]]) - 5,1,0)</f>
        <v>1</v>
      </c>
      <c r="AJ3718" cm="1">
        <f t="array" ref="AJ3718">MATCH(Table1[[#This Row],[Game_ID]],_xlfn.UNIQUE(_xlfn._xlws.FILTER(Table1[Game_ID],Table1[Team]=Table1[[#This Row],[Team]])),0)</f>
        <v>27</v>
      </c>
      <c r="AK3718">
        <f>IF(Table1[[#This Row],[Last5_Flag]]=1,1,0)</f>
        <v>1</v>
      </c>
      <c r="AL3718">
        <f>COUNTIFS(
    Table1[Player Name], Table1[[#This Row],[Player Name]],
    Table1[Position], Table1[[#This Row],[Position]]
)</f>
        <v>7</v>
      </c>
      <c r="AM3718" t="str" cm="1">
        <f t="array" ref="AM37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719" spans="1:39" x14ac:dyDescent="0.2">
      <c r="A3719" t="str">
        <f>TEXT(Table1[[#This Row],[Date]],"yyyymmdd") &amp; "_" &amp; (LEFT(D3719,3) &amp; "_" &amp; LEFT(E3719,3) &amp; "_" &amp; (Table1[[#This Row],[Game_no.]]))</f>
        <v>20260329_Con_WVW_1</v>
      </c>
      <c r="B3719" s="1">
        <v>46110</v>
      </c>
      <c r="C3719" s="3">
        <v>1</v>
      </c>
      <c r="D3719" t="s">
        <v>97</v>
      </c>
      <c r="E3719" t="s">
        <v>286</v>
      </c>
      <c r="F3719" t="s">
        <v>97</v>
      </c>
      <c r="G3719" t="s">
        <v>286</v>
      </c>
      <c r="H3719" t="s">
        <v>232</v>
      </c>
      <c r="I3719" t="str">
        <f>TRIM(SUBSTITUTE(Table1[[#This Row],[Player]], " ", ""))</f>
        <v>M.Gregory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f t="shared" si="158"/>
        <v>0</v>
      </c>
      <c r="W3719" t="s">
        <v>73</v>
      </c>
      <c r="X3719" s="3"/>
      <c r="Y3719">
        <v>0</v>
      </c>
      <c r="AF3719">
        <f>Table1[[#This Row],[AB]]+Table1[[#This Row],[BB]]+Table1[[#This Row],[SF]]</f>
        <v>0</v>
      </c>
      <c r="AG3719">
        <f>Table1[[#This Row],[H]]+Table1[[#This Row],[BB]]</f>
        <v>0</v>
      </c>
      <c r="AH3719">
        <f>Table1[[#This Row],[H]]-Table1[[#This Row],[2B]]-Table1[[#This Row],[3B]]-Table1[[#This Row],[HR]]</f>
        <v>0</v>
      </c>
      <c r="AI3719" s="3">
        <f>IF(Table1[[#This Row],[Team_Game_Number]] &gt;_xlfn.MAXIFS(Table1[Team_Game_Number],Table1[Team],Table1[[#This Row],[Team]]) - 5,1,0)</f>
        <v>1</v>
      </c>
      <c r="AJ3719" cm="1">
        <f t="array" ref="AJ3719">MATCH(Table1[[#This Row],[Game_ID]],_xlfn.UNIQUE(_xlfn._xlws.FILTER(Table1[Game_ID],Table1[Team]=Table1[[#This Row],[Team]])),0)</f>
        <v>27</v>
      </c>
      <c r="AK3719">
        <f>IF(Table1[[#This Row],[Last5_Flag]]=1,1,0)</f>
        <v>1</v>
      </c>
      <c r="AL3719">
        <f>COUNTIFS(
    Table1[Player Name], Table1[[#This Row],[Player Name]],
    Table1[Position], Table1[[#This Row],[Position]]
)</f>
        <v>8</v>
      </c>
      <c r="AM3719" t="str" cm="1">
        <f t="array" ref="AM37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20" spans="1:39" x14ac:dyDescent="0.2">
      <c r="A3720" t="str">
        <f>TEXT(Table1[[#This Row],[Date]],"yyyymmdd") &amp; "_" &amp; (LEFT(D3720,3) &amp; "_" &amp; LEFT(E3720,3) &amp; "_" &amp; (Table1[[#This Row],[Game_no.]]))</f>
        <v>20260329_Con_WVW_1</v>
      </c>
      <c r="B3720" s="1">
        <v>46110</v>
      </c>
      <c r="C3720" s="3">
        <v>1</v>
      </c>
      <c r="D3720" t="s">
        <v>97</v>
      </c>
      <c r="E3720" t="s">
        <v>286</v>
      </c>
      <c r="F3720" t="s">
        <v>97</v>
      </c>
      <c r="G3720" t="s">
        <v>286</v>
      </c>
      <c r="H3720" t="s">
        <v>104</v>
      </c>
      <c r="I3720" t="str">
        <f>TRIM(SUBSTITUTE(Table1[[#This Row],[Player]], " ", ""))</f>
        <v>K.McCord</v>
      </c>
      <c r="J3720">
        <v>2</v>
      </c>
      <c r="K3720">
        <v>0</v>
      </c>
      <c r="L3720">
        <v>0</v>
      </c>
      <c r="M3720">
        <v>0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f t="shared" si="158"/>
        <v>0</v>
      </c>
      <c r="W3720" t="s">
        <v>7</v>
      </c>
      <c r="X3720" s="3">
        <v>5</v>
      </c>
      <c r="Y3720">
        <v>0</v>
      </c>
      <c r="AF3720">
        <f>Table1[[#This Row],[AB]]+Table1[[#This Row],[BB]]+Table1[[#This Row],[SF]]</f>
        <v>3</v>
      </c>
      <c r="AG3720">
        <f>Table1[[#This Row],[H]]+Table1[[#This Row],[BB]]</f>
        <v>1</v>
      </c>
      <c r="AH3720">
        <f>Table1[[#This Row],[H]]-Table1[[#This Row],[2B]]-Table1[[#This Row],[3B]]-Table1[[#This Row],[HR]]</f>
        <v>0</v>
      </c>
      <c r="AI3720" s="3">
        <f>IF(Table1[[#This Row],[Team_Game_Number]] &gt;_xlfn.MAXIFS(Table1[Team_Game_Number],Table1[Team],Table1[[#This Row],[Team]]) - 5,1,0)</f>
        <v>1</v>
      </c>
      <c r="AJ3720" cm="1">
        <f t="array" ref="AJ3720">MATCH(Table1[[#This Row],[Game_ID]],_xlfn.UNIQUE(_xlfn._xlws.FILTER(Table1[Game_ID],Table1[Team]=Table1[[#This Row],[Team]])),0)</f>
        <v>27</v>
      </c>
      <c r="AK3720">
        <f>IF(Table1[[#This Row],[Last5_Flag]]=1,1,0)</f>
        <v>1</v>
      </c>
      <c r="AL3720">
        <f>COUNTIFS(
    Table1[Player Name], Table1[[#This Row],[Player Name]],
    Table1[Position], Table1[[#This Row],[Position]]
)</f>
        <v>22</v>
      </c>
      <c r="AM3720" t="str" cm="1">
        <f t="array" ref="AM37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721" spans="1:39" x14ac:dyDescent="0.2">
      <c r="A3721" t="str">
        <f>TEXT(Table1[[#This Row],[Date]],"yyyymmdd") &amp; "_" &amp; (LEFT(D3721,3) &amp; "_" &amp; LEFT(E3721,3) &amp; "_" &amp; (Table1[[#This Row],[Game_no.]]))</f>
        <v>20260329_Con_WVW_1</v>
      </c>
      <c r="B3721" s="1">
        <v>46110</v>
      </c>
      <c r="C3721" s="3">
        <v>1</v>
      </c>
      <c r="D3721" t="s">
        <v>97</v>
      </c>
      <c r="E3721" t="s">
        <v>286</v>
      </c>
      <c r="F3721" t="s">
        <v>97</v>
      </c>
      <c r="G3721" t="s">
        <v>286</v>
      </c>
      <c r="H3721" t="s">
        <v>102</v>
      </c>
      <c r="I3721" t="str">
        <f>TRIM(SUBSTITUTE(Table1[[#This Row],[Player]], " ", ""))</f>
        <v>A.Giles</v>
      </c>
      <c r="J3721">
        <v>3</v>
      </c>
      <c r="K3721">
        <v>1</v>
      </c>
      <c r="L3721">
        <v>0</v>
      </c>
      <c r="M3721">
        <v>0</v>
      </c>
      <c r="N3721">
        <v>1</v>
      </c>
      <c r="O3721">
        <v>2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f t="shared" si="158"/>
        <v>0</v>
      </c>
      <c r="W3721" t="s">
        <v>57</v>
      </c>
      <c r="X3721" s="3">
        <v>6</v>
      </c>
      <c r="Y3721">
        <v>0</v>
      </c>
      <c r="AF3721">
        <f>Table1[[#This Row],[AB]]+Table1[[#This Row],[BB]]+Table1[[#This Row],[SF]]</f>
        <v>4</v>
      </c>
      <c r="AG3721">
        <f>Table1[[#This Row],[H]]+Table1[[#This Row],[BB]]</f>
        <v>1</v>
      </c>
      <c r="AH3721">
        <f>Table1[[#This Row],[H]]-Table1[[#This Row],[2B]]-Table1[[#This Row],[3B]]-Table1[[#This Row],[HR]]</f>
        <v>0</v>
      </c>
      <c r="AI3721" s="3">
        <f>IF(Table1[[#This Row],[Team_Game_Number]] &gt;_xlfn.MAXIFS(Table1[Team_Game_Number],Table1[Team],Table1[[#This Row],[Team]]) - 5,1,0)</f>
        <v>1</v>
      </c>
      <c r="AJ3721" cm="1">
        <f t="array" ref="AJ3721">MATCH(Table1[[#This Row],[Game_ID]],_xlfn.UNIQUE(_xlfn._xlws.FILTER(Table1[Game_ID],Table1[Team]=Table1[[#This Row],[Team]])),0)</f>
        <v>27</v>
      </c>
      <c r="AK3721">
        <f>IF(Table1[[#This Row],[Last5_Flag]]=1,1,0)</f>
        <v>1</v>
      </c>
      <c r="AL3721">
        <f>COUNTIFS(
    Table1[Player Name], Table1[[#This Row],[Player Name]],
    Table1[Position], Table1[[#This Row],[Position]]
)</f>
        <v>27</v>
      </c>
      <c r="AM3721" t="str" cm="1">
        <f t="array" ref="AM37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722" spans="1:39" x14ac:dyDescent="0.2">
      <c r="A3722" t="str">
        <f>TEXT(Table1[[#This Row],[Date]],"yyyymmdd") &amp; "_" &amp; (LEFT(D3722,3) &amp; "_" &amp; LEFT(E3722,3) &amp; "_" &amp; (Table1[[#This Row],[Game_no.]]))</f>
        <v>20260329_Con_WVW_1</v>
      </c>
      <c r="B3722" s="1">
        <v>46110</v>
      </c>
      <c r="C3722" s="3">
        <v>1</v>
      </c>
      <c r="D3722" t="s">
        <v>97</v>
      </c>
      <c r="E3722" t="s">
        <v>286</v>
      </c>
      <c r="F3722" t="s">
        <v>97</v>
      </c>
      <c r="G3722" t="s">
        <v>286</v>
      </c>
      <c r="H3722" t="s">
        <v>105</v>
      </c>
      <c r="I3722" t="str">
        <f>TRIM(SUBSTITUTE(Table1[[#This Row],[Player]], " ", ""))</f>
        <v>K.Sholter</v>
      </c>
      <c r="J3722">
        <v>3</v>
      </c>
      <c r="K3722">
        <v>0</v>
      </c>
      <c r="L3722">
        <v>1</v>
      </c>
      <c r="M3722">
        <v>1</v>
      </c>
      <c r="N3722">
        <v>0</v>
      </c>
      <c r="O3722">
        <v>1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f t="shared" si="158"/>
        <v>3</v>
      </c>
      <c r="W3722" t="s">
        <v>52</v>
      </c>
      <c r="X3722" s="3">
        <v>7</v>
      </c>
      <c r="Y3722">
        <v>0</v>
      </c>
      <c r="AF3722">
        <f>Table1[[#This Row],[AB]]+Table1[[#This Row],[BB]]+Table1[[#This Row],[SF]]</f>
        <v>3</v>
      </c>
      <c r="AG3722">
        <f>Table1[[#This Row],[H]]+Table1[[#This Row],[BB]]</f>
        <v>1</v>
      </c>
      <c r="AH3722">
        <f>Table1[[#This Row],[H]]-Table1[[#This Row],[2B]]-Table1[[#This Row],[3B]]-Table1[[#This Row],[HR]]</f>
        <v>0</v>
      </c>
      <c r="AI3722" s="3">
        <f>IF(Table1[[#This Row],[Team_Game_Number]] &gt;_xlfn.MAXIFS(Table1[Team_Game_Number],Table1[Team],Table1[[#This Row],[Team]]) - 5,1,0)</f>
        <v>1</v>
      </c>
      <c r="AJ3722" cm="1">
        <f t="array" ref="AJ3722">MATCH(Table1[[#This Row],[Game_ID]],_xlfn.UNIQUE(_xlfn._xlws.FILTER(Table1[Game_ID],Table1[Team]=Table1[[#This Row],[Team]])),0)</f>
        <v>27</v>
      </c>
      <c r="AK3722">
        <f>IF(Table1[[#This Row],[Last5_Flag]]=1,1,0)</f>
        <v>1</v>
      </c>
      <c r="AL3722">
        <f>COUNTIFS(
    Table1[Player Name], Table1[[#This Row],[Player Name]],
    Table1[Position], Table1[[#This Row],[Position]]
)</f>
        <v>16</v>
      </c>
      <c r="AM3722" t="str" cm="1">
        <f t="array" ref="AM37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723" spans="1:39" x14ac:dyDescent="0.2">
      <c r="A3723" t="str">
        <f>TEXT(Table1[[#This Row],[Date]],"yyyymmdd") &amp; "_" &amp; (LEFT(D3723,3) &amp; "_" &amp; LEFT(E3723,3) &amp; "_" &amp; (Table1[[#This Row],[Game_no.]]))</f>
        <v>20260329_Con_WVW_1</v>
      </c>
      <c r="B3723" s="1">
        <v>46110</v>
      </c>
      <c r="C3723" s="3">
        <v>1</v>
      </c>
      <c r="D3723" t="s">
        <v>97</v>
      </c>
      <c r="E3723" t="s">
        <v>286</v>
      </c>
      <c r="F3723" t="s">
        <v>97</v>
      </c>
      <c r="G3723" t="s">
        <v>286</v>
      </c>
      <c r="H3723" t="s">
        <v>103</v>
      </c>
      <c r="I3723" t="str">
        <f>TRIM(SUBSTITUTE(Table1[[#This Row],[Player]], " ", ""))</f>
        <v>M.Gleason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f t="shared" si="158"/>
        <v>0</v>
      </c>
      <c r="W3723" t="s">
        <v>73</v>
      </c>
      <c r="X3723" s="3"/>
      <c r="Y3723">
        <v>0</v>
      </c>
      <c r="AF3723">
        <f>Table1[[#This Row],[AB]]+Table1[[#This Row],[BB]]+Table1[[#This Row],[SF]]</f>
        <v>0</v>
      </c>
      <c r="AG3723">
        <f>Table1[[#This Row],[H]]+Table1[[#This Row],[BB]]</f>
        <v>0</v>
      </c>
      <c r="AH3723">
        <f>Table1[[#This Row],[H]]-Table1[[#This Row],[2B]]-Table1[[#This Row],[3B]]-Table1[[#This Row],[HR]]</f>
        <v>0</v>
      </c>
      <c r="AI3723" s="3">
        <f>IF(Table1[[#This Row],[Team_Game_Number]] &gt;_xlfn.MAXIFS(Table1[Team_Game_Number],Table1[Team],Table1[[#This Row],[Team]]) - 5,1,0)</f>
        <v>1</v>
      </c>
      <c r="AJ3723" cm="1">
        <f t="array" ref="AJ3723">MATCH(Table1[[#This Row],[Game_ID]],_xlfn.UNIQUE(_xlfn._xlws.FILTER(Table1[Game_ID],Table1[Team]=Table1[[#This Row],[Team]])),0)</f>
        <v>27</v>
      </c>
      <c r="AK3723">
        <f>IF(Table1[[#This Row],[Last5_Flag]]=1,1,0)</f>
        <v>1</v>
      </c>
      <c r="AL3723">
        <f>COUNTIFS(
    Table1[Player Name], Table1[[#This Row],[Player Name]],
    Table1[Position], Table1[[#This Row],[Position]]
)</f>
        <v>1</v>
      </c>
      <c r="AM3723" t="str" cm="1">
        <f t="array" ref="AM37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724" spans="1:39" x14ac:dyDescent="0.2">
      <c r="A3724" t="str">
        <f>TEXT(Table1[[#This Row],[Date]],"yyyymmdd") &amp; "_" &amp; (LEFT(D3724,3) &amp; "_" &amp; LEFT(E3724,3) &amp; "_" &amp; (Table1[[#This Row],[Game_no.]]))</f>
        <v>20260329_Con_WVW_1</v>
      </c>
      <c r="B3724" s="1">
        <v>46110</v>
      </c>
      <c r="C3724" s="3">
        <v>1</v>
      </c>
      <c r="D3724" t="s">
        <v>97</v>
      </c>
      <c r="E3724" t="s">
        <v>286</v>
      </c>
      <c r="F3724" t="s">
        <v>97</v>
      </c>
      <c r="G3724" t="s">
        <v>286</v>
      </c>
      <c r="H3724" t="s">
        <v>99</v>
      </c>
      <c r="I3724" t="str">
        <f>TRIM(SUBSTITUTE(Table1[[#This Row],[Player]], " ", ""))</f>
        <v>B.Jamerson</v>
      </c>
      <c r="J3724">
        <v>3</v>
      </c>
      <c r="K3724">
        <v>0</v>
      </c>
      <c r="L3724">
        <v>1</v>
      </c>
      <c r="M3724">
        <v>0</v>
      </c>
      <c r="N3724">
        <v>0</v>
      </c>
      <c r="O3724">
        <v>1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f t="shared" si="158"/>
        <v>3</v>
      </c>
      <c r="W3724" t="s">
        <v>43</v>
      </c>
      <c r="X3724" s="3">
        <v>8</v>
      </c>
      <c r="Y3724">
        <v>1</v>
      </c>
      <c r="AF3724">
        <f>Table1[[#This Row],[AB]]+Table1[[#This Row],[BB]]+Table1[[#This Row],[SF]]</f>
        <v>3</v>
      </c>
      <c r="AG3724">
        <f>Table1[[#This Row],[H]]+Table1[[#This Row],[BB]]</f>
        <v>1</v>
      </c>
      <c r="AH3724">
        <f>Table1[[#This Row],[H]]-Table1[[#This Row],[2B]]-Table1[[#This Row],[3B]]-Table1[[#This Row],[HR]]</f>
        <v>0</v>
      </c>
      <c r="AI3724" s="3">
        <f>IF(Table1[[#This Row],[Team_Game_Number]] &gt;_xlfn.MAXIFS(Table1[Team_Game_Number],Table1[Team],Table1[[#This Row],[Team]]) - 5,1,0)</f>
        <v>1</v>
      </c>
      <c r="AJ3724" cm="1">
        <f t="array" ref="AJ3724">MATCH(Table1[[#This Row],[Game_ID]],_xlfn.UNIQUE(_xlfn._xlws.FILTER(Table1[Game_ID],Table1[Team]=Table1[[#This Row],[Team]])),0)</f>
        <v>27</v>
      </c>
      <c r="AK3724">
        <f>IF(Table1[[#This Row],[Last5_Flag]]=1,1,0)</f>
        <v>1</v>
      </c>
      <c r="AL3724">
        <f>COUNTIFS(
    Table1[Player Name], Table1[[#This Row],[Player Name]],
    Table1[Position], Table1[[#This Row],[Position]]
)</f>
        <v>12</v>
      </c>
      <c r="AM3724" t="str" cm="1">
        <f t="array" ref="AM37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725" spans="1:39" x14ac:dyDescent="0.2">
      <c r="A3725" t="str">
        <f>TEXT(Table1[[#This Row],[Date]],"yyyymmdd") &amp; "_" &amp; (LEFT(D3725,3) &amp; "_" &amp; LEFT(E3725,3) &amp; "_" &amp; (Table1[[#This Row],[Game_no.]]))</f>
        <v>20260329_Con_WVW_1</v>
      </c>
      <c r="B3725" s="1">
        <v>46110</v>
      </c>
      <c r="C3725" s="3">
        <v>1</v>
      </c>
      <c r="D3725" t="s">
        <v>97</v>
      </c>
      <c r="E3725" t="s">
        <v>286</v>
      </c>
      <c r="F3725" t="s">
        <v>97</v>
      </c>
      <c r="G3725" t="s">
        <v>286</v>
      </c>
      <c r="H3725" t="s">
        <v>317</v>
      </c>
      <c r="I3725" t="str">
        <f>TRIM(SUBSTITUTE(Table1[[#This Row],[Player]], " ", ""))</f>
        <v>J.Ervin</v>
      </c>
      <c r="J3725">
        <v>2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f t="shared" si="158"/>
        <v>0</v>
      </c>
      <c r="W3725" t="s">
        <v>50</v>
      </c>
      <c r="X3725" s="3">
        <v>9</v>
      </c>
      <c r="Y3725">
        <v>0</v>
      </c>
      <c r="AF3725">
        <f>Table1[[#This Row],[AB]]+Table1[[#This Row],[BB]]+Table1[[#This Row],[SF]]</f>
        <v>2</v>
      </c>
      <c r="AG3725">
        <f>Table1[[#This Row],[H]]+Table1[[#This Row],[BB]]</f>
        <v>0</v>
      </c>
      <c r="AH3725">
        <f>Table1[[#This Row],[H]]-Table1[[#This Row],[2B]]-Table1[[#This Row],[3B]]-Table1[[#This Row],[HR]]</f>
        <v>0</v>
      </c>
      <c r="AI3725" s="3">
        <f>IF(Table1[[#This Row],[Team_Game_Number]] &gt;_xlfn.MAXIFS(Table1[Team_Game_Number],Table1[Team],Table1[[#This Row],[Team]]) - 5,1,0)</f>
        <v>1</v>
      </c>
      <c r="AJ3725" cm="1">
        <f t="array" ref="AJ3725">MATCH(Table1[[#This Row],[Game_ID]],_xlfn.UNIQUE(_xlfn._xlws.FILTER(Table1[Game_ID],Table1[Team]=Table1[[#This Row],[Team]])),0)</f>
        <v>27</v>
      </c>
      <c r="AK3725">
        <f>IF(Table1[[#This Row],[Last5_Flag]]=1,1,0)</f>
        <v>1</v>
      </c>
      <c r="AL3725">
        <f>COUNTIFS(
    Table1[Player Name], Table1[[#This Row],[Player Name]],
    Table1[Position], Table1[[#This Row],[Position]]
)</f>
        <v>7</v>
      </c>
      <c r="AM3725" t="str" cm="1">
        <f t="array" ref="AM37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726" spans="1:39" x14ac:dyDescent="0.2">
      <c r="A3726" t="str">
        <f>TEXT(Table1[[#This Row],[Date]],"yyyymmdd") &amp; "_" &amp; (LEFT(D3726,3) &amp; "_" &amp; LEFT(E3726,3) &amp; "_" &amp; (Table1[[#This Row],[Game_no.]]))</f>
        <v>20260329_Con_WVW_1</v>
      </c>
      <c r="B3726" s="1">
        <v>46110</v>
      </c>
      <c r="C3726" s="3">
        <v>1</v>
      </c>
      <c r="D3726" t="s">
        <v>97</v>
      </c>
      <c r="E3726" t="s">
        <v>286</v>
      </c>
      <c r="F3726" t="s">
        <v>97</v>
      </c>
      <c r="G3726" t="s">
        <v>286</v>
      </c>
      <c r="H3726" t="s">
        <v>107</v>
      </c>
      <c r="I3726" t="str">
        <f>TRIM(SUBSTITUTE(Table1[[#This Row],[Player]], " ", ""))</f>
        <v>G.Dodson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f t="shared" si="158"/>
        <v>0</v>
      </c>
      <c r="W3726" t="s">
        <v>53</v>
      </c>
      <c r="X3726" s="3"/>
      <c r="Y3726">
        <v>0</v>
      </c>
      <c r="AF3726">
        <f>Table1[[#This Row],[AB]]+Table1[[#This Row],[BB]]+Table1[[#This Row],[SF]]</f>
        <v>0</v>
      </c>
      <c r="AG3726">
        <f>Table1[[#This Row],[H]]+Table1[[#This Row],[BB]]</f>
        <v>0</v>
      </c>
      <c r="AH3726">
        <f>Table1[[#This Row],[H]]-Table1[[#This Row],[2B]]-Table1[[#This Row],[3B]]-Table1[[#This Row],[HR]]</f>
        <v>0</v>
      </c>
      <c r="AI3726" s="3">
        <f>IF(Table1[[#This Row],[Team_Game_Number]] &gt;_xlfn.MAXIFS(Table1[Team_Game_Number],Table1[Team],Table1[[#This Row],[Team]]) - 5,1,0)</f>
        <v>1</v>
      </c>
      <c r="AJ3726" cm="1">
        <f t="array" ref="AJ3726">MATCH(Table1[[#This Row],[Game_ID]],_xlfn.UNIQUE(_xlfn._xlws.FILTER(Table1[Game_ID],Table1[Team]=Table1[[#This Row],[Team]])),0)</f>
        <v>27</v>
      </c>
      <c r="AK3726">
        <f>IF(Table1[[#This Row],[Last5_Flag]]=1,1,0)</f>
        <v>1</v>
      </c>
      <c r="AL3726">
        <f>COUNTIFS(
    Table1[Player Name], Table1[[#This Row],[Player Name]],
    Table1[Position], Table1[[#This Row],[Position]]
)</f>
        <v>6</v>
      </c>
      <c r="AM3726" t="str" cm="1">
        <f t="array" ref="AM37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727" spans="1:39" x14ac:dyDescent="0.2">
      <c r="A3727" t="str">
        <f>TEXT(Table1[[#This Row],[Date]],"yyyymmdd") &amp; "_" &amp; (LEFT(D3727,3) &amp; "_" &amp; LEFT(E3727,3) &amp; "_" &amp; (Table1[[#This Row],[Game_no.]]))</f>
        <v>20260329_Con_WVW_1</v>
      </c>
      <c r="B3727" s="1">
        <v>46110</v>
      </c>
      <c r="C3727" s="3">
        <v>1</v>
      </c>
      <c r="D3727" t="s">
        <v>97</v>
      </c>
      <c r="E3727" t="s">
        <v>286</v>
      </c>
      <c r="F3727" t="s">
        <v>286</v>
      </c>
      <c r="G3727" t="s">
        <v>97</v>
      </c>
      <c r="H3727" t="s">
        <v>287</v>
      </c>
      <c r="I3727" t="str">
        <f>TRIM(SUBSTITUTE(Table1[[#This Row],[Player]], " ", ""))</f>
        <v>J.Riley</v>
      </c>
      <c r="J3727">
        <v>4</v>
      </c>
      <c r="K3727">
        <v>0</v>
      </c>
      <c r="L3727">
        <v>1</v>
      </c>
      <c r="M3727">
        <v>1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f t="shared" si="158"/>
        <v>1</v>
      </c>
      <c r="W3727" t="s">
        <v>57</v>
      </c>
      <c r="X3727" s="3">
        <v>1</v>
      </c>
      <c r="Y3727">
        <v>0</v>
      </c>
      <c r="AF3727">
        <f>Table1[[#This Row],[AB]]+Table1[[#This Row],[BB]]+Table1[[#This Row],[SF]]</f>
        <v>5</v>
      </c>
      <c r="AG3727">
        <f>Table1[[#This Row],[H]]+Table1[[#This Row],[BB]]</f>
        <v>2</v>
      </c>
      <c r="AH3727">
        <f>Table1[[#This Row],[H]]-Table1[[#This Row],[2B]]-Table1[[#This Row],[3B]]-Table1[[#This Row],[HR]]</f>
        <v>1</v>
      </c>
      <c r="AI3727" s="3">
        <f>IF(Table1[[#This Row],[Team_Game_Number]] &gt;_xlfn.MAXIFS(Table1[Team_Game_Number],Table1[Team],Table1[[#This Row],[Team]]) - 5,1,0)</f>
        <v>1</v>
      </c>
      <c r="AJ3727" cm="1">
        <f t="array" ref="AJ3727">MATCH(Table1[[#This Row],[Game_ID]],_xlfn.UNIQUE(_xlfn._xlws.FILTER(Table1[Game_ID],Table1[Team]=Table1[[#This Row],[Team]])),0)</f>
        <v>26</v>
      </c>
      <c r="AK3727">
        <f>IF(Table1[[#This Row],[Last5_Flag]]=1,1,0)</f>
        <v>1</v>
      </c>
      <c r="AL3727">
        <f>COUNTIFS(
    Table1[Player Name], Table1[[#This Row],[Player Name]],
    Table1[Position], Table1[[#This Row],[Position]]
)</f>
        <v>27</v>
      </c>
      <c r="AM3727" t="str" cm="1">
        <f t="array" ref="AM37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728" spans="1:39" x14ac:dyDescent="0.2">
      <c r="A3728" t="str">
        <f>TEXT(Table1[[#This Row],[Date]],"yyyymmdd") &amp; "_" &amp; (LEFT(D3728,3) &amp; "_" &amp; LEFT(E3728,3) &amp; "_" &amp; (Table1[[#This Row],[Game_no.]]))</f>
        <v>20260329_Con_WVW_1</v>
      </c>
      <c r="B3728" s="1">
        <v>46110</v>
      </c>
      <c r="C3728" s="3">
        <v>1</v>
      </c>
      <c r="D3728" t="s">
        <v>97</v>
      </c>
      <c r="E3728" t="s">
        <v>286</v>
      </c>
      <c r="F3728" t="s">
        <v>286</v>
      </c>
      <c r="G3728" t="s">
        <v>97</v>
      </c>
      <c r="H3728" t="s">
        <v>288</v>
      </c>
      <c r="I3728" t="str">
        <f>TRIM(SUBSTITUTE(Table1[[#This Row],[Player]], " ", ""))</f>
        <v>L.Hague</v>
      </c>
      <c r="J3728">
        <v>5</v>
      </c>
      <c r="K3728">
        <v>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f t="shared" si="158"/>
        <v>1</v>
      </c>
      <c r="W3728" t="s">
        <v>48</v>
      </c>
      <c r="X3728" s="3">
        <v>2</v>
      </c>
      <c r="Y3728">
        <v>0</v>
      </c>
      <c r="AF3728">
        <f>Table1[[#This Row],[AB]]+Table1[[#This Row],[BB]]+Table1[[#This Row],[SF]]</f>
        <v>5</v>
      </c>
      <c r="AG3728">
        <f>Table1[[#This Row],[H]]+Table1[[#This Row],[BB]]</f>
        <v>1</v>
      </c>
      <c r="AH3728">
        <f>Table1[[#This Row],[H]]-Table1[[#This Row],[2B]]-Table1[[#This Row],[3B]]-Table1[[#This Row],[HR]]</f>
        <v>1</v>
      </c>
      <c r="AI3728" s="3">
        <f>IF(Table1[[#This Row],[Team_Game_Number]] &gt;_xlfn.MAXIFS(Table1[Team_Game_Number],Table1[Team],Table1[[#This Row],[Team]]) - 5,1,0)</f>
        <v>1</v>
      </c>
      <c r="AJ3728" cm="1">
        <f t="array" ref="AJ3728">MATCH(Table1[[#This Row],[Game_ID]],_xlfn.UNIQUE(_xlfn._xlws.FILTER(Table1[Game_ID],Table1[Team]=Table1[[#This Row],[Team]])),0)</f>
        <v>26</v>
      </c>
      <c r="AK3728">
        <f>IF(Table1[[#This Row],[Last5_Flag]]=1,1,0)</f>
        <v>1</v>
      </c>
      <c r="AL3728">
        <f>COUNTIFS(
    Table1[Player Name], Table1[[#This Row],[Player Name]],
    Table1[Position], Table1[[#This Row],[Position]]
)</f>
        <v>16</v>
      </c>
      <c r="AM3728" t="str" cm="1">
        <f t="array" ref="AM37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729" spans="1:39" x14ac:dyDescent="0.2">
      <c r="A3729" t="str">
        <f>TEXT(Table1[[#This Row],[Date]],"yyyymmdd") &amp; "_" &amp; (LEFT(D3729,3) &amp; "_" &amp; LEFT(E3729,3) &amp; "_" &amp; (Table1[[#This Row],[Game_no.]]))</f>
        <v>20260329_Con_WVW_1</v>
      </c>
      <c r="B3729" s="1">
        <v>46110</v>
      </c>
      <c r="C3729" s="3">
        <v>1</v>
      </c>
      <c r="D3729" t="s">
        <v>97</v>
      </c>
      <c r="E3729" t="s">
        <v>286</v>
      </c>
      <c r="F3729" t="s">
        <v>286</v>
      </c>
      <c r="G3729" t="s">
        <v>97</v>
      </c>
      <c r="H3729" t="s">
        <v>289</v>
      </c>
      <c r="I3729" t="str">
        <f>TRIM(SUBSTITUTE(Table1[[#This Row],[Player]], " ", ""))</f>
        <v>G.Arnold</v>
      </c>
      <c r="J3729">
        <v>4</v>
      </c>
      <c r="K3729">
        <v>0</v>
      </c>
      <c r="L3729">
        <v>1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f t="shared" si="158"/>
        <v>1</v>
      </c>
      <c r="W3729" t="s">
        <v>7</v>
      </c>
      <c r="X3729" s="3">
        <v>3</v>
      </c>
      <c r="Y3729">
        <v>0</v>
      </c>
      <c r="AF3729">
        <f>Table1[[#This Row],[AB]]+Table1[[#This Row],[BB]]+Table1[[#This Row],[SF]]</f>
        <v>4</v>
      </c>
      <c r="AG3729">
        <f>Table1[[#This Row],[H]]+Table1[[#This Row],[BB]]</f>
        <v>1</v>
      </c>
      <c r="AH3729">
        <f>Table1[[#This Row],[H]]-Table1[[#This Row],[2B]]-Table1[[#This Row],[3B]]-Table1[[#This Row],[HR]]</f>
        <v>1</v>
      </c>
      <c r="AI3729" s="3">
        <f>IF(Table1[[#This Row],[Team_Game_Number]] &gt;_xlfn.MAXIFS(Table1[Team_Game_Number],Table1[Team],Table1[[#This Row],[Team]]) - 5,1,0)</f>
        <v>1</v>
      </c>
      <c r="AJ3729" cm="1">
        <f t="array" ref="AJ3729">MATCH(Table1[[#This Row],[Game_ID]],_xlfn.UNIQUE(_xlfn._xlws.FILTER(Table1[Game_ID],Table1[Team]=Table1[[#This Row],[Team]])),0)</f>
        <v>26</v>
      </c>
      <c r="AK3729">
        <f>IF(Table1[[#This Row],[Last5_Flag]]=1,1,0)</f>
        <v>1</v>
      </c>
      <c r="AL3729">
        <f>COUNTIFS(
    Table1[Player Name], Table1[[#This Row],[Player Name]],
    Table1[Position], Table1[[#This Row],[Position]]
)</f>
        <v>27</v>
      </c>
      <c r="AM3729" t="str" cm="1">
        <f t="array" ref="AM37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730" spans="1:39" x14ac:dyDescent="0.2">
      <c r="A3730" t="str">
        <f>TEXT(Table1[[#This Row],[Date]],"yyyymmdd") &amp; "_" &amp; (LEFT(D3730,3) &amp; "_" &amp; LEFT(E3730,3) &amp; "_" &amp; (Table1[[#This Row],[Game_no.]]))</f>
        <v>20260329_Con_WVW_1</v>
      </c>
      <c r="B3730" s="1">
        <v>46110</v>
      </c>
      <c r="C3730" s="3">
        <v>1</v>
      </c>
      <c r="D3730" t="s">
        <v>97</v>
      </c>
      <c r="E3730" t="s">
        <v>286</v>
      </c>
      <c r="F3730" t="s">
        <v>286</v>
      </c>
      <c r="G3730" t="s">
        <v>97</v>
      </c>
      <c r="H3730" t="s">
        <v>295</v>
      </c>
      <c r="I3730" t="str">
        <f>TRIM(SUBSTITUTE(Table1[[#This Row],[Player]], " ", ""))</f>
        <v>R.Winn</v>
      </c>
      <c r="J3730">
        <v>3</v>
      </c>
      <c r="K3730">
        <v>2</v>
      </c>
      <c r="L3730">
        <v>2</v>
      </c>
      <c r="M3730">
        <v>0</v>
      </c>
      <c r="N3730">
        <v>0</v>
      </c>
      <c r="O3730">
        <v>1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f t="shared" si="158"/>
        <v>4</v>
      </c>
      <c r="W3730" t="s">
        <v>8</v>
      </c>
      <c r="X3730" s="3">
        <v>4</v>
      </c>
      <c r="Y3730">
        <v>0</v>
      </c>
      <c r="AF3730">
        <f>Table1[[#This Row],[AB]]+Table1[[#This Row],[BB]]+Table1[[#This Row],[SF]]</f>
        <v>3</v>
      </c>
      <c r="AG3730">
        <f>Table1[[#This Row],[H]]+Table1[[#This Row],[BB]]</f>
        <v>2</v>
      </c>
      <c r="AH3730">
        <f>Table1[[#This Row],[H]]-Table1[[#This Row],[2B]]-Table1[[#This Row],[3B]]-Table1[[#This Row],[HR]]</f>
        <v>1</v>
      </c>
      <c r="AI3730" s="3">
        <f>IF(Table1[[#This Row],[Team_Game_Number]] &gt;_xlfn.MAXIFS(Table1[Team_Game_Number],Table1[Team],Table1[[#This Row],[Team]]) - 5,1,0)</f>
        <v>1</v>
      </c>
      <c r="AJ3730" cm="1">
        <f t="array" ref="AJ3730">MATCH(Table1[[#This Row],[Game_ID]],_xlfn.UNIQUE(_xlfn._xlws.FILTER(Table1[Game_ID],Table1[Team]=Table1[[#This Row],[Team]])),0)</f>
        <v>26</v>
      </c>
      <c r="AK3730">
        <f>IF(Table1[[#This Row],[Last5_Flag]]=1,1,0)</f>
        <v>1</v>
      </c>
      <c r="AL3730">
        <f>COUNTIFS(
    Table1[Player Name], Table1[[#This Row],[Player Name]],
    Table1[Position], Table1[[#This Row],[Position]]
)</f>
        <v>10</v>
      </c>
      <c r="AM3730" t="str" cm="1">
        <f t="array" ref="AM37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731" spans="1:39" x14ac:dyDescent="0.2">
      <c r="A3731" t="str">
        <f>TEXT(Table1[[#This Row],[Date]],"yyyymmdd") &amp; "_" &amp; (LEFT(D3731,3) &amp; "_" &amp; LEFT(E3731,3) &amp; "_" &amp; (Table1[[#This Row],[Game_no.]]))</f>
        <v>20260329_Con_WVW_1</v>
      </c>
      <c r="B3731" s="1">
        <v>46110</v>
      </c>
      <c r="C3731" s="3">
        <v>1</v>
      </c>
      <c r="D3731" t="s">
        <v>97</v>
      </c>
      <c r="E3731" t="s">
        <v>286</v>
      </c>
      <c r="F3731" t="s">
        <v>286</v>
      </c>
      <c r="G3731" t="s">
        <v>97</v>
      </c>
      <c r="H3731" t="s">
        <v>290</v>
      </c>
      <c r="I3731" t="str">
        <f>TRIM(SUBSTITUTE(Table1[[#This Row],[Player]], " ", ""))</f>
        <v>J.Fix</v>
      </c>
      <c r="J3731">
        <v>4</v>
      </c>
      <c r="K3731">
        <v>2</v>
      </c>
      <c r="L3731">
        <v>2</v>
      </c>
      <c r="M3731">
        <v>1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f t="shared" si="158"/>
        <v>4</v>
      </c>
      <c r="W3731" t="s">
        <v>43</v>
      </c>
      <c r="X3731" s="3">
        <v>5</v>
      </c>
      <c r="Y3731">
        <v>0</v>
      </c>
      <c r="AF3731">
        <f>Table1[[#This Row],[AB]]+Table1[[#This Row],[BB]]+Table1[[#This Row],[SF]]</f>
        <v>4</v>
      </c>
      <c r="AG3731">
        <f>Table1[[#This Row],[H]]+Table1[[#This Row],[BB]]</f>
        <v>2</v>
      </c>
      <c r="AH3731">
        <f>Table1[[#This Row],[H]]-Table1[[#This Row],[2B]]-Table1[[#This Row],[3B]]-Table1[[#This Row],[HR]]</f>
        <v>1</v>
      </c>
      <c r="AI3731" s="3">
        <f>IF(Table1[[#This Row],[Team_Game_Number]] &gt;_xlfn.MAXIFS(Table1[Team_Game_Number],Table1[Team],Table1[[#This Row],[Team]]) - 5,1,0)</f>
        <v>1</v>
      </c>
      <c r="AJ3731" cm="1">
        <f t="array" ref="AJ3731">MATCH(Table1[[#This Row],[Game_ID]],_xlfn.UNIQUE(_xlfn._xlws.FILTER(Table1[Game_ID],Table1[Team]=Table1[[#This Row],[Team]])),0)</f>
        <v>26</v>
      </c>
      <c r="AK3731">
        <f>IF(Table1[[#This Row],[Last5_Flag]]=1,1,0)</f>
        <v>1</v>
      </c>
      <c r="AL3731">
        <f>COUNTIFS(
    Table1[Player Name], Table1[[#This Row],[Player Name]],
    Table1[Position], Table1[[#This Row],[Position]]
)</f>
        <v>9</v>
      </c>
      <c r="AM3731" t="str" cm="1">
        <f t="array" ref="AM37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732" spans="1:39" x14ac:dyDescent="0.2">
      <c r="A3732" t="str">
        <f>TEXT(Table1[[#This Row],[Date]],"yyyymmdd") &amp; "_" &amp; (LEFT(D3732,3) &amp; "_" &amp; LEFT(E3732,3) &amp; "_" &amp; (Table1[[#This Row],[Game_no.]]))</f>
        <v>20260329_Con_WVW_1</v>
      </c>
      <c r="B3732" s="1">
        <v>46110</v>
      </c>
      <c r="C3732" s="3">
        <v>1</v>
      </c>
      <c r="D3732" t="s">
        <v>97</v>
      </c>
      <c r="E3732" t="s">
        <v>286</v>
      </c>
      <c r="F3732" t="s">
        <v>286</v>
      </c>
      <c r="G3732" t="s">
        <v>97</v>
      </c>
      <c r="H3732" t="s">
        <v>292</v>
      </c>
      <c r="I3732" t="str">
        <f>TRIM(SUBSTITUTE(Table1[[#This Row],[Player]], " ", ""))</f>
        <v>M.Austra</v>
      </c>
      <c r="J3732">
        <v>4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f t="shared" si="158"/>
        <v>0</v>
      </c>
      <c r="W3732" t="s">
        <v>52</v>
      </c>
      <c r="X3732" s="3">
        <v>6</v>
      </c>
      <c r="Y3732">
        <v>0</v>
      </c>
      <c r="AF3732">
        <f>Table1[[#This Row],[AB]]+Table1[[#This Row],[BB]]+Table1[[#This Row],[SF]]</f>
        <v>4</v>
      </c>
      <c r="AG3732">
        <f>Table1[[#This Row],[H]]+Table1[[#This Row],[BB]]</f>
        <v>0</v>
      </c>
      <c r="AH3732">
        <f>Table1[[#This Row],[H]]-Table1[[#This Row],[2B]]-Table1[[#This Row],[3B]]-Table1[[#This Row],[HR]]</f>
        <v>0</v>
      </c>
      <c r="AI3732" s="3">
        <f>IF(Table1[[#This Row],[Team_Game_Number]] &gt;_xlfn.MAXIFS(Table1[Team_Game_Number],Table1[Team],Table1[[#This Row],[Team]]) - 5,1,0)</f>
        <v>1</v>
      </c>
      <c r="AJ3732" cm="1">
        <f t="array" ref="AJ3732">MATCH(Table1[[#This Row],[Game_ID]],_xlfn.UNIQUE(_xlfn._xlws.FILTER(Table1[Game_ID],Table1[Team]=Table1[[#This Row],[Team]])),0)</f>
        <v>26</v>
      </c>
      <c r="AK3732">
        <f>IF(Table1[[#This Row],[Last5_Flag]]=1,1,0)</f>
        <v>1</v>
      </c>
      <c r="AL3732">
        <f>COUNTIFS(
    Table1[Player Name], Table1[[#This Row],[Player Name]],
    Table1[Position], Table1[[#This Row],[Position]]
)</f>
        <v>12</v>
      </c>
      <c r="AM3732" t="str" cm="1">
        <f t="array" ref="AM37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733" spans="1:39" x14ac:dyDescent="0.2">
      <c r="A3733" t="str">
        <f>TEXT(Table1[[#This Row],[Date]],"yyyymmdd") &amp; "_" &amp; (LEFT(D3733,3) &amp; "_" &amp; LEFT(E3733,3) &amp; "_" &amp; (Table1[[#This Row],[Game_no.]]))</f>
        <v>20260329_Con_WVW_1</v>
      </c>
      <c r="B3733" s="1">
        <v>46110</v>
      </c>
      <c r="C3733" s="3">
        <v>1</v>
      </c>
      <c r="D3733" t="s">
        <v>97</v>
      </c>
      <c r="E3733" t="s">
        <v>286</v>
      </c>
      <c r="F3733" t="s">
        <v>286</v>
      </c>
      <c r="G3733" t="s">
        <v>97</v>
      </c>
      <c r="H3733" t="s">
        <v>293</v>
      </c>
      <c r="I3733" t="str">
        <f>TRIM(SUBSTITUTE(Table1[[#This Row],[Player]], " ", ""))</f>
        <v>E.Putman</v>
      </c>
      <c r="J3733">
        <v>3</v>
      </c>
      <c r="K3733">
        <v>1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f t="shared" si="158"/>
        <v>0</v>
      </c>
      <c r="W3733" t="s">
        <v>54</v>
      </c>
      <c r="X3733" s="3">
        <v>7</v>
      </c>
      <c r="Y3733">
        <v>0</v>
      </c>
      <c r="AF3733">
        <f>Table1[[#This Row],[AB]]+Table1[[#This Row],[BB]]+Table1[[#This Row],[SF]]</f>
        <v>3</v>
      </c>
      <c r="AG3733">
        <f>Table1[[#This Row],[H]]+Table1[[#This Row],[BB]]</f>
        <v>0</v>
      </c>
      <c r="AH3733">
        <f>Table1[[#This Row],[H]]-Table1[[#This Row],[2B]]-Table1[[#This Row],[3B]]-Table1[[#This Row],[HR]]</f>
        <v>0</v>
      </c>
      <c r="AI3733" s="3">
        <f>IF(Table1[[#This Row],[Team_Game_Number]] &gt;_xlfn.MAXIFS(Table1[Team_Game_Number],Table1[Team],Table1[[#This Row],[Team]]) - 5,1,0)</f>
        <v>1</v>
      </c>
      <c r="AJ3733" cm="1">
        <f t="array" ref="AJ3733">MATCH(Table1[[#This Row],[Game_ID]],_xlfn.UNIQUE(_xlfn._xlws.FILTER(Table1[Game_ID],Table1[Team]=Table1[[#This Row],[Team]])),0)</f>
        <v>26</v>
      </c>
      <c r="AK3733">
        <f>IF(Table1[[#This Row],[Last5_Flag]]=1,1,0)</f>
        <v>1</v>
      </c>
      <c r="AL3733">
        <f>COUNTIFS(
    Table1[Player Name], Table1[[#This Row],[Player Name]],
    Table1[Position], Table1[[#This Row],[Position]]
)</f>
        <v>24</v>
      </c>
      <c r="AM3733" t="str" cm="1">
        <f t="array" ref="AM37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734" spans="1:39" x14ac:dyDescent="0.2">
      <c r="A3734" t="str">
        <f>TEXT(Table1[[#This Row],[Date]],"yyyymmdd") &amp; "_" &amp; (LEFT(D3734,3) &amp; "_" &amp; LEFT(E3734,3) &amp; "_" &amp; (Table1[[#This Row],[Game_no.]]))</f>
        <v>20260329_Con_WVW_1</v>
      </c>
      <c r="B3734" s="1">
        <v>46110</v>
      </c>
      <c r="C3734" s="3">
        <v>1</v>
      </c>
      <c r="D3734" t="s">
        <v>97</v>
      </c>
      <c r="E3734" t="s">
        <v>286</v>
      </c>
      <c r="F3734" t="s">
        <v>286</v>
      </c>
      <c r="G3734" t="s">
        <v>97</v>
      </c>
      <c r="H3734" t="s">
        <v>309</v>
      </c>
      <c r="I3734" t="str">
        <f>TRIM(SUBSTITUTE(Table1[[#This Row],[Player]], " ", ""))</f>
        <v>K.Vance</v>
      </c>
      <c r="J3734">
        <v>1</v>
      </c>
      <c r="K3734">
        <v>0</v>
      </c>
      <c r="L3734">
        <v>1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f t="shared" si="158"/>
        <v>1</v>
      </c>
      <c r="W3734" t="s">
        <v>74</v>
      </c>
      <c r="X3734" s="3">
        <v>7</v>
      </c>
      <c r="Y3734">
        <v>0</v>
      </c>
      <c r="AF3734">
        <f>Table1[[#This Row],[AB]]+Table1[[#This Row],[BB]]+Table1[[#This Row],[SF]]</f>
        <v>1</v>
      </c>
      <c r="AG3734">
        <f>Table1[[#This Row],[H]]+Table1[[#This Row],[BB]]</f>
        <v>1</v>
      </c>
      <c r="AH3734">
        <f>Table1[[#This Row],[H]]-Table1[[#This Row],[2B]]-Table1[[#This Row],[3B]]-Table1[[#This Row],[HR]]</f>
        <v>1</v>
      </c>
      <c r="AI3734" s="3">
        <f>IF(Table1[[#This Row],[Team_Game_Number]] &gt;_xlfn.MAXIFS(Table1[Team_Game_Number],Table1[Team],Table1[[#This Row],[Team]]) - 5,1,0)</f>
        <v>1</v>
      </c>
      <c r="AJ3734" cm="1">
        <f t="array" ref="AJ3734">MATCH(Table1[[#This Row],[Game_ID]],_xlfn.UNIQUE(_xlfn._xlws.FILTER(Table1[Game_ID],Table1[Team]=Table1[[#This Row],[Team]])),0)</f>
        <v>26</v>
      </c>
      <c r="AK3734">
        <f>IF(Table1[[#This Row],[Last5_Flag]]=1,1,0)</f>
        <v>1</v>
      </c>
      <c r="AL3734">
        <f>COUNTIFS(
    Table1[Player Name], Table1[[#This Row],[Player Name]],
    Table1[Position], Table1[[#This Row],[Position]]
)</f>
        <v>6</v>
      </c>
      <c r="AM3734" t="str" cm="1">
        <f t="array" ref="AM37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735" spans="1:39" x14ac:dyDescent="0.2">
      <c r="A3735" t="str">
        <f>TEXT(Table1[[#This Row],[Date]],"yyyymmdd") &amp; "_" &amp; (LEFT(D3735,3) &amp; "_" &amp; LEFT(E3735,3) &amp; "_" &amp; (Table1[[#This Row],[Game_no.]]))</f>
        <v>20260329_Con_WVW_1</v>
      </c>
      <c r="B3735" s="1">
        <v>46110</v>
      </c>
      <c r="C3735" s="3">
        <v>1</v>
      </c>
      <c r="D3735" t="s">
        <v>97</v>
      </c>
      <c r="E3735" t="s">
        <v>286</v>
      </c>
      <c r="F3735" t="s">
        <v>286</v>
      </c>
      <c r="G3735" t="s">
        <v>97</v>
      </c>
      <c r="H3735" t="s">
        <v>310</v>
      </c>
      <c r="I3735" t="str">
        <f>TRIM(SUBSTITUTE(Table1[[#This Row],[Player]], " ", ""))</f>
        <v>E.Fournier</v>
      </c>
      <c r="J3735">
        <v>4</v>
      </c>
      <c r="K3735">
        <v>0</v>
      </c>
      <c r="L3735">
        <v>1</v>
      </c>
      <c r="M3735">
        <v>1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f t="shared" si="158"/>
        <v>3</v>
      </c>
      <c r="W3735" t="s">
        <v>50</v>
      </c>
      <c r="X3735" s="3">
        <v>8</v>
      </c>
      <c r="Y3735">
        <v>0</v>
      </c>
      <c r="AF3735">
        <f>Table1[[#This Row],[AB]]+Table1[[#This Row],[BB]]+Table1[[#This Row],[SF]]</f>
        <v>4</v>
      </c>
      <c r="AG3735">
        <f>Table1[[#This Row],[H]]+Table1[[#This Row],[BB]]</f>
        <v>1</v>
      </c>
      <c r="AH3735">
        <f>Table1[[#This Row],[H]]-Table1[[#This Row],[2B]]-Table1[[#This Row],[3B]]-Table1[[#This Row],[HR]]</f>
        <v>0</v>
      </c>
      <c r="AI3735" s="3">
        <f>IF(Table1[[#This Row],[Team_Game_Number]] &gt;_xlfn.MAXIFS(Table1[Team_Game_Number],Table1[Team],Table1[[#This Row],[Team]]) - 5,1,0)</f>
        <v>1</v>
      </c>
      <c r="AJ3735" cm="1">
        <f t="array" ref="AJ3735">MATCH(Table1[[#This Row],[Game_ID]],_xlfn.UNIQUE(_xlfn._xlws.FILTER(Table1[Game_ID],Table1[Team]=Table1[[#This Row],[Team]])),0)</f>
        <v>26</v>
      </c>
      <c r="AK3735">
        <f>IF(Table1[[#This Row],[Last5_Flag]]=1,1,0)</f>
        <v>1</v>
      </c>
      <c r="AL3735">
        <f>COUNTIFS(
    Table1[Player Name], Table1[[#This Row],[Player Name]],
    Table1[Position], Table1[[#This Row],[Position]]
)</f>
        <v>1</v>
      </c>
      <c r="AM3735" t="str" cm="1">
        <f t="array" ref="AM37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736" spans="1:39" x14ac:dyDescent="0.2">
      <c r="A3736" t="str">
        <f>TEXT(Table1[[#This Row],[Date]],"yyyymmdd") &amp; "_" &amp; (LEFT(D3736,3) &amp; "_" &amp; LEFT(E3736,3) &amp; "_" &amp; (Table1[[#This Row],[Game_no.]]))</f>
        <v>20260329_Con_WVW_1</v>
      </c>
      <c r="B3736" s="1">
        <v>46110</v>
      </c>
      <c r="C3736" s="3">
        <v>1</v>
      </c>
      <c r="D3736" t="s">
        <v>97</v>
      </c>
      <c r="E3736" t="s">
        <v>286</v>
      </c>
      <c r="F3736" t="s">
        <v>286</v>
      </c>
      <c r="G3736" t="s">
        <v>97</v>
      </c>
      <c r="H3736" t="s">
        <v>399</v>
      </c>
      <c r="I3736" t="str">
        <f>TRIM(SUBSTITUTE(Table1[[#This Row],[Player]], " ", ""))</f>
        <v>K.Dean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f t="shared" si="158"/>
        <v>0</v>
      </c>
      <c r="W3736" t="s">
        <v>73</v>
      </c>
      <c r="X3736" s="3"/>
      <c r="Y3736">
        <v>0</v>
      </c>
      <c r="AF3736">
        <f>Table1[[#This Row],[AB]]+Table1[[#This Row],[BB]]+Table1[[#This Row],[SF]]</f>
        <v>0</v>
      </c>
      <c r="AG3736">
        <f>Table1[[#This Row],[H]]+Table1[[#This Row],[BB]]</f>
        <v>0</v>
      </c>
      <c r="AH3736">
        <f>Table1[[#This Row],[H]]-Table1[[#This Row],[2B]]-Table1[[#This Row],[3B]]-Table1[[#This Row],[HR]]</f>
        <v>0</v>
      </c>
      <c r="AI3736" s="3">
        <f>IF(Table1[[#This Row],[Team_Game_Number]] &gt;_xlfn.MAXIFS(Table1[Team_Game_Number],Table1[Team],Table1[[#This Row],[Team]]) - 5,1,0)</f>
        <v>1</v>
      </c>
      <c r="AJ3736" cm="1">
        <f t="array" ref="AJ3736">MATCH(Table1[[#This Row],[Game_ID]],_xlfn.UNIQUE(_xlfn._xlws.FILTER(Table1[Game_ID],Table1[Team]=Table1[[#This Row],[Team]])),0)</f>
        <v>26</v>
      </c>
      <c r="AK3736">
        <f>IF(Table1[[#This Row],[Last5_Flag]]=1,1,0)</f>
        <v>1</v>
      </c>
      <c r="AL3736">
        <f>COUNTIFS(
    Table1[Player Name], Table1[[#This Row],[Player Name]],
    Table1[Position], Table1[[#This Row],[Position]]
)</f>
        <v>6</v>
      </c>
      <c r="AM3736" t="str" cm="1">
        <f t="array" ref="AM37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37" spans="1:39" x14ac:dyDescent="0.2">
      <c r="A3737" t="str">
        <f>TEXT(Table1[[#This Row],[Date]],"yyyymmdd") &amp; "_" &amp; (LEFT(D3737,3) &amp; "_" &amp; LEFT(E3737,3) &amp; "_" &amp; (Table1[[#This Row],[Game_no.]]))</f>
        <v>20260329_Con_WVW_1</v>
      </c>
      <c r="B3737" s="1">
        <v>46110</v>
      </c>
      <c r="C3737" s="3">
        <v>1</v>
      </c>
      <c r="D3737" t="s">
        <v>97</v>
      </c>
      <c r="E3737" t="s">
        <v>286</v>
      </c>
      <c r="F3737" t="s">
        <v>286</v>
      </c>
      <c r="G3737" t="s">
        <v>97</v>
      </c>
      <c r="H3737" t="s">
        <v>291</v>
      </c>
      <c r="I3737" t="str">
        <f>TRIM(SUBSTITUTE(Table1[[#This Row],[Player]], " ", ""))</f>
        <v>A.Borello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f t="shared" si="158"/>
        <v>0</v>
      </c>
      <c r="W3737" t="s">
        <v>73</v>
      </c>
      <c r="X3737" s="3"/>
      <c r="Y3737">
        <v>0</v>
      </c>
      <c r="AF3737">
        <f>Table1[[#This Row],[AB]]+Table1[[#This Row],[BB]]+Table1[[#This Row],[SF]]</f>
        <v>0</v>
      </c>
      <c r="AG3737">
        <f>Table1[[#This Row],[H]]+Table1[[#This Row],[BB]]</f>
        <v>0</v>
      </c>
      <c r="AH3737">
        <f>Table1[[#This Row],[H]]-Table1[[#This Row],[2B]]-Table1[[#This Row],[3B]]-Table1[[#This Row],[HR]]</f>
        <v>0</v>
      </c>
      <c r="AI3737" s="3">
        <f>IF(Table1[[#This Row],[Team_Game_Number]] &gt;_xlfn.MAXIFS(Table1[Team_Game_Number],Table1[Team],Table1[[#This Row],[Team]]) - 5,1,0)</f>
        <v>1</v>
      </c>
      <c r="AJ3737" cm="1">
        <f t="array" ref="AJ3737">MATCH(Table1[[#This Row],[Game_ID]],_xlfn.UNIQUE(_xlfn._xlws.FILTER(Table1[Game_ID],Table1[Team]=Table1[[#This Row],[Team]])),0)</f>
        <v>26</v>
      </c>
      <c r="AK3737">
        <f>IF(Table1[[#This Row],[Last5_Flag]]=1,1,0)</f>
        <v>1</v>
      </c>
      <c r="AL3737">
        <f>COUNTIFS(
    Table1[Player Name], Table1[[#This Row],[Player Name]],
    Table1[Position], Table1[[#This Row],[Position]]
)</f>
        <v>10</v>
      </c>
      <c r="AM3737" t="str" cm="1">
        <f t="array" ref="AM37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38" spans="1:39" x14ac:dyDescent="0.2">
      <c r="A3738" t="str">
        <f>TEXT(Table1[[#This Row],[Date]],"yyyymmdd") &amp; "_" &amp; (LEFT(D3738,3) &amp; "_" &amp; LEFT(E3738,3) &amp; "_" &amp; (Table1[[#This Row],[Game_no.]]))</f>
        <v>20260329_Con_WVW_1</v>
      </c>
      <c r="B3738" s="1">
        <v>46110</v>
      </c>
      <c r="C3738" s="3">
        <v>1</v>
      </c>
      <c r="D3738" t="s">
        <v>97</v>
      </c>
      <c r="E3738" t="s">
        <v>286</v>
      </c>
      <c r="F3738" t="s">
        <v>286</v>
      </c>
      <c r="G3738" t="s">
        <v>97</v>
      </c>
      <c r="H3738" t="s">
        <v>294</v>
      </c>
      <c r="I3738" t="str">
        <f>TRIM(SUBSTITUTE(Table1[[#This Row],[Player]], " ", ""))</f>
        <v>T.Nowicki</v>
      </c>
      <c r="J3738">
        <v>4</v>
      </c>
      <c r="K3738">
        <v>1</v>
      </c>
      <c r="L3738">
        <v>3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f t="shared" si="158"/>
        <v>3</v>
      </c>
      <c r="W3738" t="s">
        <v>53</v>
      </c>
      <c r="X3738" s="3">
        <v>9</v>
      </c>
      <c r="Y3738">
        <v>0</v>
      </c>
      <c r="AF3738">
        <f>Table1[[#This Row],[AB]]+Table1[[#This Row],[BB]]+Table1[[#This Row],[SF]]</f>
        <v>4</v>
      </c>
      <c r="AG3738">
        <f>Table1[[#This Row],[H]]+Table1[[#This Row],[BB]]</f>
        <v>3</v>
      </c>
      <c r="AH3738">
        <f>Table1[[#This Row],[H]]-Table1[[#This Row],[2B]]-Table1[[#This Row],[3B]]-Table1[[#This Row],[HR]]</f>
        <v>3</v>
      </c>
      <c r="AI3738" s="3">
        <f>IF(Table1[[#This Row],[Team_Game_Number]] &gt;_xlfn.MAXIFS(Table1[Team_Game_Number],Table1[Team],Table1[[#This Row],[Team]]) - 5,1,0)</f>
        <v>1</v>
      </c>
      <c r="AJ3738" cm="1">
        <f t="array" ref="AJ3738">MATCH(Table1[[#This Row],[Game_ID]],_xlfn.UNIQUE(_xlfn._xlws.FILTER(Table1[Game_ID],Table1[Team]=Table1[[#This Row],[Team]])),0)</f>
        <v>26</v>
      </c>
      <c r="AK3738">
        <f>IF(Table1[[#This Row],[Last5_Flag]]=1,1,0)</f>
        <v>1</v>
      </c>
      <c r="AL3738">
        <f>COUNTIFS(
    Table1[Player Name], Table1[[#This Row],[Player Name]],
    Table1[Position], Table1[[#This Row],[Position]]
)</f>
        <v>8</v>
      </c>
      <c r="AM3738" t="str" cm="1">
        <f t="array" ref="AM37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739" spans="1:39" x14ac:dyDescent="0.2">
      <c r="A3739" t="str">
        <f>TEXT(Table1[[#This Row],[Date]],"yyyymmdd") &amp; "_" &amp; (LEFT(D3739,3) &amp; "_" &amp; LEFT(E3739,3) &amp; "_" &amp; (Table1[[#This Row],[Game_no.]]))</f>
        <v>20260329_Con_WVW_1</v>
      </c>
      <c r="B3739" s="1">
        <v>46110</v>
      </c>
      <c r="C3739" s="3">
        <v>1</v>
      </c>
      <c r="D3739" t="s">
        <v>97</v>
      </c>
      <c r="E3739" t="s">
        <v>286</v>
      </c>
      <c r="F3739" t="s">
        <v>286</v>
      </c>
      <c r="G3739" t="s">
        <v>97</v>
      </c>
      <c r="H3739" t="s">
        <v>300</v>
      </c>
      <c r="I3739" t="str">
        <f>TRIM(SUBSTITUTE(Table1[[#This Row],[Player]], " ", ""))</f>
        <v>M.Greene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f t="shared" si="158"/>
        <v>0</v>
      </c>
      <c r="W3739" t="s">
        <v>58</v>
      </c>
      <c r="X3739" s="3"/>
      <c r="Y3739">
        <v>0</v>
      </c>
      <c r="Z3739">
        <v>7</v>
      </c>
      <c r="AA3739">
        <v>8</v>
      </c>
      <c r="AB3739">
        <v>4</v>
      </c>
      <c r="AC3739">
        <v>4</v>
      </c>
      <c r="AD3739">
        <v>4</v>
      </c>
      <c r="AE3739">
        <v>5</v>
      </c>
      <c r="AF3739">
        <f>Table1[[#This Row],[AB]]+Table1[[#This Row],[BB]]+Table1[[#This Row],[SF]]</f>
        <v>0</v>
      </c>
      <c r="AG3739">
        <f>Table1[[#This Row],[H]]+Table1[[#This Row],[BB]]</f>
        <v>0</v>
      </c>
      <c r="AH3739">
        <f>Table1[[#This Row],[H]]-Table1[[#This Row],[2B]]-Table1[[#This Row],[3B]]-Table1[[#This Row],[HR]]</f>
        <v>0</v>
      </c>
      <c r="AI3739" s="3">
        <f>IF(Table1[[#This Row],[Team_Game_Number]] &gt;_xlfn.MAXIFS(Table1[Team_Game_Number],Table1[Team],Table1[[#This Row],[Team]]) - 5,1,0)</f>
        <v>1</v>
      </c>
      <c r="AJ3739" cm="1">
        <f t="array" ref="AJ3739">MATCH(Table1[[#This Row],[Game_ID]],_xlfn.UNIQUE(_xlfn._xlws.FILTER(Table1[Game_ID],Table1[Team]=Table1[[#This Row],[Team]])),0)</f>
        <v>26</v>
      </c>
      <c r="AK3739">
        <f>IF(Table1[[#This Row],[Last5_Flag]]=1,1,0)</f>
        <v>1</v>
      </c>
      <c r="AL3739">
        <f>COUNTIFS(
    Table1[Player Name], Table1[[#This Row],[Player Name]],
    Table1[Position], Table1[[#This Row],[Position]]
)</f>
        <v>15</v>
      </c>
      <c r="AM3739" t="str" cm="1">
        <f t="array" ref="AM37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740" spans="1:39" x14ac:dyDescent="0.2">
      <c r="A3740" t="str">
        <f>TEXT(Table1[[#This Row],[Date]],"yyyymmdd") &amp; "_" &amp; (LEFT(D3740,3) &amp; "_" &amp; LEFT(E3740,3) &amp; "_" &amp; (Table1[[#This Row],[Game_no.]]))</f>
        <v>20260329_UC_Wes_2</v>
      </c>
      <c r="B3740" s="1">
        <v>46110</v>
      </c>
      <c r="C3740" s="3">
        <v>2</v>
      </c>
      <c r="D3740" t="s">
        <v>201</v>
      </c>
      <c r="E3740" t="s">
        <v>152</v>
      </c>
      <c r="F3740" t="s">
        <v>201</v>
      </c>
      <c r="G3740" t="s">
        <v>152</v>
      </c>
      <c r="H3740" t="s">
        <v>202</v>
      </c>
      <c r="I3740" t="str">
        <f>TRIM(SUBSTITUTE(Table1[[#This Row],[Player]], " ", ""))</f>
        <v>E.Zucchero</v>
      </c>
      <c r="J3740">
        <v>2</v>
      </c>
      <c r="K3740">
        <v>2</v>
      </c>
      <c r="L3740">
        <v>1</v>
      </c>
      <c r="M3740">
        <v>0</v>
      </c>
      <c r="N3740">
        <v>1</v>
      </c>
      <c r="O3740">
        <v>1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0</v>
      </c>
      <c r="V3740">
        <f t="shared" si="158"/>
        <v>4</v>
      </c>
      <c r="W3740" t="s">
        <v>48</v>
      </c>
      <c r="X3740" s="3">
        <v>1</v>
      </c>
      <c r="Y3740">
        <v>0</v>
      </c>
      <c r="AF3740">
        <f>Table1[[#This Row],[AB]]+Table1[[#This Row],[BB]]+Table1[[#This Row],[SF]]</f>
        <v>3</v>
      </c>
      <c r="AG3740">
        <f>Table1[[#This Row],[H]]+Table1[[#This Row],[BB]]</f>
        <v>2</v>
      </c>
      <c r="AH3740">
        <f>Table1[[#This Row],[H]]-Table1[[#This Row],[2B]]-Table1[[#This Row],[3B]]-Table1[[#This Row],[HR]]</f>
        <v>0</v>
      </c>
      <c r="AI3740" s="3">
        <f>IF(Table1[[#This Row],[Team_Game_Number]] &gt;_xlfn.MAXIFS(Table1[Team_Game_Number],Table1[Team],Table1[[#This Row],[Team]]) - 5,1,0)</f>
        <v>1</v>
      </c>
      <c r="AJ3740" cm="1">
        <f t="array" ref="AJ3740">MATCH(Table1[[#This Row],[Game_ID]],_xlfn.UNIQUE(_xlfn._xlws.FILTER(Table1[Game_ID],Table1[Team]=Table1[[#This Row],[Team]])),0)</f>
        <v>34</v>
      </c>
      <c r="AK3740">
        <f>IF(Table1[[#This Row],[Last5_Flag]]=1,1,0)</f>
        <v>1</v>
      </c>
      <c r="AL3740">
        <f>COUNTIFS(
    Table1[Player Name], Table1[[#This Row],[Player Name]],
    Table1[Position], Table1[[#This Row],[Position]]
)</f>
        <v>33</v>
      </c>
      <c r="AM3740" t="str" cm="1">
        <f t="array" ref="AM37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741" spans="1:39" x14ac:dyDescent="0.2">
      <c r="A3741" t="str">
        <f>TEXT(Table1[[#This Row],[Date]],"yyyymmdd") &amp; "_" &amp; (LEFT(D3741,3) &amp; "_" &amp; LEFT(E3741,3) &amp; "_" &amp; (Table1[[#This Row],[Game_no.]]))</f>
        <v>20260329_UC_Wes_2</v>
      </c>
      <c r="B3741" s="1">
        <v>46110</v>
      </c>
      <c r="C3741" s="3">
        <v>2</v>
      </c>
      <c r="D3741" t="s">
        <v>201</v>
      </c>
      <c r="E3741" t="s">
        <v>152</v>
      </c>
      <c r="F3741" t="s">
        <v>201</v>
      </c>
      <c r="G3741" t="s">
        <v>152</v>
      </c>
      <c r="H3741" t="s">
        <v>466</v>
      </c>
      <c r="I3741" t="str">
        <f>TRIM(SUBSTITUTE(Table1[[#This Row],[Player]], " ", ""))</f>
        <v>J.Gachupin</v>
      </c>
      <c r="J3741">
        <v>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f t="shared" si="158"/>
        <v>0</v>
      </c>
      <c r="W3741" t="s">
        <v>74</v>
      </c>
      <c r="X3741" s="3">
        <v>1</v>
      </c>
      <c r="Y3741">
        <v>0</v>
      </c>
      <c r="AF3741">
        <f>Table1[[#This Row],[AB]]+Table1[[#This Row],[BB]]+Table1[[#This Row],[SF]]</f>
        <v>1</v>
      </c>
      <c r="AG3741">
        <f>Table1[[#This Row],[H]]+Table1[[#This Row],[BB]]</f>
        <v>0</v>
      </c>
      <c r="AH3741">
        <f>Table1[[#This Row],[H]]-Table1[[#This Row],[2B]]-Table1[[#This Row],[3B]]-Table1[[#This Row],[HR]]</f>
        <v>0</v>
      </c>
      <c r="AI3741" s="3">
        <f>IF(Table1[[#This Row],[Team_Game_Number]] &gt;_xlfn.MAXIFS(Table1[Team_Game_Number],Table1[Team],Table1[[#This Row],[Team]]) - 5,1,0)</f>
        <v>1</v>
      </c>
      <c r="AJ3741" cm="1">
        <f t="array" ref="AJ3741">MATCH(Table1[[#This Row],[Game_ID]],_xlfn.UNIQUE(_xlfn._xlws.FILTER(Table1[Game_ID],Table1[Team]=Table1[[#This Row],[Team]])),0)</f>
        <v>34</v>
      </c>
      <c r="AK3741">
        <f>IF(Table1[[#This Row],[Last5_Flag]]=1,1,0)</f>
        <v>1</v>
      </c>
      <c r="AL3741">
        <f>COUNTIFS(
    Table1[Player Name], Table1[[#This Row],[Player Name]],
    Table1[Position], Table1[[#This Row],[Position]]
)</f>
        <v>2</v>
      </c>
      <c r="AM3741" t="str" cm="1">
        <f t="array" ref="AM37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42" spans="1:39" x14ac:dyDescent="0.2">
      <c r="A3742" t="str">
        <f>TEXT(Table1[[#This Row],[Date]],"yyyymmdd") &amp; "_" &amp; (LEFT(D3742,3) &amp; "_" &amp; LEFT(E3742,3) &amp; "_" &amp; (Table1[[#This Row],[Game_no.]]))</f>
        <v>20260329_UC_Wes_2</v>
      </c>
      <c r="B3742" s="1">
        <v>46110</v>
      </c>
      <c r="C3742" s="3">
        <v>2</v>
      </c>
      <c r="D3742" t="s">
        <v>201</v>
      </c>
      <c r="E3742" t="s">
        <v>152</v>
      </c>
      <c r="F3742" t="s">
        <v>201</v>
      </c>
      <c r="G3742" t="s">
        <v>152</v>
      </c>
      <c r="H3742" t="s">
        <v>239</v>
      </c>
      <c r="I3742" t="str">
        <f>TRIM(SUBSTITUTE(Table1[[#This Row],[Player]], " ", ""))</f>
        <v>M.Entler</v>
      </c>
      <c r="J3742">
        <v>2</v>
      </c>
      <c r="K3742">
        <v>0</v>
      </c>
      <c r="L3742">
        <v>1</v>
      </c>
      <c r="M3742">
        <v>1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f t="shared" si="158"/>
        <v>1</v>
      </c>
      <c r="W3742" t="s">
        <v>54</v>
      </c>
      <c r="X3742" s="3">
        <v>2</v>
      </c>
      <c r="Y3742">
        <v>0</v>
      </c>
      <c r="AF3742">
        <f>Table1[[#This Row],[AB]]+Table1[[#This Row],[BB]]+Table1[[#This Row],[SF]]</f>
        <v>3</v>
      </c>
      <c r="AG3742">
        <f>Table1[[#This Row],[H]]+Table1[[#This Row],[BB]]</f>
        <v>2</v>
      </c>
      <c r="AH3742">
        <f>Table1[[#This Row],[H]]-Table1[[#This Row],[2B]]-Table1[[#This Row],[3B]]-Table1[[#This Row],[HR]]</f>
        <v>1</v>
      </c>
      <c r="AI3742" s="3">
        <f>IF(Table1[[#This Row],[Team_Game_Number]] &gt;_xlfn.MAXIFS(Table1[Team_Game_Number],Table1[Team],Table1[[#This Row],[Team]]) - 5,1,0)</f>
        <v>1</v>
      </c>
      <c r="AJ3742" cm="1">
        <f t="array" ref="AJ3742">MATCH(Table1[[#This Row],[Game_ID]],_xlfn.UNIQUE(_xlfn._xlws.FILTER(Table1[Game_ID],Table1[Team]=Table1[[#This Row],[Team]])),0)</f>
        <v>34</v>
      </c>
      <c r="AK3742">
        <f>IF(Table1[[#This Row],[Last5_Flag]]=1,1,0)</f>
        <v>1</v>
      </c>
      <c r="AL3742">
        <f>COUNTIFS(
    Table1[Player Name], Table1[[#This Row],[Player Name]],
    Table1[Position], Table1[[#This Row],[Position]]
)</f>
        <v>7</v>
      </c>
      <c r="AM3742" t="str" cm="1">
        <f t="array" ref="AM37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743" spans="1:39" x14ac:dyDescent="0.2">
      <c r="A3743" t="str">
        <f>TEXT(Table1[[#This Row],[Date]],"yyyymmdd") &amp; "_" &amp; (LEFT(D3743,3) &amp; "_" &amp; LEFT(E3743,3) &amp; "_" &amp; (Table1[[#This Row],[Game_no.]]))</f>
        <v>20260329_UC_Wes_2</v>
      </c>
      <c r="B3743" s="1">
        <v>46110</v>
      </c>
      <c r="C3743" s="3">
        <v>2</v>
      </c>
      <c r="D3743" t="s">
        <v>201</v>
      </c>
      <c r="E3743" t="s">
        <v>152</v>
      </c>
      <c r="F3743" t="s">
        <v>201</v>
      </c>
      <c r="G3743" t="s">
        <v>152</v>
      </c>
      <c r="H3743" t="s">
        <v>205</v>
      </c>
      <c r="I3743" t="str">
        <f>TRIM(SUBSTITUTE(Table1[[#This Row],[Player]], " ", ""))</f>
        <v>T.Hodson</v>
      </c>
      <c r="J3743">
        <v>2</v>
      </c>
      <c r="K3743">
        <v>1</v>
      </c>
      <c r="L3743">
        <v>0</v>
      </c>
      <c r="M3743">
        <v>0</v>
      </c>
      <c r="N3743">
        <v>1</v>
      </c>
      <c r="O3743">
        <v>2</v>
      </c>
      <c r="P3743">
        <v>0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f t="shared" si="158"/>
        <v>0</v>
      </c>
      <c r="W3743" t="s">
        <v>8</v>
      </c>
      <c r="X3743" s="3">
        <v>3</v>
      </c>
      <c r="Y3743">
        <v>1</v>
      </c>
      <c r="AF3743">
        <f>Table1[[#This Row],[AB]]+Table1[[#This Row],[BB]]+Table1[[#This Row],[SF]]</f>
        <v>3</v>
      </c>
      <c r="AG3743">
        <f>Table1[[#This Row],[H]]+Table1[[#This Row],[BB]]</f>
        <v>1</v>
      </c>
      <c r="AH3743">
        <f>Table1[[#This Row],[H]]-Table1[[#This Row],[2B]]-Table1[[#This Row],[3B]]-Table1[[#This Row],[HR]]</f>
        <v>0</v>
      </c>
      <c r="AI3743" s="3">
        <f>IF(Table1[[#This Row],[Team_Game_Number]] &gt;_xlfn.MAXIFS(Table1[Team_Game_Number],Table1[Team],Table1[[#This Row],[Team]]) - 5,1,0)</f>
        <v>1</v>
      </c>
      <c r="AJ3743" cm="1">
        <f t="array" ref="AJ3743">MATCH(Table1[[#This Row],[Game_ID]],_xlfn.UNIQUE(_xlfn._xlws.FILTER(Table1[Game_ID],Table1[Team]=Table1[[#This Row],[Team]])),0)</f>
        <v>34</v>
      </c>
      <c r="AK3743">
        <f>IF(Table1[[#This Row],[Last5_Flag]]=1,1,0)</f>
        <v>1</v>
      </c>
      <c r="AL3743">
        <f>COUNTIFS(
    Table1[Player Name], Table1[[#This Row],[Player Name]],
    Table1[Position], Table1[[#This Row],[Position]]
)</f>
        <v>33</v>
      </c>
      <c r="AM3743" t="str" cm="1">
        <f t="array" ref="AM37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744" spans="1:39" x14ac:dyDescent="0.2">
      <c r="A3744" t="str">
        <f>TEXT(Table1[[#This Row],[Date]],"yyyymmdd") &amp; "_" &amp; (LEFT(D3744,3) &amp; "_" &amp; LEFT(E3744,3) &amp; "_" &amp; (Table1[[#This Row],[Game_no.]]))</f>
        <v>20260329_UC_Wes_2</v>
      </c>
      <c r="B3744" s="1">
        <v>46110</v>
      </c>
      <c r="C3744" s="3">
        <v>2</v>
      </c>
      <c r="D3744" t="s">
        <v>201</v>
      </c>
      <c r="E3744" t="s">
        <v>152</v>
      </c>
      <c r="F3744" t="s">
        <v>201</v>
      </c>
      <c r="G3744" t="s">
        <v>152</v>
      </c>
      <c r="H3744" t="s">
        <v>204</v>
      </c>
      <c r="I3744" t="str">
        <f>TRIM(SUBSTITUTE(Table1[[#This Row],[Player]], " ", ""))</f>
        <v>K.Moran</v>
      </c>
      <c r="J3744">
        <v>2</v>
      </c>
      <c r="K3744">
        <v>0</v>
      </c>
      <c r="L3744">
        <v>0</v>
      </c>
      <c r="M3744">
        <v>1</v>
      </c>
      <c r="N3744">
        <v>1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f t="shared" si="158"/>
        <v>0</v>
      </c>
      <c r="W3744" t="s">
        <v>43</v>
      </c>
      <c r="X3744" s="3">
        <v>4</v>
      </c>
      <c r="Y3744">
        <v>0</v>
      </c>
      <c r="AF3744">
        <f>Table1[[#This Row],[AB]]+Table1[[#This Row],[BB]]+Table1[[#This Row],[SF]]</f>
        <v>3</v>
      </c>
      <c r="AG3744">
        <f>Table1[[#This Row],[H]]+Table1[[#This Row],[BB]]</f>
        <v>1</v>
      </c>
      <c r="AH3744">
        <f>Table1[[#This Row],[H]]-Table1[[#This Row],[2B]]-Table1[[#This Row],[3B]]-Table1[[#This Row],[HR]]</f>
        <v>0</v>
      </c>
      <c r="AI3744" s="3">
        <f>IF(Table1[[#This Row],[Team_Game_Number]] &gt;_xlfn.MAXIFS(Table1[Team_Game_Number],Table1[Team],Table1[[#This Row],[Team]]) - 5,1,0)</f>
        <v>1</v>
      </c>
      <c r="AJ3744" cm="1">
        <f t="array" ref="AJ3744">MATCH(Table1[[#This Row],[Game_ID]],_xlfn.UNIQUE(_xlfn._xlws.FILTER(Table1[Game_ID],Table1[Team]=Table1[[#This Row],[Team]])),0)</f>
        <v>34</v>
      </c>
      <c r="AK3744">
        <f>IF(Table1[[#This Row],[Last5_Flag]]=1,1,0)</f>
        <v>1</v>
      </c>
      <c r="AL3744">
        <f>COUNTIFS(
    Table1[Player Name], Table1[[#This Row],[Player Name]],
    Table1[Position], Table1[[#This Row],[Position]]
)</f>
        <v>18</v>
      </c>
      <c r="AM3744" t="str" cm="1">
        <f t="array" ref="AM37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745" spans="1:39" x14ac:dyDescent="0.2">
      <c r="A3745" t="str">
        <f>TEXT(Table1[[#This Row],[Date]],"yyyymmdd") &amp; "_" &amp; (LEFT(D3745,3) &amp; "_" &amp; LEFT(E3745,3) &amp; "_" &amp; (Table1[[#This Row],[Game_no.]]))</f>
        <v>20260329_UC_Wes_2</v>
      </c>
      <c r="B3745" s="1">
        <v>46110</v>
      </c>
      <c r="C3745" s="3">
        <v>2</v>
      </c>
      <c r="D3745" t="s">
        <v>201</v>
      </c>
      <c r="E3745" t="s">
        <v>152</v>
      </c>
      <c r="F3745" t="s">
        <v>201</v>
      </c>
      <c r="G3745" t="s">
        <v>152</v>
      </c>
      <c r="H3745" t="s">
        <v>222</v>
      </c>
      <c r="I3745" t="str">
        <f>TRIM(SUBSTITUTE(Table1[[#This Row],[Player]], " ", ""))</f>
        <v>C.Masters</v>
      </c>
      <c r="J3745">
        <v>3</v>
      </c>
      <c r="K3745">
        <v>0</v>
      </c>
      <c r="L3745">
        <v>0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f t="shared" si="158"/>
        <v>0</v>
      </c>
      <c r="W3745" t="s">
        <v>58</v>
      </c>
      <c r="X3745" s="3">
        <v>5</v>
      </c>
      <c r="Y3745">
        <v>0</v>
      </c>
      <c r="Z3745">
        <v>7</v>
      </c>
      <c r="AA3745">
        <v>7</v>
      </c>
      <c r="AB3745">
        <v>3</v>
      </c>
      <c r="AC3745">
        <v>3</v>
      </c>
      <c r="AD3745">
        <v>0</v>
      </c>
      <c r="AE3745">
        <v>12</v>
      </c>
      <c r="AF3745">
        <f>Table1[[#This Row],[AB]]+Table1[[#This Row],[BB]]+Table1[[#This Row],[SF]]</f>
        <v>3</v>
      </c>
      <c r="AG3745">
        <f>Table1[[#This Row],[H]]+Table1[[#This Row],[BB]]</f>
        <v>0</v>
      </c>
      <c r="AH3745">
        <f>Table1[[#This Row],[H]]-Table1[[#This Row],[2B]]-Table1[[#This Row],[3B]]-Table1[[#This Row],[HR]]</f>
        <v>0</v>
      </c>
      <c r="AI3745" s="3">
        <f>IF(Table1[[#This Row],[Team_Game_Number]] &gt;_xlfn.MAXIFS(Table1[Team_Game_Number],Table1[Team],Table1[[#This Row],[Team]]) - 5,1,0)</f>
        <v>1</v>
      </c>
      <c r="AJ3745" cm="1">
        <f t="array" ref="AJ3745">MATCH(Table1[[#This Row],[Game_ID]],_xlfn.UNIQUE(_xlfn._xlws.FILTER(Table1[Game_ID],Table1[Team]=Table1[[#This Row],[Team]])),0)</f>
        <v>34</v>
      </c>
      <c r="AK3745">
        <f>IF(Table1[[#This Row],[Last5_Flag]]=1,1,0)</f>
        <v>1</v>
      </c>
      <c r="AL3745">
        <f>COUNTIFS(
    Table1[Player Name], Table1[[#This Row],[Player Name]],
    Table1[Position], Table1[[#This Row],[Position]]
)</f>
        <v>11</v>
      </c>
      <c r="AM3745" t="str" cm="1">
        <f t="array" ref="AM37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746" spans="1:39" x14ac:dyDescent="0.2">
      <c r="A3746" t="str">
        <f>TEXT(Table1[[#This Row],[Date]],"yyyymmdd") &amp; "_" &amp; (LEFT(D3746,3) &amp; "_" &amp; LEFT(E3746,3) &amp; "_" &amp; (Table1[[#This Row],[Game_no.]]))</f>
        <v>20260329_UC_Wes_2</v>
      </c>
      <c r="B3746" s="1">
        <v>46110</v>
      </c>
      <c r="C3746" s="3">
        <v>2</v>
      </c>
      <c r="D3746" t="s">
        <v>201</v>
      </c>
      <c r="E3746" t="s">
        <v>152</v>
      </c>
      <c r="F3746" t="s">
        <v>201</v>
      </c>
      <c r="G3746" t="s">
        <v>152</v>
      </c>
      <c r="H3746" t="s">
        <v>206</v>
      </c>
      <c r="I3746" t="str">
        <f>TRIM(SUBSTITUTE(Table1[[#This Row],[Player]], " ", ""))</f>
        <v>D.Pici</v>
      </c>
      <c r="J3746">
        <v>3</v>
      </c>
      <c r="K3746">
        <v>0</v>
      </c>
      <c r="L3746">
        <v>1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f t="shared" si="158"/>
        <v>1</v>
      </c>
      <c r="W3746" t="s">
        <v>52</v>
      </c>
      <c r="X3746" s="3">
        <v>6</v>
      </c>
      <c r="Y3746">
        <v>0</v>
      </c>
      <c r="AF3746">
        <f>Table1[[#This Row],[AB]]+Table1[[#This Row],[BB]]+Table1[[#This Row],[SF]]</f>
        <v>3</v>
      </c>
      <c r="AG3746">
        <f>Table1[[#This Row],[H]]+Table1[[#This Row],[BB]]</f>
        <v>1</v>
      </c>
      <c r="AH3746">
        <f>Table1[[#This Row],[H]]-Table1[[#This Row],[2B]]-Table1[[#This Row],[3B]]-Table1[[#This Row],[HR]]</f>
        <v>1</v>
      </c>
      <c r="AI3746" s="3">
        <f>IF(Table1[[#This Row],[Team_Game_Number]] &gt;_xlfn.MAXIFS(Table1[Team_Game_Number],Table1[Team],Table1[[#This Row],[Team]]) - 5,1,0)</f>
        <v>1</v>
      </c>
      <c r="AJ3746" cm="1">
        <f t="array" ref="AJ3746">MATCH(Table1[[#This Row],[Game_ID]],_xlfn.UNIQUE(_xlfn._xlws.FILTER(Table1[Game_ID],Table1[Team]=Table1[[#This Row],[Team]])),0)</f>
        <v>34</v>
      </c>
      <c r="AK3746">
        <f>IF(Table1[[#This Row],[Last5_Flag]]=1,1,0)</f>
        <v>1</v>
      </c>
      <c r="AL3746">
        <f>COUNTIFS(
    Table1[Player Name], Table1[[#This Row],[Player Name]],
    Table1[Position], Table1[[#This Row],[Position]]
)</f>
        <v>7</v>
      </c>
      <c r="AM3746" t="str" cm="1">
        <f t="array" ref="AM37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747" spans="1:39" x14ac:dyDescent="0.2">
      <c r="A3747" t="str">
        <f>TEXT(Table1[[#This Row],[Date]],"yyyymmdd") &amp; "_" &amp; (LEFT(D3747,3) &amp; "_" &amp; LEFT(E3747,3) &amp; "_" &amp; (Table1[[#This Row],[Game_no.]]))</f>
        <v>20260329_UC_Wes_2</v>
      </c>
      <c r="B3747" s="1">
        <v>46110</v>
      </c>
      <c r="C3747" s="3">
        <v>2</v>
      </c>
      <c r="D3747" t="s">
        <v>201</v>
      </c>
      <c r="E3747" t="s">
        <v>152</v>
      </c>
      <c r="F3747" t="s">
        <v>201</v>
      </c>
      <c r="G3747" t="s">
        <v>152</v>
      </c>
      <c r="H3747" t="s">
        <v>208</v>
      </c>
      <c r="I3747" t="str">
        <f>TRIM(SUBSTITUTE(Table1[[#This Row],[Player]], " ", ""))</f>
        <v>A.Espinoza</v>
      </c>
      <c r="J3747">
        <v>3</v>
      </c>
      <c r="K3747">
        <v>0</v>
      </c>
      <c r="L3747">
        <v>0</v>
      </c>
      <c r="M3747">
        <v>0</v>
      </c>
      <c r="N3747">
        <v>0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f t="shared" si="158"/>
        <v>0</v>
      </c>
      <c r="W3747" t="s">
        <v>57</v>
      </c>
      <c r="X3747" s="3">
        <v>7</v>
      </c>
      <c r="Y3747">
        <v>0</v>
      </c>
      <c r="AF3747">
        <f>Table1[[#This Row],[AB]]+Table1[[#This Row],[BB]]+Table1[[#This Row],[SF]]</f>
        <v>3</v>
      </c>
      <c r="AG3747">
        <f>Table1[[#This Row],[H]]+Table1[[#This Row],[BB]]</f>
        <v>0</v>
      </c>
      <c r="AH3747">
        <f>Table1[[#This Row],[H]]-Table1[[#This Row],[2B]]-Table1[[#This Row],[3B]]-Table1[[#This Row],[HR]]</f>
        <v>0</v>
      </c>
      <c r="AI3747" s="3">
        <f>IF(Table1[[#This Row],[Team_Game_Number]] &gt;_xlfn.MAXIFS(Table1[Team_Game_Number],Table1[Team],Table1[[#This Row],[Team]]) - 5,1,0)</f>
        <v>1</v>
      </c>
      <c r="AJ3747" cm="1">
        <f t="array" ref="AJ3747">MATCH(Table1[[#This Row],[Game_ID]],_xlfn.UNIQUE(_xlfn._xlws.FILTER(Table1[Game_ID],Table1[Team]=Table1[[#This Row],[Team]])),0)</f>
        <v>34</v>
      </c>
      <c r="AK3747">
        <f>IF(Table1[[#This Row],[Last5_Flag]]=1,1,0)</f>
        <v>1</v>
      </c>
      <c r="AL3747">
        <f>COUNTIFS(
    Table1[Player Name], Table1[[#This Row],[Player Name]],
    Table1[Position], Table1[[#This Row],[Position]]
)</f>
        <v>31</v>
      </c>
      <c r="AM3747" t="str" cm="1">
        <f t="array" ref="AM37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748" spans="1:39" x14ac:dyDescent="0.2">
      <c r="A3748" t="str">
        <f>TEXT(Table1[[#This Row],[Date]],"yyyymmdd") &amp; "_" &amp; (LEFT(D3748,3) &amp; "_" &amp; LEFT(E3748,3) &amp; "_" &amp; (Table1[[#This Row],[Game_no.]]))</f>
        <v>20260329_UC_Wes_2</v>
      </c>
      <c r="B3748" s="1">
        <v>46110</v>
      </c>
      <c r="C3748" s="3">
        <v>2</v>
      </c>
      <c r="D3748" t="s">
        <v>201</v>
      </c>
      <c r="E3748" t="s">
        <v>152</v>
      </c>
      <c r="F3748" t="s">
        <v>201</v>
      </c>
      <c r="G3748" t="s">
        <v>152</v>
      </c>
      <c r="H3748" t="s">
        <v>207</v>
      </c>
      <c r="I3748" t="str">
        <f>TRIM(SUBSTITUTE(Table1[[#This Row],[Player]], " ", ""))</f>
        <v>A.Hurley</v>
      </c>
      <c r="J3748">
        <v>3</v>
      </c>
      <c r="K3748">
        <v>1</v>
      </c>
      <c r="L3748">
        <v>2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f t="shared" si="158"/>
        <v>2</v>
      </c>
      <c r="W3748" t="s">
        <v>7</v>
      </c>
      <c r="X3748" s="3">
        <v>8</v>
      </c>
      <c r="Y3748">
        <v>0</v>
      </c>
      <c r="AF3748">
        <f>Table1[[#This Row],[AB]]+Table1[[#This Row],[BB]]+Table1[[#This Row],[SF]]</f>
        <v>3</v>
      </c>
      <c r="AG3748">
        <f>Table1[[#This Row],[H]]+Table1[[#This Row],[BB]]</f>
        <v>2</v>
      </c>
      <c r="AH3748">
        <f>Table1[[#This Row],[H]]-Table1[[#This Row],[2B]]-Table1[[#This Row],[3B]]-Table1[[#This Row],[HR]]</f>
        <v>2</v>
      </c>
      <c r="AI3748" s="3">
        <f>IF(Table1[[#This Row],[Team_Game_Number]] &gt;_xlfn.MAXIFS(Table1[Team_Game_Number],Table1[Team],Table1[[#This Row],[Team]]) - 5,1,0)</f>
        <v>1</v>
      </c>
      <c r="AJ3748" cm="1">
        <f t="array" ref="AJ3748">MATCH(Table1[[#This Row],[Game_ID]],_xlfn.UNIQUE(_xlfn._xlws.FILTER(Table1[Game_ID],Table1[Team]=Table1[[#This Row],[Team]])),0)</f>
        <v>34</v>
      </c>
      <c r="AK3748">
        <f>IF(Table1[[#This Row],[Last5_Flag]]=1,1,0)</f>
        <v>1</v>
      </c>
      <c r="AL3748">
        <f>COUNTIFS(
    Table1[Player Name], Table1[[#This Row],[Player Name]],
    Table1[Position], Table1[[#This Row],[Position]]
)</f>
        <v>5</v>
      </c>
      <c r="AM3748" t="str" cm="1">
        <f t="array" ref="AM37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49" spans="1:39" x14ac:dyDescent="0.2">
      <c r="A3749" t="str">
        <f>TEXT(Table1[[#This Row],[Date]],"yyyymmdd") &amp; "_" &amp; (LEFT(D3749,3) &amp; "_" &amp; LEFT(E3749,3) &amp; "_" &amp; (Table1[[#This Row],[Game_no.]]))</f>
        <v>20260329_UC_Wes_2</v>
      </c>
      <c r="B3749" s="1">
        <v>46110</v>
      </c>
      <c r="C3749" s="3">
        <v>2</v>
      </c>
      <c r="D3749" t="s">
        <v>201</v>
      </c>
      <c r="E3749" t="s">
        <v>152</v>
      </c>
      <c r="F3749" t="s">
        <v>201</v>
      </c>
      <c r="G3749" t="s">
        <v>152</v>
      </c>
      <c r="H3749" t="s">
        <v>203</v>
      </c>
      <c r="I3749" t="str">
        <f>TRIM(SUBSTITUTE(Table1[[#This Row],[Player]], " ", ""))</f>
        <v>B.Polistina</v>
      </c>
      <c r="J3749">
        <v>2</v>
      </c>
      <c r="K3749">
        <v>1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f t="shared" si="158"/>
        <v>1</v>
      </c>
      <c r="W3749" t="s">
        <v>53</v>
      </c>
      <c r="X3749" s="3">
        <v>9</v>
      </c>
      <c r="Y3749">
        <v>0</v>
      </c>
      <c r="AF3749">
        <f>Table1[[#This Row],[AB]]+Table1[[#This Row],[BB]]+Table1[[#This Row],[SF]]</f>
        <v>2</v>
      </c>
      <c r="AG3749">
        <f>Table1[[#This Row],[H]]+Table1[[#This Row],[BB]]</f>
        <v>1</v>
      </c>
      <c r="AH3749">
        <f>Table1[[#This Row],[H]]-Table1[[#This Row],[2B]]-Table1[[#This Row],[3B]]-Table1[[#This Row],[HR]]</f>
        <v>1</v>
      </c>
      <c r="AI3749" s="3">
        <f>IF(Table1[[#This Row],[Team_Game_Number]] &gt;_xlfn.MAXIFS(Table1[Team_Game_Number],Table1[Team],Table1[[#This Row],[Team]]) - 5,1,0)</f>
        <v>1</v>
      </c>
      <c r="AJ3749" cm="1">
        <f t="array" ref="AJ3749">MATCH(Table1[[#This Row],[Game_ID]],_xlfn.UNIQUE(_xlfn._xlws.FILTER(Table1[Game_ID],Table1[Team]=Table1[[#This Row],[Team]])),0)</f>
        <v>34</v>
      </c>
      <c r="AK3749">
        <f>IF(Table1[[#This Row],[Last5_Flag]]=1,1,0)</f>
        <v>1</v>
      </c>
      <c r="AL3749">
        <f>COUNTIFS(
    Table1[Player Name], Table1[[#This Row],[Player Name]],
    Table1[Position], Table1[[#This Row],[Position]]
)</f>
        <v>18</v>
      </c>
      <c r="AM3749" t="str" cm="1">
        <f t="array" ref="AM37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750" spans="1:39" x14ac:dyDescent="0.2">
      <c r="A3750" t="str">
        <f>TEXT(Table1[[#This Row],[Date]],"yyyymmdd") &amp; "_" &amp; (LEFT(D3750,3) &amp; "_" &amp; LEFT(E3750,3) &amp; "_" &amp; (Table1[[#This Row],[Game_no.]]))</f>
        <v>20260329_UC_Wes_2</v>
      </c>
      <c r="B3750" s="1">
        <v>46110</v>
      </c>
      <c r="C3750" s="3">
        <v>2</v>
      </c>
      <c r="D3750" t="s">
        <v>201</v>
      </c>
      <c r="E3750" t="s">
        <v>152</v>
      </c>
      <c r="F3750" t="s">
        <v>201</v>
      </c>
      <c r="G3750" t="s">
        <v>152</v>
      </c>
      <c r="H3750" t="s">
        <v>266</v>
      </c>
      <c r="I3750" t="str">
        <f>TRIM(SUBSTITUTE(Table1[[#This Row],[Player]], " ", ""))</f>
        <v>M.Hataway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f t="shared" si="158"/>
        <v>0</v>
      </c>
      <c r="W3750" t="s">
        <v>53</v>
      </c>
      <c r="X3750" s="3">
        <v>9</v>
      </c>
      <c r="Y3750">
        <v>1</v>
      </c>
      <c r="AF3750">
        <f>Table1[[#This Row],[AB]]+Table1[[#This Row],[BB]]+Table1[[#This Row],[SF]]</f>
        <v>1</v>
      </c>
      <c r="AG3750">
        <f>Table1[[#This Row],[H]]+Table1[[#This Row],[BB]]</f>
        <v>0</v>
      </c>
      <c r="AH3750">
        <f>Table1[[#This Row],[H]]-Table1[[#This Row],[2B]]-Table1[[#This Row],[3B]]-Table1[[#This Row],[HR]]</f>
        <v>0</v>
      </c>
      <c r="AI3750" s="3">
        <f>IF(Table1[[#This Row],[Team_Game_Number]] &gt;_xlfn.MAXIFS(Table1[Team_Game_Number],Table1[Team],Table1[[#This Row],[Team]]) - 5,1,0)</f>
        <v>1</v>
      </c>
      <c r="AJ3750" cm="1">
        <f t="array" ref="AJ3750">MATCH(Table1[[#This Row],[Game_ID]],_xlfn.UNIQUE(_xlfn._xlws.FILTER(Table1[Game_ID],Table1[Team]=Table1[[#This Row],[Team]])),0)</f>
        <v>34</v>
      </c>
      <c r="AK3750">
        <f>IF(Table1[[#This Row],[Last5_Flag]]=1,1,0)</f>
        <v>1</v>
      </c>
      <c r="AL3750">
        <f>COUNTIFS(
    Table1[Player Name], Table1[[#This Row],[Player Name]],
    Table1[Position], Table1[[#This Row],[Position]]
)</f>
        <v>2</v>
      </c>
      <c r="AM3750" t="str" cm="1">
        <f t="array" ref="AM37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751" spans="1:39" x14ac:dyDescent="0.2">
      <c r="A3751" t="str">
        <f>TEXT(Table1[[#This Row],[Date]],"yyyymmdd") &amp; "_" &amp; (LEFT(D3751,3) &amp; "_" &amp; LEFT(E3751,3) &amp; "_" &amp; (Table1[[#This Row],[Game_no.]]))</f>
        <v>20260329_UC_Wes_2</v>
      </c>
      <c r="B3751" s="1">
        <v>46110</v>
      </c>
      <c r="C3751" s="3">
        <v>2</v>
      </c>
      <c r="D3751" t="s">
        <v>201</v>
      </c>
      <c r="E3751" t="s">
        <v>152</v>
      </c>
      <c r="F3751" t="s">
        <v>152</v>
      </c>
      <c r="G3751" t="s">
        <v>201</v>
      </c>
      <c r="H3751" t="s">
        <v>162</v>
      </c>
      <c r="I3751" t="str">
        <f>TRIM(SUBSTITUTE(Table1[[#This Row],[Player]], " ", ""))</f>
        <v>P.Tucker</v>
      </c>
      <c r="J3751">
        <v>3</v>
      </c>
      <c r="K3751">
        <v>0</v>
      </c>
      <c r="L3751">
        <v>1</v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f t="shared" si="158"/>
        <v>1</v>
      </c>
      <c r="W3751" t="s">
        <v>57</v>
      </c>
      <c r="X3751" s="3">
        <v>1</v>
      </c>
      <c r="Y3751">
        <v>0</v>
      </c>
      <c r="AF3751">
        <f>Table1[[#This Row],[AB]]+Table1[[#This Row],[BB]]+Table1[[#This Row],[SF]]</f>
        <v>3</v>
      </c>
      <c r="AG3751">
        <f>Table1[[#This Row],[H]]+Table1[[#This Row],[BB]]</f>
        <v>1</v>
      </c>
      <c r="AH3751">
        <f>Table1[[#This Row],[H]]-Table1[[#This Row],[2B]]-Table1[[#This Row],[3B]]-Table1[[#This Row],[HR]]</f>
        <v>1</v>
      </c>
      <c r="AI3751" s="3">
        <f>IF(Table1[[#This Row],[Team_Game_Number]] &gt;_xlfn.MAXIFS(Table1[Team_Game_Number],Table1[Team],Table1[[#This Row],[Team]]) - 5,1,0)</f>
        <v>1</v>
      </c>
      <c r="AJ3751" cm="1">
        <f t="array" ref="AJ3751">MATCH(Table1[[#This Row],[Game_ID]],_xlfn.UNIQUE(_xlfn._xlws.FILTER(Table1[Game_ID],Table1[Team]=Table1[[#This Row],[Team]])),0)</f>
        <v>27</v>
      </c>
      <c r="AK3751">
        <f>IF(Table1[[#This Row],[Last5_Flag]]=1,1,0)</f>
        <v>1</v>
      </c>
      <c r="AL3751">
        <f>COUNTIFS(
    Table1[Player Name], Table1[[#This Row],[Player Name]],
    Table1[Position], Table1[[#This Row],[Position]]
)</f>
        <v>20</v>
      </c>
      <c r="AM3751" t="str" cm="1">
        <f t="array" ref="AM37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752" spans="1:39" x14ac:dyDescent="0.2">
      <c r="A3752" t="str">
        <f>TEXT(Table1[[#This Row],[Date]],"yyyymmdd") &amp; "_" &amp; (LEFT(D3752,3) &amp; "_" &amp; LEFT(E3752,3) &amp; "_" &amp; (Table1[[#This Row],[Game_no.]]))</f>
        <v>20260329_UC_Wes_2</v>
      </c>
      <c r="B3752" s="1">
        <v>46110</v>
      </c>
      <c r="C3752" s="3">
        <v>2</v>
      </c>
      <c r="D3752" t="s">
        <v>201</v>
      </c>
      <c r="E3752" t="s">
        <v>152</v>
      </c>
      <c r="F3752" t="s">
        <v>152</v>
      </c>
      <c r="G3752" t="s">
        <v>201</v>
      </c>
      <c r="H3752" t="s">
        <v>158</v>
      </c>
      <c r="I3752" t="str">
        <f>TRIM(SUBSTITUTE(Table1[[#This Row],[Player]], " ", ""))</f>
        <v>A.Davis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f t="shared" si="158"/>
        <v>0</v>
      </c>
      <c r="W3752" t="s">
        <v>74</v>
      </c>
      <c r="X3752" s="3">
        <v>1</v>
      </c>
      <c r="Y3752">
        <v>0</v>
      </c>
      <c r="AF3752">
        <f>Table1[[#This Row],[AB]]+Table1[[#This Row],[BB]]+Table1[[#This Row],[SF]]</f>
        <v>1</v>
      </c>
      <c r="AG3752">
        <f>Table1[[#This Row],[H]]+Table1[[#This Row],[BB]]</f>
        <v>0</v>
      </c>
      <c r="AH3752">
        <f>Table1[[#This Row],[H]]-Table1[[#This Row],[2B]]-Table1[[#This Row],[3B]]-Table1[[#This Row],[HR]]</f>
        <v>0</v>
      </c>
      <c r="AI3752" s="3">
        <f>IF(Table1[[#This Row],[Team_Game_Number]] &gt;_xlfn.MAXIFS(Table1[Team_Game_Number],Table1[Team],Table1[[#This Row],[Team]]) - 5,1,0)</f>
        <v>1</v>
      </c>
      <c r="AJ3752" cm="1">
        <f t="array" ref="AJ3752">MATCH(Table1[[#This Row],[Game_ID]],_xlfn.UNIQUE(_xlfn._xlws.FILTER(Table1[Game_ID],Table1[Team]=Table1[[#This Row],[Team]])),0)</f>
        <v>27</v>
      </c>
      <c r="AK3752">
        <f>IF(Table1[[#This Row],[Last5_Flag]]=1,1,0)</f>
        <v>1</v>
      </c>
      <c r="AL3752">
        <f>COUNTIFS(
    Table1[Player Name], Table1[[#This Row],[Player Name]],
    Table1[Position], Table1[[#This Row],[Position]]
)</f>
        <v>1</v>
      </c>
      <c r="AM3752" t="str" cm="1">
        <f t="array" ref="AM37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P/DP</v>
      </c>
    </row>
    <row r="3753" spans="1:39" x14ac:dyDescent="0.2">
      <c r="A3753" t="str">
        <f>TEXT(Table1[[#This Row],[Date]],"yyyymmdd") &amp; "_" &amp; (LEFT(D3753,3) &amp; "_" &amp; LEFT(E3753,3) &amp; "_" &amp; (Table1[[#This Row],[Game_no.]]))</f>
        <v>20260329_UC_Wes_2</v>
      </c>
      <c r="B3753" s="1">
        <v>46110</v>
      </c>
      <c r="C3753" s="3">
        <v>2</v>
      </c>
      <c r="D3753" t="s">
        <v>201</v>
      </c>
      <c r="E3753" t="s">
        <v>152</v>
      </c>
      <c r="F3753" t="s">
        <v>152</v>
      </c>
      <c r="G3753" t="s">
        <v>201</v>
      </c>
      <c r="H3753" t="s">
        <v>156</v>
      </c>
      <c r="I3753" t="str">
        <f>TRIM(SUBSTITUTE(Table1[[#This Row],[Player]], " ", ""))</f>
        <v>S.Simon</v>
      </c>
      <c r="J3753">
        <v>3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f t="shared" si="158"/>
        <v>0</v>
      </c>
      <c r="W3753" t="s">
        <v>48</v>
      </c>
      <c r="X3753" s="3">
        <v>2</v>
      </c>
      <c r="Y3753">
        <v>0</v>
      </c>
      <c r="AF3753">
        <f>Table1[[#This Row],[AB]]+Table1[[#This Row],[BB]]+Table1[[#This Row],[SF]]</f>
        <v>3</v>
      </c>
      <c r="AG3753">
        <f>Table1[[#This Row],[H]]+Table1[[#This Row],[BB]]</f>
        <v>0</v>
      </c>
      <c r="AH3753">
        <f>Table1[[#This Row],[H]]-Table1[[#This Row],[2B]]-Table1[[#This Row],[3B]]-Table1[[#This Row],[HR]]</f>
        <v>0</v>
      </c>
      <c r="AI3753" s="3">
        <f>IF(Table1[[#This Row],[Team_Game_Number]] &gt;_xlfn.MAXIFS(Table1[Team_Game_Number],Table1[Team],Table1[[#This Row],[Team]]) - 5,1,0)</f>
        <v>1</v>
      </c>
      <c r="AJ3753" cm="1">
        <f t="array" ref="AJ3753">MATCH(Table1[[#This Row],[Game_ID]],_xlfn.UNIQUE(_xlfn._xlws.FILTER(Table1[Game_ID],Table1[Team]=Table1[[#This Row],[Team]])),0)</f>
        <v>27</v>
      </c>
      <c r="AK3753">
        <f>IF(Table1[[#This Row],[Last5_Flag]]=1,1,0)</f>
        <v>1</v>
      </c>
      <c r="AL3753">
        <f>COUNTIFS(
    Table1[Player Name], Table1[[#This Row],[Player Name]],
    Table1[Position], Table1[[#This Row],[Position]]
)</f>
        <v>17</v>
      </c>
      <c r="AM3753" t="str" cm="1">
        <f t="array" ref="AM37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754" spans="1:39" x14ac:dyDescent="0.2">
      <c r="A3754" t="str">
        <f>TEXT(Table1[[#This Row],[Date]],"yyyymmdd") &amp; "_" &amp; (LEFT(D3754,3) &amp; "_" &amp; LEFT(E3754,3) &amp; "_" &amp; (Table1[[#This Row],[Game_no.]]))</f>
        <v>20260329_UC_Wes_2</v>
      </c>
      <c r="B3754" s="1">
        <v>46110</v>
      </c>
      <c r="C3754" s="3">
        <v>2</v>
      </c>
      <c r="D3754" t="s">
        <v>201</v>
      </c>
      <c r="E3754" t="s">
        <v>152</v>
      </c>
      <c r="F3754" t="s">
        <v>152</v>
      </c>
      <c r="G3754" t="s">
        <v>201</v>
      </c>
      <c r="H3754" t="s">
        <v>157</v>
      </c>
      <c r="I3754" t="str">
        <f>TRIM(SUBSTITUTE(Table1[[#This Row],[Player]], " ", ""))</f>
        <v>J.Conrad</v>
      </c>
      <c r="J3754">
        <v>2</v>
      </c>
      <c r="K3754">
        <v>0</v>
      </c>
      <c r="L3754">
        <v>0</v>
      </c>
      <c r="M3754">
        <v>0</v>
      </c>
      <c r="N3754">
        <v>0</v>
      </c>
      <c r="O3754">
        <v>2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f t="shared" si="158"/>
        <v>0</v>
      </c>
      <c r="W3754" t="s">
        <v>7</v>
      </c>
      <c r="X3754" s="3">
        <v>3</v>
      </c>
      <c r="Y3754">
        <v>0</v>
      </c>
      <c r="AF3754">
        <f>Table1[[#This Row],[AB]]+Table1[[#This Row],[BB]]+Table1[[#This Row],[SF]]</f>
        <v>2</v>
      </c>
      <c r="AG3754">
        <f>Table1[[#This Row],[H]]+Table1[[#This Row],[BB]]</f>
        <v>0</v>
      </c>
      <c r="AH3754">
        <f>Table1[[#This Row],[H]]-Table1[[#This Row],[2B]]-Table1[[#This Row],[3B]]-Table1[[#This Row],[HR]]</f>
        <v>0</v>
      </c>
      <c r="AI3754" s="3">
        <f>IF(Table1[[#This Row],[Team_Game_Number]] &gt;_xlfn.MAXIFS(Table1[Team_Game_Number],Table1[Team],Table1[[#This Row],[Team]]) - 5,1,0)</f>
        <v>1</v>
      </c>
      <c r="AJ3754" cm="1">
        <f t="array" ref="AJ3754">MATCH(Table1[[#This Row],[Game_ID]],_xlfn.UNIQUE(_xlfn._xlws.FILTER(Table1[Game_ID],Table1[Team]=Table1[[#This Row],[Team]])),0)</f>
        <v>27</v>
      </c>
      <c r="AK3754">
        <f>IF(Table1[[#This Row],[Last5_Flag]]=1,1,0)</f>
        <v>1</v>
      </c>
      <c r="AL3754">
        <f>COUNTIFS(
    Table1[Player Name], Table1[[#This Row],[Player Name]],
    Table1[Position], Table1[[#This Row],[Position]]
)</f>
        <v>26</v>
      </c>
      <c r="AM3754" t="str" cm="1">
        <f t="array" ref="AM37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755" spans="1:39" x14ac:dyDescent="0.2">
      <c r="A3755" t="str">
        <f>TEXT(Table1[[#This Row],[Date]],"yyyymmdd") &amp; "_" &amp; (LEFT(D3755,3) &amp; "_" &amp; LEFT(E3755,3) &amp; "_" &amp; (Table1[[#This Row],[Game_no.]]))</f>
        <v>20260329_UC_Wes_2</v>
      </c>
      <c r="B3755" s="1">
        <v>46110</v>
      </c>
      <c r="C3755" s="3">
        <v>2</v>
      </c>
      <c r="D3755" t="s">
        <v>201</v>
      </c>
      <c r="E3755" t="s">
        <v>152</v>
      </c>
      <c r="F3755" t="s">
        <v>152</v>
      </c>
      <c r="G3755" t="s">
        <v>201</v>
      </c>
      <c r="H3755" t="s">
        <v>161</v>
      </c>
      <c r="I3755" t="str">
        <f>TRIM(SUBSTITUTE(Table1[[#This Row],[Player]], " ", ""))</f>
        <v>K.Pettit</v>
      </c>
      <c r="J3755">
        <v>1</v>
      </c>
      <c r="K3755">
        <v>1</v>
      </c>
      <c r="L3755">
        <v>1</v>
      </c>
      <c r="M3755">
        <v>1</v>
      </c>
      <c r="N3755">
        <v>0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0</v>
      </c>
      <c r="V3755">
        <f t="shared" si="158"/>
        <v>5</v>
      </c>
      <c r="W3755" t="s">
        <v>74</v>
      </c>
      <c r="X3755" s="3">
        <v>3</v>
      </c>
      <c r="Y3755">
        <v>0</v>
      </c>
      <c r="AF3755">
        <f>Table1[[#This Row],[AB]]+Table1[[#This Row],[BB]]+Table1[[#This Row],[SF]]</f>
        <v>1</v>
      </c>
      <c r="AG3755">
        <f>Table1[[#This Row],[H]]+Table1[[#This Row],[BB]]</f>
        <v>1</v>
      </c>
      <c r="AH3755">
        <f>Table1[[#This Row],[H]]-Table1[[#This Row],[2B]]-Table1[[#This Row],[3B]]-Table1[[#This Row],[HR]]</f>
        <v>0</v>
      </c>
      <c r="AI3755" s="3">
        <f>IF(Table1[[#This Row],[Team_Game_Number]] &gt;_xlfn.MAXIFS(Table1[Team_Game_Number],Table1[Team],Table1[[#This Row],[Team]]) - 5,1,0)</f>
        <v>1</v>
      </c>
      <c r="AJ3755" cm="1">
        <f t="array" ref="AJ3755">MATCH(Table1[[#This Row],[Game_ID]],_xlfn.UNIQUE(_xlfn._xlws.FILTER(Table1[Game_ID],Table1[Team]=Table1[[#This Row],[Team]])),0)</f>
        <v>27</v>
      </c>
      <c r="AK3755">
        <f>IF(Table1[[#This Row],[Last5_Flag]]=1,1,0)</f>
        <v>1</v>
      </c>
      <c r="AL3755">
        <f>COUNTIFS(
    Table1[Player Name], Table1[[#This Row],[Player Name]],
    Table1[Position], Table1[[#This Row],[Position]]
)</f>
        <v>1</v>
      </c>
      <c r="AM3755" t="str" cm="1">
        <f t="array" ref="AM37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756" spans="1:39" x14ac:dyDescent="0.2">
      <c r="A3756" t="str">
        <f>TEXT(Table1[[#This Row],[Date]],"yyyymmdd") &amp; "_" &amp; (LEFT(D3756,3) &amp; "_" &amp; LEFT(E3756,3) &amp; "_" &amp; (Table1[[#This Row],[Game_no.]]))</f>
        <v>20260329_UC_Wes_2</v>
      </c>
      <c r="B3756" s="1">
        <v>46110</v>
      </c>
      <c r="C3756" s="3">
        <v>2</v>
      </c>
      <c r="D3756" t="s">
        <v>201</v>
      </c>
      <c r="E3756" t="s">
        <v>152</v>
      </c>
      <c r="F3756" t="s">
        <v>152</v>
      </c>
      <c r="G3756" t="s">
        <v>201</v>
      </c>
      <c r="H3756" t="s">
        <v>159</v>
      </c>
      <c r="I3756" t="str">
        <f>TRIM(SUBSTITUTE(Table1[[#This Row],[Player]], " ", ""))</f>
        <v>R.Mangold</v>
      </c>
      <c r="J3756">
        <v>3</v>
      </c>
      <c r="K3756">
        <v>0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f t="shared" si="158"/>
        <v>0</v>
      </c>
      <c r="W3756" t="s">
        <v>164</v>
      </c>
      <c r="X3756" s="3">
        <v>4</v>
      </c>
      <c r="Y3756">
        <v>0</v>
      </c>
      <c r="Z3756">
        <v>5</v>
      </c>
      <c r="AA3756">
        <v>1</v>
      </c>
      <c r="AB3756">
        <v>0</v>
      </c>
      <c r="AC3756">
        <v>0</v>
      </c>
      <c r="AD3756">
        <v>1</v>
      </c>
      <c r="AE3756">
        <v>5</v>
      </c>
      <c r="AF3756">
        <f>Table1[[#This Row],[AB]]+Table1[[#This Row],[BB]]+Table1[[#This Row],[SF]]</f>
        <v>3</v>
      </c>
      <c r="AG3756">
        <f>Table1[[#This Row],[H]]+Table1[[#This Row],[BB]]</f>
        <v>0</v>
      </c>
      <c r="AH3756">
        <f>Table1[[#This Row],[H]]-Table1[[#This Row],[2B]]-Table1[[#This Row],[3B]]-Table1[[#This Row],[HR]]</f>
        <v>0</v>
      </c>
      <c r="AI3756" s="3">
        <f>IF(Table1[[#This Row],[Team_Game_Number]] &gt;_xlfn.MAXIFS(Table1[Team_Game_Number],Table1[Team],Table1[[#This Row],[Team]]) - 5,1,0)</f>
        <v>1</v>
      </c>
      <c r="AJ3756" cm="1">
        <f t="array" ref="AJ3756">MATCH(Table1[[#This Row],[Game_ID]],_xlfn.UNIQUE(_xlfn._xlws.FILTER(Table1[Game_ID],Table1[Team]=Table1[[#This Row],[Team]])),0)</f>
        <v>27</v>
      </c>
      <c r="AK3756">
        <f>IF(Table1[[#This Row],[Last5_Flag]]=1,1,0)</f>
        <v>1</v>
      </c>
      <c r="AL3756">
        <f>COUNTIFS(
    Table1[Player Name], Table1[[#This Row],[Player Name]],
    Table1[Position], Table1[[#This Row],[Position]]
)</f>
        <v>4</v>
      </c>
      <c r="AM3756" t="str" cm="1">
        <f t="array" ref="AM37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757" spans="1:39" x14ac:dyDescent="0.2">
      <c r="A3757" t="str">
        <f>TEXT(Table1[[#This Row],[Date]],"yyyymmdd") &amp; "_" &amp; (LEFT(D3757,3) &amp; "_" &amp; LEFT(E3757,3) &amp; "_" &amp; (Table1[[#This Row],[Game_no.]]))</f>
        <v>20260329_UC_Wes_2</v>
      </c>
      <c r="B3757" s="1">
        <v>46110</v>
      </c>
      <c r="C3757" s="3">
        <v>2</v>
      </c>
      <c r="D3757" t="s">
        <v>201</v>
      </c>
      <c r="E3757" t="s">
        <v>152</v>
      </c>
      <c r="F3757" t="s">
        <v>152</v>
      </c>
      <c r="G3757" t="s">
        <v>201</v>
      </c>
      <c r="H3757" t="s">
        <v>230</v>
      </c>
      <c r="I3757" t="str">
        <f>TRIM(SUBSTITUTE(Table1[[#This Row],[Player]], " ", ""))</f>
        <v>I.McKee</v>
      </c>
      <c r="J3757">
        <v>3</v>
      </c>
      <c r="K3757">
        <v>0</v>
      </c>
      <c r="L3757">
        <v>1</v>
      </c>
      <c r="M3757">
        <v>0</v>
      </c>
      <c r="N3757">
        <v>0</v>
      </c>
      <c r="O3757">
        <v>1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f t="shared" si="158"/>
        <v>3</v>
      </c>
      <c r="W3757" t="s">
        <v>43</v>
      </c>
      <c r="X3757" s="3">
        <v>5</v>
      </c>
      <c r="Y3757">
        <v>0</v>
      </c>
      <c r="AF3757">
        <f>Table1[[#This Row],[AB]]+Table1[[#This Row],[BB]]+Table1[[#This Row],[SF]]</f>
        <v>3</v>
      </c>
      <c r="AG3757">
        <f>Table1[[#This Row],[H]]+Table1[[#This Row],[BB]]</f>
        <v>1</v>
      </c>
      <c r="AH3757">
        <f>Table1[[#This Row],[H]]-Table1[[#This Row],[2B]]-Table1[[#This Row],[3B]]-Table1[[#This Row],[HR]]</f>
        <v>0</v>
      </c>
      <c r="AI3757" s="3">
        <f>IF(Table1[[#This Row],[Team_Game_Number]] &gt;_xlfn.MAXIFS(Table1[Team_Game_Number],Table1[Team],Table1[[#This Row],[Team]]) - 5,1,0)</f>
        <v>1</v>
      </c>
      <c r="AJ3757" cm="1">
        <f t="array" ref="AJ3757">MATCH(Table1[[#This Row],[Game_ID]],_xlfn.UNIQUE(_xlfn._xlws.FILTER(Table1[Game_ID],Table1[Team]=Table1[[#This Row],[Team]])),0)</f>
        <v>27</v>
      </c>
      <c r="AK3757">
        <f>IF(Table1[[#This Row],[Last5_Flag]]=1,1,0)</f>
        <v>1</v>
      </c>
      <c r="AL3757">
        <f>COUNTIFS(
    Table1[Player Name], Table1[[#This Row],[Player Name]],
    Table1[Position], Table1[[#This Row],[Position]]
)</f>
        <v>16</v>
      </c>
      <c r="AM3757" t="str" cm="1">
        <f t="array" ref="AM37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758" spans="1:39" x14ac:dyDescent="0.2">
      <c r="A3758" t="str">
        <f>TEXT(Table1[[#This Row],[Date]],"yyyymmdd") &amp; "_" &amp; (LEFT(D3758,3) &amp; "_" &amp; LEFT(E3758,3) &amp; "_" &amp; (Table1[[#This Row],[Game_no.]]))</f>
        <v>20260329_UC_Wes_2</v>
      </c>
      <c r="B3758" s="1">
        <v>46110</v>
      </c>
      <c r="C3758" s="3">
        <v>2</v>
      </c>
      <c r="D3758" t="s">
        <v>201</v>
      </c>
      <c r="E3758" t="s">
        <v>152</v>
      </c>
      <c r="F3758" t="s">
        <v>152</v>
      </c>
      <c r="G3758" t="s">
        <v>201</v>
      </c>
      <c r="H3758" t="s">
        <v>160</v>
      </c>
      <c r="I3758" t="str">
        <f>TRIM(SUBSTITUTE(Table1[[#This Row],[Player]], " ", ""))</f>
        <v>M.Johnson</v>
      </c>
      <c r="J3758">
        <v>0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f t="shared" si="158"/>
        <v>0</v>
      </c>
      <c r="W3758" t="s">
        <v>73</v>
      </c>
      <c r="X3758" s="3"/>
      <c r="Y3758">
        <v>0</v>
      </c>
      <c r="AF3758">
        <f>Table1[[#This Row],[AB]]+Table1[[#This Row],[BB]]+Table1[[#This Row],[SF]]</f>
        <v>0</v>
      </c>
      <c r="AG3758">
        <f>Table1[[#This Row],[H]]+Table1[[#This Row],[BB]]</f>
        <v>0</v>
      </c>
      <c r="AH3758">
        <f>Table1[[#This Row],[H]]-Table1[[#This Row],[2B]]-Table1[[#This Row],[3B]]-Table1[[#This Row],[HR]]</f>
        <v>0</v>
      </c>
      <c r="AI3758" s="3">
        <f>IF(Table1[[#This Row],[Team_Game_Number]] &gt;_xlfn.MAXIFS(Table1[Team_Game_Number],Table1[Team],Table1[[#This Row],[Team]]) - 5,1,0)</f>
        <v>1</v>
      </c>
      <c r="AJ3758" cm="1">
        <f t="array" ref="AJ3758">MATCH(Table1[[#This Row],[Game_ID]],_xlfn.UNIQUE(_xlfn._xlws.FILTER(Table1[Game_ID],Table1[Team]=Table1[[#This Row],[Team]])),0)</f>
        <v>27</v>
      </c>
      <c r="AK3758">
        <f>IF(Table1[[#This Row],[Last5_Flag]]=1,1,0)</f>
        <v>1</v>
      </c>
      <c r="AL3758">
        <f>COUNTIFS(
    Table1[Player Name], Table1[[#This Row],[Player Name]],
    Table1[Position], Table1[[#This Row],[Position]]
)</f>
        <v>2</v>
      </c>
      <c r="AM3758" t="str" cm="1">
        <f t="array" ref="AM37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759" spans="1:39" x14ac:dyDescent="0.2">
      <c r="A3759" t="str">
        <f>TEXT(Table1[[#This Row],[Date]],"yyyymmdd") &amp; "_" &amp; (LEFT(D3759,3) &amp; "_" &amp; LEFT(E3759,3) &amp; "_" &amp; (Table1[[#This Row],[Game_no.]]))</f>
        <v>20260329_UC_Wes_2</v>
      </c>
      <c r="B3759" s="1">
        <v>46110</v>
      </c>
      <c r="C3759" s="3">
        <v>2</v>
      </c>
      <c r="D3759" t="s">
        <v>201</v>
      </c>
      <c r="E3759" t="s">
        <v>152</v>
      </c>
      <c r="F3759" t="s">
        <v>152</v>
      </c>
      <c r="G3759" t="s">
        <v>201</v>
      </c>
      <c r="H3759" t="s">
        <v>153</v>
      </c>
      <c r="I3759" t="str">
        <f>TRIM(SUBSTITUTE(Table1[[#This Row],[Player]], " ", ""))</f>
        <v>J.Morr</v>
      </c>
      <c r="J3759">
        <v>2</v>
      </c>
      <c r="K3759">
        <v>1</v>
      </c>
      <c r="L3759">
        <v>1</v>
      </c>
      <c r="M3759">
        <v>1</v>
      </c>
      <c r="N3759">
        <v>0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f t="shared" si="158"/>
        <v>1</v>
      </c>
      <c r="W3759" t="s">
        <v>53</v>
      </c>
      <c r="X3759" s="3">
        <v>6</v>
      </c>
      <c r="Y3759">
        <v>0</v>
      </c>
      <c r="AF3759">
        <f>Table1[[#This Row],[AB]]+Table1[[#This Row],[BB]]+Table1[[#This Row],[SF]]</f>
        <v>2</v>
      </c>
      <c r="AG3759">
        <f>Table1[[#This Row],[H]]+Table1[[#This Row],[BB]]</f>
        <v>1</v>
      </c>
      <c r="AH3759">
        <f>Table1[[#This Row],[H]]-Table1[[#This Row],[2B]]-Table1[[#This Row],[3B]]-Table1[[#This Row],[HR]]</f>
        <v>1</v>
      </c>
      <c r="AI3759" s="3">
        <f>IF(Table1[[#This Row],[Team_Game_Number]] &gt;_xlfn.MAXIFS(Table1[Team_Game_Number],Table1[Team],Table1[[#This Row],[Team]]) - 5,1,0)</f>
        <v>1</v>
      </c>
      <c r="AJ3759" cm="1">
        <f t="array" ref="AJ3759">MATCH(Table1[[#This Row],[Game_ID]],_xlfn.UNIQUE(_xlfn._xlws.FILTER(Table1[Game_ID],Table1[Team]=Table1[[#This Row],[Team]])),0)</f>
        <v>27</v>
      </c>
      <c r="AK3759">
        <f>IF(Table1[[#This Row],[Last5_Flag]]=1,1,0)</f>
        <v>1</v>
      </c>
      <c r="AL3759">
        <f>COUNTIFS(
    Table1[Player Name], Table1[[#This Row],[Player Name]],
    Table1[Position], Table1[[#This Row],[Position]]
)</f>
        <v>3</v>
      </c>
      <c r="AM3759" t="str" cm="1">
        <f t="array" ref="AM37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760" spans="1:39" x14ac:dyDescent="0.2">
      <c r="A3760" t="str">
        <f>TEXT(Table1[[#This Row],[Date]],"yyyymmdd") &amp; "_" &amp; (LEFT(D3760,3) &amp; "_" &amp; LEFT(E3760,3) &amp; "_" &amp; (Table1[[#This Row],[Game_no.]]))</f>
        <v>20260329_UC_Wes_2</v>
      </c>
      <c r="B3760" s="1">
        <v>46110</v>
      </c>
      <c r="C3760" s="3">
        <v>2</v>
      </c>
      <c r="D3760" t="s">
        <v>201</v>
      </c>
      <c r="E3760" t="s">
        <v>152</v>
      </c>
      <c r="F3760" t="s">
        <v>152</v>
      </c>
      <c r="G3760" t="s">
        <v>201</v>
      </c>
      <c r="H3760" t="s">
        <v>198</v>
      </c>
      <c r="I3760" t="str">
        <f>TRIM(SUBSTITUTE(Table1[[#This Row],[Player]], " ", ""))</f>
        <v>A.Pass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f t="shared" si="158"/>
        <v>0</v>
      </c>
      <c r="W3760" t="s">
        <v>53</v>
      </c>
      <c r="X3760" s="3">
        <v>6</v>
      </c>
      <c r="Y3760">
        <v>0</v>
      </c>
      <c r="AF3760">
        <f>Table1[[#This Row],[AB]]+Table1[[#This Row],[BB]]+Table1[[#This Row],[SF]]</f>
        <v>1</v>
      </c>
      <c r="AG3760">
        <f>Table1[[#This Row],[H]]+Table1[[#This Row],[BB]]</f>
        <v>0</v>
      </c>
      <c r="AH3760">
        <f>Table1[[#This Row],[H]]-Table1[[#This Row],[2B]]-Table1[[#This Row],[3B]]-Table1[[#This Row],[HR]]</f>
        <v>0</v>
      </c>
      <c r="AI3760" s="3">
        <f>IF(Table1[[#This Row],[Team_Game_Number]] &gt;_xlfn.MAXIFS(Table1[Team_Game_Number],Table1[Team],Table1[[#This Row],[Team]]) - 5,1,0)</f>
        <v>1</v>
      </c>
      <c r="AJ3760" cm="1">
        <f t="array" ref="AJ3760">MATCH(Table1[[#This Row],[Game_ID]],_xlfn.UNIQUE(_xlfn._xlws.FILTER(Table1[Game_ID],Table1[Team]=Table1[[#This Row],[Team]])),0)</f>
        <v>27</v>
      </c>
      <c r="AK3760">
        <f>IF(Table1[[#This Row],[Last5_Flag]]=1,1,0)</f>
        <v>1</v>
      </c>
      <c r="AL3760">
        <f>COUNTIFS(
    Table1[Player Name], Table1[[#This Row],[Player Name]],
    Table1[Position], Table1[[#This Row],[Position]]
)</f>
        <v>1</v>
      </c>
      <c r="AM3760" t="str" cm="1">
        <f t="array" ref="AM37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761" spans="1:39" x14ac:dyDescent="0.2">
      <c r="A3761" t="str">
        <f>TEXT(Table1[[#This Row],[Date]],"yyyymmdd") &amp; "_" &amp; (LEFT(D3761,3) &amp; "_" &amp; LEFT(E3761,3) &amp; "_" &amp; (Table1[[#This Row],[Game_no.]]))</f>
        <v>20260329_UC_Wes_2</v>
      </c>
      <c r="B3761" s="1">
        <v>46110</v>
      </c>
      <c r="C3761" s="3">
        <v>2</v>
      </c>
      <c r="D3761" t="s">
        <v>201</v>
      </c>
      <c r="E3761" t="s">
        <v>152</v>
      </c>
      <c r="F3761" t="s">
        <v>152</v>
      </c>
      <c r="G3761" t="s">
        <v>201</v>
      </c>
      <c r="H3761" t="s">
        <v>155</v>
      </c>
      <c r="I3761" t="str">
        <f>TRIM(SUBSTITUTE(Table1[[#This Row],[Player]], " ", ""))</f>
        <v>S.Harris</v>
      </c>
      <c r="J3761">
        <v>3</v>
      </c>
      <c r="K3761">
        <v>0</v>
      </c>
      <c r="L3761">
        <v>1</v>
      </c>
      <c r="M3761">
        <v>0</v>
      </c>
      <c r="N3761">
        <v>0</v>
      </c>
      <c r="O3761">
        <v>1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f t="shared" si="158"/>
        <v>3</v>
      </c>
      <c r="W3761" t="s">
        <v>54</v>
      </c>
      <c r="X3761" s="3">
        <v>7</v>
      </c>
      <c r="Y3761">
        <v>0</v>
      </c>
      <c r="AF3761">
        <f>Table1[[#This Row],[AB]]+Table1[[#This Row],[BB]]+Table1[[#This Row],[SF]]</f>
        <v>3</v>
      </c>
      <c r="AG3761">
        <f>Table1[[#This Row],[H]]+Table1[[#This Row],[BB]]</f>
        <v>1</v>
      </c>
      <c r="AH3761">
        <f>Table1[[#This Row],[H]]-Table1[[#This Row],[2B]]-Table1[[#This Row],[3B]]-Table1[[#This Row],[HR]]</f>
        <v>0</v>
      </c>
      <c r="AI3761" s="3">
        <f>IF(Table1[[#This Row],[Team_Game_Number]] &gt;_xlfn.MAXIFS(Table1[Team_Game_Number],Table1[Team],Table1[[#This Row],[Team]]) - 5,1,0)</f>
        <v>1</v>
      </c>
      <c r="AJ3761" cm="1">
        <f t="array" ref="AJ3761">MATCH(Table1[[#This Row],[Game_ID]],_xlfn.UNIQUE(_xlfn._xlws.FILTER(Table1[Game_ID],Table1[Team]=Table1[[#This Row],[Team]])),0)</f>
        <v>27</v>
      </c>
      <c r="AK3761">
        <f>IF(Table1[[#This Row],[Last5_Flag]]=1,1,0)</f>
        <v>1</v>
      </c>
      <c r="AL3761">
        <f>COUNTIFS(
    Table1[Player Name], Table1[[#This Row],[Player Name]],
    Table1[Position], Table1[[#This Row],[Position]]
)</f>
        <v>5</v>
      </c>
      <c r="AM3761" t="str" cm="1">
        <f t="array" ref="AM37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762" spans="1:39" x14ac:dyDescent="0.2">
      <c r="A3762" t="str">
        <f>TEXT(Table1[[#This Row],[Date]],"yyyymmdd") &amp; "_" &amp; (LEFT(D3762,3) &amp; "_" &amp; LEFT(E3762,3) &amp; "_" &amp; (Table1[[#This Row],[Game_no.]]))</f>
        <v>20260329_UC_Wes_2</v>
      </c>
      <c r="B3762" s="1">
        <v>46110</v>
      </c>
      <c r="C3762" s="3">
        <v>2</v>
      </c>
      <c r="D3762" t="s">
        <v>201</v>
      </c>
      <c r="E3762" t="s">
        <v>152</v>
      </c>
      <c r="F3762" t="s">
        <v>152</v>
      </c>
      <c r="G3762" t="s">
        <v>201</v>
      </c>
      <c r="H3762" t="s">
        <v>235</v>
      </c>
      <c r="I3762" t="str">
        <f>TRIM(SUBSTITUTE(Table1[[#This Row],[Player]], " ", ""))</f>
        <v>A.Tapman</v>
      </c>
      <c r="J3762">
        <v>3</v>
      </c>
      <c r="K3762">
        <v>0</v>
      </c>
      <c r="L3762">
        <v>1</v>
      </c>
      <c r="M3762">
        <v>0</v>
      </c>
      <c r="N3762">
        <v>0</v>
      </c>
      <c r="O3762">
        <v>2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f t="shared" si="158"/>
        <v>1</v>
      </c>
      <c r="W3762" t="s">
        <v>231</v>
      </c>
      <c r="X3762" s="3">
        <v>8</v>
      </c>
      <c r="Y3762">
        <v>0</v>
      </c>
      <c r="Z3762">
        <v>1</v>
      </c>
      <c r="AA3762">
        <v>5</v>
      </c>
      <c r="AB3762">
        <v>5</v>
      </c>
      <c r="AC3762">
        <v>5</v>
      </c>
      <c r="AD3762">
        <v>3</v>
      </c>
      <c r="AE3762">
        <v>0</v>
      </c>
      <c r="AF3762">
        <f>Table1[[#This Row],[AB]]+Table1[[#This Row],[BB]]+Table1[[#This Row],[SF]]</f>
        <v>3</v>
      </c>
      <c r="AG3762">
        <f>Table1[[#This Row],[H]]+Table1[[#This Row],[BB]]</f>
        <v>1</v>
      </c>
      <c r="AH3762">
        <f>Table1[[#This Row],[H]]-Table1[[#This Row],[2B]]-Table1[[#This Row],[3B]]-Table1[[#This Row],[HR]]</f>
        <v>1</v>
      </c>
      <c r="AI3762" s="3">
        <f>IF(Table1[[#This Row],[Team_Game_Number]] &gt;_xlfn.MAXIFS(Table1[Team_Game_Number],Table1[Team],Table1[[#This Row],[Team]]) - 5,1,0)</f>
        <v>1</v>
      </c>
      <c r="AJ3762" cm="1">
        <f t="array" ref="AJ3762">MATCH(Table1[[#This Row],[Game_ID]],_xlfn.UNIQUE(_xlfn._xlws.FILTER(Table1[Game_ID],Table1[Team]=Table1[[#This Row],[Team]])),0)</f>
        <v>27</v>
      </c>
      <c r="AK3762">
        <f>IF(Table1[[#This Row],[Last5_Flag]]=1,1,0)</f>
        <v>1</v>
      </c>
      <c r="AL3762">
        <f>COUNTIFS(
    Table1[Player Name], Table1[[#This Row],[Player Name]],
    Table1[Position], Table1[[#This Row],[Position]]
)</f>
        <v>1</v>
      </c>
      <c r="AM3762" t="str" cm="1">
        <f t="array" ref="AM37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763" spans="1:39" x14ac:dyDescent="0.2">
      <c r="A3763" t="str">
        <f>TEXT(Table1[[#This Row],[Date]],"yyyymmdd") &amp; "_" &amp; (LEFT(D3763,3) &amp; "_" &amp; LEFT(E3763,3) &amp; "_" &amp; (Table1[[#This Row],[Game_no.]]))</f>
        <v>20260329_UC_Wes_2</v>
      </c>
      <c r="B3763" s="1">
        <v>46110</v>
      </c>
      <c r="C3763" s="3">
        <v>2</v>
      </c>
      <c r="D3763" t="s">
        <v>201</v>
      </c>
      <c r="E3763" t="s">
        <v>152</v>
      </c>
      <c r="F3763" t="s">
        <v>152</v>
      </c>
      <c r="G3763" t="s">
        <v>201</v>
      </c>
      <c r="H3763" t="s">
        <v>191</v>
      </c>
      <c r="I3763" t="str">
        <f>TRIM(SUBSTITUTE(Table1[[#This Row],[Player]], " ", ""))</f>
        <v>R.Ward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f t="shared" si="158"/>
        <v>0</v>
      </c>
      <c r="W3763" t="s">
        <v>73</v>
      </c>
      <c r="X3763" s="3"/>
      <c r="Y3763">
        <v>0</v>
      </c>
      <c r="AF3763">
        <f>Table1[[#This Row],[AB]]+Table1[[#This Row],[BB]]+Table1[[#This Row],[SF]]</f>
        <v>0</v>
      </c>
      <c r="AG3763">
        <f>Table1[[#This Row],[H]]+Table1[[#This Row],[BB]]</f>
        <v>0</v>
      </c>
      <c r="AH3763">
        <f>Table1[[#This Row],[H]]-Table1[[#This Row],[2B]]-Table1[[#This Row],[3B]]-Table1[[#This Row],[HR]]</f>
        <v>0</v>
      </c>
      <c r="AI3763" s="3">
        <f>IF(Table1[[#This Row],[Team_Game_Number]] &gt;_xlfn.MAXIFS(Table1[Team_Game_Number],Table1[Team],Table1[[#This Row],[Team]]) - 5,1,0)</f>
        <v>1</v>
      </c>
      <c r="AJ3763" cm="1">
        <f t="array" ref="AJ3763">MATCH(Table1[[#This Row],[Game_ID]],_xlfn.UNIQUE(_xlfn._xlws.FILTER(Table1[Game_ID],Table1[Team]=Table1[[#This Row],[Team]])),0)</f>
        <v>27</v>
      </c>
      <c r="AK3763">
        <f>IF(Table1[[#This Row],[Last5_Flag]]=1,1,0)</f>
        <v>1</v>
      </c>
      <c r="AL3763">
        <f>COUNTIFS(
    Table1[Player Name], Table1[[#This Row],[Player Name]],
    Table1[Position], Table1[[#This Row],[Position]]
)</f>
        <v>20</v>
      </c>
      <c r="AM3763" t="str" cm="1">
        <f t="array" ref="AM37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64" spans="1:39" x14ac:dyDescent="0.2">
      <c r="A3764" t="str">
        <f>TEXT(Table1[[#This Row],[Date]],"yyyymmdd") &amp; "_" &amp; (LEFT(D3764,3) &amp; "_" &amp; LEFT(E3764,3) &amp; "_" &amp; (Table1[[#This Row],[Game_no.]]))</f>
        <v>20260329_UC_Wes_2</v>
      </c>
      <c r="B3764" s="1">
        <v>46110</v>
      </c>
      <c r="C3764" s="3">
        <v>2</v>
      </c>
      <c r="D3764" t="s">
        <v>201</v>
      </c>
      <c r="E3764" t="s">
        <v>152</v>
      </c>
      <c r="F3764" t="s">
        <v>152</v>
      </c>
      <c r="G3764" t="s">
        <v>201</v>
      </c>
      <c r="H3764" t="s">
        <v>194</v>
      </c>
      <c r="I3764" t="str">
        <f>TRIM(SUBSTITUTE(Table1[[#This Row],[Player]], " ", ""))</f>
        <v>C.Woody</v>
      </c>
      <c r="J3764">
        <v>2</v>
      </c>
      <c r="K3764">
        <v>0</v>
      </c>
      <c r="L3764">
        <v>1</v>
      </c>
      <c r="M3764">
        <v>1</v>
      </c>
      <c r="N3764">
        <v>0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f t="shared" si="158"/>
        <v>1</v>
      </c>
      <c r="W3764" t="s">
        <v>8</v>
      </c>
      <c r="X3764" s="3">
        <v>9</v>
      </c>
      <c r="Y3764">
        <v>0</v>
      </c>
      <c r="AF3764">
        <f>Table1[[#This Row],[AB]]+Table1[[#This Row],[BB]]+Table1[[#This Row],[SF]]</f>
        <v>2</v>
      </c>
      <c r="AG3764">
        <f>Table1[[#This Row],[H]]+Table1[[#This Row],[BB]]</f>
        <v>1</v>
      </c>
      <c r="AH3764">
        <f>Table1[[#This Row],[H]]-Table1[[#This Row],[2B]]-Table1[[#This Row],[3B]]-Table1[[#This Row],[HR]]</f>
        <v>1</v>
      </c>
      <c r="AI3764" s="3">
        <f>IF(Table1[[#This Row],[Team_Game_Number]] &gt;_xlfn.MAXIFS(Table1[Team_Game_Number],Table1[Team],Table1[[#This Row],[Team]]) - 5,1,0)</f>
        <v>1</v>
      </c>
      <c r="AJ3764" cm="1">
        <f t="array" ref="AJ3764">MATCH(Table1[[#This Row],[Game_ID]],_xlfn.UNIQUE(_xlfn._xlws.FILTER(Table1[Game_ID],Table1[Team]=Table1[[#This Row],[Team]])),0)</f>
        <v>27</v>
      </c>
      <c r="AK3764">
        <f>IF(Table1[[#This Row],[Last5_Flag]]=1,1,0)</f>
        <v>1</v>
      </c>
      <c r="AL3764">
        <f>COUNTIFS(
    Table1[Player Name], Table1[[#This Row],[Player Name]],
    Table1[Position], Table1[[#This Row],[Position]]
)</f>
        <v>5</v>
      </c>
      <c r="AM3764" t="str" cm="1">
        <f t="array" ref="AM37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765" spans="1:39" x14ac:dyDescent="0.2">
      <c r="A3765" t="str">
        <f>TEXT(Table1[[#This Row],[Date]],"yyyymmdd") &amp; "_" &amp; (LEFT(D3765,3) &amp; "_" &amp; LEFT(E3765,3) &amp; "_" &amp; (Table1[[#This Row],[Game_no.]]))</f>
        <v>20260329_UC_Wes_2</v>
      </c>
      <c r="B3765" s="1">
        <v>46110</v>
      </c>
      <c r="C3765" s="3">
        <v>2</v>
      </c>
      <c r="D3765" t="s">
        <v>201</v>
      </c>
      <c r="E3765" t="s">
        <v>152</v>
      </c>
      <c r="F3765" t="s">
        <v>152</v>
      </c>
      <c r="G3765" t="s">
        <v>201</v>
      </c>
      <c r="H3765" t="s">
        <v>196</v>
      </c>
      <c r="I3765" t="str">
        <f>TRIM(SUBSTITUTE(Table1[[#This Row],[Player]], " ", ""))</f>
        <v>D.Homer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f t="shared" si="158"/>
        <v>0</v>
      </c>
      <c r="W3765" t="s">
        <v>74</v>
      </c>
      <c r="X3765" s="3">
        <v>9</v>
      </c>
      <c r="Y3765">
        <v>0</v>
      </c>
      <c r="AF3765">
        <f>Table1[[#This Row],[AB]]+Table1[[#This Row],[BB]]+Table1[[#This Row],[SF]]</f>
        <v>1</v>
      </c>
      <c r="AG3765">
        <f>Table1[[#This Row],[H]]+Table1[[#This Row],[BB]]</f>
        <v>0</v>
      </c>
      <c r="AH3765">
        <f>Table1[[#This Row],[H]]-Table1[[#This Row],[2B]]-Table1[[#This Row],[3B]]-Table1[[#This Row],[HR]]</f>
        <v>0</v>
      </c>
      <c r="AI3765" s="3">
        <f>IF(Table1[[#This Row],[Team_Game_Number]] &gt;_xlfn.MAXIFS(Table1[Team_Game_Number],Table1[Team],Table1[[#This Row],[Team]]) - 5,1,0)</f>
        <v>1</v>
      </c>
      <c r="AJ3765" cm="1">
        <f t="array" ref="AJ3765">MATCH(Table1[[#This Row],[Game_ID]],_xlfn.UNIQUE(_xlfn._xlws.FILTER(Table1[Game_ID],Table1[Team]=Table1[[#This Row],[Team]])),0)</f>
        <v>27</v>
      </c>
      <c r="AK3765">
        <f>IF(Table1[[#This Row],[Last5_Flag]]=1,1,0)</f>
        <v>1</v>
      </c>
      <c r="AL3765">
        <f>COUNTIFS(
    Table1[Player Name], Table1[[#This Row],[Player Name]],
    Table1[Position], Table1[[#This Row],[Position]]
)</f>
        <v>5</v>
      </c>
      <c r="AM3765" t="str" cm="1">
        <f t="array" ref="AM37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766" spans="1:39" x14ac:dyDescent="0.2">
      <c r="A3766" t="str">
        <f>TEXT(Table1[[#This Row],[Date]],"yyyymmdd") &amp; "_" &amp; (LEFT(D3766,3) &amp; "_" &amp; LEFT(E3766,3) &amp; "_" &amp; (Table1[[#This Row],[Game_no.]]))</f>
        <v>20260329_UC_Wes_2</v>
      </c>
      <c r="B3766" s="1">
        <v>46110</v>
      </c>
      <c r="C3766" s="3">
        <v>2</v>
      </c>
      <c r="D3766" t="s">
        <v>201</v>
      </c>
      <c r="E3766" t="s">
        <v>152</v>
      </c>
      <c r="F3766" t="s">
        <v>152</v>
      </c>
      <c r="G3766" t="s">
        <v>201</v>
      </c>
      <c r="H3766" t="s">
        <v>328</v>
      </c>
      <c r="I3766" t="str">
        <f>TRIM(SUBSTITUTE(Table1[[#This Row],[Player]], " ", ""))</f>
        <v>C.Reece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f t="shared" si="158"/>
        <v>0</v>
      </c>
      <c r="W3766" t="s">
        <v>52</v>
      </c>
      <c r="X3766" s="3"/>
      <c r="Y3766">
        <v>0</v>
      </c>
      <c r="AF3766">
        <f>Table1[[#This Row],[AB]]+Table1[[#This Row],[BB]]+Table1[[#This Row],[SF]]</f>
        <v>0</v>
      </c>
      <c r="AG3766">
        <f>Table1[[#This Row],[H]]+Table1[[#This Row],[BB]]</f>
        <v>0</v>
      </c>
      <c r="AH3766">
        <f>Table1[[#This Row],[H]]-Table1[[#This Row],[2B]]-Table1[[#This Row],[3B]]-Table1[[#This Row],[HR]]</f>
        <v>0</v>
      </c>
      <c r="AI3766" s="3">
        <f>IF(Table1[[#This Row],[Team_Game_Number]] &gt;_xlfn.MAXIFS(Table1[Team_Game_Number],Table1[Team],Table1[[#This Row],[Team]]) - 5,1,0)</f>
        <v>1</v>
      </c>
      <c r="AJ3766" cm="1">
        <f t="array" ref="AJ3766">MATCH(Table1[[#This Row],[Game_ID]],_xlfn.UNIQUE(_xlfn._xlws.FILTER(Table1[Game_ID],Table1[Team]=Table1[[#This Row],[Team]])),0)</f>
        <v>27</v>
      </c>
      <c r="AK3766">
        <f>IF(Table1[[#This Row],[Last5_Flag]]=1,1,0)</f>
        <v>1</v>
      </c>
      <c r="AL3766">
        <f>COUNTIFS(
    Table1[Player Name], Table1[[#This Row],[Player Name]],
    Table1[Position], Table1[[#This Row],[Position]]
)</f>
        <v>10</v>
      </c>
      <c r="AM3766" t="str" cm="1">
        <f t="array" ref="AM37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767" spans="1:39" x14ac:dyDescent="0.2">
      <c r="A3767" t="str">
        <f>TEXT(Table1[[#This Row],[Date]],"yyyymmdd") &amp; "_" &amp; (LEFT(D3767,3) &amp; "_" &amp; LEFT(E3767,3) &amp; "_" &amp; (Table1[[#This Row],[Game_no.]]))</f>
        <v>20260329_Sal_Fai_2</v>
      </c>
      <c r="B3767" s="1">
        <v>46110</v>
      </c>
      <c r="C3767" s="3">
        <v>2</v>
      </c>
      <c r="D3767" t="s">
        <v>427</v>
      </c>
      <c r="E3767" t="s">
        <v>168</v>
      </c>
      <c r="F3767" t="s">
        <v>427</v>
      </c>
      <c r="G3767" t="s">
        <v>168</v>
      </c>
      <c r="H3767" t="s">
        <v>468</v>
      </c>
      <c r="I3767" t="str">
        <f>TRIM(SUBSTITUTE(Table1[[#This Row],[Player]], " ", ""))</f>
        <v>B.Ortiz</v>
      </c>
      <c r="J3767">
        <v>3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f t="shared" si="158"/>
        <v>0</v>
      </c>
      <c r="W3767" t="s">
        <v>48</v>
      </c>
      <c r="X3767" s="3">
        <v>1</v>
      </c>
      <c r="Y3767">
        <v>0</v>
      </c>
      <c r="AF3767">
        <f>Table1[[#This Row],[AB]]+Table1[[#This Row],[BB]]+Table1[[#This Row],[SF]]</f>
        <v>3</v>
      </c>
      <c r="AG3767">
        <f>Table1[[#This Row],[H]]+Table1[[#This Row],[BB]]</f>
        <v>0</v>
      </c>
      <c r="AH3767">
        <f>Table1[[#This Row],[H]]-Table1[[#This Row],[2B]]-Table1[[#This Row],[3B]]-Table1[[#This Row],[HR]]</f>
        <v>0</v>
      </c>
      <c r="AI3767" s="3">
        <f>IF(Table1[[#This Row],[Team_Game_Number]] &gt;_xlfn.MAXIFS(Table1[Team_Game_Number],Table1[Team],Table1[[#This Row],[Team]]) - 5,1,0)</f>
        <v>1</v>
      </c>
      <c r="AJ3767" cm="1">
        <f t="array" ref="AJ3767">MATCH(Table1[[#This Row],[Game_ID]],_xlfn.UNIQUE(_xlfn._xlws.FILTER(Table1[Game_ID],Table1[Team]=Table1[[#This Row],[Team]])),0)</f>
        <v>9</v>
      </c>
      <c r="AK3767">
        <f>IF(Table1[[#This Row],[Last5_Flag]]=1,1,0)</f>
        <v>1</v>
      </c>
      <c r="AL3767">
        <f>COUNTIFS(
    Table1[Player Name], Table1[[#This Row],[Player Name]],
    Table1[Position], Table1[[#This Row],[Position]]
)</f>
        <v>9</v>
      </c>
      <c r="AM3767" t="str" cm="1">
        <f t="array" ref="AM37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768" spans="1:39" x14ac:dyDescent="0.2">
      <c r="A3768" t="str">
        <f>TEXT(Table1[[#This Row],[Date]],"yyyymmdd") &amp; "_" &amp; (LEFT(D3768,3) &amp; "_" &amp; LEFT(E3768,3) &amp; "_" &amp; (Table1[[#This Row],[Game_no.]]))</f>
        <v>20260329_Sal_Fai_2</v>
      </c>
      <c r="B3768" s="1">
        <v>46110</v>
      </c>
      <c r="C3768" s="3">
        <v>2</v>
      </c>
      <c r="D3768" t="s">
        <v>427</v>
      </c>
      <c r="E3768" t="s">
        <v>168</v>
      </c>
      <c r="F3768" t="s">
        <v>427</v>
      </c>
      <c r="G3768" t="s">
        <v>168</v>
      </c>
      <c r="H3768" t="s">
        <v>473</v>
      </c>
      <c r="I3768" t="str">
        <f>TRIM(SUBSTITUTE(Table1[[#This Row],[Player]], " ", ""))</f>
        <v>B.Wise</v>
      </c>
      <c r="J3768">
        <v>3</v>
      </c>
      <c r="K3768">
        <v>0</v>
      </c>
      <c r="L3768">
        <v>2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f t="shared" si="158"/>
        <v>2</v>
      </c>
      <c r="W3768" t="s">
        <v>8</v>
      </c>
      <c r="X3768" s="3">
        <v>2</v>
      </c>
      <c r="Y3768">
        <v>0</v>
      </c>
      <c r="AF3768">
        <f>Table1[[#This Row],[AB]]+Table1[[#This Row],[BB]]+Table1[[#This Row],[SF]]</f>
        <v>3</v>
      </c>
      <c r="AG3768">
        <f>Table1[[#This Row],[H]]+Table1[[#This Row],[BB]]</f>
        <v>2</v>
      </c>
      <c r="AH3768">
        <f>Table1[[#This Row],[H]]-Table1[[#This Row],[2B]]-Table1[[#This Row],[3B]]-Table1[[#This Row],[HR]]</f>
        <v>2</v>
      </c>
      <c r="AI3768" s="3">
        <f>IF(Table1[[#This Row],[Team_Game_Number]] &gt;_xlfn.MAXIFS(Table1[Team_Game_Number],Table1[Team],Table1[[#This Row],[Team]]) - 5,1,0)</f>
        <v>1</v>
      </c>
      <c r="AJ3768" cm="1">
        <f t="array" ref="AJ3768">MATCH(Table1[[#This Row],[Game_ID]],_xlfn.UNIQUE(_xlfn._xlws.FILTER(Table1[Game_ID],Table1[Team]=Table1[[#This Row],[Team]])),0)</f>
        <v>9</v>
      </c>
      <c r="AK3768">
        <f>IF(Table1[[#This Row],[Last5_Flag]]=1,1,0)</f>
        <v>1</v>
      </c>
      <c r="AL3768">
        <f>COUNTIFS(
    Table1[Player Name], Table1[[#This Row],[Player Name]],
    Table1[Position], Table1[[#This Row],[Position]]
)</f>
        <v>6</v>
      </c>
      <c r="AM3768" t="str" cm="1">
        <f t="array" ref="AM37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769" spans="1:39" x14ac:dyDescent="0.2">
      <c r="A3769" t="str">
        <f>TEXT(Table1[[#This Row],[Date]],"yyyymmdd") &amp; "_" &amp; (LEFT(D3769,3) &amp; "_" &amp; LEFT(E3769,3) &amp; "_" &amp; (Table1[[#This Row],[Game_no.]]))</f>
        <v>20260329_Sal_Fai_2</v>
      </c>
      <c r="B3769" s="1">
        <v>46110</v>
      </c>
      <c r="C3769" s="3">
        <v>2</v>
      </c>
      <c r="D3769" t="s">
        <v>427</v>
      </c>
      <c r="E3769" t="s">
        <v>168</v>
      </c>
      <c r="F3769" t="s">
        <v>427</v>
      </c>
      <c r="G3769" t="s">
        <v>168</v>
      </c>
      <c r="H3769" t="s">
        <v>490</v>
      </c>
      <c r="I3769" t="str">
        <f>TRIM(SUBSTITUTE(Table1[[#This Row],[Player]], " ", ""))</f>
        <v>J.Gledhill</v>
      </c>
      <c r="J3769">
        <v>3</v>
      </c>
      <c r="K3769">
        <v>0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f t="shared" si="158"/>
        <v>0</v>
      </c>
      <c r="W3769" t="s">
        <v>50</v>
      </c>
      <c r="X3769" s="3">
        <v>2</v>
      </c>
      <c r="Y3769">
        <v>0</v>
      </c>
      <c r="AF3769">
        <f>Table1[[#This Row],[AB]]+Table1[[#This Row],[BB]]+Table1[[#This Row],[SF]]</f>
        <v>3</v>
      </c>
      <c r="AG3769">
        <f>Table1[[#This Row],[H]]+Table1[[#This Row],[BB]]</f>
        <v>0</v>
      </c>
      <c r="AH3769">
        <f>Table1[[#This Row],[H]]-Table1[[#This Row],[2B]]-Table1[[#This Row],[3B]]-Table1[[#This Row],[HR]]</f>
        <v>0</v>
      </c>
      <c r="AI3769" s="3">
        <f>IF(Table1[[#This Row],[Team_Game_Number]] &gt;_xlfn.MAXIFS(Table1[Team_Game_Number],Table1[Team],Table1[[#This Row],[Team]]) - 5,1,0)</f>
        <v>1</v>
      </c>
      <c r="AJ3769" cm="1">
        <f t="array" ref="AJ3769">MATCH(Table1[[#This Row],[Game_ID]],_xlfn.UNIQUE(_xlfn._xlws.FILTER(Table1[Game_ID],Table1[Team]=Table1[[#This Row],[Team]])),0)</f>
        <v>9</v>
      </c>
      <c r="AK3769">
        <f>IF(Table1[[#This Row],[Last5_Flag]]=1,1,0)</f>
        <v>1</v>
      </c>
      <c r="AL3769">
        <f>COUNTIFS(
    Table1[Player Name], Table1[[#This Row],[Player Name]],
    Table1[Position], Table1[[#This Row],[Position]]
)</f>
        <v>5</v>
      </c>
      <c r="AM3769" t="str" cm="1">
        <f t="array" ref="AM37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770" spans="1:39" x14ac:dyDescent="0.2">
      <c r="A3770" t="str">
        <f>TEXT(Table1[[#This Row],[Date]],"yyyymmdd") &amp; "_" &amp; (LEFT(D3770,3) &amp; "_" &amp; LEFT(E3770,3) &amp; "_" &amp; (Table1[[#This Row],[Game_no.]]))</f>
        <v>20260329_Sal_Fai_2</v>
      </c>
      <c r="B3770" s="1">
        <v>46110</v>
      </c>
      <c r="C3770" s="3">
        <v>2</v>
      </c>
      <c r="D3770" t="s">
        <v>427</v>
      </c>
      <c r="E3770" t="s">
        <v>168</v>
      </c>
      <c r="F3770" t="s">
        <v>427</v>
      </c>
      <c r="G3770" t="s">
        <v>168</v>
      </c>
      <c r="H3770" t="s">
        <v>474</v>
      </c>
      <c r="I3770" t="str">
        <f>TRIM(SUBSTITUTE(Table1[[#This Row],[Player]], " ", ""))</f>
        <v>A.Jacobs</v>
      </c>
      <c r="J3770">
        <v>2</v>
      </c>
      <c r="K3770">
        <v>0</v>
      </c>
      <c r="L3770">
        <v>1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f t="shared" si="158"/>
        <v>1</v>
      </c>
      <c r="W3770" t="s">
        <v>43</v>
      </c>
      <c r="X3770" s="3">
        <v>4</v>
      </c>
      <c r="Y3770">
        <v>0</v>
      </c>
      <c r="AF3770">
        <f>Table1[[#This Row],[AB]]+Table1[[#This Row],[BB]]+Table1[[#This Row],[SF]]</f>
        <v>3</v>
      </c>
      <c r="AG3770">
        <f>Table1[[#This Row],[H]]+Table1[[#This Row],[BB]]</f>
        <v>2</v>
      </c>
      <c r="AH3770">
        <f>Table1[[#This Row],[H]]-Table1[[#This Row],[2B]]-Table1[[#This Row],[3B]]-Table1[[#This Row],[HR]]</f>
        <v>1</v>
      </c>
      <c r="AI3770" s="3">
        <f>IF(Table1[[#This Row],[Team_Game_Number]] &gt;_xlfn.MAXIFS(Table1[Team_Game_Number],Table1[Team],Table1[[#This Row],[Team]]) - 5,1,0)</f>
        <v>1</v>
      </c>
      <c r="AJ3770" cm="1">
        <f t="array" ref="AJ3770">MATCH(Table1[[#This Row],[Game_ID]],_xlfn.UNIQUE(_xlfn._xlws.FILTER(Table1[Game_ID],Table1[Team]=Table1[[#This Row],[Team]])),0)</f>
        <v>9</v>
      </c>
      <c r="AK3770">
        <f>IF(Table1[[#This Row],[Last5_Flag]]=1,1,0)</f>
        <v>1</v>
      </c>
      <c r="AL3770">
        <f>COUNTIFS(
    Table1[Player Name], Table1[[#This Row],[Player Name]],
    Table1[Position], Table1[[#This Row],[Position]]
)</f>
        <v>7</v>
      </c>
      <c r="AM3770" t="str" cm="1">
        <f t="array" ref="AM37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771" spans="1:39" x14ac:dyDescent="0.2">
      <c r="A3771" t="str">
        <f>TEXT(Table1[[#This Row],[Date]],"yyyymmdd") &amp; "_" &amp; (LEFT(D3771,3) &amp; "_" &amp; LEFT(E3771,3) &amp; "_" &amp; (Table1[[#This Row],[Game_no.]]))</f>
        <v>20260329_Sal_Fai_2</v>
      </c>
      <c r="B3771" s="1">
        <v>46110</v>
      </c>
      <c r="C3771" s="3">
        <v>2</v>
      </c>
      <c r="D3771" t="s">
        <v>427</v>
      </c>
      <c r="E3771" t="s">
        <v>168</v>
      </c>
      <c r="F3771" t="s">
        <v>427</v>
      </c>
      <c r="G3771" t="s">
        <v>168</v>
      </c>
      <c r="H3771" t="s">
        <v>489</v>
      </c>
      <c r="I3771" t="str">
        <f>TRIM(SUBSTITUTE(Table1[[#This Row],[Player]], " ", ""))</f>
        <v>A.King</v>
      </c>
      <c r="J3771">
        <v>0</v>
      </c>
      <c r="K3771">
        <v>1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f t="shared" si="158"/>
        <v>0</v>
      </c>
      <c r="W3771" t="s">
        <v>73</v>
      </c>
      <c r="X3771" s="3"/>
      <c r="Y3771">
        <v>0</v>
      </c>
      <c r="AF3771">
        <f>Table1[[#This Row],[AB]]+Table1[[#This Row],[BB]]+Table1[[#This Row],[SF]]</f>
        <v>0</v>
      </c>
      <c r="AG3771">
        <f>Table1[[#This Row],[H]]+Table1[[#This Row],[BB]]</f>
        <v>0</v>
      </c>
      <c r="AH3771">
        <f>Table1[[#This Row],[H]]-Table1[[#This Row],[2B]]-Table1[[#This Row],[3B]]-Table1[[#This Row],[HR]]</f>
        <v>0</v>
      </c>
      <c r="AI3771" s="3">
        <f>IF(Table1[[#This Row],[Team_Game_Number]] &gt;_xlfn.MAXIFS(Table1[Team_Game_Number],Table1[Team],Table1[[#This Row],[Team]]) - 5,1,0)</f>
        <v>1</v>
      </c>
      <c r="AJ3771" cm="1">
        <f t="array" ref="AJ3771">MATCH(Table1[[#This Row],[Game_ID]],_xlfn.UNIQUE(_xlfn._xlws.FILTER(Table1[Game_ID],Table1[Team]=Table1[[#This Row],[Team]])),0)</f>
        <v>9</v>
      </c>
      <c r="AK3771">
        <f>IF(Table1[[#This Row],[Last5_Flag]]=1,1,0)</f>
        <v>1</v>
      </c>
      <c r="AL3771">
        <f>COUNTIFS(
    Table1[Player Name], Table1[[#This Row],[Player Name]],
    Table1[Position], Table1[[#This Row],[Position]]
)</f>
        <v>7</v>
      </c>
      <c r="AM3771" t="str" cm="1">
        <f t="array" ref="AM37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72" spans="1:39" x14ac:dyDescent="0.2">
      <c r="A3772" t="str">
        <f>TEXT(Table1[[#This Row],[Date]],"yyyymmdd") &amp; "_" &amp; (LEFT(D3772,3) &amp; "_" &amp; LEFT(E3772,3) &amp; "_" &amp; (Table1[[#This Row],[Game_no.]]))</f>
        <v>20260329_Sal_Fai_2</v>
      </c>
      <c r="B3772" s="1">
        <v>46110</v>
      </c>
      <c r="C3772" s="3">
        <v>2</v>
      </c>
      <c r="D3772" t="s">
        <v>427</v>
      </c>
      <c r="E3772" t="s">
        <v>168</v>
      </c>
      <c r="F3772" t="s">
        <v>427</v>
      </c>
      <c r="G3772" t="s">
        <v>168</v>
      </c>
      <c r="H3772" t="s">
        <v>482</v>
      </c>
      <c r="I3772" t="str">
        <f>TRIM(SUBSTITUTE(Table1[[#This Row],[Player]], " ", ""))</f>
        <v>L.Grimm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f t="shared" si="158"/>
        <v>0</v>
      </c>
      <c r="W3772" t="s">
        <v>73</v>
      </c>
      <c r="X3772" s="3"/>
      <c r="Y3772">
        <v>0</v>
      </c>
      <c r="AF3772">
        <f>Table1[[#This Row],[AB]]+Table1[[#This Row],[BB]]+Table1[[#This Row],[SF]]</f>
        <v>0</v>
      </c>
      <c r="AG3772">
        <f>Table1[[#This Row],[H]]+Table1[[#This Row],[BB]]</f>
        <v>0</v>
      </c>
      <c r="AH3772">
        <f>Table1[[#This Row],[H]]-Table1[[#This Row],[2B]]-Table1[[#This Row],[3B]]-Table1[[#This Row],[HR]]</f>
        <v>0</v>
      </c>
      <c r="AI3772" s="3">
        <f>IF(Table1[[#This Row],[Team_Game_Number]] &gt;_xlfn.MAXIFS(Table1[Team_Game_Number],Table1[Team],Table1[[#This Row],[Team]]) - 5,1,0)</f>
        <v>1</v>
      </c>
      <c r="AJ3772" cm="1">
        <f t="array" ref="AJ3772">MATCH(Table1[[#This Row],[Game_ID]],_xlfn.UNIQUE(_xlfn._xlws.FILTER(Table1[Game_ID],Table1[Team]=Table1[[#This Row],[Team]])),0)</f>
        <v>9</v>
      </c>
      <c r="AK3772">
        <f>IF(Table1[[#This Row],[Last5_Flag]]=1,1,0)</f>
        <v>1</v>
      </c>
      <c r="AL3772">
        <f>COUNTIFS(
    Table1[Player Name], Table1[[#This Row],[Player Name]],
    Table1[Position], Table1[[#This Row],[Position]]
)</f>
        <v>3</v>
      </c>
      <c r="AM3772" t="str" cm="1">
        <f t="array" ref="AM37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73" spans="1:39" x14ac:dyDescent="0.2">
      <c r="A3773" t="str">
        <f>TEXT(Table1[[#This Row],[Date]],"yyyymmdd") &amp; "_" &amp; (LEFT(D3773,3) &amp; "_" &amp; LEFT(E3773,3) &amp; "_" &amp; (Table1[[#This Row],[Game_no.]]))</f>
        <v>20260329_Sal_Fai_2</v>
      </c>
      <c r="B3773" s="1">
        <v>46110</v>
      </c>
      <c r="C3773" s="3">
        <v>2</v>
      </c>
      <c r="D3773" t="s">
        <v>427</v>
      </c>
      <c r="E3773" t="s">
        <v>168</v>
      </c>
      <c r="F3773" t="s">
        <v>427</v>
      </c>
      <c r="G3773" t="s">
        <v>168</v>
      </c>
      <c r="H3773" t="s">
        <v>471</v>
      </c>
      <c r="I3773" t="str">
        <f>TRIM(SUBSTITUTE(Table1[[#This Row],[Player]], " ", ""))</f>
        <v>K.Lemley</v>
      </c>
      <c r="J3773">
        <v>3</v>
      </c>
      <c r="K3773">
        <v>0</v>
      </c>
      <c r="L3773">
        <v>0</v>
      </c>
      <c r="M3773">
        <v>0</v>
      </c>
      <c r="N3773">
        <v>0</v>
      </c>
      <c r="O3773">
        <v>2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f t="shared" si="158"/>
        <v>0</v>
      </c>
      <c r="W3773" t="s">
        <v>58</v>
      </c>
      <c r="X3773" s="3">
        <v>5</v>
      </c>
      <c r="Y3773">
        <v>0</v>
      </c>
      <c r="Z3773">
        <v>7</v>
      </c>
      <c r="AA3773">
        <v>8</v>
      </c>
      <c r="AB3773">
        <v>5</v>
      </c>
      <c r="AC3773">
        <v>5</v>
      </c>
      <c r="AD3773">
        <v>3</v>
      </c>
      <c r="AE3773">
        <v>5</v>
      </c>
      <c r="AF3773">
        <f>Table1[[#This Row],[AB]]+Table1[[#This Row],[BB]]+Table1[[#This Row],[SF]]</f>
        <v>3</v>
      </c>
      <c r="AG3773">
        <f>Table1[[#This Row],[H]]+Table1[[#This Row],[BB]]</f>
        <v>0</v>
      </c>
      <c r="AH3773">
        <f>Table1[[#This Row],[H]]-Table1[[#This Row],[2B]]-Table1[[#This Row],[3B]]-Table1[[#This Row],[HR]]</f>
        <v>0</v>
      </c>
      <c r="AI3773" s="3">
        <f>IF(Table1[[#This Row],[Team_Game_Number]] &gt;_xlfn.MAXIFS(Table1[Team_Game_Number],Table1[Team],Table1[[#This Row],[Team]]) - 5,1,0)</f>
        <v>1</v>
      </c>
      <c r="AJ3773" cm="1">
        <f t="array" ref="AJ3773">MATCH(Table1[[#This Row],[Game_ID]],_xlfn.UNIQUE(_xlfn._xlws.FILTER(Table1[Game_ID],Table1[Team]=Table1[[#This Row],[Team]])),0)</f>
        <v>9</v>
      </c>
      <c r="AK3773">
        <f>IF(Table1[[#This Row],[Last5_Flag]]=1,1,0)</f>
        <v>1</v>
      </c>
      <c r="AL3773">
        <f>COUNTIFS(
    Table1[Player Name], Table1[[#This Row],[Player Name]],
    Table1[Position], Table1[[#This Row],[Position]]
)</f>
        <v>5</v>
      </c>
      <c r="AM3773" t="str" cm="1">
        <f t="array" ref="AM37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774" spans="1:39" x14ac:dyDescent="0.2">
      <c r="A3774" t="str">
        <f>TEXT(Table1[[#This Row],[Date]],"yyyymmdd") &amp; "_" &amp; (LEFT(D3774,3) &amp; "_" &amp; LEFT(E3774,3) &amp; "_" &amp; (Table1[[#This Row],[Game_no.]]))</f>
        <v>20260329_Sal_Fai_2</v>
      </c>
      <c r="B3774" s="1">
        <v>46110</v>
      </c>
      <c r="C3774" s="3">
        <v>2</v>
      </c>
      <c r="D3774" t="s">
        <v>427</v>
      </c>
      <c r="E3774" t="s">
        <v>168</v>
      </c>
      <c r="F3774" t="s">
        <v>427</v>
      </c>
      <c r="G3774" t="s">
        <v>168</v>
      </c>
      <c r="H3774" t="s">
        <v>480</v>
      </c>
      <c r="I3774" t="str">
        <f>TRIM(SUBSTITUTE(Table1[[#This Row],[Player]], " ", ""))</f>
        <v>A.Shrieve</v>
      </c>
      <c r="J3774">
        <v>2</v>
      </c>
      <c r="K3774">
        <v>0</v>
      </c>
      <c r="L3774">
        <v>1</v>
      </c>
      <c r="M3774">
        <v>0</v>
      </c>
      <c r="N3774">
        <v>1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f t="shared" si="158"/>
        <v>3</v>
      </c>
      <c r="W3774" t="s">
        <v>53</v>
      </c>
      <c r="X3774" s="3">
        <v>6</v>
      </c>
      <c r="Y3774">
        <v>0</v>
      </c>
      <c r="AF3774">
        <f>Table1[[#This Row],[AB]]+Table1[[#This Row],[BB]]+Table1[[#This Row],[SF]]</f>
        <v>3</v>
      </c>
      <c r="AG3774">
        <f>Table1[[#This Row],[H]]+Table1[[#This Row],[BB]]</f>
        <v>2</v>
      </c>
      <c r="AH3774">
        <f>Table1[[#This Row],[H]]-Table1[[#This Row],[2B]]-Table1[[#This Row],[3B]]-Table1[[#This Row],[HR]]</f>
        <v>0</v>
      </c>
      <c r="AI3774" s="3">
        <f>IF(Table1[[#This Row],[Team_Game_Number]] &gt;_xlfn.MAXIFS(Table1[Team_Game_Number],Table1[Team],Table1[[#This Row],[Team]]) - 5,1,0)</f>
        <v>1</v>
      </c>
      <c r="AJ3774" cm="1">
        <f t="array" ref="AJ3774">MATCH(Table1[[#This Row],[Game_ID]],_xlfn.UNIQUE(_xlfn._xlws.FILTER(Table1[Game_ID],Table1[Team]=Table1[[#This Row],[Team]])),0)</f>
        <v>9</v>
      </c>
      <c r="AK3774">
        <f>IF(Table1[[#This Row],[Last5_Flag]]=1,1,0)</f>
        <v>1</v>
      </c>
      <c r="AL3774">
        <f>COUNTIFS(
    Table1[Player Name], Table1[[#This Row],[Player Name]],
    Table1[Position], Table1[[#This Row],[Position]]
)</f>
        <v>4</v>
      </c>
      <c r="AM3774" t="str" cm="1">
        <f t="array" ref="AM37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775" spans="1:39" x14ac:dyDescent="0.2">
      <c r="A3775" t="str">
        <f>TEXT(Table1[[#This Row],[Date]],"yyyymmdd") &amp; "_" &amp; (LEFT(D3775,3) &amp; "_" &amp; LEFT(E3775,3) &amp; "_" &amp; (Table1[[#This Row],[Game_no.]]))</f>
        <v>20260329_Sal_Fai_2</v>
      </c>
      <c r="B3775" s="1">
        <v>46110</v>
      </c>
      <c r="C3775" s="3">
        <v>2</v>
      </c>
      <c r="D3775" t="s">
        <v>427</v>
      </c>
      <c r="E3775" t="s">
        <v>168</v>
      </c>
      <c r="F3775" t="s">
        <v>427</v>
      </c>
      <c r="G3775" t="s">
        <v>168</v>
      </c>
      <c r="H3775" t="s">
        <v>504</v>
      </c>
      <c r="I3775" t="str">
        <f>TRIM(SUBSTITUTE(Table1[[#This Row],[Player]], " ", ""))</f>
        <v>A.Valverde</v>
      </c>
      <c r="J3775">
        <v>1</v>
      </c>
      <c r="K3775">
        <v>0</v>
      </c>
      <c r="L3775">
        <v>0</v>
      </c>
      <c r="M3775">
        <v>1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f t="shared" si="158"/>
        <v>0</v>
      </c>
      <c r="W3775" t="s">
        <v>7</v>
      </c>
      <c r="X3775" s="3">
        <v>7</v>
      </c>
      <c r="Y3775">
        <v>0</v>
      </c>
      <c r="AF3775">
        <f>Table1[[#This Row],[AB]]+Table1[[#This Row],[BB]]+Table1[[#This Row],[SF]]</f>
        <v>3</v>
      </c>
      <c r="AG3775">
        <f>Table1[[#This Row],[H]]+Table1[[#This Row],[BB]]</f>
        <v>1</v>
      </c>
      <c r="AH3775">
        <f>Table1[[#This Row],[H]]-Table1[[#This Row],[2B]]-Table1[[#This Row],[3B]]-Table1[[#This Row],[HR]]</f>
        <v>0</v>
      </c>
      <c r="AI3775" s="3">
        <f>IF(Table1[[#This Row],[Team_Game_Number]] &gt;_xlfn.MAXIFS(Table1[Team_Game_Number],Table1[Team],Table1[[#This Row],[Team]]) - 5,1,0)</f>
        <v>1</v>
      </c>
      <c r="AJ3775" cm="1">
        <f t="array" ref="AJ3775">MATCH(Table1[[#This Row],[Game_ID]],_xlfn.UNIQUE(_xlfn._xlws.FILTER(Table1[Game_ID],Table1[Team]=Table1[[#This Row],[Team]])),0)</f>
        <v>9</v>
      </c>
      <c r="AK3775">
        <f>IF(Table1[[#This Row],[Last5_Flag]]=1,1,0)</f>
        <v>1</v>
      </c>
      <c r="AL3775">
        <f>COUNTIFS(
    Table1[Player Name], Table1[[#This Row],[Player Name]],
    Table1[Position], Table1[[#This Row],[Position]]
)</f>
        <v>5</v>
      </c>
      <c r="AM3775" t="str" cm="1">
        <f t="array" ref="AM37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776" spans="1:39" x14ac:dyDescent="0.2">
      <c r="A3776" t="str">
        <f>TEXT(Table1[[#This Row],[Date]],"yyyymmdd") &amp; "_" &amp; (LEFT(D3776,3) &amp; "_" &amp; LEFT(E3776,3) &amp; "_" &amp; (Table1[[#This Row],[Game_no.]]))</f>
        <v>20260329_Sal_Fai_2</v>
      </c>
      <c r="B3776" s="1">
        <v>46110</v>
      </c>
      <c r="C3776" s="3">
        <v>2</v>
      </c>
      <c r="D3776" t="s">
        <v>427</v>
      </c>
      <c r="E3776" t="s">
        <v>168</v>
      </c>
      <c r="F3776" t="s">
        <v>427</v>
      </c>
      <c r="G3776" t="s">
        <v>168</v>
      </c>
      <c r="H3776" t="s">
        <v>481</v>
      </c>
      <c r="I3776" t="str">
        <f>TRIM(SUBSTITUTE(Table1[[#This Row],[Player]], " ", ""))</f>
        <v>L.McClung</v>
      </c>
      <c r="J3776">
        <v>3</v>
      </c>
      <c r="K3776">
        <v>0</v>
      </c>
      <c r="L3776">
        <v>0</v>
      </c>
      <c r="M3776">
        <v>0</v>
      </c>
      <c r="N3776">
        <v>0</v>
      </c>
      <c r="O3776">
        <v>2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f t="shared" si="158"/>
        <v>0</v>
      </c>
      <c r="W3776" t="s">
        <v>54</v>
      </c>
      <c r="X3776" s="3">
        <v>8</v>
      </c>
      <c r="Y3776">
        <v>0</v>
      </c>
      <c r="AF3776">
        <f>Table1[[#This Row],[AB]]+Table1[[#This Row],[BB]]+Table1[[#This Row],[SF]]</f>
        <v>3</v>
      </c>
      <c r="AG3776">
        <f>Table1[[#This Row],[H]]+Table1[[#This Row],[BB]]</f>
        <v>0</v>
      </c>
      <c r="AH3776">
        <f>Table1[[#This Row],[H]]-Table1[[#This Row],[2B]]-Table1[[#This Row],[3B]]-Table1[[#This Row],[HR]]</f>
        <v>0</v>
      </c>
      <c r="AI3776" s="3">
        <f>IF(Table1[[#This Row],[Team_Game_Number]] &gt;_xlfn.MAXIFS(Table1[Team_Game_Number],Table1[Team],Table1[[#This Row],[Team]]) - 5,1,0)</f>
        <v>1</v>
      </c>
      <c r="AJ3776" cm="1">
        <f t="array" ref="AJ3776">MATCH(Table1[[#This Row],[Game_ID]],_xlfn.UNIQUE(_xlfn._xlws.FILTER(Table1[Game_ID],Table1[Team]=Table1[[#This Row],[Team]])),0)</f>
        <v>9</v>
      </c>
      <c r="AK3776">
        <f>IF(Table1[[#This Row],[Last5_Flag]]=1,1,0)</f>
        <v>1</v>
      </c>
      <c r="AL3776">
        <f>COUNTIFS(
    Table1[Player Name], Table1[[#This Row],[Player Name]],
    Table1[Position], Table1[[#This Row],[Position]]
)</f>
        <v>3</v>
      </c>
      <c r="AM3776" t="str" cm="1">
        <f t="array" ref="AM37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777" spans="1:39" x14ac:dyDescent="0.2">
      <c r="A3777" t="str">
        <f>TEXT(Table1[[#This Row],[Date]],"yyyymmdd") &amp; "_" &amp; (LEFT(D3777,3) &amp; "_" &amp; LEFT(E3777,3) &amp; "_" &amp; (Table1[[#This Row],[Game_no.]]))</f>
        <v>20260329_Sal_Fai_2</v>
      </c>
      <c r="B3777" s="1">
        <v>46110</v>
      </c>
      <c r="C3777" s="3">
        <v>2</v>
      </c>
      <c r="D3777" t="s">
        <v>427</v>
      </c>
      <c r="E3777" t="s">
        <v>168</v>
      </c>
      <c r="F3777" t="s">
        <v>427</v>
      </c>
      <c r="G3777" t="s">
        <v>168</v>
      </c>
      <c r="H3777" t="s">
        <v>483</v>
      </c>
      <c r="I3777" t="str">
        <f>TRIM(SUBSTITUTE(Table1[[#This Row],[Player]], " ", ""))</f>
        <v>A.Schultz</v>
      </c>
      <c r="J3777">
        <v>1</v>
      </c>
      <c r="K3777">
        <v>0</v>
      </c>
      <c r="L3777">
        <v>0</v>
      </c>
      <c r="M3777">
        <v>0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f t="shared" si="158"/>
        <v>0</v>
      </c>
      <c r="W3777" t="s">
        <v>57</v>
      </c>
      <c r="X3777" s="3">
        <v>9</v>
      </c>
      <c r="Y3777">
        <v>0</v>
      </c>
      <c r="AF3777">
        <f>Table1[[#This Row],[AB]]+Table1[[#This Row],[BB]]+Table1[[#This Row],[SF]]</f>
        <v>2</v>
      </c>
      <c r="AG3777">
        <f>Table1[[#This Row],[H]]+Table1[[#This Row],[BB]]</f>
        <v>1</v>
      </c>
      <c r="AH3777">
        <f>Table1[[#This Row],[H]]-Table1[[#This Row],[2B]]-Table1[[#This Row],[3B]]-Table1[[#This Row],[HR]]</f>
        <v>0</v>
      </c>
      <c r="AI3777" s="3">
        <f>IF(Table1[[#This Row],[Team_Game_Number]] &gt;_xlfn.MAXIFS(Table1[Team_Game_Number],Table1[Team],Table1[[#This Row],[Team]]) - 5,1,0)</f>
        <v>1</v>
      </c>
      <c r="AJ3777" cm="1">
        <f t="array" ref="AJ3777">MATCH(Table1[[#This Row],[Game_ID]],_xlfn.UNIQUE(_xlfn._xlws.FILTER(Table1[Game_ID],Table1[Team]=Table1[[#This Row],[Team]])),0)</f>
        <v>9</v>
      </c>
      <c r="AK3777">
        <f>IF(Table1[[#This Row],[Last5_Flag]]=1,1,0)</f>
        <v>1</v>
      </c>
      <c r="AL3777">
        <f>COUNTIFS(
    Table1[Player Name], Table1[[#This Row],[Player Name]],
    Table1[Position], Table1[[#This Row],[Position]]
)</f>
        <v>6</v>
      </c>
      <c r="AM3777" t="str" cm="1">
        <f t="array" ref="AM37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778" spans="1:39" x14ac:dyDescent="0.2">
      <c r="A3778" t="str">
        <f>TEXT(Table1[[#This Row],[Date]],"yyyymmdd") &amp; "_" &amp; (LEFT(D3778,3) &amp; "_" &amp; LEFT(E3778,3) &amp; "_" &amp; (Table1[[#This Row],[Game_no.]]))</f>
        <v>20260329_Sal_Fai_2</v>
      </c>
      <c r="B3778" s="1">
        <v>46110</v>
      </c>
      <c r="C3778" s="3">
        <v>2</v>
      </c>
      <c r="D3778" t="s">
        <v>427</v>
      </c>
      <c r="E3778" t="s">
        <v>168</v>
      </c>
      <c r="F3778" t="s">
        <v>427</v>
      </c>
      <c r="G3778" t="s">
        <v>168</v>
      </c>
      <c r="H3778" t="s">
        <v>484</v>
      </c>
      <c r="I3778" t="str">
        <f>TRIM(SUBSTITUTE(Table1[[#This Row],[Player]], " ", ""))</f>
        <v>K.Ramey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f t="shared" si="158"/>
        <v>0</v>
      </c>
      <c r="W3778" t="s">
        <v>52</v>
      </c>
      <c r="X3778" s="3"/>
      <c r="Y3778">
        <v>0</v>
      </c>
      <c r="AF3778">
        <f>Table1[[#This Row],[AB]]+Table1[[#This Row],[BB]]+Table1[[#This Row],[SF]]</f>
        <v>0</v>
      </c>
      <c r="AG3778">
        <f>Table1[[#This Row],[H]]+Table1[[#This Row],[BB]]</f>
        <v>0</v>
      </c>
      <c r="AH3778">
        <f>Table1[[#This Row],[H]]-Table1[[#This Row],[2B]]-Table1[[#This Row],[3B]]-Table1[[#This Row],[HR]]</f>
        <v>0</v>
      </c>
      <c r="AI3778" s="3">
        <f>IF(Table1[[#This Row],[Team_Game_Number]] &gt;_xlfn.MAXIFS(Table1[Team_Game_Number],Table1[Team],Table1[[#This Row],[Team]]) - 5,1,0)</f>
        <v>1</v>
      </c>
      <c r="AJ3778" cm="1">
        <f t="array" ref="AJ3778">MATCH(Table1[[#This Row],[Game_ID]],_xlfn.UNIQUE(_xlfn._xlws.FILTER(Table1[Game_ID],Table1[Team]=Table1[[#This Row],[Team]])),0)</f>
        <v>9</v>
      </c>
      <c r="AK3778">
        <f>IF(Table1[[#This Row],[Last5_Flag]]=1,1,0)</f>
        <v>1</v>
      </c>
      <c r="AL3778">
        <f>COUNTIFS(
    Table1[Player Name], Table1[[#This Row],[Player Name]],
    Table1[Position], Table1[[#This Row],[Position]]
)</f>
        <v>5</v>
      </c>
      <c r="AM3778" t="str" cm="1">
        <f t="array" ref="AM37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779" spans="1:39" x14ac:dyDescent="0.2">
      <c r="A3779" t="str">
        <f>TEXT(Table1[[#This Row],[Date]],"yyyymmdd") &amp; "_" &amp; (LEFT(D3779,3) &amp; "_" &amp; LEFT(E3779,3) &amp; "_" &amp; (Table1[[#This Row],[Game_no.]]))</f>
        <v>20260329_Sal_Fai_2</v>
      </c>
      <c r="B3779" s="1">
        <v>46110</v>
      </c>
      <c r="C3779" s="3">
        <v>2</v>
      </c>
      <c r="D3779" t="s">
        <v>427</v>
      </c>
      <c r="E3779" t="s">
        <v>168</v>
      </c>
      <c r="F3779" t="s">
        <v>168</v>
      </c>
      <c r="G3779" t="s">
        <v>427</v>
      </c>
      <c r="H3779" t="s">
        <v>169</v>
      </c>
      <c r="I3779" t="str">
        <f>TRIM(SUBSTITUTE(Table1[[#This Row],[Player]], " ", ""))</f>
        <v>B.Hess</v>
      </c>
      <c r="J3779">
        <v>3</v>
      </c>
      <c r="K3779">
        <v>0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f t="shared" si="158"/>
        <v>0</v>
      </c>
      <c r="W3779" t="s">
        <v>54</v>
      </c>
      <c r="X3779" s="3">
        <v>1</v>
      </c>
      <c r="Y3779">
        <v>0</v>
      </c>
      <c r="AF3779">
        <f>Table1[[#This Row],[AB]]+Table1[[#This Row],[BB]]+Table1[[#This Row],[SF]]</f>
        <v>3</v>
      </c>
      <c r="AG3779">
        <f>Table1[[#This Row],[H]]+Table1[[#This Row],[BB]]</f>
        <v>0</v>
      </c>
      <c r="AH3779">
        <f>Table1[[#This Row],[H]]-Table1[[#This Row],[2B]]-Table1[[#This Row],[3B]]-Table1[[#This Row],[HR]]</f>
        <v>0</v>
      </c>
      <c r="AI3779" s="3">
        <f>IF(Table1[[#This Row],[Team_Game_Number]] &gt;_xlfn.MAXIFS(Table1[Team_Game_Number],Table1[Team],Table1[[#This Row],[Team]]) - 5,1,0)</f>
        <v>1</v>
      </c>
      <c r="AJ3779" cm="1">
        <f t="array" ref="AJ3779">MATCH(Table1[[#This Row],[Game_ID]],_xlfn.UNIQUE(_xlfn._xlws.FILTER(Table1[Game_ID],Table1[Team]=Table1[[#This Row],[Team]])),0)</f>
        <v>23</v>
      </c>
      <c r="AK3779">
        <f>IF(Table1[[#This Row],[Last5_Flag]]=1,1,0)</f>
        <v>1</v>
      </c>
      <c r="AL3779">
        <f>COUNTIFS(
    Table1[Player Name], Table1[[#This Row],[Player Name]],
    Table1[Position], Table1[[#This Row],[Position]]
)</f>
        <v>24</v>
      </c>
      <c r="AM3779" t="str" cm="1">
        <f t="array" ref="AM37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780" spans="1:39" x14ac:dyDescent="0.2">
      <c r="A3780" t="str">
        <f>TEXT(Table1[[#This Row],[Date]],"yyyymmdd") &amp; "_" &amp; (LEFT(D3780,3) &amp; "_" &amp; LEFT(E3780,3) &amp; "_" &amp; (Table1[[#This Row],[Game_no.]]))</f>
        <v>20260329_Sal_Fai_2</v>
      </c>
      <c r="B3780" s="1">
        <v>46110</v>
      </c>
      <c r="C3780" s="3">
        <v>2</v>
      </c>
      <c r="D3780" t="s">
        <v>427</v>
      </c>
      <c r="E3780" t="s">
        <v>168</v>
      </c>
      <c r="F3780" t="s">
        <v>168</v>
      </c>
      <c r="G3780" t="s">
        <v>427</v>
      </c>
      <c r="H3780" t="s">
        <v>175</v>
      </c>
      <c r="I3780" t="str">
        <f>TRIM(SUBSTITUTE(Table1[[#This Row],[Player]], " ", ""))</f>
        <v>K.Thomas</v>
      </c>
      <c r="J3780">
        <v>1</v>
      </c>
      <c r="K3780">
        <v>0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f t="shared" si="158"/>
        <v>0</v>
      </c>
      <c r="W3780" t="s">
        <v>74</v>
      </c>
      <c r="X3780" s="3">
        <v>1</v>
      </c>
      <c r="Y3780">
        <v>0</v>
      </c>
      <c r="AF3780">
        <f>Table1[[#This Row],[AB]]+Table1[[#This Row],[BB]]+Table1[[#This Row],[SF]]</f>
        <v>1</v>
      </c>
      <c r="AG3780">
        <f>Table1[[#This Row],[H]]+Table1[[#This Row],[BB]]</f>
        <v>0</v>
      </c>
      <c r="AH3780">
        <f>Table1[[#This Row],[H]]-Table1[[#This Row],[2B]]-Table1[[#This Row],[3B]]-Table1[[#This Row],[HR]]</f>
        <v>0</v>
      </c>
      <c r="AI3780" s="3">
        <f>IF(Table1[[#This Row],[Team_Game_Number]] &gt;_xlfn.MAXIFS(Table1[Team_Game_Number],Table1[Team],Table1[[#This Row],[Team]]) - 5,1,0)</f>
        <v>1</v>
      </c>
      <c r="AJ3780" cm="1">
        <f t="array" ref="AJ3780">MATCH(Table1[[#This Row],[Game_ID]],_xlfn.UNIQUE(_xlfn._xlws.FILTER(Table1[Game_ID],Table1[Team]=Table1[[#This Row],[Team]])),0)</f>
        <v>23</v>
      </c>
      <c r="AK3780">
        <f>IF(Table1[[#This Row],[Last5_Flag]]=1,1,0)</f>
        <v>1</v>
      </c>
      <c r="AL3780">
        <f>COUNTIFS(
    Table1[Player Name], Table1[[#This Row],[Player Name]],
    Table1[Position], Table1[[#This Row],[Position]]
)</f>
        <v>3</v>
      </c>
      <c r="AM3780" t="str" cm="1">
        <f t="array" ref="AM37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81" spans="1:39" x14ac:dyDescent="0.2">
      <c r="A3781" t="str">
        <f>TEXT(Table1[[#This Row],[Date]],"yyyymmdd") &amp; "_" &amp; (LEFT(D3781,3) &amp; "_" &amp; LEFT(E3781,3) &amp; "_" &amp; (Table1[[#This Row],[Game_no.]]))</f>
        <v>20260329_Sal_Fai_2</v>
      </c>
      <c r="B3781" s="1">
        <v>46110</v>
      </c>
      <c r="C3781" s="3">
        <v>2</v>
      </c>
      <c r="D3781" t="s">
        <v>427</v>
      </c>
      <c r="E3781" t="s">
        <v>168</v>
      </c>
      <c r="F3781" t="s">
        <v>168</v>
      </c>
      <c r="G3781" t="s">
        <v>427</v>
      </c>
      <c r="H3781" t="s">
        <v>173</v>
      </c>
      <c r="I3781" t="str">
        <f>TRIM(SUBSTITUTE(Table1[[#This Row],[Player]], " ", ""))</f>
        <v>A.Townsend</v>
      </c>
      <c r="J3781">
        <v>4</v>
      </c>
      <c r="K3781">
        <v>1</v>
      </c>
      <c r="L3781">
        <v>1</v>
      </c>
      <c r="M3781">
        <v>0</v>
      </c>
      <c r="N3781">
        <v>0</v>
      </c>
      <c r="O3781">
        <v>1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f t="shared" si="158"/>
        <v>1</v>
      </c>
      <c r="W3781" t="s">
        <v>57</v>
      </c>
      <c r="X3781" s="3">
        <v>2</v>
      </c>
      <c r="Y3781">
        <v>0</v>
      </c>
      <c r="AF3781">
        <f>Table1[[#This Row],[AB]]+Table1[[#This Row],[BB]]+Table1[[#This Row],[SF]]</f>
        <v>4</v>
      </c>
      <c r="AG3781">
        <f>Table1[[#This Row],[H]]+Table1[[#This Row],[BB]]</f>
        <v>1</v>
      </c>
      <c r="AH3781">
        <f>Table1[[#This Row],[H]]-Table1[[#This Row],[2B]]-Table1[[#This Row],[3B]]-Table1[[#This Row],[HR]]</f>
        <v>1</v>
      </c>
      <c r="AI3781" s="3">
        <f>IF(Table1[[#This Row],[Team_Game_Number]] &gt;_xlfn.MAXIFS(Table1[Team_Game_Number],Table1[Team],Table1[[#This Row],[Team]]) - 5,1,0)</f>
        <v>1</v>
      </c>
      <c r="AJ3781" cm="1">
        <f t="array" ref="AJ3781">MATCH(Table1[[#This Row],[Game_ID]],_xlfn.UNIQUE(_xlfn._xlws.FILTER(Table1[Game_ID],Table1[Team]=Table1[[#This Row],[Team]])),0)</f>
        <v>23</v>
      </c>
      <c r="AK3781">
        <f>IF(Table1[[#This Row],[Last5_Flag]]=1,1,0)</f>
        <v>1</v>
      </c>
      <c r="AL3781">
        <f>COUNTIFS(
    Table1[Player Name], Table1[[#This Row],[Player Name]],
    Table1[Position], Table1[[#This Row],[Position]]
)</f>
        <v>18</v>
      </c>
      <c r="AM3781" t="str" cm="1">
        <f t="array" ref="AM37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782" spans="1:39" x14ac:dyDescent="0.2">
      <c r="A3782" t="str">
        <f>TEXT(Table1[[#This Row],[Date]],"yyyymmdd") &amp; "_" &amp; (LEFT(D3782,3) &amp; "_" &amp; LEFT(E3782,3) &amp; "_" &amp; (Table1[[#This Row],[Game_no.]]))</f>
        <v>20260329_Sal_Fai_2</v>
      </c>
      <c r="B3782" s="1">
        <v>46110</v>
      </c>
      <c r="C3782" s="3">
        <v>2</v>
      </c>
      <c r="D3782" t="s">
        <v>427</v>
      </c>
      <c r="E3782" t="s">
        <v>168</v>
      </c>
      <c r="F3782" t="s">
        <v>168</v>
      </c>
      <c r="G3782" t="s">
        <v>427</v>
      </c>
      <c r="H3782" t="s">
        <v>172</v>
      </c>
      <c r="I3782" t="str">
        <f>TRIM(SUBSTITUTE(Table1[[#This Row],[Player]], " ", ""))</f>
        <v>E.Paul</v>
      </c>
      <c r="J3782">
        <v>3</v>
      </c>
      <c r="K3782">
        <v>2</v>
      </c>
      <c r="L3782">
        <v>1</v>
      </c>
      <c r="M3782">
        <v>0</v>
      </c>
      <c r="N3782">
        <v>1</v>
      </c>
      <c r="O3782">
        <v>1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f t="shared" ref="V3782:V3845" si="159">L3782*1+P3782*2+Q3782*3+R3782*4</f>
        <v>3</v>
      </c>
      <c r="W3782" t="s">
        <v>48</v>
      </c>
      <c r="X3782" s="3">
        <v>3</v>
      </c>
      <c r="Y3782">
        <v>0</v>
      </c>
      <c r="AF3782">
        <f>Table1[[#This Row],[AB]]+Table1[[#This Row],[BB]]+Table1[[#This Row],[SF]]</f>
        <v>4</v>
      </c>
      <c r="AG3782">
        <f>Table1[[#This Row],[H]]+Table1[[#This Row],[BB]]</f>
        <v>2</v>
      </c>
      <c r="AH3782">
        <f>Table1[[#This Row],[H]]-Table1[[#This Row],[2B]]-Table1[[#This Row],[3B]]-Table1[[#This Row],[HR]]</f>
        <v>0</v>
      </c>
      <c r="AI3782" s="3">
        <f>IF(Table1[[#This Row],[Team_Game_Number]] &gt;_xlfn.MAXIFS(Table1[Team_Game_Number],Table1[Team],Table1[[#This Row],[Team]]) - 5,1,0)</f>
        <v>1</v>
      </c>
      <c r="AJ3782" cm="1">
        <f t="array" ref="AJ3782">MATCH(Table1[[#This Row],[Game_ID]],_xlfn.UNIQUE(_xlfn._xlws.FILTER(Table1[Game_ID],Table1[Team]=Table1[[#This Row],[Team]])),0)</f>
        <v>23</v>
      </c>
      <c r="AK3782">
        <f>IF(Table1[[#This Row],[Last5_Flag]]=1,1,0)</f>
        <v>1</v>
      </c>
      <c r="AL3782">
        <f>COUNTIFS(
    Table1[Player Name], Table1[[#This Row],[Player Name]],
    Table1[Position], Table1[[#This Row],[Position]]
)</f>
        <v>24</v>
      </c>
      <c r="AM3782" t="str" cm="1">
        <f t="array" ref="AM37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783" spans="1:39" x14ac:dyDescent="0.2">
      <c r="A3783" t="str">
        <f>TEXT(Table1[[#This Row],[Date]],"yyyymmdd") &amp; "_" &amp; (LEFT(D3783,3) &amp; "_" &amp; LEFT(E3783,3) &amp; "_" &amp; (Table1[[#This Row],[Game_no.]]))</f>
        <v>20260329_Sal_Fai_2</v>
      </c>
      <c r="B3783" s="1">
        <v>46110</v>
      </c>
      <c r="C3783" s="3">
        <v>2</v>
      </c>
      <c r="D3783" t="s">
        <v>427</v>
      </c>
      <c r="E3783" t="s">
        <v>168</v>
      </c>
      <c r="F3783" t="s">
        <v>168</v>
      </c>
      <c r="G3783" t="s">
        <v>427</v>
      </c>
      <c r="H3783" t="s">
        <v>171</v>
      </c>
      <c r="I3783" t="str">
        <f>TRIM(SUBSTITUTE(Table1[[#This Row],[Player]], " ", ""))</f>
        <v>B.Marietta</v>
      </c>
      <c r="J3783">
        <v>4</v>
      </c>
      <c r="K3783">
        <v>1</v>
      </c>
      <c r="L3783">
        <v>3</v>
      </c>
      <c r="M3783">
        <v>3</v>
      </c>
      <c r="N3783">
        <v>0</v>
      </c>
      <c r="O3783">
        <v>0</v>
      </c>
      <c r="P3783">
        <v>1</v>
      </c>
      <c r="Q3783">
        <v>1</v>
      </c>
      <c r="R3783">
        <v>0</v>
      </c>
      <c r="S3783">
        <v>0</v>
      </c>
      <c r="T3783">
        <v>0</v>
      </c>
      <c r="U3783">
        <v>0</v>
      </c>
      <c r="V3783">
        <f t="shared" si="159"/>
        <v>8</v>
      </c>
      <c r="W3783" t="s">
        <v>117</v>
      </c>
      <c r="X3783" s="3">
        <v>4</v>
      </c>
      <c r="Y3783">
        <v>0</v>
      </c>
      <c r="AF3783">
        <f>Table1[[#This Row],[AB]]+Table1[[#This Row],[BB]]+Table1[[#This Row],[SF]]</f>
        <v>4</v>
      </c>
      <c r="AG3783">
        <f>Table1[[#This Row],[H]]+Table1[[#This Row],[BB]]</f>
        <v>3</v>
      </c>
      <c r="AH3783">
        <f>Table1[[#This Row],[H]]-Table1[[#This Row],[2B]]-Table1[[#This Row],[3B]]-Table1[[#This Row],[HR]]</f>
        <v>1</v>
      </c>
      <c r="AI3783" s="3">
        <f>IF(Table1[[#This Row],[Team_Game_Number]] &gt;_xlfn.MAXIFS(Table1[Team_Game_Number],Table1[Team],Table1[[#This Row],[Team]]) - 5,1,0)</f>
        <v>1</v>
      </c>
      <c r="AJ3783" cm="1">
        <f t="array" ref="AJ3783">MATCH(Table1[[#This Row],[Game_ID]],_xlfn.UNIQUE(_xlfn._xlws.FILTER(Table1[Game_ID],Table1[Team]=Table1[[#This Row],[Team]])),0)</f>
        <v>23</v>
      </c>
      <c r="AK3783">
        <f>IF(Table1[[#This Row],[Last5_Flag]]=1,1,0)</f>
        <v>1</v>
      </c>
      <c r="AL3783">
        <f>COUNTIFS(
    Table1[Player Name], Table1[[#This Row],[Player Name]],
    Table1[Position], Table1[[#This Row],[Position]]
)</f>
        <v>6</v>
      </c>
      <c r="AM3783" t="str" cm="1">
        <f t="array" ref="AM37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784" spans="1:39" x14ac:dyDescent="0.2">
      <c r="A3784" t="str">
        <f>TEXT(Table1[[#This Row],[Date]],"yyyymmdd") &amp; "_" &amp; (LEFT(D3784,3) &amp; "_" &amp; LEFT(E3784,3) &amp; "_" &amp; (Table1[[#This Row],[Game_no.]]))</f>
        <v>20260329_Sal_Fai_2</v>
      </c>
      <c r="B3784" s="1">
        <v>46110</v>
      </c>
      <c r="C3784" s="3">
        <v>2</v>
      </c>
      <c r="D3784" t="s">
        <v>427</v>
      </c>
      <c r="E3784" t="s">
        <v>168</v>
      </c>
      <c r="F3784" t="s">
        <v>168</v>
      </c>
      <c r="G3784" t="s">
        <v>427</v>
      </c>
      <c r="H3784" t="s">
        <v>334</v>
      </c>
      <c r="I3784" t="str">
        <f>TRIM(SUBSTITUTE(Table1[[#This Row],[Player]], " ", ""))</f>
        <v>G.Ramm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f t="shared" si="159"/>
        <v>0</v>
      </c>
      <c r="W3784" t="s">
        <v>73</v>
      </c>
      <c r="X3784" s="3"/>
      <c r="Y3784">
        <v>0</v>
      </c>
      <c r="AF3784">
        <f>Table1[[#This Row],[AB]]+Table1[[#This Row],[BB]]+Table1[[#This Row],[SF]]</f>
        <v>0</v>
      </c>
      <c r="AG3784">
        <f>Table1[[#This Row],[H]]+Table1[[#This Row],[BB]]</f>
        <v>0</v>
      </c>
      <c r="AH3784">
        <f>Table1[[#This Row],[H]]-Table1[[#This Row],[2B]]-Table1[[#This Row],[3B]]-Table1[[#This Row],[HR]]</f>
        <v>0</v>
      </c>
      <c r="AI3784" s="3">
        <f>IF(Table1[[#This Row],[Team_Game_Number]] &gt;_xlfn.MAXIFS(Table1[Team_Game_Number],Table1[Team],Table1[[#This Row],[Team]]) - 5,1,0)</f>
        <v>1</v>
      </c>
      <c r="AJ3784" cm="1">
        <f t="array" ref="AJ3784">MATCH(Table1[[#This Row],[Game_ID]],_xlfn.UNIQUE(_xlfn._xlws.FILTER(Table1[Game_ID],Table1[Team]=Table1[[#This Row],[Team]])),0)</f>
        <v>23</v>
      </c>
      <c r="AK3784">
        <f>IF(Table1[[#This Row],[Last5_Flag]]=1,1,0)</f>
        <v>1</v>
      </c>
      <c r="AL3784">
        <f>COUNTIFS(
    Table1[Player Name], Table1[[#This Row],[Player Name]],
    Table1[Position], Table1[[#This Row],[Position]]
)</f>
        <v>6</v>
      </c>
      <c r="AM3784" t="str" cm="1">
        <f t="array" ref="AM37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85" spans="1:39" x14ac:dyDescent="0.2">
      <c r="A3785" t="str">
        <f>TEXT(Table1[[#This Row],[Date]],"yyyymmdd") &amp; "_" &amp; (LEFT(D3785,3) &amp; "_" &amp; LEFT(E3785,3) &amp; "_" &amp; (Table1[[#This Row],[Game_no.]]))</f>
        <v>20260329_Sal_Fai_2</v>
      </c>
      <c r="B3785" s="1">
        <v>46110</v>
      </c>
      <c r="C3785" s="3">
        <v>2</v>
      </c>
      <c r="D3785" t="s">
        <v>427</v>
      </c>
      <c r="E3785" t="s">
        <v>168</v>
      </c>
      <c r="F3785" t="s">
        <v>168</v>
      </c>
      <c r="G3785" t="s">
        <v>427</v>
      </c>
      <c r="H3785" t="s">
        <v>174</v>
      </c>
      <c r="I3785" t="str">
        <f>TRIM(SUBSTITUTE(Table1[[#This Row],[Player]], " ", ""))</f>
        <v>A.Foresha</v>
      </c>
      <c r="J3785">
        <v>3</v>
      </c>
      <c r="K3785">
        <v>1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f t="shared" si="159"/>
        <v>0</v>
      </c>
      <c r="W3785" t="s">
        <v>43</v>
      </c>
      <c r="X3785" s="3">
        <v>5</v>
      </c>
      <c r="Y3785">
        <v>0</v>
      </c>
      <c r="AF3785">
        <f>Table1[[#This Row],[AB]]+Table1[[#This Row],[BB]]+Table1[[#This Row],[SF]]</f>
        <v>4</v>
      </c>
      <c r="AG3785">
        <f>Table1[[#This Row],[H]]+Table1[[#This Row],[BB]]</f>
        <v>1</v>
      </c>
      <c r="AH3785">
        <f>Table1[[#This Row],[H]]-Table1[[#This Row],[2B]]-Table1[[#This Row],[3B]]-Table1[[#This Row],[HR]]</f>
        <v>0</v>
      </c>
      <c r="AI3785" s="3">
        <f>IF(Table1[[#This Row],[Team_Game_Number]] &gt;_xlfn.MAXIFS(Table1[Team_Game_Number],Table1[Team],Table1[[#This Row],[Team]]) - 5,1,0)</f>
        <v>1</v>
      </c>
      <c r="AJ3785" cm="1">
        <f t="array" ref="AJ3785">MATCH(Table1[[#This Row],[Game_ID]],_xlfn.UNIQUE(_xlfn._xlws.FILTER(Table1[Game_ID],Table1[Team]=Table1[[#This Row],[Team]])),0)</f>
        <v>23</v>
      </c>
      <c r="AK3785">
        <f>IF(Table1[[#This Row],[Last5_Flag]]=1,1,0)</f>
        <v>1</v>
      </c>
      <c r="AL3785">
        <f>COUNTIFS(
    Table1[Player Name], Table1[[#This Row],[Player Name]],
    Table1[Position], Table1[[#This Row],[Position]]
)</f>
        <v>23</v>
      </c>
      <c r="AM3785" t="str" cm="1">
        <f t="array" ref="AM37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786" spans="1:39" x14ac:dyDescent="0.2">
      <c r="A3786" t="str">
        <f>TEXT(Table1[[#This Row],[Date]],"yyyymmdd") &amp; "_" &amp; (LEFT(D3786,3) &amp; "_" &amp; LEFT(E3786,3) &amp; "_" &amp; (Table1[[#This Row],[Game_no.]]))</f>
        <v>20260329_Sal_Fai_2</v>
      </c>
      <c r="B3786" s="1">
        <v>46110</v>
      </c>
      <c r="C3786" s="3">
        <v>2</v>
      </c>
      <c r="D3786" t="s">
        <v>427</v>
      </c>
      <c r="E3786" t="s">
        <v>168</v>
      </c>
      <c r="F3786" t="s">
        <v>168</v>
      </c>
      <c r="G3786" t="s">
        <v>427</v>
      </c>
      <c r="H3786" t="s">
        <v>179</v>
      </c>
      <c r="I3786" t="str">
        <f>TRIM(SUBSTITUTE(Table1[[#This Row],[Player]], " ", ""))</f>
        <v>J.McGill</v>
      </c>
      <c r="J3786">
        <v>3</v>
      </c>
      <c r="K3786">
        <v>0</v>
      </c>
      <c r="L3786">
        <v>3</v>
      </c>
      <c r="M3786">
        <v>1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f t="shared" si="159"/>
        <v>5</v>
      </c>
      <c r="W3786" t="s">
        <v>8</v>
      </c>
      <c r="X3786" s="3">
        <v>6</v>
      </c>
      <c r="Y3786">
        <v>0</v>
      </c>
      <c r="AF3786">
        <f>Table1[[#This Row],[AB]]+Table1[[#This Row],[BB]]+Table1[[#This Row],[SF]]</f>
        <v>3</v>
      </c>
      <c r="AG3786">
        <f>Table1[[#This Row],[H]]+Table1[[#This Row],[BB]]</f>
        <v>3</v>
      </c>
      <c r="AH3786">
        <f>Table1[[#This Row],[H]]-Table1[[#This Row],[2B]]-Table1[[#This Row],[3B]]-Table1[[#This Row],[HR]]</f>
        <v>2</v>
      </c>
      <c r="AI3786" s="3">
        <f>IF(Table1[[#This Row],[Team_Game_Number]] &gt;_xlfn.MAXIFS(Table1[Team_Game_Number],Table1[Team],Table1[[#This Row],[Team]]) - 5,1,0)</f>
        <v>1</v>
      </c>
      <c r="AJ3786" cm="1">
        <f t="array" ref="AJ3786">MATCH(Table1[[#This Row],[Game_ID]],_xlfn.UNIQUE(_xlfn._xlws.FILTER(Table1[Game_ID],Table1[Team]=Table1[[#This Row],[Team]])),0)</f>
        <v>23</v>
      </c>
      <c r="AK3786">
        <f>IF(Table1[[#This Row],[Last5_Flag]]=1,1,0)</f>
        <v>1</v>
      </c>
      <c r="AL3786">
        <f>COUNTIFS(
    Table1[Player Name], Table1[[#This Row],[Player Name]],
    Table1[Position], Table1[[#This Row],[Position]]
)</f>
        <v>22</v>
      </c>
      <c r="AM3786" t="str" cm="1">
        <f t="array" ref="AM37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787" spans="1:39" x14ac:dyDescent="0.2">
      <c r="A3787" t="str">
        <f>TEXT(Table1[[#This Row],[Date]],"yyyymmdd") &amp; "_" &amp; (LEFT(D3787,3) &amp; "_" &amp; LEFT(E3787,3) &amp; "_" &amp; (Table1[[#This Row],[Game_no.]]))</f>
        <v>20260329_Sal_Fai_2</v>
      </c>
      <c r="B3787" s="1">
        <v>46110</v>
      </c>
      <c r="C3787" s="3">
        <v>2</v>
      </c>
      <c r="D3787" t="s">
        <v>427</v>
      </c>
      <c r="E3787" t="s">
        <v>168</v>
      </c>
      <c r="F3787" t="s">
        <v>168</v>
      </c>
      <c r="G3787" t="s">
        <v>427</v>
      </c>
      <c r="H3787" t="s">
        <v>178</v>
      </c>
      <c r="I3787" t="str">
        <f>TRIM(SUBSTITUTE(Table1[[#This Row],[Player]], " ", ""))</f>
        <v>P.Matteson</v>
      </c>
      <c r="J3787">
        <v>2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f t="shared" si="159"/>
        <v>0</v>
      </c>
      <c r="W3787" t="s">
        <v>7</v>
      </c>
      <c r="X3787" s="3">
        <v>7</v>
      </c>
      <c r="Y3787">
        <v>0</v>
      </c>
      <c r="AF3787">
        <f>Table1[[#This Row],[AB]]+Table1[[#This Row],[BB]]+Table1[[#This Row],[SF]]</f>
        <v>2</v>
      </c>
      <c r="AG3787">
        <f>Table1[[#This Row],[H]]+Table1[[#This Row],[BB]]</f>
        <v>0</v>
      </c>
      <c r="AH3787">
        <f>Table1[[#This Row],[H]]-Table1[[#This Row],[2B]]-Table1[[#This Row],[3B]]-Table1[[#This Row],[HR]]</f>
        <v>0</v>
      </c>
      <c r="AI3787" s="3">
        <f>IF(Table1[[#This Row],[Team_Game_Number]] &gt;_xlfn.MAXIFS(Table1[Team_Game_Number],Table1[Team],Table1[[#This Row],[Team]]) - 5,1,0)</f>
        <v>1</v>
      </c>
      <c r="AJ3787" cm="1">
        <f t="array" ref="AJ3787">MATCH(Table1[[#This Row],[Game_ID]],_xlfn.UNIQUE(_xlfn._xlws.FILTER(Table1[Game_ID],Table1[Team]=Table1[[#This Row],[Team]])),0)</f>
        <v>23</v>
      </c>
      <c r="AK3787">
        <f>IF(Table1[[#This Row],[Last5_Flag]]=1,1,0)</f>
        <v>1</v>
      </c>
      <c r="AL3787">
        <f>COUNTIFS(
    Table1[Player Name], Table1[[#This Row],[Player Name]],
    Table1[Position], Table1[[#This Row],[Position]]
)</f>
        <v>23</v>
      </c>
      <c r="AM3787" t="str" cm="1">
        <f t="array" ref="AM37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788" spans="1:39" x14ac:dyDescent="0.2">
      <c r="A3788" t="str">
        <f>TEXT(Table1[[#This Row],[Date]],"yyyymmdd") &amp; "_" &amp; (LEFT(D3788,3) &amp; "_" &amp; LEFT(E3788,3) &amp; "_" &amp; (Table1[[#This Row],[Game_no.]]))</f>
        <v>20260329_Sal_Fai_2</v>
      </c>
      <c r="B3788" s="1">
        <v>46110</v>
      </c>
      <c r="C3788" s="3">
        <v>2</v>
      </c>
      <c r="D3788" t="s">
        <v>427</v>
      </c>
      <c r="E3788" t="s">
        <v>168</v>
      </c>
      <c r="F3788" t="s">
        <v>168</v>
      </c>
      <c r="G3788" t="s">
        <v>427</v>
      </c>
      <c r="H3788" t="s">
        <v>170</v>
      </c>
      <c r="I3788" t="str">
        <f>TRIM(SUBSTITUTE(Table1[[#This Row],[Player]], " ", ""))</f>
        <v>G.Bibb</v>
      </c>
      <c r="J3788">
        <v>2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f t="shared" si="159"/>
        <v>0</v>
      </c>
      <c r="W3788" t="s">
        <v>53</v>
      </c>
      <c r="X3788" s="3">
        <v>8</v>
      </c>
      <c r="Y3788">
        <v>0</v>
      </c>
      <c r="AF3788">
        <f>Table1[[#This Row],[AB]]+Table1[[#This Row],[BB]]+Table1[[#This Row],[SF]]</f>
        <v>2</v>
      </c>
      <c r="AG3788">
        <f>Table1[[#This Row],[H]]+Table1[[#This Row],[BB]]</f>
        <v>0</v>
      </c>
      <c r="AH3788">
        <f>Table1[[#This Row],[H]]-Table1[[#This Row],[2B]]-Table1[[#This Row],[3B]]-Table1[[#This Row],[HR]]</f>
        <v>0</v>
      </c>
      <c r="AI3788" s="3">
        <f>IF(Table1[[#This Row],[Team_Game_Number]] &gt;_xlfn.MAXIFS(Table1[Team_Game_Number],Table1[Team],Table1[[#This Row],[Team]]) - 5,1,0)</f>
        <v>1</v>
      </c>
      <c r="AJ3788" cm="1">
        <f t="array" ref="AJ3788">MATCH(Table1[[#This Row],[Game_ID]],_xlfn.UNIQUE(_xlfn._xlws.FILTER(Table1[Game_ID],Table1[Team]=Table1[[#This Row],[Team]])),0)</f>
        <v>23</v>
      </c>
      <c r="AK3788">
        <f>IF(Table1[[#This Row],[Last5_Flag]]=1,1,0)</f>
        <v>1</v>
      </c>
      <c r="AL3788">
        <f>COUNTIFS(
    Table1[Player Name], Table1[[#This Row],[Player Name]],
    Table1[Position], Table1[[#This Row],[Position]]
)</f>
        <v>20</v>
      </c>
      <c r="AM3788" t="str" cm="1">
        <f t="array" ref="AM37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789" spans="1:39" x14ac:dyDescent="0.2">
      <c r="A3789" t="str">
        <f>TEXT(Table1[[#This Row],[Date]],"yyyymmdd") &amp; "_" &amp; (LEFT(D3789,3) &amp; "_" &amp; LEFT(E3789,3) &amp; "_" &amp; (Table1[[#This Row],[Game_no.]]))</f>
        <v>20260329_Sal_Fai_2</v>
      </c>
      <c r="B3789" s="1">
        <v>46110</v>
      </c>
      <c r="C3789" s="3">
        <v>2</v>
      </c>
      <c r="D3789" t="s">
        <v>427</v>
      </c>
      <c r="E3789" t="s">
        <v>168</v>
      </c>
      <c r="F3789" t="s">
        <v>168</v>
      </c>
      <c r="G3789" t="s">
        <v>427</v>
      </c>
      <c r="H3789" t="s">
        <v>177</v>
      </c>
      <c r="I3789" t="str">
        <f>TRIM(SUBSTITUTE(Table1[[#This Row],[Player]], " ", ""))</f>
        <v>A.Nordling</v>
      </c>
      <c r="J3789">
        <v>1</v>
      </c>
      <c r="K3789">
        <v>0</v>
      </c>
      <c r="L3789">
        <v>0</v>
      </c>
      <c r="M3789">
        <v>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f t="shared" si="159"/>
        <v>0</v>
      </c>
      <c r="W3789" t="s">
        <v>74</v>
      </c>
      <c r="X3789" s="3">
        <v>8</v>
      </c>
      <c r="Y3789">
        <v>0</v>
      </c>
      <c r="AF3789">
        <f>Table1[[#This Row],[AB]]+Table1[[#This Row],[BB]]+Table1[[#This Row],[SF]]</f>
        <v>1</v>
      </c>
      <c r="AG3789">
        <f>Table1[[#This Row],[H]]+Table1[[#This Row],[BB]]</f>
        <v>0</v>
      </c>
      <c r="AH3789">
        <f>Table1[[#This Row],[H]]-Table1[[#This Row],[2B]]-Table1[[#This Row],[3B]]-Table1[[#This Row],[HR]]</f>
        <v>0</v>
      </c>
      <c r="AI3789" s="3">
        <f>IF(Table1[[#This Row],[Team_Game_Number]] &gt;_xlfn.MAXIFS(Table1[Team_Game_Number],Table1[Team],Table1[[#This Row],[Team]]) - 5,1,0)</f>
        <v>1</v>
      </c>
      <c r="AJ3789" cm="1">
        <f t="array" ref="AJ3789">MATCH(Table1[[#This Row],[Game_ID]],_xlfn.UNIQUE(_xlfn._xlws.FILTER(Table1[Game_ID],Table1[Team]=Table1[[#This Row],[Team]])),0)</f>
        <v>23</v>
      </c>
      <c r="AK3789">
        <f>IF(Table1[[#This Row],[Last5_Flag]]=1,1,0)</f>
        <v>1</v>
      </c>
      <c r="AL3789">
        <f>COUNTIFS(
    Table1[Player Name], Table1[[#This Row],[Player Name]],
    Table1[Position], Table1[[#This Row],[Position]]
)</f>
        <v>16</v>
      </c>
      <c r="AM3789" t="str" cm="1">
        <f t="array" ref="AM37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790" spans="1:39" x14ac:dyDescent="0.2">
      <c r="A3790" t="str">
        <f>TEXT(Table1[[#This Row],[Date]],"yyyymmdd") &amp; "_" &amp; (LEFT(D3790,3) &amp; "_" &amp; LEFT(E3790,3) &amp; "_" &amp; (Table1[[#This Row],[Game_no.]]))</f>
        <v>20260329_Sal_Fai_2</v>
      </c>
      <c r="B3790" s="1">
        <v>46110</v>
      </c>
      <c r="C3790" s="3">
        <v>2</v>
      </c>
      <c r="D3790" t="s">
        <v>427</v>
      </c>
      <c r="E3790" t="s">
        <v>168</v>
      </c>
      <c r="F3790" t="s">
        <v>168</v>
      </c>
      <c r="G3790" t="s">
        <v>427</v>
      </c>
      <c r="H3790" t="s">
        <v>180</v>
      </c>
      <c r="I3790" t="str">
        <f>TRIM(SUBSTITUTE(Table1[[#This Row],[Player]], " ", ""))</f>
        <v>A.Keilholz</v>
      </c>
      <c r="J3790">
        <v>2</v>
      </c>
      <c r="K3790">
        <v>0</v>
      </c>
      <c r="L3790">
        <v>0</v>
      </c>
      <c r="M3790">
        <v>0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f t="shared" si="159"/>
        <v>0</v>
      </c>
      <c r="W3790" t="s">
        <v>52</v>
      </c>
      <c r="X3790" s="3">
        <v>9</v>
      </c>
      <c r="Y3790">
        <v>0</v>
      </c>
      <c r="AF3790">
        <f>Table1[[#This Row],[AB]]+Table1[[#This Row],[BB]]+Table1[[#This Row],[SF]]</f>
        <v>3</v>
      </c>
      <c r="AG3790">
        <f>Table1[[#This Row],[H]]+Table1[[#This Row],[BB]]</f>
        <v>1</v>
      </c>
      <c r="AH3790">
        <f>Table1[[#This Row],[H]]-Table1[[#This Row],[2B]]-Table1[[#This Row],[3B]]-Table1[[#This Row],[HR]]</f>
        <v>0</v>
      </c>
      <c r="AI3790" s="3">
        <f>IF(Table1[[#This Row],[Team_Game_Number]] &gt;_xlfn.MAXIFS(Table1[Team_Game_Number],Table1[Team],Table1[[#This Row],[Team]]) - 5,1,0)</f>
        <v>1</v>
      </c>
      <c r="AJ3790" cm="1">
        <f t="array" ref="AJ3790">MATCH(Table1[[#This Row],[Game_ID]],_xlfn.UNIQUE(_xlfn._xlws.FILTER(Table1[Game_ID],Table1[Team]=Table1[[#This Row],[Team]])),0)</f>
        <v>23</v>
      </c>
      <c r="AK3790">
        <f>IF(Table1[[#This Row],[Last5_Flag]]=1,1,0)</f>
        <v>1</v>
      </c>
      <c r="AL3790">
        <f>COUNTIFS(
    Table1[Player Name], Table1[[#This Row],[Player Name]],
    Table1[Position], Table1[[#This Row],[Position]]
)</f>
        <v>24</v>
      </c>
      <c r="AM3790" t="str" cm="1">
        <f t="array" ref="AM37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791" spans="1:39" x14ac:dyDescent="0.2">
      <c r="A3791" t="str">
        <f>TEXT(Table1[[#This Row],[Date]],"yyyymmdd") &amp; "_" &amp; (LEFT(D3791,3) &amp; "_" &amp; LEFT(E3791,3) &amp; "_" &amp; (Table1[[#This Row],[Game_no.]]))</f>
        <v>20260329_Sal_Fai_2</v>
      </c>
      <c r="B3791" s="1">
        <v>46110</v>
      </c>
      <c r="C3791" s="3">
        <v>2</v>
      </c>
      <c r="D3791" t="s">
        <v>427</v>
      </c>
      <c r="E3791" t="s">
        <v>168</v>
      </c>
      <c r="F3791" t="s">
        <v>168</v>
      </c>
      <c r="G3791" t="s">
        <v>427</v>
      </c>
      <c r="H3791" t="s">
        <v>181</v>
      </c>
      <c r="I3791" t="str">
        <f>TRIM(SUBSTITUTE(Table1[[#This Row],[Player]], " ", ""))</f>
        <v>A.Thompson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f t="shared" si="159"/>
        <v>0</v>
      </c>
      <c r="W3791" t="s">
        <v>73</v>
      </c>
      <c r="X3791" s="3"/>
      <c r="Y3791">
        <v>0</v>
      </c>
      <c r="AF3791">
        <f>Table1[[#This Row],[AB]]+Table1[[#This Row],[BB]]+Table1[[#This Row],[SF]]</f>
        <v>0</v>
      </c>
      <c r="AG3791">
        <f>Table1[[#This Row],[H]]+Table1[[#This Row],[BB]]</f>
        <v>0</v>
      </c>
      <c r="AH3791">
        <f>Table1[[#This Row],[H]]-Table1[[#This Row],[2B]]-Table1[[#This Row],[3B]]-Table1[[#This Row],[HR]]</f>
        <v>0</v>
      </c>
      <c r="AI3791" s="3">
        <f>IF(Table1[[#This Row],[Team_Game_Number]] &gt;_xlfn.MAXIFS(Table1[Team_Game_Number],Table1[Team],Table1[[#This Row],[Team]]) - 5,1,0)</f>
        <v>1</v>
      </c>
      <c r="AJ3791" cm="1">
        <f t="array" ref="AJ3791">MATCH(Table1[[#This Row],[Game_ID]],_xlfn.UNIQUE(_xlfn._xlws.FILTER(Table1[Game_ID],Table1[Team]=Table1[[#This Row],[Team]])),0)</f>
        <v>23</v>
      </c>
      <c r="AK3791">
        <f>IF(Table1[[#This Row],[Last5_Flag]]=1,1,0)</f>
        <v>1</v>
      </c>
      <c r="AL3791">
        <f>COUNTIFS(
    Table1[Player Name], Table1[[#This Row],[Player Name]],
    Table1[Position], Table1[[#This Row],[Position]]
)</f>
        <v>4</v>
      </c>
      <c r="AM3791" t="str" cm="1">
        <f t="array" ref="AM37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92" spans="1:39" x14ac:dyDescent="0.2">
      <c r="A3792" t="str">
        <f>TEXT(Table1[[#This Row],[Date]],"yyyymmdd") &amp; "_" &amp; (LEFT(D3792,3) &amp; "_" &amp; LEFT(E3792,3) &amp; "_" &amp; (Table1[[#This Row],[Game_no.]]))</f>
        <v>20260329_Sal_Fai_2</v>
      </c>
      <c r="B3792" s="1">
        <v>46110</v>
      </c>
      <c r="C3792" s="3">
        <v>2</v>
      </c>
      <c r="D3792" t="s">
        <v>427</v>
      </c>
      <c r="E3792" t="s">
        <v>168</v>
      </c>
      <c r="F3792" t="s">
        <v>168</v>
      </c>
      <c r="G3792" t="s">
        <v>427</v>
      </c>
      <c r="H3792" t="s">
        <v>218</v>
      </c>
      <c r="I3792" t="str">
        <f>TRIM(SUBSTITUTE(Table1[[#This Row],[Player]], " ", ""))</f>
        <v>M.Wilson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f t="shared" si="159"/>
        <v>0</v>
      </c>
      <c r="W3792" t="s">
        <v>58</v>
      </c>
      <c r="X3792" s="3"/>
      <c r="Y3792">
        <v>0</v>
      </c>
      <c r="Z3792">
        <v>5.3330000000000002</v>
      </c>
      <c r="AA3792">
        <v>4</v>
      </c>
      <c r="AB3792">
        <v>1</v>
      </c>
      <c r="AC3792">
        <v>1</v>
      </c>
      <c r="AD3792">
        <v>1</v>
      </c>
      <c r="AE3792">
        <v>3</v>
      </c>
      <c r="AF3792">
        <f>Table1[[#This Row],[AB]]+Table1[[#This Row],[BB]]+Table1[[#This Row],[SF]]</f>
        <v>0</v>
      </c>
      <c r="AG3792">
        <f>Table1[[#This Row],[H]]+Table1[[#This Row],[BB]]</f>
        <v>0</v>
      </c>
      <c r="AH3792">
        <f>Table1[[#This Row],[H]]-Table1[[#This Row],[2B]]-Table1[[#This Row],[3B]]-Table1[[#This Row],[HR]]</f>
        <v>0</v>
      </c>
      <c r="AI3792" s="3">
        <f>IF(Table1[[#This Row],[Team_Game_Number]] &gt;_xlfn.MAXIFS(Table1[Team_Game_Number],Table1[Team],Table1[[#This Row],[Team]]) - 5,1,0)</f>
        <v>1</v>
      </c>
      <c r="AJ3792" cm="1">
        <f t="array" ref="AJ3792">MATCH(Table1[[#This Row],[Game_ID]],_xlfn.UNIQUE(_xlfn._xlws.FILTER(Table1[Game_ID],Table1[Team]=Table1[[#This Row],[Team]])),0)</f>
        <v>23</v>
      </c>
      <c r="AK3792">
        <f>IF(Table1[[#This Row],[Last5_Flag]]=1,1,0)</f>
        <v>1</v>
      </c>
      <c r="AL3792">
        <f>COUNTIFS(
    Table1[Player Name], Table1[[#This Row],[Player Name]],
    Table1[Position], Table1[[#This Row],[Position]]
)</f>
        <v>11</v>
      </c>
      <c r="AM3792" t="str" cm="1">
        <f t="array" ref="AM37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793" spans="1:39" x14ac:dyDescent="0.2">
      <c r="A3793" t="str">
        <f>TEXT(Table1[[#This Row],[Date]],"yyyymmdd") &amp; "_" &amp; (LEFT(D3793,3) &amp; "_" &amp; LEFT(E3793,3) &amp; "_" &amp; (Table1[[#This Row],[Game_no.]]))</f>
        <v>20260329_Sal_Fai_2</v>
      </c>
      <c r="B3793" s="1">
        <v>46110</v>
      </c>
      <c r="C3793" s="3">
        <v>2</v>
      </c>
      <c r="D3793" t="s">
        <v>427</v>
      </c>
      <c r="E3793" t="s">
        <v>168</v>
      </c>
      <c r="F3793" t="s">
        <v>168</v>
      </c>
      <c r="G3793" t="s">
        <v>427</v>
      </c>
      <c r="H3793" t="s">
        <v>219</v>
      </c>
      <c r="I3793" t="str">
        <f>TRIM(SUBSTITUTE(Table1[[#This Row],[Player]], " ", ""))</f>
        <v>P.Rusnak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f t="shared" si="159"/>
        <v>0</v>
      </c>
      <c r="W3793" t="s">
        <v>58</v>
      </c>
      <c r="X3793" s="3"/>
      <c r="Y3793">
        <v>0</v>
      </c>
      <c r="Z3793">
        <v>1.667</v>
      </c>
      <c r="AA3793">
        <v>0</v>
      </c>
      <c r="AB3793">
        <v>0</v>
      </c>
      <c r="AC3793">
        <v>0</v>
      </c>
      <c r="AD3793">
        <v>3</v>
      </c>
      <c r="AE3793">
        <v>2</v>
      </c>
      <c r="AF3793">
        <f>Table1[[#This Row],[AB]]+Table1[[#This Row],[BB]]+Table1[[#This Row],[SF]]</f>
        <v>0</v>
      </c>
      <c r="AG3793">
        <f>Table1[[#This Row],[H]]+Table1[[#This Row],[BB]]</f>
        <v>0</v>
      </c>
      <c r="AH3793">
        <f>Table1[[#This Row],[H]]-Table1[[#This Row],[2B]]-Table1[[#This Row],[3B]]-Table1[[#This Row],[HR]]</f>
        <v>0</v>
      </c>
      <c r="AI3793" s="3">
        <f>IF(Table1[[#This Row],[Team_Game_Number]] &gt;_xlfn.MAXIFS(Table1[Team_Game_Number],Table1[Team],Table1[[#This Row],[Team]]) - 5,1,0)</f>
        <v>1</v>
      </c>
      <c r="AJ3793" cm="1">
        <f t="array" ref="AJ3793">MATCH(Table1[[#This Row],[Game_ID]],_xlfn.UNIQUE(_xlfn._xlws.FILTER(Table1[Game_ID],Table1[Team]=Table1[[#This Row],[Team]])),0)</f>
        <v>23</v>
      </c>
      <c r="AK3793">
        <f>IF(Table1[[#This Row],[Last5_Flag]]=1,1,0)</f>
        <v>1</v>
      </c>
      <c r="AL3793">
        <f>COUNTIFS(
    Table1[Player Name], Table1[[#This Row],[Player Name]],
    Table1[Position], Table1[[#This Row],[Position]]
)</f>
        <v>11</v>
      </c>
      <c r="AM3793" t="str" cm="1">
        <f t="array" ref="AM37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794" spans="1:39" x14ac:dyDescent="0.2">
      <c r="A3794" t="str">
        <f>TEXT(Table1[[#This Row],[Date]],"yyyymmdd") &amp; "_" &amp; (LEFT(D3794,3) &amp; "_" &amp; LEFT(E3794,3) &amp; "_" &amp; (Table1[[#This Row],[Game_no.]]))</f>
        <v>20260329_Gle_D&amp;E_2</v>
      </c>
      <c r="B3794" s="1">
        <v>46110</v>
      </c>
      <c r="C3794" s="3">
        <v>2</v>
      </c>
      <c r="D3794" t="s">
        <v>71</v>
      </c>
      <c r="E3794" t="s">
        <v>42</v>
      </c>
      <c r="F3794" t="s">
        <v>71</v>
      </c>
      <c r="G3794" t="s">
        <v>42</v>
      </c>
      <c r="H3794" t="s">
        <v>78</v>
      </c>
      <c r="I3794" t="str">
        <f>TRIM(SUBSTITUTE(Table1[[#This Row],[Player]], " ", ""))</f>
        <v>S.McDaniels</v>
      </c>
      <c r="J3794">
        <v>2</v>
      </c>
      <c r="K3794">
        <v>1</v>
      </c>
      <c r="L3794">
        <v>0</v>
      </c>
      <c r="M3794">
        <v>1</v>
      </c>
      <c r="N3794">
        <v>1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f t="shared" si="159"/>
        <v>0</v>
      </c>
      <c r="W3794" t="s">
        <v>53</v>
      </c>
      <c r="X3794" s="3">
        <v>1</v>
      </c>
      <c r="Y3794">
        <v>0</v>
      </c>
      <c r="AF3794">
        <f>Table1[[#This Row],[AB]]+Table1[[#This Row],[BB]]+Table1[[#This Row],[SF]]</f>
        <v>4</v>
      </c>
      <c r="AG3794">
        <f>Table1[[#This Row],[H]]+Table1[[#This Row],[BB]]</f>
        <v>1</v>
      </c>
      <c r="AH3794">
        <f>Table1[[#This Row],[H]]-Table1[[#This Row],[2B]]-Table1[[#This Row],[3B]]-Table1[[#This Row],[HR]]</f>
        <v>0</v>
      </c>
      <c r="AI3794" s="3">
        <f>IF(Table1[[#This Row],[Team_Game_Number]] &gt;_xlfn.MAXIFS(Table1[Team_Game_Number],Table1[Team],Table1[[#This Row],[Team]]) - 5,1,0)</f>
        <v>1</v>
      </c>
      <c r="AJ3794" cm="1">
        <f t="array" ref="AJ3794">MATCH(Table1[[#This Row],[Game_ID]],_xlfn.UNIQUE(_xlfn._xlws.FILTER(Table1[Game_ID],Table1[Team]=Table1[[#This Row],[Team]])),0)</f>
        <v>30</v>
      </c>
      <c r="AK3794">
        <f>IF(Table1[[#This Row],[Last5_Flag]]=1,1,0)</f>
        <v>1</v>
      </c>
      <c r="AL3794">
        <f>COUNTIFS(
    Table1[Player Name], Table1[[#This Row],[Player Name]],
    Table1[Position], Table1[[#This Row],[Position]]
)</f>
        <v>30</v>
      </c>
      <c r="AM3794" t="str" cm="1">
        <f t="array" ref="AM37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795" spans="1:39" x14ac:dyDescent="0.2">
      <c r="A3795" t="str">
        <f>TEXT(Table1[[#This Row],[Date]],"yyyymmdd") &amp; "_" &amp; (LEFT(D3795,3) &amp; "_" &amp; LEFT(E3795,3) &amp; "_" &amp; (Table1[[#This Row],[Game_no.]]))</f>
        <v>20260329_Gle_D&amp;E_2</v>
      </c>
      <c r="B3795" s="1">
        <v>46110</v>
      </c>
      <c r="C3795" s="3">
        <v>2</v>
      </c>
      <c r="D3795" t="s">
        <v>71</v>
      </c>
      <c r="E3795" t="s">
        <v>42</v>
      </c>
      <c r="F3795" t="s">
        <v>71</v>
      </c>
      <c r="G3795" t="s">
        <v>42</v>
      </c>
      <c r="H3795" t="s">
        <v>80</v>
      </c>
      <c r="I3795" t="str">
        <f>TRIM(SUBSTITUTE(Table1[[#This Row],[Player]], " ", ""))</f>
        <v>Z.Seda</v>
      </c>
      <c r="J3795">
        <v>2</v>
      </c>
      <c r="K3795">
        <v>0</v>
      </c>
      <c r="L3795">
        <v>0</v>
      </c>
      <c r="M3795">
        <v>0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f t="shared" si="159"/>
        <v>0</v>
      </c>
      <c r="W3795" t="s">
        <v>7</v>
      </c>
      <c r="X3795" s="3">
        <v>2</v>
      </c>
      <c r="Y3795">
        <v>0</v>
      </c>
      <c r="AF3795">
        <f>Table1[[#This Row],[AB]]+Table1[[#This Row],[BB]]+Table1[[#This Row],[SF]]</f>
        <v>3</v>
      </c>
      <c r="AG3795">
        <f>Table1[[#This Row],[H]]+Table1[[#This Row],[BB]]</f>
        <v>1</v>
      </c>
      <c r="AH3795">
        <f>Table1[[#This Row],[H]]-Table1[[#This Row],[2B]]-Table1[[#This Row],[3B]]-Table1[[#This Row],[HR]]</f>
        <v>0</v>
      </c>
      <c r="AI3795" s="3">
        <f>IF(Table1[[#This Row],[Team_Game_Number]] &gt;_xlfn.MAXIFS(Table1[Team_Game_Number],Table1[Team],Table1[[#This Row],[Team]]) - 5,1,0)</f>
        <v>1</v>
      </c>
      <c r="AJ3795" cm="1">
        <f t="array" ref="AJ3795">MATCH(Table1[[#This Row],[Game_ID]],_xlfn.UNIQUE(_xlfn._xlws.FILTER(Table1[Game_ID],Table1[Team]=Table1[[#This Row],[Team]])),0)</f>
        <v>30</v>
      </c>
      <c r="AK3795">
        <f>IF(Table1[[#This Row],[Last5_Flag]]=1,1,0)</f>
        <v>1</v>
      </c>
      <c r="AL3795">
        <f>COUNTIFS(
    Table1[Player Name], Table1[[#This Row],[Player Name]],
    Table1[Position], Table1[[#This Row],[Position]]
)</f>
        <v>30</v>
      </c>
      <c r="AM3795" t="str" cm="1">
        <f t="array" ref="AM37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796" spans="1:39" x14ac:dyDescent="0.2">
      <c r="A3796" t="str">
        <f>TEXT(Table1[[#This Row],[Date]],"yyyymmdd") &amp; "_" &amp; (LEFT(D3796,3) &amp; "_" &amp; LEFT(E3796,3) &amp; "_" &amp; (Table1[[#This Row],[Game_no.]]))</f>
        <v>20260329_Gle_D&amp;E_2</v>
      </c>
      <c r="B3796" s="1">
        <v>46110</v>
      </c>
      <c r="C3796" s="3">
        <v>2</v>
      </c>
      <c r="D3796" t="s">
        <v>71</v>
      </c>
      <c r="E3796" t="s">
        <v>42</v>
      </c>
      <c r="F3796" t="s">
        <v>71</v>
      </c>
      <c r="G3796" t="s">
        <v>42</v>
      </c>
      <c r="H3796" t="s">
        <v>79</v>
      </c>
      <c r="I3796" t="str">
        <f>TRIM(SUBSTITUTE(Table1[[#This Row],[Player]], " ", ""))</f>
        <v>D.Warnick</v>
      </c>
      <c r="J3796">
        <v>2</v>
      </c>
      <c r="K3796">
        <v>0</v>
      </c>
      <c r="L3796">
        <v>1</v>
      </c>
      <c r="M3796">
        <v>1</v>
      </c>
      <c r="N3796">
        <v>0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f t="shared" si="159"/>
        <v>1</v>
      </c>
      <c r="W3796" t="s">
        <v>48</v>
      </c>
      <c r="X3796" s="3">
        <v>3</v>
      </c>
      <c r="Y3796">
        <v>0</v>
      </c>
      <c r="AF3796">
        <f>Table1[[#This Row],[AB]]+Table1[[#This Row],[BB]]+Table1[[#This Row],[SF]]</f>
        <v>3</v>
      </c>
      <c r="AG3796">
        <f>Table1[[#This Row],[H]]+Table1[[#This Row],[BB]]</f>
        <v>1</v>
      </c>
      <c r="AH3796">
        <f>Table1[[#This Row],[H]]-Table1[[#This Row],[2B]]-Table1[[#This Row],[3B]]-Table1[[#This Row],[HR]]</f>
        <v>1</v>
      </c>
      <c r="AI3796" s="3">
        <f>IF(Table1[[#This Row],[Team_Game_Number]] &gt;_xlfn.MAXIFS(Table1[Team_Game_Number],Table1[Team],Table1[[#This Row],[Team]]) - 5,1,0)</f>
        <v>1</v>
      </c>
      <c r="AJ3796" cm="1">
        <f t="array" ref="AJ3796">MATCH(Table1[[#This Row],[Game_ID]],_xlfn.UNIQUE(_xlfn._xlws.FILTER(Table1[Game_ID],Table1[Team]=Table1[[#This Row],[Team]])),0)</f>
        <v>30</v>
      </c>
      <c r="AK3796">
        <f>IF(Table1[[#This Row],[Last5_Flag]]=1,1,0)</f>
        <v>1</v>
      </c>
      <c r="AL3796">
        <f>COUNTIFS(
    Table1[Player Name], Table1[[#This Row],[Player Name]],
    Table1[Position], Table1[[#This Row],[Position]]
)</f>
        <v>30</v>
      </c>
      <c r="AM3796" t="str" cm="1">
        <f t="array" ref="AM37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797" spans="1:39" x14ac:dyDescent="0.2">
      <c r="A3797" t="str">
        <f>TEXT(Table1[[#This Row],[Date]],"yyyymmdd") &amp; "_" &amp; (LEFT(D3797,3) &amp; "_" &amp; LEFT(E3797,3) &amp; "_" &amp; (Table1[[#This Row],[Game_no.]]))</f>
        <v>20260329_Gle_D&amp;E_2</v>
      </c>
      <c r="B3797" s="1">
        <v>46110</v>
      </c>
      <c r="C3797" s="3">
        <v>2</v>
      </c>
      <c r="D3797" t="s">
        <v>71</v>
      </c>
      <c r="E3797" t="s">
        <v>42</v>
      </c>
      <c r="F3797" t="s">
        <v>71</v>
      </c>
      <c r="G3797" t="s">
        <v>42</v>
      </c>
      <c r="H3797" t="s">
        <v>88</v>
      </c>
      <c r="I3797" t="str">
        <f>TRIM(SUBSTITUTE(Table1[[#This Row],[Player]], " ", ""))</f>
        <v>M.Duvall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f t="shared" si="159"/>
        <v>0</v>
      </c>
      <c r="W3797" t="s">
        <v>73</v>
      </c>
      <c r="X3797" s="3"/>
      <c r="Y3797">
        <v>0</v>
      </c>
      <c r="AF3797">
        <f>Table1[[#This Row],[AB]]+Table1[[#This Row],[BB]]+Table1[[#This Row],[SF]]</f>
        <v>0</v>
      </c>
      <c r="AG3797">
        <f>Table1[[#This Row],[H]]+Table1[[#This Row],[BB]]</f>
        <v>0</v>
      </c>
      <c r="AH3797">
        <f>Table1[[#This Row],[H]]-Table1[[#This Row],[2B]]-Table1[[#This Row],[3B]]-Table1[[#This Row],[HR]]</f>
        <v>0</v>
      </c>
      <c r="AI3797" s="3">
        <f>IF(Table1[[#This Row],[Team_Game_Number]] &gt;_xlfn.MAXIFS(Table1[Team_Game_Number],Table1[Team],Table1[[#This Row],[Team]]) - 5,1,0)</f>
        <v>1</v>
      </c>
      <c r="AJ3797" cm="1">
        <f t="array" ref="AJ3797">MATCH(Table1[[#This Row],[Game_ID]],_xlfn.UNIQUE(_xlfn._xlws.FILTER(Table1[Game_ID],Table1[Team]=Table1[[#This Row],[Team]])),0)</f>
        <v>30</v>
      </c>
      <c r="AK3797">
        <f>IF(Table1[[#This Row],[Last5_Flag]]=1,1,0)</f>
        <v>1</v>
      </c>
      <c r="AL3797">
        <f>COUNTIFS(
    Table1[Player Name], Table1[[#This Row],[Player Name]],
    Table1[Position], Table1[[#This Row],[Position]]
)</f>
        <v>9</v>
      </c>
      <c r="AM3797" t="str" cm="1">
        <f t="array" ref="AM37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798" spans="1:39" x14ac:dyDescent="0.2">
      <c r="A3798" t="str">
        <f>TEXT(Table1[[#This Row],[Date]],"yyyymmdd") &amp; "_" &amp; (LEFT(D3798,3) &amp; "_" &amp; LEFT(E3798,3) &amp; "_" &amp; (Table1[[#This Row],[Game_no.]]))</f>
        <v>20260329_Gle_D&amp;E_2</v>
      </c>
      <c r="B3798" s="1">
        <v>46110</v>
      </c>
      <c r="C3798" s="3">
        <v>2</v>
      </c>
      <c r="D3798" t="s">
        <v>71</v>
      </c>
      <c r="E3798" t="s">
        <v>42</v>
      </c>
      <c r="F3798" t="s">
        <v>71</v>
      </c>
      <c r="G3798" t="s">
        <v>42</v>
      </c>
      <c r="H3798" t="s">
        <v>82</v>
      </c>
      <c r="I3798" t="str">
        <f>TRIM(SUBSTITUTE(Table1[[#This Row],[Player]], " ", ""))</f>
        <v>E.Nolan</v>
      </c>
      <c r="J3798">
        <v>1</v>
      </c>
      <c r="K3798">
        <v>0</v>
      </c>
      <c r="L3798">
        <v>1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f t="shared" si="159"/>
        <v>1</v>
      </c>
      <c r="W3798" t="s">
        <v>52</v>
      </c>
      <c r="X3798" s="3">
        <v>4</v>
      </c>
      <c r="Y3798">
        <v>0</v>
      </c>
      <c r="AF3798">
        <f>Table1[[#This Row],[AB]]+Table1[[#This Row],[BB]]+Table1[[#This Row],[SF]]</f>
        <v>2</v>
      </c>
      <c r="AG3798">
        <f>Table1[[#This Row],[H]]+Table1[[#This Row],[BB]]</f>
        <v>1</v>
      </c>
      <c r="AH3798">
        <f>Table1[[#This Row],[H]]-Table1[[#This Row],[2B]]-Table1[[#This Row],[3B]]-Table1[[#This Row],[HR]]</f>
        <v>1</v>
      </c>
      <c r="AI3798" s="3">
        <f>IF(Table1[[#This Row],[Team_Game_Number]] &gt;_xlfn.MAXIFS(Table1[Team_Game_Number],Table1[Team],Table1[[#This Row],[Team]]) - 5,1,0)</f>
        <v>1</v>
      </c>
      <c r="AJ3798" cm="1">
        <f t="array" ref="AJ3798">MATCH(Table1[[#This Row],[Game_ID]],_xlfn.UNIQUE(_xlfn._xlws.FILTER(Table1[Game_ID],Table1[Team]=Table1[[#This Row],[Team]])),0)</f>
        <v>30</v>
      </c>
      <c r="AK3798">
        <f>IF(Table1[[#This Row],[Last5_Flag]]=1,1,0)</f>
        <v>1</v>
      </c>
      <c r="AL3798">
        <f>COUNTIFS(
    Table1[Player Name], Table1[[#This Row],[Player Name]],
    Table1[Position], Table1[[#This Row],[Position]]
)</f>
        <v>25</v>
      </c>
      <c r="AM3798" t="str" cm="1">
        <f t="array" ref="AM37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799" spans="1:39" x14ac:dyDescent="0.2">
      <c r="A3799" t="str">
        <f>TEXT(Table1[[#This Row],[Date]],"yyyymmdd") &amp; "_" &amp; (LEFT(D3799,3) &amp; "_" &amp; LEFT(E3799,3) &amp; "_" &amp; (Table1[[#This Row],[Game_no.]]))</f>
        <v>20260329_Gle_D&amp;E_2</v>
      </c>
      <c r="B3799" s="1">
        <v>46110</v>
      </c>
      <c r="C3799" s="3">
        <v>2</v>
      </c>
      <c r="D3799" t="s">
        <v>71</v>
      </c>
      <c r="E3799" t="s">
        <v>42</v>
      </c>
      <c r="F3799" t="s">
        <v>71</v>
      </c>
      <c r="G3799" t="s">
        <v>42</v>
      </c>
      <c r="H3799" t="s">
        <v>86</v>
      </c>
      <c r="I3799" t="str">
        <f>TRIM(SUBSTITUTE(Table1[[#This Row],[Player]], " ", ""))</f>
        <v>A.Hicks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f t="shared" si="159"/>
        <v>0</v>
      </c>
      <c r="W3799" t="s">
        <v>73</v>
      </c>
      <c r="X3799" s="3"/>
      <c r="Y3799">
        <v>0</v>
      </c>
      <c r="AF3799">
        <f>Table1[[#This Row],[AB]]+Table1[[#This Row],[BB]]+Table1[[#This Row],[SF]]</f>
        <v>0</v>
      </c>
      <c r="AG3799">
        <f>Table1[[#This Row],[H]]+Table1[[#This Row],[BB]]</f>
        <v>0</v>
      </c>
      <c r="AH3799">
        <f>Table1[[#This Row],[H]]-Table1[[#This Row],[2B]]-Table1[[#This Row],[3B]]-Table1[[#This Row],[HR]]</f>
        <v>0</v>
      </c>
      <c r="AI3799" s="3">
        <f>IF(Table1[[#This Row],[Team_Game_Number]] &gt;_xlfn.MAXIFS(Table1[Team_Game_Number],Table1[Team],Table1[[#This Row],[Team]]) - 5,1,0)</f>
        <v>1</v>
      </c>
      <c r="AJ3799" cm="1">
        <f t="array" ref="AJ3799">MATCH(Table1[[#This Row],[Game_ID]],_xlfn.UNIQUE(_xlfn._xlws.FILTER(Table1[Game_ID],Table1[Team]=Table1[[#This Row],[Team]])),0)</f>
        <v>30</v>
      </c>
      <c r="AK3799">
        <f>IF(Table1[[#This Row],[Last5_Flag]]=1,1,0)</f>
        <v>1</v>
      </c>
      <c r="AL3799">
        <f>COUNTIFS(
    Table1[Player Name], Table1[[#This Row],[Player Name]],
    Table1[Position], Table1[[#This Row],[Position]]
)</f>
        <v>20</v>
      </c>
      <c r="AM3799" t="str" cm="1">
        <f t="array" ref="AM37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800" spans="1:39" x14ac:dyDescent="0.2">
      <c r="A3800" t="str">
        <f>TEXT(Table1[[#This Row],[Date]],"yyyymmdd") &amp; "_" &amp; (LEFT(D3800,3) &amp; "_" &amp; LEFT(E3800,3) &amp; "_" &amp; (Table1[[#This Row],[Game_no.]]))</f>
        <v>20260329_Gle_D&amp;E_2</v>
      </c>
      <c r="B3800" s="1">
        <v>46110</v>
      </c>
      <c r="C3800" s="3">
        <v>2</v>
      </c>
      <c r="D3800" t="s">
        <v>71</v>
      </c>
      <c r="E3800" t="s">
        <v>42</v>
      </c>
      <c r="F3800" t="s">
        <v>71</v>
      </c>
      <c r="G3800" t="s">
        <v>42</v>
      </c>
      <c r="H3800" t="s">
        <v>81</v>
      </c>
      <c r="I3800" t="str">
        <f>TRIM(SUBSTITUTE(Table1[[#This Row],[Player]], " ", ""))</f>
        <v>H.Howe</v>
      </c>
      <c r="J3800">
        <v>2</v>
      </c>
      <c r="K3800">
        <v>0</v>
      </c>
      <c r="L3800">
        <v>0</v>
      </c>
      <c r="M3800">
        <v>0</v>
      </c>
      <c r="N3800">
        <v>1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f t="shared" si="159"/>
        <v>0</v>
      </c>
      <c r="W3800" t="s">
        <v>43</v>
      </c>
      <c r="X3800" s="3">
        <v>5</v>
      </c>
      <c r="Y3800">
        <v>0</v>
      </c>
      <c r="AF3800">
        <f>Table1[[#This Row],[AB]]+Table1[[#This Row],[BB]]+Table1[[#This Row],[SF]]</f>
        <v>3</v>
      </c>
      <c r="AG3800">
        <f>Table1[[#This Row],[H]]+Table1[[#This Row],[BB]]</f>
        <v>1</v>
      </c>
      <c r="AH3800">
        <f>Table1[[#This Row],[H]]-Table1[[#This Row],[2B]]-Table1[[#This Row],[3B]]-Table1[[#This Row],[HR]]</f>
        <v>0</v>
      </c>
      <c r="AI3800" s="3">
        <f>IF(Table1[[#This Row],[Team_Game_Number]] &gt;_xlfn.MAXIFS(Table1[Team_Game_Number],Table1[Team],Table1[[#This Row],[Team]]) - 5,1,0)</f>
        <v>1</v>
      </c>
      <c r="AJ3800" cm="1">
        <f t="array" ref="AJ3800">MATCH(Table1[[#This Row],[Game_ID]],_xlfn.UNIQUE(_xlfn._xlws.FILTER(Table1[Game_ID],Table1[Team]=Table1[[#This Row],[Team]])),0)</f>
        <v>30</v>
      </c>
      <c r="AK3800">
        <f>IF(Table1[[#This Row],[Last5_Flag]]=1,1,0)</f>
        <v>1</v>
      </c>
      <c r="AL3800">
        <f>COUNTIFS(
    Table1[Player Name], Table1[[#This Row],[Player Name]],
    Table1[Position], Table1[[#This Row],[Position]]
)</f>
        <v>19</v>
      </c>
      <c r="AM3800" t="str" cm="1">
        <f t="array" ref="AM38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801" spans="1:39" x14ac:dyDescent="0.2">
      <c r="A3801" t="str">
        <f>TEXT(Table1[[#This Row],[Date]],"yyyymmdd") &amp; "_" &amp; (LEFT(D3801,3) &amp; "_" &amp; LEFT(E3801,3) &amp; "_" &amp; (Table1[[#This Row],[Game_no.]]))</f>
        <v>20260329_Gle_D&amp;E_2</v>
      </c>
      <c r="B3801" s="1">
        <v>46110</v>
      </c>
      <c r="C3801" s="3">
        <v>2</v>
      </c>
      <c r="D3801" t="s">
        <v>71</v>
      </c>
      <c r="E3801" t="s">
        <v>42</v>
      </c>
      <c r="F3801" t="s">
        <v>71</v>
      </c>
      <c r="G3801" t="s">
        <v>42</v>
      </c>
      <c r="H3801" t="s">
        <v>83</v>
      </c>
      <c r="I3801" t="str">
        <f>TRIM(SUBSTITUTE(Table1[[#This Row],[Player]], " ", ""))</f>
        <v>K.Bradbury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f t="shared" si="159"/>
        <v>0</v>
      </c>
      <c r="W3801" t="s">
        <v>73</v>
      </c>
      <c r="X3801" s="3"/>
      <c r="Y3801">
        <v>0</v>
      </c>
      <c r="AF3801">
        <f>Table1[[#This Row],[AB]]+Table1[[#This Row],[BB]]+Table1[[#This Row],[SF]]</f>
        <v>0</v>
      </c>
      <c r="AG3801">
        <f>Table1[[#This Row],[H]]+Table1[[#This Row],[BB]]</f>
        <v>0</v>
      </c>
      <c r="AH3801">
        <f>Table1[[#This Row],[H]]-Table1[[#This Row],[2B]]-Table1[[#This Row],[3B]]-Table1[[#This Row],[HR]]</f>
        <v>0</v>
      </c>
      <c r="AI3801" s="3">
        <f>IF(Table1[[#This Row],[Team_Game_Number]] &gt;_xlfn.MAXIFS(Table1[Team_Game_Number],Table1[Team],Table1[[#This Row],[Team]]) - 5,1,0)</f>
        <v>1</v>
      </c>
      <c r="AJ3801" cm="1">
        <f t="array" ref="AJ3801">MATCH(Table1[[#This Row],[Game_ID]],_xlfn.UNIQUE(_xlfn._xlws.FILTER(Table1[Game_ID],Table1[Team]=Table1[[#This Row],[Team]])),0)</f>
        <v>30</v>
      </c>
      <c r="AK3801">
        <f>IF(Table1[[#This Row],[Last5_Flag]]=1,1,0)</f>
        <v>1</v>
      </c>
      <c r="AL3801">
        <f>COUNTIFS(
    Table1[Player Name], Table1[[#This Row],[Player Name]],
    Table1[Position], Table1[[#This Row],[Position]]
)</f>
        <v>11</v>
      </c>
      <c r="AM3801" t="str" cm="1">
        <f t="array" ref="AM38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802" spans="1:39" x14ac:dyDescent="0.2">
      <c r="A3802" t="str">
        <f>TEXT(Table1[[#This Row],[Date]],"yyyymmdd") &amp; "_" &amp; (LEFT(D3802,3) &amp; "_" &amp; LEFT(E3802,3) &amp; "_" &amp; (Table1[[#This Row],[Game_no.]]))</f>
        <v>20260329_Gle_D&amp;E_2</v>
      </c>
      <c r="B3802" s="1">
        <v>46110</v>
      </c>
      <c r="C3802" s="3">
        <v>2</v>
      </c>
      <c r="D3802" t="s">
        <v>71</v>
      </c>
      <c r="E3802" t="s">
        <v>42</v>
      </c>
      <c r="F3802" t="s">
        <v>71</v>
      </c>
      <c r="G3802" t="s">
        <v>42</v>
      </c>
      <c r="H3802" t="s">
        <v>85</v>
      </c>
      <c r="I3802" t="str">
        <f>TRIM(SUBSTITUTE(Table1[[#This Row],[Player]], " ", ""))</f>
        <v>A.Howard</v>
      </c>
      <c r="J3802">
        <v>1</v>
      </c>
      <c r="K3802">
        <v>0</v>
      </c>
      <c r="L3802">
        <v>0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f t="shared" si="159"/>
        <v>0</v>
      </c>
      <c r="W3802" t="s">
        <v>128</v>
      </c>
      <c r="X3802" s="3">
        <v>6</v>
      </c>
      <c r="Y3802">
        <v>0</v>
      </c>
      <c r="AF3802">
        <f>Table1[[#This Row],[AB]]+Table1[[#This Row],[BB]]+Table1[[#This Row],[SF]]</f>
        <v>2</v>
      </c>
      <c r="AG3802">
        <f>Table1[[#This Row],[H]]+Table1[[#This Row],[BB]]</f>
        <v>0</v>
      </c>
      <c r="AH3802">
        <f>Table1[[#This Row],[H]]-Table1[[#This Row],[2B]]-Table1[[#This Row],[3B]]-Table1[[#This Row],[HR]]</f>
        <v>0</v>
      </c>
      <c r="AI3802" s="3">
        <f>IF(Table1[[#This Row],[Team_Game_Number]] &gt;_xlfn.MAXIFS(Table1[Team_Game_Number],Table1[Team],Table1[[#This Row],[Team]]) - 5,1,0)</f>
        <v>1</v>
      </c>
      <c r="AJ3802" cm="1">
        <f t="array" ref="AJ3802">MATCH(Table1[[#This Row],[Game_ID]],_xlfn.UNIQUE(_xlfn._xlws.FILTER(Table1[Game_ID],Table1[Team]=Table1[[#This Row],[Team]])),0)</f>
        <v>30</v>
      </c>
      <c r="AK3802">
        <f>IF(Table1[[#This Row],[Last5_Flag]]=1,1,0)</f>
        <v>1</v>
      </c>
      <c r="AL3802">
        <f>COUNTIFS(
    Table1[Player Name], Table1[[#This Row],[Player Name]],
    Table1[Position], Table1[[#This Row],[Position]]
)</f>
        <v>6</v>
      </c>
      <c r="AM3802" t="str" cm="1">
        <f t="array" ref="AM38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DH</v>
      </c>
    </row>
    <row r="3803" spans="1:39" x14ac:dyDescent="0.2">
      <c r="A3803" t="str">
        <f>TEXT(Table1[[#This Row],[Date]],"yyyymmdd") &amp; "_" &amp; (LEFT(D3803,3) &amp; "_" &amp; LEFT(E3803,3) &amp; "_" &amp; (Table1[[#This Row],[Game_no.]]))</f>
        <v>20260329_Gle_D&amp;E_2</v>
      </c>
      <c r="B3803" s="1">
        <v>46110</v>
      </c>
      <c r="C3803" s="3">
        <v>2</v>
      </c>
      <c r="D3803" t="s">
        <v>71</v>
      </c>
      <c r="E3803" t="s">
        <v>42</v>
      </c>
      <c r="F3803" t="s">
        <v>71</v>
      </c>
      <c r="G3803" t="s">
        <v>42</v>
      </c>
      <c r="H3803" t="s">
        <v>76</v>
      </c>
      <c r="I3803" t="str">
        <f>TRIM(SUBSTITUTE(Table1[[#This Row],[Player]], " ", ""))</f>
        <v>K.Goodman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f t="shared" si="159"/>
        <v>0</v>
      </c>
      <c r="W3803" t="s">
        <v>8</v>
      </c>
      <c r="X3803" s="3">
        <v>9</v>
      </c>
      <c r="Y3803">
        <v>0</v>
      </c>
      <c r="AF3803">
        <f>Table1[[#This Row],[AB]]+Table1[[#This Row],[BB]]+Table1[[#This Row],[SF]]</f>
        <v>0</v>
      </c>
      <c r="AG3803">
        <f>Table1[[#This Row],[H]]+Table1[[#This Row],[BB]]</f>
        <v>0</v>
      </c>
      <c r="AH3803">
        <f>Table1[[#This Row],[H]]-Table1[[#This Row],[2B]]-Table1[[#This Row],[3B]]-Table1[[#This Row],[HR]]</f>
        <v>0</v>
      </c>
      <c r="AI3803" s="3">
        <f>IF(Table1[[#This Row],[Team_Game_Number]] &gt;_xlfn.MAXIFS(Table1[Team_Game_Number],Table1[Team],Table1[[#This Row],[Team]]) - 5,1,0)</f>
        <v>1</v>
      </c>
      <c r="AJ3803" cm="1">
        <f t="array" ref="AJ3803">MATCH(Table1[[#This Row],[Game_ID]],_xlfn.UNIQUE(_xlfn._xlws.FILTER(Table1[Game_ID],Table1[Team]=Table1[[#This Row],[Team]])),0)</f>
        <v>30</v>
      </c>
      <c r="AK3803">
        <f>IF(Table1[[#This Row],[Last5_Flag]]=1,1,0)</f>
        <v>1</v>
      </c>
      <c r="AL3803">
        <f>COUNTIFS(
    Table1[Player Name], Table1[[#This Row],[Player Name]],
    Table1[Position], Table1[[#This Row],[Position]]
)</f>
        <v>13</v>
      </c>
      <c r="AM3803" t="str" cm="1">
        <f t="array" ref="AM38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804" spans="1:39" x14ac:dyDescent="0.2">
      <c r="A3804" t="str">
        <f>TEXT(Table1[[#This Row],[Date]],"yyyymmdd") &amp; "_" &amp; (LEFT(D3804,3) &amp; "_" &amp; LEFT(E3804,3) &amp; "_" &amp; (Table1[[#This Row],[Game_no.]]))</f>
        <v>20260329_Gle_D&amp;E_2</v>
      </c>
      <c r="B3804" s="1">
        <v>46110</v>
      </c>
      <c r="C3804" s="3">
        <v>2</v>
      </c>
      <c r="D3804" t="s">
        <v>71</v>
      </c>
      <c r="E3804" t="s">
        <v>42</v>
      </c>
      <c r="F3804" t="s">
        <v>71</v>
      </c>
      <c r="G3804" t="s">
        <v>42</v>
      </c>
      <c r="H3804" t="s">
        <v>126</v>
      </c>
      <c r="I3804" t="str">
        <f>TRIM(SUBSTITUTE(Table1[[#This Row],[Player]], " ", ""))</f>
        <v>A.Hypes</v>
      </c>
      <c r="J3804">
        <v>3</v>
      </c>
      <c r="K3804">
        <v>0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f t="shared" si="159"/>
        <v>0</v>
      </c>
      <c r="W3804" t="s">
        <v>514</v>
      </c>
      <c r="X3804" s="3">
        <v>7</v>
      </c>
      <c r="Y3804">
        <v>1</v>
      </c>
      <c r="AF3804">
        <f>Table1[[#This Row],[AB]]+Table1[[#This Row],[BB]]+Table1[[#This Row],[SF]]</f>
        <v>3</v>
      </c>
      <c r="AG3804">
        <f>Table1[[#This Row],[H]]+Table1[[#This Row],[BB]]</f>
        <v>0</v>
      </c>
      <c r="AH3804">
        <f>Table1[[#This Row],[H]]-Table1[[#This Row],[2B]]-Table1[[#This Row],[3B]]-Table1[[#This Row],[HR]]</f>
        <v>0</v>
      </c>
      <c r="AI3804" s="3">
        <f>IF(Table1[[#This Row],[Team_Game_Number]] &gt;_xlfn.MAXIFS(Table1[Team_Game_Number],Table1[Team],Table1[[#This Row],[Team]]) - 5,1,0)</f>
        <v>1</v>
      </c>
      <c r="AJ3804" cm="1">
        <f t="array" ref="AJ3804">MATCH(Table1[[#This Row],[Game_ID]],_xlfn.UNIQUE(_xlfn._xlws.FILTER(Table1[Game_ID],Table1[Team]=Table1[[#This Row],[Team]])),0)</f>
        <v>30</v>
      </c>
      <c r="AK3804">
        <f>IF(Table1[[#This Row],[Last5_Flag]]=1,1,0)</f>
        <v>1</v>
      </c>
      <c r="AL3804">
        <f>COUNTIFS(
    Table1[Player Name], Table1[[#This Row],[Player Name]],
    Table1[Position], Table1[[#This Row],[Position]]
)</f>
        <v>1</v>
      </c>
      <c r="AM3804" t="str" cm="1">
        <f t="array" ref="AM38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805" spans="1:39" x14ac:dyDescent="0.2">
      <c r="A3805" t="str">
        <f>TEXT(Table1[[#This Row],[Date]],"yyyymmdd") &amp; "_" &amp; (LEFT(D3805,3) &amp; "_" &amp; LEFT(E3805,3) &amp; "_" &amp; (Table1[[#This Row],[Game_no.]]))</f>
        <v>20260329_Gle_D&amp;E_2</v>
      </c>
      <c r="B3805" s="1">
        <v>46110</v>
      </c>
      <c r="C3805" s="3">
        <v>2</v>
      </c>
      <c r="D3805" t="s">
        <v>71</v>
      </c>
      <c r="E3805" t="s">
        <v>42</v>
      </c>
      <c r="F3805" t="s">
        <v>71</v>
      </c>
      <c r="G3805" t="s">
        <v>42</v>
      </c>
      <c r="H3805" t="s">
        <v>84</v>
      </c>
      <c r="I3805" t="str">
        <f>TRIM(SUBSTITUTE(Table1[[#This Row],[Player]], " ", ""))</f>
        <v>E.McLean</v>
      </c>
      <c r="J3805">
        <v>2</v>
      </c>
      <c r="K3805">
        <v>1</v>
      </c>
      <c r="L3805">
        <v>1</v>
      </c>
      <c r="M3805">
        <v>1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f t="shared" si="159"/>
        <v>1</v>
      </c>
      <c r="W3805" t="s">
        <v>57</v>
      </c>
      <c r="X3805" s="3">
        <v>8</v>
      </c>
      <c r="Y3805">
        <v>0</v>
      </c>
      <c r="AF3805">
        <f>Table1[[#This Row],[AB]]+Table1[[#This Row],[BB]]+Table1[[#This Row],[SF]]</f>
        <v>3</v>
      </c>
      <c r="AG3805">
        <f>Table1[[#This Row],[H]]+Table1[[#This Row],[BB]]</f>
        <v>2</v>
      </c>
      <c r="AH3805">
        <f>Table1[[#This Row],[H]]-Table1[[#This Row],[2B]]-Table1[[#This Row],[3B]]-Table1[[#This Row],[HR]]</f>
        <v>1</v>
      </c>
      <c r="AI3805" s="3">
        <f>IF(Table1[[#This Row],[Team_Game_Number]] &gt;_xlfn.MAXIFS(Table1[Team_Game_Number],Table1[Team],Table1[[#This Row],[Team]]) - 5,1,0)</f>
        <v>1</v>
      </c>
      <c r="AJ3805" cm="1">
        <f t="array" ref="AJ3805">MATCH(Table1[[#This Row],[Game_ID]],_xlfn.UNIQUE(_xlfn._xlws.FILTER(Table1[Game_ID],Table1[Team]=Table1[[#This Row],[Team]])),0)</f>
        <v>30</v>
      </c>
      <c r="AK3805">
        <f>IF(Table1[[#This Row],[Last5_Flag]]=1,1,0)</f>
        <v>1</v>
      </c>
      <c r="AL3805">
        <f>COUNTIFS(
    Table1[Player Name], Table1[[#This Row],[Player Name]],
    Table1[Position], Table1[[#This Row],[Position]]
)</f>
        <v>30</v>
      </c>
      <c r="AM3805" t="str" cm="1">
        <f t="array" ref="AM38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806" spans="1:39" x14ac:dyDescent="0.2">
      <c r="A3806" t="str">
        <f>TEXT(Table1[[#This Row],[Date]],"yyyymmdd") &amp; "_" &amp; (LEFT(D3806,3) &amp; "_" &amp; LEFT(E3806,3) &amp; "_" &amp; (Table1[[#This Row],[Game_no.]]))</f>
        <v>20260329_Gle_D&amp;E_2</v>
      </c>
      <c r="B3806" s="1">
        <v>46110</v>
      </c>
      <c r="C3806" s="3">
        <v>2</v>
      </c>
      <c r="D3806" t="s">
        <v>71</v>
      </c>
      <c r="E3806" t="s">
        <v>42</v>
      </c>
      <c r="F3806" t="s">
        <v>71</v>
      </c>
      <c r="G3806" t="s">
        <v>42</v>
      </c>
      <c r="H3806" t="s">
        <v>87</v>
      </c>
      <c r="I3806" t="str">
        <f>TRIM(SUBSTITUTE(Table1[[#This Row],[Player]], " ", ""))</f>
        <v>L.Burns</v>
      </c>
      <c r="J3806">
        <v>2</v>
      </c>
      <c r="K3806">
        <v>1</v>
      </c>
      <c r="L3806">
        <v>0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f t="shared" si="159"/>
        <v>0</v>
      </c>
      <c r="W3806" t="s">
        <v>54</v>
      </c>
      <c r="X3806" s="3">
        <v>9</v>
      </c>
      <c r="Y3806">
        <v>0</v>
      </c>
      <c r="AF3806">
        <f>Table1[[#This Row],[AB]]+Table1[[#This Row],[BB]]+Table1[[#This Row],[SF]]</f>
        <v>2</v>
      </c>
      <c r="AG3806">
        <f>Table1[[#This Row],[H]]+Table1[[#This Row],[BB]]</f>
        <v>0</v>
      </c>
      <c r="AH3806">
        <f>Table1[[#This Row],[H]]-Table1[[#This Row],[2B]]-Table1[[#This Row],[3B]]-Table1[[#This Row],[HR]]</f>
        <v>0</v>
      </c>
      <c r="AI3806" s="3">
        <f>IF(Table1[[#This Row],[Team_Game_Number]] &gt;_xlfn.MAXIFS(Table1[Team_Game_Number],Table1[Team],Table1[[#This Row],[Team]]) - 5,1,0)</f>
        <v>1</v>
      </c>
      <c r="AJ3806" cm="1">
        <f t="array" ref="AJ3806">MATCH(Table1[[#This Row],[Game_ID]],_xlfn.UNIQUE(_xlfn._xlws.FILTER(Table1[Game_ID],Table1[Team]=Table1[[#This Row],[Team]])),0)</f>
        <v>30</v>
      </c>
      <c r="AK3806">
        <f>IF(Table1[[#This Row],[Last5_Flag]]=1,1,0)</f>
        <v>1</v>
      </c>
      <c r="AL3806">
        <f>COUNTIFS(
    Table1[Player Name], Table1[[#This Row],[Player Name]],
    Table1[Position], Table1[[#This Row],[Position]]
)</f>
        <v>23</v>
      </c>
      <c r="AM3806" t="str" cm="1">
        <f t="array" ref="AM38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807" spans="1:39" x14ac:dyDescent="0.2">
      <c r="A3807" t="str">
        <f>TEXT(Table1[[#This Row],[Date]],"yyyymmdd") &amp; "_" &amp; (LEFT(D3807,3) &amp; "_" &amp; LEFT(E3807,3) &amp; "_" &amp; (Table1[[#This Row],[Game_no.]]))</f>
        <v>20260329_Gle_D&amp;E_2</v>
      </c>
      <c r="B3807" s="1">
        <v>46110</v>
      </c>
      <c r="C3807" s="3">
        <v>2</v>
      </c>
      <c r="D3807" t="s">
        <v>71</v>
      </c>
      <c r="E3807" t="s">
        <v>42</v>
      </c>
      <c r="F3807" t="s">
        <v>71</v>
      </c>
      <c r="G3807" t="s">
        <v>42</v>
      </c>
      <c r="H3807" t="s">
        <v>127</v>
      </c>
      <c r="I3807" t="str">
        <f>TRIM(SUBSTITUTE(Table1[[#This Row],[Player]], " ", ""))</f>
        <v>M.Boggess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f t="shared" si="159"/>
        <v>0</v>
      </c>
      <c r="W3807" t="s">
        <v>58</v>
      </c>
      <c r="X3807" s="3"/>
      <c r="Y3807">
        <v>0</v>
      </c>
      <c r="Z3807">
        <v>4</v>
      </c>
      <c r="AA3807">
        <v>7</v>
      </c>
      <c r="AB3807">
        <v>4</v>
      </c>
      <c r="AC3807">
        <v>4</v>
      </c>
      <c r="AD3807">
        <v>1</v>
      </c>
      <c r="AE3807">
        <v>0</v>
      </c>
      <c r="AF3807">
        <f>Table1[[#This Row],[AB]]+Table1[[#This Row],[BB]]+Table1[[#This Row],[SF]]</f>
        <v>0</v>
      </c>
      <c r="AG3807">
        <f>Table1[[#This Row],[H]]+Table1[[#This Row],[BB]]</f>
        <v>0</v>
      </c>
      <c r="AH3807">
        <f>Table1[[#This Row],[H]]-Table1[[#This Row],[2B]]-Table1[[#This Row],[3B]]-Table1[[#This Row],[HR]]</f>
        <v>0</v>
      </c>
      <c r="AI3807" s="3">
        <f>IF(Table1[[#This Row],[Team_Game_Number]] &gt;_xlfn.MAXIFS(Table1[Team_Game_Number],Table1[Team],Table1[[#This Row],[Team]]) - 5,1,0)</f>
        <v>1</v>
      </c>
      <c r="AJ3807" cm="1">
        <f t="array" ref="AJ3807">MATCH(Table1[[#This Row],[Game_ID]],_xlfn.UNIQUE(_xlfn._xlws.FILTER(Table1[Game_ID],Table1[Team]=Table1[[#This Row],[Team]])),0)</f>
        <v>30</v>
      </c>
      <c r="AK3807">
        <f>IF(Table1[[#This Row],[Last5_Flag]]=1,1,0)</f>
        <v>1</v>
      </c>
      <c r="AL3807">
        <f>COUNTIFS(
    Table1[Player Name], Table1[[#This Row],[Player Name]],
    Table1[Position], Table1[[#This Row],[Position]]
)</f>
        <v>13</v>
      </c>
      <c r="AM3807" t="str" cm="1">
        <f t="array" ref="AM38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08" spans="1:39" x14ac:dyDescent="0.2">
      <c r="A3808" t="str">
        <f>TEXT(Table1[[#This Row],[Date]],"yyyymmdd") &amp; "_" &amp; (LEFT(D3808,3) &amp; "_" &amp; LEFT(E3808,3) &amp; "_" &amp; (Table1[[#This Row],[Game_no.]]))</f>
        <v>20260329_Gle_D&amp;E_2</v>
      </c>
      <c r="B3808" s="1">
        <v>46110</v>
      </c>
      <c r="C3808" s="3">
        <v>2</v>
      </c>
      <c r="D3808" t="s">
        <v>71</v>
      </c>
      <c r="E3808" t="s">
        <v>42</v>
      </c>
      <c r="F3808" t="s">
        <v>71</v>
      </c>
      <c r="G3808" t="s">
        <v>42</v>
      </c>
      <c r="H3808" t="s">
        <v>91</v>
      </c>
      <c r="I3808" t="str">
        <f>TRIM(SUBSTITUTE(Table1[[#This Row],[Player]], " ", ""))</f>
        <v>Ky.Burdick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f t="shared" si="159"/>
        <v>0</v>
      </c>
      <c r="W3808" t="s">
        <v>58</v>
      </c>
      <c r="X3808" s="3"/>
      <c r="Y3808">
        <v>0</v>
      </c>
      <c r="Z3808">
        <v>3</v>
      </c>
      <c r="AA3808">
        <v>3</v>
      </c>
      <c r="AB3808">
        <v>0</v>
      </c>
      <c r="AC3808">
        <v>0</v>
      </c>
      <c r="AD3808">
        <v>1</v>
      </c>
      <c r="AE3808">
        <v>3</v>
      </c>
      <c r="AF3808">
        <f>Table1[[#This Row],[AB]]+Table1[[#This Row],[BB]]+Table1[[#This Row],[SF]]</f>
        <v>0</v>
      </c>
      <c r="AG3808">
        <f>Table1[[#This Row],[H]]+Table1[[#This Row],[BB]]</f>
        <v>0</v>
      </c>
      <c r="AH3808">
        <f>Table1[[#This Row],[H]]-Table1[[#This Row],[2B]]-Table1[[#This Row],[3B]]-Table1[[#This Row],[HR]]</f>
        <v>0</v>
      </c>
      <c r="AI3808" s="3">
        <f>IF(Table1[[#This Row],[Team_Game_Number]] &gt;_xlfn.MAXIFS(Table1[Team_Game_Number],Table1[Team],Table1[[#This Row],[Team]]) - 5,1,0)</f>
        <v>1</v>
      </c>
      <c r="AJ3808" cm="1">
        <f t="array" ref="AJ3808">MATCH(Table1[[#This Row],[Game_ID]],_xlfn.UNIQUE(_xlfn._xlws.FILTER(Table1[Game_ID],Table1[Team]=Table1[[#This Row],[Team]])),0)</f>
        <v>30</v>
      </c>
      <c r="AK3808">
        <f>IF(Table1[[#This Row],[Last5_Flag]]=1,1,0)</f>
        <v>1</v>
      </c>
      <c r="AL3808">
        <f>COUNTIFS(
    Table1[Player Name], Table1[[#This Row],[Player Name]],
    Table1[Position], Table1[[#This Row],[Position]]
)</f>
        <v>16</v>
      </c>
      <c r="AM3808" t="str" cm="1">
        <f t="array" ref="AM38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09" spans="1:39" x14ac:dyDescent="0.2">
      <c r="A3809" t="str">
        <f>TEXT(Table1[[#This Row],[Date]],"yyyymmdd") &amp; "_" &amp; (LEFT(D3809,3) &amp; "_" &amp; LEFT(E3809,3) &amp; "_" &amp; (Table1[[#This Row],[Game_no.]]))</f>
        <v>20260329_Gle_D&amp;E_2</v>
      </c>
      <c r="B3809" s="1">
        <v>46110</v>
      </c>
      <c r="C3809" s="3">
        <v>2</v>
      </c>
      <c r="D3809" t="s">
        <v>71</v>
      </c>
      <c r="E3809" t="s">
        <v>42</v>
      </c>
      <c r="F3809" t="s">
        <v>42</v>
      </c>
      <c r="G3809" t="s">
        <v>71</v>
      </c>
      <c r="H3809" t="s">
        <v>96</v>
      </c>
      <c r="I3809" t="str">
        <f>TRIM(SUBSTITUTE(Table1[[#This Row],[Player]], " ", ""))</f>
        <v>A.Belcher</v>
      </c>
      <c r="J3809">
        <v>4</v>
      </c>
      <c r="K3809">
        <v>1</v>
      </c>
      <c r="L3809">
        <v>4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2</v>
      </c>
      <c r="T3809">
        <v>0</v>
      </c>
      <c r="U3809">
        <v>0</v>
      </c>
      <c r="V3809">
        <f t="shared" si="159"/>
        <v>4</v>
      </c>
      <c r="W3809" t="s">
        <v>57</v>
      </c>
      <c r="X3809" s="3">
        <v>1</v>
      </c>
      <c r="Y3809">
        <v>0</v>
      </c>
      <c r="AF3809">
        <f>Table1[[#This Row],[AB]]+Table1[[#This Row],[BB]]+Table1[[#This Row],[SF]]</f>
        <v>4</v>
      </c>
      <c r="AG3809">
        <f>Table1[[#This Row],[H]]+Table1[[#This Row],[BB]]</f>
        <v>4</v>
      </c>
      <c r="AH3809">
        <f>Table1[[#This Row],[H]]-Table1[[#This Row],[2B]]-Table1[[#This Row],[3B]]-Table1[[#This Row],[HR]]</f>
        <v>4</v>
      </c>
      <c r="AI3809" s="3">
        <f>IF(Table1[[#This Row],[Team_Game_Number]] &gt;_xlfn.MAXIFS(Table1[Team_Game_Number],Table1[Team],Table1[[#This Row],[Team]]) - 5,1,0)</f>
        <v>1</v>
      </c>
      <c r="AJ3809" cm="1">
        <f t="array" ref="AJ3809">MATCH(Table1[[#This Row],[Game_ID]],_xlfn.UNIQUE(_xlfn._xlws.FILTER(Table1[Game_ID],Table1[Team]=Table1[[#This Row],[Team]])),0)</f>
        <v>31</v>
      </c>
      <c r="AK3809">
        <f>IF(Table1[[#This Row],[Last5_Flag]]=1,1,0)</f>
        <v>1</v>
      </c>
      <c r="AL3809">
        <f>COUNTIFS(
    Table1[Player Name], Table1[[#This Row],[Player Name]],
    Table1[Position], Table1[[#This Row],[Position]]
)</f>
        <v>19</v>
      </c>
      <c r="AM3809" t="str" cm="1">
        <f t="array" ref="AM38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810" spans="1:39" x14ac:dyDescent="0.2">
      <c r="A3810" t="str">
        <f>TEXT(Table1[[#This Row],[Date]],"yyyymmdd") &amp; "_" &amp; (LEFT(D3810,3) &amp; "_" &amp; LEFT(E3810,3) &amp; "_" &amp; (Table1[[#This Row],[Game_no.]]))</f>
        <v>20260329_Gle_D&amp;E_2</v>
      </c>
      <c r="B3810" s="1">
        <v>46110</v>
      </c>
      <c r="C3810" s="3">
        <v>2</v>
      </c>
      <c r="D3810" t="s">
        <v>71</v>
      </c>
      <c r="E3810" t="s">
        <v>42</v>
      </c>
      <c r="F3810" t="s">
        <v>42</v>
      </c>
      <c r="G3810" t="s">
        <v>71</v>
      </c>
      <c r="H3810" t="s">
        <v>68</v>
      </c>
      <c r="I3810" t="str">
        <f>TRIM(SUBSTITUTE(Table1[[#This Row],[Player]], " ", ""))</f>
        <v>S.Jarvis</v>
      </c>
      <c r="J3810">
        <v>4</v>
      </c>
      <c r="K3810">
        <v>0</v>
      </c>
      <c r="L3810">
        <v>1</v>
      </c>
      <c r="M3810">
        <v>1</v>
      </c>
      <c r="N3810">
        <v>0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f t="shared" si="159"/>
        <v>1</v>
      </c>
      <c r="W3810" t="s">
        <v>128</v>
      </c>
      <c r="X3810" s="3">
        <v>2</v>
      </c>
      <c r="Y3810">
        <v>0</v>
      </c>
      <c r="AF3810">
        <f>Table1[[#This Row],[AB]]+Table1[[#This Row],[BB]]+Table1[[#This Row],[SF]]</f>
        <v>4</v>
      </c>
      <c r="AG3810">
        <f>Table1[[#This Row],[H]]+Table1[[#This Row],[BB]]</f>
        <v>1</v>
      </c>
      <c r="AH3810">
        <f>Table1[[#This Row],[H]]-Table1[[#This Row],[2B]]-Table1[[#This Row],[3B]]-Table1[[#This Row],[HR]]</f>
        <v>1</v>
      </c>
      <c r="AI3810" s="3">
        <f>IF(Table1[[#This Row],[Team_Game_Number]] &gt;_xlfn.MAXIFS(Table1[Team_Game_Number],Table1[Team],Table1[[#This Row],[Team]]) - 5,1,0)</f>
        <v>1</v>
      </c>
      <c r="AJ3810" cm="1">
        <f t="array" ref="AJ3810">MATCH(Table1[[#This Row],[Game_ID]],_xlfn.UNIQUE(_xlfn._xlws.FILTER(Table1[Game_ID],Table1[Team]=Table1[[#This Row],[Team]])),0)</f>
        <v>31</v>
      </c>
      <c r="AK3810">
        <f>IF(Table1[[#This Row],[Last5_Flag]]=1,1,0)</f>
        <v>1</v>
      </c>
      <c r="AL3810">
        <f>COUNTIFS(
    Table1[Player Name], Table1[[#This Row],[Player Name]],
    Table1[Position], Table1[[#This Row],[Position]]
)</f>
        <v>1</v>
      </c>
      <c r="AM3810" t="str" cm="1">
        <f t="array" ref="AM38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11" spans="1:39" x14ac:dyDescent="0.2">
      <c r="A3811" t="str">
        <f>TEXT(Table1[[#This Row],[Date]],"yyyymmdd") &amp; "_" &amp; (LEFT(D3811,3) &amp; "_" &amp; LEFT(E3811,3) &amp; "_" &amp; (Table1[[#This Row],[Game_no.]]))</f>
        <v>20260329_Gle_D&amp;E_2</v>
      </c>
      <c r="B3811" s="1">
        <v>46110</v>
      </c>
      <c r="C3811" s="3">
        <v>2</v>
      </c>
      <c r="D3811" t="s">
        <v>71</v>
      </c>
      <c r="E3811" t="s">
        <v>42</v>
      </c>
      <c r="F3811" t="s">
        <v>42</v>
      </c>
      <c r="G3811" t="s">
        <v>71</v>
      </c>
      <c r="H3811" t="s">
        <v>461</v>
      </c>
      <c r="I3811" t="str">
        <f>TRIM(SUBSTITUTE(Table1[[#This Row],[Player]], " ", ""))</f>
        <v>L.Ruiz-Rubio</v>
      </c>
      <c r="J3811">
        <v>4</v>
      </c>
      <c r="K3811">
        <v>0</v>
      </c>
      <c r="L3811">
        <v>2</v>
      </c>
      <c r="M3811">
        <v>1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f t="shared" si="159"/>
        <v>4</v>
      </c>
      <c r="W3811" t="s">
        <v>8</v>
      </c>
      <c r="X3811" s="3">
        <v>3</v>
      </c>
      <c r="Y3811">
        <v>1</v>
      </c>
      <c r="AF3811">
        <f>Table1[[#This Row],[AB]]+Table1[[#This Row],[BB]]+Table1[[#This Row],[SF]]</f>
        <v>4</v>
      </c>
      <c r="AG3811">
        <f>Table1[[#This Row],[H]]+Table1[[#This Row],[BB]]</f>
        <v>2</v>
      </c>
      <c r="AH3811">
        <f>Table1[[#This Row],[H]]-Table1[[#This Row],[2B]]-Table1[[#This Row],[3B]]-Table1[[#This Row],[HR]]</f>
        <v>1</v>
      </c>
      <c r="AI3811" s="3">
        <f>IF(Table1[[#This Row],[Team_Game_Number]] &gt;_xlfn.MAXIFS(Table1[Team_Game_Number],Table1[Team],Table1[[#This Row],[Team]]) - 5,1,0)</f>
        <v>1</v>
      </c>
      <c r="AJ3811" cm="1">
        <f t="array" ref="AJ3811">MATCH(Table1[[#This Row],[Game_ID]],_xlfn.UNIQUE(_xlfn._xlws.FILTER(Table1[Game_ID],Table1[Team]=Table1[[#This Row],[Team]])),0)</f>
        <v>31</v>
      </c>
      <c r="AK3811">
        <f>IF(Table1[[#This Row],[Last5_Flag]]=1,1,0)</f>
        <v>1</v>
      </c>
      <c r="AL3811">
        <f>COUNTIFS(
    Table1[Player Name], Table1[[#This Row],[Player Name]],
    Table1[Position], Table1[[#This Row],[Position]]
)</f>
        <v>14</v>
      </c>
      <c r="AM3811" t="str" cm="1">
        <f t="array" ref="AM38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812" spans="1:39" x14ac:dyDescent="0.2">
      <c r="A3812" t="str">
        <f>TEXT(Table1[[#This Row],[Date]],"yyyymmdd") &amp; "_" &amp; (LEFT(D3812,3) &amp; "_" &amp; LEFT(E3812,3) &amp; "_" &amp; (Table1[[#This Row],[Game_no.]]))</f>
        <v>20260329_Gle_D&amp;E_2</v>
      </c>
      <c r="B3812" s="1">
        <v>46110</v>
      </c>
      <c r="C3812" s="3">
        <v>2</v>
      </c>
      <c r="D3812" t="s">
        <v>71</v>
      </c>
      <c r="E3812" t="s">
        <v>42</v>
      </c>
      <c r="F3812" t="s">
        <v>42</v>
      </c>
      <c r="G3812" t="s">
        <v>71</v>
      </c>
      <c r="H3812" t="s">
        <v>121</v>
      </c>
      <c r="I3812" t="str">
        <f>TRIM(SUBSTITUTE(Table1[[#This Row],[Player]], " ", ""))</f>
        <v>I.Thomas</v>
      </c>
      <c r="J3812">
        <v>0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f t="shared" si="159"/>
        <v>0</v>
      </c>
      <c r="W3812" t="s">
        <v>73</v>
      </c>
      <c r="X3812" s="3"/>
      <c r="Y3812">
        <v>0</v>
      </c>
      <c r="AF3812">
        <f>Table1[[#This Row],[AB]]+Table1[[#This Row],[BB]]+Table1[[#This Row],[SF]]</f>
        <v>0</v>
      </c>
      <c r="AG3812">
        <f>Table1[[#This Row],[H]]+Table1[[#This Row],[BB]]</f>
        <v>0</v>
      </c>
      <c r="AH3812">
        <f>Table1[[#This Row],[H]]-Table1[[#This Row],[2B]]-Table1[[#This Row],[3B]]-Table1[[#This Row],[HR]]</f>
        <v>0</v>
      </c>
      <c r="AI3812" s="3">
        <f>IF(Table1[[#This Row],[Team_Game_Number]] &gt;_xlfn.MAXIFS(Table1[Team_Game_Number],Table1[Team],Table1[[#This Row],[Team]]) - 5,1,0)</f>
        <v>1</v>
      </c>
      <c r="AJ3812" cm="1">
        <f t="array" ref="AJ3812">MATCH(Table1[[#This Row],[Game_ID]],_xlfn.UNIQUE(_xlfn._xlws.FILTER(Table1[Game_ID],Table1[Team]=Table1[[#This Row],[Team]])),0)</f>
        <v>31</v>
      </c>
      <c r="AK3812">
        <f>IF(Table1[[#This Row],[Last5_Flag]]=1,1,0)</f>
        <v>1</v>
      </c>
      <c r="AL3812">
        <f>COUNTIFS(
    Table1[Player Name], Table1[[#This Row],[Player Name]],
    Table1[Position], Table1[[#This Row],[Position]]
)</f>
        <v>7</v>
      </c>
      <c r="AM3812" t="str" cm="1">
        <f t="array" ref="AM38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813" spans="1:39" x14ac:dyDescent="0.2">
      <c r="A3813" t="str">
        <f>TEXT(Table1[[#This Row],[Date]],"yyyymmdd") &amp; "_" &amp; (LEFT(D3813,3) &amp; "_" &amp; LEFT(E3813,3) &amp; "_" &amp; (Table1[[#This Row],[Game_no.]]))</f>
        <v>20260329_Gle_D&amp;E_2</v>
      </c>
      <c r="B3813" s="1">
        <v>46110</v>
      </c>
      <c r="C3813" s="3">
        <v>2</v>
      </c>
      <c r="D3813" t="s">
        <v>71</v>
      </c>
      <c r="E3813" t="s">
        <v>42</v>
      </c>
      <c r="F3813" t="s">
        <v>42</v>
      </c>
      <c r="G3813" t="s">
        <v>71</v>
      </c>
      <c r="H3813" t="s">
        <v>47</v>
      </c>
      <c r="I3813" t="str">
        <f>TRIM(SUBSTITUTE(Table1[[#This Row],[Player]], " ", ""))</f>
        <v>A.Zapach</v>
      </c>
      <c r="J3813">
        <v>4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f t="shared" si="159"/>
        <v>1</v>
      </c>
      <c r="W3813" t="s">
        <v>43</v>
      </c>
      <c r="X3813" s="3">
        <v>4</v>
      </c>
      <c r="Y3813">
        <v>1</v>
      </c>
      <c r="AF3813">
        <f>Table1[[#This Row],[AB]]+Table1[[#This Row],[BB]]+Table1[[#This Row],[SF]]</f>
        <v>4</v>
      </c>
      <c r="AG3813">
        <f>Table1[[#This Row],[H]]+Table1[[#This Row],[BB]]</f>
        <v>1</v>
      </c>
      <c r="AH3813">
        <f>Table1[[#This Row],[H]]-Table1[[#This Row],[2B]]-Table1[[#This Row],[3B]]-Table1[[#This Row],[HR]]</f>
        <v>1</v>
      </c>
      <c r="AI3813" s="3">
        <f>IF(Table1[[#This Row],[Team_Game_Number]] &gt;_xlfn.MAXIFS(Table1[Team_Game_Number],Table1[Team],Table1[[#This Row],[Team]]) - 5,1,0)</f>
        <v>1</v>
      </c>
      <c r="AJ3813" cm="1">
        <f t="array" ref="AJ3813">MATCH(Table1[[#This Row],[Game_ID]],_xlfn.UNIQUE(_xlfn._xlws.FILTER(Table1[Game_ID],Table1[Team]=Table1[[#This Row],[Team]])),0)</f>
        <v>31</v>
      </c>
      <c r="AK3813">
        <f>IF(Table1[[#This Row],[Last5_Flag]]=1,1,0)</f>
        <v>1</v>
      </c>
      <c r="AL3813">
        <f>COUNTIFS(
    Table1[Player Name], Table1[[#This Row],[Player Name]],
    Table1[Position], Table1[[#This Row],[Position]]
)</f>
        <v>27</v>
      </c>
      <c r="AM3813" t="str" cm="1">
        <f t="array" ref="AM38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814" spans="1:39" x14ac:dyDescent="0.2">
      <c r="A3814" t="str">
        <f>TEXT(Table1[[#This Row],[Date]],"yyyymmdd") &amp; "_" &amp; (LEFT(D3814,3) &amp; "_" &amp; LEFT(E3814,3) &amp; "_" &amp; (Table1[[#This Row],[Game_no.]]))</f>
        <v>20260329_Gle_D&amp;E_2</v>
      </c>
      <c r="B3814" s="1">
        <v>46110</v>
      </c>
      <c r="C3814" s="3">
        <v>2</v>
      </c>
      <c r="D3814" t="s">
        <v>71</v>
      </c>
      <c r="E3814" t="s">
        <v>42</v>
      </c>
      <c r="F3814" t="s">
        <v>42</v>
      </c>
      <c r="G3814" t="s">
        <v>71</v>
      </c>
      <c r="H3814" t="s">
        <v>49</v>
      </c>
      <c r="I3814" t="str">
        <f>TRIM(SUBSTITUTE(Table1[[#This Row],[Player]], " ", ""))</f>
        <v>T.Fleming</v>
      </c>
      <c r="J3814">
        <v>4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f t="shared" si="159"/>
        <v>0</v>
      </c>
      <c r="W3814" t="s">
        <v>7</v>
      </c>
      <c r="X3814" s="3">
        <v>5</v>
      </c>
      <c r="Y3814">
        <v>0</v>
      </c>
      <c r="AF3814">
        <f>Table1[[#This Row],[AB]]+Table1[[#This Row],[BB]]+Table1[[#This Row],[SF]]</f>
        <v>4</v>
      </c>
      <c r="AG3814">
        <f>Table1[[#This Row],[H]]+Table1[[#This Row],[BB]]</f>
        <v>0</v>
      </c>
      <c r="AH3814">
        <f>Table1[[#This Row],[H]]-Table1[[#This Row],[2B]]-Table1[[#This Row],[3B]]-Table1[[#This Row],[HR]]</f>
        <v>0</v>
      </c>
      <c r="AI3814" s="3">
        <f>IF(Table1[[#This Row],[Team_Game_Number]] &gt;_xlfn.MAXIFS(Table1[Team_Game_Number],Table1[Team],Table1[[#This Row],[Team]]) - 5,1,0)</f>
        <v>1</v>
      </c>
      <c r="AJ3814" cm="1">
        <f t="array" ref="AJ3814">MATCH(Table1[[#This Row],[Game_ID]],_xlfn.UNIQUE(_xlfn._xlws.FILTER(Table1[Game_ID],Table1[Team]=Table1[[#This Row],[Team]])),0)</f>
        <v>31</v>
      </c>
      <c r="AK3814">
        <f>IF(Table1[[#This Row],[Last5_Flag]]=1,1,0)</f>
        <v>1</v>
      </c>
      <c r="AL3814">
        <f>COUNTIFS(
    Table1[Player Name], Table1[[#This Row],[Player Name]],
    Table1[Position], Table1[[#This Row],[Position]]
)</f>
        <v>12</v>
      </c>
      <c r="AM3814" t="str" cm="1">
        <f t="array" ref="AM38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815" spans="1:39" x14ac:dyDescent="0.2">
      <c r="A3815" t="str">
        <f>TEXT(Table1[[#This Row],[Date]],"yyyymmdd") &amp; "_" &amp; (LEFT(D3815,3) &amp; "_" &amp; LEFT(E3815,3) &amp; "_" &amp; (Table1[[#This Row],[Game_no.]]))</f>
        <v>20260329_Gle_D&amp;E_2</v>
      </c>
      <c r="B3815" s="1">
        <v>46110</v>
      </c>
      <c r="C3815" s="3">
        <v>2</v>
      </c>
      <c r="D3815" t="s">
        <v>71</v>
      </c>
      <c r="E3815" t="s">
        <v>42</v>
      </c>
      <c r="F3815" t="s">
        <v>42</v>
      </c>
      <c r="G3815" t="s">
        <v>71</v>
      </c>
      <c r="H3815" t="s">
        <v>67</v>
      </c>
      <c r="I3815" t="str">
        <f>TRIM(SUBSTITUTE(Table1[[#This Row],[Player]], " ", ""))</f>
        <v>A.Haynes</v>
      </c>
      <c r="J3815">
        <v>3</v>
      </c>
      <c r="K3815">
        <v>1</v>
      </c>
      <c r="L3815">
        <v>1</v>
      </c>
      <c r="M3815">
        <v>0</v>
      </c>
      <c r="N3815">
        <v>1</v>
      </c>
      <c r="O3815">
        <v>1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f t="shared" si="159"/>
        <v>1</v>
      </c>
      <c r="W3815" t="s">
        <v>53</v>
      </c>
      <c r="X3815" s="3">
        <v>6</v>
      </c>
      <c r="Y3815">
        <v>0</v>
      </c>
      <c r="AF3815">
        <f>Table1[[#This Row],[AB]]+Table1[[#This Row],[BB]]+Table1[[#This Row],[SF]]</f>
        <v>4</v>
      </c>
      <c r="AG3815">
        <f>Table1[[#This Row],[H]]+Table1[[#This Row],[BB]]</f>
        <v>2</v>
      </c>
      <c r="AH3815">
        <f>Table1[[#This Row],[H]]-Table1[[#This Row],[2B]]-Table1[[#This Row],[3B]]-Table1[[#This Row],[HR]]</f>
        <v>1</v>
      </c>
      <c r="AI3815" s="3">
        <f>IF(Table1[[#This Row],[Team_Game_Number]] &gt;_xlfn.MAXIFS(Table1[Team_Game_Number],Table1[Team],Table1[[#This Row],[Team]]) - 5,1,0)</f>
        <v>1</v>
      </c>
      <c r="AJ3815" cm="1">
        <f t="array" ref="AJ3815">MATCH(Table1[[#This Row],[Game_ID]],_xlfn.UNIQUE(_xlfn._xlws.FILTER(Table1[Game_ID],Table1[Team]=Table1[[#This Row],[Team]])),0)</f>
        <v>31</v>
      </c>
      <c r="AK3815">
        <f>IF(Table1[[#This Row],[Last5_Flag]]=1,1,0)</f>
        <v>1</v>
      </c>
      <c r="AL3815">
        <f>COUNTIFS(
    Table1[Player Name], Table1[[#This Row],[Player Name]],
    Table1[Position], Table1[[#This Row],[Position]]
)</f>
        <v>17</v>
      </c>
      <c r="AM3815" t="str" cm="1">
        <f t="array" ref="AM38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816" spans="1:39" x14ac:dyDescent="0.2">
      <c r="A3816" t="str">
        <f>TEXT(Table1[[#This Row],[Date]],"yyyymmdd") &amp; "_" &amp; (LEFT(D3816,3) &amp; "_" &amp; LEFT(E3816,3) &amp; "_" &amp; (Table1[[#This Row],[Game_no.]]))</f>
        <v>20260329_Gle_D&amp;E_2</v>
      </c>
      <c r="B3816" s="1">
        <v>46110</v>
      </c>
      <c r="C3816" s="3">
        <v>2</v>
      </c>
      <c r="D3816" t="s">
        <v>71</v>
      </c>
      <c r="E3816" t="s">
        <v>42</v>
      </c>
      <c r="F3816" t="s">
        <v>42</v>
      </c>
      <c r="G3816" t="s">
        <v>71</v>
      </c>
      <c r="H3816" t="s">
        <v>44</v>
      </c>
      <c r="I3816" t="str">
        <f>TRIM(SUBSTITUTE(Table1[[#This Row],[Player]], " ", ""))</f>
        <v>A.Higgins</v>
      </c>
      <c r="J3816">
        <v>2</v>
      </c>
      <c r="K3816">
        <v>0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f t="shared" si="159"/>
        <v>0</v>
      </c>
      <c r="W3816" t="s">
        <v>48</v>
      </c>
      <c r="X3816" s="3">
        <v>7</v>
      </c>
      <c r="Y3816">
        <v>0</v>
      </c>
      <c r="AF3816">
        <f>Table1[[#This Row],[AB]]+Table1[[#This Row],[BB]]+Table1[[#This Row],[SF]]</f>
        <v>3</v>
      </c>
      <c r="AG3816">
        <f>Table1[[#This Row],[H]]+Table1[[#This Row],[BB]]</f>
        <v>1</v>
      </c>
      <c r="AH3816">
        <f>Table1[[#This Row],[H]]-Table1[[#This Row],[2B]]-Table1[[#This Row],[3B]]-Table1[[#This Row],[HR]]</f>
        <v>0</v>
      </c>
      <c r="AI3816" s="3">
        <f>IF(Table1[[#This Row],[Team_Game_Number]] &gt;_xlfn.MAXIFS(Table1[Team_Game_Number],Table1[Team],Table1[[#This Row],[Team]]) - 5,1,0)</f>
        <v>1</v>
      </c>
      <c r="AJ3816" cm="1">
        <f t="array" ref="AJ3816">MATCH(Table1[[#This Row],[Game_ID]],_xlfn.UNIQUE(_xlfn._xlws.FILTER(Table1[Game_ID],Table1[Team]=Table1[[#This Row],[Team]])),0)</f>
        <v>31</v>
      </c>
      <c r="AK3816">
        <f>IF(Table1[[#This Row],[Last5_Flag]]=1,1,0)</f>
        <v>1</v>
      </c>
      <c r="AL3816">
        <f>COUNTIFS(
    Table1[Player Name], Table1[[#This Row],[Player Name]],
    Table1[Position], Table1[[#This Row],[Position]]
)</f>
        <v>22</v>
      </c>
      <c r="AM3816" t="str" cm="1">
        <f t="array" ref="AM38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817" spans="1:39" x14ac:dyDescent="0.2">
      <c r="A3817" t="str">
        <f>TEXT(Table1[[#This Row],[Date]],"yyyymmdd") &amp; "_" &amp; (LEFT(D3817,3) &amp; "_" &amp; LEFT(E3817,3) &amp; "_" &amp; (Table1[[#This Row],[Game_no.]]))</f>
        <v>20260329_Gle_D&amp;E_2</v>
      </c>
      <c r="B3817" s="1">
        <v>46110</v>
      </c>
      <c r="C3817" s="3">
        <v>2</v>
      </c>
      <c r="D3817" t="s">
        <v>71</v>
      </c>
      <c r="E3817" t="s">
        <v>42</v>
      </c>
      <c r="F3817" t="s">
        <v>42</v>
      </c>
      <c r="G3817" t="s">
        <v>71</v>
      </c>
      <c r="H3817" t="s">
        <v>51</v>
      </c>
      <c r="I3817" t="str">
        <f>TRIM(SUBSTITUTE(Table1[[#This Row],[Player]], " ", ""))</f>
        <v>G.Wessling</v>
      </c>
      <c r="J3817">
        <v>3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f t="shared" si="159"/>
        <v>0</v>
      </c>
      <c r="W3817" t="s">
        <v>52</v>
      </c>
      <c r="X3817" s="3">
        <v>8</v>
      </c>
      <c r="Y3817">
        <v>0</v>
      </c>
      <c r="AF3817">
        <f>Table1[[#This Row],[AB]]+Table1[[#This Row],[BB]]+Table1[[#This Row],[SF]]</f>
        <v>3</v>
      </c>
      <c r="AG3817">
        <f>Table1[[#This Row],[H]]+Table1[[#This Row],[BB]]</f>
        <v>0</v>
      </c>
      <c r="AH3817">
        <f>Table1[[#This Row],[H]]-Table1[[#This Row],[2B]]-Table1[[#This Row],[3B]]-Table1[[#This Row],[HR]]</f>
        <v>0</v>
      </c>
      <c r="AI3817" s="3">
        <f>IF(Table1[[#This Row],[Team_Game_Number]] &gt;_xlfn.MAXIFS(Table1[Team_Game_Number],Table1[Team],Table1[[#This Row],[Team]]) - 5,1,0)</f>
        <v>1</v>
      </c>
      <c r="AJ3817" cm="1">
        <f t="array" ref="AJ3817">MATCH(Table1[[#This Row],[Game_ID]],_xlfn.UNIQUE(_xlfn._xlws.FILTER(Table1[Game_ID],Table1[Team]=Table1[[#This Row],[Team]])),0)</f>
        <v>31</v>
      </c>
      <c r="AK3817">
        <f>IF(Table1[[#This Row],[Last5_Flag]]=1,1,0)</f>
        <v>1</v>
      </c>
      <c r="AL3817">
        <f>COUNTIFS(
    Table1[Player Name], Table1[[#This Row],[Player Name]],
    Table1[Position], Table1[[#This Row],[Position]]
)</f>
        <v>26</v>
      </c>
      <c r="AM3817" t="str" cm="1">
        <f t="array" ref="AM38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18" spans="1:39" x14ac:dyDescent="0.2">
      <c r="A3818" t="str">
        <f>TEXT(Table1[[#This Row],[Date]],"yyyymmdd") &amp; "_" &amp; (LEFT(D3818,3) &amp; "_" &amp; LEFT(E3818,3) &amp; "_" &amp; (Table1[[#This Row],[Game_no.]]))</f>
        <v>20260329_Gle_D&amp;E_2</v>
      </c>
      <c r="B3818" s="1">
        <v>46110</v>
      </c>
      <c r="C3818" s="3">
        <v>2</v>
      </c>
      <c r="D3818" t="s">
        <v>71</v>
      </c>
      <c r="E3818" t="s">
        <v>42</v>
      </c>
      <c r="F3818" t="s">
        <v>42</v>
      </c>
      <c r="G3818" t="s">
        <v>71</v>
      </c>
      <c r="H3818" t="s">
        <v>55</v>
      </c>
      <c r="I3818" t="str">
        <f>TRIM(SUBSTITUTE(Table1[[#This Row],[Player]], " ", ""))</f>
        <v>M.Smith</v>
      </c>
      <c r="J3818">
        <v>3</v>
      </c>
      <c r="K3818">
        <v>1</v>
      </c>
      <c r="L3818">
        <v>1</v>
      </c>
      <c r="M3818">
        <v>0</v>
      </c>
      <c r="N3818">
        <v>0</v>
      </c>
      <c r="O3818">
        <v>1</v>
      </c>
      <c r="P3818">
        <v>0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f t="shared" si="159"/>
        <v>1</v>
      </c>
      <c r="W3818" t="s">
        <v>54</v>
      </c>
      <c r="X3818" s="3">
        <v>9</v>
      </c>
      <c r="Y3818">
        <v>0</v>
      </c>
      <c r="AF3818">
        <f>Table1[[#This Row],[AB]]+Table1[[#This Row],[BB]]+Table1[[#This Row],[SF]]</f>
        <v>3</v>
      </c>
      <c r="AG3818">
        <f>Table1[[#This Row],[H]]+Table1[[#This Row],[BB]]</f>
        <v>1</v>
      </c>
      <c r="AH3818">
        <f>Table1[[#This Row],[H]]-Table1[[#This Row],[2B]]-Table1[[#This Row],[3B]]-Table1[[#This Row],[HR]]</f>
        <v>1</v>
      </c>
      <c r="AI3818" s="3">
        <f>IF(Table1[[#This Row],[Team_Game_Number]] &gt;_xlfn.MAXIFS(Table1[Team_Game_Number],Table1[Team],Table1[[#This Row],[Team]]) - 5,1,0)</f>
        <v>1</v>
      </c>
      <c r="AJ3818" cm="1">
        <f t="array" ref="AJ3818">MATCH(Table1[[#This Row],[Game_ID]],_xlfn.UNIQUE(_xlfn._xlws.FILTER(Table1[Game_ID],Table1[Team]=Table1[[#This Row],[Team]])),0)</f>
        <v>31</v>
      </c>
      <c r="AK3818">
        <f>IF(Table1[[#This Row],[Last5_Flag]]=1,1,0)</f>
        <v>1</v>
      </c>
      <c r="AL3818">
        <f>COUNTIFS(
    Table1[Player Name], Table1[[#This Row],[Player Name]],
    Table1[Position], Table1[[#This Row],[Position]]
)</f>
        <v>21</v>
      </c>
      <c r="AM3818" t="str" cm="1">
        <f t="array" ref="AM38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819" spans="1:39" x14ac:dyDescent="0.2">
      <c r="A3819" t="str">
        <f>TEXT(Table1[[#This Row],[Date]],"yyyymmdd") &amp; "_" &amp; (LEFT(D3819,3) &amp; "_" &amp; LEFT(E3819,3) &amp; "_" &amp; (Table1[[#This Row],[Game_no.]]))</f>
        <v>20260329_Gle_D&amp;E_2</v>
      </c>
      <c r="B3819" s="1">
        <v>46110</v>
      </c>
      <c r="C3819" s="3">
        <v>2</v>
      </c>
      <c r="D3819" t="s">
        <v>71</v>
      </c>
      <c r="E3819" t="s">
        <v>42</v>
      </c>
      <c r="F3819" t="s">
        <v>42</v>
      </c>
      <c r="G3819" t="s">
        <v>71</v>
      </c>
      <c r="H3819" t="s">
        <v>59</v>
      </c>
      <c r="I3819" t="str">
        <f>TRIM(SUBSTITUTE(Table1[[#This Row],[Player]], " ", ""))</f>
        <v>S.Kneeland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f t="shared" si="159"/>
        <v>0</v>
      </c>
      <c r="W3819" t="s">
        <v>58</v>
      </c>
      <c r="X3819" s="3"/>
      <c r="Y3819">
        <v>0</v>
      </c>
      <c r="Z3819">
        <v>6.3330000000000002</v>
      </c>
      <c r="AA3819">
        <v>3</v>
      </c>
      <c r="AB3819">
        <v>5</v>
      </c>
      <c r="AC3819">
        <v>4</v>
      </c>
      <c r="AD3819">
        <v>4</v>
      </c>
      <c r="AE3819">
        <v>5</v>
      </c>
      <c r="AF3819">
        <f>Table1[[#This Row],[AB]]+Table1[[#This Row],[BB]]+Table1[[#This Row],[SF]]</f>
        <v>0</v>
      </c>
      <c r="AG3819">
        <f>Table1[[#This Row],[H]]+Table1[[#This Row],[BB]]</f>
        <v>0</v>
      </c>
      <c r="AH3819">
        <f>Table1[[#This Row],[H]]-Table1[[#This Row],[2B]]-Table1[[#This Row],[3B]]-Table1[[#This Row],[HR]]</f>
        <v>0</v>
      </c>
      <c r="AI3819" s="3">
        <f>IF(Table1[[#This Row],[Team_Game_Number]] &gt;_xlfn.MAXIFS(Table1[Team_Game_Number],Table1[Team],Table1[[#This Row],[Team]]) - 5,1,0)</f>
        <v>1</v>
      </c>
      <c r="AJ3819" cm="1">
        <f t="array" ref="AJ3819">MATCH(Table1[[#This Row],[Game_ID]],_xlfn.UNIQUE(_xlfn._xlws.FILTER(Table1[Game_ID],Table1[Team]=Table1[[#This Row],[Team]])),0)</f>
        <v>31</v>
      </c>
      <c r="AK3819">
        <f>IF(Table1[[#This Row],[Last5_Flag]]=1,1,0)</f>
        <v>1</v>
      </c>
      <c r="AL3819">
        <f>COUNTIFS(
    Table1[Player Name], Table1[[#This Row],[Player Name]],
    Table1[Position], Table1[[#This Row],[Position]]
)</f>
        <v>17</v>
      </c>
      <c r="AM3819" t="str" cm="1">
        <f t="array" ref="AM38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20" spans="1:39" x14ac:dyDescent="0.2">
      <c r="A3820" t="str">
        <f>TEXT(Table1[[#This Row],[Date]],"yyyymmdd") &amp; "_" &amp; (LEFT(D3820,3) &amp; "_" &amp; LEFT(E3820,3) &amp; "_" &amp; (Table1[[#This Row],[Game_no.]]))</f>
        <v>20260329_Poi_Fro_2</v>
      </c>
      <c r="B3820" s="1">
        <v>46110</v>
      </c>
      <c r="C3820" s="3">
        <v>2</v>
      </c>
      <c r="D3820" t="s">
        <v>245</v>
      </c>
      <c r="E3820" t="s">
        <v>338</v>
      </c>
      <c r="F3820" t="s">
        <v>245</v>
      </c>
      <c r="G3820" t="s">
        <v>338</v>
      </c>
      <c r="H3820" t="s">
        <v>246</v>
      </c>
      <c r="I3820" t="str">
        <f>TRIM(SUBSTITUTE(Table1[[#This Row],[Player]], " ", ""))</f>
        <v>M.Arndt</v>
      </c>
      <c r="J3820">
        <v>3</v>
      </c>
      <c r="K3820">
        <v>0</v>
      </c>
      <c r="L3820">
        <v>1</v>
      </c>
      <c r="M3820">
        <v>2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f t="shared" si="159"/>
        <v>3</v>
      </c>
      <c r="W3820" t="s">
        <v>57</v>
      </c>
      <c r="X3820" s="3">
        <v>1</v>
      </c>
      <c r="Y3820">
        <v>0</v>
      </c>
      <c r="AF3820">
        <f>Table1[[#This Row],[AB]]+Table1[[#This Row],[BB]]+Table1[[#This Row],[SF]]</f>
        <v>3</v>
      </c>
      <c r="AG3820">
        <f>Table1[[#This Row],[H]]+Table1[[#This Row],[BB]]</f>
        <v>1</v>
      </c>
      <c r="AH3820">
        <f>Table1[[#This Row],[H]]-Table1[[#This Row],[2B]]-Table1[[#This Row],[3B]]-Table1[[#This Row],[HR]]</f>
        <v>0</v>
      </c>
      <c r="AI3820" s="3">
        <f>IF(Table1[[#This Row],[Team_Game_Number]] &gt;_xlfn.MAXIFS(Table1[Team_Game_Number],Table1[Team],Table1[[#This Row],[Team]]) - 5,1,0)</f>
        <v>1</v>
      </c>
      <c r="AJ3820" cm="1">
        <f t="array" ref="AJ3820">MATCH(Table1[[#This Row],[Game_ID]],_xlfn.UNIQUE(_xlfn._xlws.FILTER(Table1[Game_ID],Table1[Team]=Table1[[#This Row],[Team]])),0)</f>
        <v>19</v>
      </c>
      <c r="AK3820">
        <f>IF(Table1[[#This Row],[Last5_Flag]]=1,1,0)</f>
        <v>1</v>
      </c>
      <c r="AL3820">
        <f>COUNTIFS(
    Table1[Player Name], Table1[[#This Row],[Player Name]],
    Table1[Position], Table1[[#This Row],[Position]]
)</f>
        <v>23</v>
      </c>
      <c r="AM3820" t="str" cm="1">
        <f t="array" ref="AM38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821" spans="1:39" x14ac:dyDescent="0.2">
      <c r="A3821" t="str">
        <f>TEXT(Table1[[#This Row],[Date]],"yyyymmdd") &amp; "_" &amp; (LEFT(D3821,3) &amp; "_" &amp; LEFT(E3821,3) &amp; "_" &amp; (Table1[[#This Row],[Game_no.]]))</f>
        <v>20260329_Poi_Fro_2</v>
      </c>
      <c r="B3821" s="1">
        <v>46110</v>
      </c>
      <c r="C3821" s="3">
        <v>2</v>
      </c>
      <c r="D3821" t="s">
        <v>245</v>
      </c>
      <c r="E3821" t="s">
        <v>338</v>
      </c>
      <c r="F3821" t="s">
        <v>245</v>
      </c>
      <c r="G3821" t="s">
        <v>338</v>
      </c>
      <c r="H3821" t="s">
        <v>247</v>
      </c>
      <c r="I3821" t="str">
        <f>TRIM(SUBSTITUTE(Table1[[#This Row],[Player]], " ", ""))</f>
        <v>C.Mann</v>
      </c>
      <c r="J3821">
        <v>3</v>
      </c>
      <c r="K3821">
        <v>0</v>
      </c>
      <c r="L3821">
        <v>0</v>
      </c>
      <c r="M3821">
        <v>0</v>
      </c>
      <c r="N3821">
        <v>0</v>
      </c>
      <c r="O3821">
        <v>1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f t="shared" si="159"/>
        <v>0</v>
      </c>
      <c r="W3821" t="s">
        <v>7</v>
      </c>
      <c r="X3821" s="3">
        <v>2</v>
      </c>
      <c r="Y3821">
        <v>1</v>
      </c>
      <c r="AF3821">
        <f>Table1[[#This Row],[AB]]+Table1[[#This Row],[BB]]+Table1[[#This Row],[SF]]</f>
        <v>3</v>
      </c>
      <c r="AG3821">
        <f>Table1[[#This Row],[H]]+Table1[[#This Row],[BB]]</f>
        <v>0</v>
      </c>
      <c r="AH3821">
        <f>Table1[[#This Row],[H]]-Table1[[#This Row],[2B]]-Table1[[#This Row],[3B]]-Table1[[#This Row],[HR]]</f>
        <v>0</v>
      </c>
      <c r="AI3821" s="3">
        <f>IF(Table1[[#This Row],[Team_Game_Number]] &gt;_xlfn.MAXIFS(Table1[Team_Game_Number],Table1[Team],Table1[[#This Row],[Team]]) - 5,1,0)</f>
        <v>1</v>
      </c>
      <c r="AJ3821" cm="1">
        <f t="array" ref="AJ3821">MATCH(Table1[[#This Row],[Game_ID]],_xlfn.UNIQUE(_xlfn._xlws.FILTER(Table1[Game_ID],Table1[Team]=Table1[[#This Row],[Team]])),0)</f>
        <v>19</v>
      </c>
      <c r="AK3821">
        <f>IF(Table1[[#This Row],[Last5_Flag]]=1,1,0)</f>
        <v>1</v>
      </c>
      <c r="AL3821">
        <f>COUNTIFS(
    Table1[Player Name], Table1[[#This Row],[Player Name]],
    Table1[Position], Table1[[#This Row],[Position]]
)</f>
        <v>7</v>
      </c>
      <c r="AM3821" t="str" cm="1">
        <f t="array" ref="AM38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822" spans="1:39" x14ac:dyDescent="0.2">
      <c r="A3822" t="str">
        <f>TEXT(Table1[[#This Row],[Date]],"yyyymmdd") &amp; "_" &amp; (LEFT(D3822,3) &amp; "_" &amp; LEFT(E3822,3) &amp; "_" &amp; (Table1[[#This Row],[Game_no.]]))</f>
        <v>20260329_Poi_Fro_2</v>
      </c>
      <c r="B3822" s="1">
        <v>46110</v>
      </c>
      <c r="C3822" s="3">
        <v>2</v>
      </c>
      <c r="D3822" t="s">
        <v>245</v>
      </c>
      <c r="E3822" t="s">
        <v>338</v>
      </c>
      <c r="F3822" t="s">
        <v>245</v>
      </c>
      <c r="G3822" t="s">
        <v>338</v>
      </c>
      <c r="H3822" t="s">
        <v>248</v>
      </c>
      <c r="I3822" t="str">
        <f>TRIM(SUBSTITUTE(Table1[[#This Row],[Player]], " ", ""))</f>
        <v>E.Henry</v>
      </c>
      <c r="J3822">
        <v>1</v>
      </c>
      <c r="K3822">
        <v>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f t="shared" si="159"/>
        <v>1</v>
      </c>
      <c r="W3822" t="s">
        <v>58</v>
      </c>
      <c r="X3822" s="3">
        <v>3</v>
      </c>
      <c r="Y3822">
        <v>0</v>
      </c>
      <c r="Z3822">
        <v>1.667</v>
      </c>
      <c r="AA3822">
        <v>7</v>
      </c>
      <c r="AB3822">
        <v>11</v>
      </c>
      <c r="AC3822">
        <v>11</v>
      </c>
      <c r="AD3822">
        <v>9</v>
      </c>
      <c r="AE3822">
        <v>1</v>
      </c>
      <c r="AF3822">
        <f>Table1[[#This Row],[AB]]+Table1[[#This Row],[BB]]+Table1[[#This Row],[SF]]</f>
        <v>1</v>
      </c>
      <c r="AG3822">
        <f>Table1[[#This Row],[H]]+Table1[[#This Row],[BB]]</f>
        <v>1</v>
      </c>
      <c r="AH3822">
        <f>Table1[[#This Row],[H]]-Table1[[#This Row],[2B]]-Table1[[#This Row],[3B]]-Table1[[#This Row],[HR]]</f>
        <v>1</v>
      </c>
      <c r="AI3822" s="3">
        <f>IF(Table1[[#This Row],[Team_Game_Number]] &gt;_xlfn.MAXIFS(Table1[Team_Game_Number],Table1[Team],Table1[[#This Row],[Team]]) - 5,1,0)</f>
        <v>1</v>
      </c>
      <c r="AJ3822" cm="1">
        <f t="array" ref="AJ3822">MATCH(Table1[[#This Row],[Game_ID]],_xlfn.UNIQUE(_xlfn._xlws.FILTER(Table1[Game_ID],Table1[Team]=Table1[[#This Row],[Team]])),0)</f>
        <v>19</v>
      </c>
      <c r="AK3822">
        <f>IF(Table1[[#This Row],[Last5_Flag]]=1,1,0)</f>
        <v>1</v>
      </c>
      <c r="AL3822">
        <f>COUNTIFS(
    Table1[Player Name], Table1[[#This Row],[Player Name]],
    Table1[Position], Table1[[#This Row],[Position]]
)</f>
        <v>5</v>
      </c>
      <c r="AM3822" t="str" cm="1">
        <f t="array" ref="AM38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823" spans="1:39" x14ac:dyDescent="0.2">
      <c r="A3823" t="str">
        <f>TEXT(Table1[[#This Row],[Date]],"yyyymmdd") &amp; "_" &amp; (LEFT(D3823,3) &amp; "_" &amp; LEFT(E3823,3) &amp; "_" &amp; (Table1[[#This Row],[Game_no.]]))</f>
        <v>20260329_Poi_Fro_2</v>
      </c>
      <c r="B3823" s="1">
        <v>46110</v>
      </c>
      <c r="C3823" s="3">
        <v>2</v>
      </c>
      <c r="D3823" t="s">
        <v>245</v>
      </c>
      <c r="E3823" t="s">
        <v>338</v>
      </c>
      <c r="F3823" t="s">
        <v>245</v>
      </c>
      <c r="G3823" t="s">
        <v>338</v>
      </c>
      <c r="H3823" t="s">
        <v>413</v>
      </c>
      <c r="I3823" t="str">
        <f>TRIM(SUBSTITUTE(Table1[[#This Row],[Player]], " ", ""))</f>
        <v>M.Cohen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f t="shared" si="159"/>
        <v>0</v>
      </c>
      <c r="W3823" t="s">
        <v>58</v>
      </c>
      <c r="X3823" s="3"/>
      <c r="Y3823">
        <v>0</v>
      </c>
      <c r="Z3823">
        <v>0.66700000000000004</v>
      </c>
      <c r="AA3823">
        <v>2</v>
      </c>
      <c r="AB3823">
        <v>4</v>
      </c>
      <c r="AC3823">
        <v>4</v>
      </c>
      <c r="AD3823">
        <v>1</v>
      </c>
      <c r="AE3823">
        <v>0</v>
      </c>
      <c r="AF3823">
        <f>Table1[[#This Row],[AB]]+Table1[[#This Row],[BB]]+Table1[[#This Row],[SF]]</f>
        <v>0</v>
      </c>
      <c r="AG3823">
        <f>Table1[[#This Row],[H]]+Table1[[#This Row],[BB]]</f>
        <v>0</v>
      </c>
      <c r="AH3823">
        <f>Table1[[#This Row],[H]]-Table1[[#This Row],[2B]]-Table1[[#This Row],[3B]]-Table1[[#This Row],[HR]]</f>
        <v>0</v>
      </c>
      <c r="AI3823" s="3">
        <f>IF(Table1[[#This Row],[Team_Game_Number]] &gt;_xlfn.MAXIFS(Table1[Team_Game_Number],Table1[Team],Table1[[#This Row],[Team]]) - 5,1,0)</f>
        <v>1</v>
      </c>
      <c r="AJ3823" cm="1">
        <f t="array" ref="AJ3823">MATCH(Table1[[#This Row],[Game_ID]],_xlfn.UNIQUE(_xlfn._xlws.FILTER(Table1[Game_ID],Table1[Team]=Table1[[#This Row],[Team]])),0)</f>
        <v>19</v>
      </c>
      <c r="AK3823">
        <f>IF(Table1[[#This Row],[Last5_Flag]]=1,1,0)</f>
        <v>1</v>
      </c>
      <c r="AL3823">
        <f>COUNTIFS(
    Table1[Player Name], Table1[[#This Row],[Player Name]],
    Table1[Position], Table1[[#This Row],[Position]]
)</f>
        <v>2</v>
      </c>
      <c r="AM3823" t="str" cm="1">
        <f t="array" ref="AM38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24" spans="1:39" x14ac:dyDescent="0.2">
      <c r="A3824" t="str">
        <f>TEXT(Table1[[#This Row],[Date]],"yyyymmdd") &amp; "_" &amp; (LEFT(D3824,3) &amp; "_" &amp; LEFT(E3824,3) &amp; "_" &amp; (Table1[[#This Row],[Game_no.]]))</f>
        <v>20260329_Poi_Fro_2</v>
      </c>
      <c r="B3824" s="1">
        <v>46110</v>
      </c>
      <c r="C3824" s="3">
        <v>2</v>
      </c>
      <c r="D3824" t="s">
        <v>245</v>
      </c>
      <c r="E3824" t="s">
        <v>338</v>
      </c>
      <c r="F3824" t="s">
        <v>245</v>
      </c>
      <c r="G3824" t="s">
        <v>338</v>
      </c>
      <c r="H3824" t="s">
        <v>259</v>
      </c>
      <c r="I3824" t="str">
        <f>TRIM(SUBSTITUTE(Table1[[#This Row],[Player]], " ", ""))</f>
        <v>J.Johnson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f t="shared" si="159"/>
        <v>0</v>
      </c>
      <c r="W3824" t="s">
        <v>58</v>
      </c>
      <c r="X3824" s="3">
        <v>3</v>
      </c>
      <c r="Y3824">
        <v>0</v>
      </c>
      <c r="Z3824">
        <v>2.6669999999999998</v>
      </c>
      <c r="AA3824">
        <v>1</v>
      </c>
      <c r="AB3824">
        <v>1</v>
      </c>
      <c r="AC3824">
        <v>0</v>
      </c>
      <c r="AD3824">
        <v>2</v>
      </c>
      <c r="AE3824">
        <v>0</v>
      </c>
      <c r="AF3824">
        <f>Table1[[#This Row],[AB]]+Table1[[#This Row],[BB]]+Table1[[#This Row],[SF]]</f>
        <v>1</v>
      </c>
      <c r="AG3824">
        <f>Table1[[#This Row],[H]]+Table1[[#This Row],[BB]]</f>
        <v>0</v>
      </c>
      <c r="AH3824">
        <f>Table1[[#This Row],[H]]-Table1[[#This Row],[2B]]-Table1[[#This Row],[3B]]-Table1[[#This Row],[HR]]</f>
        <v>0</v>
      </c>
      <c r="AI3824" s="3">
        <f>IF(Table1[[#This Row],[Team_Game_Number]] &gt;_xlfn.MAXIFS(Table1[Team_Game_Number],Table1[Team],Table1[[#This Row],[Team]]) - 5,1,0)</f>
        <v>1</v>
      </c>
      <c r="AJ3824" cm="1">
        <f t="array" ref="AJ3824">MATCH(Table1[[#This Row],[Game_ID]],_xlfn.UNIQUE(_xlfn._xlws.FILTER(Table1[Game_ID],Table1[Team]=Table1[[#This Row],[Team]])),0)</f>
        <v>19</v>
      </c>
      <c r="AK3824">
        <f>IF(Table1[[#This Row],[Last5_Flag]]=1,1,0)</f>
        <v>1</v>
      </c>
      <c r="AL3824">
        <f>COUNTIFS(
    Table1[Player Name], Table1[[#This Row],[Player Name]],
    Table1[Position], Table1[[#This Row],[Position]]
)</f>
        <v>11</v>
      </c>
      <c r="AM3824" t="str" cm="1">
        <f t="array" ref="AM38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25" spans="1:39" x14ac:dyDescent="0.2">
      <c r="A3825" t="str">
        <f>TEXT(Table1[[#This Row],[Date]],"yyyymmdd") &amp; "_" &amp; (LEFT(D3825,3) &amp; "_" &amp; LEFT(E3825,3) &amp; "_" &amp; (Table1[[#This Row],[Game_no.]]))</f>
        <v>20260329_Poi_Fro_2</v>
      </c>
      <c r="B3825" s="1">
        <v>46110</v>
      </c>
      <c r="C3825" s="3">
        <v>2</v>
      </c>
      <c r="D3825" t="s">
        <v>245</v>
      </c>
      <c r="E3825" t="s">
        <v>338</v>
      </c>
      <c r="F3825" t="s">
        <v>245</v>
      </c>
      <c r="G3825" t="s">
        <v>338</v>
      </c>
      <c r="H3825" t="s">
        <v>249</v>
      </c>
      <c r="I3825" t="str">
        <f>TRIM(SUBSTITUTE(Table1[[#This Row],[Player]], " ", ""))</f>
        <v>G.Welsh</v>
      </c>
      <c r="J3825">
        <v>2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f t="shared" si="159"/>
        <v>0</v>
      </c>
      <c r="W3825" t="s">
        <v>50</v>
      </c>
      <c r="X3825" s="3">
        <v>4</v>
      </c>
      <c r="Y3825">
        <v>0</v>
      </c>
      <c r="AF3825">
        <f>Table1[[#This Row],[AB]]+Table1[[#This Row],[BB]]+Table1[[#This Row],[SF]]</f>
        <v>2</v>
      </c>
      <c r="AG3825">
        <f>Table1[[#This Row],[H]]+Table1[[#This Row],[BB]]</f>
        <v>0</v>
      </c>
      <c r="AH3825">
        <f>Table1[[#This Row],[H]]-Table1[[#This Row],[2B]]-Table1[[#This Row],[3B]]-Table1[[#This Row],[HR]]</f>
        <v>0</v>
      </c>
      <c r="AI3825" s="3">
        <f>IF(Table1[[#This Row],[Team_Game_Number]] &gt;_xlfn.MAXIFS(Table1[Team_Game_Number],Table1[Team],Table1[[#This Row],[Team]]) - 5,1,0)</f>
        <v>1</v>
      </c>
      <c r="AJ3825" cm="1">
        <f t="array" ref="AJ3825">MATCH(Table1[[#This Row],[Game_ID]],_xlfn.UNIQUE(_xlfn._xlws.FILTER(Table1[Game_ID],Table1[Team]=Table1[[#This Row],[Team]])),0)</f>
        <v>19</v>
      </c>
      <c r="AK3825">
        <f>IF(Table1[[#This Row],[Last5_Flag]]=1,1,0)</f>
        <v>1</v>
      </c>
      <c r="AL3825">
        <f>COUNTIFS(
    Table1[Player Name], Table1[[#This Row],[Player Name]],
    Table1[Position], Table1[[#This Row],[Position]]
)</f>
        <v>3</v>
      </c>
      <c r="AM3825" t="str" cm="1">
        <f t="array" ref="AM38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26" spans="1:39" x14ac:dyDescent="0.2">
      <c r="A3826" t="str">
        <f>TEXT(Table1[[#This Row],[Date]],"yyyymmdd") &amp; "_" &amp; (LEFT(D3826,3) &amp; "_" &amp; LEFT(E3826,3) &amp; "_" &amp; (Table1[[#This Row],[Game_no.]]))</f>
        <v>20260329_Poi_Fro_2</v>
      </c>
      <c r="B3826" s="1">
        <v>46110</v>
      </c>
      <c r="C3826" s="3">
        <v>2</v>
      </c>
      <c r="D3826" t="s">
        <v>245</v>
      </c>
      <c r="E3826" t="s">
        <v>338</v>
      </c>
      <c r="F3826" t="s">
        <v>245</v>
      </c>
      <c r="G3826" t="s">
        <v>338</v>
      </c>
      <c r="H3826" t="s">
        <v>251</v>
      </c>
      <c r="I3826" t="str">
        <f>TRIM(SUBSTITUTE(Table1[[#This Row],[Player]], " ", ""))</f>
        <v>S.Cope</v>
      </c>
      <c r="J3826">
        <v>2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f t="shared" si="159"/>
        <v>0</v>
      </c>
      <c r="W3826" t="s">
        <v>48</v>
      </c>
      <c r="X3826" s="3">
        <v>5</v>
      </c>
      <c r="Y3826">
        <v>0</v>
      </c>
      <c r="AF3826">
        <f>Table1[[#This Row],[AB]]+Table1[[#This Row],[BB]]+Table1[[#This Row],[SF]]</f>
        <v>2</v>
      </c>
      <c r="AG3826">
        <f>Table1[[#This Row],[H]]+Table1[[#This Row],[BB]]</f>
        <v>0</v>
      </c>
      <c r="AH3826">
        <f>Table1[[#This Row],[H]]-Table1[[#This Row],[2B]]-Table1[[#This Row],[3B]]-Table1[[#This Row],[HR]]</f>
        <v>0</v>
      </c>
      <c r="AI3826" s="3">
        <f>IF(Table1[[#This Row],[Team_Game_Number]] &gt;_xlfn.MAXIFS(Table1[Team_Game_Number],Table1[Team],Table1[[#This Row],[Team]]) - 5,1,0)</f>
        <v>1</v>
      </c>
      <c r="AJ3826" cm="1">
        <f t="array" ref="AJ3826">MATCH(Table1[[#This Row],[Game_ID]],_xlfn.UNIQUE(_xlfn._xlws.FILTER(Table1[Game_ID],Table1[Team]=Table1[[#This Row],[Team]])),0)</f>
        <v>19</v>
      </c>
      <c r="AK3826">
        <f>IF(Table1[[#This Row],[Last5_Flag]]=1,1,0)</f>
        <v>1</v>
      </c>
      <c r="AL3826">
        <f>COUNTIFS(
    Table1[Player Name], Table1[[#This Row],[Player Name]],
    Table1[Position], Table1[[#This Row],[Position]]
)</f>
        <v>12</v>
      </c>
      <c r="AM3826" t="str" cm="1">
        <f t="array" ref="AM38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827" spans="1:39" x14ac:dyDescent="0.2">
      <c r="A3827" t="str">
        <f>TEXT(Table1[[#This Row],[Date]],"yyyymmdd") &amp; "_" &amp; (LEFT(D3827,3) &amp; "_" &amp; LEFT(E3827,3) &amp; "_" &amp; (Table1[[#This Row],[Game_no.]]))</f>
        <v>20260329_Poi_Fro_2</v>
      </c>
      <c r="B3827" s="1">
        <v>46110</v>
      </c>
      <c r="C3827" s="3">
        <v>2</v>
      </c>
      <c r="D3827" t="s">
        <v>245</v>
      </c>
      <c r="E3827" t="s">
        <v>338</v>
      </c>
      <c r="F3827" t="s">
        <v>245</v>
      </c>
      <c r="G3827" t="s">
        <v>338</v>
      </c>
      <c r="H3827" t="s">
        <v>257</v>
      </c>
      <c r="I3827" t="str">
        <f>TRIM(SUBSTITUTE(Table1[[#This Row],[Player]], " ", ""))</f>
        <v>A.Hubble</v>
      </c>
      <c r="J3827">
        <v>2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f t="shared" si="159"/>
        <v>0</v>
      </c>
      <c r="W3827" t="s">
        <v>53</v>
      </c>
      <c r="X3827" s="3">
        <v>6</v>
      </c>
      <c r="Y3827">
        <v>0</v>
      </c>
      <c r="AF3827">
        <f>Table1[[#This Row],[AB]]+Table1[[#This Row],[BB]]+Table1[[#This Row],[SF]]</f>
        <v>2</v>
      </c>
      <c r="AG3827">
        <f>Table1[[#This Row],[H]]+Table1[[#This Row],[BB]]</f>
        <v>0</v>
      </c>
      <c r="AH3827">
        <f>Table1[[#This Row],[H]]-Table1[[#This Row],[2B]]-Table1[[#This Row],[3B]]-Table1[[#This Row],[HR]]</f>
        <v>0</v>
      </c>
      <c r="AI3827" s="3">
        <f>IF(Table1[[#This Row],[Team_Game_Number]] &gt;_xlfn.MAXIFS(Table1[Team_Game_Number],Table1[Team],Table1[[#This Row],[Team]]) - 5,1,0)</f>
        <v>1</v>
      </c>
      <c r="AJ3827" cm="1">
        <f t="array" ref="AJ3827">MATCH(Table1[[#This Row],[Game_ID]],_xlfn.UNIQUE(_xlfn._xlws.FILTER(Table1[Game_ID],Table1[Team]=Table1[[#This Row],[Team]])),0)</f>
        <v>19</v>
      </c>
      <c r="AK3827">
        <f>IF(Table1[[#This Row],[Last5_Flag]]=1,1,0)</f>
        <v>1</v>
      </c>
      <c r="AL3827">
        <f>COUNTIFS(
    Table1[Player Name], Table1[[#This Row],[Player Name]],
    Table1[Position], Table1[[#This Row],[Position]]
)</f>
        <v>6</v>
      </c>
      <c r="AM3827" t="str" cm="1">
        <f t="array" ref="AM38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828" spans="1:39" x14ac:dyDescent="0.2">
      <c r="A3828" t="str">
        <f>TEXT(Table1[[#This Row],[Date]],"yyyymmdd") &amp; "_" &amp; (LEFT(D3828,3) &amp; "_" &amp; LEFT(E3828,3) &amp; "_" &amp; (Table1[[#This Row],[Game_no.]]))</f>
        <v>20260329_Poi_Fro_2</v>
      </c>
      <c r="B3828" s="1">
        <v>46110</v>
      </c>
      <c r="C3828" s="3">
        <v>2</v>
      </c>
      <c r="D3828" t="s">
        <v>245</v>
      </c>
      <c r="E3828" t="s">
        <v>338</v>
      </c>
      <c r="F3828" t="s">
        <v>245</v>
      </c>
      <c r="G3828" t="s">
        <v>338</v>
      </c>
      <c r="H3828" t="s">
        <v>349</v>
      </c>
      <c r="I3828" t="str">
        <f>TRIM(SUBSTITUTE(Table1[[#This Row],[Player]], " ", ""))</f>
        <v>G.Labrie</v>
      </c>
      <c r="J3828">
        <v>1</v>
      </c>
      <c r="K3828">
        <v>1</v>
      </c>
      <c r="L3828">
        <v>0</v>
      </c>
      <c r="M3828">
        <v>0</v>
      </c>
      <c r="N3828">
        <v>1</v>
      </c>
      <c r="O3828">
        <v>1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f t="shared" si="159"/>
        <v>0</v>
      </c>
      <c r="W3828" t="s">
        <v>8</v>
      </c>
      <c r="X3828" s="3">
        <v>7</v>
      </c>
      <c r="Y3828">
        <v>0</v>
      </c>
      <c r="AF3828">
        <f>Table1[[#This Row],[AB]]+Table1[[#This Row],[BB]]+Table1[[#This Row],[SF]]</f>
        <v>2</v>
      </c>
      <c r="AG3828">
        <f>Table1[[#This Row],[H]]+Table1[[#This Row],[BB]]</f>
        <v>1</v>
      </c>
      <c r="AH3828">
        <f>Table1[[#This Row],[H]]-Table1[[#This Row],[2B]]-Table1[[#This Row],[3B]]-Table1[[#This Row],[HR]]</f>
        <v>0</v>
      </c>
      <c r="AI3828" s="3">
        <f>IF(Table1[[#This Row],[Team_Game_Number]] &gt;_xlfn.MAXIFS(Table1[Team_Game_Number],Table1[Team],Table1[[#This Row],[Team]]) - 5,1,0)</f>
        <v>1</v>
      </c>
      <c r="AJ3828" cm="1">
        <f t="array" ref="AJ3828">MATCH(Table1[[#This Row],[Game_ID]],_xlfn.UNIQUE(_xlfn._xlws.FILTER(Table1[Game_ID],Table1[Team]=Table1[[#This Row],[Team]])),0)</f>
        <v>19</v>
      </c>
      <c r="AK3828">
        <f>IF(Table1[[#This Row],[Last5_Flag]]=1,1,0)</f>
        <v>1</v>
      </c>
      <c r="AL3828">
        <f>COUNTIFS(
    Table1[Player Name], Table1[[#This Row],[Player Name]],
    Table1[Position], Table1[[#This Row],[Position]]
)</f>
        <v>20</v>
      </c>
      <c r="AM3828" t="str" cm="1">
        <f t="array" ref="AM38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829" spans="1:39" x14ac:dyDescent="0.2">
      <c r="A3829" t="str">
        <f>TEXT(Table1[[#This Row],[Date]],"yyyymmdd") &amp; "_" &amp; (LEFT(D3829,3) &amp; "_" &amp; LEFT(E3829,3) &amp; "_" &amp; (Table1[[#This Row],[Game_no.]]))</f>
        <v>20260329_Poi_Fro_2</v>
      </c>
      <c r="B3829" s="1">
        <v>46110</v>
      </c>
      <c r="C3829" s="3">
        <v>2</v>
      </c>
      <c r="D3829" t="s">
        <v>245</v>
      </c>
      <c r="E3829" t="s">
        <v>338</v>
      </c>
      <c r="F3829" t="s">
        <v>245</v>
      </c>
      <c r="G3829" t="s">
        <v>338</v>
      </c>
      <c r="H3829" t="s">
        <v>260</v>
      </c>
      <c r="I3829" t="str">
        <f>TRIM(SUBSTITUTE(Table1[[#This Row],[Player]], " ", ""))</f>
        <v>P.Haller</v>
      </c>
      <c r="J3829">
        <v>2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f t="shared" si="159"/>
        <v>0</v>
      </c>
      <c r="W3829" t="s">
        <v>52</v>
      </c>
      <c r="X3829" s="3">
        <v>8</v>
      </c>
      <c r="Y3829">
        <v>0</v>
      </c>
      <c r="AF3829">
        <f>Table1[[#This Row],[AB]]+Table1[[#This Row],[BB]]+Table1[[#This Row],[SF]]</f>
        <v>2</v>
      </c>
      <c r="AG3829">
        <f>Table1[[#This Row],[H]]+Table1[[#This Row],[BB]]</f>
        <v>0</v>
      </c>
      <c r="AH3829">
        <f>Table1[[#This Row],[H]]-Table1[[#This Row],[2B]]-Table1[[#This Row],[3B]]-Table1[[#This Row],[HR]]</f>
        <v>0</v>
      </c>
      <c r="AI3829" s="3">
        <f>IF(Table1[[#This Row],[Team_Game_Number]] &gt;_xlfn.MAXIFS(Table1[Team_Game_Number],Table1[Team],Table1[[#This Row],[Team]]) - 5,1,0)</f>
        <v>1</v>
      </c>
      <c r="AJ3829" cm="1">
        <f t="array" ref="AJ3829">MATCH(Table1[[#This Row],[Game_ID]],_xlfn.UNIQUE(_xlfn._xlws.FILTER(Table1[Game_ID],Table1[Team]=Table1[[#This Row],[Team]])),0)</f>
        <v>19</v>
      </c>
      <c r="AK3829">
        <f>IF(Table1[[#This Row],[Last5_Flag]]=1,1,0)</f>
        <v>1</v>
      </c>
      <c r="AL3829">
        <f>COUNTIFS(
    Table1[Player Name], Table1[[#This Row],[Player Name]],
    Table1[Position], Table1[[#This Row],[Position]]
)</f>
        <v>11</v>
      </c>
      <c r="AM3829" t="str" cm="1">
        <f t="array" ref="AM38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30" spans="1:39" x14ac:dyDescent="0.2">
      <c r="A3830" t="str">
        <f>TEXT(Table1[[#This Row],[Date]],"yyyymmdd") &amp; "_" &amp; (LEFT(D3830,3) &amp; "_" &amp; LEFT(E3830,3) &amp; "_" &amp; (Table1[[#This Row],[Game_no.]]))</f>
        <v>20260329_Poi_Fro_2</v>
      </c>
      <c r="B3830" s="1">
        <v>46110</v>
      </c>
      <c r="C3830" s="3">
        <v>2</v>
      </c>
      <c r="D3830" t="s">
        <v>245</v>
      </c>
      <c r="E3830" t="s">
        <v>338</v>
      </c>
      <c r="F3830" t="s">
        <v>245</v>
      </c>
      <c r="G3830" t="s">
        <v>338</v>
      </c>
      <c r="H3830" t="s">
        <v>258</v>
      </c>
      <c r="I3830" t="str">
        <f>TRIM(SUBSTITUTE(Table1[[#This Row],[Player]], " ", ""))</f>
        <v>B.Moudy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f t="shared" si="159"/>
        <v>0</v>
      </c>
      <c r="W3830" t="s">
        <v>73</v>
      </c>
      <c r="X3830" s="3"/>
      <c r="Y3830">
        <v>0</v>
      </c>
      <c r="AF3830">
        <f>Table1[[#This Row],[AB]]+Table1[[#This Row],[BB]]+Table1[[#This Row],[SF]]</f>
        <v>0</v>
      </c>
      <c r="AG3830">
        <f>Table1[[#This Row],[H]]+Table1[[#This Row],[BB]]</f>
        <v>0</v>
      </c>
      <c r="AH3830">
        <f>Table1[[#This Row],[H]]-Table1[[#This Row],[2B]]-Table1[[#This Row],[3B]]-Table1[[#This Row],[HR]]</f>
        <v>0</v>
      </c>
      <c r="AI3830" s="3">
        <f>IF(Table1[[#This Row],[Team_Game_Number]] &gt;_xlfn.MAXIFS(Table1[Team_Game_Number],Table1[Team],Table1[[#This Row],[Team]]) - 5,1,0)</f>
        <v>1</v>
      </c>
      <c r="AJ3830" cm="1">
        <f t="array" ref="AJ3830">MATCH(Table1[[#This Row],[Game_ID]],_xlfn.UNIQUE(_xlfn._xlws.FILTER(Table1[Game_ID],Table1[Team]=Table1[[#This Row],[Team]])),0)</f>
        <v>19</v>
      </c>
      <c r="AK3830">
        <f>IF(Table1[[#This Row],[Last5_Flag]]=1,1,0)</f>
        <v>1</v>
      </c>
      <c r="AL3830">
        <f>COUNTIFS(
    Table1[Player Name], Table1[[#This Row],[Player Name]],
    Table1[Position], Table1[[#This Row],[Position]]
)</f>
        <v>11</v>
      </c>
      <c r="AM3830" t="str" cm="1">
        <f t="array" ref="AM38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831" spans="1:39" x14ac:dyDescent="0.2">
      <c r="A3831" t="str">
        <f>TEXT(Table1[[#This Row],[Date]],"yyyymmdd") &amp; "_" &amp; (LEFT(D3831,3) &amp; "_" &amp; LEFT(E3831,3) &amp; "_" &amp; (Table1[[#This Row],[Game_no.]]))</f>
        <v>20260329_Poi_Fro_2</v>
      </c>
      <c r="B3831" s="1">
        <v>46110</v>
      </c>
      <c r="C3831" s="3">
        <v>2</v>
      </c>
      <c r="D3831" t="s">
        <v>245</v>
      </c>
      <c r="E3831" t="s">
        <v>338</v>
      </c>
      <c r="F3831" t="s">
        <v>245</v>
      </c>
      <c r="G3831" t="s">
        <v>338</v>
      </c>
      <c r="H3831" t="s">
        <v>252</v>
      </c>
      <c r="I3831" t="str">
        <f>TRIM(SUBSTITUTE(Table1[[#This Row],[Player]], " ", ""))</f>
        <v>K.Fabiano</v>
      </c>
      <c r="J3831">
        <v>1</v>
      </c>
      <c r="K3831">
        <v>1</v>
      </c>
      <c r="L3831">
        <v>0</v>
      </c>
      <c r="M3831">
        <v>0</v>
      </c>
      <c r="N3831">
        <v>1</v>
      </c>
      <c r="O3831">
        <v>1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f t="shared" si="159"/>
        <v>0</v>
      </c>
      <c r="W3831" t="s">
        <v>54</v>
      </c>
      <c r="X3831" s="3">
        <v>9</v>
      </c>
      <c r="Y3831">
        <v>0</v>
      </c>
      <c r="AF3831">
        <f>Table1[[#This Row],[AB]]+Table1[[#This Row],[BB]]+Table1[[#This Row],[SF]]</f>
        <v>2</v>
      </c>
      <c r="AG3831">
        <f>Table1[[#This Row],[H]]+Table1[[#This Row],[BB]]</f>
        <v>1</v>
      </c>
      <c r="AH3831">
        <f>Table1[[#This Row],[H]]-Table1[[#This Row],[2B]]-Table1[[#This Row],[3B]]-Table1[[#This Row],[HR]]</f>
        <v>0</v>
      </c>
      <c r="AI3831" s="3">
        <f>IF(Table1[[#This Row],[Team_Game_Number]] &gt;_xlfn.MAXIFS(Table1[Team_Game_Number],Table1[Team],Table1[[#This Row],[Team]]) - 5,1,0)</f>
        <v>1</v>
      </c>
      <c r="AJ3831" cm="1">
        <f t="array" ref="AJ3831">MATCH(Table1[[#This Row],[Game_ID]],_xlfn.UNIQUE(_xlfn._xlws.FILTER(Table1[Game_ID],Table1[Team]=Table1[[#This Row],[Team]])),0)</f>
        <v>19</v>
      </c>
      <c r="AK3831">
        <f>IF(Table1[[#This Row],[Last5_Flag]]=1,1,0)</f>
        <v>1</v>
      </c>
      <c r="AL3831">
        <f>COUNTIFS(
    Table1[Player Name], Table1[[#This Row],[Player Name]],
    Table1[Position], Table1[[#This Row],[Position]]
)</f>
        <v>21</v>
      </c>
      <c r="AM3831" t="str" cm="1">
        <f t="array" ref="AM38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832" spans="1:39" x14ac:dyDescent="0.2">
      <c r="A3832" t="str">
        <f>TEXT(Table1[[#This Row],[Date]],"yyyymmdd") &amp; "_" &amp; (LEFT(D3832,3) &amp; "_" &amp; LEFT(E3832,3) &amp; "_" &amp; (Table1[[#This Row],[Game_no.]]))</f>
        <v>20260329_Poi_Fro_2</v>
      </c>
      <c r="B3832" s="1">
        <v>46110</v>
      </c>
      <c r="C3832" s="3">
        <v>2</v>
      </c>
      <c r="D3832" t="s">
        <v>245</v>
      </c>
      <c r="E3832" t="s">
        <v>338</v>
      </c>
      <c r="F3832" t="s">
        <v>245</v>
      </c>
      <c r="G3832" t="s">
        <v>338</v>
      </c>
      <c r="H3832" t="s">
        <v>254</v>
      </c>
      <c r="I3832" t="str">
        <f>TRIM(SUBSTITUTE(Table1[[#This Row],[Player]], " ", ""))</f>
        <v>J.Hess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f t="shared" si="159"/>
        <v>0</v>
      </c>
      <c r="W3832" t="s">
        <v>43</v>
      </c>
      <c r="X3832" s="3"/>
      <c r="Y3832">
        <v>0</v>
      </c>
      <c r="AF3832">
        <f>Table1[[#This Row],[AB]]+Table1[[#This Row],[BB]]+Table1[[#This Row],[SF]]</f>
        <v>0</v>
      </c>
      <c r="AG3832">
        <f>Table1[[#This Row],[H]]+Table1[[#This Row],[BB]]</f>
        <v>0</v>
      </c>
      <c r="AH3832">
        <f>Table1[[#This Row],[H]]-Table1[[#This Row],[2B]]-Table1[[#This Row],[3B]]-Table1[[#This Row],[HR]]</f>
        <v>0</v>
      </c>
      <c r="AI3832" s="3">
        <f>IF(Table1[[#This Row],[Team_Game_Number]] &gt;_xlfn.MAXIFS(Table1[Team_Game_Number],Table1[Team],Table1[[#This Row],[Team]]) - 5,1,0)</f>
        <v>1</v>
      </c>
      <c r="AJ3832" cm="1">
        <f t="array" ref="AJ3832">MATCH(Table1[[#This Row],[Game_ID]],_xlfn.UNIQUE(_xlfn._xlws.FILTER(Table1[Game_ID],Table1[Team]=Table1[[#This Row],[Team]])),0)</f>
        <v>19</v>
      </c>
      <c r="AK3832">
        <f>IF(Table1[[#This Row],[Last5_Flag]]=1,1,0)</f>
        <v>1</v>
      </c>
      <c r="AL3832">
        <f>COUNTIFS(
    Table1[Player Name], Table1[[#This Row],[Player Name]],
    Table1[Position], Table1[[#This Row],[Position]]
)</f>
        <v>21</v>
      </c>
      <c r="AM3832" t="str" cm="1">
        <f t="array" ref="AM38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833" spans="1:39" x14ac:dyDescent="0.2">
      <c r="A3833" t="str">
        <f>TEXT(Table1[[#This Row],[Date]],"yyyymmdd") &amp; "_" &amp; (LEFT(D3833,3) &amp; "_" &amp; LEFT(E3833,3) &amp; "_" &amp; (Table1[[#This Row],[Game_no.]]))</f>
        <v>20260329_Poi_Fro_2</v>
      </c>
      <c r="B3833" s="1">
        <v>46110</v>
      </c>
      <c r="C3833" s="3">
        <v>2</v>
      </c>
      <c r="D3833" t="s">
        <v>245</v>
      </c>
      <c r="E3833" t="s">
        <v>338</v>
      </c>
      <c r="F3833" t="s">
        <v>338</v>
      </c>
      <c r="G3833" t="s">
        <v>245</v>
      </c>
      <c r="H3833" t="s">
        <v>339</v>
      </c>
      <c r="I3833" t="str">
        <f>TRIM(SUBSTITUTE(Table1[[#This Row],[Player]], " ", ""))</f>
        <v>G.Nelson</v>
      </c>
      <c r="J3833">
        <v>5</v>
      </c>
      <c r="K3833">
        <v>1</v>
      </c>
      <c r="L3833">
        <v>1</v>
      </c>
      <c r="M3833">
        <v>1</v>
      </c>
      <c r="N3833">
        <v>0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f t="shared" si="159"/>
        <v>1</v>
      </c>
      <c r="W3833" t="s">
        <v>57</v>
      </c>
      <c r="X3833" s="3">
        <v>1</v>
      </c>
      <c r="Y3833">
        <v>0</v>
      </c>
      <c r="AF3833">
        <f>Table1[[#This Row],[AB]]+Table1[[#This Row],[BB]]+Table1[[#This Row],[SF]]</f>
        <v>5</v>
      </c>
      <c r="AG3833">
        <f>Table1[[#This Row],[H]]+Table1[[#This Row],[BB]]</f>
        <v>1</v>
      </c>
      <c r="AH3833">
        <f>Table1[[#This Row],[H]]-Table1[[#This Row],[2B]]-Table1[[#This Row],[3B]]-Table1[[#This Row],[HR]]</f>
        <v>1</v>
      </c>
      <c r="AI3833" s="3">
        <f>IF(Table1[[#This Row],[Team_Game_Number]] &gt;_xlfn.MAXIFS(Table1[Team_Game_Number],Table1[Team],Table1[[#This Row],[Team]]) - 5,1,0)</f>
        <v>1</v>
      </c>
      <c r="AJ3833" cm="1">
        <f t="array" ref="AJ3833">MATCH(Table1[[#This Row],[Game_ID]],_xlfn.UNIQUE(_xlfn._xlws.FILTER(Table1[Game_ID],Table1[Team]=Table1[[#This Row],[Team]])),0)</f>
        <v>21</v>
      </c>
      <c r="AK3833">
        <f>IF(Table1[[#This Row],[Last5_Flag]]=1,1,0)</f>
        <v>1</v>
      </c>
      <c r="AL3833">
        <f>COUNTIFS(
    Table1[Player Name], Table1[[#This Row],[Player Name]],
    Table1[Position], Table1[[#This Row],[Position]]
)</f>
        <v>21</v>
      </c>
      <c r="AM3833" t="str" cm="1">
        <f t="array" ref="AM38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834" spans="1:39" x14ac:dyDescent="0.2">
      <c r="A3834" t="str">
        <f>TEXT(Table1[[#This Row],[Date]],"yyyymmdd") &amp; "_" &amp; (LEFT(D3834,3) &amp; "_" &amp; LEFT(E3834,3) &amp; "_" &amp; (Table1[[#This Row],[Game_no.]]))</f>
        <v>20260329_Poi_Fro_2</v>
      </c>
      <c r="B3834" s="1">
        <v>46110</v>
      </c>
      <c r="C3834" s="3">
        <v>2</v>
      </c>
      <c r="D3834" t="s">
        <v>245</v>
      </c>
      <c r="E3834" t="s">
        <v>338</v>
      </c>
      <c r="F3834" t="s">
        <v>338</v>
      </c>
      <c r="G3834" t="s">
        <v>245</v>
      </c>
      <c r="H3834" t="s">
        <v>341</v>
      </c>
      <c r="I3834" t="str">
        <f>TRIM(SUBSTITUTE(Table1[[#This Row],[Player]], " ", ""))</f>
        <v>A.Miller</v>
      </c>
      <c r="J3834">
        <v>3</v>
      </c>
      <c r="K3834">
        <v>2</v>
      </c>
      <c r="L3834">
        <v>2</v>
      </c>
      <c r="M3834">
        <v>3</v>
      </c>
      <c r="N3834">
        <v>2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1</v>
      </c>
      <c r="U3834">
        <v>0</v>
      </c>
      <c r="V3834">
        <f t="shared" si="159"/>
        <v>5</v>
      </c>
      <c r="W3834" t="s">
        <v>53</v>
      </c>
      <c r="X3834" s="3">
        <v>2</v>
      </c>
      <c r="Y3834">
        <v>0</v>
      </c>
      <c r="AF3834">
        <f>Table1[[#This Row],[AB]]+Table1[[#This Row],[BB]]+Table1[[#This Row],[SF]]</f>
        <v>5</v>
      </c>
      <c r="AG3834">
        <f>Table1[[#This Row],[H]]+Table1[[#This Row],[BB]]</f>
        <v>4</v>
      </c>
      <c r="AH3834">
        <f>Table1[[#This Row],[H]]-Table1[[#This Row],[2B]]-Table1[[#This Row],[3B]]-Table1[[#This Row],[HR]]</f>
        <v>1</v>
      </c>
      <c r="AI3834" s="3">
        <f>IF(Table1[[#This Row],[Team_Game_Number]] &gt;_xlfn.MAXIFS(Table1[Team_Game_Number],Table1[Team],Table1[[#This Row],[Team]]) - 5,1,0)</f>
        <v>1</v>
      </c>
      <c r="AJ3834" cm="1">
        <f t="array" ref="AJ3834">MATCH(Table1[[#This Row],[Game_ID]],_xlfn.UNIQUE(_xlfn._xlws.FILTER(Table1[Game_ID],Table1[Team]=Table1[[#This Row],[Team]])),0)</f>
        <v>21</v>
      </c>
      <c r="AK3834">
        <f>IF(Table1[[#This Row],[Last5_Flag]]=1,1,0)</f>
        <v>1</v>
      </c>
      <c r="AL3834">
        <f>COUNTIFS(
    Table1[Player Name], Table1[[#This Row],[Player Name]],
    Table1[Position], Table1[[#This Row],[Position]]
)</f>
        <v>20</v>
      </c>
      <c r="AM3834" t="str" cm="1">
        <f t="array" ref="AM38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835" spans="1:39" x14ac:dyDescent="0.2">
      <c r="A3835" t="str">
        <f>TEXT(Table1[[#This Row],[Date]],"yyyymmdd") &amp; "_" &amp; (LEFT(D3835,3) &amp; "_" &amp; LEFT(E3835,3) &amp; "_" &amp; (Table1[[#This Row],[Game_no.]]))</f>
        <v>20260329_Poi_Fro_2</v>
      </c>
      <c r="B3835" s="1">
        <v>46110</v>
      </c>
      <c r="C3835" s="3">
        <v>2</v>
      </c>
      <c r="D3835" t="s">
        <v>245</v>
      </c>
      <c r="E3835" t="s">
        <v>338</v>
      </c>
      <c r="F3835" t="s">
        <v>338</v>
      </c>
      <c r="G3835" t="s">
        <v>245</v>
      </c>
      <c r="H3835" t="s">
        <v>347</v>
      </c>
      <c r="I3835" t="str">
        <f>TRIM(SUBSTITUTE(Table1[[#This Row],[Player]], " ", ""))</f>
        <v>K.Piconi</v>
      </c>
      <c r="J3835">
        <v>2</v>
      </c>
      <c r="K3835">
        <v>2</v>
      </c>
      <c r="L3835">
        <v>1</v>
      </c>
      <c r="M3835">
        <v>3</v>
      </c>
      <c r="N3835">
        <v>2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0</v>
      </c>
      <c r="V3835">
        <f t="shared" si="159"/>
        <v>5</v>
      </c>
      <c r="W3835" t="s">
        <v>8</v>
      </c>
      <c r="X3835" s="3">
        <v>3</v>
      </c>
      <c r="Y3835">
        <v>0</v>
      </c>
      <c r="AF3835">
        <f>Table1[[#This Row],[AB]]+Table1[[#This Row],[BB]]+Table1[[#This Row],[SF]]</f>
        <v>4</v>
      </c>
      <c r="AG3835">
        <f>Table1[[#This Row],[H]]+Table1[[#This Row],[BB]]</f>
        <v>3</v>
      </c>
      <c r="AH3835">
        <f>Table1[[#This Row],[H]]-Table1[[#This Row],[2B]]-Table1[[#This Row],[3B]]-Table1[[#This Row],[HR]]</f>
        <v>0</v>
      </c>
      <c r="AI3835" s="3">
        <f>IF(Table1[[#This Row],[Team_Game_Number]] &gt;_xlfn.MAXIFS(Table1[Team_Game_Number],Table1[Team],Table1[[#This Row],[Team]]) - 5,1,0)</f>
        <v>1</v>
      </c>
      <c r="AJ3835" cm="1">
        <f t="array" ref="AJ3835">MATCH(Table1[[#This Row],[Game_ID]],_xlfn.UNIQUE(_xlfn._xlws.FILTER(Table1[Game_ID],Table1[Team]=Table1[[#This Row],[Team]])),0)</f>
        <v>21</v>
      </c>
      <c r="AK3835">
        <f>IF(Table1[[#This Row],[Last5_Flag]]=1,1,0)</f>
        <v>1</v>
      </c>
      <c r="AL3835">
        <f>COUNTIFS(
    Table1[Player Name], Table1[[#This Row],[Player Name]],
    Table1[Position], Table1[[#This Row],[Position]]
)</f>
        <v>21</v>
      </c>
      <c r="AM3835" t="str" cm="1">
        <f t="array" ref="AM38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836" spans="1:39" x14ac:dyDescent="0.2">
      <c r="A3836" t="str">
        <f>TEXT(Table1[[#This Row],[Date]],"yyyymmdd") &amp; "_" &amp; (LEFT(D3836,3) &amp; "_" &amp; LEFT(E3836,3) &amp; "_" &amp; (Table1[[#This Row],[Game_no.]]))</f>
        <v>20260329_Poi_Fro_2</v>
      </c>
      <c r="B3836" s="1">
        <v>46110</v>
      </c>
      <c r="C3836" s="3">
        <v>2</v>
      </c>
      <c r="D3836" t="s">
        <v>245</v>
      </c>
      <c r="E3836" t="s">
        <v>338</v>
      </c>
      <c r="F3836" t="s">
        <v>338</v>
      </c>
      <c r="G3836" t="s">
        <v>245</v>
      </c>
      <c r="H3836" t="s">
        <v>346</v>
      </c>
      <c r="I3836" t="str">
        <f>TRIM(SUBSTITUTE(Table1[[#This Row],[Player]], " ", ""))</f>
        <v>A.Myers</v>
      </c>
      <c r="J3836">
        <v>3</v>
      </c>
      <c r="K3836">
        <v>2</v>
      </c>
      <c r="L3836">
        <v>1</v>
      </c>
      <c r="M3836">
        <v>0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f t="shared" si="159"/>
        <v>1</v>
      </c>
      <c r="W3836" t="s">
        <v>50</v>
      </c>
      <c r="X3836" s="3">
        <v>4</v>
      </c>
      <c r="Y3836">
        <v>0</v>
      </c>
      <c r="AF3836">
        <f>Table1[[#This Row],[AB]]+Table1[[#This Row],[BB]]+Table1[[#This Row],[SF]]</f>
        <v>4</v>
      </c>
      <c r="AG3836">
        <f>Table1[[#This Row],[H]]+Table1[[#This Row],[BB]]</f>
        <v>2</v>
      </c>
      <c r="AH3836">
        <f>Table1[[#This Row],[H]]-Table1[[#This Row],[2B]]-Table1[[#This Row],[3B]]-Table1[[#This Row],[HR]]</f>
        <v>1</v>
      </c>
      <c r="AI3836" s="3">
        <f>IF(Table1[[#This Row],[Team_Game_Number]] &gt;_xlfn.MAXIFS(Table1[Team_Game_Number],Table1[Team],Table1[[#This Row],[Team]]) - 5,1,0)</f>
        <v>1</v>
      </c>
      <c r="AJ3836" cm="1">
        <f t="array" ref="AJ3836">MATCH(Table1[[#This Row],[Game_ID]],_xlfn.UNIQUE(_xlfn._xlws.FILTER(Table1[Game_ID],Table1[Team]=Table1[[#This Row],[Team]])),0)</f>
        <v>21</v>
      </c>
      <c r="AK3836">
        <f>IF(Table1[[#This Row],[Last5_Flag]]=1,1,0)</f>
        <v>1</v>
      </c>
      <c r="AL3836">
        <f>COUNTIFS(
    Table1[Player Name], Table1[[#This Row],[Player Name]],
    Table1[Position], Table1[[#This Row],[Position]]
)</f>
        <v>13</v>
      </c>
      <c r="AM3836" t="str" cm="1">
        <f t="array" ref="AM38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837" spans="1:39" x14ac:dyDescent="0.2">
      <c r="A3837" t="str">
        <f>TEXT(Table1[[#This Row],[Date]],"yyyymmdd") &amp; "_" &amp; (LEFT(D3837,3) &amp; "_" &amp; LEFT(E3837,3) &amp; "_" &amp; (Table1[[#This Row],[Game_no.]]))</f>
        <v>20260329_Poi_Fro_2</v>
      </c>
      <c r="B3837" s="1">
        <v>46110</v>
      </c>
      <c r="C3837" s="3">
        <v>2</v>
      </c>
      <c r="D3837" t="s">
        <v>245</v>
      </c>
      <c r="E3837" t="s">
        <v>338</v>
      </c>
      <c r="F3837" t="s">
        <v>338</v>
      </c>
      <c r="G3837" t="s">
        <v>245</v>
      </c>
      <c r="H3837" t="s">
        <v>343</v>
      </c>
      <c r="I3837" t="str">
        <f>TRIM(SUBSTITUTE(Table1[[#This Row],[Player]], " ", ""))</f>
        <v>B.Russo</v>
      </c>
      <c r="J3837">
        <v>0</v>
      </c>
      <c r="K3837">
        <v>2</v>
      </c>
      <c r="L3837">
        <v>0</v>
      </c>
      <c r="M3837">
        <v>0</v>
      </c>
      <c r="N3837">
        <v>2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f t="shared" si="159"/>
        <v>0</v>
      </c>
      <c r="W3837" t="s">
        <v>54</v>
      </c>
      <c r="X3837" s="3">
        <v>5</v>
      </c>
      <c r="Y3837">
        <v>0</v>
      </c>
      <c r="AF3837">
        <f>Table1[[#This Row],[AB]]+Table1[[#This Row],[BB]]+Table1[[#This Row],[SF]]</f>
        <v>2</v>
      </c>
      <c r="AG3837">
        <f>Table1[[#This Row],[H]]+Table1[[#This Row],[BB]]</f>
        <v>2</v>
      </c>
      <c r="AH3837">
        <f>Table1[[#This Row],[H]]-Table1[[#This Row],[2B]]-Table1[[#This Row],[3B]]-Table1[[#This Row],[HR]]</f>
        <v>0</v>
      </c>
      <c r="AI3837" s="3">
        <f>IF(Table1[[#This Row],[Team_Game_Number]] &gt;_xlfn.MAXIFS(Table1[Team_Game_Number],Table1[Team],Table1[[#This Row],[Team]]) - 5,1,0)</f>
        <v>1</v>
      </c>
      <c r="AJ3837" cm="1">
        <f t="array" ref="AJ3837">MATCH(Table1[[#This Row],[Game_ID]],_xlfn.UNIQUE(_xlfn._xlws.FILTER(Table1[Game_ID],Table1[Team]=Table1[[#This Row],[Team]])),0)</f>
        <v>21</v>
      </c>
      <c r="AK3837">
        <f>IF(Table1[[#This Row],[Last5_Flag]]=1,1,0)</f>
        <v>1</v>
      </c>
      <c r="AL3837">
        <f>COUNTIFS(
    Table1[Player Name], Table1[[#This Row],[Player Name]],
    Table1[Position], Table1[[#This Row],[Position]]
)</f>
        <v>21</v>
      </c>
      <c r="AM3837" t="str" cm="1">
        <f t="array" ref="AM38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838" spans="1:39" x14ac:dyDescent="0.2">
      <c r="A3838" t="str">
        <f>TEXT(Table1[[#This Row],[Date]],"yyyymmdd") &amp; "_" &amp; (LEFT(D3838,3) &amp; "_" &amp; LEFT(E3838,3) &amp; "_" &amp; (Table1[[#This Row],[Game_no.]]))</f>
        <v>20260329_Poi_Fro_2</v>
      </c>
      <c r="B3838" s="1">
        <v>46110</v>
      </c>
      <c r="C3838" s="3">
        <v>2</v>
      </c>
      <c r="D3838" t="s">
        <v>245</v>
      </c>
      <c r="E3838" t="s">
        <v>338</v>
      </c>
      <c r="F3838" t="s">
        <v>338</v>
      </c>
      <c r="G3838" t="s">
        <v>245</v>
      </c>
      <c r="H3838" t="s">
        <v>372</v>
      </c>
      <c r="I3838" t="str">
        <f>TRIM(SUBSTITUTE(Table1[[#This Row],[Player]], " ", ""))</f>
        <v>R.Durnall</v>
      </c>
      <c r="J3838">
        <v>1</v>
      </c>
      <c r="K3838">
        <v>1</v>
      </c>
      <c r="L3838">
        <v>1</v>
      </c>
      <c r="M3838">
        <v>0</v>
      </c>
      <c r="N3838">
        <v>1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f t="shared" si="159"/>
        <v>3</v>
      </c>
      <c r="W3838" t="s">
        <v>54</v>
      </c>
      <c r="X3838" s="3">
        <v>5</v>
      </c>
      <c r="Y3838">
        <v>0</v>
      </c>
      <c r="AF3838">
        <f>Table1[[#This Row],[AB]]+Table1[[#This Row],[BB]]+Table1[[#This Row],[SF]]</f>
        <v>2</v>
      </c>
      <c r="AG3838">
        <f>Table1[[#This Row],[H]]+Table1[[#This Row],[BB]]</f>
        <v>2</v>
      </c>
      <c r="AH3838">
        <f>Table1[[#This Row],[H]]-Table1[[#This Row],[2B]]-Table1[[#This Row],[3B]]-Table1[[#This Row],[HR]]</f>
        <v>0</v>
      </c>
      <c r="AI3838" s="3">
        <f>IF(Table1[[#This Row],[Team_Game_Number]] &gt;_xlfn.MAXIFS(Table1[Team_Game_Number],Table1[Team],Table1[[#This Row],[Team]]) - 5,1,0)</f>
        <v>1</v>
      </c>
      <c r="AJ3838" cm="1">
        <f t="array" ref="AJ3838">MATCH(Table1[[#This Row],[Game_ID]],_xlfn.UNIQUE(_xlfn._xlws.FILTER(Table1[Game_ID],Table1[Team]=Table1[[#This Row],[Team]])),0)</f>
        <v>21</v>
      </c>
      <c r="AK3838">
        <f>IF(Table1[[#This Row],[Last5_Flag]]=1,1,0)</f>
        <v>1</v>
      </c>
      <c r="AL3838">
        <f>COUNTIFS(
    Table1[Player Name], Table1[[#This Row],[Player Name]],
    Table1[Position], Table1[[#This Row],[Position]]
)</f>
        <v>2</v>
      </c>
      <c r="AM3838" t="str" cm="1">
        <f t="array" ref="AM38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839" spans="1:39" x14ac:dyDescent="0.2">
      <c r="A3839" t="str">
        <f>TEXT(Table1[[#This Row],[Date]],"yyyymmdd") &amp; "_" &amp; (LEFT(D3839,3) &amp; "_" &amp; LEFT(E3839,3) &amp; "_" &amp; (Table1[[#This Row],[Game_no.]]))</f>
        <v>20260329_Poi_Fro_2</v>
      </c>
      <c r="B3839" s="1">
        <v>46110</v>
      </c>
      <c r="C3839" s="3">
        <v>2</v>
      </c>
      <c r="D3839" t="s">
        <v>245</v>
      </c>
      <c r="E3839" t="s">
        <v>338</v>
      </c>
      <c r="F3839" t="s">
        <v>338</v>
      </c>
      <c r="G3839" t="s">
        <v>245</v>
      </c>
      <c r="H3839" t="s">
        <v>345</v>
      </c>
      <c r="I3839" t="str">
        <f>TRIM(SUBSTITUTE(Table1[[#This Row],[Player]], " ", ""))</f>
        <v>I.Donaldson</v>
      </c>
      <c r="J3839">
        <v>2</v>
      </c>
      <c r="K3839">
        <v>2</v>
      </c>
      <c r="L3839">
        <v>2</v>
      </c>
      <c r="M3839">
        <v>2</v>
      </c>
      <c r="N3839">
        <v>1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f t="shared" si="159"/>
        <v>4</v>
      </c>
      <c r="W3839" t="s">
        <v>43</v>
      </c>
      <c r="X3839" s="3">
        <v>6</v>
      </c>
      <c r="Y3839">
        <v>0</v>
      </c>
      <c r="AF3839">
        <f>Table1[[#This Row],[AB]]+Table1[[#This Row],[BB]]+Table1[[#This Row],[SF]]</f>
        <v>3</v>
      </c>
      <c r="AG3839">
        <f>Table1[[#This Row],[H]]+Table1[[#This Row],[BB]]</f>
        <v>3</v>
      </c>
      <c r="AH3839">
        <f>Table1[[#This Row],[H]]-Table1[[#This Row],[2B]]-Table1[[#This Row],[3B]]-Table1[[#This Row],[HR]]</f>
        <v>1</v>
      </c>
      <c r="AI3839" s="3">
        <f>IF(Table1[[#This Row],[Team_Game_Number]] &gt;_xlfn.MAXIFS(Table1[Team_Game_Number],Table1[Team],Table1[[#This Row],[Team]]) - 5,1,0)</f>
        <v>1</v>
      </c>
      <c r="AJ3839" cm="1">
        <f t="array" ref="AJ3839">MATCH(Table1[[#This Row],[Game_ID]],_xlfn.UNIQUE(_xlfn._xlws.FILTER(Table1[Game_ID],Table1[Team]=Table1[[#This Row],[Team]])),0)</f>
        <v>21</v>
      </c>
      <c r="AK3839">
        <f>IF(Table1[[#This Row],[Last5_Flag]]=1,1,0)</f>
        <v>1</v>
      </c>
      <c r="AL3839">
        <f>COUNTIFS(
    Table1[Player Name], Table1[[#This Row],[Player Name]],
    Table1[Position], Table1[[#This Row],[Position]]
)</f>
        <v>11</v>
      </c>
      <c r="AM3839" t="str" cm="1">
        <f t="array" ref="AM38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840" spans="1:39" x14ac:dyDescent="0.2">
      <c r="A3840" t="str">
        <f>TEXT(Table1[[#This Row],[Date]],"yyyymmdd") &amp; "_" &amp; (LEFT(D3840,3) &amp; "_" &amp; LEFT(E3840,3) &amp; "_" &amp; (Table1[[#This Row],[Game_no.]]))</f>
        <v>20260329_Poi_Fro_2</v>
      </c>
      <c r="B3840" s="1">
        <v>46110</v>
      </c>
      <c r="C3840" s="3">
        <v>2</v>
      </c>
      <c r="D3840" t="s">
        <v>245</v>
      </c>
      <c r="E3840" t="s">
        <v>338</v>
      </c>
      <c r="F3840" t="s">
        <v>338</v>
      </c>
      <c r="G3840" t="s">
        <v>245</v>
      </c>
      <c r="H3840" t="s">
        <v>348</v>
      </c>
      <c r="I3840" t="str">
        <f>TRIM(SUBSTITUTE(Table1[[#This Row],[Player]], " ", ""))</f>
        <v>S.Magee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f t="shared" si="159"/>
        <v>0</v>
      </c>
      <c r="W3840" t="s">
        <v>43</v>
      </c>
      <c r="X3840" s="3">
        <v>6</v>
      </c>
      <c r="Y3840">
        <v>0</v>
      </c>
      <c r="AF3840">
        <f>Table1[[#This Row],[AB]]+Table1[[#This Row],[BB]]+Table1[[#This Row],[SF]]</f>
        <v>1</v>
      </c>
      <c r="AG3840">
        <f>Table1[[#This Row],[H]]+Table1[[#This Row],[BB]]</f>
        <v>1</v>
      </c>
      <c r="AH3840">
        <f>Table1[[#This Row],[H]]-Table1[[#This Row],[2B]]-Table1[[#This Row],[3B]]-Table1[[#This Row],[HR]]</f>
        <v>0</v>
      </c>
      <c r="AI3840" s="3">
        <f>IF(Table1[[#This Row],[Team_Game_Number]] &gt;_xlfn.MAXIFS(Table1[Team_Game_Number],Table1[Team],Table1[[#This Row],[Team]]) - 5,1,0)</f>
        <v>1</v>
      </c>
      <c r="AJ3840" cm="1">
        <f t="array" ref="AJ3840">MATCH(Table1[[#This Row],[Game_ID]],_xlfn.UNIQUE(_xlfn._xlws.FILTER(Table1[Game_ID],Table1[Team]=Table1[[#This Row],[Team]])),0)</f>
        <v>21</v>
      </c>
      <c r="AK3840">
        <f>IF(Table1[[#This Row],[Last5_Flag]]=1,1,0)</f>
        <v>1</v>
      </c>
      <c r="AL3840">
        <f>COUNTIFS(
    Table1[Player Name], Table1[[#This Row],[Player Name]],
    Table1[Position], Table1[[#This Row],[Position]]
)</f>
        <v>9</v>
      </c>
      <c r="AM3840" t="str" cm="1">
        <f t="array" ref="AM38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841" spans="1:39" x14ac:dyDescent="0.2">
      <c r="A3841" t="str">
        <f>TEXT(Table1[[#This Row],[Date]],"yyyymmdd") &amp; "_" &amp; (LEFT(D3841,3) &amp; "_" &amp; LEFT(E3841,3) &amp; "_" &amp; (Table1[[#This Row],[Game_no.]]))</f>
        <v>20260329_Poi_Fro_2</v>
      </c>
      <c r="B3841" s="1">
        <v>46110</v>
      </c>
      <c r="C3841" s="3">
        <v>2</v>
      </c>
      <c r="D3841" t="s">
        <v>245</v>
      </c>
      <c r="E3841" t="s">
        <v>338</v>
      </c>
      <c r="F3841" t="s">
        <v>338</v>
      </c>
      <c r="G3841" t="s">
        <v>245</v>
      </c>
      <c r="H3841" t="s">
        <v>342</v>
      </c>
      <c r="I3841" t="str">
        <f>TRIM(SUBSTITUTE(Table1[[#This Row],[Player]], " ", ""))</f>
        <v>O.Stetler</v>
      </c>
      <c r="J3841">
        <v>4</v>
      </c>
      <c r="K3841">
        <v>0</v>
      </c>
      <c r="L3841">
        <v>2</v>
      </c>
      <c r="M3841">
        <v>4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f t="shared" si="159"/>
        <v>2</v>
      </c>
      <c r="W3841" t="s">
        <v>52</v>
      </c>
      <c r="X3841" s="3">
        <v>7</v>
      </c>
      <c r="Y3841">
        <v>0</v>
      </c>
      <c r="AF3841">
        <f>Table1[[#This Row],[AB]]+Table1[[#This Row],[BB]]+Table1[[#This Row],[SF]]</f>
        <v>4</v>
      </c>
      <c r="AG3841">
        <f>Table1[[#This Row],[H]]+Table1[[#This Row],[BB]]</f>
        <v>2</v>
      </c>
      <c r="AH3841">
        <f>Table1[[#This Row],[H]]-Table1[[#This Row],[2B]]-Table1[[#This Row],[3B]]-Table1[[#This Row],[HR]]</f>
        <v>2</v>
      </c>
      <c r="AI3841" s="3">
        <f>IF(Table1[[#This Row],[Team_Game_Number]] &gt;_xlfn.MAXIFS(Table1[Team_Game_Number],Table1[Team],Table1[[#This Row],[Team]]) - 5,1,0)</f>
        <v>1</v>
      </c>
      <c r="AJ3841" cm="1">
        <f t="array" ref="AJ3841">MATCH(Table1[[#This Row],[Game_ID]],_xlfn.UNIQUE(_xlfn._xlws.FILTER(Table1[Game_ID],Table1[Team]=Table1[[#This Row],[Team]])),0)</f>
        <v>21</v>
      </c>
      <c r="AK3841">
        <f>IF(Table1[[#This Row],[Last5_Flag]]=1,1,0)</f>
        <v>1</v>
      </c>
      <c r="AL3841">
        <f>COUNTIFS(
    Table1[Player Name], Table1[[#This Row],[Player Name]],
    Table1[Position], Table1[[#This Row],[Position]]
)</f>
        <v>19</v>
      </c>
      <c r="AM3841" t="str" cm="1">
        <f t="array" ref="AM384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42" spans="1:39" x14ac:dyDescent="0.2">
      <c r="A3842" t="str">
        <f>TEXT(Table1[[#This Row],[Date]],"yyyymmdd") &amp; "_" &amp; (LEFT(D3842,3) &amp; "_" &amp; LEFT(E3842,3) &amp; "_" &amp; (Table1[[#This Row],[Game_no.]]))</f>
        <v>20260329_Poi_Fro_2</v>
      </c>
      <c r="B3842" s="1">
        <v>46110</v>
      </c>
      <c r="C3842" s="3">
        <v>2</v>
      </c>
      <c r="D3842" t="s">
        <v>245</v>
      </c>
      <c r="E3842" t="s">
        <v>338</v>
      </c>
      <c r="F3842" t="s">
        <v>338</v>
      </c>
      <c r="G3842" t="s">
        <v>245</v>
      </c>
      <c r="H3842" t="s">
        <v>369</v>
      </c>
      <c r="I3842" t="str">
        <f>TRIM(SUBSTITUTE(Table1[[#This Row],[Player]], " ", ""))</f>
        <v>M.Gross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f t="shared" si="159"/>
        <v>0</v>
      </c>
      <c r="W3842" t="s">
        <v>52</v>
      </c>
      <c r="X3842" s="3">
        <v>7</v>
      </c>
      <c r="Y3842">
        <v>0</v>
      </c>
      <c r="AF3842">
        <f>Table1[[#This Row],[AB]]+Table1[[#This Row],[BB]]+Table1[[#This Row],[SF]]</f>
        <v>0</v>
      </c>
      <c r="AG3842">
        <f>Table1[[#This Row],[H]]+Table1[[#This Row],[BB]]</f>
        <v>0</v>
      </c>
      <c r="AH3842">
        <f>Table1[[#This Row],[H]]-Table1[[#This Row],[2B]]-Table1[[#This Row],[3B]]-Table1[[#This Row],[HR]]</f>
        <v>0</v>
      </c>
      <c r="AI3842" s="3">
        <f>IF(Table1[[#This Row],[Team_Game_Number]] &gt;_xlfn.MAXIFS(Table1[Team_Game_Number],Table1[Team],Table1[[#This Row],[Team]]) - 5,1,0)</f>
        <v>1</v>
      </c>
      <c r="AJ3842" cm="1">
        <f t="array" ref="AJ3842">MATCH(Table1[[#This Row],[Game_ID]],_xlfn.UNIQUE(_xlfn._xlws.FILTER(Table1[Game_ID],Table1[Team]=Table1[[#This Row],[Team]])),0)</f>
        <v>21</v>
      </c>
      <c r="AK3842">
        <f>IF(Table1[[#This Row],[Last5_Flag]]=1,1,0)</f>
        <v>1</v>
      </c>
      <c r="AL3842">
        <f>COUNTIFS(
    Table1[Player Name], Table1[[#This Row],[Player Name]],
    Table1[Position], Table1[[#This Row],[Position]]
)</f>
        <v>4</v>
      </c>
      <c r="AM3842" t="str" cm="1">
        <f t="array" ref="AM384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43" spans="1:39" x14ac:dyDescent="0.2">
      <c r="A3843" t="str">
        <f>TEXT(Table1[[#This Row],[Date]],"yyyymmdd") &amp; "_" &amp; (LEFT(D3843,3) &amp; "_" &amp; LEFT(E3843,3) &amp; "_" &amp; (Table1[[#This Row],[Game_no.]]))</f>
        <v>20260329_Poi_Fro_2</v>
      </c>
      <c r="B3843" s="1">
        <v>46110</v>
      </c>
      <c r="C3843" s="3">
        <v>2</v>
      </c>
      <c r="D3843" t="s">
        <v>245</v>
      </c>
      <c r="E3843" t="s">
        <v>338</v>
      </c>
      <c r="F3843" t="s">
        <v>338</v>
      </c>
      <c r="G3843" t="s">
        <v>245</v>
      </c>
      <c r="H3843" t="s">
        <v>344</v>
      </c>
      <c r="I3843" t="str">
        <f>TRIM(SUBSTITUTE(Table1[[#This Row],[Player]], " ", ""))</f>
        <v>S.Haller</v>
      </c>
      <c r="J3843">
        <v>1</v>
      </c>
      <c r="K3843">
        <v>2</v>
      </c>
      <c r="L3843">
        <v>0</v>
      </c>
      <c r="M3843">
        <v>0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f t="shared" si="159"/>
        <v>0</v>
      </c>
      <c r="W3843" t="s">
        <v>48</v>
      </c>
      <c r="X3843" s="3">
        <v>8</v>
      </c>
      <c r="Y3843">
        <v>0</v>
      </c>
      <c r="AF3843">
        <f>Table1[[#This Row],[AB]]+Table1[[#This Row],[BB]]+Table1[[#This Row],[SF]]</f>
        <v>2</v>
      </c>
      <c r="AG3843">
        <f>Table1[[#This Row],[H]]+Table1[[#This Row],[BB]]</f>
        <v>1</v>
      </c>
      <c r="AH3843">
        <f>Table1[[#This Row],[H]]-Table1[[#This Row],[2B]]-Table1[[#This Row],[3B]]-Table1[[#This Row],[HR]]</f>
        <v>0</v>
      </c>
      <c r="AI3843" s="3">
        <f>IF(Table1[[#This Row],[Team_Game_Number]] &gt;_xlfn.MAXIFS(Table1[Team_Game_Number],Table1[Team],Table1[[#This Row],[Team]]) - 5,1,0)</f>
        <v>1</v>
      </c>
      <c r="AJ3843" cm="1">
        <f t="array" ref="AJ3843">MATCH(Table1[[#This Row],[Game_ID]],_xlfn.UNIQUE(_xlfn._xlws.FILTER(Table1[Game_ID],Table1[Team]=Table1[[#This Row],[Team]])),0)</f>
        <v>21</v>
      </c>
      <c r="AK3843">
        <f>IF(Table1[[#This Row],[Last5_Flag]]=1,1,0)</f>
        <v>1</v>
      </c>
      <c r="AL3843">
        <f>COUNTIFS(
    Table1[Player Name], Table1[[#This Row],[Player Name]],
    Table1[Position], Table1[[#This Row],[Position]]
)</f>
        <v>17</v>
      </c>
      <c r="AM3843" t="str" cm="1">
        <f t="array" ref="AM384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844" spans="1:39" x14ac:dyDescent="0.2">
      <c r="A3844" t="str">
        <f>TEXT(Table1[[#This Row],[Date]],"yyyymmdd") &amp; "_" &amp; (LEFT(D3844,3) &amp; "_" &amp; LEFT(E3844,3) &amp; "_" &amp; (Table1[[#This Row],[Game_no.]]))</f>
        <v>20260329_Poi_Fro_2</v>
      </c>
      <c r="B3844" s="1">
        <v>46110</v>
      </c>
      <c r="C3844" s="3">
        <v>2</v>
      </c>
      <c r="D3844" t="s">
        <v>245</v>
      </c>
      <c r="E3844" t="s">
        <v>338</v>
      </c>
      <c r="F3844" t="s">
        <v>338</v>
      </c>
      <c r="G3844" t="s">
        <v>245</v>
      </c>
      <c r="H3844" t="s">
        <v>354</v>
      </c>
      <c r="I3844" t="str">
        <f>TRIM(SUBSTITUTE(Table1[[#This Row],[Player]], " ", ""))</f>
        <v>M.Monahan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f t="shared" si="159"/>
        <v>0</v>
      </c>
      <c r="W3844" t="s">
        <v>48</v>
      </c>
      <c r="X3844" s="3">
        <v>8</v>
      </c>
      <c r="Y3844">
        <v>1</v>
      </c>
      <c r="AF3844">
        <f>Table1[[#This Row],[AB]]+Table1[[#This Row],[BB]]+Table1[[#This Row],[SF]]</f>
        <v>1</v>
      </c>
      <c r="AG3844">
        <f>Table1[[#This Row],[H]]+Table1[[#This Row],[BB]]</f>
        <v>0</v>
      </c>
      <c r="AH3844">
        <f>Table1[[#This Row],[H]]-Table1[[#This Row],[2B]]-Table1[[#This Row],[3B]]-Table1[[#This Row],[HR]]</f>
        <v>0</v>
      </c>
      <c r="AI3844" s="3">
        <f>IF(Table1[[#This Row],[Team_Game_Number]] &gt;_xlfn.MAXIFS(Table1[Team_Game_Number],Table1[Team],Table1[[#This Row],[Team]]) - 5,1,0)</f>
        <v>1</v>
      </c>
      <c r="AJ3844" cm="1">
        <f t="array" ref="AJ3844">MATCH(Table1[[#This Row],[Game_ID]],_xlfn.UNIQUE(_xlfn._xlws.FILTER(Table1[Game_ID],Table1[Team]=Table1[[#This Row],[Team]])),0)</f>
        <v>21</v>
      </c>
      <c r="AK3844">
        <f>IF(Table1[[#This Row],[Last5_Flag]]=1,1,0)</f>
        <v>1</v>
      </c>
      <c r="AL3844">
        <f>COUNTIFS(
    Table1[Player Name], Table1[[#This Row],[Player Name]],
    Table1[Position], Table1[[#This Row],[Position]]
)</f>
        <v>4</v>
      </c>
      <c r="AM3844" t="str" cm="1">
        <f t="array" ref="AM384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845" spans="1:39" x14ac:dyDescent="0.2">
      <c r="A3845" t="str">
        <f>TEXT(Table1[[#This Row],[Date]],"yyyymmdd") &amp; "_" &amp; (LEFT(D3845,3) &amp; "_" &amp; LEFT(E3845,3) &amp; "_" &amp; (Table1[[#This Row],[Game_no.]]))</f>
        <v>20260329_Poi_Fro_2</v>
      </c>
      <c r="B3845" s="1">
        <v>46110</v>
      </c>
      <c r="C3845" s="3">
        <v>2</v>
      </c>
      <c r="D3845" t="s">
        <v>245</v>
      </c>
      <c r="E3845" t="s">
        <v>338</v>
      </c>
      <c r="F3845" t="s">
        <v>338</v>
      </c>
      <c r="G3845" t="s">
        <v>245</v>
      </c>
      <c r="H3845" t="s">
        <v>340</v>
      </c>
      <c r="I3845" t="str">
        <f>TRIM(SUBSTITUTE(Table1[[#This Row],[Player]], " ", ""))</f>
        <v>Z.Marinello</v>
      </c>
      <c r="J3845">
        <v>2</v>
      </c>
      <c r="K3845">
        <v>2</v>
      </c>
      <c r="L3845">
        <v>0</v>
      </c>
      <c r="M3845">
        <v>1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f t="shared" si="159"/>
        <v>0</v>
      </c>
      <c r="W3845" t="s">
        <v>7</v>
      </c>
      <c r="X3845" s="3">
        <v>9</v>
      </c>
      <c r="Y3845">
        <v>0</v>
      </c>
      <c r="AF3845">
        <f>Table1[[#This Row],[AB]]+Table1[[#This Row],[BB]]+Table1[[#This Row],[SF]]</f>
        <v>3</v>
      </c>
      <c r="AG3845">
        <f>Table1[[#This Row],[H]]+Table1[[#This Row],[BB]]</f>
        <v>1</v>
      </c>
      <c r="AH3845">
        <f>Table1[[#This Row],[H]]-Table1[[#This Row],[2B]]-Table1[[#This Row],[3B]]-Table1[[#This Row],[HR]]</f>
        <v>0</v>
      </c>
      <c r="AI3845" s="3">
        <f>IF(Table1[[#This Row],[Team_Game_Number]] &gt;_xlfn.MAXIFS(Table1[Team_Game_Number],Table1[Team],Table1[[#This Row],[Team]]) - 5,1,0)</f>
        <v>1</v>
      </c>
      <c r="AJ3845" cm="1">
        <f t="array" ref="AJ3845">MATCH(Table1[[#This Row],[Game_ID]],_xlfn.UNIQUE(_xlfn._xlws.FILTER(Table1[Game_ID],Table1[Team]=Table1[[#This Row],[Team]])),0)</f>
        <v>21</v>
      </c>
      <c r="AK3845">
        <f>IF(Table1[[#This Row],[Last5_Flag]]=1,1,0)</f>
        <v>1</v>
      </c>
      <c r="AL3845">
        <f>COUNTIFS(
    Table1[Player Name], Table1[[#This Row],[Player Name]],
    Table1[Position], Table1[[#This Row],[Position]]
)</f>
        <v>16</v>
      </c>
      <c r="AM3845" t="str" cm="1">
        <f t="array" ref="AM384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846" spans="1:39" x14ac:dyDescent="0.2">
      <c r="A3846" t="str">
        <f>TEXT(Table1[[#This Row],[Date]],"yyyymmdd") &amp; "_" &amp; (LEFT(D3846,3) &amp; "_" &amp; LEFT(E3846,3) &amp; "_" &amp; (Table1[[#This Row],[Game_no.]]))</f>
        <v>20260329_Poi_Fro_2</v>
      </c>
      <c r="B3846" s="1">
        <v>46110</v>
      </c>
      <c r="C3846" s="3">
        <v>2</v>
      </c>
      <c r="D3846" t="s">
        <v>245</v>
      </c>
      <c r="E3846" t="s">
        <v>338</v>
      </c>
      <c r="F3846" t="s">
        <v>338</v>
      </c>
      <c r="G3846" t="s">
        <v>245</v>
      </c>
      <c r="H3846" t="s">
        <v>355</v>
      </c>
      <c r="I3846" t="str">
        <f>TRIM(SUBSTITUTE(Table1[[#This Row],[Player]], " ", ""))</f>
        <v>I.Dietrich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f t="shared" ref="V3846:V3859" si="160">L3846*1+P3846*2+Q3846*3+R3846*4</f>
        <v>0</v>
      </c>
      <c r="W3846" t="s">
        <v>58</v>
      </c>
      <c r="X3846" s="3"/>
      <c r="Y3846">
        <v>0</v>
      </c>
      <c r="Z3846">
        <v>4</v>
      </c>
      <c r="AA3846">
        <v>1</v>
      </c>
      <c r="AB3846">
        <v>0</v>
      </c>
      <c r="AC3846">
        <v>0</v>
      </c>
      <c r="AD3846">
        <v>0</v>
      </c>
      <c r="AE3846">
        <v>3</v>
      </c>
      <c r="AF3846">
        <f>Table1[[#This Row],[AB]]+Table1[[#This Row],[BB]]+Table1[[#This Row],[SF]]</f>
        <v>0</v>
      </c>
      <c r="AG3846">
        <f>Table1[[#This Row],[H]]+Table1[[#This Row],[BB]]</f>
        <v>0</v>
      </c>
      <c r="AH3846">
        <f>Table1[[#This Row],[H]]-Table1[[#This Row],[2B]]-Table1[[#This Row],[3B]]-Table1[[#This Row],[HR]]</f>
        <v>0</v>
      </c>
      <c r="AI3846" s="3">
        <f>IF(Table1[[#This Row],[Team_Game_Number]] &gt;_xlfn.MAXIFS(Table1[Team_Game_Number],Table1[Team],Table1[[#This Row],[Team]]) - 5,1,0)</f>
        <v>1</v>
      </c>
      <c r="AJ3846" cm="1">
        <f t="array" ref="AJ3846">MATCH(Table1[[#This Row],[Game_ID]],_xlfn.UNIQUE(_xlfn._xlws.FILTER(Table1[Game_ID],Table1[Team]=Table1[[#This Row],[Team]])),0)</f>
        <v>21</v>
      </c>
      <c r="AK3846">
        <f>IF(Table1[[#This Row],[Last5_Flag]]=1,1,0)</f>
        <v>1</v>
      </c>
      <c r="AL3846">
        <f>COUNTIFS(
    Table1[Player Name], Table1[[#This Row],[Player Name]],
    Table1[Position], Table1[[#This Row],[Position]]
)</f>
        <v>10</v>
      </c>
      <c r="AM3846" t="str" cm="1">
        <f t="array" ref="AM384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47" spans="1:39" x14ac:dyDescent="0.2">
      <c r="A3847" t="str">
        <f>TEXT(Table1[[#This Row],[Date]],"yyyymmdd") &amp; "_" &amp; (LEFT(D3847,3) &amp; "_" &amp; LEFT(E3847,3) &amp; "_" &amp; (Table1[[#This Row],[Game_no.]]))</f>
        <v>20260329_Poi_Fro_2</v>
      </c>
      <c r="B3847" s="1">
        <v>46110</v>
      </c>
      <c r="C3847" s="3">
        <v>2</v>
      </c>
      <c r="D3847" t="s">
        <v>245</v>
      </c>
      <c r="E3847" t="s">
        <v>338</v>
      </c>
      <c r="F3847" t="s">
        <v>338</v>
      </c>
      <c r="G3847" t="s">
        <v>245</v>
      </c>
      <c r="H3847" t="s">
        <v>371</v>
      </c>
      <c r="I3847" t="str">
        <f>TRIM(SUBSTITUTE(Table1[[#This Row],[Player]], " ", ""))</f>
        <v>G.Encinas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f t="shared" si="160"/>
        <v>0</v>
      </c>
      <c r="W3847" t="s">
        <v>58</v>
      </c>
      <c r="X3847" s="3"/>
      <c r="Y3847">
        <v>0</v>
      </c>
      <c r="Z3847">
        <v>1</v>
      </c>
      <c r="AA3847">
        <v>1</v>
      </c>
      <c r="AB3847">
        <v>2</v>
      </c>
      <c r="AC3847">
        <v>2</v>
      </c>
      <c r="AD3847">
        <v>2</v>
      </c>
      <c r="AE3847">
        <v>1</v>
      </c>
      <c r="AF3847">
        <f>Table1[[#This Row],[AB]]+Table1[[#This Row],[BB]]+Table1[[#This Row],[SF]]</f>
        <v>0</v>
      </c>
      <c r="AG3847">
        <f>Table1[[#This Row],[H]]+Table1[[#This Row],[BB]]</f>
        <v>0</v>
      </c>
      <c r="AH3847">
        <f>Table1[[#This Row],[H]]-Table1[[#This Row],[2B]]-Table1[[#This Row],[3B]]-Table1[[#This Row],[HR]]</f>
        <v>0</v>
      </c>
      <c r="AI3847" s="3">
        <f>IF(Table1[[#This Row],[Team_Game_Number]] &gt;_xlfn.MAXIFS(Table1[Team_Game_Number],Table1[Team],Table1[[#This Row],[Team]]) - 5,1,0)</f>
        <v>1</v>
      </c>
      <c r="AJ3847" cm="1">
        <f t="array" ref="AJ3847">MATCH(Table1[[#This Row],[Game_ID]],_xlfn.UNIQUE(_xlfn._xlws.FILTER(Table1[Game_ID],Table1[Team]=Table1[[#This Row],[Team]])),0)</f>
        <v>21</v>
      </c>
      <c r="AK3847">
        <f>IF(Table1[[#This Row],[Last5_Flag]]=1,1,0)</f>
        <v>1</v>
      </c>
      <c r="AL3847">
        <f>COUNTIFS(
    Table1[Player Name], Table1[[#This Row],[Player Name]],
    Table1[Position], Table1[[#This Row],[Position]]
)</f>
        <v>2</v>
      </c>
      <c r="AM3847" t="str" cm="1">
        <f t="array" ref="AM384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48" spans="1:39" x14ac:dyDescent="0.2">
      <c r="A3848" t="str">
        <f>TEXT(Table1[[#This Row],[Date]],"yyyymmdd") &amp; "_" &amp; (LEFT(D3848,3) &amp; "_" &amp; LEFT(E3848,3) &amp; "_" &amp; (Table1[[#This Row],[Game_no.]]))</f>
        <v>20260329_WVS_Whe_2</v>
      </c>
      <c r="B3848" s="1">
        <v>46110</v>
      </c>
      <c r="C3848" s="3">
        <v>2</v>
      </c>
      <c r="D3848" t="s">
        <v>130</v>
      </c>
      <c r="E3848" t="s">
        <v>270</v>
      </c>
      <c r="F3848" t="s">
        <v>130</v>
      </c>
      <c r="G3848" t="s">
        <v>270</v>
      </c>
      <c r="H3848" t="s">
        <v>133</v>
      </c>
      <c r="I3848" t="str">
        <f>TRIM(SUBSTITUTE(Table1[[#This Row],[Player]], " ", ""))</f>
        <v>A.Hall</v>
      </c>
      <c r="J3848">
        <v>5</v>
      </c>
      <c r="K3848">
        <v>1</v>
      </c>
      <c r="L3848">
        <v>2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f t="shared" si="160"/>
        <v>2</v>
      </c>
      <c r="W3848" t="s">
        <v>53</v>
      </c>
      <c r="X3848" s="3">
        <v>1</v>
      </c>
      <c r="Y3848">
        <v>0</v>
      </c>
      <c r="AF3848">
        <f>Table1[[#This Row],[AB]]+Table1[[#This Row],[BB]]+Table1[[#This Row],[SF]]</f>
        <v>5</v>
      </c>
      <c r="AG3848">
        <f>Table1[[#This Row],[H]]+Table1[[#This Row],[BB]]</f>
        <v>2</v>
      </c>
      <c r="AH3848">
        <f>Table1[[#This Row],[H]]-Table1[[#This Row],[2B]]-Table1[[#This Row],[3B]]-Table1[[#This Row],[HR]]</f>
        <v>2</v>
      </c>
      <c r="AI3848" s="3">
        <f>IF(Table1[[#This Row],[Team_Game_Number]] &gt;_xlfn.MAXIFS(Table1[Team_Game_Number],Table1[Team],Table1[[#This Row],[Team]]) - 5,1,0)</f>
        <v>1</v>
      </c>
      <c r="AJ3848" cm="1">
        <f t="array" ref="AJ3848">MATCH(Table1[[#This Row],[Game_ID]],_xlfn.UNIQUE(_xlfn._xlws.FILTER(Table1[Game_ID],Table1[Team]=Table1[[#This Row],[Team]])),0)</f>
        <v>26</v>
      </c>
      <c r="AK3848">
        <f>IF(Table1[[#This Row],[Last5_Flag]]=1,1,0)</f>
        <v>1</v>
      </c>
      <c r="AL3848">
        <f>COUNTIFS(
    Table1[Player Name], Table1[[#This Row],[Player Name]],
    Table1[Position], Table1[[#This Row],[Position]]
)</f>
        <v>14</v>
      </c>
      <c r="AM3848" t="str" cm="1">
        <f t="array" ref="AM384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849" spans="1:39" x14ac:dyDescent="0.2">
      <c r="A3849" t="str">
        <f>TEXT(Table1[[#This Row],[Date]],"yyyymmdd") &amp; "_" &amp; (LEFT(D3849,3) &amp; "_" &amp; LEFT(E3849,3) &amp; "_" &amp; (Table1[[#This Row],[Game_no.]]))</f>
        <v>20260329_WVS_Whe_2</v>
      </c>
      <c r="B3849" s="1">
        <v>46110</v>
      </c>
      <c r="C3849" s="3">
        <v>2</v>
      </c>
      <c r="D3849" t="s">
        <v>130</v>
      </c>
      <c r="E3849" t="s">
        <v>270</v>
      </c>
      <c r="F3849" t="s">
        <v>130</v>
      </c>
      <c r="G3849" t="s">
        <v>270</v>
      </c>
      <c r="H3849" t="s">
        <v>143</v>
      </c>
      <c r="I3849" t="str">
        <f>TRIM(SUBSTITUTE(Table1[[#This Row],[Player]], " ", ""))</f>
        <v>S.Shamblin</v>
      </c>
      <c r="J3849">
        <v>4</v>
      </c>
      <c r="K3849">
        <v>1</v>
      </c>
      <c r="L3849">
        <v>1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f t="shared" si="160"/>
        <v>1</v>
      </c>
      <c r="W3849" t="s">
        <v>57</v>
      </c>
      <c r="X3849" s="3">
        <v>2</v>
      </c>
      <c r="Y3849">
        <v>0</v>
      </c>
      <c r="AF3849">
        <f>Table1[[#This Row],[AB]]+Table1[[#This Row],[BB]]+Table1[[#This Row],[SF]]</f>
        <v>5</v>
      </c>
      <c r="AG3849">
        <f>Table1[[#This Row],[H]]+Table1[[#This Row],[BB]]</f>
        <v>2</v>
      </c>
      <c r="AH3849">
        <f>Table1[[#This Row],[H]]-Table1[[#This Row],[2B]]-Table1[[#This Row],[3B]]-Table1[[#This Row],[HR]]</f>
        <v>1</v>
      </c>
      <c r="AI3849" s="3">
        <f>IF(Table1[[#This Row],[Team_Game_Number]] &gt;_xlfn.MAXIFS(Table1[Team_Game_Number],Table1[Team],Table1[[#This Row],[Team]]) - 5,1,0)</f>
        <v>1</v>
      </c>
      <c r="AJ3849" cm="1">
        <f t="array" ref="AJ3849">MATCH(Table1[[#This Row],[Game_ID]],_xlfn.UNIQUE(_xlfn._xlws.FILTER(Table1[Game_ID],Table1[Team]=Table1[[#This Row],[Team]])),0)</f>
        <v>26</v>
      </c>
      <c r="AK3849">
        <f>IF(Table1[[#This Row],[Last5_Flag]]=1,1,0)</f>
        <v>1</v>
      </c>
      <c r="AL3849">
        <f>COUNTIFS(
    Table1[Player Name], Table1[[#This Row],[Player Name]],
    Table1[Position], Table1[[#This Row],[Position]]
)</f>
        <v>17</v>
      </c>
      <c r="AM3849" t="str" cm="1">
        <f t="array" ref="AM384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850" spans="1:39" x14ac:dyDescent="0.2">
      <c r="A3850" t="str">
        <f>TEXT(Table1[[#This Row],[Date]],"yyyymmdd") &amp; "_" &amp; (LEFT(D3850,3) &amp; "_" &amp; LEFT(E3850,3) &amp; "_" &amp; (Table1[[#This Row],[Game_no.]]))</f>
        <v>20260329_WVS_Whe_2</v>
      </c>
      <c r="B3850" s="1">
        <v>46110</v>
      </c>
      <c r="C3850" s="3">
        <v>2</v>
      </c>
      <c r="D3850" t="s">
        <v>130</v>
      </c>
      <c r="E3850" t="s">
        <v>270</v>
      </c>
      <c r="F3850" t="s">
        <v>130</v>
      </c>
      <c r="G3850" t="s">
        <v>270</v>
      </c>
      <c r="H3850" t="s">
        <v>137</v>
      </c>
      <c r="I3850" t="str">
        <f>TRIM(SUBSTITUTE(Table1[[#This Row],[Player]], " ", ""))</f>
        <v>A.Contreras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f t="shared" si="160"/>
        <v>0</v>
      </c>
      <c r="W3850" t="s">
        <v>74</v>
      </c>
      <c r="X3850" s="3">
        <v>2</v>
      </c>
      <c r="Y3850">
        <v>0</v>
      </c>
      <c r="AF3850">
        <f>Table1[[#This Row],[AB]]+Table1[[#This Row],[BB]]+Table1[[#This Row],[SF]]</f>
        <v>1</v>
      </c>
      <c r="AG3850">
        <f>Table1[[#This Row],[H]]+Table1[[#This Row],[BB]]</f>
        <v>0</v>
      </c>
      <c r="AH3850">
        <f>Table1[[#This Row],[H]]-Table1[[#This Row],[2B]]-Table1[[#This Row],[3B]]-Table1[[#This Row],[HR]]</f>
        <v>0</v>
      </c>
      <c r="AI3850" s="3">
        <f>IF(Table1[[#This Row],[Team_Game_Number]] &gt;_xlfn.MAXIFS(Table1[Team_Game_Number],Table1[Team],Table1[[#This Row],[Team]]) - 5,1,0)</f>
        <v>1</v>
      </c>
      <c r="AJ3850" cm="1">
        <f t="array" ref="AJ3850">MATCH(Table1[[#This Row],[Game_ID]],_xlfn.UNIQUE(_xlfn._xlws.FILTER(Table1[Game_ID],Table1[Team]=Table1[[#This Row],[Team]])),0)</f>
        <v>26</v>
      </c>
      <c r="AK3850">
        <f>IF(Table1[[#This Row],[Last5_Flag]]=1,1,0)</f>
        <v>1</v>
      </c>
      <c r="AL3850">
        <f>COUNTIFS(
    Table1[Player Name], Table1[[#This Row],[Player Name]],
    Table1[Position], Table1[[#This Row],[Position]]
)</f>
        <v>3</v>
      </c>
      <c r="AM3850" t="str" cm="1">
        <f t="array" ref="AM385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851" spans="1:39" x14ac:dyDescent="0.2">
      <c r="A3851" t="str">
        <f>TEXT(Table1[[#This Row],[Date]],"yyyymmdd") &amp; "_" &amp; (LEFT(D3851,3) &amp; "_" &amp; LEFT(E3851,3) &amp; "_" &amp; (Table1[[#This Row],[Game_no.]]))</f>
        <v>20260329_WVS_Whe_2</v>
      </c>
      <c r="B3851" s="1">
        <v>46110</v>
      </c>
      <c r="C3851" s="3">
        <v>2</v>
      </c>
      <c r="D3851" t="s">
        <v>130</v>
      </c>
      <c r="E3851" t="s">
        <v>270</v>
      </c>
      <c r="F3851" t="s">
        <v>130</v>
      </c>
      <c r="G3851" t="s">
        <v>270</v>
      </c>
      <c r="H3851" t="s">
        <v>515</v>
      </c>
      <c r="I3851" t="str">
        <f>TRIM(SUBSTITUTE(Table1[[#This Row],[Player]], " ", ""))</f>
        <v>G.Sloan-Lebron</v>
      </c>
      <c r="J3851">
        <v>1</v>
      </c>
      <c r="K3851">
        <v>0</v>
      </c>
      <c r="L3851">
        <v>0</v>
      </c>
      <c r="M3851">
        <v>1</v>
      </c>
      <c r="N3851">
        <v>0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f t="shared" si="160"/>
        <v>0</v>
      </c>
      <c r="W3851" t="s">
        <v>403</v>
      </c>
      <c r="X3851" s="3">
        <v>3</v>
      </c>
      <c r="Y3851">
        <v>1</v>
      </c>
      <c r="AF3851">
        <f>Table1[[#This Row],[AB]]+Table1[[#This Row],[BB]]+Table1[[#This Row],[SF]]</f>
        <v>2</v>
      </c>
      <c r="AG3851">
        <f>Table1[[#This Row],[H]]+Table1[[#This Row],[BB]]</f>
        <v>0</v>
      </c>
      <c r="AH3851">
        <f>Table1[[#This Row],[H]]-Table1[[#This Row],[2B]]-Table1[[#This Row],[3B]]-Table1[[#This Row],[HR]]</f>
        <v>0</v>
      </c>
      <c r="AI3851" s="3">
        <f>IF(Table1[[#This Row],[Team_Game_Number]] &gt;_xlfn.MAXIFS(Table1[Team_Game_Number],Table1[Team],Table1[[#This Row],[Team]]) - 5,1,0)</f>
        <v>1</v>
      </c>
      <c r="AJ3851" cm="1">
        <f t="array" ref="AJ3851">MATCH(Table1[[#This Row],[Game_ID]],_xlfn.UNIQUE(_xlfn._xlws.FILTER(Table1[Game_ID],Table1[Team]=Table1[[#This Row],[Team]])),0)</f>
        <v>26</v>
      </c>
      <c r="AK3851">
        <f>IF(Table1[[#This Row],[Last5_Flag]]=1,1,0)</f>
        <v>1</v>
      </c>
      <c r="AL3851">
        <f>COUNTIFS(
    Table1[Player Name], Table1[[#This Row],[Player Name]],
    Table1[Position], Table1[[#This Row],[Position]]
)</f>
        <v>1</v>
      </c>
      <c r="AM3851" t="str" cm="1">
        <f t="array" ref="AM385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52" spans="1:39" x14ac:dyDescent="0.2">
      <c r="A3852" t="str">
        <f>TEXT(Table1[[#This Row],[Date]],"yyyymmdd") &amp; "_" &amp; (LEFT(D3852,3) &amp; "_" &amp; LEFT(E3852,3) &amp; "_" &amp; (Table1[[#This Row],[Game_no.]]))</f>
        <v>20260329_WVS_Whe_2</v>
      </c>
      <c r="B3852" s="1">
        <v>46110</v>
      </c>
      <c r="C3852" s="3">
        <v>2</v>
      </c>
      <c r="D3852" t="s">
        <v>130</v>
      </c>
      <c r="E3852" t="s">
        <v>270</v>
      </c>
      <c r="F3852" t="s">
        <v>130</v>
      </c>
      <c r="G3852" t="s">
        <v>270</v>
      </c>
      <c r="H3852" t="s">
        <v>134</v>
      </c>
      <c r="I3852" t="str">
        <f>TRIM(SUBSTITUTE(Table1[[#This Row],[Player]], " ", ""))</f>
        <v>K.Price</v>
      </c>
      <c r="J3852">
        <v>2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f t="shared" si="160"/>
        <v>0</v>
      </c>
      <c r="W3852" t="s">
        <v>516</v>
      </c>
      <c r="X3852" s="3">
        <v>3</v>
      </c>
      <c r="Y3852">
        <v>0</v>
      </c>
      <c r="AF3852">
        <f>Table1[[#This Row],[AB]]+Table1[[#This Row],[BB]]+Table1[[#This Row],[SF]]</f>
        <v>2</v>
      </c>
      <c r="AG3852">
        <f>Table1[[#This Row],[H]]+Table1[[#This Row],[BB]]</f>
        <v>0</v>
      </c>
      <c r="AH3852">
        <f>Table1[[#This Row],[H]]-Table1[[#This Row],[2B]]-Table1[[#This Row],[3B]]-Table1[[#This Row],[HR]]</f>
        <v>0</v>
      </c>
      <c r="AI3852" s="3">
        <f>IF(Table1[[#This Row],[Team_Game_Number]] &gt;_xlfn.MAXIFS(Table1[Team_Game_Number],Table1[Team],Table1[[#This Row],[Team]]) - 5,1,0)</f>
        <v>1</v>
      </c>
      <c r="AJ3852" cm="1">
        <f t="array" ref="AJ3852">MATCH(Table1[[#This Row],[Game_ID]],_xlfn.UNIQUE(_xlfn._xlws.FILTER(Table1[Game_ID],Table1[Team]=Table1[[#This Row],[Team]])),0)</f>
        <v>26</v>
      </c>
      <c r="AK3852">
        <f>IF(Table1[[#This Row],[Last5_Flag]]=1,1,0)</f>
        <v>1</v>
      </c>
      <c r="AL3852">
        <f>COUNTIFS(
    Table1[Player Name], Table1[[#This Row],[Player Name]],
    Table1[Position], Table1[[#This Row],[Position]]
)</f>
        <v>1</v>
      </c>
      <c r="AM3852" t="str" cm="1">
        <f t="array" ref="AM385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53" spans="1:39" x14ac:dyDescent="0.2">
      <c r="A3853" t="str">
        <f>TEXT(Table1[[#This Row],[Date]],"yyyymmdd") &amp; "_" &amp; (LEFT(D3853,3) &amp; "_" &amp; LEFT(E3853,3) &amp; "_" &amp; (Table1[[#This Row],[Game_no.]]))</f>
        <v>20260329_WVS_Whe_2</v>
      </c>
      <c r="B3853" s="1">
        <v>46110</v>
      </c>
      <c r="C3853" s="3">
        <v>2</v>
      </c>
      <c r="D3853" t="s">
        <v>130</v>
      </c>
      <c r="E3853" t="s">
        <v>270</v>
      </c>
      <c r="F3853" t="s">
        <v>130</v>
      </c>
      <c r="G3853" t="s">
        <v>270</v>
      </c>
      <c r="H3853" t="s">
        <v>132</v>
      </c>
      <c r="I3853" t="str">
        <f>TRIM(SUBSTITUTE(Table1[[#This Row],[Player]], " ", ""))</f>
        <v>C.Cummings</v>
      </c>
      <c r="J3853">
        <v>4</v>
      </c>
      <c r="K3853">
        <v>0</v>
      </c>
      <c r="L3853">
        <v>3</v>
      </c>
      <c r="M3853">
        <v>1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f t="shared" si="160"/>
        <v>5</v>
      </c>
      <c r="W3853" t="s">
        <v>50</v>
      </c>
      <c r="X3853" s="3">
        <v>4</v>
      </c>
      <c r="Y3853">
        <v>0</v>
      </c>
      <c r="AF3853">
        <f>Table1[[#This Row],[AB]]+Table1[[#This Row],[BB]]+Table1[[#This Row],[SF]]</f>
        <v>4</v>
      </c>
      <c r="AG3853">
        <f>Table1[[#This Row],[H]]+Table1[[#This Row],[BB]]</f>
        <v>3</v>
      </c>
      <c r="AH3853">
        <f>Table1[[#This Row],[H]]-Table1[[#This Row],[2B]]-Table1[[#This Row],[3B]]-Table1[[#This Row],[HR]]</f>
        <v>2</v>
      </c>
      <c r="AI3853" s="3">
        <f>IF(Table1[[#This Row],[Team_Game_Number]] &gt;_xlfn.MAXIFS(Table1[Team_Game_Number],Table1[Team],Table1[[#This Row],[Team]]) - 5,1,0)</f>
        <v>1</v>
      </c>
      <c r="AJ3853" cm="1">
        <f t="array" ref="AJ3853">MATCH(Table1[[#This Row],[Game_ID]],_xlfn.UNIQUE(_xlfn._xlws.FILTER(Table1[Game_ID],Table1[Team]=Table1[[#This Row],[Team]])),0)</f>
        <v>26</v>
      </c>
      <c r="AK3853">
        <f>IF(Table1[[#This Row],[Last5_Flag]]=1,1,0)</f>
        <v>1</v>
      </c>
      <c r="AL3853">
        <f>COUNTIFS(
    Table1[Player Name], Table1[[#This Row],[Player Name]],
    Table1[Position], Table1[[#This Row],[Position]]
)</f>
        <v>5</v>
      </c>
      <c r="AM3853" t="str" cm="1">
        <f t="array" ref="AM385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854" spans="1:39" x14ac:dyDescent="0.2">
      <c r="A3854" t="str">
        <f>TEXT(Table1[[#This Row],[Date]],"yyyymmdd") &amp; "_" &amp; (LEFT(D3854,3) &amp; "_" &amp; LEFT(E3854,3) &amp; "_" &amp; (Table1[[#This Row],[Game_no.]]))</f>
        <v>20260329_WVS_Whe_2</v>
      </c>
      <c r="B3854" s="1">
        <v>46110</v>
      </c>
      <c r="C3854" s="3">
        <v>2</v>
      </c>
      <c r="D3854" t="s">
        <v>130</v>
      </c>
      <c r="E3854" t="s">
        <v>270</v>
      </c>
      <c r="F3854" t="s">
        <v>130</v>
      </c>
      <c r="G3854" t="s">
        <v>270</v>
      </c>
      <c r="H3854" t="s">
        <v>140</v>
      </c>
      <c r="I3854" t="str">
        <f>TRIM(SUBSTITUTE(Table1[[#This Row],[Player]], " ", ""))</f>
        <v>O.Bell</v>
      </c>
      <c r="J3854">
        <v>4</v>
      </c>
      <c r="K3854">
        <v>1</v>
      </c>
      <c r="L3854">
        <v>2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f t="shared" si="160"/>
        <v>2</v>
      </c>
      <c r="W3854" t="s">
        <v>43</v>
      </c>
      <c r="X3854" s="3">
        <v>5</v>
      </c>
      <c r="Y3854">
        <v>0</v>
      </c>
      <c r="AF3854">
        <f>Table1[[#This Row],[AB]]+Table1[[#This Row],[BB]]+Table1[[#This Row],[SF]]</f>
        <v>4</v>
      </c>
      <c r="AG3854">
        <f>Table1[[#This Row],[H]]+Table1[[#This Row],[BB]]</f>
        <v>2</v>
      </c>
      <c r="AH3854">
        <f>Table1[[#This Row],[H]]-Table1[[#This Row],[2B]]-Table1[[#This Row],[3B]]-Table1[[#This Row],[HR]]</f>
        <v>2</v>
      </c>
      <c r="AI3854" s="3">
        <f>IF(Table1[[#This Row],[Team_Game_Number]] &gt;_xlfn.MAXIFS(Table1[Team_Game_Number],Table1[Team],Table1[[#This Row],[Team]]) - 5,1,0)</f>
        <v>1</v>
      </c>
      <c r="AJ3854" cm="1">
        <f t="array" ref="AJ3854">MATCH(Table1[[#This Row],[Game_ID]],_xlfn.UNIQUE(_xlfn._xlws.FILTER(Table1[Game_ID],Table1[Team]=Table1[[#This Row],[Team]])),0)</f>
        <v>26</v>
      </c>
      <c r="AK3854">
        <f>IF(Table1[[#This Row],[Last5_Flag]]=1,1,0)</f>
        <v>1</v>
      </c>
      <c r="AL3854">
        <f>COUNTIFS(
    Table1[Player Name], Table1[[#This Row],[Player Name]],
    Table1[Position], Table1[[#This Row],[Position]]
)</f>
        <v>9</v>
      </c>
      <c r="AM3854" t="str" cm="1">
        <f t="array" ref="AM385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855" spans="1:39" x14ac:dyDescent="0.2">
      <c r="A3855" t="str">
        <f>TEXT(Table1[[#This Row],[Date]],"yyyymmdd") &amp; "_" &amp; (LEFT(D3855,3) &amp; "_" &amp; LEFT(E3855,3) &amp; "_" &amp; (Table1[[#This Row],[Game_no.]]))</f>
        <v>20260329_WVS_Whe_2</v>
      </c>
      <c r="B3855" s="1">
        <v>46110</v>
      </c>
      <c r="C3855" s="3">
        <v>2</v>
      </c>
      <c r="D3855" t="s">
        <v>130</v>
      </c>
      <c r="E3855" t="s">
        <v>270</v>
      </c>
      <c r="F3855" t="s">
        <v>130</v>
      </c>
      <c r="G3855" t="s">
        <v>270</v>
      </c>
      <c r="H3855" t="s">
        <v>141</v>
      </c>
      <c r="I3855" t="str">
        <f>TRIM(SUBSTITUTE(Table1[[#This Row],[Player]], " ", ""))</f>
        <v>E.Hoffman</v>
      </c>
      <c r="J3855">
        <v>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f t="shared" si="160"/>
        <v>0</v>
      </c>
      <c r="W3855" t="s">
        <v>73</v>
      </c>
      <c r="X3855" s="3"/>
      <c r="Y3855">
        <v>0</v>
      </c>
      <c r="AF3855">
        <f>Table1[[#This Row],[AB]]+Table1[[#This Row],[BB]]+Table1[[#This Row],[SF]]</f>
        <v>0</v>
      </c>
      <c r="AG3855">
        <f>Table1[[#This Row],[H]]+Table1[[#This Row],[BB]]</f>
        <v>0</v>
      </c>
      <c r="AH3855">
        <f>Table1[[#This Row],[H]]-Table1[[#This Row],[2B]]-Table1[[#This Row],[3B]]-Table1[[#This Row],[HR]]</f>
        <v>0</v>
      </c>
      <c r="AI3855" s="3">
        <f>IF(Table1[[#This Row],[Team_Game_Number]] &gt;_xlfn.MAXIFS(Table1[Team_Game_Number],Table1[Team],Table1[[#This Row],[Team]]) - 5,1,0)</f>
        <v>1</v>
      </c>
      <c r="AJ3855" cm="1">
        <f t="array" ref="AJ3855">MATCH(Table1[[#This Row],[Game_ID]],_xlfn.UNIQUE(_xlfn._xlws.FILTER(Table1[Game_ID],Table1[Team]=Table1[[#This Row],[Team]])),0)</f>
        <v>26</v>
      </c>
      <c r="AK3855">
        <f>IF(Table1[[#This Row],[Last5_Flag]]=1,1,0)</f>
        <v>1</v>
      </c>
      <c r="AL3855">
        <f>COUNTIFS(
    Table1[Player Name], Table1[[#This Row],[Player Name]],
    Table1[Position], Table1[[#This Row],[Position]]
)</f>
        <v>5</v>
      </c>
      <c r="AM3855" t="str" cm="1">
        <f t="array" ref="AM385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856" spans="1:39" x14ac:dyDescent="0.2">
      <c r="A3856" t="str">
        <f>TEXT(Table1[[#This Row],[Date]],"yyyymmdd") &amp; "_" &amp; (LEFT(D3856,3) &amp; "_" &amp; LEFT(E3856,3) &amp; "_" &amp; (Table1[[#This Row],[Game_no.]]))</f>
        <v>20260329_WVS_Whe_2</v>
      </c>
      <c r="B3856" s="1">
        <v>46110</v>
      </c>
      <c r="C3856" s="3">
        <v>2</v>
      </c>
      <c r="D3856" t="s">
        <v>130</v>
      </c>
      <c r="E3856" t="s">
        <v>270</v>
      </c>
      <c r="F3856" t="s">
        <v>130</v>
      </c>
      <c r="G3856" t="s">
        <v>270</v>
      </c>
      <c r="H3856" t="s">
        <v>138</v>
      </c>
      <c r="I3856" t="str">
        <f>TRIM(SUBSTITUTE(Table1[[#This Row],[Player]], " ", ""))</f>
        <v>C.Moore</v>
      </c>
      <c r="J3856">
        <v>4</v>
      </c>
      <c r="K3856">
        <v>0</v>
      </c>
      <c r="L3856">
        <v>1</v>
      </c>
      <c r="M3856">
        <v>0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f t="shared" si="160"/>
        <v>1</v>
      </c>
      <c r="W3856" t="s">
        <v>7</v>
      </c>
      <c r="X3856" s="3">
        <v>6</v>
      </c>
      <c r="Y3856">
        <v>0</v>
      </c>
      <c r="AF3856">
        <f>Table1[[#This Row],[AB]]+Table1[[#This Row],[BB]]+Table1[[#This Row],[SF]]</f>
        <v>4</v>
      </c>
      <c r="AG3856">
        <f>Table1[[#This Row],[H]]+Table1[[#This Row],[BB]]</f>
        <v>1</v>
      </c>
      <c r="AH3856">
        <f>Table1[[#This Row],[H]]-Table1[[#This Row],[2B]]-Table1[[#This Row],[3B]]-Table1[[#This Row],[HR]]</f>
        <v>1</v>
      </c>
      <c r="AI3856" s="3">
        <f>IF(Table1[[#This Row],[Team_Game_Number]] &gt;_xlfn.MAXIFS(Table1[Team_Game_Number],Table1[Team],Table1[[#This Row],[Team]]) - 5,1,0)</f>
        <v>1</v>
      </c>
      <c r="AJ3856" cm="1">
        <f t="array" ref="AJ3856">MATCH(Table1[[#This Row],[Game_ID]],_xlfn.UNIQUE(_xlfn._xlws.FILTER(Table1[Game_ID],Table1[Team]=Table1[[#This Row],[Team]])),0)</f>
        <v>26</v>
      </c>
      <c r="AK3856">
        <f>IF(Table1[[#This Row],[Last5_Flag]]=1,1,0)</f>
        <v>1</v>
      </c>
      <c r="AL3856">
        <f>COUNTIFS(
    Table1[Player Name], Table1[[#This Row],[Player Name]],
    Table1[Position], Table1[[#This Row],[Position]]
)</f>
        <v>20</v>
      </c>
      <c r="AM3856" t="str" cm="1">
        <f t="array" ref="AM385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857" spans="1:39" x14ac:dyDescent="0.2">
      <c r="A3857" t="str">
        <f>TEXT(Table1[[#This Row],[Date]],"yyyymmdd") &amp; "_" &amp; (LEFT(D3857,3) &amp; "_" &amp; LEFT(E3857,3) &amp; "_" &amp; (Table1[[#This Row],[Game_no.]]))</f>
        <v>20260329_WVS_Whe_2</v>
      </c>
      <c r="B3857" s="1">
        <v>46110</v>
      </c>
      <c r="C3857" s="3">
        <v>2</v>
      </c>
      <c r="D3857" t="s">
        <v>130</v>
      </c>
      <c r="E3857" t="s">
        <v>270</v>
      </c>
      <c r="F3857" t="s">
        <v>130</v>
      </c>
      <c r="G3857" t="s">
        <v>270</v>
      </c>
      <c r="H3857" t="s">
        <v>136</v>
      </c>
      <c r="I3857" t="str">
        <f>TRIM(SUBSTITUTE(Table1[[#This Row],[Player]], " ", ""))</f>
        <v>E.Bechtel</v>
      </c>
      <c r="J3857">
        <v>3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f t="shared" si="160"/>
        <v>0</v>
      </c>
      <c r="W3857" t="s">
        <v>54</v>
      </c>
      <c r="X3857" s="3">
        <v>7</v>
      </c>
      <c r="Y3857">
        <v>0</v>
      </c>
      <c r="AF3857">
        <f>Table1[[#This Row],[AB]]+Table1[[#This Row],[BB]]+Table1[[#This Row],[SF]]</f>
        <v>3</v>
      </c>
      <c r="AG3857">
        <f>Table1[[#This Row],[H]]+Table1[[#This Row],[BB]]</f>
        <v>0</v>
      </c>
      <c r="AH3857">
        <f>Table1[[#This Row],[H]]-Table1[[#This Row],[2B]]-Table1[[#This Row],[3B]]-Table1[[#This Row],[HR]]</f>
        <v>0</v>
      </c>
      <c r="AI3857" s="3">
        <f>IF(Table1[[#This Row],[Team_Game_Number]] &gt;_xlfn.MAXIFS(Table1[Team_Game_Number],Table1[Team],Table1[[#This Row],[Team]]) - 5,1,0)</f>
        <v>1</v>
      </c>
      <c r="AJ3857" cm="1">
        <f t="array" ref="AJ3857">MATCH(Table1[[#This Row],[Game_ID]],_xlfn.UNIQUE(_xlfn._xlws.FILTER(Table1[Game_ID],Table1[Team]=Table1[[#This Row],[Team]])),0)</f>
        <v>26</v>
      </c>
      <c r="AK3857">
        <f>IF(Table1[[#This Row],[Last5_Flag]]=1,1,0)</f>
        <v>1</v>
      </c>
      <c r="AL3857">
        <f>COUNTIFS(
    Table1[Player Name], Table1[[#This Row],[Player Name]],
    Table1[Position], Table1[[#This Row],[Position]]
)</f>
        <v>22</v>
      </c>
      <c r="AM3857" t="str" cm="1">
        <f t="array" ref="AM385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858" spans="1:39" x14ac:dyDescent="0.2">
      <c r="A3858" t="str">
        <f>TEXT(Table1[[#This Row],[Date]],"yyyymmdd") &amp; "_" &amp; (LEFT(D3858,3) &amp; "_" &amp; LEFT(E3858,3) &amp; "_" &amp; (Table1[[#This Row],[Game_no.]]))</f>
        <v>20260329_WVS_Whe_2</v>
      </c>
      <c r="B3858" s="1">
        <v>46110</v>
      </c>
      <c r="C3858" s="3">
        <v>2</v>
      </c>
      <c r="D3858" t="s">
        <v>130</v>
      </c>
      <c r="E3858" t="s">
        <v>270</v>
      </c>
      <c r="F3858" t="s">
        <v>130</v>
      </c>
      <c r="G3858" t="s">
        <v>270</v>
      </c>
      <c r="H3858" t="s">
        <v>139</v>
      </c>
      <c r="I3858" t="str">
        <f>TRIM(SUBSTITUTE(Table1[[#This Row],[Player]], " ", ""))</f>
        <v>C.Treadway</v>
      </c>
      <c r="J3858">
        <v>4</v>
      </c>
      <c r="K3858">
        <v>1</v>
      </c>
      <c r="L3858">
        <v>3</v>
      </c>
      <c r="M3858">
        <v>1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f t="shared" si="160"/>
        <v>3</v>
      </c>
      <c r="W3858" t="s">
        <v>8</v>
      </c>
      <c r="X3858" s="3">
        <v>8</v>
      </c>
      <c r="Y3858">
        <v>0</v>
      </c>
      <c r="AF3858">
        <f>Table1[[#This Row],[AB]]+Table1[[#This Row],[BB]]+Table1[[#This Row],[SF]]</f>
        <v>4</v>
      </c>
      <c r="AG3858">
        <f>Table1[[#This Row],[H]]+Table1[[#This Row],[BB]]</f>
        <v>3</v>
      </c>
      <c r="AH3858">
        <f>Table1[[#This Row],[H]]-Table1[[#This Row],[2B]]-Table1[[#This Row],[3B]]-Table1[[#This Row],[HR]]</f>
        <v>3</v>
      </c>
      <c r="AI3858" s="3">
        <f>IF(Table1[[#This Row],[Team_Game_Number]] &gt;_xlfn.MAXIFS(Table1[Team_Game_Number],Table1[Team],Table1[[#This Row],[Team]]) - 5,1,0)</f>
        <v>1</v>
      </c>
      <c r="AJ3858" cm="1">
        <f t="array" ref="AJ3858">MATCH(Table1[[#This Row],[Game_ID]],_xlfn.UNIQUE(_xlfn._xlws.FILTER(Table1[Game_ID],Table1[Team]=Table1[[#This Row],[Team]])),0)</f>
        <v>26</v>
      </c>
      <c r="AK3858">
        <f>IF(Table1[[#This Row],[Last5_Flag]]=1,1,0)</f>
        <v>1</v>
      </c>
      <c r="AL3858">
        <f>COUNTIFS(
    Table1[Player Name], Table1[[#This Row],[Player Name]],
    Table1[Position], Table1[[#This Row],[Position]]
)</f>
        <v>4</v>
      </c>
      <c r="AM3858" t="str" cm="1">
        <f t="array" ref="AM385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859" spans="1:39" x14ac:dyDescent="0.2">
      <c r="A3859" t="str">
        <f>TEXT(Table1[[#This Row],[Date]],"yyyymmdd") &amp; "_" &amp; (LEFT(D3859,3) &amp; "_" &amp; LEFT(E3859,3) &amp; "_" &amp; (Table1[[#This Row],[Game_no.]]))</f>
        <v>20260329_WVS_Whe_2</v>
      </c>
      <c r="B3859" s="1">
        <v>46110</v>
      </c>
      <c r="C3859" s="3">
        <v>2</v>
      </c>
      <c r="D3859" t="s">
        <v>130</v>
      </c>
      <c r="E3859" t="s">
        <v>270</v>
      </c>
      <c r="F3859" t="s">
        <v>130</v>
      </c>
      <c r="G3859" t="s">
        <v>270</v>
      </c>
      <c r="H3859" t="s">
        <v>131</v>
      </c>
      <c r="I3859" t="str">
        <f>TRIM(SUBSTITUTE(Table1[[#This Row],[Player]], " ", ""))</f>
        <v>E.Sigmon</v>
      </c>
      <c r="J3859">
        <v>1</v>
      </c>
      <c r="K3859">
        <v>0</v>
      </c>
      <c r="L3859">
        <v>0</v>
      </c>
      <c r="M3859">
        <v>1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f t="shared" si="160"/>
        <v>0</v>
      </c>
      <c r="W3859" t="s">
        <v>48</v>
      </c>
      <c r="X3859" s="3">
        <v>9</v>
      </c>
      <c r="Y3859">
        <v>0</v>
      </c>
      <c r="AF3859">
        <f>Table1[[#This Row],[AB]]+Table1[[#This Row],[BB]]+Table1[[#This Row],[SF]]</f>
        <v>3</v>
      </c>
      <c r="AG3859">
        <f>Table1[[#This Row],[H]]+Table1[[#This Row],[BB]]</f>
        <v>1</v>
      </c>
      <c r="AH3859">
        <f>Table1[[#This Row],[H]]-Table1[[#This Row],[2B]]-Table1[[#This Row],[3B]]-Table1[[#This Row],[HR]]</f>
        <v>0</v>
      </c>
      <c r="AI3859" s="3">
        <f>IF(Table1[[#This Row],[Team_Game_Number]] &gt;_xlfn.MAXIFS(Table1[Team_Game_Number],Table1[Team],Table1[[#This Row],[Team]]) - 5,1,0)</f>
        <v>1</v>
      </c>
      <c r="AJ3859" cm="1">
        <f t="array" ref="AJ3859">MATCH(Table1[[#This Row],[Game_ID]],_xlfn.UNIQUE(_xlfn._xlws.FILTER(Table1[Game_ID],Table1[Team]=Table1[[#This Row],[Team]])),0)</f>
        <v>26</v>
      </c>
      <c r="AK3859">
        <f>IF(Table1[[#This Row],[Last5_Flag]]=1,1,0)</f>
        <v>1</v>
      </c>
      <c r="AL3859">
        <f>COUNTIFS(
    Table1[Player Name], Table1[[#This Row],[Player Name]],
    Table1[Position], Table1[[#This Row],[Position]]
)</f>
        <v>18</v>
      </c>
      <c r="AM3859" t="str" cm="1">
        <f t="array" ref="AM385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860" spans="1:39" x14ac:dyDescent="0.2">
      <c r="A3860" t="str">
        <f>TEXT(Table1[[#This Row],[Date]],"yyyymmdd") &amp; "_" &amp; (LEFT(D3860,3) &amp; "_" &amp; LEFT(E3860,3) &amp; "_" &amp; (Table1[[#This Row],[Game_no.]]))</f>
        <v>20260329_WVS_Whe_2</v>
      </c>
      <c r="B3860" s="1">
        <v>46110</v>
      </c>
      <c r="C3860" s="3">
        <v>2</v>
      </c>
      <c r="D3860" t="s">
        <v>130</v>
      </c>
      <c r="E3860" t="s">
        <v>270</v>
      </c>
      <c r="F3860" t="s">
        <v>130</v>
      </c>
      <c r="G3860" t="s">
        <v>270</v>
      </c>
      <c r="H3860" t="s">
        <v>145</v>
      </c>
      <c r="I3860" t="str">
        <f>TRIM(SUBSTITUTE(Table1[[#This Row],[Player]], " ", ""))</f>
        <v>H.Sizemore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f t="shared" ref="V3860:V3873" si="161">L3860*1+P3860*2+Q3860*3+R3860*4</f>
        <v>0</v>
      </c>
      <c r="W3860" t="s">
        <v>58</v>
      </c>
      <c r="X3860" s="3"/>
      <c r="Y3860">
        <v>0</v>
      </c>
      <c r="Z3860">
        <v>4.6669999999999998</v>
      </c>
      <c r="AA3860">
        <v>8</v>
      </c>
      <c r="AB3860">
        <v>4</v>
      </c>
      <c r="AC3860">
        <v>4</v>
      </c>
      <c r="AD3860">
        <v>2</v>
      </c>
      <c r="AE3860">
        <v>2</v>
      </c>
      <c r="AF3860">
        <f>Table1[[#This Row],[AB]]+Table1[[#This Row],[BB]]+Table1[[#This Row],[SF]]</f>
        <v>0</v>
      </c>
      <c r="AG3860">
        <f>Table1[[#This Row],[H]]+Table1[[#This Row],[BB]]</f>
        <v>0</v>
      </c>
      <c r="AH3860">
        <f>Table1[[#This Row],[H]]-Table1[[#This Row],[2B]]-Table1[[#This Row],[3B]]-Table1[[#This Row],[HR]]</f>
        <v>0</v>
      </c>
      <c r="AI3860" s="3">
        <f>IF(Table1[[#This Row],[Team_Game_Number]] &gt;_xlfn.MAXIFS(Table1[Team_Game_Number],Table1[Team],Table1[[#This Row],[Team]]) - 5,1,0)</f>
        <v>1</v>
      </c>
      <c r="AJ3860" cm="1">
        <f t="array" ref="AJ3860">MATCH(Table1[[#This Row],[Game_ID]],_xlfn.UNIQUE(_xlfn._xlws.FILTER(Table1[Game_ID],Table1[Team]=Table1[[#This Row],[Team]])),0)</f>
        <v>26</v>
      </c>
      <c r="AK3860">
        <f>IF(Table1[[#This Row],[Last5_Flag]]=1,1,0)</f>
        <v>1</v>
      </c>
      <c r="AL3860">
        <f>COUNTIFS(
    Table1[Player Name], Table1[[#This Row],[Player Name]],
    Table1[Position], Table1[[#This Row],[Position]]
)</f>
        <v>7</v>
      </c>
      <c r="AM3860" t="str" cm="1">
        <f t="array" ref="AM386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61" spans="1:39" x14ac:dyDescent="0.2">
      <c r="A3861" t="str">
        <f>TEXT(Table1[[#This Row],[Date]],"yyyymmdd") &amp; "_" &amp; (LEFT(D3861,3) &amp; "_" &amp; LEFT(E3861,3) &amp; "_" &amp; (Table1[[#This Row],[Game_no.]]))</f>
        <v>20260329_WVS_Whe_2</v>
      </c>
      <c r="B3861" s="1">
        <v>46110</v>
      </c>
      <c r="C3861" s="3">
        <v>2</v>
      </c>
      <c r="D3861" t="s">
        <v>130</v>
      </c>
      <c r="E3861" t="s">
        <v>270</v>
      </c>
      <c r="F3861" t="s">
        <v>130</v>
      </c>
      <c r="G3861" t="s">
        <v>270</v>
      </c>
      <c r="H3861" t="s">
        <v>144</v>
      </c>
      <c r="I3861" t="str">
        <f>TRIM(SUBSTITUTE(Table1[[#This Row],[Player]], " ", ""))</f>
        <v>A.Green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f t="shared" si="161"/>
        <v>0</v>
      </c>
      <c r="W3861" t="s">
        <v>58</v>
      </c>
      <c r="X3861" s="3"/>
      <c r="Y3861">
        <v>0</v>
      </c>
      <c r="Z3861">
        <v>3.3330000000000002</v>
      </c>
      <c r="AA3861">
        <v>5</v>
      </c>
      <c r="AB3861">
        <v>3</v>
      </c>
      <c r="AC3861">
        <v>3</v>
      </c>
      <c r="AD3861">
        <v>1</v>
      </c>
      <c r="AE3861">
        <v>0</v>
      </c>
      <c r="AF3861">
        <f>Table1[[#This Row],[AB]]+Table1[[#This Row],[BB]]+Table1[[#This Row],[SF]]</f>
        <v>0</v>
      </c>
      <c r="AG3861">
        <f>Table1[[#This Row],[H]]+Table1[[#This Row],[BB]]</f>
        <v>0</v>
      </c>
      <c r="AH3861">
        <f>Table1[[#This Row],[H]]-Table1[[#This Row],[2B]]-Table1[[#This Row],[3B]]-Table1[[#This Row],[HR]]</f>
        <v>0</v>
      </c>
      <c r="AI3861" s="3">
        <f>IF(Table1[[#This Row],[Team_Game_Number]] &gt;_xlfn.MAXIFS(Table1[Team_Game_Number],Table1[Team],Table1[[#This Row],[Team]]) - 5,1,0)</f>
        <v>1</v>
      </c>
      <c r="AJ3861" cm="1">
        <f t="array" ref="AJ3861">MATCH(Table1[[#This Row],[Game_ID]],_xlfn.UNIQUE(_xlfn._xlws.FILTER(Table1[Game_ID],Table1[Team]=Table1[[#This Row],[Team]])),0)</f>
        <v>26</v>
      </c>
      <c r="AK3861">
        <f>IF(Table1[[#This Row],[Last5_Flag]]=1,1,0)</f>
        <v>1</v>
      </c>
      <c r="AL3861">
        <f>COUNTIFS(
    Table1[Player Name], Table1[[#This Row],[Player Name]],
    Table1[Position], Table1[[#This Row],[Position]]
)</f>
        <v>9</v>
      </c>
      <c r="AM3861" t="str" cm="1">
        <f t="array" ref="AM386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62" spans="1:39" x14ac:dyDescent="0.2">
      <c r="A3862" t="str">
        <f>TEXT(Table1[[#This Row],[Date]],"yyyymmdd") &amp; "_" &amp; (LEFT(D3862,3) &amp; "_" &amp; LEFT(E3862,3) &amp; "_" &amp; (Table1[[#This Row],[Game_no.]]))</f>
        <v>20260329_WVS_Whe_2</v>
      </c>
      <c r="B3862" s="1">
        <v>46110</v>
      </c>
      <c r="C3862" s="3">
        <v>2</v>
      </c>
      <c r="D3862" t="s">
        <v>130</v>
      </c>
      <c r="E3862" t="s">
        <v>270</v>
      </c>
      <c r="F3862" t="s">
        <v>270</v>
      </c>
      <c r="G3862" t="s">
        <v>130</v>
      </c>
      <c r="H3862" t="s">
        <v>275</v>
      </c>
      <c r="I3862" t="str">
        <f>TRIM(SUBSTITUTE(Table1[[#This Row],[Player]], " ", ""))</f>
        <v>M.Holp</v>
      </c>
      <c r="J3862">
        <v>4</v>
      </c>
      <c r="K3862">
        <v>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f t="shared" si="161"/>
        <v>1</v>
      </c>
      <c r="W3862" t="s">
        <v>57</v>
      </c>
      <c r="X3862" s="3">
        <v>1</v>
      </c>
      <c r="Y3862">
        <v>0</v>
      </c>
      <c r="AF3862">
        <f>Table1[[#This Row],[AB]]+Table1[[#This Row],[BB]]+Table1[[#This Row],[SF]]</f>
        <v>4</v>
      </c>
      <c r="AG3862">
        <f>Table1[[#This Row],[H]]+Table1[[#This Row],[BB]]</f>
        <v>1</v>
      </c>
      <c r="AH3862">
        <f>Table1[[#This Row],[H]]-Table1[[#This Row],[2B]]-Table1[[#This Row],[3B]]-Table1[[#This Row],[HR]]</f>
        <v>1</v>
      </c>
      <c r="AI3862" s="3">
        <f>IF(Table1[[#This Row],[Team_Game_Number]] &gt;_xlfn.MAXIFS(Table1[Team_Game_Number],Table1[Team],Table1[[#This Row],[Team]]) - 5,1,0)</f>
        <v>1</v>
      </c>
      <c r="AJ3862" cm="1">
        <f t="array" ref="AJ3862">MATCH(Table1[[#This Row],[Game_ID]],_xlfn.UNIQUE(_xlfn._xlws.FILTER(Table1[Game_ID],Table1[Team]=Table1[[#This Row],[Team]])),0)</f>
        <v>28</v>
      </c>
      <c r="AK3862">
        <f>IF(Table1[[#This Row],[Last5_Flag]]=1,1,0)</f>
        <v>1</v>
      </c>
      <c r="AL3862">
        <f>COUNTIFS(
    Table1[Player Name], Table1[[#This Row],[Player Name]],
    Table1[Position], Table1[[#This Row],[Position]]
)</f>
        <v>22</v>
      </c>
      <c r="AM3862" t="str" cm="1">
        <f t="array" ref="AM386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863" spans="1:39" x14ac:dyDescent="0.2">
      <c r="A3863" t="str">
        <f>TEXT(Table1[[#This Row],[Date]],"yyyymmdd") &amp; "_" &amp; (LEFT(D3863,3) &amp; "_" &amp; LEFT(E3863,3) &amp; "_" &amp; (Table1[[#This Row],[Game_no.]]))</f>
        <v>20260329_WVS_Whe_2</v>
      </c>
      <c r="B3863" s="1">
        <v>46110</v>
      </c>
      <c r="C3863" s="3">
        <v>2</v>
      </c>
      <c r="D3863" t="s">
        <v>130</v>
      </c>
      <c r="E3863" t="s">
        <v>270</v>
      </c>
      <c r="F3863" t="s">
        <v>270</v>
      </c>
      <c r="G3863" t="s">
        <v>130</v>
      </c>
      <c r="H3863" t="s">
        <v>273</v>
      </c>
      <c r="I3863" t="str">
        <f>TRIM(SUBSTITUTE(Table1[[#This Row],[Player]], " ", ""))</f>
        <v>K.Warrix</v>
      </c>
      <c r="J3863">
        <v>4</v>
      </c>
      <c r="K3863">
        <v>2</v>
      </c>
      <c r="L3863">
        <v>3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2</v>
      </c>
      <c r="T3863">
        <v>0</v>
      </c>
      <c r="U3863">
        <v>0</v>
      </c>
      <c r="V3863">
        <f t="shared" si="161"/>
        <v>3</v>
      </c>
      <c r="W3863" t="s">
        <v>7</v>
      </c>
      <c r="X3863" s="3">
        <v>2</v>
      </c>
      <c r="Y3863">
        <v>1</v>
      </c>
      <c r="AF3863">
        <f>Table1[[#This Row],[AB]]+Table1[[#This Row],[BB]]+Table1[[#This Row],[SF]]</f>
        <v>4</v>
      </c>
      <c r="AG3863">
        <f>Table1[[#This Row],[H]]+Table1[[#This Row],[BB]]</f>
        <v>3</v>
      </c>
      <c r="AH3863">
        <f>Table1[[#This Row],[H]]-Table1[[#This Row],[2B]]-Table1[[#This Row],[3B]]-Table1[[#This Row],[HR]]</f>
        <v>3</v>
      </c>
      <c r="AI3863" s="3">
        <f>IF(Table1[[#This Row],[Team_Game_Number]] &gt;_xlfn.MAXIFS(Table1[Team_Game_Number],Table1[Team],Table1[[#This Row],[Team]]) - 5,1,0)</f>
        <v>1</v>
      </c>
      <c r="AJ3863" cm="1">
        <f t="array" ref="AJ3863">MATCH(Table1[[#This Row],[Game_ID]],_xlfn.UNIQUE(_xlfn._xlws.FILTER(Table1[Game_ID],Table1[Team]=Table1[[#This Row],[Team]])),0)</f>
        <v>28</v>
      </c>
      <c r="AK3863">
        <f>IF(Table1[[#This Row],[Last5_Flag]]=1,1,0)</f>
        <v>1</v>
      </c>
      <c r="AL3863">
        <f>COUNTIFS(
    Table1[Player Name], Table1[[#This Row],[Player Name]],
    Table1[Position], Table1[[#This Row],[Position]]
)</f>
        <v>2</v>
      </c>
      <c r="AM3863" t="str" cm="1">
        <f t="array" ref="AM386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864" spans="1:39" x14ac:dyDescent="0.2">
      <c r="A3864" t="str">
        <f>TEXT(Table1[[#This Row],[Date]],"yyyymmdd") &amp; "_" &amp; (LEFT(D3864,3) &amp; "_" &amp; LEFT(E3864,3) &amp; "_" &amp; (Table1[[#This Row],[Game_no.]]))</f>
        <v>20260329_WVS_Whe_2</v>
      </c>
      <c r="B3864" s="1">
        <v>46110</v>
      </c>
      <c r="C3864" s="3">
        <v>2</v>
      </c>
      <c r="D3864" t="s">
        <v>130</v>
      </c>
      <c r="E3864" t="s">
        <v>270</v>
      </c>
      <c r="F3864" t="s">
        <v>270</v>
      </c>
      <c r="G3864" t="s">
        <v>130</v>
      </c>
      <c r="H3864" t="s">
        <v>274</v>
      </c>
      <c r="I3864" t="str">
        <f>TRIM(SUBSTITUTE(Table1[[#This Row],[Player]], " ", ""))</f>
        <v>M.Burns</v>
      </c>
      <c r="J3864">
        <v>5</v>
      </c>
      <c r="K3864">
        <v>1</v>
      </c>
      <c r="L3864">
        <v>4</v>
      </c>
      <c r="M3864">
        <v>3</v>
      </c>
      <c r="N3864">
        <v>2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f t="shared" si="161"/>
        <v>4</v>
      </c>
      <c r="W3864" t="s">
        <v>43</v>
      </c>
      <c r="X3864" s="3">
        <v>3</v>
      </c>
      <c r="Y3864">
        <v>0</v>
      </c>
      <c r="AF3864">
        <f>Table1[[#This Row],[AB]]+Table1[[#This Row],[BB]]+Table1[[#This Row],[SF]]</f>
        <v>7</v>
      </c>
      <c r="AG3864">
        <f>Table1[[#This Row],[H]]+Table1[[#This Row],[BB]]</f>
        <v>6</v>
      </c>
      <c r="AH3864">
        <f>Table1[[#This Row],[H]]-Table1[[#This Row],[2B]]-Table1[[#This Row],[3B]]-Table1[[#This Row],[HR]]</f>
        <v>4</v>
      </c>
      <c r="AI3864" s="3">
        <f>IF(Table1[[#This Row],[Team_Game_Number]] &gt;_xlfn.MAXIFS(Table1[Team_Game_Number],Table1[Team],Table1[[#This Row],[Team]]) - 5,1,0)</f>
        <v>1</v>
      </c>
      <c r="AJ3864" cm="1">
        <f t="array" ref="AJ3864">MATCH(Table1[[#This Row],[Game_ID]],_xlfn.UNIQUE(_xlfn._xlws.FILTER(Table1[Game_ID],Table1[Team]=Table1[[#This Row],[Team]])),0)</f>
        <v>28</v>
      </c>
      <c r="AK3864">
        <f>IF(Table1[[#This Row],[Last5_Flag]]=1,1,0)</f>
        <v>1</v>
      </c>
      <c r="AL3864">
        <f>COUNTIFS(
    Table1[Player Name], Table1[[#This Row],[Player Name]],
    Table1[Position], Table1[[#This Row],[Position]]
)</f>
        <v>12</v>
      </c>
      <c r="AM3864" t="str" cm="1">
        <f t="array" ref="AM386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865" spans="1:39" x14ac:dyDescent="0.2">
      <c r="A3865" t="str">
        <f>TEXT(Table1[[#This Row],[Date]],"yyyymmdd") &amp; "_" &amp; (LEFT(D3865,3) &amp; "_" &amp; LEFT(E3865,3) &amp; "_" &amp; (Table1[[#This Row],[Game_no.]]))</f>
        <v>20260329_WVS_Whe_2</v>
      </c>
      <c r="B3865" s="1">
        <v>46110</v>
      </c>
      <c r="C3865" s="3">
        <v>2</v>
      </c>
      <c r="D3865" t="s">
        <v>130</v>
      </c>
      <c r="E3865" t="s">
        <v>270</v>
      </c>
      <c r="F3865" t="s">
        <v>270</v>
      </c>
      <c r="G3865" t="s">
        <v>130</v>
      </c>
      <c r="H3865" t="s">
        <v>279</v>
      </c>
      <c r="I3865" t="str">
        <f>TRIM(SUBSTITUTE(Table1[[#This Row],[Player]], " ", ""))</f>
        <v>T.Walsh</v>
      </c>
      <c r="J3865">
        <v>3</v>
      </c>
      <c r="K3865">
        <v>2</v>
      </c>
      <c r="L3865">
        <v>1</v>
      </c>
      <c r="M3865">
        <v>1</v>
      </c>
      <c r="N3865">
        <v>0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0</v>
      </c>
      <c r="V3865">
        <f t="shared" si="161"/>
        <v>5</v>
      </c>
      <c r="W3865" t="s">
        <v>48</v>
      </c>
      <c r="X3865" s="3">
        <v>4</v>
      </c>
      <c r="Y3865">
        <v>0</v>
      </c>
      <c r="AF3865">
        <f>Table1[[#This Row],[AB]]+Table1[[#This Row],[BB]]+Table1[[#This Row],[SF]]</f>
        <v>3</v>
      </c>
      <c r="AG3865">
        <f>Table1[[#This Row],[H]]+Table1[[#This Row],[BB]]</f>
        <v>1</v>
      </c>
      <c r="AH3865">
        <f>Table1[[#This Row],[H]]-Table1[[#This Row],[2B]]-Table1[[#This Row],[3B]]-Table1[[#This Row],[HR]]</f>
        <v>0</v>
      </c>
      <c r="AI3865" s="3">
        <f>IF(Table1[[#This Row],[Team_Game_Number]] &gt;_xlfn.MAXIFS(Table1[Team_Game_Number],Table1[Team],Table1[[#This Row],[Team]]) - 5,1,0)</f>
        <v>1</v>
      </c>
      <c r="AJ3865" cm="1">
        <f t="array" ref="AJ3865">MATCH(Table1[[#This Row],[Game_ID]],_xlfn.UNIQUE(_xlfn._xlws.FILTER(Table1[Game_ID],Table1[Team]=Table1[[#This Row],[Team]])),0)</f>
        <v>28</v>
      </c>
      <c r="AK3865">
        <f>IF(Table1[[#This Row],[Last5_Flag]]=1,1,0)</f>
        <v>1</v>
      </c>
      <c r="AL3865">
        <f>COUNTIFS(
    Table1[Player Name], Table1[[#This Row],[Player Name]],
    Table1[Position], Table1[[#This Row],[Position]]
)</f>
        <v>5</v>
      </c>
      <c r="AM3865" t="str" cm="1">
        <f t="array" ref="AM386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866" spans="1:39" x14ac:dyDescent="0.2">
      <c r="A3866" t="str">
        <f>TEXT(Table1[[#This Row],[Date]],"yyyymmdd") &amp; "_" &amp; (LEFT(D3866,3) &amp; "_" &amp; LEFT(E3866,3) &amp; "_" &amp; (Table1[[#This Row],[Game_no.]]))</f>
        <v>20260329_WVS_Whe_2</v>
      </c>
      <c r="B3866" s="1">
        <v>46110</v>
      </c>
      <c r="C3866" s="3">
        <v>2</v>
      </c>
      <c r="D3866" t="s">
        <v>130</v>
      </c>
      <c r="E3866" t="s">
        <v>270</v>
      </c>
      <c r="F3866" t="s">
        <v>270</v>
      </c>
      <c r="G3866" t="s">
        <v>130</v>
      </c>
      <c r="H3866" t="s">
        <v>283</v>
      </c>
      <c r="I3866" t="str">
        <f>TRIM(SUBSTITUTE(Table1[[#This Row],[Player]], " ", ""))</f>
        <v>T.Taufahema</v>
      </c>
      <c r="J3866">
        <v>2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f t="shared" si="161"/>
        <v>0</v>
      </c>
      <c r="W3866" t="s">
        <v>8</v>
      </c>
      <c r="X3866" s="3">
        <v>5</v>
      </c>
      <c r="Y3866">
        <v>1</v>
      </c>
      <c r="AF3866">
        <f>Table1[[#This Row],[AB]]+Table1[[#This Row],[BB]]+Table1[[#This Row],[SF]]</f>
        <v>2</v>
      </c>
      <c r="AG3866">
        <f>Table1[[#This Row],[H]]+Table1[[#This Row],[BB]]</f>
        <v>0</v>
      </c>
      <c r="AH3866">
        <f>Table1[[#This Row],[H]]-Table1[[#This Row],[2B]]-Table1[[#This Row],[3B]]-Table1[[#This Row],[HR]]</f>
        <v>0</v>
      </c>
      <c r="AI3866" s="3">
        <f>IF(Table1[[#This Row],[Team_Game_Number]] &gt;_xlfn.MAXIFS(Table1[Team_Game_Number],Table1[Team],Table1[[#This Row],[Team]]) - 5,1,0)</f>
        <v>1</v>
      </c>
      <c r="AJ3866" cm="1">
        <f t="array" ref="AJ3866">MATCH(Table1[[#This Row],[Game_ID]],_xlfn.UNIQUE(_xlfn._xlws.FILTER(Table1[Game_ID],Table1[Team]=Table1[[#This Row],[Team]])),0)</f>
        <v>28</v>
      </c>
      <c r="AK3866">
        <f>IF(Table1[[#This Row],[Last5_Flag]]=1,1,0)</f>
        <v>1</v>
      </c>
      <c r="AL3866">
        <f>COUNTIFS(
    Table1[Player Name], Table1[[#This Row],[Player Name]],
    Table1[Position], Table1[[#This Row],[Position]]
)</f>
        <v>9</v>
      </c>
      <c r="AM3866" t="str" cm="1">
        <f t="array" ref="AM386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867" spans="1:39" x14ac:dyDescent="0.2">
      <c r="A3867" t="str">
        <f>TEXT(Table1[[#This Row],[Date]],"yyyymmdd") &amp; "_" &amp; (LEFT(D3867,3) &amp; "_" &amp; LEFT(E3867,3) &amp; "_" &amp; (Table1[[#This Row],[Game_no.]]))</f>
        <v>20260329_WVS_Whe_2</v>
      </c>
      <c r="B3867" s="1">
        <v>46110</v>
      </c>
      <c r="C3867" s="3">
        <v>2</v>
      </c>
      <c r="D3867" t="s">
        <v>130</v>
      </c>
      <c r="E3867" t="s">
        <v>270</v>
      </c>
      <c r="F3867" t="s">
        <v>270</v>
      </c>
      <c r="G3867" t="s">
        <v>130</v>
      </c>
      <c r="H3867" t="s">
        <v>277</v>
      </c>
      <c r="I3867" t="str">
        <f>TRIM(SUBSTITUTE(Table1[[#This Row],[Player]], " ", ""))</f>
        <v>M.Clark</v>
      </c>
      <c r="J3867">
        <v>3</v>
      </c>
      <c r="K3867">
        <v>1</v>
      </c>
      <c r="L3867">
        <v>1</v>
      </c>
      <c r="M3867">
        <v>2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f t="shared" si="161"/>
        <v>3</v>
      </c>
      <c r="W3867" t="s">
        <v>129</v>
      </c>
      <c r="X3867" s="3">
        <v>5</v>
      </c>
      <c r="Y3867">
        <v>0</v>
      </c>
      <c r="AF3867">
        <f>Table1[[#This Row],[AB]]+Table1[[#This Row],[BB]]+Table1[[#This Row],[SF]]</f>
        <v>3</v>
      </c>
      <c r="AG3867">
        <f>Table1[[#This Row],[H]]+Table1[[#This Row],[BB]]</f>
        <v>1</v>
      </c>
      <c r="AH3867">
        <f>Table1[[#This Row],[H]]-Table1[[#This Row],[2B]]-Table1[[#This Row],[3B]]-Table1[[#This Row],[HR]]</f>
        <v>0</v>
      </c>
      <c r="AI3867" s="3">
        <f>IF(Table1[[#This Row],[Team_Game_Number]] &gt;_xlfn.MAXIFS(Table1[Team_Game_Number],Table1[Team],Table1[[#This Row],[Team]]) - 5,1,0)</f>
        <v>1</v>
      </c>
      <c r="AJ3867" cm="1">
        <f t="array" ref="AJ3867">MATCH(Table1[[#This Row],[Game_ID]],_xlfn.UNIQUE(_xlfn._xlws.FILTER(Table1[Game_ID],Table1[Team]=Table1[[#This Row],[Team]])),0)</f>
        <v>28</v>
      </c>
      <c r="AK3867">
        <f>IF(Table1[[#This Row],[Last5_Flag]]=1,1,0)</f>
        <v>1</v>
      </c>
      <c r="AL3867">
        <f>COUNTIFS(
    Table1[Player Name], Table1[[#This Row],[Player Name]],
    Table1[Position], Table1[[#This Row],[Position]]
)</f>
        <v>1</v>
      </c>
      <c r="AM3867" t="str" cm="1">
        <f t="array" ref="AM386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868" spans="1:39" x14ac:dyDescent="0.2">
      <c r="A3868" t="str">
        <f>TEXT(Table1[[#This Row],[Date]],"yyyymmdd") &amp; "_" &amp; (LEFT(D3868,3) &amp; "_" &amp; LEFT(E3868,3) &amp; "_" &amp; (Table1[[#This Row],[Game_no.]]))</f>
        <v>20260329_WVS_Whe_2</v>
      </c>
      <c r="B3868" s="1">
        <v>46110</v>
      </c>
      <c r="C3868" s="3">
        <v>2</v>
      </c>
      <c r="D3868" t="s">
        <v>130</v>
      </c>
      <c r="E3868" t="s">
        <v>270</v>
      </c>
      <c r="F3868" t="s">
        <v>270</v>
      </c>
      <c r="G3868" t="s">
        <v>130</v>
      </c>
      <c r="H3868" t="s">
        <v>278</v>
      </c>
      <c r="I3868" t="str">
        <f>TRIM(SUBSTITUTE(Table1[[#This Row],[Player]], " ", ""))</f>
        <v>E.Troxel</v>
      </c>
      <c r="J3868">
        <v>4</v>
      </c>
      <c r="K3868">
        <v>0</v>
      </c>
      <c r="L3868">
        <v>1</v>
      </c>
      <c r="M3868">
        <v>1</v>
      </c>
      <c r="N3868">
        <v>0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f t="shared" si="161"/>
        <v>1</v>
      </c>
      <c r="W3868" t="s">
        <v>52</v>
      </c>
      <c r="X3868" s="3">
        <v>6</v>
      </c>
      <c r="Y3868">
        <v>0</v>
      </c>
      <c r="AF3868">
        <f>Table1[[#This Row],[AB]]+Table1[[#This Row],[BB]]+Table1[[#This Row],[SF]]</f>
        <v>4</v>
      </c>
      <c r="AG3868">
        <f>Table1[[#This Row],[H]]+Table1[[#This Row],[BB]]</f>
        <v>1</v>
      </c>
      <c r="AH3868">
        <f>Table1[[#This Row],[H]]-Table1[[#This Row],[2B]]-Table1[[#This Row],[3B]]-Table1[[#This Row],[HR]]</f>
        <v>1</v>
      </c>
      <c r="AI3868" s="3">
        <f>IF(Table1[[#This Row],[Team_Game_Number]] &gt;_xlfn.MAXIFS(Table1[Team_Game_Number],Table1[Team],Table1[[#This Row],[Team]]) - 5,1,0)</f>
        <v>1</v>
      </c>
      <c r="AJ3868" cm="1">
        <f t="array" ref="AJ3868">MATCH(Table1[[#This Row],[Game_ID]],_xlfn.UNIQUE(_xlfn._xlws.FILTER(Table1[Game_ID],Table1[Team]=Table1[[#This Row],[Team]])),0)</f>
        <v>28</v>
      </c>
      <c r="AK3868">
        <f>IF(Table1[[#This Row],[Last5_Flag]]=1,1,0)</f>
        <v>1</v>
      </c>
      <c r="AL3868">
        <f>COUNTIFS(
    Table1[Player Name], Table1[[#This Row],[Player Name]],
    Table1[Position], Table1[[#This Row],[Position]]
)</f>
        <v>15</v>
      </c>
      <c r="AM3868" t="str" cm="1">
        <f t="array" ref="AM386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69" spans="1:39" x14ac:dyDescent="0.2">
      <c r="A3869" t="str">
        <f>TEXT(Table1[[#This Row],[Date]],"yyyymmdd") &amp; "_" &amp; (LEFT(D3869,3) &amp; "_" &amp; LEFT(E3869,3) &amp; "_" &amp; (Table1[[#This Row],[Game_no.]]))</f>
        <v>20260329_WVS_Whe_2</v>
      </c>
      <c r="B3869" s="1">
        <v>46110</v>
      </c>
      <c r="C3869" s="3">
        <v>2</v>
      </c>
      <c r="D3869" t="s">
        <v>130</v>
      </c>
      <c r="E3869" t="s">
        <v>270</v>
      </c>
      <c r="F3869" t="s">
        <v>270</v>
      </c>
      <c r="G3869" t="s">
        <v>130</v>
      </c>
      <c r="H3869" t="s">
        <v>272</v>
      </c>
      <c r="I3869" t="str">
        <f>TRIM(SUBSTITUTE(Table1[[#This Row],[Player]], " ", ""))</f>
        <v>M.Kay</v>
      </c>
      <c r="J3869">
        <v>4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f t="shared" si="161"/>
        <v>0</v>
      </c>
      <c r="W3869" t="s">
        <v>50</v>
      </c>
      <c r="X3869" s="3">
        <v>7</v>
      </c>
      <c r="Y3869">
        <v>0</v>
      </c>
      <c r="AF3869">
        <f>Table1[[#This Row],[AB]]+Table1[[#This Row],[BB]]+Table1[[#This Row],[SF]]</f>
        <v>4</v>
      </c>
      <c r="AG3869">
        <f>Table1[[#This Row],[H]]+Table1[[#This Row],[BB]]</f>
        <v>0</v>
      </c>
      <c r="AH3869">
        <f>Table1[[#This Row],[H]]-Table1[[#This Row],[2B]]-Table1[[#This Row],[3B]]-Table1[[#This Row],[HR]]</f>
        <v>0</v>
      </c>
      <c r="AI3869" s="3">
        <f>IF(Table1[[#This Row],[Team_Game_Number]] &gt;_xlfn.MAXIFS(Table1[Team_Game_Number],Table1[Team],Table1[[#This Row],[Team]]) - 5,1,0)</f>
        <v>1</v>
      </c>
      <c r="AJ3869" cm="1">
        <f t="array" ref="AJ3869">MATCH(Table1[[#This Row],[Game_ID]],_xlfn.UNIQUE(_xlfn._xlws.FILTER(Table1[Game_ID],Table1[Team]=Table1[[#This Row],[Team]])),0)</f>
        <v>28</v>
      </c>
      <c r="AK3869">
        <f>IF(Table1[[#This Row],[Last5_Flag]]=1,1,0)</f>
        <v>1</v>
      </c>
      <c r="AL3869">
        <f>COUNTIFS(
    Table1[Player Name], Table1[[#This Row],[Player Name]],
    Table1[Position], Table1[[#This Row],[Position]]
)</f>
        <v>1</v>
      </c>
      <c r="AM3869" t="str" cm="1">
        <f t="array" ref="AM386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870" spans="1:39" x14ac:dyDescent="0.2">
      <c r="A3870" t="str">
        <f>TEXT(Table1[[#This Row],[Date]],"yyyymmdd") &amp; "_" &amp; (LEFT(D3870,3) &amp; "_" &amp; LEFT(E3870,3) &amp; "_" &amp; (Table1[[#This Row],[Game_no.]]))</f>
        <v>20260329_WVS_Whe_2</v>
      </c>
      <c r="B3870" s="1">
        <v>46110</v>
      </c>
      <c r="C3870" s="3">
        <v>2</v>
      </c>
      <c r="D3870" t="s">
        <v>130</v>
      </c>
      <c r="E3870" t="s">
        <v>270</v>
      </c>
      <c r="F3870" t="s">
        <v>270</v>
      </c>
      <c r="G3870" t="s">
        <v>130</v>
      </c>
      <c r="H3870" t="s">
        <v>281</v>
      </c>
      <c r="I3870" t="str">
        <f>TRIM(SUBSTITUTE(Table1[[#This Row],[Player]], " ", ""))</f>
        <v>B.Sanders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f t="shared" si="161"/>
        <v>0</v>
      </c>
      <c r="W3870" t="s">
        <v>74</v>
      </c>
      <c r="X3870" s="3">
        <v>7</v>
      </c>
      <c r="Y3870">
        <v>0</v>
      </c>
      <c r="AF3870">
        <f>Table1[[#This Row],[AB]]+Table1[[#This Row],[BB]]+Table1[[#This Row],[SF]]</f>
        <v>1</v>
      </c>
      <c r="AG3870">
        <f>Table1[[#This Row],[H]]+Table1[[#This Row],[BB]]</f>
        <v>0</v>
      </c>
      <c r="AH3870">
        <f>Table1[[#This Row],[H]]-Table1[[#This Row],[2B]]-Table1[[#This Row],[3B]]-Table1[[#This Row],[HR]]</f>
        <v>0</v>
      </c>
      <c r="AI3870" s="3">
        <f>IF(Table1[[#This Row],[Team_Game_Number]] &gt;_xlfn.MAXIFS(Table1[Team_Game_Number],Table1[Team],Table1[[#This Row],[Team]]) - 5,1,0)</f>
        <v>1</v>
      </c>
      <c r="AJ3870" cm="1">
        <f t="array" ref="AJ3870">MATCH(Table1[[#This Row],[Game_ID]],_xlfn.UNIQUE(_xlfn._xlws.FILTER(Table1[Game_ID],Table1[Team]=Table1[[#This Row],[Team]])),0)</f>
        <v>28</v>
      </c>
      <c r="AK3870">
        <f>IF(Table1[[#This Row],[Last5_Flag]]=1,1,0)</f>
        <v>1</v>
      </c>
      <c r="AL3870">
        <f>COUNTIFS(
    Table1[Player Name], Table1[[#This Row],[Player Name]],
    Table1[Position], Table1[[#This Row],[Position]]
)</f>
        <v>5</v>
      </c>
      <c r="AM3870" t="str" cm="1">
        <f t="array" ref="AM387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871" spans="1:39" x14ac:dyDescent="0.2">
      <c r="A3871" t="str">
        <f>TEXT(Table1[[#This Row],[Date]],"yyyymmdd") &amp; "_" &amp; (LEFT(D3871,3) &amp; "_" &amp; LEFT(E3871,3) &amp; "_" &amp; (Table1[[#This Row],[Game_no.]]))</f>
        <v>20260329_WVS_Whe_2</v>
      </c>
      <c r="B3871" s="1">
        <v>46110</v>
      </c>
      <c r="C3871" s="3">
        <v>2</v>
      </c>
      <c r="D3871" t="s">
        <v>130</v>
      </c>
      <c r="E3871" t="s">
        <v>270</v>
      </c>
      <c r="F3871" t="s">
        <v>270</v>
      </c>
      <c r="G3871" t="s">
        <v>130</v>
      </c>
      <c r="H3871" t="s">
        <v>501</v>
      </c>
      <c r="I3871" t="str">
        <f>TRIM(SUBSTITUTE(Table1[[#This Row],[Player]], " ", ""))</f>
        <v>H.Rainer</v>
      </c>
      <c r="J3871">
        <v>2</v>
      </c>
      <c r="K3871">
        <v>0</v>
      </c>
      <c r="L3871">
        <v>0</v>
      </c>
      <c r="M3871">
        <v>0</v>
      </c>
      <c r="N3871">
        <v>1</v>
      </c>
      <c r="O3871">
        <v>1</v>
      </c>
      <c r="P3871">
        <v>0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f t="shared" si="161"/>
        <v>0</v>
      </c>
      <c r="W3871" t="s">
        <v>53</v>
      </c>
      <c r="X3871" s="3">
        <v>8</v>
      </c>
      <c r="Y3871">
        <v>0</v>
      </c>
      <c r="AF3871">
        <f>Table1[[#This Row],[AB]]+Table1[[#This Row],[BB]]+Table1[[#This Row],[SF]]</f>
        <v>3</v>
      </c>
      <c r="AG3871">
        <f>Table1[[#This Row],[H]]+Table1[[#This Row],[BB]]</f>
        <v>1</v>
      </c>
      <c r="AH3871">
        <f>Table1[[#This Row],[H]]-Table1[[#This Row],[2B]]-Table1[[#This Row],[3B]]-Table1[[#This Row],[HR]]</f>
        <v>0</v>
      </c>
      <c r="AI3871" s="3">
        <f>IF(Table1[[#This Row],[Team_Game_Number]] &gt;_xlfn.MAXIFS(Table1[Team_Game_Number],Table1[Team],Table1[[#This Row],[Team]]) - 5,1,0)</f>
        <v>1</v>
      </c>
      <c r="AJ3871" cm="1">
        <f t="array" ref="AJ3871">MATCH(Table1[[#This Row],[Game_ID]],_xlfn.UNIQUE(_xlfn._xlws.FILTER(Table1[Game_ID],Table1[Team]=Table1[[#This Row],[Team]])),0)</f>
        <v>28</v>
      </c>
      <c r="AK3871">
        <f>IF(Table1[[#This Row],[Last5_Flag]]=1,1,0)</f>
        <v>1</v>
      </c>
      <c r="AL3871">
        <f>COUNTIFS(
    Table1[Player Name], Table1[[#This Row],[Player Name]],
    Table1[Position], Table1[[#This Row],[Position]]
)</f>
        <v>1</v>
      </c>
      <c r="AM3871" t="str" cm="1">
        <f t="array" ref="AM387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872" spans="1:39" x14ac:dyDescent="0.2">
      <c r="A3872" t="str">
        <f>TEXT(Table1[[#This Row],[Date]],"yyyymmdd") &amp; "_" &amp; (LEFT(D3872,3) &amp; "_" &amp; LEFT(E3872,3) &amp; "_" &amp; (Table1[[#This Row],[Game_no.]]))</f>
        <v>20260329_WVS_Whe_2</v>
      </c>
      <c r="B3872" s="1">
        <v>46110</v>
      </c>
      <c r="C3872" s="3">
        <v>2</v>
      </c>
      <c r="D3872" t="s">
        <v>130</v>
      </c>
      <c r="E3872" t="s">
        <v>270</v>
      </c>
      <c r="F3872" t="s">
        <v>270</v>
      </c>
      <c r="G3872" t="s">
        <v>130</v>
      </c>
      <c r="H3872" t="s">
        <v>271</v>
      </c>
      <c r="I3872" t="str">
        <f>TRIM(SUBSTITUTE(Table1[[#This Row],[Player]], " ", ""))</f>
        <v>G.Mummery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f t="shared" si="161"/>
        <v>3</v>
      </c>
      <c r="W3872" t="s">
        <v>74</v>
      </c>
      <c r="X3872" s="3">
        <v>8</v>
      </c>
      <c r="Y3872">
        <v>0</v>
      </c>
      <c r="AF3872">
        <f>Table1[[#This Row],[AB]]+Table1[[#This Row],[BB]]+Table1[[#This Row],[SF]]</f>
        <v>1</v>
      </c>
      <c r="AG3872">
        <f>Table1[[#This Row],[H]]+Table1[[#This Row],[BB]]</f>
        <v>1</v>
      </c>
      <c r="AH3872">
        <f>Table1[[#This Row],[H]]-Table1[[#This Row],[2B]]-Table1[[#This Row],[3B]]-Table1[[#This Row],[HR]]</f>
        <v>0</v>
      </c>
      <c r="AI3872" s="3">
        <f>IF(Table1[[#This Row],[Team_Game_Number]] &gt;_xlfn.MAXIFS(Table1[Team_Game_Number],Table1[Team],Table1[[#This Row],[Team]]) - 5,1,0)</f>
        <v>1</v>
      </c>
      <c r="AJ3872" cm="1">
        <f t="array" ref="AJ3872">MATCH(Table1[[#This Row],[Game_ID]],_xlfn.UNIQUE(_xlfn._xlws.FILTER(Table1[Game_ID],Table1[Team]=Table1[[#This Row],[Team]])),0)</f>
        <v>28</v>
      </c>
      <c r="AK3872">
        <f>IF(Table1[[#This Row],[Last5_Flag]]=1,1,0)</f>
        <v>1</v>
      </c>
      <c r="AL3872">
        <f>COUNTIFS(
    Table1[Player Name], Table1[[#This Row],[Player Name]],
    Table1[Position], Table1[[#This Row],[Position]]
)</f>
        <v>1</v>
      </c>
      <c r="AM3872" t="str" cm="1">
        <f t="array" ref="AM387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873" spans="1:39" x14ac:dyDescent="0.2">
      <c r="A3873" t="str">
        <f>TEXT(Table1[[#This Row],[Date]],"yyyymmdd") &amp; "_" &amp; (LEFT(D3873,3) &amp; "_" &amp; LEFT(E3873,3) &amp; "_" &amp; (Table1[[#This Row],[Game_no.]]))</f>
        <v>20260329_WVS_Whe_2</v>
      </c>
      <c r="B3873" s="1">
        <v>46110</v>
      </c>
      <c r="C3873" s="3">
        <v>2</v>
      </c>
      <c r="D3873" t="s">
        <v>130</v>
      </c>
      <c r="E3873" t="s">
        <v>270</v>
      </c>
      <c r="F3873" t="s">
        <v>270</v>
      </c>
      <c r="G3873" t="s">
        <v>130</v>
      </c>
      <c r="H3873" t="s">
        <v>282</v>
      </c>
      <c r="I3873" t="str">
        <f>TRIM(SUBSTITUTE(Table1[[#This Row],[Player]], " ", ""))</f>
        <v>A.Kresak</v>
      </c>
      <c r="J3873">
        <v>2</v>
      </c>
      <c r="K3873">
        <v>1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f t="shared" si="161"/>
        <v>1</v>
      </c>
      <c r="W3873" t="s">
        <v>509</v>
      </c>
      <c r="X3873" s="3">
        <v>9</v>
      </c>
      <c r="Y3873">
        <v>0</v>
      </c>
      <c r="AF3873">
        <f>Table1[[#This Row],[AB]]+Table1[[#This Row],[BB]]+Table1[[#This Row],[SF]]</f>
        <v>2</v>
      </c>
      <c r="AG3873">
        <f>Table1[[#This Row],[H]]+Table1[[#This Row],[BB]]</f>
        <v>1</v>
      </c>
      <c r="AH3873">
        <f>Table1[[#This Row],[H]]-Table1[[#This Row],[2B]]-Table1[[#This Row],[3B]]-Table1[[#This Row],[HR]]</f>
        <v>1</v>
      </c>
      <c r="AI3873" s="3">
        <f>IF(Table1[[#This Row],[Team_Game_Number]] &gt;_xlfn.MAXIFS(Table1[Team_Game_Number],Table1[Team],Table1[[#This Row],[Team]]) - 5,1,0)</f>
        <v>1</v>
      </c>
      <c r="AJ3873" cm="1">
        <f t="array" ref="AJ3873">MATCH(Table1[[#This Row],[Game_ID]],_xlfn.UNIQUE(_xlfn._xlws.FILTER(Table1[Game_ID],Table1[Team]=Table1[[#This Row],[Team]])),0)</f>
        <v>28</v>
      </c>
      <c r="AK3873">
        <f>IF(Table1[[#This Row],[Last5_Flag]]=1,1,0)</f>
        <v>1</v>
      </c>
      <c r="AL3873">
        <f>COUNTIFS(
    Table1[Player Name], Table1[[#This Row],[Player Name]],
    Table1[Position], Table1[[#This Row],[Position]]
)</f>
        <v>1</v>
      </c>
      <c r="AM3873" t="str" cm="1">
        <f t="array" ref="AM387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874" spans="1:39" x14ac:dyDescent="0.2">
      <c r="A3874" t="str">
        <f>TEXT(Table1[[#This Row],[Date]],"yyyymmdd") &amp; "_" &amp; (LEFT(D3874,3) &amp; "_" &amp; LEFT(E3874,3) &amp; "_" &amp; (Table1[[#This Row],[Game_no.]]))</f>
        <v>20260329_WVS_Whe_2</v>
      </c>
      <c r="B3874" s="1">
        <v>46110</v>
      </c>
      <c r="C3874" s="3">
        <v>2</v>
      </c>
      <c r="D3874" t="s">
        <v>130</v>
      </c>
      <c r="E3874" t="s">
        <v>270</v>
      </c>
      <c r="F3874" t="s">
        <v>270</v>
      </c>
      <c r="G3874" t="s">
        <v>130</v>
      </c>
      <c r="H3874" t="s">
        <v>284</v>
      </c>
      <c r="I3874" t="str">
        <f>TRIM(SUBSTITUTE(Table1[[#This Row],[Player]], " ", ""))</f>
        <v>R.Peters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f>L3874*1+P3874*2+Q3874*3+R3874*4</f>
        <v>0</v>
      </c>
      <c r="W3874" t="s">
        <v>58</v>
      </c>
      <c r="X3874" s="3"/>
      <c r="Y3874">
        <v>0</v>
      </c>
      <c r="Z3874">
        <v>8</v>
      </c>
      <c r="AA3874">
        <v>12</v>
      </c>
      <c r="AB3874">
        <v>5</v>
      </c>
      <c r="AC3874">
        <v>4</v>
      </c>
      <c r="AD3874">
        <v>2</v>
      </c>
      <c r="AE3874">
        <v>3</v>
      </c>
      <c r="AF3874">
        <f>Table1[[#This Row],[AB]]+Table1[[#This Row],[BB]]+Table1[[#This Row],[SF]]</f>
        <v>0</v>
      </c>
      <c r="AG3874">
        <f>Table1[[#This Row],[H]]+Table1[[#This Row],[BB]]</f>
        <v>0</v>
      </c>
      <c r="AH3874">
        <f>Table1[[#This Row],[H]]-Table1[[#This Row],[2B]]-Table1[[#This Row],[3B]]-Table1[[#This Row],[HR]]</f>
        <v>0</v>
      </c>
      <c r="AI3874" s="3">
        <f>IF(Table1[[#This Row],[Team_Game_Number]] &gt;_xlfn.MAXIFS(Table1[Team_Game_Number],Table1[Team],Table1[[#This Row],[Team]]) - 5,1,0)</f>
        <v>1</v>
      </c>
      <c r="AJ3874" cm="1">
        <f t="array" ref="AJ3874">MATCH(Table1[[#This Row],[Game_ID]],_xlfn.UNIQUE(_xlfn._xlws.FILTER(Table1[Game_ID],Table1[Team]=Table1[[#This Row],[Team]])),0)</f>
        <v>28</v>
      </c>
      <c r="AK3874">
        <f>IF(Table1[[#This Row],[Last5_Flag]]=1,1,0)</f>
        <v>1</v>
      </c>
      <c r="AL3874">
        <f>COUNTIFS(
    Table1[Player Name], Table1[[#This Row],[Player Name]],
    Table1[Position], Table1[[#This Row],[Position]]
)</f>
        <v>14</v>
      </c>
      <c r="AM3874" t="str" cm="1">
        <f t="array" ref="AM387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75" spans="1:39" x14ac:dyDescent="0.2">
      <c r="A3875" t="str">
        <f>TEXT(Table1[[#This Row],[Date]],"yyyymmdd") &amp; "_" &amp; (LEFT(D3875,3) &amp; "_" &amp; LEFT(E3875,3) &amp; "_" &amp; (Table1[[#This Row],[Game_no.]]))</f>
        <v>20260329_Con_WVW_2</v>
      </c>
      <c r="B3875" s="1">
        <v>46110</v>
      </c>
      <c r="C3875" s="3">
        <v>2</v>
      </c>
      <c r="D3875" t="s">
        <v>97</v>
      </c>
      <c r="E3875" t="s">
        <v>286</v>
      </c>
      <c r="F3875" t="s">
        <v>97</v>
      </c>
      <c r="G3875" t="s">
        <v>286</v>
      </c>
      <c r="H3875" t="s">
        <v>98</v>
      </c>
      <c r="I3875" t="str">
        <f>TRIM(SUBSTITUTE(Table1[[#This Row],[Player]], " ", ""))</f>
        <v>K.Morgan</v>
      </c>
      <c r="J3875">
        <v>3</v>
      </c>
      <c r="K3875">
        <v>1</v>
      </c>
      <c r="L3875">
        <v>2</v>
      </c>
      <c r="M3875">
        <v>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2</v>
      </c>
      <c r="T3875">
        <v>1</v>
      </c>
      <c r="U3875">
        <v>0</v>
      </c>
      <c r="V3875">
        <f t="shared" ref="V3875:V3896" si="162">L3875*1+P3875*2+Q3875*3+R3875*4</f>
        <v>2</v>
      </c>
      <c r="W3875" t="s">
        <v>8</v>
      </c>
      <c r="X3875" s="3">
        <v>1</v>
      </c>
      <c r="Y3875">
        <v>0</v>
      </c>
      <c r="AF3875">
        <f>Table1[[#This Row],[AB]]+Table1[[#This Row],[BB]]+Table1[[#This Row],[SF]]</f>
        <v>3</v>
      </c>
      <c r="AG3875">
        <f>Table1[[#This Row],[H]]+Table1[[#This Row],[BB]]</f>
        <v>2</v>
      </c>
      <c r="AH3875">
        <f>Table1[[#This Row],[H]]-Table1[[#This Row],[2B]]-Table1[[#This Row],[3B]]-Table1[[#This Row],[HR]]</f>
        <v>2</v>
      </c>
      <c r="AI3875" s="3">
        <f>IF(Table1[[#This Row],[Team_Game_Number]] &gt;_xlfn.MAXIFS(Table1[Team_Game_Number],Table1[Team],Table1[[#This Row],[Team]]) - 5,1,0)</f>
        <v>1</v>
      </c>
      <c r="AJ3875" cm="1">
        <f t="array" ref="AJ3875">MATCH(Table1[[#This Row],[Game_ID]],_xlfn.UNIQUE(_xlfn._xlws.FILTER(Table1[Game_ID],Table1[Team]=Table1[[#This Row],[Team]])),0)</f>
        <v>28</v>
      </c>
      <c r="AK3875">
        <f>IF(Table1[[#This Row],[Last5_Flag]]=1,1,0)</f>
        <v>1</v>
      </c>
      <c r="AL3875">
        <f>COUNTIFS(
    Table1[Player Name], Table1[[#This Row],[Player Name]],
    Table1[Position], Table1[[#This Row],[Position]]
)</f>
        <v>28</v>
      </c>
      <c r="AM3875" t="str" cm="1">
        <f t="array" ref="AM387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876" spans="1:39" x14ac:dyDescent="0.2">
      <c r="A3876" t="str">
        <f>TEXT(Table1[[#This Row],[Date]],"yyyymmdd") &amp; "_" &amp; (LEFT(D3876,3) &amp; "_" &amp; LEFT(E3876,3) &amp; "_" &amp; (Table1[[#This Row],[Game_no.]]))</f>
        <v>20260329_Con_WVW_2</v>
      </c>
      <c r="B3876" s="1">
        <v>46110</v>
      </c>
      <c r="C3876" s="3">
        <v>2</v>
      </c>
      <c r="D3876" t="s">
        <v>97</v>
      </c>
      <c r="E3876" t="s">
        <v>286</v>
      </c>
      <c r="F3876" t="s">
        <v>97</v>
      </c>
      <c r="G3876" t="s">
        <v>286</v>
      </c>
      <c r="H3876" t="s">
        <v>101</v>
      </c>
      <c r="I3876" t="str">
        <f>TRIM(SUBSTITUTE(Table1[[#This Row],[Player]], " ", ""))</f>
        <v>L.Lewis</v>
      </c>
      <c r="J3876">
        <v>4</v>
      </c>
      <c r="K3876">
        <v>1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f t="shared" si="162"/>
        <v>1</v>
      </c>
      <c r="W3876" t="s">
        <v>48</v>
      </c>
      <c r="X3876" s="3">
        <v>2</v>
      </c>
      <c r="Y3876">
        <v>0</v>
      </c>
      <c r="AF3876">
        <f>Table1[[#This Row],[AB]]+Table1[[#This Row],[BB]]+Table1[[#This Row],[SF]]</f>
        <v>4</v>
      </c>
      <c r="AG3876">
        <f>Table1[[#This Row],[H]]+Table1[[#This Row],[BB]]</f>
        <v>1</v>
      </c>
      <c r="AH3876">
        <f>Table1[[#This Row],[H]]-Table1[[#This Row],[2B]]-Table1[[#This Row],[3B]]-Table1[[#This Row],[HR]]</f>
        <v>1</v>
      </c>
      <c r="AI3876" s="3">
        <f>IF(Table1[[#This Row],[Team_Game_Number]] &gt;_xlfn.MAXIFS(Table1[Team_Game_Number],Table1[Team],Table1[[#This Row],[Team]]) - 5,1,0)</f>
        <v>1</v>
      </c>
      <c r="AJ3876" cm="1">
        <f t="array" ref="AJ3876">MATCH(Table1[[#This Row],[Game_ID]],_xlfn.UNIQUE(_xlfn._xlws.FILTER(Table1[Game_ID],Table1[Team]=Table1[[#This Row],[Team]])),0)</f>
        <v>28</v>
      </c>
      <c r="AK3876">
        <f>IF(Table1[[#This Row],[Last5_Flag]]=1,1,0)</f>
        <v>1</v>
      </c>
      <c r="AL3876">
        <f>COUNTIFS(
    Table1[Player Name], Table1[[#This Row],[Player Name]],
    Table1[Position], Table1[[#This Row],[Position]]
)</f>
        <v>28</v>
      </c>
      <c r="AM3876" t="str" cm="1">
        <f t="array" ref="AM387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877" spans="1:39" x14ac:dyDescent="0.2">
      <c r="A3877" t="str">
        <f>TEXT(Table1[[#This Row],[Date]],"yyyymmdd") &amp; "_" &amp; (LEFT(D3877,3) &amp; "_" &amp; LEFT(E3877,3) &amp; "_" &amp; (Table1[[#This Row],[Game_no.]]))</f>
        <v>20260329_Con_WVW_2</v>
      </c>
      <c r="B3877" s="1">
        <v>46110</v>
      </c>
      <c r="C3877" s="3">
        <v>2</v>
      </c>
      <c r="D3877" t="s">
        <v>97</v>
      </c>
      <c r="E3877" t="s">
        <v>286</v>
      </c>
      <c r="F3877" t="s">
        <v>97</v>
      </c>
      <c r="G3877" t="s">
        <v>286</v>
      </c>
      <c r="H3877" t="s">
        <v>100</v>
      </c>
      <c r="I3877" t="str">
        <f>TRIM(SUBSTITUTE(Table1[[#This Row],[Player]], " ", ""))</f>
        <v>M.Hollis</v>
      </c>
      <c r="J3877">
        <v>3</v>
      </c>
      <c r="K3877">
        <v>0</v>
      </c>
      <c r="L3877">
        <v>0</v>
      </c>
      <c r="M3877">
        <v>1</v>
      </c>
      <c r="N3877">
        <v>0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f t="shared" si="162"/>
        <v>0</v>
      </c>
      <c r="W3877" t="s">
        <v>43</v>
      </c>
      <c r="X3877" s="3">
        <v>3</v>
      </c>
      <c r="Y3877">
        <v>0</v>
      </c>
      <c r="AF3877">
        <f>Table1[[#This Row],[AB]]+Table1[[#This Row],[BB]]+Table1[[#This Row],[SF]]</f>
        <v>3</v>
      </c>
      <c r="AG3877">
        <f>Table1[[#This Row],[H]]+Table1[[#This Row],[BB]]</f>
        <v>0</v>
      </c>
      <c r="AH3877">
        <f>Table1[[#This Row],[H]]-Table1[[#This Row],[2B]]-Table1[[#This Row],[3B]]-Table1[[#This Row],[HR]]</f>
        <v>0</v>
      </c>
      <c r="AI3877" s="3">
        <f>IF(Table1[[#This Row],[Team_Game_Number]] &gt;_xlfn.MAXIFS(Table1[Team_Game_Number],Table1[Team],Table1[[#This Row],[Team]]) - 5,1,0)</f>
        <v>1</v>
      </c>
      <c r="AJ3877" cm="1">
        <f t="array" ref="AJ3877">MATCH(Table1[[#This Row],[Game_ID]],_xlfn.UNIQUE(_xlfn._xlws.FILTER(Table1[Game_ID],Table1[Team]=Table1[[#This Row],[Team]])),0)</f>
        <v>28</v>
      </c>
      <c r="AK3877">
        <f>IF(Table1[[#This Row],[Last5_Flag]]=1,1,0)</f>
        <v>1</v>
      </c>
      <c r="AL3877">
        <f>COUNTIFS(
    Table1[Player Name], Table1[[#This Row],[Player Name]],
    Table1[Position], Table1[[#This Row],[Position]]
)</f>
        <v>9</v>
      </c>
      <c r="AM3877" t="str" cm="1">
        <f t="array" ref="AM387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78" spans="1:39" x14ac:dyDescent="0.2">
      <c r="A3878" t="str">
        <f>TEXT(Table1[[#This Row],[Date]],"yyyymmdd") &amp; "_" &amp; (LEFT(D3878,3) &amp; "_" &amp; LEFT(E3878,3) &amp; "_" &amp; (Table1[[#This Row],[Game_no.]]))</f>
        <v>20260329_Con_WVW_2</v>
      </c>
      <c r="B3878" s="1">
        <v>46110</v>
      </c>
      <c r="C3878" s="3">
        <v>2</v>
      </c>
      <c r="D3878" t="s">
        <v>97</v>
      </c>
      <c r="E3878" t="s">
        <v>286</v>
      </c>
      <c r="F3878" t="s">
        <v>97</v>
      </c>
      <c r="G3878" t="s">
        <v>286</v>
      </c>
      <c r="H3878" t="s">
        <v>111</v>
      </c>
      <c r="I3878" t="str">
        <f>TRIM(SUBSTITUTE(Table1[[#This Row],[Player]], " ", ""))</f>
        <v>H.Niten</v>
      </c>
      <c r="J3878">
        <v>3</v>
      </c>
      <c r="K3878">
        <v>1</v>
      </c>
      <c r="L3878">
        <v>2</v>
      </c>
      <c r="M3878">
        <v>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f t="shared" si="162"/>
        <v>2</v>
      </c>
      <c r="W3878" t="s">
        <v>52</v>
      </c>
      <c r="X3878" s="3">
        <v>4</v>
      </c>
      <c r="Y3878">
        <v>0</v>
      </c>
      <c r="AF3878">
        <f>Table1[[#This Row],[AB]]+Table1[[#This Row],[BB]]+Table1[[#This Row],[SF]]</f>
        <v>3</v>
      </c>
      <c r="AG3878">
        <f>Table1[[#This Row],[H]]+Table1[[#This Row],[BB]]</f>
        <v>2</v>
      </c>
      <c r="AH3878">
        <f>Table1[[#This Row],[H]]-Table1[[#This Row],[2B]]-Table1[[#This Row],[3B]]-Table1[[#This Row],[HR]]</f>
        <v>2</v>
      </c>
      <c r="AI3878" s="3">
        <f>IF(Table1[[#This Row],[Team_Game_Number]] &gt;_xlfn.MAXIFS(Table1[Team_Game_Number],Table1[Team],Table1[[#This Row],[Team]]) - 5,1,0)</f>
        <v>1</v>
      </c>
      <c r="AJ3878" cm="1">
        <f t="array" ref="AJ3878">MATCH(Table1[[#This Row],[Game_ID]],_xlfn.UNIQUE(_xlfn._xlws.FILTER(Table1[Game_ID],Table1[Team]=Table1[[#This Row],[Team]])),0)</f>
        <v>28</v>
      </c>
      <c r="AK3878">
        <f>IF(Table1[[#This Row],[Last5_Flag]]=1,1,0)</f>
        <v>1</v>
      </c>
      <c r="AL3878">
        <f>COUNTIFS(
    Table1[Player Name], Table1[[#This Row],[Player Name]],
    Table1[Position], Table1[[#This Row],[Position]]
)</f>
        <v>11</v>
      </c>
      <c r="AM3878" t="str" cm="1">
        <f t="array" ref="AM387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79" spans="1:39" x14ac:dyDescent="0.2">
      <c r="A3879" t="str">
        <f>TEXT(Table1[[#This Row],[Date]],"yyyymmdd") &amp; "_" &amp; (LEFT(D3879,3) &amp; "_" &amp; LEFT(E3879,3) &amp; "_" &amp; (Table1[[#This Row],[Game_no.]]))</f>
        <v>20260329_Con_WVW_2</v>
      </c>
      <c r="B3879" s="1">
        <v>46110</v>
      </c>
      <c r="C3879" s="3">
        <v>2</v>
      </c>
      <c r="D3879" t="s">
        <v>97</v>
      </c>
      <c r="E3879" t="s">
        <v>286</v>
      </c>
      <c r="F3879" t="s">
        <v>97</v>
      </c>
      <c r="G3879" t="s">
        <v>286</v>
      </c>
      <c r="H3879" t="s">
        <v>104</v>
      </c>
      <c r="I3879" t="str">
        <f>TRIM(SUBSTITUTE(Table1[[#This Row],[Player]], " ", ""))</f>
        <v>K.McCord</v>
      </c>
      <c r="J3879">
        <v>2</v>
      </c>
      <c r="K3879">
        <v>2</v>
      </c>
      <c r="L3879">
        <v>2</v>
      </c>
      <c r="M3879">
        <v>0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f t="shared" si="162"/>
        <v>2</v>
      </c>
      <c r="W3879" t="s">
        <v>7</v>
      </c>
      <c r="X3879" s="3">
        <v>5</v>
      </c>
      <c r="Y3879">
        <v>0</v>
      </c>
      <c r="AF3879">
        <f>Table1[[#This Row],[AB]]+Table1[[#This Row],[BB]]+Table1[[#This Row],[SF]]</f>
        <v>3</v>
      </c>
      <c r="AG3879">
        <f>Table1[[#This Row],[H]]+Table1[[#This Row],[BB]]</f>
        <v>3</v>
      </c>
      <c r="AH3879">
        <f>Table1[[#This Row],[H]]-Table1[[#This Row],[2B]]-Table1[[#This Row],[3B]]-Table1[[#This Row],[HR]]</f>
        <v>2</v>
      </c>
      <c r="AI3879" s="3">
        <f>IF(Table1[[#This Row],[Team_Game_Number]] &gt;_xlfn.MAXIFS(Table1[Team_Game_Number],Table1[Team],Table1[[#This Row],[Team]]) - 5,1,0)</f>
        <v>1</v>
      </c>
      <c r="AJ3879" cm="1">
        <f t="array" ref="AJ3879">MATCH(Table1[[#This Row],[Game_ID]],_xlfn.UNIQUE(_xlfn._xlws.FILTER(Table1[Game_ID],Table1[Team]=Table1[[#This Row],[Team]])),0)</f>
        <v>28</v>
      </c>
      <c r="AK3879">
        <f>IF(Table1[[#This Row],[Last5_Flag]]=1,1,0)</f>
        <v>1</v>
      </c>
      <c r="AL3879">
        <f>COUNTIFS(
    Table1[Player Name], Table1[[#This Row],[Player Name]],
    Table1[Position], Table1[[#This Row],[Position]]
)</f>
        <v>22</v>
      </c>
      <c r="AM3879" t="str" cm="1">
        <f t="array" ref="AM387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880" spans="1:39" x14ac:dyDescent="0.2">
      <c r="A3880" t="str">
        <f>TEXT(Table1[[#This Row],[Date]],"yyyymmdd") &amp; "_" &amp; (LEFT(D3880,3) &amp; "_" &amp; LEFT(E3880,3) &amp; "_" &amp; (Table1[[#This Row],[Game_no.]]))</f>
        <v>20260329_Con_WVW_2</v>
      </c>
      <c r="B3880" s="1">
        <v>46110</v>
      </c>
      <c r="C3880" s="3">
        <v>2</v>
      </c>
      <c r="D3880" t="s">
        <v>97</v>
      </c>
      <c r="E3880" t="s">
        <v>286</v>
      </c>
      <c r="F3880" t="s">
        <v>97</v>
      </c>
      <c r="G3880" t="s">
        <v>286</v>
      </c>
      <c r="H3880" t="s">
        <v>99</v>
      </c>
      <c r="I3880" t="str">
        <f>TRIM(SUBSTITUTE(Table1[[#This Row],[Player]], " ", ""))</f>
        <v>B.Jamerson</v>
      </c>
      <c r="J3880">
        <v>2</v>
      </c>
      <c r="K3880">
        <v>2</v>
      </c>
      <c r="L3880">
        <v>2</v>
      </c>
      <c r="M3880">
        <v>2</v>
      </c>
      <c r="N3880">
        <v>1</v>
      </c>
      <c r="O3880">
        <v>0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f t="shared" si="162"/>
        <v>4</v>
      </c>
      <c r="W3880" t="s">
        <v>53</v>
      </c>
      <c r="X3880" s="3">
        <v>6</v>
      </c>
      <c r="Y3880">
        <v>0</v>
      </c>
      <c r="AF3880">
        <f>Table1[[#This Row],[AB]]+Table1[[#This Row],[BB]]+Table1[[#This Row],[SF]]</f>
        <v>3</v>
      </c>
      <c r="AG3880">
        <f>Table1[[#This Row],[H]]+Table1[[#This Row],[BB]]</f>
        <v>3</v>
      </c>
      <c r="AH3880">
        <f>Table1[[#This Row],[H]]-Table1[[#This Row],[2B]]-Table1[[#This Row],[3B]]-Table1[[#This Row],[HR]]</f>
        <v>1</v>
      </c>
      <c r="AI3880" s="3">
        <f>IF(Table1[[#This Row],[Team_Game_Number]] &gt;_xlfn.MAXIFS(Table1[Team_Game_Number],Table1[Team],Table1[[#This Row],[Team]]) - 5,1,0)</f>
        <v>1</v>
      </c>
      <c r="AJ3880" cm="1">
        <f t="array" ref="AJ3880">MATCH(Table1[[#This Row],[Game_ID]],_xlfn.UNIQUE(_xlfn._xlws.FILTER(Table1[Game_ID],Table1[Team]=Table1[[#This Row],[Team]])),0)</f>
        <v>28</v>
      </c>
      <c r="AK3880">
        <f>IF(Table1[[#This Row],[Last5_Flag]]=1,1,0)</f>
        <v>1</v>
      </c>
      <c r="AL3880">
        <f>COUNTIFS(
    Table1[Player Name], Table1[[#This Row],[Player Name]],
    Table1[Position], Table1[[#This Row],[Position]]
)</f>
        <v>1</v>
      </c>
      <c r="AM3880" t="str" cm="1">
        <f t="array" ref="AM388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881" spans="1:39" x14ac:dyDescent="0.2">
      <c r="A3881" t="str">
        <f>TEXT(Table1[[#This Row],[Date]],"yyyymmdd") &amp; "_" &amp; (LEFT(D3881,3) &amp; "_" &amp; LEFT(E3881,3) &amp; "_" &amp; (Table1[[#This Row],[Game_no.]]))</f>
        <v>20260329_Con_WVW_2</v>
      </c>
      <c r="B3881" s="1">
        <v>46110</v>
      </c>
      <c r="C3881" s="3">
        <v>2</v>
      </c>
      <c r="D3881" t="s">
        <v>97</v>
      </c>
      <c r="E3881" t="s">
        <v>286</v>
      </c>
      <c r="F3881" t="s">
        <v>97</v>
      </c>
      <c r="G3881" t="s">
        <v>286</v>
      </c>
      <c r="H3881" t="s">
        <v>105</v>
      </c>
      <c r="I3881" t="str">
        <f>TRIM(SUBSTITUTE(Table1[[#This Row],[Player]], " ", ""))</f>
        <v>K.Sholter</v>
      </c>
      <c r="J3881">
        <v>3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f t="shared" si="162"/>
        <v>1</v>
      </c>
      <c r="W3881" t="s">
        <v>50</v>
      </c>
      <c r="X3881" s="3">
        <v>7</v>
      </c>
      <c r="Y3881">
        <v>0</v>
      </c>
      <c r="AF3881">
        <f>Table1[[#This Row],[AB]]+Table1[[#This Row],[BB]]+Table1[[#This Row],[SF]]</f>
        <v>3</v>
      </c>
      <c r="AG3881">
        <f>Table1[[#This Row],[H]]+Table1[[#This Row],[BB]]</f>
        <v>1</v>
      </c>
      <c r="AH3881">
        <f>Table1[[#This Row],[H]]-Table1[[#This Row],[2B]]-Table1[[#This Row],[3B]]-Table1[[#This Row],[HR]]</f>
        <v>1</v>
      </c>
      <c r="AI3881" s="3">
        <f>IF(Table1[[#This Row],[Team_Game_Number]] &gt;_xlfn.MAXIFS(Table1[Team_Game_Number],Table1[Team],Table1[[#This Row],[Team]]) - 5,1,0)</f>
        <v>1</v>
      </c>
      <c r="AJ3881" cm="1">
        <f t="array" ref="AJ3881">MATCH(Table1[[#This Row],[Game_ID]],_xlfn.UNIQUE(_xlfn._xlws.FILTER(Table1[Game_ID],Table1[Team]=Table1[[#This Row],[Team]])),0)</f>
        <v>28</v>
      </c>
      <c r="AK3881">
        <f>IF(Table1[[#This Row],[Last5_Flag]]=1,1,0)</f>
        <v>1</v>
      </c>
      <c r="AL3881">
        <f>COUNTIFS(
    Table1[Player Name], Table1[[#This Row],[Player Name]],
    Table1[Position], Table1[[#This Row],[Position]]
)</f>
        <v>6</v>
      </c>
      <c r="AM3881" t="str" cm="1">
        <f t="array" ref="AM388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82" spans="1:39" x14ac:dyDescent="0.2">
      <c r="A3882" t="str">
        <f>TEXT(Table1[[#This Row],[Date]],"yyyymmdd") &amp; "_" &amp; (LEFT(D3882,3) &amp; "_" &amp; LEFT(E3882,3) &amp; "_" &amp; (Table1[[#This Row],[Game_no.]]))</f>
        <v>20260329_Con_WVW_2</v>
      </c>
      <c r="B3882" s="1">
        <v>46110</v>
      </c>
      <c r="C3882" s="3">
        <v>2</v>
      </c>
      <c r="D3882" t="s">
        <v>97</v>
      </c>
      <c r="E3882" t="s">
        <v>286</v>
      </c>
      <c r="F3882" t="s">
        <v>97</v>
      </c>
      <c r="G3882" t="s">
        <v>286</v>
      </c>
      <c r="H3882" t="s">
        <v>107</v>
      </c>
      <c r="I3882" t="str">
        <f>TRIM(SUBSTITUTE(Table1[[#This Row],[Player]], " ", ""))</f>
        <v>G.Dodson</v>
      </c>
      <c r="J3882">
        <v>2</v>
      </c>
      <c r="K3882">
        <v>2</v>
      </c>
      <c r="L3882">
        <v>1</v>
      </c>
      <c r="M3882">
        <v>1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f t="shared" si="162"/>
        <v>1</v>
      </c>
      <c r="W3882" t="s">
        <v>54</v>
      </c>
      <c r="X3882" s="3">
        <v>8</v>
      </c>
      <c r="Y3882">
        <v>0</v>
      </c>
      <c r="AF3882">
        <f>Table1[[#This Row],[AB]]+Table1[[#This Row],[BB]]+Table1[[#This Row],[SF]]</f>
        <v>3</v>
      </c>
      <c r="AG3882">
        <f>Table1[[#This Row],[H]]+Table1[[#This Row],[BB]]</f>
        <v>2</v>
      </c>
      <c r="AH3882">
        <f>Table1[[#This Row],[H]]-Table1[[#This Row],[2B]]-Table1[[#This Row],[3B]]-Table1[[#This Row],[HR]]</f>
        <v>1</v>
      </c>
      <c r="AI3882" s="3">
        <f>IF(Table1[[#This Row],[Team_Game_Number]] &gt;_xlfn.MAXIFS(Table1[Team_Game_Number],Table1[Team],Table1[[#This Row],[Team]]) - 5,1,0)</f>
        <v>1</v>
      </c>
      <c r="AJ3882" cm="1">
        <f t="array" ref="AJ3882">MATCH(Table1[[#This Row],[Game_ID]],_xlfn.UNIQUE(_xlfn._xlws.FILTER(Table1[Game_ID],Table1[Team]=Table1[[#This Row],[Team]])),0)</f>
        <v>28</v>
      </c>
      <c r="AK3882">
        <f>IF(Table1[[#This Row],[Last5_Flag]]=1,1,0)</f>
        <v>1</v>
      </c>
      <c r="AL3882">
        <f>COUNTIFS(
    Table1[Player Name], Table1[[#This Row],[Player Name]],
    Table1[Position], Table1[[#This Row],[Position]]
)</f>
        <v>16</v>
      </c>
      <c r="AM3882" t="str" cm="1">
        <f t="array" ref="AM388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883" spans="1:39" x14ac:dyDescent="0.2">
      <c r="A3883" t="str">
        <f>TEXT(Table1[[#This Row],[Date]],"yyyymmdd") &amp; "_" &amp; (LEFT(D3883,3) &amp; "_" &amp; LEFT(E3883,3) &amp; "_" &amp; (Table1[[#This Row],[Game_no.]]))</f>
        <v>20260329_Con_WVW_2</v>
      </c>
      <c r="B3883" s="1">
        <v>46110</v>
      </c>
      <c r="C3883" s="3">
        <v>2</v>
      </c>
      <c r="D3883" t="s">
        <v>97</v>
      </c>
      <c r="E3883" t="s">
        <v>286</v>
      </c>
      <c r="F3883" t="s">
        <v>97</v>
      </c>
      <c r="G3883" t="s">
        <v>286</v>
      </c>
      <c r="H3883" t="s">
        <v>108</v>
      </c>
      <c r="I3883" t="str">
        <f>TRIM(SUBSTITUTE(Table1[[#This Row],[Player]], " ", ""))</f>
        <v>R.Hintz</v>
      </c>
      <c r="J3883">
        <v>2</v>
      </c>
      <c r="K3883">
        <v>1</v>
      </c>
      <c r="L3883">
        <v>2</v>
      </c>
      <c r="M3883">
        <v>1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f t="shared" si="162"/>
        <v>4</v>
      </c>
      <c r="W3883" t="s">
        <v>58</v>
      </c>
      <c r="X3883" s="3">
        <v>9</v>
      </c>
      <c r="Y3883">
        <v>0</v>
      </c>
      <c r="Z3883">
        <v>5</v>
      </c>
      <c r="AA3883">
        <v>7</v>
      </c>
      <c r="AB3883">
        <v>2</v>
      </c>
      <c r="AC3883">
        <v>2</v>
      </c>
      <c r="AD3883">
        <v>0</v>
      </c>
      <c r="AE3883">
        <v>1</v>
      </c>
      <c r="AF3883">
        <f>Table1[[#This Row],[AB]]+Table1[[#This Row],[BB]]+Table1[[#This Row],[SF]]</f>
        <v>2</v>
      </c>
      <c r="AG3883">
        <f>Table1[[#This Row],[H]]+Table1[[#This Row],[BB]]</f>
        <v>2</v>
      </c>
      <c r="AH3883">
        <f>Table1[[#This Row],[H]]-Table1[[#This Row],[2B]]-Table1[[#This Row],[3B]]-Table1[[#This Row],[HR]]</f>
        <v>1</v>
      </c>
      <c r="AI3883" s="3">
        <f>IF(Table1[[#This Row],[Team_Game_Number]] &gt;_xlfn.MAXIFS(Table1[Team_Game_Number],Table1[Team],Table1[[#This Row],[Team]]) - 5,1,0)</f>
        <v>1</v>
      </c>
      <c r="AJ3883" cm="1">
        <f t="array" ref="AJ3883">MATCH(Table1[[#This Row],[Game_ID]],_xlfn.UNIQUE(_xlfn._xlws.FILTER(Table1[Game_ID],Table1[Team]=Table1[[#This Row],[Team]])),0)</f>
        <v>28</v>
      </c>
      <c r="AK3883">
        <f>IF(Table1[[#This Row],[Last5_Flag]]=1,1,0)</f>
        <v>1</v>
      </c>
      <c r="AL3883">
        <f>COUNTIFS(
    Table1[Player Name], Table1[[#This Row],[Player Name]],
    Table1[Position], Table1[[#This Row],[Position]]
)</f>
        <v>14</v>
      </c>
      <c r="AM3883" t="str" cm="1">
        <f t="array" ref="AM388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84" spans="1:39" x14ac:dyDescent="0.2">
      <c r="A3884" t="str">
        <f>TEXT(Table1[[#This Row],[Date]],"yyyymmdd") &amp; "_" &amp; (LEFT(D3884,3) &amp; "_" &amp; LEFT(E3884,3) &amp; "_" &amp; (Table1[[#This Row],[Game_no.]]))</f>
        <v>20260329_Con_WVW_2</v>
      </c>
      <c r="B3884" s="1">
        <v>46110</v>
      </c>
      <c r="C3884" s="3">
        <v>2</v>
      </c>
      <c r="D3884" t="s">
        <v>97</v>
      </c>
      <c r="E3884" t="s">
        <v>286</v>
      </c>
      <c r="F3884" t="s">
        <v>97</v>
      </c>
      <c r="G3884" t="s">
        <v>286</v>
      </c>
      <c r="H3884" t="s">
        <v>232</v>
      </c>
      <c r="I3884" t="str">
        <f>TRIM(SUBSTITUTE(Table1[[#This Row],[Player]], " ", ""))</f>
        <v>M.Gregory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f t="shared" si="162"/>
        <v>0</v>
      </c>
      <c r="W3884" t="s">
        <v>73</v>
      </c>
      <c r="X3884" s="3"/>
      <c r="Y3884">
        <v>0</v>
      </c>
      <c r="AF3884">
        <f>Table1[[#This Row],[AB]]+Table1[[#This Row],[BB]]+Table1[[#This Row],[SF]]</f>
        <v>0</v>
      </c>
      <c r="AG3884">
        <f>Table1[[#This Row],[H]]+Table1[[#This Row],[BB]]</f>
        <v>0</v>
      </c>
      <c r="AH3884">
        <f>Table1[[#This Row],[H]]-Table1[[#This Row],[2B]]-Table1[[#This Row],[3B]]-Table1[[#This Row],[HR]]</f>
        <v>0</v>
      </c>
      <c r="AI3884" s="3">
        <f>IF(Table1[[#This Row],[Team_Game_Number]] &gt;_xlfn.MAXIFS(Table1[Team_Game_Number],Table1[Team],Table1[[#This Row],[Team]]) - 5,1,0)</f>
        <v>1</v>
      </c>
      <c r="AJ3884" cm="1">
        <f t="array" ref="AJ3884">MATCH(Table1[[#This Row],[Game_ID]],_xlfn.UNIQUE(_xlfn._xlws.FILTER(Table1[Game_ID],Table1[Team]=Table1[[#This Row],[Team]])),0)</f>
        <v>28</v>
      </c>
      <c r="AK3884">
        <f>IF(Table1[[#This Row],[Last5_Flag]]=1,1,0)</f>
        <v>1</v>
      </c>
      <c r="AL3884">
        <f>COUNTIFS(
    Table1[Player Name], Table1[[#This Row],[Player Name]],
    Table1[Position], Table1[[#This Row],[Position]]
)</f>
        <v>8</v>
      </c>
      <c r="AM3884" t="str" cm="1">
        <f t="array" ref="AM388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885" spans="1:39" x14ac:dyDescent="0.2">
      <c r="A3885" t="str">
        <f>TEXT(Table1[[#This Row],[Date]],"yyyymmdd") &amp; "_" &amp; (LEFT(D3885,3) &amp; "_" &amp; LEFT(E3885,3) &amp; "_" &amp; (Table1[[#This Row],[Game_no.]]))</f>
        <v>20260329_Con_WVW_2</v>
      </c>
      <c r="B3885" s="1">
        <v>46110</v>
      </c>
      <c r="C3885" s="3">
        <v>2</v>
      </c>
      <c r="D3885" t="s">
        <v>97</v>
      </c>
      <c r="E3885" t="s">
        <v>286</v>
      </c>
      <c r="F3885" t="s">
        <v>97</v>
      </c>
      <c r="G3885" t="s">
        <v>286</v>
      </c>
      <c r="H3885" t="s">
        <v>102</v>
      </c>
      <c r="I3885" t="str">
        <f>TRIM(SUBSTITUTE(Table1[[#This Row],[Player]], " ", ""))</f>
        <v>A.Giles</v>
      </c>
      <c r="J3885">
        <v>0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f t="shared" si="162"/>
        <v>0</v>
      </c>
      <c r="W3885" t="s">
        <v>320</v>
      </c>
      <c r="X3885" s="3"/>
      <c r="Y3885">
        <v>0</v>
      </c>
      <c r="AF3885">
        <f>Table1[[#This Row],[AB]]+Table1[[#This Row],[BB]]+Table1[[#This Row],[SF]]</f>
        <v>0</v>
      </c>
      <c r="AG3885">
        <f>Table1[[#This Row],[H]]+Table1[[#This Row],[BB]]</f>
        <v>0</v>
      </c>
      <c r="AH3885">
        <f>Table1[[#This Row],[H]]-Table1[[#This Row],[2B]]-Table1[[#This Row],[3B]]-Table1[[#This Row],[HR]]</f>
        <v>0</v>
      </c>
      <c r="AI3885" s="3">
        <f>IF(Table1[[#This Row],[Team_Game_Number]] &gt;_xlfn.MAXIFS(Table1[Team_Game_Number],Table1[Team],Table1[[#This Row],[Team]]) - 5,1,0)</f>
        <v>1</v>
      </c>
      <c r="AJ3885" cm="1">
        <f t="array" ref="AJ3885">MATCH(Table1[[#This Row],[Game_ID]],_xlfn.UNIQUE(_xlfn._xlws.FILTER(Table1[Game_ID],Table1[Team]=Table1[[#This Row],[Team]])),0)</f>
        <v>28</v>
      </c>
      <c r="AK3885">
        <f>IF(Table1[[#This Row],[Last5_Flag]]=1,1,0)</f>
        <v>1</v>
      </c>
      <c r="AL3885">
        <f>COUNTIFS(
    Table1[Player Name], Table1[[#This Row],[Player Name]],
    Table1[Position], Table1[[#This Row],[Position]]
)</f>
        <v>1</v>
      </c>
      <c r="AM3885" t="str" cm="1">
        <f t="array" ref="AM388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886" spans="1:39" x14ac:dyDescent="0.2">
      <c r="A3886" t="str">
        <f>TEXT(Table1[[#This Row],[Date]],"yyyymmdd") &amp; "_" &amp; (LEFT(D3886,3) &amp; "_" &amp; LEFT(E3886,3) &amp; "_" &amp; (Table1[[#This Row],[Game_no.]]))</f>
        <v>20260329_Con_WVW_2</v>
      </c>
      <c r="B3886" s="1">
        <v>46110</v>
      </c>
      <c r="C3886" s="3">
        <v>2</v>
      </c>
      <c r="D3886" t="s">
        <v>97</v>
      </c>
      <c r="E3886" t="s">
        <v>286</v>
      </c>
      <c r="F3886" t="s">
        <v>286</v>
      </c>
      <c r="G3886" t="s">
        <v>97</v>
      </c>
      <c r="H3886" t="s">
        <v>287</v>
      </c>
      <c r="I3886" t="str">
        <f>TRIM(SUBSTITUTE(Table1[[#This Row],[Player]], " ", ""))</f>
        <v>J.Riley</v>
      </c>
      <c r="J3886">
        <v>2</v>
      </c>
      <c r="K3886">
        <v>1</v>
      </c>
      <c r="L3886">
        <v>2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f t="shared" si="162"/>
        <v>2</v>
      </c>
      <c r="W3886" t="s">
        <v>57</v>
      </c>
      <c r="X3886" s="3">
        <v>1</v>
      </c>
      <c r="Y3886">
        <v>0</v>
      </c>
      <c r="AF3886">
        <f>Table1[[#This Row],[AB]]+Table1[[#This Row],[BB]]+Table1[[#This Row],[SF]]</f>
        <v>2</v>
      </c>
      <c r="AG3886">
        <f>Table1[[#This Row],[H]]+Table1[[#This Row],[BB]]</f>
        <v>2</v>
      </c>
      <c r="AH3886">
        <f>Table1[[#This Row],[H]]-Table1[[#This Row],[2B]]-Table1[[#This Row],[3B]]-Table1[[#This Row],[HR]]</f>
        <v>2</v>
      </c>
      <c r="AI3886" s="3">
        <f>IF(Table1[[#This Row],[Team_Game_Number]] &gt;_xlfn.MAXIFS(Table1[Team_Game_Number],Table1[Team],Table1[[#This Row],[Team]]) - 5,1,0)</f>
        <v>1</v>
      </c>
      <c r="AJ3886" cm="1">
        <f t="array" ref="AJ3886">MATCH(Table1[[#This Row],[Game_ID]],_xlfn.UNIQUE(_xlfn._xlws.FILTER(Table1[Game_ID],Table1[Team]=Table1[[#This Row],[Team]])),0)</f>
        <v>27</v>
      </c>
      <c r="AK3886">
        <f>IF(Table1[[#This Row],[Last5_Flag]]=1,1,0)</f>
        <v>1</v>
      </c>
      <c r="AL3886">
        <f>COUNTIFS(
    Table1[Player Name], Table1[[#This Row],[Player Name]],
    Table1[Position], Table1[[#This Row],[Position]]
)</f>
        <v>27</v>
      </c>
      <c r="AM3886" t="str" cm="1">
        <f t="array" ref="AM388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887" spans="1:39" x14ac:dyDescent="0.2">
      <c r="A3887" t="str">
        <f>TEXT(Table1[[#This Row],[Date]],"yyyymmdd") &amp; "_" &amp; (LEFT(D3887,3) &amp; "_" &amp; LEFT(E3887,3) &amp; "_" &amp; (Table1[[#This Row],[Game_no.]]))</f>
        <v>20260329_Con_WVW_2</v>
      </c>
      <c r="B3887" s="1">
        <v>46110</v>
      </c>
      <c r="C3887" s="3">
        <v>2</v>
      </c>
      <c r="D3887" t="s">
        <v>97</v>
      </c>
      <c r="E3887" t="s">
        <v>286</v>
      </c>
      <c r="F3887" t="s">
        <v>286</v>
      </c>
      <c r="G3887" t="s">
        <v>97</v>
      </c>
      <c r="H3887" t="s">
        <v>288</v>
      </c>
      <c r="I3887" t="str">
        <f>TRIM(SUBSTITUTE(Table1[[#This Row],[Player]], " ", ""))</f>
        <v>L.Hague</v>
      </c>
      <c r="J3887">
        <v>1</v>
      </c>
      <c r="K3887">
        <v>0</v>
      </c>
      <c r="L3887">
        <v>1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f t="shared" si="162"/>
        <v>1</v>
      </c>
      <c r="W3887" t="s">
        <v>48</v>
      </c>
      <c r="X3887" s="3">
        <v>2</v>
      </c>
      <c r="Y3887">
        <v>1</v>
      </c>
      <c r="AF3887">
        <f>Table1[[#This Row],[AB]]+Table1[[#This Row],[BB]]+Table1[[#This Row],[SF]]</f>
        <v>1</v>
      </c>
      <c r="AG3887">
        <f>Table1[[#This Row],[H]]+Table1[[#This Row],[BB]]</f>
        <v>1</v>
      </c>
      <c r="AH3887">
        <f>Table1[[#This Row],[H]]-Table1[[#This Row],[2B]]-Table1[[#This Row],[3B]]-Table1[[#This Row],[HR]]</f>
        <v>1</v>
      </c>
      <c r="AI3887" s="3">
        <f>IF(Table1[[#This Row],[Team_Game_Number]] &gt;_xlfn.MAXIFS(Table1[Team_Game_Number],Table1[Team],Table1[[#This Row],[Team]]) - 5,1,0)</f>
        <v>1</v>
      </c>
      <c r="AJ3887" cm="1">
        <f t="array" ref="AJ3887">MATCH(Table1[[#This Row],[Game_ID]],_xlfn.UNIQUE(_xlfn._xlws.FILTER(Table1[Game_ID],Table1[Team]=Table1[[#This Row],[Team]])),0)</f>
        <v>27</v>
      </c>
      <c r="AK3887">
        <f>IF(Table1[[#This Row],[Last5_Flag]]=1,1,0)</f>
        <v>1</v>
      </c>
      <c r="AL3887">
        <f>COUNTIFS(
    Table1[Player Name], Table1[[#This Row],[Player Name]],
    Table1[Position], Table1[[#This Row],[Position]]
)</f>
        <v>16</v>
      </c>
      <c r="AM3887" t="str" cm="1">
        <f t="array" ref="AM388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888" spans="1:39" x14ac:dyDescent="0.2">
      <c r="A3888" t="str">
        <f>TEXT(Table1[[#This Row],[Date]],"yyyymmdd") &amp; "_" &amp; (LEFT(D3888,3) &amp; "_" &amp; LEFT(E3888,3) &amp; "_" &amp; (Table1[[#This Row],[Game_no.]]))</f>
        <v>20260329_Con_WVW_2</v>
      </c>
      <c r="B3888" s="1">
        <v>46110</v>
      </c>
      <c r="C3888" s="3">
        <v>2</v>
      </c>
      <c r="D3888" t="s">
        <v>97</v>
      </c>
      <c r="E3888" t="s">
        <v>286</v>
      </c>
      <c r="F3888" t="s">
        <v>286</v>
      </c>
      <c r="G3888" t="s">
        <v>97</v>
      </c>
      <c r="H3888" t="s">
        <v>310</v>
      </c>
      <c r="I3888" t="str">
        <f>TRIM(SUBSTITUTE(Table1[[#This Row],[Player]], " ", ""))</f>
        <v>E.Fournier</v>
      </c>
      <c r="J3888">
        <v>1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f t="shared" si="162"/>
        <v>0</v>
      </c>
      <c r="W3888" t="s">
        <v>74</v>
      </c>
      <c r="X3888" s="3">
        <v>2</v>
      </c>
      <c r="Y3888">
        <v>0</v>
      </c>
      <c r="AF3888">
        <f>Table1[[#This Row],[AB]]+Table1[[#This Row],[BB]]+Table1[[#This Row],[SF]]</f>
        <v>1</v>
      </c>
      <c r="AG3888">
        <f>Table1[[#This Row],[H]]+Table1[[#This Row],[BB]]</f>
        <v>0</v>
      </c>
      <c r="AH3888">
        <f>Table1[[#This Row],[H]]-Table1[[#This Row],[2B]]-Table1[[#This Row],[3B]]-Table1[[#This Row],[HR]]</f>
        <v>0</v>
      </c>
      <c r="AI3888" s="3">
        <f>IF(Table1[[#This Row],[Team_Game_Number]] &gt;_xlfn.MAXIFS(Table1[Team_Game_Number],Table1[Team],Table1[[#This Row],[Team]]) - 5,1,0)</f>
        <v>1</v>
      </c>
      <c r="AJ3888" cm="1">
        <f t="array" ref="AJ3888">MATCH(Table1[[#This Row],[Game_ID]],_xlfn.UNIQUE(_xlfn._xlws.FILTER(Table1[Game_ID],Table1[Team]=Table1[[#This Row],[Team]])),0)</f>
        <v>27</v>
      </c>
      <c r="AK3888">
        <f>IF(Table1[[#This Row],[Last5_Flag]]=1,1,0)</f>
        <v>1</v>
      </c>
      <c r="AL3888">
        <f>COUNTIFS(
    Table1[Player Name], Table1[[#This Row],[Player Name]],
    Table1[Position], Table1[[#This Row],[Position]]
)</f>
        <v>12</v>
      </c>
      <c r="AM3888" t="str" cm="1">
        <f t="array" ref="AM388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889" spans="1:39" x14ac:dyDescent="0.2">
      <c r="A3889" t="str">
        <f>TEXT(Table1[[#This Row],[Date]],"yyyymmdd") &amp; "_" &amp; (LEFT(D3889,3) &amp; "_" &amp; LEFT(E3889,3) &amp; "_" &amp; (Table1[[#This Row],[Game_no.]]))</f>
        <v>20260329_Con_WVW_2</v>
      </c>
      <c r="B3889" s="1">
        <v>46110</v>
      </c>
      <c r="C3889" s="3">
        <v>2</v>
      </c>
      <c r="D3889" t="s">
        <v>97</v>
      </c>
      <c r="E3889" t="s">
        <v>286</v>
      </c>
      <c r="F3889" t="s">
        <v>286</v>
      </c>
      <c r="G3889" t="s">
        <v>97</v>
      </c>
      <c r="H3889" t="s">
        <v>289</v>
      </c>
      <c r="I3889" t="str">
        <f>TRIM(SUBSTITUTE(Table1[[#This Row],[Player]], " ", ""))</f>
        <v>G.Arnold</v>
      </c>
      <c r="J3889">
        <v>3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f t="shared" si="162"/>
        <v>0</v>
      </c>
      <c r="W3889" t="s">
        <v>7</v>
      </c>
      <c r="X3889" s="3">
        <v>3</v>
      </c>
      <c r="Y3889">
        <v>1</v>
      </c>
      <c r="AF3889">
        <f>Table1[[#This Row],[AB]]+Table1[[#This Row],[BB]]+Table1[[#This Row],[SF]]</f>
        <v>3</v>
      </c>
      <c r="AG3889">
        <f>Table1[[#This Row],[H]]+Table1[[#This Row],[BB]]</f>
        <v>0</v>
      </c>
      <c r="AH3889">
        <f>Table1[[#This Row],[H]]-Table1[[#This Row],[2B]]-Table1[[#This Row],[3B]]-Table1[[#This Row],[HR]]</f>
        <v>0</v>
      </c>
      <c r="AI3889" s="3">
        <f>IF(Table1[[#This Row],[Team_Game_Number]] &gt;_xlfn.MAXIFS(Table1[Team_Game_Number],Table1[Team],Table1[[#This Row],[Team]]) - 5,1,0)</f>
        <v>1</v>
      </c>
      <c r="AJ3889" cm="1">
        <f t="array" ref="AJ3889">MATCH(Table1[[#This Row],[Game_ID]],_xlfn.UNIQUE(_xlfn._xlws.FILTER(Table1[Game_ID],Table1[Team]=Table1[[#This Row],[Team]])),0)</f>
        <v>27</v>
      </c>
      <c r="AK3889">
        <f>IF(Table1[[#This Row],[Last5_Flag]]=1,1,0)</f>
        <v>1</v>
      </c>
      <c r="AL3889">
        <f>COUNTIFS(
    Table1[Player Name], Table1[[#This Row],[Player Name]],
    Table1[Position], Table1[[#This Row],[Position]]
)</f>
        <v>27</v>
      </c>
      <c r="AM3889" t="str" cm="1">
        <f t="array" ref="AM388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890" spans="1:39" x14ac:dyDescent="0.2">
      <c r="A3890" t="str">
        <f>TEXT(Table1[[#This Row],[Date]],"yyyymmdd") &amp; "_" &amp; (LEFT(D3890,3) &amp; "_" &amp; LEFT(E3890,3) &amp; "_" &amp; (Table1[[#This Row],[Game_no.]]))</f>
        <v>20260329_Con_WVW_2</v>
      </c>
      <c r="B3890" s="1">
        <v>46110</v>
      </c>
      <c r="C3890" s="3">
        <v>2</v>
      </c>
      <c r="D3890" t="s">
        <v>97</v>
      </c>
      <c r="E3890" t="s">
        <v>286</v>
      </c>
      <c r="F3890" t="s">
        <v>286</v>
      </c>
      <c r="G3890" t="s">
        <v>97</v>
      </c>
      <c r="H3890" t="s">
        <v>295</v>
      </c>
      <c r="I3890" t="str">
        <f>TRIM(SUBSTITUTE(Table1[[#This Row],[Player]], " ", ""))</f>
        <v>R.Winn</v>
      </c>
      <c r="J3890">
        <v>2</v>
      </c>
      <c r="K3890">
        <v>0</v>
      </c>
      <c r="L3890">
        <v>2</v>
      </c>
      <c r="M3890">
        <v>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f t="shared" si="162"/>
        <v>2</v>
      </c>
      <c r="W3890" t="s">
        <v>43</v>
      </c>
      <c r="X3890" s="3">
        <v>4</v>
      </c>
      <c r="Y3890">
        <v>1</v>
      </c>
      <c r="AF3890">
        <f>Table1[[#This Row],[AB]]+Table1[[#This Row],[BB]]+Table1[[#This Row],[SF]]</f>
        <v>2</v>
      </c>
      <c r="AG3890">
        <f>Table1[[#This Row],[H]]+Table1[[#This Row],[BB]]</f>
        <v>2</v>
      </c>
      <c r="AH3890">
        <f>Table1[[#This Row],[H]]-Table1[[#This Row],[2B]]-Table1[[#This Row],[3B]]-Table1[[#This Row],[HR]]</f>
        <v>2</v>
      </c>
      <c r="AI3890" s="3">
        <f>IF(Table1[[#This Row],[Team_Game_Number]] &gt;_xlfn.MAXIFS(Table1[Team_Game_Number],Table1[Team],Table1[[#This Row],[Team]]) - 5,1,0)</f>
        <v>1</v>
      </c>
      <c r="AJ3890" cm="1">
        <f t="array" ref="AJ3890">MATCH(Table1[[#This Row],[Game_ID]],_xlfn.UNIQUE(_xlfn._xlws.FILTER(Table1[Game_ID],Table1[Team]=Table1[[#This Row],[Team]])),0)</f>
        <v>27</v>
      </c>
      <c r="AK3890">
        <f>IF(Table1[[#This Row],[Last5_Flag]]=1,1,0)</f>
        <v>1</v>
      </c>
      <c r="AL3890">
        <f>COUNTIFS(
    Table1[Player Name], Table1[[#This Row],[Player Name]],
    Table1[Position], Table1[[#This Row],[Position]]
)</f>
        <v>15</v>
      </c>
      <c r="AM3890" t="str" cm="1">
        <f t="array" ref="AM389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891" spans="1:39" x14ac:dyDescent="0.2">
      <c r="A3891" t="str">
        <f>TEXT(Table1[[#This Row],[Date]],"yyyymmdd") &amp; "_" &amp; (LEFT(D3891,3) &amp; "_" &amp; LEFT(E3891,3) &amp; "_" &amp; (Table1[[#This Row],[Game_no.]]))</f>
        <v>20260329_Con_WVW_2</v>
      </c>
      <c r="B3891" s="1">
        <v>46110</v>
      </c>
      <c r="C3891" s="3">
        <v>2</v>
      </c>
      <c r="D3891" t="s">
        <v>97</v>
      </c>
      <c r="E3891" t="s">
        <v>286</v>
      </c>
      <c r="F3891" t="s">
        <v>286</v>
      </c>
      <c r="G3891" t="s">
        <v>97</v>
      </c>
      <c r="H3891" t="s">
        <v>290</v>
      </c>
      <c r="I3891" t="str">
        <f>TRIM(SUBSTITUTE(Table1[[#This Row],[Player]], " ", ""))</f>
        <v>J.Fix</v>
      </c>
      <c r="J3891">
        <v>2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f t="shared" si="162"/>
        <v>0</v>
      </c>
      <c r="W3891" t="s">
        <v>231</v>
      </c>
      <c r="X3891" s="3">
        <v>5</v>
      </c>
      <c r="Y3891">
        <v>0</v>
      </c>
      <c r="Z3891">
        <v>2.3330000000000002</v>
      </c>
      <c r="AA3891">
        <v>5</v>
      </c>
      <c r="AB3891">
        <v>5</v>
      </c>
      <c r="AC3891">
        <v>3</v>
      </c>
      <c r="AD3891">
        <v>3</v>
      </c>
      <c r="AE3891">
        <v>0</v>
      </c>
      <c r="AF3891">
        <f>Table1[[#This Row],[AB]]+Table1[[#This Row],[BB]]+Table1[[#This Row],[SF]]</f>
        <v>2</v>
      </c>
      <c r="AG3891">
        <f>Table1[[#This Row],[H]]+Table1[[#This Row],[BB]]</f>
        <v>0</v>
      </c>
      <c r="AH3891">
        <f>Table1[[#This Row],[H]]-Table1[[#This Row],[2B]]-Table1[[#This Row],[3B]]-Table1[[#This Row],[HR]]</f>
        <v>0</v>
      </c>
      <c r="AI3891" s="3">
        <f>IF(Table1[[#This Row],[Team_Game_Number]] &gt;_xlfn.MAXIFS(Table1[Team_Game_Number],Table1[Team],Table1[[#This Row],[Team]]) - 5,1,0)</f>
        <v>1</v>
      </c>
      <c r="AJ3891" cm="1">
        <f t="array" ref="AJ3891">MATCH(Table1[[#This Row],[Game_ID]],_xlfn.UNIQUE(_xlfn._xlws.FILTER(Table1[Game_ID],Table1[Team]=Table1[[#This Row],[Team]])),0)</f>
        <v>27</v>
      </c>
      <c r="AK3891">
        <f>IF(Table1[[#This Row],[Last5_Flag]]=1,1,0)</f>
        <v>1</v>
      </c>
      <c r="AL3891">
        <f>COUNTIFS(
    Table1[Player Name], Table1[[#This Row],[Player Name]],
    Table1[Position], Table1[[#This Row],[Position]]
)</f>
        <v>1</v>
      </c>
      <c r="AM3891" t="str" cm="1">
        <f t="array" ref="AM389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892" spans="1:39" x14ac:dyDescent="0.2">
      <c r="A3892" t="str">
        <f>TEXT(Table1[[#This Row],[Date]],"yyyymmdd") &amp; "_" &amp; (LEFT(D3892,3) &amp; "_" &amp; LEFT(E3892,3) &amp; "_" &amp; (Table1[[#This Row],[Game_no.]]))</f>
        <v>20260329_Con_WVW_2</v>
      </c>
      <c r="B3892" s="1">
        <v>46110</v>
      </c>
      <c r="C3892" s="3">
        <v>2</v>
      </c>
      <c r="D3892" t="s">
        <v>97</v>
      </c>
      <c r="E3892" t="s">
        <v>286</v>
      </c>
      <c r="F3892" t="s">
        <v>286</v>
      </c>
      <c r="G3892" t="s">
        <v>97</v>
      </c>
      <c r="H3892" t="s">
        <v>309</v>
      </c>
      <c r="I3892" t="str">
        <f>TRIM(SUBSTITUTE(Table1[[#This Row],[Player]], " ", ""))</f>
        <v>K.Vance</v>
      </c>
      <c r="J3892">
        <v>2</v>
      </c>
      <c r="K3892">
        <v>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f t="shared" si="162"/>
        <v>1</v>
      </c>
      <c r="W3892" t="s">
        <v>52</v>
      </c>
      <c r="X3892" s="3">
        <v>6</v>
      </c>
      <c r="Y3892">
        <v>0</v>
      </c>
      <c r="AF3892">
        <f>Table1[[#This Row],[AB]]+Table1[[#This Row],[BB]]+Table1[[#This Row],[SF]]</f>
        <v>2</v>
      </c>
      <c r="AG3892">
        <f>Table1[[#This Row],[H]]+Table1[[#This Row],[BB]]</f>
        <v>1</v>
      </c>
      <c r="AH3892">
        <f>Table1[[#This Row],[H]]-Table1[[#This Row],[2B]]-Table1[[#This Row],[3B]]-Table1[[#This Row],[HR]]</f>
        <v>1</v>
      </c>
      <c r="AI3892" s="3">
        <f>IF(Table1[[#This Row],[Team_Game_Number]] &gt;_xlfn.MAXIFS(Table1[Team_Game_Number],Table1[Team],Table1[[#This Row],[Team]]) - 5,1,0)</f>
        <v>1</v>
      </c>
      <c r="AJ3892" cm="1">
        <f t="array" ref="AJ3892">MATCH(Table1[[#This Row],[Game_ID]],_xlfn.UNIQUE(_xlfn._xlws.FILTER(Table1[Game_ID],Table1[Team]=Table1[[#This Row],[Team]])),0)</f>
        <v>27</v>
      </c>
      <c r="AK3892">
        <f>IF(Table1[[#This Row],[Last5_Flag]]=1,1,0)</f>
        <v>1</v>
      </c>
      <c r="AL3892">
        <f>COUNTIFS(
    Table1[Player Name], Table1[[#This Row],[Player Name]],
    Table1[Position], Table1[[#This Row],[Position]]
)</f>
        <v>6</v>
      </c>
      <c r="AM3892" t="str" cm="1">
        <f t="array" ref="AM389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93" spans="1:39" x14ac:dyDescent="0.2">
      <c r="A3893" t="str">
        <f>TEXT(Table1[[#This Row],[Date]],"yyyymmdd") &amp; "_" &amp; (LEFT(D3893,3) &amp; "_" &amp; LEFT(E3893,3) &amp; "_" &amp; (Table1[[#This Row],[Game_no.]]))</f>
        <v>20260329_Con_WVW_2</v>
      </c>
      <c r="B3893" s="1">
        <v>46110</v>
      </c>
      <c r="C3893" s="3">
        <v>2</v>
      </c>
      <c r="D3893" t="s">
        <v>97</v>
      </c>
      <c r="E3893" t="s">
        <v>286</v>
      </c>
      <c r="F3893" t="s">
        <v>286</v>
      </c>
      <c r="G3893" t="s">
        <v>97</v>
      </c>
      <c r="H3893" t="s">
        <v>293</v>
      </c>
      <c r="I3893" t="str">
        <f>TRIM(SUBSTITUTE(Table1[[#This Row],[Player]], " ", ""))</f>
        <v>E.Putman</v>
      </c>
      <c r="J3893">
        <v>2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f t="shared" si="162"/>
        <v>0</v>
      </c>
      <c r="W3893" t="s">
        <v>54</v>
      </c>
      <c r="X3893" s="3">
        <v>7</v>
      </c>
      <c r="Y3893">
        <v>0</v>
      </c>
      <c r="AF3893">
        <f>Table1[[#This Row],[AB]]+Table1[[#This Row],[BB]]+Table1[[#This Row],[SF]]</f>
        <v>2</v>
      </c>
      <c r="AG3893">
        <f>Table1[[#This Row],[H]]+Table1[[#This Row],[BB]]</f>
        <v>0</v>
      </c>
      <c r="AH3893">
        <f>Table1[[#This Row],[H]]-Table1[[#This Row],[2B]]-Table1[[#This Row],[3B]]-Table1[[#This Row],[HR]]</f>
        <v>0</v>
      </c>
      <c r="AI3893" s="3">
        <f>IF(Table1[[#This Row],[Team_Game_Number]] &gt;_xlfn.MAXIFS(Table1[Team_Game_Number],Table1[Team],Table1[[#This Row],[Team]]) - 5,1,0)</f>
        <v>1</v>
      </c>
      <c r="AJ3893" cm="1">
        <f t="array" ref="AJ3893">MATCH(Table1[[#This Row],[Game_ID]],_xlfn.UNIQUE(_xlfn._xlws.FILTER(Table1[Game_ID],Table1[Team]=Table1[[#This Row],[Team]])),0)</f>
        <v>27</v>
      </c>
      <c r="AK3893">
        <f>IF(Table1[[#This Row],[Last5_Flag]]=1,1,0)</f>
        <v>1</v>
      </c>
      <c r="AL3893">
        <f>COUNTIFS(
    Table1[Player Name], Table1[[#This Row],[Player Name]],
    Table1[Position], Table1[[#This Row],[Position]]
)</f>
        <v>24</v>
      </c>
      <c r="AM3893" t="str" cm="1">
        <f t="array" ref="AM389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894" spans="1:39" x14ac:dyDescent="0.2">
      <c r="A3894" t="str">
        <f>TEXT(Table1[[#This Row],[Date]],"yyyymmdd") &amp; "_" &amp; (LEFT(D3894,3) &amp; "_" &amp; LEFT(E3894,3) &amp; "_" &amp; (Table1[[#This Row],[Game_no.]]))</f>
        <v>20260329_Con_WVW_2</v>
      </c>
      <c r="B3894" s="1">
        <v>46110</v>
      </c>
      <c r="C3894" s="3">
        <v>2</v>
      </c>
      <c r="D3894" t="s">
        <v>97</v>
      </c>
      <c r="E3894" t="s">
        <v>286</v>
      </c>
      <c r="F3894" t="s">
        <v>286</v>
      </c>
      <c r="G3894" t="s">
        <v>97</v>
      </c>
      <c r="H3894" t="s">
        <v>298</v>
      </c>
      <c r="I3894" t="str">
        <f>TRIM(SUBSTITUTE(Table1[[#This Row],[Player]], " ", ""))</f>
        <v>S.Lowen</v>
      </c>
      <c r="J3894">
        <v>2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f t="shared" si="162"/>
        <v>0</v>
      </c>
      <c r="W3894" t="s">
        <v>8</v>
      </c>
      <c r="X3894" s="3">
        <v>8</v>
      </c>
      <c r="Y3894">
        <v>0</v>
      </c>
      <c r="AF3894">
        <f>Table1[[#This Row],[AB]]+Table1[[#This Row],[BB]]+Table1[[#This Row],[SF]]</f>
        <v>2</v>
      </c>
      <c r="AG3894">
        <f>Table1[[#This Row],[H]]+Table1[[#This Row],[BB]]</f>
        <v>0</v>
      </c>
      <c r="AH3894">
        <f>Table1[[#This Row],[H]]-Table1[[#This Row],[2B]]-Table1[[#This Row],[3B]]-Table1[[#This Row],[HR]]</f>
        <v>0</v>
      </c>
      <c r="AI3894" s="3">
        <f>IF(Table1[[#This Row],[Team_Game_Number]] &gt;_xlfn.MAXIFS(Table1[Team_Game_Number],Table1[Team],Table1[[#This Row],[Team]]) - 5,1,0)</f>
        <v>1</v>
      </c>
      <c r="AJ3894" cm="1">
        <f t="array" ref="AJ3894">MATCH(Table1[[#This Row],[Game_ID]],_xlfn.UNIQUE(_xlfn._xlws.FILTER(Table1[Game_ID],Table1[Team]=Table1[[#This Row],[Team]])),0)</f>
        <v>27</v>
      </c>
      <c r="AK3894">
        <f>IF(Table1[[#This Row],[Last5_Flag]]=1,1,0)</f>
        <v>1</v>
      </c>
      <c r="AL3894">
        <f>COUNTIFS(
    Table1[Player Name], Table1[[#This Row],[Player Name]],
    Table1[Position], Table1[[#This Row],[Position]]
)</f>
        <v>16</v>
      </c>
      <c r="AM3894" t="str" cm="1">
        <f t="array" ref="AM389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895" spans="1:39" x14ac:dyDescent="0.2">
      <c r="A3895" t="str">
        <f>TEXT(Table1[[#This Row],[Date]],"yyyymmdd") &amp; "_" &amp; (LEFT(D3895,3) &amp; "_" &amp; LEFT(E3895,3) &amp; "_" &amp; (Table1[[#This Row],[Game_no.]]))</f>
        <v>20260329_Con_WVW_2</v>
      </c>
      <c r="B3895" s="1">
        <v>46110</v>
      </c>
      <c r="C3895" s="3">
        <v>2</v>
      </c>
      <c r="D3895" t="s">
        <v>97</v>
      </c>
      <c r="E3895" t="s">
        <v>286</v>
      </c>
      <c r="F3895" t="s">
        <v>286</v>
      </c>
      <c r="G3895" t="s">
        <v>97</v>
      </c>
      <c r="H3895" t="s">
        <v>294</v>
      </c>
      <c r="I3895" t="str">
        <f>TRIM(SUBSTITUTE(Table1[[#This Row],[Player]], " ", ""))</f>
        <v>T.Nowicki</v>
      </c>
      <c r="J3895">
        <v>2</v>
      </c>
      <c r="K3895">
        <v>1</v>
      </c>
      <c r="L3895">
        <v>1</v>
      </c>
      <c r="M3895">
        <v>0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f t="shared" si="162"/>
        <v>3</v>
      </c>
      <c r="W3895" t="s">
        <v>53</v>
      </c>
      <c r="X3895" s="3">
        <v>9</v>
      </c>
      <c r="Y3895">
        <v>0</v>
      </c>
      <c r="AF3895">
        <f>Table1[[#This Row],[AB]]+Table1[[#This Row],[BB]]+Table1[[#This Row],[SF]]</f>
        <v>2</v>
      </c>
      <c r="AG3895">
        <f>Table1[[#This Row],[H]]+Table1[[#This Row],[BB]]</f>
        <v>1</v>
      </c>
      <c r="AH3895">
        <f>Table1[[#This Row],[H]]-Table1[[#This Row],[2B]]-Table1[[#This Row],[3B]]-Table1[[#This Row],[HR]]</f>
        <v>0</v>
      </c>
      <c r="AI3895" s="3">
        <f>IF(Table1[[#This Row],[Team_Game_Number]] &gt;_xlfn.MAXIFS(Table1[Team_Game_Number],Table1[Team],Table1[[#This Row],[Team]]) - 5,1,0)</f>
        <v>1</v>
      </c>
      <c r="AJ3895" cm="1">
        <f t="array" ref="AJ3895">MATCH(Table1[[#This Row],[Game_ID]],_xlfn.UNIQUE(_xlfn._xlws.FILTER(Table1[Game_ID],Table1[Team]=Table1[[#This Row],[Team]])),0)</f>
        <v>27</v>
      </c>
      <c r="AK3895">
        <f>IF(Table1[[#This Row],[Last5_Flag]]=1,1,0)</f>
        <v>1</v>
      </c>
      <c r="AL3895">
        <f>COUNTIFS(
    Table1[Player Name], Table1[[#This Row],[Player Name]],
    Table1[Position], Table1[[#This Row],[Position]]
)</f>
        <v>8</v>
      </c>
      <c r="AM3895" t="str" cm="1">
        <f t="array" ref="AM389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896" spans="1:39" x14ac:dyDescent="0.2">
      <c r="A3896" t="str">
        <f>TEXT(Table1[[#This Row],[Date]],"yyyymmdd") &amp; "_" &amp; (LEFT(D3896,3) &amp; "_" &amp; LEFT(E3896,3) &amp; "_" &amp; (Table1[[#This Row],[Game_no.]]))</f>
        <v>20260329_Con_WVW_2</v>
      </c>
      <c r="B3896" s="1">
        <v>46110</v>
      </c>
      <c r="C3896" s="3">
        <v>2</v>
      </c>
      <c r="D3896" t="s">
        <v>97</v>
      </c>
      <c r="E3896" t="s">
        <v>286</v>
      </c>
      <c r="F3896" t="s">
        <v>286</v>
      </c>
      <c r="G3896" t="s">
        <v>97</v>
      </c>
      <c r="H3896" t="s">
        <v>358</v>
      </c>
      <c r="I3896" t="str">
        <f>TRIM(SUBSTITUTE(Table1[[#This Row],[Player]], " ", ""))</f>
        <v>M.O'Brien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f t="shared" si="162"/>
        <v>0</v>
      </c>
      <c r="W3896" t="s">
        <v>164</v>
      </c>
      <c r="X3896" s="3"/>
      <c r="Y3896">
        <v>0</v>
      </c>
      <c r="Z3896">
        <v>1.667</v>
      </c>
      <c r="AA3896">
        <v>8</v>
      </c>
      <c r="AB3896">
        <v>6</v>
      </c>
      <c r="AC3896">
        <v>4</v>
      </c>
      <c r="AD3896">
        <v>0</v>
      </c>
      <c r="AE3896">
        <v>1</v>
      </c>
      <c r="AF3896">
        <f>Table1[[#This Row],[AB]]+Table1[[#This Row],[BB]]+Table1[[#This Row],[SF]]</f>
        <v>0</v>
      </c>
      <c r="AG3896">
        <f>Table1[[#This Row],[H]]+Table1[[#This Row],[BB]]</f>
        <v>0</v>
      </c>
      <c r="AH3896">
        <f>Table1[[#This Row],[H]]-Table1[[#This Row],[2B]]-Table1[[#This Row],[3B]]-Table1[[#This Row],[HR]]</f>
        <v>0</v>
      </c>
      <c r="AI3896" s="3">
        <f>IF(Table1[[#This Row],[Team_Game_Number]] &gt;_xlfn.MAXIFS(Table1[Team_Game_Number],Table1[Team],Table1[[#This Row],[Team]]) - 5,1,0)</f>
        <v>1</v>
      </c>
      <c r="AJ3896" cm="1">
        <f t="array" ref="AJ3896">MATCH(Table1[[#This Row],[Game_ID]],_xlfn.UNIQUE(_xlfn._xlws.FILTER(Table1[Game_ID],Table1[Team]=Table1[[#This Row],[Team]])),0)</f>
        <v>27</v>
      </c>
      <c r="AK3896">
        <f>IF(Table1[[#This Row],[Last5_Flag]]=1,1,0)</f>
        <v>1</v>
      </c>
      <c r="AL3896">
        <f>COUNTIFS(
    Table1[Player Name], Table1[[#This Row],[Player Name]],
    Table1[Position], Table1[[#This Row],[Position]]
)</f>
        <v>1</v>
      </c>
      <c r="AM3896" t="str" cm="1">
        <f t="array" ref="AM389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897" spans="1:39" x14ac:dyDescent="0.2">
      <c r="A3897" t="str">
        <f>TEXT(Table1[[#This Row],[Date]],"yyyymmdd") &amp; "_" &amp; (LEFT(D3897,3) &amp; "_" &amp; LEFT(E3897,3) &amp; "_" &amp; (Table1[[#This Row],[Game_no.]]))</f>
        <v>20260330_Poi_Fai_1</v>
      </c>
      <c r="B3897" s="1">
        <v>46111</v>
      </c>
      <c r="C3897" s="3">
        <v>1</v>
      </c>
      <c r="D3897" t="s">
        <v>245</v>
      </c>
      <c r="E3897" t="s">
        <v>168</v>
      </c>
      <c r="F3897" t="s">
        <v>168</v>
      </c>
      <c r="G3897" t="s">
        <v>245</v>
      </c>
      <c r="H3897" t="s">
        <v>169</v>
      </c>
      <c r="I3897" t="str">
        <f>TRIM(SUBSTITUTE(Table1[[#This Row],[Player]], " ", ""))</f>
        <v>B.Hess</v>
      </c>
      <c r="J3897">
        <v>1</v>
      </c>
      <c r="K3897">
        <v>1</v>
      </c>
      <c r="L3897">
        <v>1</v>
      </c>
      <c r="M3897">
        <v>3</v>
      </c>
      <c r="N3897">
        <v>3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f>L3897*1+P3897*2+Q3897*3+R3897*4</f>
        <v>3</v>
      </c>
      <c r="W3897" t="s">
        <v>54</v>
      </c>
      <c r="X3897" s="3">
        <v>1</v>
      </c>
      <c r="Y3897">
        <v>0</v>
      </c>
      <c r="AF3897">
        <f>Table1[[#This Row],[AB]]+Table1[[#This Row],[BB]]+Table1[[#This Row],[SF]]</f>
        <v>4</v>
      </c>
      <c r="AG3897">
        <f>Table1[[#This Row],[H]]+Table1[[#This Row],[BB]]</f>
        <v>4</v>
      </c>
      <c r="AH3897">
        <f>Table1[[#This Row],[H]]-Table1[[#This Row],[2B]]-Table1[[#This Row],[3B]]-Table1[[#This Row],[HR]]</f>
        <v>0</v>
      </c>
      <c r="AI3897" s="3">
        <f>IF(Table1[[#This Row],[Team_Game_Number]] &gt;_xlfn.MAXIFS(Table1[Team_Game_Number],Table1[Team],Table1[[#This Row],[Team]]) - 5,1,0)</f>
        <v>1</v>
      </c>
      <c r="AJ3897" cm="1">
        <f t="array" ref="AJ3897">MATCH(Table1[[#This Row],[Game_ID]],_xlfn.UNIQUE(_xlfn._xlws.FILTER(Table1[Game_ID],Table1[Team]=Table1[[#This Row],[Team]])),0)</f>
        <v>24</v>
      </c>
      <c r="AK3897">
        <f>IF(Table1[[#This Row],[Last5_Flag]]=1,1,0)</f>
        <v>1</v>
      </c>
      <c r="AL3897">
        <f>COUNTIFS(
    Table1[Player Name], Table1[[#This Row],[Player Name]],
    Table1[Position], Table1[[#This Row],[Position]]
)</f>
        <v>24</v>
      </c>
      <c r="AM3897" t="str" cm="1">
        <f t="array" ref="AM389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898" spans="1:39" x14ac:dyDescent="0.2">
      <c r="A3898" t="str">
        <f>TEXT(Table1[[#This Row],[Date]],"yyyymmdd") &amp; "_" &amp; (LEFT(D3898,3) &amp; "_" &amp; LEFT(E3898,3) &amp; "_" &amp; (Table1[[#This Row],[Game_no.]]))</f>
        <v>20260330_Poi_Fai_1</v>
      </c>
      <c r="B3898" s="1">
        <v>46111</v>
      </c>
      <c r="C3898" s="3">
        <v>1</v>
      </c>
      <c r="D3898" t="s">
        <v>245</v>
      </c>
      <c r="E3898" t="s">
        <v>168</v>
      </c>
      <c r="F3898" t="s">
        <v>168</v>
      </c>
      <c r="G3898" t="s">
        <v>245</v>
      </c>
      <c r="H3898" t="s">
        <v>173</v>
      </c>
      <c r="I3898" t="str">
        <f>TRIM(SUBSTITUTE(Table1[[#This Row],[Player]], " ", ""))</f>
        <v>A.Townsend</v>
      </c>
      <c r="J3898">
        <v>2</v>
      </c>
      <c r="K3898">
        <v>1</v>
      </c>
      <c r="L3898">
        <v>0</v>
      </c>
      <c r="M3898">
        <v>1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f>L3898*1+P3898*2+Q3898*3+R3898*4</f>
        <v>0</v>
      </c>
      <c r="W3898" t="s">
        <v>57</v>
      </c>
      <c r="X3898" s="3">
        <v>2</v>
      </c>
      <c r="Y3898">
        <v>0</v>
      </c>
      <c r="AF3898">
        <f>Table1[[#This Row],[AB]]+Table1[[#This Row],[BB]]+Table1[[#This Row],[SF]]</f>
        <v>3</v>
      </c>
      <c r="AG3898">
        <f>Table1[[#This Row],[H]]+Table1[[#This Row],[BB]]</f>
        <v>1</v>
      </c>
      <c r="AH3898">
        <f>Table1[[#This Row],[H]]-Table1[[#This Row],[2B]]-Table1[[#This Row],[3B]]-Table1[[#This Row],[HR]]</f>
        <v>0</v>
      </c>
      <c r="AI3898" s="3">
        <f>IF(Table1[[#This Row],[Team_Game_Number]] &gt;_xlfn.MAXIFS(Table1[Team_Game_Number],Table1[Team],Table1[[#This Row],[Team]]) - 5,1,0)</f>
        <v>1</v>
      </c>
      <c r="AJ3898" cm="1">
        <f t="array" ref="AJ3898">MATCH(Table1[[#This Row],[Game_ID]],_xlfn.UNIQUE(_xlfn._xlws.FILTER(Table1[Game_ID],Table1[Team]=Table1[[#This Row],[Team]])),0)</f>
        <v>24</v>
      </c>
      <c r="AK3898">
        <f>IF(Table1[[#This Row],[Last5_Flag]]=1,1,0)</f>
        <v>1</v>
      </c>
      <c r="AL3898">
        <f>COUNTIFS(
    Table1[Player Name], Table1[[#This Row],[Player Name]],
    Table1[Position], Table1[[#This Row],[Position]]
)</f>
        <v>18</v>
      </c>
      <c r="AM3898" t="str" cm="1">
        <f t="array" ref="AM389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899" spans="1:39" x14ac:dyDescent="0.2">
      <c r="A3899" t="str">
        <f>TEXT(Table1[[#This Row],[Date]],"yyyymmdd") &amp; "_" &amp; (LEFT(D3899,3) &amp; "_" &amp; LEFT(E3899,3) &amp; "_" &amp; (Table1[[#This Row],[Game_no.]]))</f>
        <v>20260330_Poi_Fai_1</v>
      </c>
      <c r="B3899" s="1">
        <v>46111</v>
      </c>
      <c r="C3899" s="3">
        <v>1</v>
      </c>
      <c r="D3899" t="s">
        <v>245</v>
      </c>
      <c r="E3899" t="s">
        <v>168</v>
      </c>
      <c r="F3899" t="s">
        <v>168</v>
      </c>
      <c r="G3899" t="s">
        <v>245</v>
      </c>
      <c r="H3899" t="s">
        <v>334</v>
      </c>
      <c r="I3899" t="str">
        <f>TRIM(SUBSTITUTE(Table1[[#This Row],[Player]], " ", ""))</f>
        <v>G.Ramm</v>
      </c>
      <c r="J3899">
        <v>1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f t="shared" ref="V3899:V3926" si="163">L3899*1+P3899*2+Q3899*3+R3899*4</f>
        <v>0</v>
      </c>
      <c r="W3899" t="s">
        <v>57</v>
      </c>
      <c r="X3899" s="3">
        <v>2</v>
      </c>
      <c r="Y3899">
        <v>0</v>
      </c>
      <c r="AF3899">
        <f>Table1[[#This Row],[AB]]+Table1[[#This Row],[BB]]+Table1[[#This Row],[SF]]</f>
        <v>1</v>
      </c>
      <c r="AG3899">
        <f>Table1[[#This Row],[H]]+Table1[[#This Row],[BB]]</f>
        <v>0</v>
      </c>
      <c r="AH3899">
        <f>Table1[[#This Row],[H]]-Table1[[#This Row],[2B]]-Table1[[#This Row],[3B]]-Table1[[#This Row],[HR]]</f>
        <v>0</v>
      </c>
      <c r="AI3899" s="3">
        <f>IF(Table1[[#This Row],[Team_Game_Number]] &gt;_xlfn.MAXIFS(Table1[Team_Game_Number],Table1[Team],Table1[[#This Row],[Team]]) - 5,1,0)</f>
        <v>1</v>
      </c>
      <c r="AJ3899" cm="1">
        <f t="array" ref="AJ3899">MATCH(Table1[[#This Row],[Game_ID]],_xlfn.UNIQUE(_xlfn._xlws.FILTER(Table1[Game_ID],Table1[Team]=Table1[[#This Row],[Team]])),0)</f>
        <v>24</v>
      </c>
      <c r="AK3899">
        <f>IF(Table1[[#This Row],[Last5_Flag]]=1,1,0)</f>
        <v>1</v>
      </c>
      <c r="AL3899">
        <f>COUNTIFS(
    Table1[Player Name], Table1[[#This Row],[Player Name]],
    Table1[Position], Table1[[#This Row],[Position]]
)</f>
        <v>4</v>
      </c>
      <c r="AM3899" t="str" cm="1">
        <f t="array" ref="AM389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900" spans="1:39" x14ac:dyDescent="0.2">
      <c r="A3900" t="str">
        <f>TEXT(Table1[[#This Row],[Date]],"yyyymmdd") &amp; "_" &amp; (LEFT(D3900,3) &amp; "_" &amp; LEFT(E3900,3) &amp; "_" &amp; (Table1[[#This Row],[Game_no.]]))</f>
        <v>20260330_Poi_Fai_1</v>
      </c>
      <c r="B3900" s="1">
        <v>46111</v>
      </c>
      <c r="C3900" s="3">
        <v>1</v>
      </c>
      <c r="D3900" t="s">
        <v>245</v>
      </c>
      <c r="E3900" t="s">
        <v>168</v>
      </c>
      <c r="F3900" t="s">
        <v>168</v>
      </c>
      <c r="G3900" t="s">
        <v>245</v>
      </c>
      <c r="H3900" t="s">
        <v>172</v>
      </c>
      <c r="I3900" t="str">
        <f>TRIM(SUBSTITUTE(Table1[[#This Row],[Player]], " ", ""))</f>
        <v>E.Paul</v>
      </c>
      <c r="J3900">
        <v>4</v>
      </c>
      <c r="K3900">
        <v>0</v>
      </c>
      <c r="L3900">
        <v>2</v>
      </c>
      <c r="M3900">
        <v>2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f t="shared" si="163"/>
        <v>4</v>
      </c>
      <c r="W3900" t="s">
        <v>48</v>
      </c>
      <c r="X3900" s="3">
        <v>3</v>
      </c>
      <c r="Y3900">
        <v>0</v>
      </c>
      <c r="AF3900">
        <f>Table1[[#This Row],[AB]]+Table1[[#This Row],[BB]]+Table1[[#This Row],[SF]]</f>
        <v>4</v>
      </c>
      <c r="AG3900">
        <f>Table1[[#This Row],[H]]+Table1[[#This Row],[BB]]</f>
        <v>2</v>
      </c>
      <c r="AH3900">
        <f>Table1[[#This Row],[H]]-Table1[[#This Row],[2B]]-Table1[[#This Row],[3B]]-Table1[[#This Row],[HR]]</f>
        <v>1</v>
      </c>
      <c r="AI3900" s="3">
        <f>IF(Table1[[#This Row],[Team_Game_Number]] &gt;_xlfn.MAXIFS(Table1[Team_Game_Number],Table1[Team],Table1[[#This Row],[Team]]) - 5,1,0)</f>
        <v>1</v>
      </c>
      <c r="AJ3900" cm="1">
        <f t="array" ref="AJ3900">MATCH(Table1[[#This Row],[Game_ID]],_xlfn.UNIQUE(_xlfn._xlws.FILTER(Table1[Game_ID],Table1[Team]=Table1[[#This Row],[Team]])),0)</f>
        <v>24</v>
      </c>
      <c r="AK3900">
        <f>IF(Table1[[#This Row],[Last5_Flag]]=1,1,0)</f>
        <v>1</v>
      </c>
      <c r="AL3900">
        <f>COUNTIFS(
    Table1[Player Name], Table1[[#This Row],[Player Name]],
    Table1[Position], Table1[[#This Row],[Position]]
)</f>
        <v>24</v>
      </c>
      <c r="AM3900" t="str" cm="1">
        <f t="array" ref="AM390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901" spans="1:39" x14ac:dyDescent="0.2">
      <c r="A3901" t="str">
        <f>TEXT(Table1[[#This Row],[Date]],"yyyymmdd") &amp; "_" &amp; (LEFT(D3901,3) &amp; "_" &amp; LEFT(E3901,3) &amp; "_" &amp; (Table1[[#This Row],[Game_no.]]))</f>
        <v>20260330_Poi_Fai_1</v>
      </c>
      <c r="B3901" s="1">
        <v>46111</v>
      </c>
      <c r="C3901" s="3">
        <v>1</v>
      </c>
      <c r="D3901" t="s">
        <v>245</v>
      </c>
      <c r="E3901" t="s">
        <v>168</v>
      </c>
      <c r="F3901" t="s">
        <v>168</v>
      </c>
      <c r="G3901" t="s">
        <v>245</v>
      </c>
      <c r="H3901" t="s">
        <v>171</v>
      </c>
      <c r="I3901" t="str">
        <f>TRIM(SUBSTITUTE(Table1[[#This Row],[Player]], " ", ""))</f>
        <v>B.Marietta</v>
      </c>
      <c r="J3901">
        <v>3</v>
      </c>
      <c r="K3901">
        <v>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f t="shared" si="163"/>
        <v>0</v>
      </c>
      <c r="W3901" t="s">
        <v>50</v>
      </c>
      <c r="X3901" s="3">
        <v>4</v>
      </c>
      <c r="Y3901">
        <v>0</v>
      </c>
      <c r="AF3901">
        <f>Table1[[#This Row],[AB]]+Table1[[#This Row],[BB]]+Table1[[#This Row],[SF]]</f>
        <v>3</v>
      </c>
      <c r="AG3901">
        <f>Table1[[#This Row],[H]]+Table1[[#This Row],[BB]]</f>
        <v>0</v>
      </c>
      <c r="AH3901">
        <f>Table1[[#This Row],[H]]-Table1[[#This Row],[2B]]-Table1[[#This Row],[3B]]-Table1[[#This Row],[HR]]</f>
        <v>0</v>
      </c>
      <c r="AI3901" s="3">
        <f>IF(Table1[[#This Row],[Team_Game_Number]] &gt;_xlfn.MAXIFS(Table1[Team_Game_Number],Table1[Team],Table1[[#This Row],[Team]]) - 5,1,0)</f>
        <v>1</v>
      </c>
      <c r="AJ3901" cm="1">
        <f t="array" ref="AJ3901">MATCH(Table1[[#This Row],[Game_ID]],_xlfn.UNIQUE(_xlfn._xlws.FILTER(Table1[Game_ID],Table1[Team]=Table1[[#This Row],[Team]])),0)</f>
        <v>24</v>
      </c>
      <c r="AK3901">
        <f>IF(Table1[[#This Row],[Last5_Flag]]=1,1,0)</f>
        <v>1</v>
      </c>
      <c r="AL3901">
        <f>COUNTIFS(
    Table1[Player Name], Table1[[#This Row],[Player Name]],
    Table1[Position], Table1[[#This Row],[Position]]
)</f>
        <v>16</v>
      </c>
      <c r="AM3901" t="str" cm="1">
        <f t="array" ref="AM390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902" spans="1:39" x14ac:dyDescent="0.2">
      <c r="A3902" t="str">
        <f>TEXT(Table1[[#This Row],[Date]],"yyyymmdd") &amp; "_" &amp; (LEFT(D3902,3) &amp; "_" &amp; LEFT(E3902,3) &amp; "_" &amp; (Table1[[#This Row],[Game_no.]]))</f>
        <v>20260330_Poi_Fai_1</v>
      </c>
      <c r="B3902" s="1">
        <v>46111</v>
      </c>
      <c r="C3902" s="3">
        <v>1</v>
      </c>
      <c r="D3902" t="s">
        <v>245</v>
      </c>
      <c r="E3902" t="s">
        <v>168</v>
      </c>
      <c r="F3902" t="s">
        <v>168</v>
      </c>
      <c r="G3902" t="s">
        <v>245</v>
      </c>
      <c r="H3902" t="s">
        <v>174</v>
      </c>
      <c r="I3902" t="str">
        <f>TRIM(SUBSTITUTE(Table1[[#This Row],[Player]], " ", ""))</f>
        <v>A.Foresha</v>
      </c>
      <c r="J3902">
        <v>3</v>
      </c>
      <c r="K3902">
        <v>1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f t="shared" si="163"/>
        <v>1</v>
      </c>
      <c r="W3902" t="s">
        <v>43</v>
      </c>
      <c r="X3902" s="3">
        <v>5</v>
      </c>
      <c r="Y3902">
        <v>0</v>
      </c>
      <c r="AF3902">
        <f>Table1[[#This Row],[AB]]+Table1[[#This Row],[BB]]+Table1[[#This Row],[SF]]</f>
        <v>3</v>
      </c>
      <c r="AG3902">
        <f>Table1[[#This Row],[H]]+Table1[[#This Row],[BB]]</f>
        <v>1</v>
      </c>
      <c r="AH3902">
        <f>Table1[[#This Row],[H]]-Table1[[#This Row],[2B]]-Table1[[#This Row],[3B]]-Table1[[#This Row],[HR]]</f>
        <v>1</v>
      </c>
      <c r="AI3902" s="3">
        <f>IF(Table1[[#This Row],[Team_Game_Number]] &gt;_xlfn.MAXIFS(Table1[Team_Game_Number],Table1[Team],Table1[[#This Row],[Team]]) - 5,1,0)</f>
        <v>1</v>
      </c>
      <c r="AJ3902" cm="1">
        <f t="array" ref="AJ3902">MATCH(Table1[[#This Row],[Game_ID]],_xlfn.UNIQUE(_xlfn._xlws.FILTER(Table1[Game_ID],Table1[Team]=Table1[[#This Row],[Team]])),0)</f>
        <v>24</v>
      </c>
      <c r="AK3902">
        <f>IF(Table1[[#This Row],[Last5_Flag]]=1,1,0)</f>
        <v>1</v>
      </c>
      <c r="AL3902">
        <f>COUNTIFS(
    Table1[Player Name], Table1[[#This Row],[Player Name]],
    Table1[Position], Table1[[#This Row],[Position]]
)</f>
        <v>23</v>
      </c>
      <c r="AM3902" t="str" cm="1">
        <f t="array" ref="AM390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903" spans="1:39" x14ac:dyDescent="0.2">
      <c r="A3903" t="str">
        <f>TEXT(Table1[[#This Row],[Date]],"yyyymmdd") &amp; "_" &amp; (LEFT(D3903,3) &amp; "_" &amp; LEFT(E3903,3) &amp; "_" &amp; (Table1[[#This Row],[Game_no.]]))</f>
        <v>20260330_Poi_Fai_1</v>
      </c>
      <c r="B3903" s="1">
        <v>46111</v>
      </c>
      <c r="C3903" s="3">
        <v>1</v>
      </c>
      <c r="D3903" t="s">
        <v>245</v>
      </c>
      <c r="E3903" t="s">
        <v>168</v>
      </c>
      <c r="F3903" t="s">
        <v>168</v>
      </c>
      <c r="G3903" t="s">
        <v>245</v>
      </c>
      <c r="H3903" t="s">
        <v>179</v>
      </c>
      <c r="I3903" t="str">
        <f>TRIM(SUBSTITUTE(Table1[[#This Row],[Player]], " ", ""))</f>
        <v>J.McGill</v>
      </c>
      <c r="J3903">
        <v>3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f t="shared" si="163"/>
        <v>4</v>
      </c>
      <c r="W3903" t="s">
        <v>8</v>
      </c>
      <c r="X3903" s="3">
        <v>6</v>
      </c>
      <c r="Y3903">
        <v>0</v>
      </c>
      <c r="AF3903">
        <f>Table1[[#This Row],[AB]]+Table1[[#This Row],[BB]]+Table1[[#This Row],[SF]]</f>
        <v>3</v>
      </c>
      <c r="AG3903">
        <f>Table1[[#This Row],[H]]+Table1[[#This Row],[BB]]</f>
        <v>2</v>
      </c>
      <c r="AH3903">
        <f>Table1[[#This Row],[H]]-Table1[[#This Row],[2B]]-Table1[[#This Row],[3B]]-Table1[[#This Row],[HR]]</f>
        <v>1</v>
      </c>
      <c r="AI3903" s="3">
        <f>IF(Table1[[#This Row],[Team_Game_Number]] &gt;_xlfn.MAXIFS(Table1[Team_Game_Number],Table1[Team],Table1[[#This Row],[Team]]) - 5,1,0)</f>
        <v>1</v>
      </c>
      <c r="AJ3903" cm="1">
        <f t="array" ref="AJ3903">MATCH(Table1[[#This Row],[Game_ID]],_xlfn.UNIQUE(_xlfn._xlws.FILTER(Table1[Game_ID],Table1[Team]=Table1[[#This Row],[Team]])),0)</f>
        <v>24</v>
      </c>
      <c r="AK3903">
        <f>IF(Table1[[#This Row],[Last5_Flag]]=1,1,0)</f>
        <v>1</v>
      </c>
      <c r="AL3903">
        <f>COUNTIFS(
    Table1[Player Name], Table1[[#This Row],[Player Name]],
    Table1[Position], Table1[[#This Row],[Position]]
)</f>
        <v>22</v>
      </c>
      <c r="AM3903" t="str" cm="1">
        <f t="array" ref="AM390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904" spans="1:39" x14ac:dyDescent="0.2">
      <c r="A3904" t="str">
        <f>TEXT(Table1[[#This Row],[Date]],"yyyymmdd") &amp; "_" &amp; (LEFT(D3904,3) &amp; "_" &amp; LEFT(E3904,3) &amp; "_" &amp; (Table1[[#This Row],[Game_no.]]))</f>
        <v>20260330_Poi_Fai_1</v>
      </c>
      <c r="B3904" s="1">
        <v>46111</v>
      </c>
      <c r="C3904" s="3">
        <v>1</v>
      </c>
      <c r="D3904" t="s">
        <v>245</v>
      </c>
      <c r="E3904" t="s">
        <v>168</v>
      </c>
      <c r="F3904" t="s">
        <v>168</v>
      </c>
      <c r="G3904" t="s">
        <v>245</v>
      </c>
      <c r="H3904" t="s">
        <v>178</v>
      </c>
      <c r="I3904" t="str">
        <f>TRIM(SUBSTITUTE(Table1[[#This Row],[Player]], " ", ""))</f>
        <v>P.Matteson</v>
      </c>
      <c r="J3904">
        <v>1</v>
      </c>
      <c r="K3904">
        <v>2</v>
      </c>
      <c r="L3904">
        <v>1</v>
      </c>
      <c r="M3904">
        <v>0</v>
      </c>
      <c r="N3904">
        <v>2</v>
      </c>
      <c r="O3904">
        <v>0</v>
      </c>
      <c r="P3904">
        <v>0</v>
      </c>
      <c r="Q3904">
        <v>0</v>
      </c>
      <c r="R3904">
        <v>0</v>
      </c>
      <c r="S3904">
        <v>2</v>
      </c>
      <c r="T3904">
        <v>0</v>
      </c>
      <c r="U3904">
        <v>0</v>
      </c>
      <c r="V3904">
        <f t="shared" si="163"/>
        <v>1</v>
      </c>
      <c r="W3904" t="s">
        <v>7</v>
      </c>
      <c r="X3904" s="3">
        <v>7</v>
      </c>
      <c r="Y3904">
        <v>0</v>
      </c>
      <c r="AF3904">
        <f>Table1[[#This Row],[AB]]+Table1[[#This Row],[BB]]+Table1[[#This Row],[SF]]</f>
        <v>3</v>
      </c>
      <c r="AG3904">
        <f>Table1[[#This Row],[H]]+Table1[[#This Row],[BB]]</f>
        <v>3</v>
      </c>
      <c r="AH3904">
        <f>Table1[[#This Row],[H]]-Table1[[#This Row],[2B]]-Table1[[#This Row],[3B]]-Table1[[#This Row],[HR]]</f>
        <v>1</v>
      </c>
      <c r="AI3904" s="3">
        <f>IF(Table1[[#This Row],[Team_Game_Number]] &gt;_xlfn.MAXIFS(Table1[Team_Game_Number],Table1[Team],Table1[[#This Row],[Team]]) - 5,1,0)</f>
        <v>1</v>
      </c>
      <c r="AJ3904" cm="1">
        <f t="array" ref="AJ3904">MATCH(Table1[[#This Row],[Game_ID]],_xlfn.UNIQUE(_xlfn._xlws.FILTER(Table1[Game_ID],Table1[Team]=Table1[[#This Row],[Team]])),0)</f>
        <v>24</v>
      </c>
      <c r="AK3904">
        <f>IF(Table1[[#This Row],[Last5_Flag]]=1,1,0)</f>
        <v>1</v>
      </c>
      <c r="AL3904">
        <f>COUNTIFS(
    Table1[Player Name], Table1[[#This Row],[Player Name]],
    Table1[Position], Table1[[#This Row],[Position]]
)</f>
        <v>23</v>
      </c>
      <c r="AM3904" t="str" cm="1">
        <f t="array" ref="AM390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905" spans="1:39" x14ac:dyDescent="0.2">
      <c r="A3905" t="str">
        <f>TEXT(Table1[[#This Row],[Date]],"yyyymmdd") &amp; "_" &amp; (LEFT(D3905,3) &amp; "_" &amp; LEFT(E3905,3) &amp; "_" &amp; (Table1[[#This Row],[Game_no.]]))</f>
        <v>20260330_Poi_Fai_1</v>
      </c>
      <c r="B3905" s="1">
        <v>46111</v>
      </c>
      <c r="C3905" s="3">
        <v>1</v>
      </c>
      <c r="D3905" t="s">
        <v>245</v>
      </c>
      <c r="E3905" t="s">
        <v>168</v>
      </c>
      <c r="F3905" t="s">
        <v>168</v>
      </c>
      <c r="G3905" t="s">
        <v>245</v>
      </c>
      <c r="H3905" t="s">
        <v>228</v>
      </c>
      <c r="I3905" t="str">
        <f>TRIM(SUBSTITUTE(Table1[[#This Row],[Player]], " ", ""))</f>
        <v>A.Nogay</v>
      </c>
      <c r="J3905">
        <v>2</v>
      </c>
      <c r="K3905">
        <v>0</v>
      </c>
      <c r="L3905">
        <v>0</v>
      </c>
      <c r="M3905">
        <v>0</v>
      </c>
      <c r="N3905">
        <v>1</v>
      </c>
      <c r="O3905">
        <v>1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f t="shared" si="163"/>
        <v>0</v>
      </c>
      <c r="W3905" t="s">
        <v>53</v>
      </c>
      <c r="X3905" s="3">
        <v>8</v>
      </c>
      <c r="Y3905">
        <v>0</v>
      </c>
      <c r="AF3905">
        <f>Table1[[#This Row],[AB]]+Table1[[#This Row],[BB]]+Table1[[#This Row],[SF]]</f>
        <v>3</v>
      </c>
      <c r="AG3905">
        <f>Table1[[#This Row],[H]]+Table1[[#This Row],[BB]]</f>
        <v>1</v>
      </c>
      <c r="AH3905">
        <f>Table1[[#This Row],[H]]-Table1[[#This Row],[2B]]-Table1[[#This Row],[3B]]-Table1[[#This Row],[HR]]</f>
        <v>0</v>
      </c>
      <c r="AI3905" s="3">
        <f>IF(Table1[[#This Row],[Team_Game_Number]] &gt;_xlfn.MAXIFS(Table1[Team_Game_Number],Table1[Team],Table1[[#This Row],[Team]]) - 5,1,0)</f>
        <v>1</v>
      </c>
      <c r="AJ3905" cm="1">
        <f t="array" ref="AJ3905">MATCH(Table1[[#This Row],[Game_ID]],_xlfn.UNIQUE(_xlfn._xlws.FILTER(Table1[Game_ID],Table1[Team]=Table1[[#This Row],[Team]])),0)</f>
        <v>24</v>
      </c>
      <c r="AK3905">
        <f>IF(Table1[[#This Row],[Last5_Flag]]=1,1,0)</f>
        <v>1</v>
      </c>
      <c r="AL3905">
        <f>COUNTIFS(
    Table1[Player Name], Table1[[#This Row],[Player Name]],
    Table1[Position], Table1[[#This Row],[Position]]
)</f>
        <v>1</v>
      </c>
      <c r="AM3905" t="str" cm="1">
        <f t="array" ref="AM390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906" spans="1:39" x14ac:dyDescent="0.2">
      <c r="A3906" t="str">
        <f>TEXT(Table1[[#This Row],[Date]],"yyyymmdd") &amp; "_" &amp; (LEFT(D3906,3) &amp; "_" &amp; LEFT(E3906,3) &amp; "_" &amp; (Table1[[#This Row],[Game_no.]]))</f>
        <v>20260330_Poi_Fai_1</v>
      </c>
      <c r="B3906" s="1">
        <v>46111</v>
      </c>
      <c r="C3906" s="3">
        <v>1</v>
      </c>
      <c r="D3906" t="s">
        <v>245</v>
      </c>
      <c r="E3906" t="s">
        <v>168</v>
      </c>
      <c r="F3906" t="s">
        <v>168</v>
      </c>
      <c r="G3906" t="s">
        <v>245</v>
      </c>
      <c r="H3906" t="s">
        <v>180</v>
      </c>
      <c r="I3906" t="str">
        <f>TRIM(SUBSTITUTE(Table1[[#This Row],[Player]], " ", ""))</f>
        <v>A.Keilholz</v>
      </c>
      <c r="J3906">
        <v>3</v>
      </c>
      <c r="K3906">
        <v>2</v>
      </c>
      <c r="L3906">
        <v>2</v>
      </c>
      <c r="M3906">
        <v>3</v>
      </c>
      <c r="N3906">
        <v>0</v>
      </c>
      <c r="O3906">
        <v>1</v>
      </c>
      <c r="P3906">
        <v>2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f t="shared" si="163"/>
        <v>6</v>
      </c>
      <c r="W3906" t="s">
        <v>52</v>
      </c>
      <c r="X3906" s="3">
        <v>9</v>
      </c>
      <c r="Y3906">
        <v>0</v>
      </c>
      <c r="AF3906">
        <f>Table1[[#This Row],[AB]]+Table1[[#This Row],[BB]]+Table1[[#This Row],[SF]]</f>
        <v>3</v>
      </c>
      <c r="AG3906">
        <f>Table1[[#This Row],[H]]+Table1[[#This Row],[BB]]</f>
        <v>2</v>
      </c>
      <c r="AH3906">
        <f>Table1[[#This Row],[H]]-Table1[[#This Row],[2B]]-Table1[[#This Row],[3B]]-Table1[[#This Row],[HR]]</f>
        <v>0</v>
      </c>
      <c r="AI3906" s="3">
        <f>IF(Table1[[#This Row],[Team_Game_Number]] &gt;_xlfn.MAXIFS(Table1[Team_Game_Number],Table1[Team],Table1[[#This Row],[Team]]) - 5,1,0)</f>
        <v>1</v>
      </c>
      <c r="AJ3906" cm="1">
        <f t="array" ref="AJ3906">MATCH(Table1[[#This Row],[Game_ID]],_xlfn.UNIQUE(_xlfn._xlws.FILTER(Table1[Game_ID],Table1[Team]=Table1[[#This Row],[Team]])),0)</f>
        <v>24</v>
      </c>
      <c r="AK3906">
        <f>IF(Table1[[#This Row],[Last5_Flag]]=1,1,0)</f>
        <v>1</v>
      </c>
      <c r="AL3906">
        <f>COUNTIFS(
    Table1[Player Name], Table1[[#This Row],[Player Name]],
    Table1[Position], Table1[[#This Row],[Position]]
)</f>
        <v>24</v>
      </c>
      <c r="AM3906" t="str" cm="1">
        <f t="array" ref="AM390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907" spans="1:39" x14ac:dyDescent="0.2">
      <c r="A3907" t="str">
        <f>TEXT(Table1[[#This Row],[Date]],"yyyymmdd") &amp; "_" &amp; (LEFT(D3907,3) &amp; "_" &amp; LEFT(E3907,3) &amp; "_" &amp; (Table1[[#This Row],[Game_no.]]))</f>
        <v>20260330_Poi_Fai_1</v>
      </c>
      <c r="B3907" s="1">
        <v>46111</v>
      </c>
      <c r="C3907" s="3">
        <v>1</v>
      </c>
      <c r="D3907" t="s">
        <v>245</v>
      </c>
      <c r="E3907" t="s">
        <v>168</v>
      </c>
      <c r="F3907" t="s">
        <v>168</v>
      </c>
      <c r="G3907" t="s">
        <v>245</v>
      </c>
      <c r="H3907" t="s">
        <v>227</v>
      </c>
      <c r="I3907" t="str">
        <f>TRIM(SUBSTITUTE(Table1[[#This Row],[Player]], " ", ""))</f>
        <v>S.Frye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f t="shared" si="163"/>
        <v>0</v>
      </c>
      <c r="W3907" t="s">
        <v>52</v>
      </c>
      <c r="X3907" s="3"/>
      <c r="Y3907">
        <v>0</v>
      </c>
      <c r="AF3907">
        <f>Table1[[#This Row],[AB]]+Table1[[#This Row],[BB]]+Table1[[#This Row],[SF]]</f>
        <v>0</v>
      </c>
      <c r="AG3907">
        <f>Table1[[#This Row],[H]]+Table1[[#This Row],[BB]]</f>
        <v>0</v>
      </c>
      <c r="AH3907">
        <f>Table1[[#This Row],[H]]-Table1[[#This Row],[2B]]-Table1[[#This Row],[3B]]-Table1[[#This Row],[HR]]</f>
        <v>0</v>
      </c>
      <c r="AI3907" s="3">
        <f>IF(Table1[[#This Row],[Team_Game_Number]] &gt;_xlfn.MAXIFS(Table1[Team_Game_Number],Table1[Team],Table1[[#This Row],[Team]]) - 5,1,0)</f>
        <v>1</v>
      </c>
      <c r="AJ3907" cm="1">
        <f t="array" ref="AJ3907">MATCH(Table1[[#This Row],[Game_ID]],_xlfn.UNIQUE(_xlfn._xlws.FILTER(Table1[Game_ID],Table1[Team]=Table1[[#This Row],[Team]])),0)</f>
        <v>24</v>
      </c>
      <c r="AK3907">
        <f>IF(Table1[[#This Row],[Last5_Flag]]=1,1,0)</f>
        <v>1</v>
      </c>
      <c r="AL3907">
        <f>COUNTIFS(
    Table1[Player Name], Table1[[#This Row],[Player Name]],
    Table1[Position], Table1[[#This Row],[Position]]
)</f>
        <v>3</v>
      </c>
      <c r="AM3907" t="str" cm="1">
        <f t="array" ref="AM390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908" spans="1:39" x14ac:dyDescent="0.2">
      <c r="A3908" t="str">
        <f>TEXT(Table1[[#This Row],[Date]],"yyyymmdd") &amp; "_" &amp; (LEFT(D3908,3) &amp; "_" &amp; LEFT(E3908,3) &amp; "_" &amp; (Table1[[#This Row],[Game_no.]]))</f>
        <v>20260330_Poi_Fai_1</v>
      </c>
      <c r="B3908" s="1">
        <v>46111</v>
      </c>
      <c r="C3908" s="3">
        <v>1</v>
      </c>
      <c r="D3908" t="s">
        <v>245</v>
      </c>
      <c r="E3908" t="s">
        <v>168</v>
      </c>
      <c r="F3908" t="s">
        <v>168</v>
      </c>
      <c r="G3908" t="s">
        <v>245</v>
      </c>
      <c r="H3908" t="s">
        <v>182</v>
      </c>
      <c r="I3908" t="str">
        <f>TRIM(SUBSTITUTE(Table1[[#This Row],[Player]], " ", ""))</f>
        <v>D.Haller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f t="shared" si="163"/>
        <v>0</v>
      </c>
      <c r="W3908" t="s">
        <v>58</v>
      </c>
      <c r="X3908" s="3"/>
      <c r="Y3908">
        <v>0</v>
      </c>
      <c r="Z3908">
        <v>4</v>
      </c>
      <c r="AA3908">
        <v>6</v>
      </c>
      <c r="AB3908">
        <v>1</v>
      </c>
      <c r="AC3908">
        <v>1</v>
      </c>
      <c r="AD3908">
        <v>3</v>
      </c>
      <c r="AE3908">
        <v>1</v>
      </c>
      <c r="AF3908">
        <f>Table1[[#This Row],[AB]]+Table1[[#This Row],[BB]]+Table1[[#This Row],[SF]]</f>
        <v>0</v>
      </c>
      <c r="AG3908">
        <f>Table1[[#This Row],[H]]+Table1[[#This Row],[BB]]</f>
        <v>0</v>
      </c>
      <c r="AH3908">
        <f>Table1[[#This Row],[H]]-Table1[[#This Row],[2B]]-Table1[[#This Row],[3B]]-Table1[[#This Row],[HR]]</f>
        <v>0</v>
      </c>
      <c r="AI3908" s="3">
        <f>IF(Table1[[#This Row],[Team_Game_Number]] &gt;_xlfn.MAXIFS(Table1[Team_Game_Number],Table1[Team],Table1[[#This Row],[Team]]) - 5,1,0)</f>
        <v>1</v>
      </c>
      <c r="AJ3908" cm="1">
        <f t="array" ref="AJ3908">MATCH(Table1[[#This Row],[Game_ID]],_xlfn.UNIQUE(_xlfn._xlws.FILTER(Table1[Game_ID],Table1[Team]=Table1[[#This Row],[Team]])),0)</f>
        <v>24</v>
      </c>
      <c r="AK3908">
        <f>IF(Table1[[#This Row],[Last5_Flag]]=1,1,0)</f>
        <v>1</v>
      </c>
      <c r="AL3908">
        <f>COUNTIFS(
    Table1[Player Name], Table1[[#This Row],[Player Name]],
    Table1[Position], Table1[[#This Row],[Position]]
)</f>
        <v>11</v>
      </c>
      <c r="AM3908" t="str" cm="1">
        <f t="array" ref="AM390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909" spans="1:39" x14ac:dyDescent="0.2">
      <c r="A3909" t="str">
        <f>TEXT(Table1[[#This Row],[Date]],"yyyymmdd") &amp; "_" &amp; (LEFT(D3909,3) &amp; "_" &amp; LEFT(E3909,3) &amp; "_" &amp; (Table1[[#This Row],[Game_no.]]))</f>
        <v>20260330_Poi_Fai_1</v>
      </c>
      <c r="B3909" s="1">
        <v>46111</v>
      </c>
      <c r="C3909" s="3">
        <v>1</v>
      </c>
      <c r="D3909" t="s">
        <v>245</v>
      </c>
      <c r="E3909" t="s">
        <v>168</v>
      </c>
      <c r="F3909" t="s">
        <v>168</v>
      </c>
      <c r="G3909" t="s">
        <v>245</v>
      </c>
      <c r="H3909" t="s">
        <v>229</v>
      </c>
      <c r="I3909" t="str">
        <f>TRIM(SUBSTITUTE(Table1[[#This Row],[Player]], " ", ""))</f>
        <v>L.Alsop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f t="shared" si="163"/>
        <v>0</v>
      </c>
      <c r="W3909" t="s">
        <v>58</v>
      </c>
      <c r="X3909" s="3"/>
      <c r="Y3909">
        <v>0</v>
      </c>
      <c r="Z3909">
        <v>1</v>
      </c>
      <c r="AA3909">
        <v>1</v>
      </c>
      <c r="AB3909">
        <v>0</v>
      </c>
      <c r="AC3909">
        <v>0</v>
      </c>
      <c r="AD3909">
        <v>0</v>
      </c>
      <c r="AE3909">
        <v>0</v>
      </c>
      <c r="AF3909">
        <f>Table1[[#This Row],[AB]]+Table1[[#This Row],[BB]]+Table1[[#This Row],[SF]]</f>
        <v>0</v>
      </c>
      <c r="AG3909">
        <f>Table1[[#This Row],[H]]+Table1[[#This Row],[BB]]</f>
        <v>0</v>
      </c>
      <c r="AH3909">
        <f>Table1[[#This Row],[H]]-Table1[[#This Row],[2B]]-Table1[[#This Row],[3B]]-Table1[[#This Row],[HR]]</f>
        <v>0</v>
      </c>
      <c r="AI3909" s="3">
        <f>IF(Table1[[#This Row],[Team_Game_Number]] &gt;_xlfn.MAXIFS(Table1[Team_Game_Number],Table1[Team],Table1[[#This Row],[Team]]) - 5,1,0)</f>
        <v>1</v>
      </c>
      <c r="AJ3909" cm="1">
        <f t="array" ref="AJ3909">MATCH(Table1[[#This Row],[Game_ID]],_xlfn.UNIQUE(_xlfn._xlws.FILTER(Table1[Game_ID],Table1[Team]=Table1[[#This Row],[Team]])),0)</f>
        <v>24</v>
      </c>
      <c r="AK3909">
        <f>IF(Table1[[#This Row],[Last5_Flag]]=1,1,0)</f>
        <v>1</v>
      </c>
      <c r="AL3909">
        <f>COUNTIFS(
    Table1[Player Name], Table1[[#This Row],[Player Name]],
    Table1[Position], Table1[[#This Row],[Position]]
)</f>
        <v>5</v>
      </c>
      <c r="AM3909" t="str" cm="1">
        <f t="array" ref="AM390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910" spans="1:39" x14ac:dyDescent="0.2">
      <c r="A3910" t="str">
        <f>TEXT(Table1[[#This Row],[Date]],"yyyymmdd") &amp; "_" &amp; (LEFT(D3910,3) &amp; "_" &amp; LEFT(E3910,3) &amp; "_" &amp; (Table1[[#This Row],[Game_no.]]))</f>
        <v>20260330_Poi_Fai_1</v>
      </c>
      <c r="B3910" s="1">
        <v>46111</v>
      </c>
      <c r="C3910" s="3">
        <v>1</v>
      </c>
      <c r="D3910" t="s">
        <v>245</v>
      </c>
      <c r="E3910" t="s">
        <v>168</v>
      </c>
      <c r="F3910" t="s">
        <v>245</v>
      </c>
      <c r="G3910" t="s">
        <v>168</v>
      </c>
      <c r="H3910" t="s">
        <v>246</v>
      </c>
      <c r="I3910" t="str">
        <f>TRIM(SUBSTITUTE(Table1[[#This Row],[Player]], " ", ""))</f>
        <v>M.Arndt</v>
      </c>
      <c r="J3910">
        <v>2</v>
      </c>
      <c r="K3910">
        <v>0</v>
      </c>
      <c r="L3910">
        <v>1</v>
      </c>
      <c r="M3910">
        <v>0</v>
      </c>
      <c r="N3910">
        <v>1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f t="shared" si="163"/>
        <v>1</v>
      </c>
      <c r="W3910" t="s">
        <v>57</v>
      </c>
      <c r="X3910" s="3">
        <v>1</v>
      </c>
      <c r="Y3910">
        <v>0</v>
      </c>
      <c r="AF3910">
        <f>Table1[[#This Row],[AB]]+Table1[[#This Row],[BB]]+Table1[[#This Row],[SF]]</f>
        <v>3</v>
      </c>
      <c r="AG3910">
        <f>Table1[[#This Row],[H]]+Table1[[#This Row],[BB]]</f>
        <v>2</v>
      </c>
      <c r="AH3910">
        <f>Table1[[#This Row],[H]]-Table1[[#This Row],[2B]]-Table1[[#This Row],[3B]]-Table1[[#This Row],[HR]]</f>
        <v>1</v>
      </c>
      <c r="AI3910" s="3">
        <f>IF(Table1[[#This Row],[Team_Game_Number]] &gt;_xlfn.MAXIFS(Table1[Team_Game_Number],Table1[Team],Table1[[#This Row],[Team]]) - 5,1,0)</f>
        <v>1</v>
      </c>
      <c r="AJ3910" cm="1">
        <f t="array" ref="AJ3910">MATCH(Table1[[#This Row],[Game_ID]],_xlfn.UNIQUE(_xlfn._xlws.FILTER(Table1[Game_ID],Table1[Team]=Table1[[#This Row],[Team]])),0)</f>
        <v>20</v>
      </c>
      <c r="AK3910">
        <f>IF(Table1[[#This Row],[Last5_Flag]]=1,1,0)</f>
        <v>1</v>
      </c>
      <c r="AL3910">
        <f>COUNTIFS(
    Table1[Player Name], Table1[[#This Row],[Player Name]],
    Table1[Position], Table1[[#This Row],[Position]]
)</f>
        <v>23</v>
      </c>
      <c r="AM3910" t="str" cm="1">
        <f t="array" ref="AM391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911" spans="1:39" x14ac:dyDescent="0.2">
      <c r="A3911" t="str">
        <f>TEXT(Table1[[#This Row],[Date]],"yyyymmdd") &amp; "_" &amp; (LEFT(D3911,3) &amp; "_" &amp; LEFT(E3911,3) &amp; "_" &amp; (Table1[[#This Row],[Game_no.]]))</f>
        <v>20260330_Poi_Fai_1</v>
      </c>
      <c r="B3911" s="1">
        <v>46111</v>
      </c>
      <c r="C3911" s="3">
        <v>1</v>
      </c>
      <c r="D3911" t="s">
        <v>245</v>
      </c>
      <c r="E3911" t="s">
        <v>168</v>
      </c>
      <c r="F3911" t="s">
        <v>245</v>
      </c>
      <c r="G3911" t="s">
        <v>168</v>
      </c>
      <c r="H3911" t="s">
        <v>247</v>
      </c>
      <c r="I3911" t="str">
        <f>TRIM(SUBSTITUTE(Table1[[#This Row],[Player]], " ", ""))</f>
        <v>C.Mann</v>
      </c>
      <c r="J3911">
        <v>3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f t="shared" si="163"/>
        <v>0</v>
      </c>
      <c r="W3911" t="s">
        <v>7</v>
      </c>
      <c r="X3911" s="3">
        <v>2</v>
      </c>
      <c r="Y3911">
        <v>0</v>
      </c>
      <c r="AF3911">
        <f>Table1[[#This Row],[AB]]+Table1[[#This Row],[BB]]+Table1[[#This Row],[SF]]</f>
        <v>3</v>
      </c>
      <c r="AG3911">
        <f>Table1[[#This Row],[H]]+Table1[[#This Row],[BB]]</f>
        <v>0</v>
      </c>
      <c r="AH3911">
        <f>Table1[[#This Row],[H]]-Table1[[#This Row],[2B]]-Table1[[#This Row],[3B]]-Table1[[#This Row],[HR]]</f>
        <v>0</v>
      </c>
      <c r="AI3911" s="3">
        <f>IF(Table1[[#This Row],[Team_Game_Number]] &gt;_xlfn.MAXIFS(Table1[Team_Game_Number],Table1[Team],Table1[[#This Row],[Team]]) - 5,1,0)</f>
        <v>1</v>
      </c>
      <c r="AJ3911" cm="1">
        <f t="array" ref="AJ3911">MATCH(Table1[[#This Row],[Game_ID]],_xlfn.UNIQUE(_xlfn._xlws.FILTER(Table1[Game_ID],Table1[Team]=Table1[[#This Row],[Team]])),0)</f>
        <v>20</v>
      </c>
      <c r="AK3911">
        <f>IF(Table1[[#This Row],[Last5_Flag]]=1,1,0)</f>
        <v>1</v>
      </c>
      <c r="AL3911">
        <f>COUNTIFS(
    Table1[Player Name], Table1[[#This Row],[Player Name]],
    Table1[Position], Table1[[#This Row],[Position]]
)</f>
        <v>7</v>
      </c>
      <c r="AM3911" t="str" cm="1">
        <f t="array" ref="AM391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912" spans="1:39" x14ac:dyDescent="0.2">
      <c r="A3912" t="str">
        <f>TEXT(Table1[[#This Row],[Date]],"yyyymmdd") &amp; "_" &amp; (LEFT(D3912,3) &amp; "_" &amp; LEFT(E3912,3) &amp; "_" &amp; (Table1[[#This Row],[Game_no.]]))</f>
        <v>20260330_Poi_Fai_1</v>
      </c>
      <c r="B3912" s="1">
        <v>46111</v>
      </c>
      <c r="C3912" s="3">
        <v>1</v>
      </c>
      <c r="D3912" t="s">
        <v>245</v>
      </c>
      <c r="E3912" t="s">
        <v>168</v>
      </c>
      <c r="F3912" t="s">
        <v>245</v>
      </c>
      <c r="G3912" t="s">
        <v>168</v>
      </c>
      <c r="H3912" t="s">
        <v>257</v>
      </c>
      <c r="I3912" t="str">
        <f>TRIM(SUBSTITUTE(Table1[[#This Row],[Player]], " ", ""))</f>
        <v>A.Hubble</v>
      </c>
      <c r="J3912">
        <v>3</v>
      </c>
      <c r="K3912">
        <v>0</v>
      </c>
      <c r="L3912">
        <v>2</v>
      </c>
      <c r="M3912">
        <v>1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f t="shared" si="163"/>
        <v>4</v>
      </c>
      <c r="W3912" t="s">
        <v>53</v>
      </c>
      <c r="X3912" s="3">
        <v>3</v>
      </c>
      <c r="Y3912">
        <v>0</v>
      </c>
      <c r="AF3912">
        <f>Table1[[#This Row],[AB]]+Table1[[#This Row],[BB]]+Table1[[#This Row],[SF]]</f>
        <v>3</v>
      </c>
      <c r="AG3912">
        <f>Table1[[#This Row],[H]]+Table1[[#This Row],[BB]]</f>
        <v>2</v>
      </c>
      <c r="AH3912">
        <f>Table1[[#This Row],[H]]-Table1[[#This Row],[2B]]-Table1[[#This Row],[3B]]-Table1[[#This Row],[HR]]</f>
        <v>1</v>
      </c>
      <c r="AI3912" s="3">
        <f>IF(Table1[[#This Row],[Team_Game_Number]] &gt;_xlfn.MAXIFS(Table1[Team_Game_Number],Table1[Team],Table1[[#This Row],[Team]]) - 5,1,0)</f>
        <v>1</v>
      </c>
      <c r="AJ3912" cm="1">
        <f t="array" ref="AJ3912">MATCH(Table1[[#This Row],[Game_ID]],_xlfn.UNIQUE(_xlfn._xlws.FILTER(Table1[Game_ID],Table1[Team]=Table1[[#This Row],[Team]])),0)</f>
        <v>20</v>
      </c>
      <c r="AK3912">
        <f>IF(Table1[[#This Row],[Last5_Flag]]=1,1,0)</f>
        <v>1</v>
      </c>
      <c r="AL3912">
        <f>COUNTIFS(
    Table1[Player Name], Table1[[#This Row],[Player Name]],
    Table1[Position], Table1[[#This Row],[Position]]
)</f>
        <v>6</v>
      </c>
      <c r="AM3912" t="str" cm="1">
        <f t="array" ref="AM391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913" spans="1:39" x14ac:dyDescent="0.2">
      <c r="A3913" t="str">
        <f>TEXT(Table1[[#This Row],[Date]],"yyyymmdd") &amp; "_" &amp; (LEFT(D3913,3) &amp; "_" &amp; LEFT(E3913,3) &amp; "_" &amp; (Table1[[#This Row],[Game_no.]]))</f>
        <v>20260330_Poi_Fai_1</v>
      </c>
      <c r="B3913" s="1">
        <v>46111</v>
      </c>
      <c r="C3913" s="3">
        <v>1</v>
      </c>
      <c r="D3913" t="s">
        <v>245</v>
      </c>
      <c r="E3913" t="s">
        <v>168</v>
      </c>
      <c r="F3913" t="s">
        <v>245</v>
      </c>
      <c r="G3913" t="s">
        <v>168</v>
      </c>
      <c r="H3913" t="s">
        <v>248</v>
      </c>
      <c r="I3913" t="str">
        <f>TRIM(SUBSTITUTE(Table1[[#This Row],[Player]], " ", ""))</f>
        <v>E.Henry</v>
      </c>
      <c r="J3913">
        <v>1</v>
      </c>
      <c r="K3913">
        <v>0</v>
      </c>
      <c r="L3913">
        <v>0</v>
      </c>
      <c r="M3913">
        <v>0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f t="shared" si="163"/>
        <v>0</v>
      </c>
      <c r="W3913" t="s">
        <v>58</v>
      </c>
      <c r="X3913" s="3">
        <v>4</v>
      </c>
      <c r="Y3913">
        <v>0</v>
      </c>
      <c r="Z3913">
        <v>5</v>
      </c>
      <c r="AA3913">
        <v>9</v>
      </c>
      <c r="AB3913">
        <v>9</v>
      </c>
      <c r="AC3913">
        <v>9</v>
      </c>
      <c r="AD3913">
        <v>7</v>
      </c>
      <c r="AE3913">
        <v>3</v>
      </c>
      <c r="AF3913">
        <f>Table1[[#This Row],[AB]]+Table1[[#This Row],[BB]]+Table1[[#This Row],[SF]]</f>
        <v>2</v>
      </c>
      <c r="AG3913">
        <f>Table1[[#This Row],[H]]+Table1[[#This Row],[BB]]</f>
        <v>1</v>
      </c>
      <c r="AH3913">
        <f>Table1[[#This Row],[H]]-Table1[[#This Row],[2B]]-Table1[[#This Row],[3B]]-Table1[[#This Row],[HR]]</f>
        <v>0</v>
      </c>
      <c r="AI3913" s="3">
        <f>IF(Table1[[#This Row],[Team_Game_Number]] &gt;_xlfn.MAXIFS(Table1[Team_Game_Number],Table1[Team],Table1[[#This Row],[Team]]) - 5,1,0)</f>
        <v>1</v>
      </c>
      <c r="AJ3913" cm="1">
        <f t="array" ref="AJ3913">MATCH(Table1[[#This Row],[Game_ID]],_xlfn.UNIQUE(_xlfn._xlws.FILTER(Table1[Game_ID],Table1[Team]=Table1[[#This Row],[Team]])),0)</f>
        <v>20</v>
      </c>
      <c r="AK3913">
        <f>IF(Table1[[#This Row],[Last5_Flag]]=1,1,0)</f>
        <v>1</v>
      </c>
      <c r="AL3913">
        <f>COUNTIFS(
    Table1[Player Name], Table1[[#This Row],[Player Name]],
    Table1[Position], Table1[[#This Row],[Position]]
)</f>
        <v>5</v>
      </c>
      <c r="AM3913" t="str" cm="1">
        <f t="array" ref="AM391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914" spans="1:39" x14ac:dyDescent="0.2">
      <c r="A3914" t="str">
        <f>TEXT(Table1[[#This Row],[Date]],"yyyymmdd") &amp; "_" &amp; (LEFT(D3914,3) &amp; "_" &amp; LEFT(E3914,3) &amp; "_" &amp; (Table1[[#This Row],[Game_no.]]))</f>
        <v>20260330_Poi_Fai_1</v>
      </c>
      <c r="B3914" s="1">
        <v>46111</v>
      </c>
      <c r="C3914" s="3">
        <v>1</v>
      </c>
      <c r="D3914" t="s">
        <v>245</v>
      </c>
      <c r="E3914" t="s">
        <v>168</v>
      </c>
      <c r="F3914" t="s">
        <v>245</v>
      </c>
      <c r="G3914" t="s">
        <v>168</v>
      </c>
      <c r="H3914" t="s">
        <v>251</v>
      </c>
      <c r="I3914" t="str">
        <f>TRIM(SUBSTITUTE(Table1[[#This Row],[Player]], " ", ""))</f>
        <v>S.Cope</v>
      </c>
      <c r="J3914">
        <v>3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f t="shared" si="163"/>
        <v>0</v>
      </c>
      <c r="W3914" t="s">
        <v>48</v>
      </c>
      <c r="X3914" s="3">
        <v>5</v>
      </c>
      <c r="Y3914">
        <v>0</v>
      </c>
      <c r="AF3914">
        <f>Table1[[#This Row],[AB]]+Table1[[#This Row],[BB]]+Table1[[#This Row],[SF]]</f>
        <v>3</v>
      </c>
      <c r="AG3914">
        <f>Table1[[#This Row],[H]]+Table1[[#This Row],[BB]]</f>
        <v>0</v>
      </c>
      <c r="AH3914">
        <f>Table1[[#This Row],[H]]-Table1[[#This Row],[2B]]-Table1[[#This Row],[3B]]-Table1[[#This Row],[HR]]</f>
        <v>0</v>
      </c>
      <c r="AI3914" s="3">
        <f>IF(Table1[[#This Row],[Team_Game_Number]] &gt;_xlfn.MAXIFS(Table1[Team_Game_Number],Table1[Team],Table1[[#This Row],[Team]]) - 5,1,0)</f>
        <v>1</v>
      </c>
      <c r="AJ3914" cm="1">
        <f t="array" ref="AJ3914">MATCH(Table1[[#This Row],[Game_ID]],_xlfn.UNIQUE(_xlfn._xlws.FILTER(Table1[Game_ID],Table1[Team]=Table1[[#This Row],[Team]])),0)</f>
        <v>20</v>
      </c>
      <c r="AK3914">
        <f>IF(Table1[[#This Row],[Last5_Flag]]=1,1,0)</f>
        <v>1</v>
      </c>
      <c r="AL3914">
        <f>COUNTIFS(
    Table1[Player Name], Table1[[#This Row],[Player Name]],
    Table1[Position], Table1[[#This Row],[Position]]
)</f>
        <v>12</v>
      </c>
      <c r="AM3914" t="str" cm="1">
        <f t="array" ref="AM391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915" spans="1:39" x14ac:dyDescent="0.2">
      <c r="A3915" t="str">
        <f>TEXT(Table1[[#This Row],[Date]],"yyyymmdd") &amp; "_" &amp; (LEFT(D3915,3) &amp; "_" &amp; LEFT(E3915,3) &amp; "_" &amp; (Table1[[#This Row],[Game_no.]]))</f>
        <v>20260330_Poi_Fai_1</v>
      </c>
      <c r="B3915" s="1">
        <v>46111</v>
      </c>
      <c r="C3915" s="3">
        <v>1</v>
      </c>
      <c r="D3915" t="s">
        <v>245</v>
      </c>
      <c r="E3915" t="s">
        <v>168</v>
      </c>
      <c r="F3915" t="s">
        <v>245</v>
      </c>
      <c r="G3915" t="s">
        <v>168</v>
      </c>
      <c r="H3915" t="s">
        <v>254</v>
      </c>
      <c r="I3915" t="str">
        <f>TRIM(SUBSTITUTE(Table1[[#This Row],[Player]], " ", ""))</f>
        <v>J.Hess</v>
      </c>
      <c r="J3915">
        <v>2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f t="shared" si="163"/>
        <v>0</v>
      </c>
      <c r="W3915" t="s">
        <v>43</v>
      </c>
      <c r="X3915" s="3">
        <v>6</v>
      </c>
      <c r="Y3915">
        <v>0</v>
      </c>
      <c r="AF3915">
        <f>Table1[[#This Row],[AB]]+Table1[[#This Row],[BB]]+Table1[[#This Row],[SF]]</f>
        <v>2</v>
      </c>
      <c r="AG3915">
        <f>Table1[[#This Row],[H]]+Table1[[#This Row],[BB]]</f>
        <v>0</v>
      </c>
      <c r="AH3915">
        <f>Table1[[#This Row],[H]]-Table1[[#This Row],[2B]]-Table1[[#This Row],[3B]]-Table1[[#This Row],[HR]]</f>
        <v>0</v>
      </c>
      <c r="AI3915" s="3">
        <f>IF(Table1[[#This Row],[Team_Game_Number]] &gt;_xlfn.MAXIFS(Table1[Team_Game_Number],Table1[Team],Table1[[#This Row],[Team]]) - 5,1,0)</f>
        <v>1</v>
      </c>
      <c r="AJ3915" cm="1">
        <f t="array" ref="AJ3915">MATCH(Table1[[#This Row],[Game_ID]],_xlfn.UNIQUE(_xlfn._xlws.FILTER(Table1[Game_ID],Table1[Team]=Table1[[#This Row],[Team]])),0)</f>
        <v>20</v>
      </c>
      <c r="AK3915">
        <f>IF(Table1[[#This Row],[Last5_Flag]]=1,1,0)</f>
        <v>1</v>
      </c>
      <c r="AL3915">
        <f>COUNTIFS(
    Table1[Player Name], Table1[[#This Row],[Player Name]],
    Table1[Position], Table1[[#This Row],[Position]]
)</f>
        <v>21</v>
      </c>
      <c r="AM3915" t="str" cm="1">
        <f t="array" ref="AM391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916" spans="1:39" x14ac:dyDescent="0.2">
      <c r="A3916" t="str">
        <f>TEXT(Table1[[#This Row],[Date]],"yyyymmdd") &amp; "_" &amp; (LEFT(D3916,3) &amp; "_" &amp; LEFT(E3916,3) &amp; "_" &amp; (Table1[[#This Row],[Game_no.]]))</f>
        <v>20260330_Poi_Fai_1</v>
      </c>
      <c r="B3916" s="1">
        <v>46111</v>
      </c>
      <c r="C3916" s="3">
        <v>1</v>
      </c>
      <c r="D3916" t="s">
        <v>245</v>
      </c>
      <c r="E3916" t="s">
        <v>168</v>
      </c>
      <c r="F3916" t="s">
        <v>245</v>
      </c>
      <c r="G3916" t="s">
        <v>168</v>
      </c>
      <c r="H3916" t="s">
        <v>349</v>
      </c>
      <c r="I3916" t="str">
        <f>TRIM(SUBSTITUTE(Table1[[#This Row],[Player]], " ", ""))</f>
        <v>G.Labrie</v>
      </c>
      <c r="J3916">
        <v>2</v>
      </c>
      <c r="K3916">
        <v>0</v>
      </c>
      <c r="L3916">
        <v>2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f t="shared" si="163"/>
        <v>2</v>
      </c>
      <c r="W3916" t="s">
        <v>8</v>
      </c>
      <c r="X3916" s="3">
        <v>7</v>
      </c>
      <c r="Y3916">
        <v>0</v>
      </c>
      <c r="AF3916">
        <f>Table1[[#This Row],[AB]]+Table1[[#This Row],[BB]]+Table1[[#This Row],[SF]]</f>
        <v>2</v>
      </c>
      <c r="AG3916">
        <f>Table1[[#This Row],[H]]+Table1[[#This Row],[BB]]</f>
        <v>2</v>
      </c>
      <c r="AH3916">
        <f>Table1[[#This Row],[H]]-Table1[[#This Row],[2B]]-Table1[[#This Row],[3B]]-Table1[[#This Row],[HR]]</f>
        <v>2</v>
      </c>
      <c r="AI3916" s="3">
        <f>IF(Table1[[#This Row],[Team_Game_Number]] &gt;_xlfn.MAXIFS(Table1[Team_Game_Number],Table1[Team],Table1[[#This Row],[Team]]) - 5,1,0)</f>
        <v>1</v>
      </c>
      <c r="AJ3916" cm="1">
        <f t="array" ref="AJ3916">MATCH(Table1[[#This Row],[Game_ID]],_xlfn.UNIQUE(_xlfn._xlws.FILTER(Table1[Game_ID],Table1[Team]=Table1[[#This Row],[Team]])),0)</f>
        <v>20</v>
      </c>
      <c r="AK3916">
        <f>IF(Table1[[#This Row],[Last5_Flag]]=1,1,0)</f>
        <v>1</v>
      </c>
      <c r="AL3916">
        <f>COUNTIFS(
    Table1[Player Name], Table1[[#This Row],[Player Name]],
    Table1[Position], Table1[[#This Row],[Position]]
)</f>
        <v>20</v>
      </c>
      <c r="AM3916" t="str" cm="1">
        <f t="array" ref="AM391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917" spans="1:39" x14ac:dyDescent="0.2">
      <c r="A3917" t="str">
        <f>TEXT(Table1[[#This Row],[Date]],"yyyymmdd") &amp; "_" &amp; (LEFT(D3917,3) &amp; "_" &amp; LEFT(E3917,3) &amp; "_" &amp; (Table1[[#This Row],[Game_no.]]))</f>
        <v>20260330_Poi_Fai_1</v>
      </c>
      <c r="B3917" s="1">
        <v>46111</v>
      </c>
      <c r="C3917" s="3">
        <v>1</v>
      </c>
      <c r="D3917" t="s">
        <v>245</v>
      </c>
      <c r="E3917" t="s">
        <v>168</v>
      </c>
      <c r="F3917" t="s">
        <v>245</v>
      </c>
      <c r="G3917" t="s">
        <v>168</v>
      </c>
      <c r="H3917" t="s">
        <v>260</v>
      </c>
      <c r="I3917" t="str">
        <f>TRIM(SUBSTITUTE(Table1[[#This Row],[Player]], " ", ""))</f>
        <v>P.Haller</v>
      </c>
      <c r="J3917">
        <v>1</v>
      </c>
      <c r="K3917">
        <v>0</v>
      </c>
      <c r="L3917">
        <v>0</v>
      </c>
      <c r="M3917">
        <v>0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f t="shared" si="163"/>
        <v>0</v>
      </c>
      <c r="W3917" t="s">
        <v>52</v>
      </c>
      <c r="X3917" s="3">
        <v>8</v>
      </c>
      <c r="Y3917">
        <v>0</v>
      </c>
      <c r="AF3917">
        <f>Table1[[#This Row],[AB]]+Table1[[#This Row],[BB]]+Table1[[#This Row],[SF]]</f>
        <v>2</v>
      </c>
      <c r="AG3917">
        <f>Table1[[#This Row],[H]]+Table1[[#This Row],[BB]]</f>
        <v>1</v>
      </c>
      <c r="AH3917">
        <f>Table1[[#This Row],[H]]-Table1[[#This Row],[2B]]-Table1[[#This Row],[3B]]-Table1[[#This Row],[HR]]</f>
        <v>0</v>
      </c>
      <c r="AI3917" s="3">
        <f>IF(Table1[[#This Row],[Team_Game_Number]] &gt;_xlfn.MAXIFS(Table1[Team_Game_Number],Table1[Team],Table1[[#This Row],[Team]]) - 5,1,0)</f>
        <v>1</v>
      </c>
      <c r="AJ3917" cm="1">
        <f t="array" ref="AJ3917">MATCH(Table1[[#This Row],[Game_ID]],_xlfn.UNIQUE(_xlfn._xlws.FILTER(Table1[Game_ID],Table1[Team]=Table1[[#This Row],[Team]])),0)</f>
        <v>20</v>
      </c>
      <c r="AK3917">
        <f>IF(Table1[[#This Row],[Last5_Flag]]=1,1,0)</f>
        <v>1</v>
      </c>
      <c r="AL3917">
        <f>COUNTIFS(
    Table1[Player Name], Table1[[#This Row],[Player Name]],
    Table1[Position], Table1[[#This Row],[Position]]
)</f>
        <v>11</v>
      </c>
      <c r="AM3917" t="str" cm="1">
        <f t="array" ref="AM391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918" spans="1:39" x14ac:dyDescent="0.2">
      <c r="A3918" t="str">
        <f>TEXT(Table1[[#This Row],[Date]],"yyyymmdd") &amp; "_" &amp; (LEFT(D3918,3) &amp; "_" &amp; LEFT(E3918,3) &amp; "_" &amp; (Table1[[#This Row],[Game_no.]]))</f>
        <v>20260330_Poi_Fai_1</v>
      </c>
      <c r="B3918" s="1">
        <v>46111</v>
      </c>
      <c r="C3918" s="3">
        <v>1</v>
      </c>
      <c r="D3918" t="s">
        <v>245</v>
      </c>
      <c r="E3918" t="s">
        <v>168</v>
      </c>
      <c r="F3918" t="s">
        <v>245</v>
      </c>
      <c r="G3918" t="s">
        <v>168</v>
      </c>
      <c r="H3918" t="s">
        <v>252</v>
      </c>
      <c r="I3918" t="str">
        <f>TRIM(SUBSTITUTE(Table1[[#This Row],[Player]], " ", ""))</f>
        <v>K.Fabiano</v>
      </c>
      <c r="J3918">
        <v>2</v>
      </c>
      <c r="K3918">
        <v>1</v>
      </c>
      <c r="L3918">
        <v>2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f t="shared" si="163"/>
        <v>2</v>
      </c>
      <c r="W3918" t="s">
        <v>54</v>
      </c>
      <c r="X3918" s="3">
        <v>9</v>
      </c>
      <c r="Y3918">
        <v>0</v>
      </c>
      <c r="AF3918">
        <f>Table1[[#This Row],[AB]]+Table1[[#This Row],[BB]]+Table1[[#This Row],[SF]]</f>
        <v>2</v>
      </c>
      <c r="AG3918">
        <f>Table1[[#This Row],[H]]+Table1[[#This Row],[BB]]</f>
        <v>2</v>
      </c>
      <c r="AH3918">
        <f>Table1[[#This Row],[H]]-Table1[[#This Row],[2B]]-Table1[[#This Row],[3B]]-Table1[[#This Row],[HR]]</f>
        <v>2</v>
      </c>
      <c r="AI3918" s="3">
        <f>IF(Table1[[#This Row],[Team_Game_Number]] &gt;_xlfn.MAXIFS(Table1[Team_Game_Number],Table1[Team],Table1[[#This Row],[Team]]) - 5,1,0)</f>
        <v>1</v>
      </c>
      <c r="AJ3918" cm="1">
        <f t="array" ref="AJ3918">MATCH(Table1[[#This Row],[Game_ID]],_xlfn.UNIQUE(_xlfn._xlws.FILTER(Table1[Game_ID],Table1[Team]=Table1[[#This Row],[Team]])),0)</f>
        <v>20</v>
      </c>
      <c r="AK3918">
        <f>IF(Table1[[#This Row],[Last5_Flag]]=1,1,0)</f>
        <v>1</v>
      </c>
      <c r="AL3918">
        <f>COUNTIFS(
    Table1[Player Name], Table1[[#This Row],[Player Name]],
    Table1[Position], Table1[[#This Row],[Position]]
)</f>
        <v>21</v>
      </c>
      <c r="AM3918" t="str" cm="1">
        <f t="array" ref="AM391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919" spans="1:39" x14ac:dyDescent="0.2">
      <c r="A3919" t="str">
        <f>TEXT(Table1[[#This Row],[Date]],"yyyymmdd") &amp; "_" &amp; (LEFT(D3919,3) &amp; "_" &amp; LEFT(E3919,3) &amp; "_" &amp; (Table1[[#This Row],[Game_no.]]))</f>
        <v>20260330_Poi_Fai_2</v>
      </c>
      <c r="B3919" s="1">
        <v>46111</v>
      </c>
      <c r="C3919" s="3">
        <v>2</v>
      </c>
      <c r="D3919" t="s">
        <v>245</v>
      </c>
      <c r="E3919" t="s">
        <v>168</v>
      </c>
      <c r="F3919" t="s">
        <v>168</v>
      </c>
      <c r="G3919" t="s">
        <v>245</v>
      </c>
      <c r="H3919" t="s">
        <v>169</v>
      </c>
      <c r="I3919" t="str">
        <f>TRIM(SUBSTITUTE(Table1[[#This Row],[Player]], " ", ""))</f>
        <v>B.Hess</v>
      </c>
      <c r="J3919">
        <v>4</v>
      </c>
      <c r="K3919">
        <v>3</v>
      </c>
      <c r="L3919">
        <v>4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2</v>
      </c>
      <c r="T3919">
        <v>0</v>
      </c>
      <c r="U3919">
        <v>0</v>
      </c>
      <c r="V3919">
        <f t="shared" si="163"/>
        <v>4</v>
      </c>
      <c r="W3919" t="s">
        <v>54</v>
      </c>
      <c r="X3919" s="3">
        <v>1</v>
      </c>
      <c r="Y3919">
        <v>0</v>
      </c>
      <c r="AF3919">
        <f>Table1[[#This Row],[AB]]+Table1[[#This Row],[BB]]+Table1[[#This Row],[SF]]</f>
        <v>4</v>
      </c>
      <c r="AG3919">
        <f>Table1[[#This Row],[H]]+Table1[[#This Row],[BB]]</f>
        <v>4</v>
      </c>
      <c r="AH3919">
        <f>Table1[[#This Row],[H]]-Table1[[#This Row],[2B]]-Table1[[#This Row],[3B]]-Table1[[#This Row],[HR]]</f>
        <v>4</v>
      </c>
      <c r="AI3919" s="3">
        <f>IF(Table1[[#This Row],[Team_Game_Number]] &gt;_xlfn.MAXIFS(Table1[Team_Game_Number],Table1[Team],Table1[[#This Row],[Team]]) - 5,1,0)</f>
        <v>1</v>
      </c>
      <c r="AJ3919" cm="1">
        <f t="array" ref="AJ3919">MATCH(Table1[[#This Row],[Game_ID]],_xlfn.UNIQUE(_xlfn._xlws.FILTER(Table1[Game_ID],Table1[Team]=Table1[[#This Row],[Team]])),0)</f>
        <v>25</v>
      </c>
      <c r="AK3919">
        <f>IF(Table1[[#This Row],[Last5_Flag]]=1,1,0)</f>
        <v>1</v>
      </c>
      <c r="AL3919">
        <f>COUNTIFS(
    Table1[Player Name], Table1[[#This Row],[Player Name]],
    Table1[Position], Table1[[#This Row],[Position]]
)</f>
        <v>24</v>
      </c>
      <c r="AM3919" t="str" cm="1">
        <f t="array" ref="AM391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920" spans="1:39" x14ac:dyDescent="0.2">
      <c r="A3920" t="str">
        <f>TEXT(Table1[[#This Row],[Date]],"yyyymmdd") &amp; "_" &amp; (LEFT(D3920,3) &amp; "_" &amp; LEFT(E3920,3) &amp; "_" &amp; (Table1[[#This Row],[Game_no.]]))</f>
        <v>20260330_Poi_Fai_2</v>
      </c>
      <c r="B3920" s="1">
        <v>46111</v>
      </c>
      <c r="C3920" s="3">
        <v>2</v>
      </c>
      <c r="D3920" t="s">
        <v>245</v>
      </c>
      <c r="E3920" t="s">
        <v>168</v>
      </c>
      <c r="F3920" t="s">
        <v>168</v>
      </c>
      <c r="G3920" t="s">
        <v>245</v>
      </c>
      <c r="H3920" t="s">
        <v>173</v>
      </c>
      <c r="I3920" t="str">
        <f>TRIM(SUBSTITUTE(Table1[[#This Row],[Player]], " ", ""))</f>
        <v>A.Townsend</v>
      </c>
      <c r="J3920">
        <v>4</v>
      </c>
      <c r="K3920">
        <v>0</v>
      </c>
      <c r="L3920">
        <v>3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f t="shared" si="163"/>
        <v>3</v>
      </c>
      <c r="W3920" t="s">
        <v>57</v>
      </c>
      <c r="X3920" s="3">
        <v>2</v>
      </c>
      <c r="Y3920">
        <v>0</v>
      </c>
      <c r="AF3920">
        <f>Table1[[#This Row],[AB]]+Table1[[#This Row],[BB]]+Table1[[#This Row],[SF]]</f>
        <v>4</v>
      </c>
      <c r="AG3920">
        <f>Table1[[#This Row],[H]]+Table1[[#This Row],[BB]]</f>
        <v>3</v>
      </c>
      <c r="AH3920">
        <f>Table1[[#This Row],[H]]-Table1[[#This Row],[2B]]-Table1[[#This Row],[3B]]-Table1[[#This Row],[HR]]</f>
        <v>3</v>
      </c>
      <c r="AI3920" s="3">
        <f>IF(Table1[[#This Row],[Team_Game_Number]] &gt;_xlfn.MAXIFS(Table1[Team_Game_Number],Table1[Team],Table1[[#This Row],[Team]]) - 5,1,0)</f>
        <v>1</v>
      </c>
      <c r="AJ3920" cm="1">
        <f t="array" ref="AJ3920">MATCH(Table1[[#This Row],[Game_ID]],_xlfn.UNIQUE(_xlfn._xlws.FILTER(Table1[Game_ID],Table1[Team]=Table1[[#This Row],[Team]])),0)</f>
        <v>25</v>
      </c>
      <c r="AK3920">
        <f>IF(Table1[[#This Row],[Last5_Flag]]=1,1,0)</f>
        <v>1</v>
      </c>
      <c r="AL3920">
        <f>COUNTIFS(
    Table1[Player Name], Table1[[#This Row],[Player Name]],
    Table1[Position], Table1[[#This Row],[Position]]
)</f>
        <v>18</v>
      </c>
      <c r="AM3920" t="str" cm="1">
        <f t="array" ref="AM392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921" spans="1:39" x14ac:dyDescent="0.2">
      <c r="A3921" t="str">
        <f>TEXT(Table1[[#This Row],[Date]],"yyyymmdd") &amp; "_" &amp; (LEFT(D3921,3) &amp; "_" &amp; LEFT(E3921,3) &amp; "_" &amp; (Table1[[#This Row],[Game_no.]]))</f>
        <v>20260330_Poi_Fai_2</v>
      </c>
      <c r="B3921" s="1">
        <v>46111</v>
      </c>
      <c r="C3921" s="3">
        <v>2</v>
      </c>
      <c r="D3921" t="s">
        <v>245</v>
      </c>
      <c r="E3921" t="s">
        <v>168</v>
      </c>
      <c r="F3921" t="s">
        <v>168</v>
      </c>
      <c r="G3921" t="s">
        <v>245</v>
      </c>
      <c r="H3921" t="s">
        <v>172</v>
      </c>
      <c r="I3921" t="str">
        <f>TRIM(SUBSTITUTE(Table1[[#This Row],[Player]], " ", ""))</f>
        <v>E.Paul</v>
      </c>
      <c r="J3921">
        <v>4</v>
      </c>
      <c r="K3921">
        <v>1</v>
      </c>
      <c r="L3921">
        <v>2</v>
      </c>
      <c r="M3921">
        <v>2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f t="shared" si="163"/>
        <v>4</v>
      </c>
      <c r="W3921" t="s">
        <v>48</v>
      </c>
      <c r="X3921" s="3">
        <v>3</v>
      </c>
      <c r="Y3921">
        <v>0</v>
      </c>
      <c r="AF3921">
        <f>Table1[[#This Row],[AB]]+Table1[[#This Row],[BB]]+Table1[[#This Row],[SF]]</f>
        <v>4</v>
      </c>
      <c r="AG3921">
        <f>Table1[[#This Row],[H]]+Table1[[#This Row],[BB]]</f>
        <v>2</v>
      </c>
      <c r="AH3921">
        <f>Table1[[#This Row],[H]]-Table1[[#This Row],[2B]]-Table1[[#This Row],[3B]]-Table1[[#This Row],[HR]]</f>
        <v>1</v>
      </c>
      <c r="AI3921" s="3">
        <f>IF(Table1[[#This Row],[Team_Game_Number]] &gt;_xlfn.MAXIFS(Table1[Team_Game_Number],Table1[Team],Table1[[#This Row],[Team]]) - 5,1,0)</f>
        <v>1</v>
      </c>
      <c r="AJ3921" cm="1">
        <f t="array" ref="AJ3921">MATCH(Table1[[#This Row],[Game_ID]],_xlfn.UNIQUE(_xlfn._xlws.FILTER(Table1[Game_ID],Table1[Team]=Table1[[#This Row],[Team]])),0)</f>
        <v>25</v>
      </c>
      <c r="AK3921">
        <f>IF(Table1[[#This Row],[Last5_Flag]]=1,1,0)</f>
        <v>1</v>
      </c>
      <c r="AL3921">
        <f>COUNTIFS(
    Table1[Player Name], Table1[[#This Row],[Player Name]],
    Table1[Position], Table1[[#This Row],[Position]]
)</f>
        <v>24</v>
      </c>
      <c r="AM3921" t="str" cm="1">
        <f t="array" ref="AM392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922" spans="1:39" x14ac:dyDescent="0.2">
      <c r="A3922" t="str">
        <f>TEXT(Table1[[#This Row],[Date]],"yyyymmdd") &amp; "_" &amp; (LEFT(D3922,3) &amp; "_" &amp; LEFT(E3922,3) &amp; "_" &amp; (Table1[[#This Row],[Game_no.]]))</f>
        <v>20260330_Poi_Fai_2</v>
      </c>
      <c r="B3922" s="1">
        <v>46111</v>
      </c>
      <c r="C3922" s="3">
        <v>2</v>
      </c>
      <c r="D3922" t="s">
        <v>245</v>
      </c>
      <c r="E3922" t="s">
        <v>168</v>
      </c>
      <c r="F3922" t="s">
        <v>168</v>
      </c>
      <c r="G3922" t="s">
        <v>245</v>
      </c>
      <c r="H3922" t="s">
        <v>171</v>
      </c>
      <c r="I3922" t="str">
        <f>TRIM(SUBSTITUTE(Table1[[#This Row],[Player]], " ", ""))</f>
        <v>B.Marietta</v>
      </c>
      <c r="J3922">
        <v>3</v>
      </c>
      <c r="K3922">
        <v>0</v>
      </c>
      <c r="L3922">
        <v>2</v>
      </c>
      <c r="M3922">
        <v>2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f t="shared" si="163"/>
        <v>4</v>
      </c>
      <c r="W3922" t="s">
        <v>117</v>
      </c>
      <c r="X3922" s="3">
        <v>4</v>
      </c>
      <c r="Y3922">
        <v>0</v>
      </c>
      <c r="AF3922">
        <f>Table1[[#This Row],[AB]]+Table1[[#This Row],[BB]]+Table1[[#This Row],[SF]]</f>
        <v>3</v>
      </c>
      <c r="AG3922">
        <f>Table1[[#This Row],[H]]+Table1[[#This Row],[BB]]</f>
        <v>2</v>
      </c>
      <c r="AH3922">
        <f>Table1[[#This Row],[H]]-Table1[[#This Row],[2B]]-Table1[[#This Row],[3B]]-Table1[[#This Row],[HR]]</f>
        <v>1</v>
      </c>
      <c r="AI3922" s="3">
        <f>IF(Table1[[#This Row],[Team_Game_Number]] &gt;_xlfn.MAXIFS(Table1[Team_Game_Number],Table1[Team],Table1[[#This Row],[Team]]) - 5,1,0)</f>
        <v>1</v>
      </c>
      <c r="AJ3922" cm="1">
        <f t="array" ref="AJ3922">MATCH(Table1[[#This Row],[Game_ID]],_xlfn.UNIQUE(_xlfn._xlws.FILTER(Table1[Game_ID],Table1[Team]=Table1[[#This Row],[Team]])),0)</f>
        <v>25</v>
      </c>
      <c r="AK3922">
        <f>IF(Table1[[#This Row],[Last5_Flag]]=1,1,0)</f>
        <v>1</v>
      </c>
      <c r="AL3922">
        <f>COUNTIFS(
    Table1[Player Name], Table1[[#This Row],[Player Name]],
    Table1[Position], Table1[[#This Row],[Position]]
)</f>
        <v>6</v>
      </c>
      <c r="AM3922" t="str" cm="1">
        <f t="array" ref="AM392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DP</v>
      </c>
    </row>
    <row r="3923" spans="1:39" x14ac:dyDescent="0.2">
      <c r="A3923" t="str">
        <f>TEXT(Table1[[#This Row],[Date]],"yyyymmdd") &amp; "_" &amp; (LEFT(D3923,3) &amp; "_" &amp; LEFT(E3923,3) &amp; "_" &amp; (Table1[[#This Row],[Game_no.]]))</f>
        <v>20260330_Poi_Fai_2</v>
      </c>
      <c r="B3923" s="1">
        <v>46111</v>
      </c>
      <c r="C3923" s="3">
        <v>2</v>
      </c>
      <c r="D3923" t="s">
        <v>245</v>
      </c>
      <c r="E3923" t="s">
        <v>168</v>
      </c>
      <c r="F3923" t="s">
        <v>168</v>
      </c>
      <c r="G3923" t="s">
        <v>245</v>
      </c>
      <c r="H3923" t="s">
        <v>175</v>
      </c>
      <c r="I3923" t="str">
        <f>TRIM(SUBSTITUTE(Table1[[#This Row],[Player]], " ", ""))</f>
        <v>K.Thomas</v>
      </c>
      <c r="J3923">
        <v>1</v>
      </c>
      <c r="K3923">
        <v>0</v>
      </c>
      <c r="L3923">
        <v>0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f t="shared" si="163"/>
        <v>0</v>
      </c>
      <c r="W3923" t="s">
        <v>462</v>
      </c>
      <c r="X3923" s="3">
        <v>4</v>
      </c>
      <c r="Y3923">
        <v>0</v>
      </c>
      <c r="AF3923">
        <f>Table1[[#This Row],[AB]]+Table1[[#This Row],[BB]]+Table1[[#This Row],[SF]]</f>
        <v>1</v>
      </c>
      <c r="AG3923">
        <f>Table1[[#This Row],[H]]+Table1[[#This Row],[BB]]</f>
        <v>0</v>
      </c>
      <c r="AH3923">
        <f>Table1[[#This Row],[H]]-Table1[[#This Row],[2B]]-Table1[[#This Row],[3B]]-Table1[[#This Row],[HR]]</f>
        <v>0</v>
      </c>
      <c r="AI3923" s="3">
        <f>IF(Table1[[#This Row],[Team_Game_Number]] &gt;_xlfn.MAXIFS(Table1[Team_Game_Number],Table1[Team],Table1[[#This Row],[Team]]) - 5,1,0)</f>
        <v>1</v>
      </c>
      <c r="AJ3923" cm="1">
        <f t="array" ref="AJ3923">MATCH(Table1[[#This Row],[Game_ID]],_xlfn.UNIQUE(_xlfn._xlws.FILTER(Table1[Game_ID],Table1[Team]=Table1[[#This Row],[Team]])),0)</f>
        <v>25</v>
      </c>
      <c r="AK3923">
        <f>IF(Table1[[#This Row],[Last5_Flag]]=1,1,0)</f>
        <v>1</v>
      </c>
      <c r="AL3923">
        <f>COUNTIFS(
    Table1[Player Name], Table1[[#This Row],[Player Name]],
    Table1[Position], Table1[[#This Row],[Position]]
)</f>
        <v>2</v>
      </c>
      <c r="AM3923" t="str" cm="1">
        <f t="array" ref="AM392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PR</v>
      </c>
    </row>
    <row r="3924" spans="1:39" x14ac:dyDescent="0.2">
      <c r="A3924" t="str">
        <f>TEXT(Table1[[#This Row],[Date]],"yyyymmdd") &amp; "_" &amp; (LEFT(D3924,3) &amp; "_" &amp; LEFT(E3924,3) &amp; "_" &amp; (Table1[[#This Row],[Game_no.]]))</f>
        <v>20260330_Poi_Fai_2</v>
      </c>
      <c r="B3924" s="1">
        <v>46111</v>
      </c>
      <c r="C3924" s="3">
        <v>2</v>
      </c>
      <c r="D3924" t="s">
        <v>245</v>
      </c>
      <c r="E3924" t="s">
        <v>168</v>
      </c>
      <c r="F3924" t="s">
        <v>168</v>
      </c>
      <c r="G3924" t="s">
        <v>245</v>
      </c>
      <c r="H3924" t="s">
        <v>174</v>
      </c>
      <c r="I3924" t="str">
        <f>TRIM(SUBSTITUTE(Table1[[#This Row],[Player]], " ", ""))</f>
        <v>A.Foresha</v>
      </c>
      <c r="J3924">
        <v>4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f t="shared" si="163"/>
        <v>3</v>
      </c>
      <c r="W3924" t="s">
        <v>43</v>
      </c>
      <c r="X3924" s="3">
        <v>5</v>
      </c>
      <c r="Y3924">
        <v>0</v>
      </c>
      <c r="AF3924">
        <f>Table1[[#This Row],[AB]]+Table1[[#This Row],[BB]]+Table1[[#This Row],[SF]]</f>
        <v>4</v>
      </c>
      <c r="AG3924">
        <f>Table1[[#This Row],[H]]+Table1[[#This Row],[BB]]</f>
        <v>1</v>
      </c>
      <c r="AH3924">
        <f>Table1[[#This Row],[H]]-Table1[[#This Row],[2B]]-Table1[[#This Row],[3B]]-Table1[[#This Row],[HR]]</f>
        <v>0</v>
      </c>
      <c r="AI3924" s="3">
        <f>IF(Table1[[#This Row],[Team_Game_Number]] &gt;_xlfn.MAXIFS(Table1[Team_Game_Number],Table1[Team],Table1[[#This Row],[Team]]) - 5,1,0)</f>
        <v>1</v>
      </c>
      <c r="AJ3924" cm="1">
        <f t="array" ref="AJ3924">MATCH(Table1[[#This Row],[Game_ID]],_xlfn.UNIQUE(_xlfn._xlws.FILTER(Table1[Game_ID],Table1[Team]=Table1[[#This Row],[Team]])),0)</f>
        <v>25</v>
      </c>
      <c r="AK3924">
        <f>IF(Table1[[#This Row],[Last5_Flag]]=1,1,0)</f>
        <v>1</v>
      </c>
      <c r="AL3924">
        <f>COUNTIFS(
    Table1[Player Name], Table1[[#This Row],[Player Name]],
    Table1[Position], Table1[[#This Row],[Position]]
)</f>
        <v>23</v>
      </c>
      <c r="AM3924" t="str" cm="1">
        <f t="array" ref="AM392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925" spans="1:39" x14ac:dyDescent="0.2">
      <c r="A3925" t="str">
        <f>TEXT(Table1[[#This Row],[Date]],"yyyymmdd") &amp; "_" &amp; (LEFT(D3925,3) &amp; "_" &amp; LEFT(E3925,3) &amp; "_" &amp; (Table1[[#This Row],[Game_no.]]))</f>
        <v>20260330_Poi_Fai_2</v>
      </c>
      <c r="B3925" s="1">
        <v>46111</v>
      </c>
      <c r="C3925" s="3">
        <v>2</v>
      </c>
      <c r="D3925" t="s">
        <v>245</v>
      </c>
      <c r="E3925" t="s">
        <v>168</v>
      </c>
      <c r="F3925" t="s">
        <v>168</v>
      </c>
      <c r="G3925" t="s">
        <v>245</v>
      </c>
      <c r="H3925" t="s">
        <v>179</v>
      </c>
      <c r="I3925" t="str">
        <f>TRIM(SUBSTITUTE(Table1[[#This Row],[Player]], " ", ""))</f>
        <v>J.McGill</v>
      </c>
      <c r="J3925">
        <v>2</v>
      </c>
      <c r="K3925">
        <v>0</v>
      </c>
      <c r="L3925">
        <v>1</v>
      </c>
      <c r="M3925">
        <v>0</v>
      </c>
      <c r="N3925">
        <v>2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f t="shared" si="163"/>
        <v>1</v>
      </c>
      <c r="W3925" t="s">
        <v>8</v>
      </c>
      <c r="X3925" s="3">
        <v>6</v>
      </c>
      <c r="Y3925">
        <v>0</v>
      </c>
      <c r="AF3925">
        <f>Table1[[#This Row],[AB]]+Table1[[#This Row],[BB]]+Table1[[#This Row],[SF]]</f>
        <v>4</v>
      </c>
      <c r="AG3925">
        <f>Table1[[#This Row],[H]]+Table1[[#This Row],[BB]]</f>
        <v>3</v>
      </c>
      <c r="AH3925">
        <f>Table1[[#This Row],[H]]-Table1[[#This Row],[2B]]-Table1[[#This Row],[3B]]-Table1[[#This Row],[HR]]</f>
        <v>1</v>
      </c>
      <c r="AI3925" s="3">
        <f>IF(Table1[[#This Row],[Team_Game_Number]] &gt;_xlfn.MAXIFS(Table1[Team_Game_Number],Table1[Team],Table1[[#This Row],[Team]]) - 5,1,0)</f>
        <v>1</v>
      </c>
      <c r="AJ3925" cm="1">
        <f t="array" ref="AJ3925">MATCH(Table1[[#This Row],[Game_ID]],_xlfn.UNIQUE(_xlfn._xlws.FILTER(Table1[Game_ID],Table1[Team]=Table1[[#This Row],[Team]])),0)</f>
        <v>25</v>
      </c>
      <c r="AK3925">
        <f>IF(Table1[[#This Row],[Last5_Flag]]=1,1,0)</f>
        <v>1</v>
      </c>
      <c r="AL3925">
        <f>COUNTIFS(
    Table1[Player Name], Table1[[#This Row],[Player Name]],
    Table1[Position], Table1[[#This Row],[Position]]
)</f>
        <v>22</v>
      </c>
      <c r="AM3925" t="str" cm="1">
        <f t="array" ref="AM392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926" spans="1:39" x14ac:dyDescent="0.2">
      <c r="A3926" t="str">
        <f>TEXT(Table1[[#This Row],[Date]],"yyyymmdd") &amp; "_" &amp; (LEFT(D3926,3) &amp; "_" &amp; LEFT(E3926,3) &amp; "_" &amp; (Table1[[#This Row],[Game_no.]]))</f>
        <v>20260330_Poi_Fai_2</v>
      </c>
      <c r="B3926" s="1">
        <v>46111</v>
      </c>
      <c r="C3926" s="3">
        <v>2</v>
      </c>
      <c r="D3926" t="s">
        <v>245</v>
      </c>
      <c r="E3926" t="s">
        <v>168</v>
      </c>
      <c r="F3926" t="s">
        <v>168</v>
      </c>
      <c r="G3926" t="s">
        <v>245</v>
      </c>
      <c r="H3926" t="s">
        <v>178</v>
      </c>
      <c r="I3926" t="str">
        <f>TRIM(SUBSTITUTE(Table1[[#This Row],[Player]], " ", ""))</f>
        <v>P.Matteson</v>
      </c>
      <c r="J3926">
        <v>3</v>
      </c>
      <c r="K3926">
        <v>0</v>
      </c>
      <c r="L3926">
        <v>0</v>
      </c>
      <c r="M3926">
        <v>0</v>
      </c>
      <c r="N3926">
        <v>0</v>
      </c>
      <c r="O3926">
        <v>2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f t="shared" si="163"/>
        <v>0</v>
      </c>
      <c r="W3926" t="s">
        <v>7</v>
      </c>
      <c r="X3926" s="3">
        <v>7</v>
      </c>
      <c r="Y3926">
        <v>0</v>
      </c>
      <c r="AF3926">
        <f>Table1[[#This Row],[AB]]+Table1[[#This Row],[BB]]+Table1[[#This Row],[SF]]</f>
        <v>3</v>
      </c>
      <c r="AG3926">
        <f>Table1[[#This Row],[H]]+Table1[[#This Row],[BB]]</f>
        <v>0</v>
      </c>
      <c r="AH3926">
        <f>Table1[[#This Row],[H]]-Table1[[#This Row],[2B]]-Table1[[#This Row],[3B]]-Table1[[#This Row],[HR]]</f>
        <v>0</v>
      </c>
      <c r="AI3926" s="3">
        <f>IF(Table1[[#This Row],[Team_Game_Number]] &gt;_xlfn.MAXIFS(Table1[Team_Game_Number],Table1[Team],Table1[[#This Row],[Team]]) - 5,1,0)</f>
        <v>1</v>
      </c>
      <c r="AJ3926" cm="1">
        <f t="array" ref="AJ3926">MATCH(Table1[[#This Row],[Game_ID]],_xlfn.UNIQUE(_xlfn._xlws.FILTER(Table1[Game_ID],Table1[Team]=Table1[[#This Row],[Team]])),0)</f>
        <v>25</v>
      </c>
      <c r="AK3926">
        <f>IF(Table1[[#This Row],[Last5_Flag]]=1,1,0)</f>
        <v>1</v>
      </c>
      <c r="AL3926">
        <f>COUNTIFS(
    Table1[Player Name], Table1[[#This Row],[Player Name]],
    Table1[Position], Table1[[#This Row],[Position]]
)</f>
        <v>23</v>
      </c>
      <c r="AM3926" t="str" cm="1">
        <f t="array" ref="AM392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2B</v>
      </c>
    </row>
    <row r="3927" spans="1:39" x14ac:dyDescent="0.2">
      <c r="A3927" t="str">
        <f>TEXT(Table1[[#This Row],[Date]],"yyyymmdd") &amp; "_" &amp; (LEFT(D3927,3) &amp; "_" &amp; LEFT(E3927,3) &amp; "_" &amp; (Table1[[#This Row],[Game_no.]]))</f>
        <v>20260330_Poi_Fai_2</v>
      </c>
      <c r="B3927" s="1">
        <v>46111</v>
      </c>
      <c r="C3927" s="3">
        <v>2</v>
      </c>
      <c r="D3927" t="s">
        <v>245</v>
      </c>
      <c r="E3927" t="s">
        <v>168</v>
      </c>
      <c r="F3927" t="s">
        <v>168</v>
      </c>
      <c r="G3927" t="s">
        <v>245</v>
      </c>
      <c r="H3927" t="s">
        <v>177</v>
      </c>
      <c r="I3927" t="str">
        <f>TRIM(SUBSTITUTE(Table1[[#This Row],[Player]], " ", ""))</f>
        <v>A.Nordling</v>
      </c>
      <c r="J3927">
        <v>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f>L3927*1+P3927*2+Q3927*3+R3927*4</f>
        <v>0</v>
      </c>
      <c r="W3927" t="s">
        <v>74</v>
      </c>
      <c r="X3927" s="3">
        <v>7</v>
      </c>
      <c r="Y3927">
        <v>0</v>
      </c>
      <c r="AF3927">
        <f>Table1[[#This Row],[AB]]+Table1[[#This Row],[BB]]+Table1[[#This Row],[SF]]</f>
        <v>1</v>
      </c>
      <c r="AG3927">
        <f>Table1[[#This Row],[H]]+Table1[[#This Row],[BB]]</f>
        <v>0</v>
      </c>
      <c r="AH3927">
        <f>Table1[[#This Row],[H]]-Table1[[#This Row],[2B]]-Table1[[#This Row],[3B]]-Table1[[#This Row],[HR]]</f>
        <v>0</v>
      </c>
      <c r="AI3927" s="3">
        <f>IF(Table1[[#This Row],[Team_Game_Number]] &gt;_xlfn.MAXIFS(Table1[Team_Game_Number],Table1[Team],Table1[[#This Row],[Team]]) - 5,1,0)</f>
        <v>1</v>
      </c>
      <c r="AJ3927" cm="1">
        <f t="array" ref="AJ3927">MATCH(Table1[[#This Row],[Game_ID]],_xlfn.UNIQUE(_xlfn._xlws.FILTER(Table1[Game_ID],Table1[Team]=Table1[[#This Row],[Team]])),0)</f>
        <v>25</v>
      </c>
      <c r="AK3927">
        <f>IF(Table1[[#This Row],[Last5_Flag]]=1,1,0)</f>
        <v>1</v>
      </c>
      <c r="AL3927">
        <f>COUNTIFS(
    Table1[Player Name], Table1[[#This Row],[Player Name]],
    Table1[Position], Table1[[#This Row],[Position]]
)</f>
        <v>16</v>
      </c>
      <c r="AM3927" t="str" cm="1">
        <f t="array" ref="AM392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PH</v>
      </c>
    </row>
    <row r="3928" spans="1:39" x14ac:dyDescent="0.2">
      <c r="A3928" t="str">
        <f>TEXT(Table1[[#This Row],[Date]],"yyyymmdd") &amp; "_" &amp; (LEFT(D3928,3) &amp; "_" &amp; LEFT(E3928,3) &amp; "_" &amp; (Table1[[#This Row],[Game_no.]]))</f>
        <v>20260330_Poi_Fai_2</v>
      </c>
      <c r="B3928" s="1">
        <v>46111</v>
      </c>
      <c r="C3928" s="3">
        <v>2</v>
      </c>
      <c r="D3928" t="s">
        <v>245</v>
      </c>
      <c r="E3928" t="s">
        <v>168</v>
      </c>
      <c r="F3928" t="s">
        <v>168</v>
      </c>
      <c r="G3928" t="s">
        <v>245</v>
      </c>
      <c r="H3928" t="s">
        <v>176</v>
      </c>
      <c r="I3928" t="str">
        <f>TRIM(SUBSTITUTE(Table1[[#This Row],[Player]], " ", ""))</f>
        <v>S.Emanuel</v>
      </c>
      <c r="J3928">
        <v>3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f>L3928*1+P3928*2+Q3928*3+R3928*4</f>
        <v>3</v>
      </c>
      <c r="W3928" t="s">
        <v>53</v>
      </c>
      <c r="X3928" s="3">
        <v>8</v>
      </c>
      <c r="Y3928">
        <v>0</v>
      </c>
      <c r="AF3928">
        <f>Table1[[#This Row],[AB]]+Table1[[#This Row],[BB]]+Table1[[#This Row],[SF]]</f>
        <v>3</v>
      </c>
      <c r="AG3928">
        <f>Table1[[#This Row],[H]]+Table1[[#This Row],[BB]]</f>
        <v>1</v>
      </c>
      <c r="AH3928">
        <f>Table1[[#This Row],[H]]-Table1[[#This Row],[2B]]-Table1[[#This Row],[3B]]-Table1[[#This Row],[HR]]</f>
        <v>0</v>
      </c>
      <c r="AI3928" s="3">
        <f>IF(Table1[[#This Row],[Team_Game_Number]] &gt;_xlfn.MAXIFS(Table1[Team_Game_Number],Table1[Team],Table1[[#This Row],[Team]]) - 5,1,0)</f>
        <v>1</v>
      </c>
      <c r="AJ3928" cm="1">
        <f t="array" ref="AJ3928">MATCH(Table1[[#This Row],[Game_ID]],_xlfn.UNIQUE(_xlfn._xlws.FILTER(Table1[Game_ID],Table1[Team]=Table1[[#This Row],[Team]])),0)</f>
        <v>25</v>
      </c>
      <c r="AK3928">
        <f>IF(Table1[[#This Row],[Last5_Flag]]=1,1,0)</f>
        <v>1</v>
      </c>
      <c r="AL3928">
        <f>COUNTIFS(
    Table1[Player Name], Table1[[#This Row],[Player Name]],
    Table1[Position], Table1[[#This Row],[Position]]
)</f>
        <v>6</v>
      </c>
      <c r="AM3928" t="str" cm="1">
        <f t="array" ref="AM392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929" spans="1:39" x14ac:dyDescent="0.2">
      <c r="A3929" t="str">
        <f>TEXT(Table1[[#This Row],[Date]],"yyyymmdd") &amp; "_" &amp; (LEFT(D3929,3) &amp; "_" &amp; LEFT(E3929,3) &amp; "_" &amp; (Table1[[#This Row],[Game_no.]]))</f>
        <v>20260330_Poi_Fai_2</v>
      </c>
      <c r="B3929" s="1">
        <v>46111</v>
      </c>
      <c r="C3929" s="3">
        <v>2</v>
      </c>
      <c r="D3929" t="s">
        <v>245</v>
      </c>
      <c r="E3929" t="s">
        <v>168</v>
      </c>
      <c r="F3929" t="s">
        <v>168</v>
      </c>
      <c r="G3929" t="s">
        <v>245</v>
      </c>
      <c r="H3929" t="s">
        <v>180</v>
      </c>
      <c r="I3929" t="str">
        <f>TRIM(SUBSTITUTE(Table1[[#This Row],[Player]], " ", ""))</f>
        <v>A.Keilholz</v>
      </c>
      <c r="J3929">
        <v>3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f>L3929*1+P3929*2+Q3929*3+R3929*4</f>
        <v>0</v>
      </c>
      <c r="W3929" t="s">
        <v>52</v>
      </c>
      <c r="X3929" s="3">
        <v>9</v>
      </c>
      <c r="Y3929">
        <v>0</v>
      </c>
      <c r="AF3929">
        <f>Table1[[#This Row],[AB]]+Table1[[#This Row],[BB]]+Table1[[#This Row],[SF]]</f>
        <v>3</v>
      </c>
      <c r="AG3929">
        <f>Table1[[#This Row],[H]]+Table1[[#This Row],[BB]]</f>
        <v>0</v>
      </c>
      <c r="AH3929">
        <f>Table1[[#This Row],[H]]-Table1[[#This Row],[2B]]-Table1[[#This Row],[3B]]-Table1[[#This Row],[HR]]</f>
        <v>0</v>
      </c>
      <c r="AI3929" s="3">
        <f>IF(Table1[[#This Row],[Team_Game_Number]] &gt;_xlfn.MAXIFS(Table1[Team_Game_Number],Table1[Team],Table1[[#This Row],[Team]]) - 5,1,0)</f>
        <v>1</v>
      </c>
      <c r="AJ3929" cm="1">
        <f t="array" ref="AJ3929">MATCH(Table1[[#This Row],[Game_ID]],_xlfn.UNIQUE(_xlfn._xlws.FILTER(Table1[Game_ID],Table1[Team]=Table1[[#This Row],[Team]])),0)</f>
        <v>25</v>
      </c>
      <c r="AK3929">
        <f>IF(Table1[[#This Row],[Last5_Flag]]=1,1,0)</f>
        <v>1</v>
      </c>
      <c r="AL3929">
        <f>COUNTIFS(
    Table1[Player Name], Table1[[#This Row],[Player Name]],
    Table1[Position], Table1[[#This Row],[Position]]
)</f>
        <v>24</v>
      </c>
      <c r="AM3929" t="str" cm="1">
        <f t="array" ref="AM392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930" spans="1:39" x14ac:dyDescent="0.2">
      <c r="A3930" t="str">
        <f>TEXT(Table1[[#This Row],[Date]],"yyyymmdd") &amp; "_" &amp; (LEFT(D3930,3) &amp; "_" &amp; LEFT(E3930,3) &amp; "_" &amp; (Table1[[#This Row],[Game_no.]]))</f>
        <v>20260330_Poi_Fai_2</v>
      </c>
      <c r="B3930" s="1">
        <v>46111</v>
      </c>
      <c r="C3930" s="3">
        <v>2</v>
      </c>
      <c r="D3930" t="s">
        <v>245</v>
      </c>
      <c r="E3930" t="s">
        <v>168</v>
      </c>
      <c r="F3930" t="s">
        <v>168</v>
      </c>
      <c r="G3930" t="s">
        <v>245</v>
      </c>
      <c r="H3930" t="s">
        <v>217</v>
      </c>
      <c r="I3930" t="str">
        <f>TRIM(SUBSTITUTE(Table1[[#This Row],[Player]], " ", ""))</f>
        <v>C.Morey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f>L3930*1+P3930*2+Q3930*3+R3930*4</f>
        <v>0</v>
      </c>
      <c r="W3930" t="s">
        <v>58</v>
      </c>
      <c r="X3930" s="3"/>
      <c r="Y3930">
        <v>0</v>
      </c>
      <c r="Z3930">
        <v>7</v>
      </c>
      <c r="AA3930">
        <v>5</v>
      </c>
      <c r="AB3930">
        <v>1</v>
      </c>
      <c r="AC3930">
        <v>1</v>
      </c>
      <c r="AD3930">
        <v>3</v>
      </c>
      <c r="AE3930">
        <v>4</v>
      </c>
      <c r="AF3930">
        <f>Table1[[#This Row],[AB]]+Table1[[#This Row],[BB]]+Table1[[#This Row],[SF]]</f>
        <v>0</v>
      </c>
      <c r="AG3930">
        <f>Table1[[#This Row],[H]]+Table1[[#This Row],[BB]]</f>
        <v>0</v>
      </c>
      <c r="AH3930">
        <f>Table1[[#This Row],[H]]-Table1[[#This Row],[2B]]-Table1[[#This Row],[3B]]-Table1[[#This Row],[HR]]</f>
        <v>0</v>
      </c>
      <c r="AI3930" s="3">
        <f>IF(Table1[[#This Row],[Team_Game_Number]] &gt;_xlfn.MAXIFS(Table1[Team_Game_Number],Table1[Team],Table1[[#This Row],[Team]]) - 5,1,0)</f>
        <v>1</v>
      </c>
      <c r="AJ3930" cm="1">
        <f t="array" ref="AJ3930">MATCH(Table1[[#This Row],[Game_ID]],_xlfn.UNIQUE(_xlfn._xlws.FILTER(Table1[Game_ID],Table1[Team]=Table1[[#This Row],[Team]])),0)</f>
        <v>25</v>
      </c>
      <c r="AK3930">
        <f>IF(Table1[[#This Row],[Last5_Flag]]=1,1,0)</f>
        <v>1</v>
      </c>
      <c r="AL3930">
        <f>COUNTIFS(
    Table1[Player Name], Table1[[#This Row],[Player Name]],
    Table1[Position], Table1[[#This Row],[Position]]
)</f>
        <v>12</v>
      </c>
      <c r="AM3930" t="str" cm="1">
        <f t="array" ref="AM393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  <row r="3931" spans="1:39" x14ac:dyDescent="0.2">
      <c r="A3931" t="str">
        <f>TEXT(Table1[[#This Row],[Date]],"yyyymmdd") &amp; "_" &amp; (LEFT(D3931,3) &amp; "_" &amp; LEFT(E3931,3) &amp; "_" &amp; (Table1[[#This Row],[Game_no.]]))</f>
        <v>20260330_Poi_Fai_2</v>
      </c>
      <c r="B3931" s="1">
        <v>46111</v>
      </c>
      <c r="C3931" s="3">
        <v>2</v>
      </c>
      <c r="D3931" t="s">
        <v>245</v>
      </c>
      <c r="E3931" t="s">
        <v>168</v>
      </c>
      <c r="F3931" t="s">
        <v>245</v>
      </c>
      <c r="G3931" t="s">
        <v>168</v>
      </c>
      <c r="H3931" t="s">
        <v>246</v>
      </c>
      <c r="I3931" t="str">
        <f>TRIM(SUBSTITUTE(Table1[[#This Row],[Player]], " ", ""))</f>
        <v>M.Arndt</v>
      </c>
      <c r="J3931">
        <v>3</v>
      </c>
      <c r="K3931">
        <v>0</v>
      </c>
      <c r="L3931">
        <v>2</v>
      </c>
      <c r="M3931">
        <v>0</v>
      </c>
      <c r="N3931">
        <v>1</v>
      </c>
      <c r="O3931">
        <v>1</v>
      </c>
      <c r="P3931">
        <v>0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f t="shared" ref="V3931:V3939" si="164">L3931*1+P3931*2+Q3931*3+R3931*4</f>
        <v>2</v>
      </c>
      <c r="W3931" t="s">
        <v>57</v>
      </c>
      <c r="X3931" s="3">
        <v>1</v>
      </c>
      <c r="Y3931">
        <v>0</v>
      </c>
      <c r="AF3931">
        <f>Table1[[#This Row],[AB]]+Table1[[#This Row],[BB]]+Table1[[#This Row],[SF]]</f>
        <v>4</v>
      </c>
      <c r="AG3931">
        <f>Table1[[#This Row],[H]]+Table1[[#This Row],[BB]]</f>
        <v>3</v>
      </c>
      <c r="AH3931">
        <f>Table1[[#This Row],[H]]-Table1[[#This Row],[2B]]-Table1[[#This Row],[3B]]-Table1[[#This Row],[HR]]</f>
        <v>2</v>
      </c>
      <c r="AI3931" s="3">
        <f>IF(Table1[[#This Row],[Team_Game_Number]] &gt;_xlfn.MAXIFS(Table1[Team_Game_Number],Table1[Team],Table1[[#This Row],[Team]]) - 5,1,0)</f>
        <v>1</v>
      </c>
      <c r="AJ3931" cm="1">
        <f t="array" ref="AJ3931">MATCH(Table1[[#This Row],[Game_ID]],_xlfn.UNIQUE(_xlfn._xlws.FILTER(Table1[Game_ID],Table1[Team]=Table1[[#This Row],[Team]])),0)</f>
        <v>21</v>
      </c>
      <c r="AK3931">
        <f>IF(Table1[[#This Row],[Last5_Flag]]=1,1,0)</f>
        <v>1</v>
      </c>
      <c r="AL3931">
        <f>COUNTIFS(
    Table1[Player Name], Table1[[#This Row],[Player Name]],
    Table1[Position], Table1[[#This Row],[Position]]
)</f>
        <v>23</v>
      </c>
      <c r="AM3931" t="str" cm="1">
        <f t="array" ref="AM3931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CF</v>
      </c>
    </row>
    <row r="3932" spans="1:39" x14ac:dyDescent="0.2">
      <c r="A3932" t="str">
        <f>TEXT(Table1[[#This Row],[Date]],"yyyymmdd") &amp; "_" &amp; (LEFT(D3932,3) &amp; "_" &amp; LEFT(E3932,3) &amp; "_" &amp; (Table1[[#This Row],[Game_no.]]))</f>
        <v>20260330_Poi_Fai_2</v>
      </c>
      <c r="B3932" s="1">
        <v>46111</v>
      </c>
      <c r="C3932" s="3">
        <v>2</v>
      </c>
      <c r="D3932" t="s">
        <v>245</v>
      </c>
      <c r="E3932" t="s">
        <v>168</v>
      </c>
      <c r="F3932" t="s">
        <v>245</v>
      </c>
      <c r="G3932" t="s">
        <v>168</v>
      </c>
      <c r="H3932" t="s">
        <v>247</v>
      </c>
      <c r="I3932" t="str">
        <f>TRIM(SUBSTITUTE(Table1[[#This Row],[Player]], " ", ""))</f>
        <v>C.Mann</v>
      </c>
      <c r="J3932">
        <v>2</v>
      </c>
      <c r="K3932">
        <v>0</v>
      </c>
      <c r="L3932">
        <v>1</v>
      </c>
      <c r="M3932">
        <v>0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f t="shared" si="164"/>
        <v>1</v>
      </c>
      <c r="W3932" t="s">
        <v>7</v>
      </c>
      <c r="X3932" s="3">
        <v>2</v>
      </c>
      <c r="Y3932">
        <v>0</v>
      </c>
      <c r="AF3932">
        <f>Table1[[#This Row],[AB]]+Table1[[#This Row],[BB]]+Table1[[#This Row],[SF]]</f>
        <v>3</v>
      </c>
      <c r="AG3932">
        <f>Table1[[#This Row],[H]]+Table1[[#This Row],[BB]]</f>
        <v>2</v>
      </c>
      <c r="AH3932">
        <f>Table1[[#This Row],[H]]-Table1[[#This Row],[2B]]-Table1[[#This Row],[3B]]-Table1[[#This Row],[HR]]</f>
        <v>1</v>
      </c>
      <c r="AI3932" s="3">
        <f>IF(Table1[[#This Row],[Team_Game_Number]] &gt;_xlfn.MAXIFS(Table1[Team_Game_Number],Table1[Team],Table1[[#This Row],[Team]]) - 5,1,0)</f>
        <v>1</v>
      </c>
      <c r="AJ3932" cm="1">
        <f t="array" ref="AJ3932">MATCH(Table1[[#This Row],[Game_ID]],_xlfn.UNIQUE(_xlfn._xlws.FILTER(Table1[Game_ID],Table1[Team]=Table1[[#This Row],[Team]])),0)</f>
        <v>21</v>
      </c>
      <c r="AK3932">
        <f>IF(Table1[[#This Row],[Last5_Flag]]=1,1,0)</f>
        <v>1</v>
      </c>
      <c r="AL3932">
        <f>COUNTIFS(
    Table1[Player Name], Table1[[#This Row],[Player Name]],
    Table1[Position], Table1[[#This Row],[Position]]
)</f>
        <v>7</v>
      </c>
      <c r="AM3932" t="str" cm="1">
        <f t="array" ref="AM3932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933" spans="1:39" x14ac:dyDescent="0.2">
      <c r="A3933" t="str">
        <f>TEXT(Table1[[#This Row],[Date]],"yyyymmdd") &amp; "_" &amp; (LEFT(D3933,3) &amp; "_" &amp; LEFT(E3933,3) &amp; "_" &amp; (Table1[[#This Row],[Game_no.]]))</f>
        <v>20260330_Poi_Fai_2</v>
      </c>
      <c r="B3933" s="1">
        <v>46111</v>
      </c>
      <c r="C3933" s="3">
        <v>2</v>
      </c>
      <c r="D3933" t="s">
        <v>245</v>
      </c>
      <c r="E3933" t="s">
        <v>168</v>
      </c>
      <c r="F3933" t="s">
        <v>245</v>
      </c>
      <c r="G3933" t="s">
        <v>168</v>
      </c>
      <c r="H3933" t="s">
        <v>257</v>
      </c>
      <c r="I3933" t="str">
        <f>TRIM(SUBSTITUTE(Table1[[#This Row],[Player]], " ", ""))</f>
        <v>A.Hubble</v>
      </c>
      <c r="J3933">
        <v>2</v>
      </c>
      <c r="K3933">
        <v>0</v>
      </c>
      <c r="L3933">
        <v>0</v>
      </c>
      <c r="M3933">
        <v>0</v>
      </c>
      <c r="N3933">
        <v>0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f t="shared" si="164"/>
        <v>0</v>
      </c>
      <c r="W3933" t="s">
        <v>50</v>
      </c>
      <c r="X3933" s="3">
        <v>3</v>
      </c>
      <c r="Y3933">
        <v>0</v>
      </c>
      <c r="AF3933">
        <f>Table1[[#This Row],[AB]]+Table1[[#This Row],[BB]]+Table1[[#This Row],[SF]]</f>
        <v>2</v>
      </c>
      <c r="AG3933">
        <f>Table1[[#This Row],[H]]+Table1[[#This Row],[BB]]</f>
        <v>0</v>
      </c>
      <c r="AH3933">
        <f>Table1[[#This Row],[H]]-Table1[[#This Row],[2B]]-Table1[[#This Row],[3B]]-Table1[[#This Row],[HR]]</f>
        <v>0</v>
      </c>
      <c r="AI3933" s="3">
        <f>IF(Table1[[#This Row],[Team_Game_Number]] &gt;_xlfn.MAXIFS(Table1[Team_Game_Number],Table1[Team],Table1[[#This Row],[Team]]) - 5,1,0)</f>
        <v>1</v>
      </c>
      <c r="AJ3933" cm="1">
        <f t="array" ref="AJ3933">MATCH(Table1[[#This Row],[Game_ID]],_xlfn.UNIQUE(_xlfn._xlws.FILTER(Table1[Game_ID],Table1[Team]=Table1[[#This Row],[Team]])),0)</f>
        <v>21</v>
      </c>
      <c r="AK3933">
        <f>IF(Table1[[#This Row],[Last5_Flag]]=1,1,0)</f>
        <v>1</v>
      </c>
      <c r="AL3933">
        <f>COUNTIFS(
    Table1[Player Name], Table1[[#This Row],[Player Name]],
    Table1[Position], Table1[[#This Row],[Position]]
)</f>
        <v>5</v>
      </c>
      <c r="AM3933" t="str" cm="1">
        <f t="array" ref="AM3933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934" spans="1:39" x14ac:dyDescent="0.2">
      <c r="A3934" t="str">
        <f>TEXT(Table1[[#This Row],[Date]],"yyyymmdd") &amp; "_" &amp; (LEFT(D3934,3) &amp; "_" &amp; LEFT(E3934,3) &amp; "_" &amp; (Table1[[#This Row],[Game_no.]]))</f>
        <v>20260330_Poi_Fai_2</v>
      </c>
      <c r="B3934" s="1">
        <v>46111</v>
      </c>
      <c r="C3934" s="3">
        <v>2</v>
      </c>
      <c r="D3934" t="s">
        <v>245</v>
      </c>
      <c r="E3934" t="s">
        <v>168</v>
      </c>
      <c r="F3934" t="s">
        <v>245</v>
      </c>
      <c r="G3934" t="s">
        <v>168</v>
      </c>
      <c r="H3934" t="s">
        <v>248</v>
      </c>
      <c r="I3934" t="str">
        <f>TRIM(SUBSTITUTE(Table1[[#This Row],[Player]], " ", ""))</f>
        <v>E.Henry</v>
      </c>
      <c r="J3934">
        <v>3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f t="shared" si="164"/>
        <v>0</v>
      </c>
      <c r="W3934" t="s">
        <v>53</v>
      </c>
      <c r="X3934" s="3">
        <v>4</v>
      </c>
      <c r="Y3934">
        <v>0</v>
      </c>
      <c r="AF3934">
        <f>Table1[[#This Row],[AB]]+Table1[[#This Row],[BB]]+Table1[[#This Row],[SF]]</f>
        <v>3</v>
      </c>
      <c r="AG3934">
        <f>Table1[[#This Row],[H]]+Table1[[#This Row],[BB]]</f>
        <v>0</v>
      </c>
      <c r="AH3934">
        <f>Table1[[#This Row],[H]]-Table1[[#This Row],[2B]]-Table1[[#This Row],[3B]]-Table1[[#This Row],[HR]]</f>
        <v>0</v>
      </c>
      <c r="AI3934" s="3">
        <f>IF(Table1[[#This Row],[Team_Game_Number]] &gt;_xlfn.MAXIFS(Table1[Team_Game_Number],Table1[Team],Table1[[#This Row],[Team]]) - 5,1,0)</f>
        <v>1</v>
      </c>
      <c r="AJ3934" cm="1">
        <f t="array" ref="AJ3934">MATCH(Table1[[#This Row],[Game_ID]],_xlfn.UNIQUE(_xlfn._xlws.FILTER(Table1[Game_ID],Table1[Team]=Table1[[#This Row],[Team]])),0)</f>
        <v>21</v>
      </c>
      <c r="AK3934">
        <f>IF(Table1[[#This Row],[Last5_Flag]]=1,1,0)</f>
        <v>1</v>
      </c>
      <c r="AL3934">
        <f>COUNTIFS(
    Table1[Player Name], Table1[[#This Row],[Player Name]],
    Table1[Position], Table1[[#This Row],[Position]]
)</f>
        <v>13</v>
      </c>
      <c r="AM3934" t="str" cm="1">
        <f t="array" ref="AM3934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LF</v>
      </c>
    </row>
    <row r="3935" spans="1:39" x14ac:dyDescent="0.2">
      <c r="A3935" t="str">
        <f>TEXT(Table1[[#This Row],[Date]],"yyyymmdd") &amp; "_" &amp; (LEFT(D3935,3) &amp; "_" &amp; LEFT(E3935,3) &amp; "_" &amp; (Table1[[#This Row],[Game_no.]]))</f>
        <v>20260330_Poi_Fai_2</v>
      </c>
      <c r="B3935" s="1">
        <v>46111</v>
      </c>
      <c r="C3935" s="3">
        <v>2</v>
      </c>
      <c r="D3935" t="s">
        <v>245</v>
      </c>
      <c r="E3935" t="s">
        <v>168</v>
      </c>
      <c r="F3935" t="s">
        <v>245</v>
      </c>
      <c r="G3935" t="s">
        <v>168</v>
      </c>
      <c r="H3935" t="s">
        <v>251</v>
      </c>
      <c r="I3935" t="str">
        <f>TRIM(SUBSTITUTE(Table1[[#This Row],[Player]], " ", ""))</f>
        <v>S.Cope</v>
      </c>
      <c r="J3935">
        <v>3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f t="shared" si="164"/>
        <v>0</v>
      </c>
      <c r="W3935" t="s">
        <v>48</v>
      </c>
      <c r="X3935" s="3">
        <v>5</v>
      </c>
      <c r="Y3935">
        <v>0</v>
      </c>
      <c r="AF3935">
        <f>Table1[[#This Row],[AB]]+Table1[[#This Row],[BB]]+Table1[[#This Row],[SF]]</f>
        <v>3</v>
      </c>
      <c r="AG3935">
        <f>Table1[[#This Row],[H]]+Table1[[#This Row],[BB]]</f>
        <v>0</v>
      </c>
      <c r="AH3935">
        <f>Table1[[#This Row],[H]]-Table1[[#This Row],[2B]]-Table1[[#This Row],[3B]]-Table1[[#This Row],[HR]]</f>
        <v>0</v>
      </c>
      <c r="AI3935" s="3">
        <f>IF(Table1[[#This Row],[Team_Game_Number]] &gt;_xlfn.MAXIFS(Table1[Team_Game_Number],Table1[Team],Table1[[#This Row],[Team]]) - 5,1,0)</f>
        <v>1</v>
      </c>
      <c r="AJ3935" cm="1">
        <f t="array" ref="AJ3935">MATCH(Table1[[#This Row],[Game_ID]],_xlfn.UNIQUE(_xlfn._xlws.FILTER(Table1[Game_ID],Table1[Team]=Table1[[#This Row],[Team]])),0)</f>
        <v>21</v>
      </c>
      <c r="AK3935">
        <f>IF(Table1[[#This Row],[Last5_Flag]]=1,1,0)</f>
        <v>1</v>
      </c>
      <c r="AL3935">
        <f>COUNTIFS(
    Table1[Player Name], Table1[[#This Row],[Player Name]],
    Table1[Position], Table1[[#This Row],[Position]]
)</f>
        <v>12</v>
      </c>
      <c r="AM3935" t="str" cm="1">
        <f t="array" ref="AM3935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SS</v>
      </c>
    </row>
    <row r="3936" spans="1:39" x14ac:dyDescent="0.2">
      <c r="A3936" t="str">
        <f>TEXT(Table1[[#This Row],[Date]],"yyyymmdd") &amp; "_" &amp; (LEFT(D3936,3) &amp; "_" &amp; LEFT(E3936,3) &amp; "_" &amp; (Table1[[#This Row],[Game_no.]]))</f>
        <v>20260330_Poi_Fai_2</v>
      </c>
      <c r="B3936" s="1">
        <v>46111</v>
      </c>
      <c r="C3936" s="3">
        <v>2</v>
      </c>
      <c r="D3936" t="s">
        <v>245</v>
      </c>
      <c r="E3936" t="s">
        <v>168</v>
      </c>
      <c r="F3936" t="s">
        <v>245</v>
      </c>
      <c r="G3936" t="s">
        <v>168</v>
      </c>
      <c r="H3936" t="s">
        <v>254</v>
      </c>
      <c r="I3936" t="str">
        <f>TRIM(SUBSTITUTE(Table1[[#This Row],[Player]], " ", ""))</f>
        <v>J.Hess</v>
      </c>
      <c r="J3936">
        <v>2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f t="shared" si="164"/>
        <v>0</v>
      </c>
      <c r="W3936" t="s">
        <v>43</v>
      </c>
      <c r="X3936" s="3">
        <v>6</v>
      </c>
      <c r="Y3936">
        <v>0</v>
      </c>
      <c r="AF3936">
        <f>Table1[[#This Row],[AB]]+Table1[[#This Row],[BB]]+Table1[[#This Row],[SF]]</f>
        <v>2</v>
      </c>
      <c r="AG3936">
        <f>Table1[[#This Row],[H]]+Table1[[#This Row],[BB]]</f>
        <v>0</v>
      </c>
      <c r="AH3936">
        <f>Table1[[#This Row],[H]]-Table1[[#This Row],[2B]]-Table1[[#This Row],[3B]]-Table1[[#This Row],[HR]]</f>
        <v>0</v>
      </c>
      <c r="AI3936" s="3">
        <f>IF(Table1[[#This Row],[Team_Game_Number]] &gt;_xlfn.MAXIFS(Table1[Team_Game_Number],Table1[Team],Table1[[#This Row],[Team]]) - 5,1,0)</f>
        <v>1</v>
      </c>
      <c r="AJ3936" cm="1">
        <f t="array" ref="AJ3936">MATCH(Table1[[#This Row],[Game_ID]],_xlfn.UNIQUE(_xlfn._xlws.FILTER(Table1[Game_ID],Table1[Team]=Table1[[#This Row],[Team]])),0)</f>
        <v>21</v>
      </c>
      <c r="AK3936">
        <f>IF(Table1[[#This Row],[Last5_Flag]]=1,1,0)</f>
        <v>1</v>
      </c>
      <c r="AL3936">
        <f>COUNTIFS(
    Table1[Player Name], Table1[[#This Row],[Player Name]],
    Table1[Position], Table1[[#This Row],[Position]]
)</f>
        <v>21</v>
      </c>
      <c r="AM3936" t="str" cm="1">
        <f t="array" ref="AM3936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1B</v>
      </c>
    </row>
    <row r="3937" spans="1:39" x14ac:dyDescent="0.2">
      <c r="A3937" t="str">
        <f>TEXT(Table1[[#This Row],[Date]],"yyyymmdd") &amp; "_" &amp; (LEFT(D3937,3) &amp; "_" &amp; LEFT(E3937,3) &amp; "_" &amp; (Table1[[#This Row],[Game_no.]]))</f>
        <v>20260330_Poi_Fai_2</v>
      </c>
      <c r="B3937" s="1">
        <v>46111</v>
      </c>
      <c r="C3937" s="3">
        <v>2</v>
      </c>
      <c r="D3937" t="s">
        <v>245</v>
      </c>
      <c r="E3937" t="s">
        <v>168</v>
      </c>
      <c r="F3937" t="s">
        <v>245</v>
      </c>
      <c r="G3937" t="s">
        <v>168</v>
      </c>
      <c r="H3937" t="s">
        <v>349</v>
      </c>
      <c r="I3937" t="str">
        <f>TRIM(SUBSTITUTE(Table1[[#This Row],[Player]], " ", ""))</f>
        <v>G.Labrie</v>
      </c>
      <c r="J3937">
        <v>2</v>
      </c>
      <c r="K3937">
        <v>1</v>
      </c>
      <c r="L3937">
        <v>1</v>
      </c>
      <c r="M3937">
        <v>0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f t="shared" si="164"/>
        <v>1</v>
      </c>
      <c r="W3937" t="s">
        <v>8</v>
      </c>
      <c r="X3937" s="3">
        <v>7</v>
      </c>
      <c r="Y3937">
        <v>0</v>
      </c>
      <c r="AF3937">
        <f>Table1[[#This Row],[AB]]+Table1[[#This Row],[BB]]+Table1[[#This Row],[SF]]</f>
        <v>3</v>
      </c>
      <c r="AG3937">
        <f>Table1[[#This Row],[H]]+Table1[[#This Row],[BB]]</f>
        <v>2</v>
      </c>
      <c r="AH3937">
        <f>Table1[[#This Row],[H]]-Table1[[#This Row],[2B]]-Table1[[#This Row],[3B]]-Table1[[#This Row],[HR]]</f>
        <v>1</v>
      </c>
      <c r="AI3937" s="3">
        <f>IF(Table1[[#This Row],[Team_Game_Number]] &gt;_xlfn.MAXIFS(Table1[Team_Game_Number],Table1[Team],Table1[[#This Row],[Team]]) - 5,1,0)</f>
        <v>1</v>
      </c>
      <c r="AJ3937" cm="1">
        <f t="array" ref="AJ3937">MATCH(Table1[[#This Row],[Game_ID]],_xlfn.UNIQUE(_xlfn._xlws.FILTER(Table1[Game_ID],Table1[Team]=Table1[[#This Row],[Team]])),0)</f>
        <v>21</v>
      </c>
      <c r="AK3937">
        <f>IF(Table1[[#This Row],[Last5_Flag]]=1,1,0)</f>
        <v>1</v>
      </c>
      <c r="AL3937">
        <f>COUNTIFS(
    Table1[Player Name], Table1[[#This Row],[Player Name]],
    Table1[Position], Table1[[#This Row],[Position]]
)</f>
        <v>20</v>
      </c>
      <c r="AM3937" t="str" cm="1">
        <f t="array" ref="AM3937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3B</v>
      </c>
    </row>
    <row r="3938" spans="1:39" x14ac:dyDescent="0.2">
      <c r="A3938" t="str">
        <f>TEXT(Table1[[#This Row],[Date]],"yyyymmdd") &amp; "_" &amp; (LEFT(D3938,3) &amp; "_" &amp; LEFT(E3938,3) &amp; "_" &amp; (Table1[[#This Row],[Game_no.]]))</f>
        <v>20260330_Poi_Fai_2</v>
      </c>
      <c r="B3938" s="1">
        <v>46111</v>
      </c>
      <c r="C3938" s="3">
        <v>2</v>
      </c>
      <c r="D3938" t="s">
        <v>245</v>
      </c>
      <c r="E3938" t="s">
        <v>168</v>
      </c>
      <c r="F3938" t="s">
        <v>245</v>
      </c>
      <c r="G3938" t="s">
        <v>168</v>
      </c>
      <c r="H3938" t="s">
        <v>260</v>
      </c>
      <c r="I3938" t="str">
        <f>TRIM(SUBSTITUTE(Table1[[#This Row],[Player]], " ", ""))</f>
        <v>P.Haller</v>
      </c>
      <c r="J3938">
        <v>3</v>
      </c>
      <c r="K3938">
        <v>0</v>
      </c>
      <c r="L3938">
        <v>1</v>
      </c>
      <c r="M3938">
        <v>1</v>
      </c>
      <c r="N3938">
        <v>0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f t="shared" si="164"/>
        <v>1</v>
      </c>
      <c r="W3938" t="s">
        <v>52</v>
      </c>
      <c r="X3938" s="3">
        <v>8</v>
      </c>
      <c r="Y3938">
        <v>0</v>
      </c>
      <c r="AF3938">
        <f>Table1[[#This Row],[AB]]+Table1[[#This Row],[BB]]+Table1[[#This Row],[SF]]</f>
        <v>3</v>
      </c>
      <c r="AG3938">
        <f>Table1[[#This Row],[H]]+Table1[[#This Row],[BB]]</f>
        <v>1</v>
      </c>
      <c r="AH3938">
        <f>Table1[[#This Row],[H]]-Table1[[#This Row],[2B]]-Table1[[#This Row],[3B]]-Table1[[#This Row],[HR]]</f>
        <v>1</v>
      </c>
      <c r="AI3938" s="3">
        <f>IF(Table1[[#This Row],[Team_Game_Number]] &gt;_xlfn.MAXIFS(Table1[Team_Game_Number],Table1[Team],Table1[[#This Row],[Team]]) - 5,1,0)</f>
        <v>1</v>
      </c>
      <c r="AJ3938" cm="1">
        <f t="array" ref="AJ3938">MATCH(Table1[[#This Row],[Game_ID]],_xlfn.UNIQUE(_xlfn._xlws.FILTER(Table1[Game_ID],Table1[Team]=Table1[[#This Row],[Team]])),0)</f>
        <v>21</v>
      </c>
      <c r="AK3938">
        <f>IF(Table1[[#This Row],[Last5_Flag]]=1,1,0)</f>
        <v>1</v>
      </c>
      <c r="AL3938">
        <f>COUNTIFS(
    Table1[Player Name], Table1[[#This Row],[Player Name]],
    Table1[Position], Table1[[#This Row],[Position]]
)</f>
        <v>11</v>
      </c>
      <c r="AM3938" t="str" cm="1">
        <f t="array" ref="AM3938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C</v>
      </c>
    </row>
    <row r="3939" spans="1:39" x14ac:dyDescent="0.2">
      <c r="A3939" t="str">
        <f>TEXT(Table1[[#This Row],[Date]],"yyyymmdd") &amp; "_" &amp; (LEFT(D3939,3) &amp; "_" &amp; LEFT(E3939,3) &amp; "_" &amp; (Table1[[#This Row],[Game_no.]]))</f>
        <v>20260330_Poi_Fai_2</v>
      </c>
      <c r="B3939" s="1">
        <v>46111</v>
      </c>
      <c r="C3939" s="3">
        <v>2</v>
      </c>
      <c r="D3939" t="s">
        <v>245</v>
      </c>
      <c r="E3939" t="s">
        <v>168</v>
      </c>
      <c r="F3939" t="s">
        <v>245</v>
      </c>
      <c r="G3939" t="s">
        <v>168</v>
      </c>
      <c r="H3939" t="s">
        <v>252</v>
      </c>
      <c r="I3939" t="str">
        <f>TRIM(SUBSTITUTE(Table1[[#This Row],[Player]], " ", ""))</f>
        <v>K.Fabiano</v>
      </c>
      <c r="J3939">
        <v>2</v>
      </c>
      <c r="K3939">
        <v>0</v>
      </c>
      <c r="L3939">
        <v>0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f t="shared" si="164"/>
        <v>0</v>
      </c>
      <c r="W3939" t="s">
        <v>54</v>
      </c>
      <c r="X3939" s="3">
        <v>9</v>
      </c>
      <c r="Y3939">
        <v>0</v>
      </c>
      <c r="AF3939">
        <f>Table1[[#This Row],[AB]]+Table1[[#This Row],[BB]]+Table1[[#This Row],[SF]]</f>
        <v>2</v>
      </c>
      <c r="AG3939">
        <f>Table1[[#This Row],[H]]+Table1[[#This Row],[BB]]</f>
        <v>0</v>
      </c>
      <c r="AH3939">
        <f>Table1[[#This Row],[H]]-Table1[[#This Row],[2B]]-Table1[[#This Row],[3B]]-Table1[[#This Row],[HR]]</f>
        <v>0</v>
      </c>
      <c r="AI3939" s="3">
        <f>IF(Table1[[#This Row],[Team_Game_Number]] &gt;_xlfn.MAXIFS(Table1[Team_Game_Number],Table1[Team],Table1[[#This Row],[Team]]) - 5,1,0)</f>
        <v>1</v>
      </c>
      <c r="AJ3939" cm="1">
        <f t="array" ref="AJ3939">MATCH(Table1[[#This Row],[Game_ID]],_xlfn.UNIQUE(_xlfn._xlws.FILTER(Table1[Game_ID],Table1[Team]=Table1[[#This Row],[Team]])),0)</f>
        <v>21</v>
      </c>
      <c r="AK3939">
        <f>IF(Table1[[#This Row],[Last5_Flag]]=1,1,0)</f>
        <v>1</v>
      </c>
      <c r="AL3939">
        <f>COUNTIFS(
    Table1[Player Name], Table1[[#This Row],[Player Name]],
    Table1[Position], Table1[[#This Row],[Position]]
)</f>
        <v>21</v>
      </c>
      <c r="AM3939" t="str" cm="1">
        <f t="array" ref="AM3939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RF</v>
      </c>
    </row>
    <row r="3940" spans="1:39" x14ac:dyDescent="0.2">
      <c r="A3940" t="str">
        <f>TEXT(Table1[[#This Row],[Date]],"yyyymmdd") &amp; "_" &amp; (LEFT(D3940,3) &amp; "_" &amp; LEFT(E3940,3) &amp; "_" &amp; (Table1[[#This Row],[Game_no.]]))</f>
        <v>20260330_Poi_Fai_2</v>
      </c>
      <c r="B3940" s="1">
        <v>46111</v>
      </c>
      <c r="C3940" s="3">
        <v>2</v>
      </c>
      <c r="D3940" t="s">
        <v>245</v>
      </c>
      <c r="E3940" t="s">
        <v>168</v>
      </c>
      <c r="F3940" t="s">
        <v>245</v>
      </c>
      <c r="G3940" t="s">
        <v>168</v>
      </c>
      <c r="H3940" t="s">
        <v>259</v>
      </c>
      <c r="I3940" t="str">
        <f>TRIM(SUBSTITUTE(Table1[[#This Row],[Player]], " ", ""))</f>
        <v>J.Johnson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f>L3940*1+P3940*2+Q3940*3+R3940*4</f>
        <v>0</v>
      </c>
      <c r="W3940" t="s">
        <v>58</v>
      </c>
      <c r="X3940" s="3"/>
      <c r="Y3940">
        <v>0</v>
      </c>
      <c r="Z3940">
        <v>7</v>
      </c>
      <c r="AA3940">
        <v>14</v>
      </c>
      <c r="AB3940">
        <v>4</v>
      </c>
      <c r="AC3940">
        <v>4</v>
      </c>
      <c r="AD3940">
        <v>2</v>
      </c>
      <c r="AE3940">
        <v>3</v>
      </c>
      <c r="AF3940">
        <f>Table1[[#This Row],[AB]]+Table1[[#This Row],[BB]]+Table1[[#This Row],[SF]]</f>
        <v>0</v>
      </c>
      <c r="AG3940">
        <f>Table1[[#This Row],[H]]+Table1[[#This Row],[BB]]</f>
        <v>0</v>
      </c>
      <c r="AH3940">
        <f>Table1[[#This Row],[H]]-Table1[[#This Row],[2B]]-Table1[[#This Row],[3B]]-Table1[[#This Row],[HR]]</f>
        <v>0</v>
      </c>
      <c r="AI3940" s="3">
        <f>IF(Table1[[#This Row],[Team_Game_Number]] &gt;_xlfn.MAXIFS(Table1[Team_Game_Number],Table1[Team],Table1[[#This Row],[Team]]) - 5,1,0)</f>
        <v>1</v>
      </c>
      <c r="AJ3940" cm="1">
        <f t="array" ref="AJ3940">MATCH(Table1[[#This Row],[Game_ID]],_xlfn.UNIQUE(_xlfn._xlws.FILTER(Table1[Game_ID],Table1[Team]=Table1[[#This Row],[Team]])),0)</f>
        <v>21</v>
      </c>
      <c r="AK3940">
        <f>IF(Table1[[#This Row],[Last5_Flag]]=1,1,0)</f>
        <v>1</v>
      </c>
      <c r="AL3940">
        <f>COUNTIFS(
    Table1[Player Name], Table1[[#This Row],[Player Name]],
    Table1[Position], Table1[[#This Row],[Position]]
)</f>
        <v>11</v>
      </c>
      <c r="AM3940" t="str" cm="1">
        <f t="array" ref="AM3940">IFERROR(
    _xlfn.LET(
        _xlpm.player, Table1[[#This Row],[Player Name]],
        _xlpm.uPos, _xlfn.UNIQUE(_xlfn._xlws.FILTER(Table1[Position], Table1[Player Name]=_xlpm.player)),
        _xlpm.counts, _xlfn.MAP(_xlpm.uPos, _xlfn.LAMBDA(_xlpm.p, COUNTIFS(Table1[Player Name], _xlpm.player, Table1[Position], _xlpm.p))),
        INDEX(_xlpm.uPos, MATCH(MAX(_xlpm.counts), _xlpm.counts, 0))
    ),
"N/A")</f>
        <v>P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0D6E-1B9F-704D-912E-FD686F02602C}">
  <dimension ref="A1:E3940"/>
  <sheetViews>
    <sheetView workbookViewId="0">
      <selection sqref="A1:E2348"/>
    </sheetView>
  </sheetViews>
  <sheetFormatPr baseColWidth="10" defaultRowHeight="16" x14ac:dyDescent="0.2"/>
  <sheetData>
    <row r="1" spans="1:5" x14ac:dyDescent="0.2">
      <c r="A1" s="5" t="s">
        <v>19</v>
      </c>
      <c r="B1" s="5" t="s">
        <v>435</v>
      </c>
      <c r="C1" s="5" t="s">
        <v>4</v>
      </c>
      <c r="D1" s="5" t="s">
        <v>433</v>
      </c>
      <c r="E1" s="5" t="s">
        <v>440</v>
      </c>
    </row>
    <row r="2" spans="1:5" x14ac:dyDescent="0.2">
      <c r="A2" t="str" cm="1">
        <f t="array" ref="A2:A3940">Table1[Team]</f>
        <v>D&amp;E</v>
      </c>
      <c r="B2" s="3" cm="1">
        <f t="array" ref="B2:B3940">Table1[Batting_Spot]</f>
        <v>1</v>
      </c>
      <c r="C2" t="str" cm="1">
        <f t="array" ref="C2:C3940">Table1[Player]</f>
        <v>C.Dobbs</v>
      </c>
      <c r="D2" s="3" cm="1">
        <f t="array" ref="D2:D3940">Table1[Last5_Flag]</f>
        <v>0</v>
      </c>
      <c r="E2">
        <f>COUNTIFS(Table1[Team], A2, Table1[Batting_Spot], B2, Table1[Player], C2, Table1[Last5_Flag], D2)</f>
        <v>1</v>
      </c>
    </row>
    <row r="3" spans="1:5" x14ac:dyDescent="0.2">
      <c r="A3" t="str">
        <v>D&amp;E</v>
      </c>
      <c r="B3">
        <v>2</v>
      </c>
      <c r="C3" t="str">
        <v>M.Henkle</v>
      </c>
      <c r="D3">
        <v>0</v>
      </c>
      <c r="E3">
        <f>COUNTIFS(Table1[Team], A3, Table1[Batting_Spot], B3, Table1[Player], C3, Table1[Last5_Flag], D3)</f>
        <v>1</v>
      </c>
    </row>
    <row r="4" spans="1:5" x14ac:dyDescent="0.2">
      <c r="A4" t="str">
        <v>D&amp;E</v>
      </c>
      <c r="B4">
        <v>3</v>
      </c>
      <c r="C4" t="str">
        <v>A.Zapach</v>
      </c>
      <c r="D4">
        <v>0</v>
      </c>
      <c r="E4">
        <f>COUNTIFS(Table1[Team], A4, Table1[Batting_Spot], B4, Table1[Player], C4, Table1[Last5_Flag], D4)</f>
        <v>17</v>
      </c>
    </row>
    <row r="5" spans="1:5" x14ac:dyDescent="0.2">
      <c r="A5" t="str">
        <v>D&amp;E</v>
      </c>
      <c r="B5">
        <v>4</v>
      </c>
      <c r="C5" t="str">
        <v>A.Higgins</v>
      </c>
      <c r="D5">
        <v>0</v>
      </c>
      <c r="E5">
        <f>COUNTIFS(Table1[Team], A5, Table1[Batting_Spot], B5, Table1[Player], C5, Table1[Last5_Flag], D5)</f>
        <v>12</v>
      </c>
    </row>
    <row r="6" spans="1:5" x14ac:dyDescent="0.2">
      <c r="A6" t="str">
        <v>D&amp;E</v>
      </c>
      <c r="B6">
        <v>5</v>
      </c>
      <c r="C6" t="str">
        <v>T.Fleming</v>
      </c>
      <c r="D6">
        <v>0</v>
      </c>
      <c r="E6">
        <f>COUNTIFS(Table1[Team], A6, Table1[Batting_Spot], B6, Table1[Player], C6, Table1[Last5_Flag], D6)</f>
        <v>10</v>
      </c>
    </row>
    <row r="7" spans="1:5" x14ac:dyDescent="0.2">
      <c r="A7" t="str">
        <v>D&amp;E</v>
      </c>
      <c r="B7">
        <v>6</v>
      </c>
      <c r="C7" t="str">
        <v>G.Wessling</v>
      </c>
      <c r="D7">
        <v>0</v>
      </c>
      <c r="E7">
        <f>COUNTIFS(Table1[Team], A7, Table1[Batting_Spot], B7, Table1[Player], C7, Table1[Last5_Flag], D7)</f>
        <v>4</v>
      </c>
    </row>
    <row r="8" spans="1:5" x14ac:dyDescent="0.2">
      <c r="A8" t="str">
        <v>D&amp;E</v>
      </c>
      <c r="B8">
        <v>7</v>
      </c>
      <c r="C8" t="str">
        <v>C.Montgomery</v>
      </c>
      <c r="D8">
        <v>0</v>
      </c>
      <c r="E8">
        <f>COUNTIFS(Table1[Team], A8, Table1[Batting_Spot], B8, Table1[Player], C8, Table1[Last5_Flag], D8)</f>
        <v>1</v>
      </c>
    </row>
    <row r="9" spans="1:5" x14ac:dyDescent="0.2">
      <c r="A9" t="str">
        <v>D&amp;E</v>
      </c>
      <c r="B9">
        <v>8</v>
      </c>
      <c r="C9" t="str">
        <v>M.Smith</v>
      </c>
      <c r="D9">
        <v>0</v>
      </c>
      <c r="E9">
        <f>COUNTIFS(Table1[Team], A9, Table1[Batting_Spot], B9, Table1[Player], C9, Table1[Last5_Flag], D9)</f>
        <v>4</v>
      </c>
    </row>
    <row r="10" spans="1:5" x14ac:dyDescent="0.2">
      <c r="A10" t="str">
        <v>D&amp;E</v>
      </c>
      <c r="B10">
        <v>9</v>
      </c>
      <c r="C10" t="str">
        <v>C.Warfield</v>
      </c>
      <c r="D10">
        <v>0</v>
      </c>
      <c r="E10">
        <f>COUNTIFS(Table1[Team], A10, Table1[Batting_Spot], B10, Table1[Player], C10, Table1[Last5_Flag], D10)</f>
        <v>2</v>
      </c>
    </row>
    <row r="11" spans="1:5" x14ac:dyDescent="0.2">
      <c r="A11" t="str">
        <v>D&amp;E</v>
      </c>
      <c r="B11">
        <v>0</v>
      </c>
      <c r="C11" t="str">
        <v>S.Kneeland</v>
      </c>
      <c r="D11">
        <v>0</v>
      </c>
      <c r="E11">
        <f>COUNTIFS(Table1[Team], A11, Table1[Batting_Spot], B11, Table1[Player], C11, Table1[Last5_Flag], D11)</f>
        <v>0</v>
      </c>
    </row>
    <row r="12" spans="1:5" x14ac:dyDescent="0.2">
      <c r="A12" t="str">
        <v>D&amp;E</v>
      </c>
      <c r="B12">
        <v>0</v>
      </c>
      <c r="C12" t="str">
        <v>A.Munoz</v>
      </c>
      <c r="D12">
        <v>0</v>
      </c>
      <c r="E12">
        <f>COUNTIFS(Table1[Team], A12, Table1[Batting_Spot], B12, Table1[Player], C12, Table1[Last5_Flag], D12)</f>
        <v>0</v>
      </c>
    </row>
    <row r="13" spans="1:5" x14ac:dyDescent="0.2">
      <c r="A13" t="str">
        <v>D&amp;E</v>
      </c>
      <c r="B13">
        <v>1</v>
      </c>
      <c r="C13" t="str">
        <v>A.Haynes</v>
      </c>
      <c r="D13">
        <v>0</v>
      </c>
      <c r="E13">
        <f>COUNTIFS(Table1[Team], A13, Table1[Batting_Spot], B13, Table1[Player], C13, Table1[Last5_Flag], D13)</f>
        <v>13</v>
      </c>
    </row>
    <row r="14" spans="1:5" x14ac:dyDescent="0.2">
      <c r="A14" t="str">
        <v>D&amp;E</v>
      </c>
      <c r="B14">
        <v>2</v>
      </c>
      <c r="C14" t="str">
        <v>C.Dobbs</v>
      </c>
      <c r="D14">
        <v>0</v>
      </c>
      <c r="E14">
        <f>COUNTIFS(Table1[Team], A14, Table1[Batting_Spot], B14, Table1[Player], C14, Table1[Last5_Flag], D14)</f>
        <v>3</v>
      </c>
    </row>
    <row r="15" spans="1:5" x14ac:dyDescent="0.2">
      <c r="A15" t="str">
        <v>D&amp;E</v>
      </c>
      <c r="B15">
        <v>3</v>
      </c>
      <c r="C15" t="str">
        <v>A.Zapach</v>
      </c>
      <c r="D15">
        <v>0</v>
      </c>
      <c r="E15">
        <f>COUNTIFS(Table1[Team], A15, Table1[Batting_Spot], B15, Table1[Player], C15, Table1[Last5_Flag], D15)</f>
        <v>17</v>
      </c>
    </row>
    <row r="16" spans="1:5" x14ac:dyDescent="0.2">
      <c r="A16" t="str">
        <v>D&amp;E</v>
      </c>
      <c r="B16">
        <v>4</v>
      </c>
      <c r="C16" t="str">
        <v>A.Higgins</v>
      </c>
      <c r="D16">
        <v>0</v>
      </c>
      <c r="E16">
        <f>COUNTIFS(Table1[Team], A16, Table1[Batting_Spot], B16, Table1[Player], C16, Table1[Last5_Flag], D16)</f>
        <v>12</v>
      </c>
    </row>
    <row r="17" spans="1:5" x14ac:dyDescent="0.2">
      <c r="A17" t="str">
        <v>D&amp;E</v>
      </c>
      <c r="B17">
        <v>5</v>
      </c>
      <c r="C17" t="str">
        <v>T.Fleming</v>
      </c>
      <c r="D17">
        <v>0</v>
      </c>
      <c r="E17">
        <f>COUNTIFS(Table1[Team], A17, Table1[Batting_Spot], B17, Table1[Player], C17, Table1[Last5_Flag], D17)</f>
        <v>10</v>
      </c>
    </row>
    <row r="18" spans="1:5" x14ac:dyDescent="0.2">
      <c r="A18" t="str">
        <v>D&amp;E</v>
      </c>
      <c r="B18">
        <v>6</v>
      </c>
      <c r="C18" t="str">
        <v>G.Wessling</v>
      </c>
      <c r="D18">
        <v>0</v>
      </c>
      <c r="E18">
        <f>COUNTIFS(Table1[Team], A18, Table1[Batting_Spot], B18, Table1[Player], C18, Table1[Last5_Flag], D18)</f>
        <v>4</v>
      </c>
    </row>
    <row r="19" spans="1:5" x14ac:dyDescent="0.2">
      <c r="A19" t="str">
        <v>D&amp;E</v>
      </c>
      <c r="B19">
        <v>7</v>
      </c>
      <c r="C19" t="str">
        <v>M.Henkle</v>
      </c>
      <c r="D19">
        <v>0</v>
      </c>
      <c r="E19">
        <f>COUNTIFS(Table1[Team], A19, Table1[Batting_Spot], B19, Table1[Player], C19, Table1[Last5_Flag], D19)</f>
        <v>3</v>
      </c>
    </row>
    <row r="20" spans="1:5" x14ac:dyDescent="0.2">
      <c r="A20" t="str">
        <v>D&amp;E</v>
      </c>
      <c r="B20">
        <v>8</v>
      </c>
      <c r="C20" t="str">
        <v>C.Montgomery</v>
      </c>
      <c r="D20">
        <v>0</v>
      </c>
      <c r="E20">
        <f>COUNTIFS(Table1[Team], A20, Table1[Batting_Spot], B20, Table1[Player], C20, Table1[Last5_Flag], D20)</f>
        <v>1</v>
      </c>
    </row>
    <row r="21" spans="1:5" x14ac:dyDescent="0.2">
      <c r="A21" t="str">
        <v>D&amp;E</v>
      </c>
      <c r="B21">
        <v>9</v>
      </c>
      <c r="C21" t="str">
        <v>M.Smith</v>
      </c>
      <c r="D21">
        <v>0</v>
      </c>
      <c r="E21">
        <f>COUNTIFS(Table1[Team], A21, Table1[Batting_Spot], B21, Table1[Player], C21, Table1[Last5_Flag], D21)</f>
        <v>12</v>
      </c>
    </row>
    <row r="22" spans="1:5" x14ac:dyDescent="0.2">
      <c r="A22" t="str">
        <v>D&amp;E</v>
      </c>
      <c r="B22">
        <v>0</v>
      </c>
      <c r="C22" t="str">
        <v>S.Jarvis</v>
      </c>
      <c r="D22">
        <v>0</v>
      </c>
      <c r="E22">
        <f>COUNTIFS(Table1[Team], A22, Table1[Batting_Spot], B22, Table1[Player], C22, Table1[Last5_Flag], D22)</f>
        <v>0</v>
      </c>
    </row>
    <row r="23" spans="1:5" x14ac:dyDescent="0.2">
      <c r="A23" t="str">
        <v>D&amp;E</v>
      </c>
      <c r="B23">
        <v>0</v>
      </c>
      <c r="C23" t="str">
        <v>K.Tellings</v>
      </c>
      <c r="D23">
        <v>0</v>
      </c>
      <c r="E23">
        <f>COUNTIFS(Table1[Team], A23, Table1[Batting_Spot], B23, Table1[Player], C23, Table1[Last5_Flag], D23)</f>
        <v>0</v>
      </c>
    </row>
    <row r="24" spans="1:5" x14ac:dyDescent="0.2">
      <c r="A24" t="str">
        <v>Glenville</v>
      </c>
      <c r="B24">
        <v>1</v>
      </c>
      <c r="C24" t="str">
        <v>K.Goodman</v>
      </c>
      <c r="D24">
        <v>0</v>
      </c>
      <c r="E24">
        <f>COUNTIFS(Table1[Team], A24, Table1[Batting_Spot], B24, Table1[Player], C24, Table1[Last5_Flag], D24)</f>
        <v>7</v>
      </c>
    </row>
    <row r="25" spans="1:5" x14ac:dyDescent="0.2">
      <c r="A25" t="str">
        <v>Glenville</v>
      </c>
      <c r="B25">
        <v>0</v>
      </c>
      <c r="C25" t="str">
        <v>E.Lilly</v>
      </c>
      <c r="D25">
        <v>0</v>
      </c>
      <c r="E25">
        <f>COUNTIFS(Table1[Team], A25, Table1[Batting_Spot], B25, Table1[Player], C25, Table1[Last5_Flag], D25)</f>
        <v>0</v>
      </c>
    </row>
    <row r="26" spans="1:5" x14ac:dyDescent="0.2">
      <c r="A26" t="str">
        <v>Glenville</v>
      </c>
      <c r="B26">
        <v>2</v>
      </c>
      <c r="C26" t="str">
        <v>S.McDaniels</v>
      </c>
      <c r="D26">
        <v>0</v>
      </c>
      <c r="E26">
        <f>COUNTIFS(Table1[Team], A26, Table1[Batting_Spot], B26, Table1[Player], C26, Table1[Last5_Flag], D26)</f>
        <v>22</v>
      </c>
    </row>
    <row r="27" spans="1:5" x14ac:dyDescent="0.2">
      <c r="A27" t="str">
        <v>Glenville</v>
      </c>
      <c r="B27">
        <v>3</v>
      </c>
      <c r="C27" t="str">
        <v>D.Warnick</v>
      </c>
      <c r="D27">
        <v>0</v>
      </c>
      <c r="E27">
        <f>COUNTIFS(Table1[Team], A27, Table1[Batting_Spot], B27, Table1[Player], C27, Table1[Last5_Flag], D27)</f>
        <v>17</v>
      </c>
    </row>
    <row r="28" spans="1:5" x14ac:dyDescent="0.2">
      <c r="A28" t="str">
        <v>Glenville</v>
      </c>
      <c r="B28">
        <v>4</v>
      </c>
      <c r="C28" t="str">
        <v>Z.Seda</v>
      </c>
      <c r="D28">
        <v>0</v>
      </c>
      <c r="E28">
        <f>COUNTIFS(Table1[Team], A28, Table1[Batting_Spot], B28, Table1[Player], C28, Table1[Last5_Flag], D28)</f>
        <v>2</v>
      </c>
    </row>
    <row r="29" spans="1:5" x14ac:dyDescent="0.2">
      <c r="A29" t="str">
        <v>Glenville</v>
      </c>
      <c r="B29">
        <v>5</v>
      </c>
      <c r="C29" t="str">
        <v>H.Howe</v>
      </c>
      <c r="D29">
        <v>0</v>
      </c>
      <c r="E29">
        <f>COUNTIFS(Table1[Team], A29, Table1[Batting_Spot], B29, Table1[Player], C29, Table1[Last5_Flag], D29)</f>
        <v>14</v>
      </c>
    </row>
    <row r="30" spans="1:5" x14ac:dyDescent="0.2">
      <c r="A30" t="str">
        <v>Glenville</v>
      </c>
      <c r="B30">
        <v>6</v>
      </c>
      <c r="C30" t="str">
        <v>E.Nolan</v>
      </c>
      <c r="D30">
        <v>0</v>
      </c>
      <c r="E30">
        <f>COUNTIFS(Table1[Team], A30, Table1[Batting_Spot], B30, Table1[Player], C30, Table1[Last5_Flag], D30)</f>
        <v>16</v>
      </c>
    </row>
    <row r="31" spans="1:5" x14ac:dyDescent="0.2">
      <c r="A31" t="str">
        <v>Glenville</v>
      </c>
      <c r="B31">
        <v>0</v>
      </c>
      <c r="C31" t="str">
        <v>K.Bradbury</v>
      </c>
      <c r="D31">
        <v>0</v>
      </c>
      <c r="E31">
        <f>COUNTIFS(Table1[Team], A31, Table1[Batting_Spot], B31, Table1[Player], C31, Table1[Last5_Flag], D31)</f>
        <v>0</v>
      </c>
    </row>
    <row r="32" spans="1:5" x14ac:dyDescent="0.2">
      <c r="A32" t="str">
        <v>Glenville</v>
      </c>
      <c r="B32">
        <v>7</v>
      </c>
      <c r="C32" t="str">
        <v>E.McLean</v>
      </c>
      <c r="D32">
        <v>0</v>
      </c>
      <c r="E32">
        <f>COUNTIFS(Table1[Team], A32, Table1[Batting_Spot], B32, Table1[Player], C32, Table1[Last5_Flag], D32)</f>
        <v>6</v>
      </c>
    </row>
    <row r="33" spans="1:5" x14ac:dyDescent="0.2">
      <c r="A33" t="str">
        <v>Glenville</v>
      </c>
      <c r="B33">
        <v>8</v>
      </c>
      <c r="C33" t="str">
        <v>A.Howard</v>
      </c>
      <c r="D33">
        <v>0</v>
      </c>
      <c r="E33">
        <f>COUNTIFS(Table1[Team], A33, Table1[Batting_Spot], B33, Table1[Player], C33, Table1[Last5_Flag], D33)</f>
        <v>2</v>
      </c>
    </row>
    <row r="34" spans="1:5" x14ac:dyDescent="0.2">
      <c r="A34" t="str">
        <v>Glenville</v>
      </c>
      <c r="B34">
        <v>0</v>
      </c>
      <c r="C34" t="str">
        <v>A.Hicks</v>
      </c>
      <c r="D34">
        <v>0</v>
      </c>
      <c r="E34">
        <f>COUNTIFS(Table1[Team], A34, Table1[Batting_Spot], B34, Table1[Player], C34, Table1[Last5_Flag], D34)</f>
        <v>0</v>
      </c>
    </row>
    <row r="35" spans="1:5" x14ac:dyDescent="0.2">
      <c r="A35" t="str">
        <v>Glenville</v>
      </c>
      <c r="B35">
        <v>9</v>
      </c>
      <c r="C35" t="str">
        <v>L.Burns</v>
      </c>
      <c r="D35">
        <v>0</v>
      </c>
      <c r="E35">
        <f>COUNTIFS(Table1[Team], A35, Table1[Batting_Spot], B35, Table1[Player], C35, Table1[Last5_Flag], D35)</f>
        <v>18</v>
      </c>
    </row>
    <row r="36" spans="1:5" x14ac:dyDescent="0.2">
      <c r="A36" t="str">
        <v>Glenville</v>
      </c>
      <c r="B36">
        <v>9</v>
      </c>
      <c r="C36" t="str">
        <v>M.Duvall</v>
      </c>
      <c r="D36">
        <v>0</v>
      </c>
      <c r="E36">
        <f>COUNTIFS(Table1[Team], A36, Table1[Batting_Spot], B36, Table1[Player], C36, Table1[Last5_Flag], D36)</f>
        <v>1</v>
      </c>
    </row>
    <row r="37" spans="1:5" x14ac:dyDescent="0.2">
      <c r="A37" t="str">
        <v>Glenville</v>
      </c>
      <c r="B37">
        <v>9</v>
      </c>
      <c r="C37" t="str">
        <v>F.Yoho</v>
      </c>
      <c r="D37">
        <v>0</v>
      </c>
      <c r="E37">
        <f>COUNTIFS(Table1[Team], A37, Table1[Batting_Spot], B37, Table1[Player], C37, Table1[Last5_Flag], D37)</f>
        <v>1</v>
      </c>
    </row>
    <row r="38" spans="1:5" x14ac:dyDescent="0.2">
      <c r="A38" t="str">
        <v>Glenville</v>
      </c>
      <c r="B38">
        <v>0</v>
      </c>
      <c r="C38" t="str">
        <v>A.Harward</v>
      </c>
      <c r="D38">
        <v>0</v>
      </c>
      <c r="E38">
        <f>COUNTIFS(Table1[Team], A38, Table1[Batting_Spot], B38, Table1[Player], C38, Table1[Last5_Flag], D38)</f>
        <v>0</v>
      </c>
    </row>
    <row r="39" spans="1:5" x14ac:dyDescent="0.2">
      <c r="A39" t="str">
        <v>Glenville</v>
      </c>
      <c r="B39">
        <v>0</v>
      </c>
      <c r="C39" t="str">
        <v>Ky.Burdick</v>
      </c>
      <c r="D39">
        <v>0</v>
      </c>
      <c r="E39">
        <f>COUNTIFS(Table1[Team], A39, Table1[Batting_Spot], B39, Table1[Player], C39, Table1[Last5_Flag], D39)</f>
        <v>0</v>
      </c>
    </row>
    <row r="40" spans="1:5" x14ac:dyDescent="0.2">
      <c r="A40" t="str">
        <v>Glenville</v>
      </c>
      <c r="B40">
        <v>1</v>
      </c>
      <c r="C40" t="str">
        <v>K.Goodman</v>
      </c>
      <c r="D40">
        <v>0</v>
      </c>
      <c r="E40">
        <f>COUNTIFS(Table1[Team], A40, Table1[Batting_Spot], B40, Table1[Player], C40, Table1[Last5_Flag], D40)</f>
        <v>7</v>
      </c>
    </row>
    <row r="41" spans="1:5" x14ac:dyDescent="0.2">
      <c r="A41" t="str">
        <v>Glenville</v>
      </c>
      <c r="B41">
        <v>2</v>
      </c>
      <c r="C41" t="str">
        <v>S.McDaniels</v>
      </c>
      <c r="D41">
        <v>0</v>
      </c>
      <c r="E41">
        <f>COUNTIFS(Table1[Team], A41, Table1[Batting_Spot], B41, Table1[Player], C41, Table1[Last5_Flag], D41)</f>
        <v>22</v>
      </c>
    </row>
    <row r="42" spans="1:5" x14ac:dyDescent="0.2">
      <c r="A42" t="str">
        <v>Glenville</v>
      </c>
      <c r="B42">
        <v>3</v>
      </c>
      <c r="C42" t="str">
        <v>D.Warnick</v>
      </c>
      <c r="D42">
        <v>0</v>
      </c>
      <c r="E42">
        <f>COUNTIFS(Table1[Team], A42, Table1[Batting_Spot], B42, Table1[Player], C42, Table1[Last5_Flag], D42)</f>
        <v>17</v>
      </c>
    </row>
    <row r="43" spans="1:5" x14ac:dyDescent="0.2">
      <c r="A43" t="str">
        <v>Glenville</v>
      </c>
      <c r="B43">
        <v>4</v>
      </c>
      <c r="C43" t="str">
        <v>Z.Seda</v>
      </c>
      <c r="D43">
        <v>0</v>
      </c>
      <c r="E43">
        <f>COUNTIFS(Table1[Team], A43, Table1[Batting_Spot], B43, Table1[Player], C43, Table1[Last5_Flag], D43)</f>
        <v>2</v>
      </c>
    </row>
    <row r="44" spans="1:5" x14ac:dyDescent="0.2">
      <c r="A44" t="str">
        <v>Glenville</v>
      </c>
      <c r="B44">
        <v>5</v>
      </c>
      <c r="C44" t="str">
        <v>H.Howe</v>
      </c>
      <c r="D44">
        <v>0</v>
      </c>
      <c r="E44">
        <f>COUNTIFS(Table1[Team], A44, Table1[Batting_Spot], B44, Table1[Player], C44, Table1[Last5_Flag], D44)</f>
        <v>14</v>
      </c>
    </row>
    <row r="45" spans="1:5" x14ac:dyDescent="0.2">
      <c r="A45" t="str">
        <v>Glenville</v>
      </c>
      <c r="B45">
        <v>6</v>
      </c>
      <c r="C45" t="str">
        <v>E.Nolan</v>
      </c>
      <c r="D45">
        <v>0</v>
      </c>
      <c r="E45">
        <f>COUNTIFS(Table1[Team], A45, Table1[Batting_Spot], B45, Table1[Player], C45, Table1[Last5_Flag], D45)</f>
        <v>16</v>
      </c>
    </row>
    <row r="46" spans="1:5" x14ac:dyDescent="0.2">
      <c r="A46" t="str">
        <v>Glenville</v>
      </c>
      <c r="B46">
        <v>6</v>
      </c>
      <c r="C46" t="str">
        <v>H.Smith</v>
      </c>
      <c r="D46">
        <v>0</v>
      </c>
      <c r="E46">
        <f>COUNTIFS(Table1[Team], A46, Table1[Batting_Spot], B46, Table1[Player], C46, Table1[Last5_Flag], D46)</f>
        <v>2</v>
      </c>
    </row>
    <row r="47" spans="1:5" x14ac:dyDescent="0.2">
      <c r="A47" t="str">
        <v>Glenville</v>
      </c>
      <c r="B47">
        <v>7</v>
      </c>
      <c r="C47" t="str">
        <v>E.McLean</v>
      </c>
      <c r="D47">
        <v>0</v>
      </c>
      <c r="E47">
        <f>COUNTIFS(Table1[Team], A47, Table1[Batting_Spot], B47, Table1[Player], C47, Table1[Last5_Flag], D47)</f>
        <v>6</v>
      </c>
    </row>
    <row r="48" spans="1:5" x14ac:dyDescent="0.2">
      <c r="A48" t="str">
        <v>Glenville</v>
      </c>
      <c r="B48">
        <v>8</v>
      </c>
      <c r="C48" t="str">
        <v>A.Howard</v>
      </c>
      <c r="D48">
        <v>0</v>
      </c>
      <c r="E48">
        <f>COUNTIFS(Table1[Team], A48, Table1[Batting_Spot], B48, Table1[Player], C48, Table1[Last5_Flag], D48)</f>
        <v>2</v>
      </c>
    </row>
    <row r="49" spans="1:5" x14ac:dyDescent="0.2">
      <c r="A49" t="str">
        <v>Glenville</v>
      </c>
      <c r="B49">
        <v>9</v>
      </c>
      <c r="C49" t="str">
        <v>L.Burns</v>
      </c>
      <c r="D49">
        <v>0</v>
      </c>
      <c r="E49">
        <f>COUNTIFS(Table1[Team], A49, Table1[Batting_Spot], B49, Table1[Player], C49, Table1[Last5_Flag], D49)</f>
        <v>18</v>
      </c>
    </row>
    <row r="50" spans="1:5" x14ac:dyDescent="0.2">
      <c r="A50" t="str">
        <v>Glenville</v>
      </c>
      <c r="B50">
        <v>0</v>
      </c>
      <c r="C50" t="str">
        <v>M.Stump</v>
      </c>
      <c r="D50">
        <v>0</v>
      </c>
      <c r="E50">
        <f>COUNTIFS(Table1[Team], A50, Table1[Batting_Spot], B50, Table1[Player], C50, Table1[Last5_Flag], D50)</f>
        <v>0</v>
      </c>
    </row>
    <row r="51" spans="1:5" x14ac:dyDescent="0.2">
      <c r="A51" t="str">
        <v>D&amp;E</v>
      </c>
      <c r="B51">
        <v>1</v>
      </c>
      <c r="C51" t="str">
        <v>A.Haynes</v>
      </c>
      <c r="D51">
        <v>0</v>
      </c>
      <c r="E51">
        <f>COUNTIFS(Table1[Team], A51, Table1[Batting_Spot], B51, Table1[Player], C51, Table1[Last5_Flag], D51)</f>
        <v>13</v>
      </c>
    </row>
    <row r="52" spans="1:5" x14ac:dyDescent="0.2">
      <c r="A52" t="str">
        <v>D&amp;E</v>
      </c>
      <c r="B52">
        <v>2</v>
      </c>
      <c r="C52" t="str">
        <v>G.Wessling</v>
      </c>
      <c r="D52">
        <v>0</v>
      </c>
      <c r="E52">
        <f>COUNTIFS(Table1[Team], A52, Table1[Batting_Spot], B52, Table1[Player], C52, Table1[Last5_Flag], D52)</f>
        <v>9</v>
      </c>
    </row>
    <row r="53" spans="1:5" x14ac:dyDescent="0.2">
      <c r="A53" t="str">
        <v>D&amp;E</v>
      </c>
      <c r="B53">
        <v>3</v>
      </c>
      <c r="C53" t="str">
        <v>A.Zapach</v>
      </c>
      <c r="D53">
        <v>0</v>
      </c>
      <c r="E53">
        <f>COUNTIFS(Table1[Team], A53, Table1[Batting_Spot], B53, Table1[Player], C53, Table1[Last5_Flag], D53)</f>
        <v>17</v>
      </c>
    </row>
    <row r="54" spans="1:5" x14ac:dyDescent="0.2">
      <c r="A54" t="str">
        <v>D&amp;E</v>
      </c>
      <c r="B54">
        <v>4</v>
      </c>
      <c r="C54" t="str">
        <v>A.Higgins</v>
      </c>
      <c r="D54">
        <v>0</v>
      </c>
      <c r="E54">
        <f>COUNTIFS(Table1[Team], A54, Table1[Batting_Spot], B54, Table1[Player], C54, Table1[Last5_Flag], D54)</f>
        <v>12</v>
      </c>
    </row>
    <row r="55" spans="1:5" x14ac:dyDescent="0.2">
      <c r="A55" t="str">
        <v>D&amp;E</v>
      </c>
      <c r="B55">
        <v>5</v>
      </c>
      <c r="C55" t="str">
        <v>T.Fleming</v>
      </c>
      <c r="D55">
        <v>0</v>
      </c>
      <c r="E55">
        <f>COUNTIFS(Table1[Team], A55, Table1[Batting_Spot], B55, Table1[Player], C55, Table1[Last5_Flag], D55)</f>
        <v>10</v>
      </c>
    </row>
    <row r="56" spans="1:5" x14ac:dyDescent="0.2">
      <c r="A56" t="str">
        <v>D&amp;E</v>
      </c>
      <c r="B56">
        <v>6</v>
      </c>
      <c r="C56" t="str">
        <v>M.Henkle</v>
      </c>
      <c r="D56">
        <v>0</v>
      </c>
      <c r="E56">
        <f>COUNTIFS(Table1[Team], A56, Table1[Batting_Spot], B56, Table1[Player], C56, Table1[Last5_Flag], D56)</f>
        <v>9</v>
      </c>
    </row>
    <row r="57" spans="1:5" x14ac:dyDescent="0.2">
      <c r="A57" t="str">
        <v>D&amp;E</v>
      </c>
      <c r="B57">
        <v>7</v>
      </c>
      <c r="C57" t="str">
        <v>C.Dobbs</v>
      </c>
      <c r="D57">
        <v>0</v>
      </c>
      <c r="E57">
        <f>COUNTIFS(Table1[Team], A57, Table1[Batting_Spot], B57, Table1[Player], C57, Table1[Last5_Flag], D57)</f>
        <v>1</v>
      </c>
    </row>
    <row r="58" spans="1:5" x14ac:dyDescent="0.2">
      <c r="A58" t="str">
        <v>D&amp;E</v>
      </c>
      <c r="B58">
        <v>8</v>
      </c>
      <c r="C58" t="str">
        <v>M.Smith</v>
      </c>
      <c r="D58">
        <v>0</v>
      </c>
      <c r="E58">
        <f>COUNTIFS(Table1[Team], A58, Table1[Batting_Spot], B58, Table1[Player], C58, Table1[Last5_Flag], D58)</f>
        <v>4</v>
      </c>
    </row>
    <row r="59" spans="1:5" x14ac:dyDescent="0.2">
      <c r="A59" t="str">
        <v>D&amp;E</v>
      </c>
      <c r="B59">
        <v>8</v>
      </c>
      <c r="C59" t="str">
        <v>L.Ruiz-Rubio</v>
      </c>
      <c r="D59">
        <v>0</v>
      </c>
      <c r="E59">
        <f>COUNTIFS(Table1[Team], A59, Table1[Batting_Spot], B59, Table1[Player], C59, Table1[Last5_Flag], D59)</f>
        <v>4</v>
      </c>
    </row>
    <row r="60" spans="1:5" x14ac:dyDescent="0.2">
      <c r="A60" t="str">
        <v>D&amp;E</v>
      </c>
      <c r="B60">
        <v>9</v>
      </c>
      <c r="C60" t="str">
        <v>A.Belcher</v>
      </c>
      <c r="D60">
        <v>0</v>
      </c>
      <c r="E60">
        <f>COUNTIFS(Table1[Team], A60, Table1[Batting_Spot], B60, Table1[Player], C60, Table1[Last5_Flag], D60)</f>
        <v>7</v>
      </c>
    </row>
    <row r="61" spans="1:5" x14ac:dyDescent="0.2">
      <c r="A61" t="str">
        <v>D&amp;E</v>
      </c>
      <c r="B61">
        <v>0</v>
      </c>
      <c r="C61" t="str">
        <v>S.Kneeland</v>
      </c>
      <c r="D61">
        <v>0</v>
      </c>
      <c r="E61">
        <f>COUNTIFS(Table1[Team], A61, Table1[Batting_Spot], B61, Table1[Player], C61, Table1[Last5_Flag], D61)</f>
        <v>0</v>
      </c>
    </row>
    <row r="62" spans="1:5" x14ac:dyDescent="0.2">
      <c r="A62" t="str">
        <v>D&amp;E</v>
      </c>
      <c r="B62">
        <v>0</v>
      </c>
      <c r="C62" t="str">
        <v>A.Munoz</v>
      </c>
      <c r="D62">
        <v>0</v>
      </c>
      <c r="E62">
        <f>COUNTIFS(Table1[Team], A62, Table1[Batting_Spot], B62, Table1[Player], C62, Table1[Last5_Flag], D62)</f>
        <v>0</v>
      </c>
    </row>
    <row r="63" spans="1:5" x14ac:dyDescent="0.2">
      <c r="A63" t="str">
        <v>Concord</v>
      </c>
      <c r="B63">
        <v>1</v>
      </c>
      <c r="C63" t="str">
        <v>K.Morgan</v>
      </c>
      <c r="D63">
        <v>0</v>
      </c>
      <c r="E63">
        <f>COUNTIFS(Table1[Team], A63, Table1[Batting_Spot], B63, Table1[Player], C63, Table1[Last5_Flag], D63)</f>
        <v>22</v>
      </c>
    </row>
    <row r="64" spans="1:5" x14ac:dyDescent="0.2">
      <c r="A64" t="str">
        <v>Concord</v>
      </c>
      <c r="B64">
        <v>2</v>
      </c>
      <c r="C64" t="str">
        <v>B.Jamerson</v>
      </c>
      <c r="D64">
        <v>0</v>
      </c>
      <c r="E64">
        <f>COUNTIFS(Table1[Team], A64, Table1[Batting_Spot], B64, Table1[Player], C64, Table1[Last5_Flag], D64)</f>
        <v>6</v>
      </c>
    </row>
    <row r="65" spans="1:5" x14ac:dyDescent="0.2">
      <c r="A65" t="str">
        <v>Concord</v>
      </c>
      <c r="B65">
        <v>3</v>
      </c>
      <c r="C65" t="str">
        <v>M.Hollis</v>
      </c>
      <c r="D65">
        <v>0</v>
      </c>
      <c r="E65">
        <f>COUNTIFS(Table1[Team], A65, Table1[Batting_Spot], B65, Table1[Player], C65, Table1[Last5_Flag], D65)</f>
        <v>4</v>
      </c>
    </row>
    <row r="66" spans="1:5" x14ac:dyDescent="0.2">
      <c r="A66" t="str">
        <v>Concord</v>
      </c>
      <c r="B66">
        <v>4</v>
      </c>
      <c r="C66" t="str">
        <v>L.Lewis</v>
      </c>
      <c r="D66">
        <v>0</v>
      </c>
      <c r="E66">
        <f>COUNTIFS(Table1[Team], A66, Table1[Batting_Spot], B66, Table1[Player], C66, Table1[Last5_Flag], D66)</f>
        <v>7</v>
      </c>
    </row>
    <row r="67" spans="1:5" x14ac:dyDescent="0.2">
      <c r="A67" t="str">
        <v>Concord</v>
      </c>
      <c r="B67">
        <v>5</v>
      </c>
      <c r="C67" t="str">
        <v>A.Giles</v>
      </c>
      <c r="D67">
        <v>0</v>
      </c>
      <c r="E67">
        <f>COUNTIFS(Table1[Team], A67, Table1[Batting_Spot], B67, Table1[Player], C67, Table1[Last5_Flag], D67)</f>
        <v>1</v>
      </c>
    </row>
    <row r="68" spans="1:5" x14ac:dyDescent="0.2">
      <c r="A68" t="str">
        <v>Concord</v>
      </c>
      <c r="B68">
        <v>6</v>
      </c>
      <c r="C68" t="str">
        <v>M.Gleason</v>
      </c>
      <c r="D68">
        <v>0</v>
      </c>
      <c r="E68">
        <f>COUNTIFS(Table1[Team], A68, Table1[Batting_Spot], B68, Table1[Player], C68, Table1[Last5_Flag], D68)</f>
        <v>8</v>
      </c>
    </row>
    <row r="69" spans="1:5" x14ac:dyDescent="0.2">
      <c r="A69" t="str">
        <v>Concord</v>
      </c>
      <c r="B69">
        <v>7</v>
      </c>
      <c r="C69" t="str">
        <v>K.McCord</v>
      </c>
      <c r="D69">
        <v>0</v>
      </c>
      <c r="E69">
        <f>COUNTIFS(Table1[Team], A69, Table1[Batting_Spot], B69, Table1[Player], C69, Table1[Last5_Flag], D69)</f>
        <v>6</v>
      </c>
    </row>
    <row r="70" spans="1:5" x14ac:dyDescent="0.2">
      <c r="A70" t="str">
        <v>Concord</v>
      </c>
      <c r="B70">
        <v>8</v>
      </c>
      <c r="C70" t="str">
        <v>K.Sholter</v>
      </c>
      <c r="D70">
        <v>0</v>
      </c>
      <c r="E70">
        <f>COUNTIFS(Table1[Team], A70, Table1[Batting_Spot], B70, Table1[Player], C70, Table1[Last5_Flag], D70)</f>
        <v>7</v>
      </c>
    </row>
    <row r="71" spans="1:5" x14ac:dyDescent="0.2">
      <c r="A71" t="str">
        <v>Concord</v>
      </c>
      <c r="B71">
        <v>0</v>
      </c>
      <c r="C71" t="str">
        <v>S.Brehm</v>
      </c>
      <c r="D71">
        <v>0</v>
      </c>
      <c r="E71">
        <f>COUNTIFS(Table1[Team], A71, Table1[Batting_Spot], B71, Table1[Player], C71, Table1[Last5_Flag], D71)</f>
        <v>0</v>
      </c>
    </row>
    <row r="72" spans="1:5" x14ac:dyDescent="0.2">
      <c r="A72" t="str">
        <v>Concord</v>
      </c>
      <c r="B72">
        <v>9</v>
      </c>
      <c r="C72" t="str">
        <v>G.Dodson</v>
      </c>
      <c r="D72">
        <v>0</v>
      </c>
      <c r="E72">
        <f>COUNTIFS(Table1[Team], A72, Table1[Batting_Spot], B72, Table1[Player], C72, Table1[Last5_Flag], D72)</f>
        <v>14</v>
      </c>
    </row>
    <row r="73" spans="1:5" x14ac:dyDescent="0.2">
      <c r="A73" t="str">
        <v>Concord</v>
      </c>
      <c r="B73">
        <v>0</v>
      </c>
      <c r="C73" t="str">
        <v>R.Hintz</v>
      </c>
      <c r="D73">
        <v>0</v>
      </c>
      <c r="E73">
        <f>COUNTIFS(Table1[Team], A73, Table1[Batting_Spot], B73, Table1[Player], C73, Table1[Last5_Flag], D73)</f>
        <v>0</v>
      </c>
    </row>
    <row r="74" spans="1:5" x14ac:dyDescent="0.2">
      <c r="A74" t="str">
        <v>D&amp;E</v>
      </c>
      <c r="B74">
        <v>1</v>
      </c>
      <c r="C74" t="str">
        <v>A.Haynes</v>
      </c>
      <c r="D74">
        <v>0</v>
      </c>
      <c r="E74">
        <f>COUNTIFS(Table1[Team], A74, Table1[Batting_Spot], B74, Table1[Player], C74, Table1[Last5_Flag], D74)</f>
        <v>13</v>
      </c>
    </row>
    <row r="75" spans="1:5" x14ac:dyDescent="0.2">
      <c r="A75" t="str">
        <v>D&amp;E</v>
      </c>
      <c r="B75">
        <v>2</v>
      </c>
      <c r="C75" t="str">
        <v>G.Wessling</v>
      </c>
      <c r="D75">
        <v>0</v>
      </c>
      <c r="E75">
        <f>COUNTIFS(Table1[Team], A75, Table1[Batting_Spot], B75, Table1[Player], C75, Table1[Last5_Flag], D75)</f>
        <v>9</v>
      </c>
    </row>
    <row r="76" spans="1:5" x14ac:dyDescent="0.2">
      <c r="A76" t="str">
        <v>D&amp;E</v>
      </c>
      <c r="B76">
        <v>3</v>
      </c>
      <c r="C76" t="str">
        <v>A.Zapach</v>
      </c>
      <c r="D76">
        <v>0</v>
      </c>
      <c r="E76">
        <f>COUNTIFS(Table1[Team], A76, Table1[Batting_Spot], B76, Table1[Player], C76, Table1[Last5_Flag], D76)</f>
        <v>17</v>
      </c>
    </row>
    <row r="77" spans="1:5" x14ac:dyDescent="0.2">
      <c r="A77" t="str">
        <v>D&amp;E</v>
      </c>
      <c r="B77">
        <v>0</v>
      </c>
      <c r="C77" t="str">
        <v>C.Warfield</v>
      </c>
      <c r="D77">
        <v>0</v>
      </c>
      <c r="E77">
        <f>COUNTIFS(Table1[Team], A77, Table1[Batting_Spot], B77, Table1[Player], C77, Table1[Last5_Flag], D77)</f>
        <v>0</v>
      </c>
    </row>
    <row r="78" spans="1:5" x14ac:dyDescent="0.2">
      <c r="A78" t="str">
        <v>D&amp;E</v>
      </c>
      <c r="B78">
        <v>4</v>
      </c>
      <c r="C78" t="str">
        <v>C.Dobbs</v>
      </c>
      <c r="D78">
        <v>0</v>
      </c>
      <c r="E78">
        <f>COUNTIFS(Table1[Team], A78, Table1[Batting_Spot], B78, Table1[Player], C78, Table1[Last5_Flag], D78)</f>
        <v>2</v>
      </c>
    </row>
    <row r="79" spans="1:5" x14ac:dyDescent="0.2">
      <c r="A79" t="str">
        <v>D&amp;E</v>
      </c>
      <c r="B79">
        <v>5</v>
      </c>
      <c r="C79" t="str">
        <v>T.Fleming</v>
      </c>
      <c r="D79">
        <v>0</v>
      </c>
      <c r="E79">
        <f>COUNTIFS(Table1[Team], A79, Table1[Batting_Spot], B79, Table1[Player], C79, Table1[Last5_Flag], D79)</f>
        <v>10</v>
      </c>
    </row>
    <row r="80" spans="1:5" x14ac:dyDescent="0.2">
      <c r="A80" t="str">
        <v>D&amp;E</v>
      </c>
      <c r="B80">
        <v>6</v>
      </c>
      <c r="C80" t="str">
        <v>M.Henkle</v>
      </c>
      <c r="D80">
        <v>0</v>
      </c>
      <c r="E80">
        <f>COUNTIFS(Table1[Team], A80, Table1[Batting_Spot], B80, Table1[Player], C80, Table1[Last5_Flag], D80)</f>
        <v>9</v>
      </c>
    </row>
    <row r="81" spans="1:5" x14ac:dyDescent="0.2">
      <c r="A81" t="str">
        <v>D&amp;E</v>
      </c>
      <c r="B81">
        <v>7</v>
      </c>
      <c r="C81" t="str">
        <v>M.Smith</v>
      </c>
      <c r="D81">
        <v>0</v>
      </c>
      <c r="E81">
        <f>COUNTIFS(Table1[Team], A81, Table1[Batting_Spot], B81, Table1[Player], C81, Table1[Last5_Flag], D81)</f>
        <v>2</v>
      </c>
    </row>
    <row r="82" spans="1:5" x14ac:dyDescent="0.2">
      <c r="A82" t="str">
        <v>D&amp;E</v>
      </c>
      <c r="B82">
        <v>8</v>
      </c>
      <c r="C82" t="str">
        <v>M.Ledesma</v>
      </c>
      <c r="D82">
        <v>0</v>
      </c>
      <c r="E82">
        <f>COUNTIFS(Table1[Team], A82, Table1[Batting_Spot], B82, Table1[Player], C82, Table1[Last5_Flag], D82)</f>
        <v>4</v>
      </c>
    </row>
    <row r="83" spans="1:5" x14ac:dyDescent="0.2">
      <c r="A83" t="str">
        <v>D&amp;E</v>
      </c>
      <c r="B83">
        <v>8</v>
      </c>
      <c r="C83" t="str">
        <v>L.Ruiz-Rubio</v>
      </c>
      <c r="D83">
        <v>0</v>
      </c>
      <c r="E83">
        <f>COUNTIFS(Table1[Team], A83, Table1[Batting_Spot], B83, Table1[Player], C83, Table1[Last5_Flag], D83)</f>
        <v>4</v>
      </c>
    </row>
    <row r="84" spans="1:5" x14ac:dyDescent="0.2">
      <c r="A84" t="str">
        <v>D&amp;E</v>
      </c>
      <c r="B84">
        <v>9</v>
      </c>
      <c r="C84" t="str">
        <v>A.Belcher</v>
      </c>
      <c r="D84">
        <v>0</v>
      </c>
      <c r="E84">
        <f>COUNTIFS(Table1[Team], A84, Table1[Batting_Spot], B84, Table1[Player], C84, Table1[Last5_Flag], D84)</f>
        <v>7</v>
      </c>
    </row>
    <row r="85" spans="1:5" x14ac:dyDescent="0.2">
      <c r="A85" t="str">
        <v>D&amp;E</v>
      </c>
      <c r="B85">
        <v>0</v>
      </c>
      <c r="C85" t="str">
        <v>S.Jarvis</v>
      </c>
      <c r="D85">
        <v>0</v>
      </c>
      <c r="E85">
        <f>COUNTIFS(Table1[Team], A85, Table1[Batting_Spot], B85, Table1[Player], C85, Table1[Last5_Flag], D85)</f>
        <v>0</v>
      </c>
    </row>
    <row r="86" spans="1:5" x14ac:dyDescent="0.2">
      <c r="A86" t="str">
        <v>D&amp;E</v>
      </c>
      <c r="B86">
        <v>0</v>
      </c>
      <c r="C86" t="str">
        <v>K.Tellings</v>
      </c>
      <c r="D86">
        <v>0</v>
      </c>
      <c r="E86">
        <f>COUNTIFS(Table1[Team], A86, Table1[Batting_Spot], B86, Table1[Player], C86, Table1[Last5_Flag], D86)</f>
        <v>0</v>
      </c>
    </row>
    <row r="87" spans="1:5" x14ac:dyDescent="0.2">
      <c r="A87" t="str">
        <v>D&amp;E</v>
      </c>
      <c r="B87">
        <v>0</v>
      </c>
      <c r="C87" t="str">
        <v>A.Munoz</v>
      </c>
      <c r="D87">
        <v>0</v>
      </c>
      <c r="E87">
        <f>COUNTIFS(Table1[Team], A87, Table1[Batting_Spot], B87, Table1[Player], C87, Table1[Last5_Flag], D87)</f>
        <v>0</v>
      </c>
    </row>
    <row r="88" spans="1:5" x14ac:dyDescent="0.2">
      <c r="A88" t="str">
        <v>D&amp;E</v>
      </c>
      <c r="B88">
        <v>0</v>
      </c>
      <c r="C88" t="str">
        <v>S.Kneeland</v>
      </c>
      <c r="D88">
        <v>0</v>
      </c>
      <c r="E88">
        <f>COUNTIFS(Table1[Team], A88, Table1[Batting_Spot], B88, Table1[Player], C88, Table1[Last5_Flag], D88)</f>
        <v>0</v>
      </c>
    </row>
    <row r="89" spans="1:5" x14ac:dyDescent="0.2">
      <c r="A89" t="str">
        <v>Concord</v>
      </c>
      <c r="B89">
        <v>1</v>
      </c>
      <c r="C89" t="str">
        <v>K.Morgan</v>
      </c>
      <c r="D89">
        <v>0</v>
      </c>
      <c r="E89">
        <f>COUNTIFS(Table1[Team], A89, Table1[Batting_Spot], B89, Table1[Player], C89, Table1[Last5_Flag], D89)</f>
        <v>22</v>
      </c>
    </row>
    <row r="90" spans="1:5" x14ac:dyDescent="0.2">
      <c r="A90" t="str">
        <v>Concord</v>
      </c>
      <c r="B90">
        <v>2</v>
      </c>
      <c r="C90" t="str">
        <v>B.Jamerson</v>
      </c>
      <c r="D90">
        <v>0</v>
      </c>
      <c r="E90">
        <f>COUNTIFS(Table1[Team], A90, Table1[Batting_Spot], B90, Table1[Player], C90, Table1[Last5_Flag], D90)</f>
        <v>6</v>
      </c>
    </row>
    <row r="91" spans="1:5" x14ac:dyDescent="0.2">
      <c r="A91" t="str">
        <v>Concord</v>
      </c>
      <c r="B91">
        <v>3</v>
      </c>
      <c r="C91" t="str">
        <v>A.Giles</v>
      </c>
      <c r="D91">
        <v>0</v>
      </c>
      <c r="E91">
        <f>COUNTIFS(Table1[Team], A91, Table1[Batting_Spot], B91, Table1[Player], C91, Table1[Last5_Flag], D91)</f>
        <v>17</v>
      </c>
    </row>
    <row r="92" spans="1:5" x14ac:dyDescent="0.2">
      <c r="A92" t="str">
        <v>Concord</v>
      </c>
      <c r="B92">
        <v>4</v>
      </c>
      <c r="C92" t="str">
        <v>L.Lewis</v>
      </c>
      <c r="D92">
        <v>0</v>
      </c>
      <c r="E92">
        <f>COUNTIFS(Table1[Team], A92, Table1[Batting_Spot], B92, Table1[Player], C92, Table1[Last5_Flag], D92)</f>
        <v>7</v>
      </c>
    </row>
    <row r="93" spans="1:5" x14ac:dyDescent="0.2">
      <c r="A93" t="str">
        <v>Concord</v>
      </c>
      <c r="B93">
        <v>5</v>
      </c>
      <c r="C93" t="str">
        <v>K.Sholter</v>
      </c>
      <c r="D93">
        <v>0</v>
      </c>
      <c r="E93">
        <f>COUNTIFS(Table1[Team], A93, Table1[Batting_Spot], B93, Table1[Player], C93, Table1[Last5_Flag], D93)</f>
        <v>4</v>
      </c>
    </row>
    <row r="94" spans="1:5" x14ac:dyDescent="0.2">
      <c r="A94" t="str">
        <v>Concord</v>
      </c>
      <c r="B94">
        <v>5</v>
      </c>
      <c r="C94" t="str">
        <v>M.Gleason</v>
      </c>
      <c r="D94">
        <v>0</v>
      </c>
      <c r="E94">
        <f>COUNTIFS(Table1[Team], A94, Table1[Batting_Spot], B94, Table1[Player], C94, Table1[Last5_Flag], D94)</f>
        <v>2</v>
      </c>
    </row>
    <row r="95" spans="1:5" x14ac:dyDescent="0.2">
      <c r="A95" t="str">
        <v>Concord</v>
      </c>
      <c r="B95">
        <v>6</v>
      </c>
      <c r="C95" t="str">
        <v>H.Niten</v>
      </c>
      <c r="D95">
        <v>0</v>
      </c>
      <c r="E95">
        <f>COUNTIFS(Table1[Team], A95, Table1[Batting_Spot], B95, Table1[Player], C95, Table1[Last5_Flag], D95)</f>
        <v>2</v>
      </c>
    </row>
    <row r="96" spans="1:5" x14ac:dyDescent="0.2">
      <c r="A96" t="str">
        <v>Concord</v>
      </c>
      <c r="B96">
        <v>7</v>
      </c>
      <c r="C96" t="str">
        <v>M.Hollis</v>
      </c>
      <c r="D96">
        <v>0</v>
      </c>
      <c r="E96">
        <f>COUNTIFS(Table1[Team], A96, Table1[Batting_Spot], B96, Table1[Player], C96, Table1[Last5_Flag], D96)</f>
        <v>4</v>
      </c>
    </row>
    <row r="97" spans="1:5" x14ac:dyDescent="0.2">
      <c r="A97" t="str">
        <v>Concord</v>
      </c>
      <c r="B97">
        <v>8</v>
      </c>
      <c r="C97" t="str">
        <v>K.McCord</v>
      </c>
      <c r="D97">
        <v>0</v>
      </c>
      <c r="E97">
        <f>COUNTIFS(Table1[Team], A97, Table1[Batting_Spot], B97, Table1[Player], C97, Table1[Last5_Flag], D97)</f>
        <v>5</v>
      </c>
    </row>
    <row r="98" spans="1:5" x14ac:dyDescent="0.2">
      <c r="A98" t="str">
        <v>Concord</v>
      </c>
      <c r="B98">
        <v>9</v>
      </c>
      <c r="C98" t="str">
        <v>G.Dodson</v>
      </c>
      <c r="D98">
        <v>0</v>
      </c>
      <c r="E98">
        <f>COUNTIFS(Table1[Team], A98, Table1[Batting_Spot], B98, Table1[Player], C98, Table1[Last5_Flag], D98)</f>
        <v>14</v>
      </c>
    </row>
    <row r="99" spans="1:5" x14ac:dyDescent="0.2">
      <c r="A99" t="str">
        <v>Glenville</v>
      </c>
      <c r="B99">
        <v>1</v>
      </c>
      <c r="C99" t="str">
        <v>Z.Seda</v>
      </c>
      <c r="D99">
        <v>0</v>
      </c>
      <c r="E99">
        <f>COUNTIFS(Table1[Team], A99, Table1[Batting_Spot], B99, Table1[Player], C99, Table1[Last5_Flag], D99)</f>
        <v>15</v>
      </c>
    </row>
    <row r="100" spans="1:5" x14ac:dyDescent="0.2">
      <c r="A100" t="str">
        <v>Glenville</v>
      </c>
      <c r="B100">
        <v>2</v>
      </c>
      <c r="C100" t="str">
        <v>S.McDaniels</v>
      </c>
      <c r="D100">
        <v>0</v>
      </c>
      <c r="E100">
        <f>COUNTIFS(Table1[Team], A100, Table1[Batting_Spot], B100, Table1[Player], C100, Table1[Last5_Flag], D100)</f>
        <v>22</v>
      </c>
    </row>
    <row r="101" spans="1:5" x14ac:dyDescent="0.2">
      <c r="A101" t="str">
        <v>Glenville</v>
      </c>
      <c r="B101">
        <v>3</v>
      </c>
      <c r="C101" t="str">
        <v>D.Warnick</v>
      </c>
      <c r="D101">
        <v>0</v>
      </c>
      <c r="E101">
        <f>COUNTIFS(Table1[Team], A101, Table1[Batting_Spot], B101, Table1[Player], C101, Table1[Last5_Flag], D101)</f>
        <v>17</v>
      </c>
    </row>
    <row r="102" spans="1:5" x14ac:dyDescent="0.2">
      <c r="A102" t="str">
        <v>Glenville</v>
      </c>
      <c r="B102">
        <v>4</v>
      </c>
      <c r="C102" t="str">
        <v>H.Howe</v>
      </c>
      <c r="D102">
        <v>0</v>
      </c>
      <c r="E102">
        <f>COUNTIFS(Table1[Team], A102, Table1[Batting_Spot], B102, Table1[Player], C102, Table1[Last5_Flag], D102)</f>
        <v>9</v>
      </c>
    </row>
    <row r="103" spans="1:5" x14ac:dyDescent="0.2">
      <c r="A103" t="str">
        <v>Glenville</v>
      </c>
      <c r="B103">
        <v>5</v>
      </c>
      <c r="C103" t="str">
        <v>A.Howard</v>
      </c>
      <c r="D103">
        <v>0</v>
      </c>
      <c r="E103">
        <f>COUNTIFS(Table1[Team], A103, Table1[Batting_Spot], B103, Table1[Player], C103, Table1[Last5_Flag], D103)</f>
        <v>2</v>
      </c>
    </row>
    <row r="104" spans="1:5" x14ac:dyDescent="0.2">
      <c r="A104" t="str">
        <v>Glenville</v>
      </c>
      <c r="B104">
        <v>6</v>
      </c>
      <c r="C104" t="str">
        <v>E.Nolan</v>
      </c>
      <c r="D104">
        <v>0</v>
      </c>
      <c r="E104">
        <f>COUNTIFS(Table1[Team], A104, Table1[Batting_Spot], B104, Table1[Player], C104, Table1[Last5_Flag], D104)</f>
        <v>16</v>
      </c>
    </row>
    <row r="105" spans="1:5" x14ac:dyDescent="0.2">
      <c r="A105" t="str">
        <v>Glenville</v>
      </c>
      <c r="B105">
        <v>7</v>
      </c>
      <c r="C105" t="str">
        <v>F.Yoho</v>
      </c>
      <c r="D105">
        <v>0</v>
      </c>
      <c r="E105">
        <f>COUNTIFS(Table1[Team], A105, Table1[Batting_Spot], B105, Table1[Player], C105, Table1[Last5_Flag], D105)</f>
        <v>7</v>
      </c>
    </row>
    <row r="106" spans="1:5" x14ac:dyDescent="0.2">
      <c r="A106" t="str">
        <v>Glenville</v>
      </c>
      <c r="B106">
        <v>7</v>
      </c>
      <c r="C106" t="str">
        <v>L.Burns</v>
      </c>
      <c r="D106">
        <v>0</v>
      </c>
      <c r="E106">
        <f>COUNTIFS(Table1[Team], A106, Table1[Batting_Spot], B106, Table1[Player], C106, Table1[Last5_Flag], D106)</f>
        <v>1</v>
      </c>
    </row>
    <row r="107" spans="1:5" x14ac:dyDescent="0.2">
      <c r="A107" t="str">
        <v>Glenville</v>
      </c>
      <c r="B107">
        <v>8</v>
      </c>
      <c r="C107" t="str">
        <v>E.McLean</v>
      </c>
      <c r="D107">
        <v>0</v>
      </c>
      <c r="E107">
        <f>COUNTIFS(Table1[Team], A107, Table1[Batting_Spot], B107, Table1[Player], C107, Table1[Last5_Flag], D107)</f>
        <v>19</v>
      </c>
    </row>
    <row r="108" spans="1:5" x14ac:dyDescent="0.2">
      <c r="A108" t="str">
        <v>Glenville</v>
      </c>
      <c r="B108">
        <v>8</v>
      </c>
      <c r="C108" t="str">
        <v>K.Harper</v>
      </c>
      <c r="D108">
        <v>0</v>
      </c>
      <c r="E108">
        <f>COUNTIFS(Table1[Team], A108, Table1[Batting_Spot], B108, Table1[Player], C108, Table1[Last5_Flag], D108)</f>
        <v>2</v>
      </c>
    </row>
    <row r="109" spans="1:5" x14ac:dyDescent="0.2">
      <c r="A109" t="str">
        <v>Glenville</v>
      </c>
      <c r="B109">
        <v>9</v>
      </c>
      <c r="C109" t="str">
        <v>C.Drousias</v>
      </c>
      <c r="D109">
        <v>0</v>
      </c>
      <c r="E109">
        <f>COUNTIFS(Table1[Team], A109, Table1[Batting_Spot], B109, Table1[Player], C109, Table1[Last5_Flag], D109)</f>
        <v>2</v>
      </c>
    </row>
    <row r="110" spans="1:5" x14ac:dyDescent="0.2">
      <c r="A110" t="str">
        <v>Glenville</v>
      </c>
      <c r="B110">
        <v>9</v>
      </c>
      <c r="C110" t="str">
        <v>H.Smith</v>
      </c>
      <c r="D110">
        <v>0</v>
      </c>
      <c r="E110">
        <f>COUNTIFS(Table1[Team], A110, Table1[Batting_Spot], B110, Table1[Player], C110, Table1[Last5_Flag], D110)</f>
        <v>2</v>
      </c>
    </row>
    <row r="111" spans="1:5" x14ac:dyDescent="0.2">
      <c r="A111" t="str">
        <v>Glenville</v>
      </c>
      <c r="B111">
        <v>0</v>
      </c>
      <c r="C111" t="str">
        <v>Ky.Burdick</v>
      </c>
      <c r="D111">
        <v>0</v>
      </c>
      <c r="E111">
        <f>COUNTIFS(Table1[Team], A111, Table1[Batting_Spot], B111, Table1[Player], C111, Table1[Last5_Flag], D111)</f>
        <v>0</v>
      </c>
    </row>
    <row r="112" spans="1:5" x14ac:dyDescent="0.2">
      <c r="A112" t="str">
        <v>Concord</v>
      </c>
      <c r="B112">
        <v>1</v>
      </c>
      <c r="C112" t="str">
        <v>B.Jamerson</v>
      </c>
      <c r="D112">
        <v>0</v>
      </c>
      <c r="E112">
        <f>COUNTIFS(Table1[Team], A112, Table1[Batting_Spot], B112, Table1[Player], C112, Table1[Last5_Flag], D112)</f>
        <v>1</v>
      </c>
    </row>
    <row r="113" spans="1:5" x14ac:dyDescent="0.2">
      <c r="A113" t="str">
        <v>Concord</v>
      </c>
      <c r="B113">
        <v>2</v>
      </c>
      <c r="C113" t="str">
        <v>K.Morgan</v>
      </c>
      <c r="D113">
        <v>0</v>
      </c>
      <c r="E113">
        <f>COUNTIFS(Table1[Team], A113, Table1[Batting_Spot], B113, Table1[Player], C113, Table1[Last5_Flag], D113)</f>
        <v>1</v>
      </c>
    </row>
    <row r="114" spans="1:5" x14ac:dyDescent="0.2">
      <c r="A114" t="str">
        <v>Concord</v>
      </c>
      <c r="B114">
        <v>3</v>
      </c>
      <c r="C114" t="str">
        <v>A.Giles</v>
      </c>
      <c r="D114">
        <v>0</v>
      </c>
      <c r="E114">
        <f>COUNTIFS(Table1[Team], A114, Table1[Batting_Spot], B114, Table1[Player], C114, Table1[Last5_Flag], D114)</f>
        <v>17</v>
      </c>
    </row>
    <row r="115" spans="1:5" x14ac:dyDescent="0.2">
      <c r="A115" t="str">
        <v>Concord</v>
      </c>
      <c r="B115">
        <v>4</v>
      </c>
      <c r="C115" t="str">
        <v>L.Lewis</v>
      </c>
      <c r="D115">
        <v>0</v>
      </c>
      <c r="E115">
        <f>COUNTIFS(Table1[Team], A115, Table1[Batting_Spot], B115, Table1[Player], C115, Table1[Last5_Flag], D115)</f>
        <v>7</v>
      </c>
    </row>
    <row r="116" spans="1:5" x14ac:dyDescent="0.2">
      <c r="A116" t="str">
        <v>Concord</v>
      </c>
      <c r="B116">
        <v>5</v>
      </c>
      <c r="C116" t="str">
        <v>H.Niten</v>
      </c>
      <c r="D116">
        <v>0</v>
      </c>
      <c r="E116">
        <f>COUNTIFS(Table1[Team], A116, Table1[Batting_Spot], B116, Table1[Player], C116, Table1[Last5_Flag], D116)</f>
        <v>7</v>
      </c>
    </row>
    <row r="117" spans="1:5" x14ac:dyDescent="0.2">
      <c r="A117" t="str">
        <v>Concord</v>
      </c>
      <c r="B117">
        <v>6</v>
      </c>
      <c r="C117" t="str">
        <v>K.Sholter</v>
      </c>
      <c r="D117">
        <v>0</v>
      </c>
      <c r="E117">
        <f>COUNTIFS(Table1[Team], A117, Table1[Batting_Spot], B117, Table1[Player], C117, Table1[Last5_Flag], D117)</f>
        <v>2</v>
      </c>
    </row>
    <row r="118" spans="1:5" x14ac:dyDescent="0.2">
      <c r="A118" t="str">
        <v>Concord</v>
      </c>
      <c r="B118">
        <v>0</v>
      </c>
      <c r="C118" t="str">
        <v>S.Brehm</v>
      </c>
      <c r="D118">
        <v>0</v>
      </c>
      <c r="E118">
        <f>COUNTIFS(Table1[Team], A118, Table1[Batting_Spot], B118, Table1[Player], C118, Table1[Last5_Flag], D118)</f>
        <v>0</v>
      </c>
    </row>
    <row r="119" spans="1:5" x14ac:dyDescent="0.2">
      <c r="A119" t="str">
        <v>Concord</v>
      </c>
      <c r="B119">
        <v>7</v>
      </c>
      <c r="C119" t="str">
        <v>M.Gleason</v>
      </c>
      <c r="D119">
        <v>0</v>
      </c>
      <c r="E119">
        <f>COUNTIFS(Table1[Team], A119, Table1[Batting_Spot], B119, Table1[Player], C119, Table1[Last5_Flag], D119)</f>
        <v>7</v>
      </c>
    </row>
    <row r="120" spans="1:5" x14ac:dyDescent="0.2">
      <c r="A120" t="str">
        <v>Concord</v>
      </c>
      <c r="B120">
        <v>8</v>
      </c>
      <c r="C120" t="str">
        <v>K.McCord</v>
      </c>
      <c r="D120">
        <v>0</v>
      </c>
      <c r="E120">
        <f>COUNTIFS(Table1[Team], A120, Table1[Batting_Spot], B120, Table1[Player], C120, Table1[Last5_Flag], D120)</f>
        <v>5</v>
      </c>
    </row>
    <row r="121" spans="1:5" x14ac:dyDescent="0.2">
      <c r="A121" t="str">
        <v>Concord</v>
      </c>
      <c r="B121">
        <v>8</v>
      </c>
      <c r="C121" t="str">
        <v>R.Hintz</v>
      </c>
      <c r="D121">
        <v>0</v>
      </c>
      <c r="E121">
        <f>COUNTIFS(Table1[Team], A121, Table1[Batting_Spot], B121, Table1[Player], C121, Table1[Last5_Flag], D121)</f>
        <v>1</v>
      </c>
    </row>
    <row r="122" spans="1:5" x14ac:dyDescent="0.2">
      <c r="A122" t="str">
        <v>Concord</v>
      </c>
      <c r="B122">
        <v>9</v>
      </c>
      <c r="C122" t="str">
        <v>G.Dodson</v>
      </c>
      <c r="D122">
        <v>0</v>
      </c>
      <c r="E122">
        <f>COUNTIFS(Table1[Team], A122, Table1[Batting_Spot], B122, Table1[Player], C122, Table1[Last5_Flag], D122)</f>
        <v>14</v>
      </c>
    </row>
    <row r="123" spans="1:5" x14ac:dyDescent="0.2">
      <c r="A123" t="str">
        <v>Concord</v>
      </c>
      <c r="B123">
        <v>9</v>
      </c>
      <c r="C123" t="str">
        <v>M.Hollis</v>
      </c>
      <c r="D123">
        <v>0</v>
      </c>
      <c r="E123">
        <f>COUNTIFS(Table1[Team], A123, Table1[Batting_Spot], B123, Table1[Player], C123, Table1[Last5_Flag], D123)</f>
        <v>1</v>
      </c>
    </row>
    <row r="124" spans="1:5" x14ac:dyDescent="0.2">
      <c r="A124" t="str">
        <v>D&amp;E</v>
      </c>
      <c r="B124">
        <v>1</v>
      </c>
      <c r="C124" t="str">
        <v>A.Haynes</v>
      </c>
      <c r="D124">
        <v>0</v>
      </c>
      <c r="E124">
        <f>COUNTIFS(Table1[Team], A124, Table1[Batting_Spot], B124, Table1[Player], C124, Table1[Last5_Flag], D124)</f>
        <v>13</v>
      </c>
    </row>
    <row r="125" spans="1:5" x14ac:dyDescent="0.2">
      <c r="A125" t="str">
        <v>D&amp;E</v>
      </c>
      <c r="B125">
        <v>1</v>
      </c>
      <c r="C125" t="str">
        <v>C.Warfield</v>
      </c>
      <c r="D125">
        <v>0</v>
      </c>
      <c r="E125">
        <f>COUNTIFS(Table1[Team], A125, Table1[Batting_Spot], B125, Table1[Player], C125, Table1[Last5_Flag], D125)</f>
        <v>1</v>
      </c>
    </row>
    <row r="126" spans="1:5" x14ac:dyDescent="0.2">
      <c r="A126" t="str">
        <v>D&amp;E</v>
      </c>
      <c r="B126">
        <v>2</v>
      </c>
      <c r="C126" t="str">
        <v>G.Wessling</v>
      </c>
      <c r="D126">
        <v>0</v>
      </c>
      <c r="E126">
        <f>COUNTIFS(Table1[Team], A126, Table1[Batting_Spot], B126, Table1[Player], C126, Table1[Last5_Flag], D126)</f>
        <v>9</v>
      </c>
    </row>
    <row r="127" spans="1:5" x14ac:dyDescent="0.2">
      <c r="A127" t="str">
        <v>D&amp;E</v>
      </c>
      <c r="B127">
        <v>3</v>
      </c>
      <c r="C127" t="str">
        <v>A.Zapach</v>
      </c>
      <c r="D127">
        <v>0</v>
      </c>
      <c r="E127">
        <f>COUNTIFS(Table1[Team], A127, Table1[Batting_Spot], B127, Table1[Player], C127, Table1[Last5_Flag], D127)</f>
        <v>17</v>
      </c>
    </row>
    <row r="128" spans="1:5" x14ac:dyDescent="0.2">
      <c r="A128" t="str">
        <v>D&amp;E</v>
      </c>
      <c r="B128">
        <v>0</v>
      </c>
      <c r="C128" t="str">
        <v>I.Thomas</v>
      </c>
      <c r="D128">
        <v>0</v>
      </c>
      <c r="E128">
        <f>COUNTIFS(Table1[Team], A128, Table1[Batting_Spot], B128, Table1[Player], C128, Table1[Last5_Flag], D128)</f>
        <v>0</v>
      </c>
    </row>
    <row r="129" spans="1:5" x14ac:dyDescent="0.2">
      <c r="A129" t="str">
        <v>D&amp;E</v>
      </c>
      <c r="B129">
        <v>4</v>
      </c>
      <c r="C129" t="str">
        <v>C.Dobbs</v>
      </c>
      <c r="D129">
        <v>0</v>
      </c>
      <c r="E129">
        <f>COUNTIFS(Table1[Team], A129, Table1[Batting_Spot], B129, Table1[Player], C129, Table1[Last5_Flag], D129)</f>
        <v>2</v>
      </c>
    </row>
    <row r="130" spans="1:5" x14ac:dyDescent="0.2">
      <c r="A130" t="str">
        <v>D&amp;E</v>
      </c>
      <c r="B130">
        <v>5</v>
      </c>
      <c r="C130" t="str">
        <v>T.Fleming</v>
      </c>
      <c r="D130">
        <v>0</v>
      </c>
      <c r="E130">
        <f>COUNTIFS(Table1[Team], A130, Table1[Batting_Spot], B130, Table1[Player], C130, Table1[Last5_Flag], D130)</f>
        <v>10</v>
      </c>
    </row>
    <row r="131" spans="1:5" x14ac:dyDescent="0.2">
      <c r="A131" t="str">
        <v>D&amp;E</v>
      </c>
      <c r="B131">
        <v>6</v>
      </c>
      <c r="C131" t="str">
        <v>M.Henkle</v>
      </c>
      <c r="D131">
        <v>0</v>
      </c>
      <c r="E131">
        <f>COUNTIFS(Table1[Team], A131, Table1[Batting_Spot], B131, Table1[Player], C131, Table1[Last5_Flag], D131)</f>
        <v>9</v>
      </c>
    </row>
    <row r="132" spans="1:5" x14ac:dyDescent="0.2">
      <c r="A132" t="str">
        <v>D&amp;E</v>
      </c>
      <c r="B132">
        <v>7</v>
      </c>
      <c r="C132" t="str">
        <v>M.Smith</v>
      </c>
      <c r="D132">
        <v>0</v>
      </c>
      <c r="E132">
        <f>COUNTIFS(Table1[Team], A132, Table1[Batting_Spot], B132, Table1[Player], C132, Table1[Last5_Flag], D132)</f>
        <v>2</v>
      </c>
    </row>
    <row r="133" spans="1:5" x14ac:dyDescent="0.2">
      <c r="A133" t="str">
        <v>D&amp;E</v>
      </c>
      <c r="B133">
        <v>8</v>
      </c>
      <c r="C133" t="str">
        <v>M.Ledesma</v>
      </c>
      <c r="D133">
        <v>0</v>
      </c>
      <c r="E133">
        <f>COUNTIFS(Table1[Team], A133, Table1[Batting_Spot], B133, Table1[Player], C133, Table1[Last5_Flag], D133)</f>
        <v>4</v>
      </c>
    </row>
    <row r="134" spans="1:5" x14ac:dyDescent="0.2">
      <c r="A134" t="str">
        <v>D&amp;E</v>
      </c>
      <c r="B134">
        <v>8</v>
      </c>
      <c r="C134" t="str">
        <v>A.Higgins</v>
      </c>
      <c r="D134">
        <v>0</v>
      </c>
      <c r="E134">
        <f>COUNTIFS(Table1[Team], A134, Table1[Batting_Spot], B134, Table1[Player], C134, Table1[Last5_Flag], D134)</f>
        <v>1</v>
      </c>
    </row>
    <row r="135" spans="1:5" x14ac:dyDescent="0.2">
      <c r="A135" t="str">
        <v>D&amp;E</v>
      </c>
      <c r="B135">
        <v>9</v>
      </c>
      <c r="C135" t="str">
        <v>A.Belcher</v>
      </c>
      <c r="D135">
        <v>0</v>
      </c>
      <c r="E135">
        <f>COUNTIFS(Table1[Team], A135, Table1[Batting_Spot], B135, Table1[Player], C135, Table1[Last5_Flag], D135)</f>
        <v>7</v>
      </c>
    </row>
    <row r="136" spans="1:5" x14ac:dyDescent="0.2">
      <c r="A136" t="str">
        <v>D&amp;E</v>
      </c>
      <c r="B136">
        <v>9</v>
      </c>
      <c r="C136" t="str">
        <v>A.Munoz</v>
      </c>
      <c r="D136">
        <v>0</v>
      </c>
      <c r="E136">
        <f>COUNTIFS(Table1[Team], A136, Table1[Batting_Spot], B136, Table1[Player], C136, Table1[Last5_Flag], D136)</f>
        <v>1</v>
      </c>
    </row>
    <row r="137" spans="1:5" x14ac:dyDescent="0.2">
      <c r="A137" t="str">
        <v>D&amp;E</v>
      </c>
      <c r="B137">
        <v>0</v>
      </c>
      <c r="C137" t="str">
        <v>S.Kneeland</v>
      </c>
      <c r="D137">
        <v>0</v>
      </c>
      <c r="E137">
        <f>COUNTIFS(Table1[Team], A137, Table1[Batting_Spot], B137, Table1[Player], C137, Table1[Last5_Flag], D137)</f>
        <v>0</v>
      </c>
    </row>
    <row r="138" spans="1:5" x14ac:dyDescent="0.2">
      <c r="A138" t="str">
        <v>Glenville</v>
      </c>
      <c r="B138">
        <v>1</v>
      </c>
      <c r="C138" t="str">
        <v>Z.Seda</v>
      </c>
      <c r="D138">
        <v>0</v>
      </c>
      <c r="E138">
        <f>COUNTIFS(Table1[Team], A138, Table1[Batting_Spot], B138, Table1[Player], C138, Table1[Last5_Flag], D138)</f>
        <v>15</v>
      </c>
    </row>
    <row r="139" spans="1:5" x14ac:dyDescent="0.2">
      <c r="A139" t="str">
        <v>Glenville</v>
      </c>
      <c r="B139">
        <v>0</v>
      </c>
      <c r="C139" t="str">
        <v>M.Duvall</v>
      </c>
      <c r="D139">
        <v>0</v>
      </c>
      <c r="E139">
        <f>COUNTIFS(Table1[Team], A139, Table1[Batting_Spot], B139, Table1[Player], C139, Table1[Last5_Flag], D139)</f>
        <v>0</v>
      </c>
    </row>
    <row r="140" spans="1:5" x14ac:dyDescent="0.2">
      <c r="A140" t="str">
        <v>Glenville</v>
      </c>
      <c r="B140">
        <v>2</v>
      </c>
      <c r="C140" t="str">
        <v>S.McDaniels</v>
      </c>
      <c r="D140">
        <v>0</v>
      </c>
      <c r="E140">
        <f>COUNTIFS(Table1[Team], A140, Table1[Batting_Spot], B140, Table1[Player], C140, Table1[Last5_Flag], D140)</f>
        <v>22</v>
      </c>
    </row>
    <row r="141" spans="1:5" x14ac:dyDescent="0.2">
      <c r="A141" t="str">
        <v>Glenville</v>
      </c>
      <c r="B141">
        <v>2</v>
      </c>
      <c r="C141" t="str">
        <v>A.Harward</v>
      </c>
      <c r="D141">
        <v>0</v>
      </c>
      <c r="E141">
        <f>COUNTIFS(Table1[Team], A141, Table1[Batting_Spot], B141, Table1[Player], C141, Table1[Last5_Flag], D141)</f>
        <v>1</v>
      </c>
    </row>
    <row r="142" spans="1:5" x14ac:dyDescent="0.2">
      <c r="A142" t="str">
        <v>Glenville</v>
      </c>
      <c r="B142">
        <v>3</v>
      </c>
      <c r="C142" t="str">
        <v>D.Warnick</v>
      </c>
      <c r="D142">
        <v>0</v>
      </c>
      <c r="E142">
        <f>COUNTIFS(Table1[Team], A142, Table1[Batting_Spot], B142, Table1[Player], C142, Table1[Last5_Flag], D142)</f>
        <v>17</v>
      </c>
    </row>
    <row r="143" spans="1:5" x14ac:dyDescent="0.2">
      <c r="A143" t="str">
        <v>Glenville</v>
      </c>
      <c r="B143">
        <v>3</v>
      </c>
      <c r="C143" t="str">
        <v>R.Hensel</v>
      </c>
      <c r="D143">
        <v>0</v>
      </c>
      <c r="E143">
        <f>COUNTIFS(Table1[Team], A143, Table1[Batting_Spot], B143, Table1[Player], C143, Table1[Last5_Flag], D143)</f>
        <v>2</v>
      </c>
    </row>
    <row r="144" spans="1:5" x14ac:dyDescent="0.2">
      <c r="A144" t="str">
        <v>Glenville</v>
      </c>
      <c r="B144">
        <v>0</v>
      </c>
      <c r="C144" t="str">
        <v>K.Bradbury</v>
      </c>
      <c r="D144">
        <v>0</v>
      </c>
      <c r="E144">
        <f>COUNTIFS(Table1[Team], A144, Table1[Batting_Spot], B144, Table1[Player], C144, Table1[Last5_Flag], D144)</f>
        <v>0</v>
      </c>
    </row>
    <row r="145" spans="1:5" x14ac:dyDescent="0.2">
      <c r="A145" t="str">
        <v>Glenville</v>
      </c>
      <c r="B145">
        <v>4</v>
      </c>
      <c r="C145" t="str">
        <v>H.Howe</v>
      </c>
      <c r="D145">
        <v>0</v>
      </c>
      <c r="E145">
        <f>COUNTIFS(Table1[Team], A145, Table1[Batting_Spot], B145, Table1[Player], C145, Table1[Last5_Flag], D145)</f>
        <v>9</v>
      </c>
    </row>
    <row r="146" spans="1:5" x14ac:dyDescent="0.2">
      <c r="A146" t="str">
        <v>Glenville</v>
      </c>
      <c r="B146">
        <v>0</v>
      </c>
      <c r="C146" t="str">
        <v>L.Smith</v>
      </c>
      <c r="D146">
        <v>0</v>
      </c>
      <c r="E146">
        <f>COUNTIFS(Table1[Team], A146, Table1[Batting_Spot], B146, Table1[Player], C146, Table1[Last5_Flag], D146)</f>
        <v>0</v>
      </c>
    </row>
    <row r="147" spans="1:5" x14ac:dyDescent="0.2">
      <c r="A147" t="str">
        <v>Glenville</v>
      </c>
      <c r="B147">
        <v>5</v>
      </c>
      <c r="C147" t="str">
        <v>A.Howard</v>
      </c>
      <c r="D147">
        <v>0</v>
      </c>
      <c r="E147">
        <f>COUNTIFS(Table1[Team], A147, Table1[Batting_Spot], B147, Table1[Player], C147, Table1[Last5_Flag], D147)</f>
        <v>2</v>
      </c>
    </row>
    <row r="148" spans="1:5" x14ac:dyDescent="0.2">
      <c r="A148" t="str">
        <v>Glenville</v>
      </c>
      <c r="B148">
        <v>0</v>
      </c>
      <c r="C148" t="str">
        <v>A.Hicks</v>
      </c>
      <c r="D148">
        <v>0</v>
      </c>
      <c r="E148">
        <f>COUNTIFS(Table1[Team], A148, Table1[Batting_Spot], B148, Table1[Player], C148, Table1[Last5_Flag], D148)</f>
        <v>0</v>
      </c>
    </row>
    <row r="149" spans="1:5" x14ac:dyDescent="0.2">
      <c r="A149" t="str">
        <v>Glenville</v>
      </c>
      <c r="B149">
        <v>6</v>
      </c>
      <c r="C149" t="str">
        <v>E.Nolan</v>
      </c>
      <c r="D149">
        <v>0</v>
      </c>
      <c r="E149">
        <f>COUNTIFS(Table1[Team], A149, Table1[Batting_Spot], B149, Table1[Player], C149, Table1[Last5_Flag], D149)</f>
        <v>16</v>
      </c>
    </row>
    <row r="150" spans="1:5" x14ac:dyDescent="0.2">
      <c r="A150" t="str">
        <v>Glenville</v>
      </c>
      <c r="B150">
        <v>0</v>
      </c>
      <c r="C150" t="str">
        <v>K.Burdick</v>
      </c>
      <c r="D150">
        <v>0</v>
      </c>
      <c r="E150">
        <f>COUNTIFS(Table1[Team], A150, Table1[Batting_Spot], B150, Table1[Player], C150, Table1[Last5_Flag], D150)</f>
        <v>0</v>
      </c>
    </row>
    <row r="151" spans="1:5" x14ac:dyDescent="0.2">
      <c r="A151" t="str">
        <v>Glenville</v>
      </c>
      <c r="B151">
        <v>7</v>
      </c>
      <c r="C151" t="str">
        <v>E.McLean</v>
      </c>
      <c r="D151">
        <v>0</v>
      </c>
      <c r="E151">
        <f>COUNTIFS(Table1[Team], A151, Table1[Batting_Spot], B151, Table1[Player], C151, Table1[Last5_Flag], D151)</f>
        <v>6</v>
      </c>
    </row>
    <row r="152" spans="1:5" x14ac:dyDescent="0.2">
      <c r="A152" t="str">
        <v>Glenville</v>
      </c>
      <c r="B152">
        <v>8</v>
      </c>
      <c r="C152" t="str">
        <v>L.Burns</v>
      </c>
      <c r="D152">
        <v>0</v>
      </c>
      <c r="E152">
        <f>COUNTIFS(Table1[Team], A152, Table1[Batting_Spot], B152, Table1[Player], C152, Table1[Last5_Flag], D152)</f>
        <v>1</v>
      </c>
    </row>
    <row r="153" spans="1:5" x14ac:dyDescent="0.2">
      <c r="A153" t="str">
        <v>Glenville</v>
      </c>
      <c r="B153">
        <v>9</v>
      </c>
      <c r="C153" t="str">
        <v>H.Smith</v>
      </c>
      <c r="D153">
        <v>0</v>
      </c>
      <c r="E153">
        <f>COUNTIFS(Table1[Team], A153, Table1[Batting_Spot], B153, Table1[Player], C153, Table1[Last5_Flag], D153)</f>
        <v>2</v>
      </c>
    </row>
    <row r="154" spans="1:5" x14ac:dyDescent="0.2">
      <c r="A154" t="str">
        <v>Glenville</v>
      </c>
      <c r="B154">
        <v>9</v>
      </c>
      <c r="C154" t="str">
        <v>A.Hypes</v>
      </c>
      <c r="D154">
        <v>0</v>
      </c>
      <c r="E154">
        <f>COUNTIFS(Table1[Team], A154, Table1[Batting_Spot], B154, Table1[Player], C154, Table1[Last5_Flag], D154)</f>
        <v>4</v>
      </c>
    </row>
    <row r="155" spans="1:5" x14ac:dyDescent="0.2">
      <c r="A155" t="str">
        <v>Glenville</v>
      </c>
      <c r="B155">
        <v>9</v>
      </c>
      <c r="C155" t="str">
        <v>C.Drousias</v>
      </c>
      <c r="D155">
        <v>0</v>
      </c>
      <c r="E155">
        <f>COUNTIFS(Table1[Team], A155, Table1[Batting_Spot], B155, Table1[Player], C155, Table1[Last5_Flag], D155)</f>
        <v>2</v>
      </c>
    </row>
    <row r="156" spans="1:5" x14ac:dyDescent="0.2">
      <c r="A156" t="str">
        <v>Glenville</v>
      </c>
      <c r="B156">
        <v>0</v>
      </c>
      <c r="C156" t="str">
        <v>M.Boggess</v>
      </c>
      <c r="D156">
        <v>0</v>
      </c>
      <c r="E156">
        <f>COUNTIFS(Table1[Team], A156, Table1[Batting_Spot], B156, Table1[Player], C156, Table1[Last5_Flag], D156)</f>
        <v>0</v>
      </c>
    </row>
    <row r="157" spans="1:5" x14ac:dyDescent="0.2">
      <c r="A157" t="str">
        <v>Glenville</v>
      </c>
      <c r="B157">
        <v>0</v>
      </c>
      <c r="C157" t="str">
        <v>M.Stump</v>
      </c>
      <c r="D157">
        <v>0</v>
      </c>
      <c r="E157">
        <f>COUNTIFS(Table1[Team], A157, Table1[Batting_Spot], B157, Table1[Player], C157, Table1[Last5_Flag], D157)</f>
        <v>0</v>
      </c>
    </row>
    <row r="158" spans="1:5" x14ac:dyDescent="0.2">
      <c r="A158" t="str">
        <v>Concord</v>
      </c>
      <c r="B158">
        <v>1</v>
      </c>
      <c r="C158" t="str">
        <v>K.Morgan</v>
      </c>
      <c r="D158">
        <v>0</v>
      </c>
      <c r="E158">
        <f>COUNTIFS(Table1[Team], A158, Table1[Batting_Spot], B158, Table1[Player], C158, Table1[Last5_Flag], D158)</f>
        <v>22</v>
      </c>
    </row>
    <row r="159" spans="1:5" x14ac:dyDescent="0.2">
      <c r="A159" t="str">
        <v>Concord</v>
      </c>
      <c r="B159">
        <v>2</v>
      </c>
      <c r="C159" t="str">
        <v>B.Jamerson</v>
      </c>
      <c r="D159">
        <v>0</v>
      </c>
      <c r="E159">
        <f>COUNTIFS(Table1[Team], A159, Table1[Batting_Spot], B159, Table1[Player], C159, Table1[Last5_Flag], D159)</f>
        <v>6</v>
      </c>
    </row>
    <row r="160" spans="1:5" x14ac:dyDescent="0.2">
      <c r="A160" t="str">
        <v>Concord</v>
      </c>
      <c r="B160">
        <v>3</v>
      </c>
      <c r="C160" t="str">
        <v>A.Giles</v>
      </c>
      <c r="D160">
        <v>0</v>
      </c>
      <c r="E160">
        <f>COUNTIFS(Table1[Team], A160, Table1[Batting_Spot], B160, Table1[Player], C160, Table1[Last5_Flag], D160)</f>
        <v>17</v>
      </c>
    </row>
    <row r="161" spans="1:5" x14ac:dyDescent="0.2">
      <c r="A161" t="str">
        <v>Concord</v>
      </c>
      <c r="B161">
        <v>4</v>
      </c>
      <c r="C161" t="str">
        <v>M.Hollis</v>
      </c>
      <c r="D161">
        <v>0</v>
      </c>
      <c r="E161">
        <f>COUNTIFS(Table1[Team], A161, Table1[Batting_Spot], B161, Table1[Player], C161, Table1[Last5_Flag], D161)</f>
        <v>7</v>
      </c>
    </row>
    <row r="162" spans="1:5" x14ac:dyDescent="0.2">
      <c r="A162" t="str">
        <v>Concord</v>
      </c>
      <c r="B162">
        <v>5</v>
      </c>
      <c r="C162" t="str">
        <v>L.Lewis</v>
      </c>
      <c r="D162">
        <v>0</v>
      </c>
      <c r="E162">
        <f>COUNTIFS(Table1[Team], A162, Table1[Batting_Spot], B162, Table1[Player], C162, Table1[Last5_Flag], D162)</f>
        <v>1</v>
      </c>
    </row>
    <row r="163" spans="1:5" x14ac:dyDescent="0.2">
      <c r="A163" t="str">
        <v>Concord</v>
      </c>
      <c r="B163">
        <v>6</v>
      </c>
      <c r="C163" t="str">
        <v>M.Gleason</v>
      </c>
      <c r="D163">
        <v>0</v>
      </c>
      <c r="E163">
        <f>COUNTIFS(Table1[Team], A163, Table1[Batting_Spot], B163, Table1[Player], C163, Table1[Last5_Flag], D163)</f>
        <v>8</v>
      </c>
    </row>
    <row r="164" spans="1:5" x14ac:dyDescent="0.2">
      <c r="A164" t="str">
        <v>Concord</v>
      </c>
      <c r="B164">
        <v>7</v>
      </c>
      <c r="C164" t="str">
        <v>K.Sholter</v>
      </c>
      <c r="D164">
        <v>0</v>
      </c>
      <c r="E164">
        <f>COUNTIFS(Table1[Team], A164, Table1[Batting_Spot], B164, Table1[Player], C164, Table1[Last5_Flag], D164)</f>
        <v>4</v>
      </c>
    </row>
    <row r="165" spans="1:5" x14ac:dyDescent="0.2">
      <c r="A165" t="str">
        <v>Concord</v>
      </c>
      <c r="B165">
        <v>0</v>
      </c>
      <c r="C165" t="str">
        <v>S.Brehm</v>
      </c>
      <c r="D165">
        <v>0</v>
      </c>
      <c r="E165">
        <f>COUNTIFS(Table1[Team], A165, Table1[Batting_Spot], B165, Table1[Player], C165, Table1[Last5_Flag], D165)</f>
        <v>0</v>
      </c>
    </row>
    <row r="166" spans="1:5" x14ac:dyDescent="0.2">
      <c r="A166" t="str">
        <v>Concord</v>
      </c>
      <c r="B166">
        <v>8</v>
      </c>
      <c r="C166" t="str">
        <v>K.McCord</v>
      </c>
      <c r="D166">
        <v>0</v>
      </c>
      <c r="E166">
        <f>COUNTIFS(Table1[Team], A166, Table1[Batting_Spot], B166, Table1[Player], C166, Table1[Last5_Flag], D166)</f>
        <v>5</v>
      </c>
    </row>
    <row r="167" spans="1:5" x14ac:dyDescent="0.2">
      <c r="A167" t="str">
        <v>Concord</v>
      </c>
      <c r="B167">
        <v>9</v>
      </c>
      <c r="C167" t="str">
        <v>G.Dodson</v>
      </c>
      <c r="D167">
        <v>0</v>
      </c>
      <c r="E167">
        <f>COUNTIFS(Table1[Team], A167, Table1[Batting_Spot], B167, Table1[Player], C167, Table1[Last5_Flag], D167)</f>
        <v>14</v>
      </c>
    </row>
    <row r="168" spans="1:5" x14ac:dyDescent="0.2">
      <c r="A168" t="str">
        <v>D&amp;E</v>
      </c>
      <c r="B168">
        <v>1</v>
      </c>
      <c r="C168" t="str">
        <v>A.Haynes</v>
      </c>
      <c r="D168">
        <v>0</v>
      </c>
      <c r="E168">
        <f>COUNTIFS(Table1[Team], A168, Table1[Batting_Spot], B168, Table1[Player], C168, Table1[Last5_Flag], D168)</f>
        <v>13</v>
      </c>
    </row>
    <row r="169" spans="1:5" x14ac:dyDescent="0.2">
      <c r="A169" t="str">
        <v>D&amp;E</v>
      </c>
      <c r="B169">
        <v>2</v>
      </c>
      <c r="C169" t="str">
        <v>C.Dobbs</v>
      </c>
      <c r="D169">
        <v>0</v>
      </c>
      <c r="E169">
        <f>COUNTIFS(Table1[Team], A169, Table1[Batting_Spot], B169, Table1[Player], C169, Table1[Last5_Flag], D169)</f>
        <v>3</v>
      </c>
    </row>
    <row r="170" spans="1:5" x14ac:dyDescent="0.2">
      <c r="A170" t="str">
        <v>D&amp;E</v>
      </c>
      <c r="B170">
        <v>3</v>
      </c>
      <c r="C170" t="str">
        <v>A.Zapach</v>
      </c>
      <c r="D170">
        <v>0</v>
      </c>
      <c r="E170">
        <f>COUNTIFS(Table1[Team], A170, Table1[Batting_Spot], B170, Table1[Player], C170, Table1[Last5_Flag], D170)</f>
        <v>17</v>
      </c>
    </row>
    <row r="171" spans="1:5" x14ac:dyDescent="0.2">
      <c r="A171" t="str">
        <v>D&amp;E</v>
      </c>
      <c r="B171">
        <v>4</v>
      </c>
      <c r="C171" t="str">
        <v>A.Higgins</v>
      </c>
      <c r="D171">
        <v>0</v>
      </c>
      <c r="E171">
        <f>COUNTIFS(Table1[Team], A171, Table1[Batting_Spot], B171, Table1[Player], C171, Table1[Last5_Flag], D171)</f>
        <v>12</v>
      </c>
    </row>
    <row r="172" spans="1:5" x14ac:dyDescent="0.2">
      <c r="A172" t="str">
        <v>D&amp;E</v>
      </c>
      <c r="B172">
        <v>0</v>
      </c>
      <c r="C172" t="str">
        <v>M.Ledesma</v>
      </c>
      <c r="D172">
        <v>0</v>
      </c>
      <c r="E172">
        <f>COUNTIFS(Table1[Team], A172, Table1[Batting_Spot], B172, Table1[Player], C172, Table1[Last5_Flag], D172)</f>
        <v>0</v>
      </c>
    </row>
    <row r="173" spans="1:5" x14ac:dyDescent="0.2">
      <c r="A173" t="str">
        <v>D&amp;E</v>
      </c>
      <c r="B173">
        <v>5</v>
      </c>
      <c r="C173" t="str">
        <v>T.Fleming</v>
      </c>
      <c r="D173">
        <v>0</v>
      </c>
      <c r="E173">
        <f>COUNTIFS(Table1[Team], A173, Table1[Batting_Spot], B173, Table1[Player], C173, Table1[Last5_Flag], D173)</f>
        <v>10</v>
      </c>
    </row>
    <row r="174" spans="1:5" x14ac:dyDescent="0.2">
      <c r="A174" t="str">
        <v>D&amp;E</v>
      </c>
      <c r="B174">
        <v>6</v>
      </c>
      <c r="C174" t="str">
        <v>M.Henkle</v>
      </c>
      <c r="D174">
        <v>0</v>
      </c>
      <c r="E174">
        <f>COUNTIFS(Table1[Team], A174, Table1[Batting_Spot], B174, Table1[Player], C174, Table1[Last5_Flag], D174)</f>
        <v>9</v>
      </c>
    </row>
    <row r="175" spans="1:5" x14ac:dyDescent="0.2">
      <c r="A175" t="str">
        <v>D&amp;E</v>
      </c>
      <c r="B175">
        <v>7</v>
      </c>
      <c r="C175" t="str">
        <v>S.Jarvis</v>
      </c>
      <c r="D175">
        <v>0</v>
      </c>
      <c r="E175">
        <f>COUNTIFS(Table1[Team], A175, Table1[Batting_Spot], B175, Table1[Player], C175, Table1[Last5_Flag], D175)</f>
        <v>2</v>
      </c>
    </row>
    <row r="176" spans="1:5" x14ac:dyDescent="0.2">
      <c r="A176" t="str">
        <v>D&amp;E</v>
      </c>
      <c r="B176">
        <v>8</v>
      </c>
      <c r="C176" t="str">
        <v>M.Smith</v>
      </c>
      <c r="D176">
        <v>0</v>
      </c>
      <c r="E176">
        <f>COUNTIFS(Table1[Team], A176, Table1[Batting_Spot], B176, Table1[Player], C176, Table1[Last5_Flag], D176)</f>
        <v>4</v>
      </c>
    </row>
    <row r="177" spans="1:5" x14ac:dyDescent="0.2">
      <c r="A177" t="str">
        <v>D&amp;E</v>
      </c>
      <c r="B177">
        <v>8</v>
      </c>
      <c r="C177" t="str">
        <v>G.Wessling</v>
      </c>
      <c r="D177">
        <v>0</v>
      </c>
      <c r="E177">
        <f>COUNTIFS(Table1[Team], A177, Table1[Batting_Spot], B177, Table1[Player], C177, Table1[Last5_Flag], D177)</f>
        <v>1</v>
      </c>
    </row>
    <row r="178" spans="1:5" x14ac:dyDescent="0.2">
      <c r="A178" t="str">
        <v>D&amp;E</v>
      </c>
      <c r="B178">
        <v>9</v>
      </c>
      <c r="C178" t="str">
        <v>C.Warfield</v>
      </c>
      <c r="D178">
        <v>0</v>
      </c>
      <c r="E178">
        <f>COUNTIFS(Table1[Team], A178, Table1[Batting_Spot], B178, Table1[Player], C178, Table1[Last5_Flag], D178)</f>
        <v>2</v>
      </c>
    </row>
    <row r="179" spans="1:5" x14ac:dyDescent="0.2">
      <c r="A179" t="str">
        <v>D&amp;E</v>
      </c>
      <c r="B179">
        <v>0</v>
      </c>
      <c r="C179" t="str">
        <v>L.Ruiz-Rubio</v>
      </c>
      <c r="D179">
        <v>0</v>
      </c>
      <c r="E179">
        <f>COUNTIFS(Table1[Team], A179, Table1[Batting_Spot], B179, Table1[Player], C179, Table1[Last5_Flag], D179)</f>
        <v>0</v>
      </c>
    </row>
    <row r="180" spans="1:5" x14ac:dyDescent="0.2">
      <c r="A180" t="str">
        <v>D&amp;E</v>
      </c>
      <c r="B180">
        <v>0</v>
      </c>
      <c r="C180" t="str">
        <v>A.Belcher</v>
      </c>
      <c r="D180">
        <v>0</v>
      </c>
      <c r="E180">
        <f>COUNTIFS(Table1[Team], A180, Table1[Batting_Spot], B180, Table1[Player], C180, Table1[Last5_Flag], D180)</f>
        <v>0</v>
      </c>
    </row>
    <row r="181" spans="1:5" x14ac:dyDescent="0.2">
      <c r="A181" t="str">
        <v>WVSU</v>
      </c>
      <c r="B181">
        <v>1</v>
      </c>
      <c r="C181" t="str">
        <v>G.Sloan-Lebron</v>
      </c>
      <c r="D181">
        <v>0</v>
      </c>
      <c r="E181">
        <f>COUNTIFS(Table1[Team], A181, Table1[Batting_Spot], B181, Table1[Player], C181, Table1[Last5_Flag], D181)</f>
        <v>1</v>
      </c>
    </row>
    <row r="182" spans="1:5" x14ac:dyDescent="0.2">
      <c r="A182" t="str">
        <v>WVSU</v>
      </c>
      <c r="B182">
        <v>2</v>
      </c>
      <c r="C182" t="str">
        <v>E.Sigmon</v>
      </c>
      <c r="D182">
        <v>0</v>
      </c>
      <c r="E182">
        <f>COUNTIFS(Table1[Team], A182, Table1[Batting_Spot], B182, Table1[Player], C182, Table1[Last5_Flag], D182)</f>
        <v>3</v>
      </c>
    </row>
    <row r="183" spans="1:5" x14ac:dyDescent="0.2">
      <c r="A183" t="str">
        <v>WVSU</v>
      </c>
      <c r="B183">
        <v>3</v>
      </c>
      <c r="C183" t="str">
        <v>C.Cummings</v>
      </c>
      <c r="D183">
        <v>0</v>
      </c>
      <c r="E183">
        <f>COUNTIFS(Table1[Team], A183, Table1[Batting_Spot], B183, Table1[Player], C183, Table1[Last5_Flag], D183)</f>
        <v>1</v>
      </c>
    </row>
    <row r="184" spans="1:5" x14ac:dyDescent="0.2">
      <c r="A184" t="str">
        <v>WVSU</v>
      </c>
      <c r="B184">
        <v>3</v>
      </c>
      <c r="C184" t="str">
        <v>A.Hall</v>
      </c>
      <c r="D184">
        <v>0</v>
      </c>
      <c r="E184">
        <f>COUNTIFS(Table1[Team], A184, Table1[Batting_Spot], B184, Table1[Player], C184, Table1[Last5_Flag], D184)</f>
        <v>5</v>
      </c>
    </row>
    <row r="185" spans="1:5" x14ac:dyDescent="0.2">
      <c r="A185" t="str">
        <v>WVSU</v>
      </c>
      <c r="B185">
        <v>4</v>
      </c>
      <c r="C185" t="str">
        <v>K.Price</v>
      </c>
      <c r="D185">
        <v>0</v>
      </c>
      <c r="E185">
        <f>COUNTIFS(Table1[Team], A185, Table1[Batting_Spot], B185, Table1[Player], C185, Table1[Last5_Flag], D185)</f>
        <v>1</v>
      </c>
    </row>
    <row r="186" spans="1:5" x14ac:dyDescent="0.2">
      <c r="A186" t="str">
        <v>WVSU</v>
      </c>
      <c r="B186">
        <v>4</v>
      </c>
      <c r="C186" t="str">
        <v>B.Smith</v>
      </c>
      <c r="D186">
        <v>0</v>
      </c>
      <c r="E186">
        <f>COUNTIFS(Table1[Team], A186, Table1[Batting_Spot], B186, Table1[Player], C186, Table1[Last5_Flag], D186)</f>
        <v>1</v>
      </c>
    </row>
    <row r="187" spans="1:5" x14ac:dyDescent="0.2">
      <c r="A187" t="str">
        <v>WVSU</v>
      </c>
      <c r="B187">
        <v>5</v>
      </c>
      <c r="C187" t="str">
        <v>E.Bechtel</v>
      </c>
      <c r="D187">
        <v>0</v>
      </c>
      <c r="E187">
        <f>COUNTIFS(Table1[Team], A187, Table1[Batting_Spot], B187, Table1[Player], C187, Table1[Last5_Flag], D187)</f>
        <v>12</v>
      </c>
    </row>
    <row r="188" spans="1:5" x14ac:dyDescent="0.2">
      <c r="A188" t="str">
        <v>WVSU</v>
      </c>
      <c r="B188">
        <v>6</v>
      </c>
      <c r="C188" t="str">
        <v>A.Contreras</v>
      </c>
      <c r="D188">
        <v>0</v>
      </c>
      <c r="E188">
        <f>COUNTIFS(Table1[Team], A188, Table1[Batting_Spot], B188, Table1[Player], C188, Table1[Last5_Flag], D188)</f>
        <v>6</v>
      </c>
    </row>
    <row r="189" spans="1:5" x14ac:dyDescent="0.2">
      <c r="A189" t="str">
        <v>WVSU</v>
      </c>
      <c r="B189">
        <v>6</v>
      </c>
      <c r="C189" t="str">
        <v>C.Treadway</v>
      </c>
      <c r="D189">
        <v>0</v>
      </c>
      <c r="E189">
        <f>COUNTIFS(Table1[Team], A189, Table1[Batting_Spot], B189, Table1[Player], C189, Table1[Last5_Flag], D189)</f>
        <v>1</v>
      </c>
    </row>
    <row r="190" spans="1:5" x14ac:dyDescent="0.2">
      <c r="A190" t="str">
        <v>WVSU</v>
      </c>
      <c r="B190">
        <v>7</v>
      </c>
      <c r="C190" t="str">
        <v>C.Moore</v>
      </c>
      <c r="D190">
        <v>0</v>
      </c>
      <c r="E190">
        <f>COUNTIFS(Table1[Team], A190, Table1[Batting_Spot], B190, Table1[Player], C190, Table1[Last5_Flag], D190)</f>
        <v>2</v>
      </c>
    </row>
    <row r="191" spans="1:5" x14ac:dyDescent="0.2">
      <c r="A191" t="str">
        <v>WVSU</v>
      </c>
      <c r="B191">
        <v>7</v>
      </c>
      <c r="C191" t="str">
        <v>O.Bell</v>
      </c>
      <c r="D191">
        <v>0</v>
      </c>
      <c r="E191">
        <f>COUNTIFS(Table1[Team], A191, Table1[Batting_Spot], B191, Table1[Player], C191, Table1[Last5_Flag], D191)</f>
        <v>1</v>
      </c>
    </row>
    <row r="192" spans="1:5" x14ac:dyDescent="0.2">
      <c r="A192" t="str">
        <v>WVSU</v>
      </c>
      <c r="B192">
        <v>8</v>
      </c>
      <c r="C192" t="str">
        <v>E.Hoffman</v>
      </c>
      <c r="D192">
        <v>0</v>
      </c>
      <c r="E192">
        <f>COUNTIFS(Table1[Team], A192, Table1[Batting_Spot], B192, Table1[Player], C192, Table1[Last5_Flag], D192)</f>
        <v>3</v>
      </c>
    </row>
    <row r="193" spans="1:5" x14ac:dyDescent="0.2">
      <c r="A193" t="str">
        <v>WVSU</v>
      </c>
      <c r="B193">
        <v>8</v>
      </c>
      <c r="C193" t="str">
        <v>B.Christian</v>
      </c>
      <c r="D193">
        <v>0</v>
      </c>
      <c r="E193">
        <f>COUNTIFS(Table1[Team], A193, Table1[Batting_Spot], B193, Table1[Player], C193, Table1[Last5_Flag], D193)</f>
        <v>3</v>
      </c>
    </row>
    <row r="194" spans="1:5" x14ac:dyDescent="0.2">
      <c r="A194" t="str">
        <v>WVSU</v>
      </c>
      <c r="B194">
        <v>9</v>
      </c>
      <c r="C194" t="str">
        <v>S.Shamblin</v>
      </c>
      <c r="D194">
        <v>0</v>
      </c>
      <c r="E194">
        <f>COUNTIFS(Table1[Team], A194, Table1[Batting_Spot], B194, Table1[Player], C194, Table1[Last5_Flag], D194)</f>
        <v>3</v>
      </c>
    </row>
    <row r="195" spans="1:5" x14ac:dyDescent="0.2">
      <c r="A195" t="str">
        <v>WVSU</v>
      </c>
      <c r="B195">
        <v>0</v>
      </c>
      <c r="C195" t="str">
        <v>A.Green</v>
      </c>
      <c r="D195">
        <v>0</v>
      </c>
      <c r="E195">
        <f>COUNTIFS(Table1[Team], A195, Table1[Batting_Spot], B195, Table1[Player], C195, Table1[Last5_Flag], D195)</f>
        <v>0</v>
      </c>
    </row>
    <row r="196" spans="1:5" x14ac:dyDescent="0.2">
      <c r="A196" t="str">
        <v>WVSU</v>
      </c>
      <c r="B196">
        <v>0</v>
      </c>
      <c r="C196" t="str">
        <v>H.Sizemore</v>
      </c>
      <c r="D196">
        <v>0</v>
      </c>
      <c r="E196">
        <f>COUNTIFS(Table1[Team], A196, Table1[Batting_Spot], B196, Table1[Player], C196, Table1[Last5_Flag], D196)</f>
        <v>0</v>
      </c>
    </row>
    <row r="197" spans="1:5" x14ac:dyDescent="0.2">
      <c r="A197" t="str">
        <v>WVSU</v>
      </c>
      <c r="B197">
        <v>0</v>
      </c>
      <c r="C197" t="str">
        <v>K.Murphy</v>
      </c>
      <c r="D197">
        <v>0</v>
      </c>
      <c r="E197">
        <f>COUNTIFS(Table1[Team], A197, Table1[Batting_Spot], B197, Table1[Player], C197, Table1[Last5_Flag], D197)</f>
        <v>0</v>
      </c>
    </row>
    <row r="198" spans="1:5" x14ac:dyDescent="0.2">
      <c r="A198" t="str">
        <v>WVSU</v>
      </c>
      <c r="B198">
        <v>1</v>
      </c>
      <c r="C198" t="str">
        <v>K.Price</v>
      </c>
      <c r="D198">
        <v>0</v>
      </c>
      <c r="E198">
        <f>COUNTIFS(Table1[Team], A198, Table1[Batting_Spot], B198, Table1[Player], C198, Table1[Last5_Flag], D198)</f>
        <v>16</v>
      </c>
    </row>
    <row r="199" spans="1:5" x14ac:dyDescent="0.2">
      <c r="A199" t="str">
        <v>WVSU</v>
      </c>
      <c r="B199">
        <v>2</v>
      </c>
      <c r="C199" t="str">
        <v>C.Treadway</v>
      </c>
      <c r="D199">
        <v>0</v>
      </c>
      <c r="E199">
        <f>COUNTIFS(Table1[Team], A199, Table1[Batting_Spot], B199, Table1[Player], C199, Table1[Last5_Flag], D199)</f>
        <v>2</v>
      </c>
    </row>
    <row r="200" spans="1:5" x14ac:dyDescent="0.2">
      <c r="A200" t="str">
        <v>WVSU</v>
      </c>
      <c r="B200">
        <v>2</v>
      </c>
      <c r="C200" t="str">
        <v>B.Smith</v>
      </c>
      <c r="D200">
        <v>0</v>
      </c>
      <c r="E200">
        <f>COUNTIFS(Table1[Team], A200, Table1[Batting_Spot], B200, Table1[Player], C200, Table1[Last5_Flag], D200)</f>
        <v>1</v>
      </c>
    </row>
    <row r="201" spans="1:5" x14ac:dyDescent="0.2">
      <c r="A201" t="str">
        <v>WVSU</v>
      </c>
      <c r="B201">
        <v>3</v>
      </c>
      <c r="C201" t="str">
        <v>A.Hall</v>
      </c>
      <c r="D201">
        <v>0</v>
      </c>
      <c r="E201">
        <f>COUNTIFS(Table1[Team], A201, Table1[Batting_Spot], B201, Table1[Player], C201, Table1[Last5_Flag], D201)</f>
        <v>5</v>
      </c>
    </row>
    <row r="202" spans="1:5" x14ac:dyDescent="0.2">
      <c r="A202" t="str">
        <v>WVSU</v>
      </c>
      <c r="B202">
        <v>0</v>
      </c>
      <c r="C202" t="str">
        <v>A.Bourgeois</v>
      </c>
      <c r="D202">
        <v>0</v>
      </c>
      <c r="E202">
        <f>COUNTIFS(Table1[Team], A202, Table1[Batting_Spot], B202, Table1[Player], C202, Table1[Last5_Flag], D202)</f>
        <v>0</v>
      </c>
    </row>
    <row r="203" spans="1:5" x14ac:dyDescent="0.2">
      <c r="A203" t="str">
        <v>WVSU</v>
      </c>
      <c r="B203">
        <v>4</v>
      </c>
      <c r="C203" t="str">
        <v>O.Bell</v>
      </c>
      <c r="D203">
        <v>0</v>
      </c>
      <c r="E203">
        <f>COUNTIFS(Table1[Team], A203, Table1[Batting_Spot], B203, Table1[Player], C203, Table1[Last5_Flag], D203)</f>
        <v>12</v>
      </c>
    </row>
    <row r="204" spans="1:5" x14ac:dyDescent="0.2">
      <c r="A204" t="str">
        <v>WVSU</v>
      </c>
      <c r="B204">
        <v>5</v>
      </c>
      <c r="C204" t="str">
        <v>E.Bechtel</v>
      </c>
      <c r="D204">
        <v>0</v>
      </c>
      <c r="E204">
        <f>COUNTIFS(Table1[Team], A204, Table1[Batting_Spot], B204, Table1[Player], C204, Table1[Last5_Flag], D204)</f>
        <v>12</v>
      </c>
    </row>
    <row r="205" spans="1:5" x14ac:dyDescent="0.2">
      <c r="A205" t="str">
        <v>WVSU</v>
      </c>
      <c r="B205">
        <v>6</v>
      </c>
      <c r="C205" t="str">
        <v>C.Moore</v>
      </c>
      <c r="D205">
        <v>0</v>
      </c>
      <c r="E205">
        <f>COUNTIFS(Table1[Team], A205, Table1[Batting_Spot], B205, Table1[Player], C205, Table1[Last5_Flag], D205)</f>
        <v>2</v>
      </c>
    </row>
    <row r="206" spans="1:5" x14ac:dyDescent="0.2">
      <c r="A206" t="str">
        <v>WVSU</v>
      </c>
      <c r="B206">
        <v>7</v>
      </c>
      <c r="C206" t="str">
        <v>B.Christian</v>
      </c>
      <c r="D206">
        <v>0</v>
      </c>
      <c r="E206">
        <f>COUNTIFS(Table1[Team], A206, Table1[Batting_Spot], B206, Table1[Player], C206, Table1[Last5_Flag], D206)</f>
        <v>2</v>
      </c>
    </row>
    <row r="207" spans="1:5" x14ac:dyDescent="0.2">
      <c r="A207" t="str">
        <v>WVSU</v>
      </c>
      <c r="B207">
        <v>8</v>
      </c>
      <c r="C207" t="str">
        <v>E.Hoffman</v>
      </c>
      <c r="D207">
        <v>0</v>
      </c>
      <c r="E207">
        <f>COUNTIFS(Table1[Team], A207, Table1[Batting_Spot], B207, Table1[Player], C207, Table1[Last5_Flag], D207)</f>
        <v>3</v>
      </c>
    </row>
    <row r="208" spans="1:5" x14ac:dyDescent="0.2">
      <c r="A208" t="str">
        <v>WVSU</v>
      </c>
      <c r="B208">
        <v>9</v>
      </c>
      <c r="C208" t="str">
        <v>S.Shamblin</v>
      </c>
      <c r="D208">
        <v>0</v>
      </c>
      <c r="E208">
        <f>COUNTIFS(Table1[Team], A208, Table1[Batting_Spot], B208, Table1[Player], C208, Table1[Last5_Flag], D208)</f>
        <v>3</v>
      </c>
    </row>
    <row r="209" spans="1:5" x14ac:dyDescent="0.2">
      <c r="A209" t="str">
        <v>WVSU</v>
      </c>
      <c r="B209">
        <v>0</v>
      </c>
      <c r="C209" t="str">
        <v>E.Sigmon</v>
      </c>
      <c r="D209">
        <v>0</v>
      </c>
      <c r="E209">
        <f>COUNTIFS(Table1[Team], A209, Table1[Batting_Spot], B209, Table1[Player], C209, Table1[Last5_Flag], D209)</f>
        <v>0</v>
      </c>
    </row>
    <row r="210" spans="1:5" x14ac:dyDescent="0.2">
      <c r="A210" t="str">
        <v>D&amp;E</v>
      </c>
      <c r="B210">
        <v>1</v>
      </c>
      <c r="C210" t="str">
        <v>A.Haynes</v>
      </c>
      <c r="D210">
        <v>0</v>
      </c>
      <c r="E210">
        <f>COUNTIFS(Table1[Team], A210, Table1[Batting_Spot], B210, Table1[Player], C210, Table1[Last5_Flag], D210)</f>
        <v>13</v>
      </c>
    </row>
    <row r="211" spans="1:5" x14ac:dyDescent="0.2">
      <c r="A211" t="str">
        <v>D&amp;E</v>
      </c>
      <c r="B211">
        <v>2</v>
      </c>
      <c r="C211" t="str">
        <v>C.Dobbs</v>
      </c>
      <c r="D211">
        <v>0</v>
      </c>
      <c r="E211">
        <f>COUNTIFS(Table1[Team], A211, Table1[Batting_Spot], B211, Table1[Player], C211, Table1[Last5_Flag], D211)</f>
        <v>3</v>
      </c>
    </row>
    <row r="212" spans="1:5" x14ac:dyDescent="0.2">
      <c r="A212" t="str">
        <v>D&amp;E</v>
      </c>
      <c r="B212">
        <v>2</v>
      </c>
      <c r="C212" t="str">
        <v>M.Ledesma</v>
      </c>
      <c r="D212">
        <v>0</v>
      </c>
      <c r="E212">
        <f>COUNTIFS(Table1[Team], A212, Table1[Batting_Spot], B212, Table1[Player], C212, Table1[Last5_Flag], D212)</f>
        <v>1</v>
      </c>
    </row>
    <row r="213" spans="1:5" x14ac:dyDescent="0.2">
      <c r="A213" t="str">
        <v>D&amp;E</v>
      </c>
      <c r="B213">
        <v>3</v>
      </c>
      <c r="C213" t="str">
        <v>A.Zapach</v>
      </c>
      <c r="D213">
        <v>0</v>
      </c>
      <c r="E213">
        <f>COUNTIFS(Table1[Team], A213, Table1[Batting_Spot], B213, Table1[Player], C213, Table1[Last5_Flag], D213)</f>
        <v>17</v>
      </c>
    </row>
    <row r="214" spans="1:5" x14ac:dyDescent="0.2">
      <c r="A214" t="str">
        <v>D&amp;E</v>
      </c>
      <c r="B214">
        <v>4</v>
      </c>
      <c r="C214" t="str">
        <v>A.Higgins</v>
      </c>
      <c r="D214">
        <v>0</v>
      </c>
      <c r="E214">
        <f>COUNTIFS(Table1[Team], A214, Table1[Batting_Spot], B214, Table1[Player], C214, Table1[Last5_Flag], D214)</f>
        <v>12</v>
      </c>
    </row>
    <row r="215" spans="1:5" x14ac:dyDescent="0.2">
      <c r="A215" t="str">
        <v>D&amp;E</v>
      </c>
      <c r="B215">
        <v>5</v>
      </c>
      <c r="C215" t="str">
        <v>L.Ruiz-Rubio</v>
      </c>
      <c r="D215">
        <v>0</v>
      </c>
      <c r="E215">
        <f>COUNTIFS(Table1[Team], A215, Table1[Batting_Spot], B215, Table1[Player], C215, Table1[Last5_Flag], D215)</f>
        <v>2</v>
      </c>
    </row>
    <row r="216" spans="1:5" x14ac:dyDescent="0.2">
      <c r="A216" t="str">
        <v>D&amp;E</v>
      </c>
      <c r="B216">
        <v>6</v>
      </c>
      <c r="C216" t="str">
        <v>G.Wessling</v>
      </c>
      <c r="D216">
        <v>0</v>
      </c>
      <c r="E216">
        <f>COUNTIFS(Table1[Team], A216, Table1[Batting_Spot], B216, Table1[Player], C216, Table1[Last5_Flag], D216)</f>
        <v>4</v>
      </c>
    </row>
    <row r="217" spans="1:5" x14ac:dyDescent="0.2">
      <c r="A217" t="str">
        <v>D&amp;E</v>
      </c>
      <c r="B217">
        <v>7</v>
      </c>
      <c r="C217" t="str">
        <v>M.Henkle</v>
      </c>
      <c r="D217">
        <v>0</v>
      </c>
      <c r="E217">
        <f>COUNTIFS(Table1[Team], A217, Table1[Batting_Spot], B217, Table1[Player], C217, Table1[Last5_Flag], D217)</f>
        <v>3</v>
      </c>
    </row>
    <row r="218" spans="1:5" x14ac:dyDescent="0.2">
      <c r="A218" t="str">
        <v>D&amp;E</v>
      </c>
      <c r="B218">
        <v>8</v>
      </c>
      <c r="C218" t="str">
        <v>M.Smith</v>
      </c>
      <c r="D218">
        <v>0</v>
      </c>
      <c r="E218">
        <f>COUNTIFS(Table1[Team], A218, Table1[Batting_Spot], B218, Table1[Player], C218, Table1[Last5_Flag], D218)</f>
        <v>4</v>
      </c>
    </row>
    <row r="219" spans="1:5" x14ac:dyDescent="0.2">
      <c r="A219" t="str">
        <v>D&amp;E</v>
      </c>
      <c r="B219">
        <v>9</v>
      </c>
      <c r="C219" t="str">
        <v>A.Belcher</v>
      </c>
      <c r="D219">
        <v>0</v>
      </c>
      <c r="E219">
        <f>COUNTIFS(Table1[Team], A219, Table1[Batting_Spot], B219, Table1[Player], C219, Table1[Last5_Flag], D219)</f>
        <v>7</v>
      </c>
    </row>
    <row r="220" spans="1:5" x14ac:dyDescent="0.2">
      <c r="A220" t="str">
        <v>D&amp;E</v>
      </c>
      <c r="B220">
        <v>0</v>
      </c>
      <c r="C220" t="str">
        <v>S.Kneeland</v>
      </c>
      <c r="D220">
        <v>0</v>
      </c>
      <c r="E220">
        <f>COUNTIFS(Table1[Team], A220, Table1[Batting_Spot], B220, Table1[Player], C220, Table1[Last5_Flag], D220)</f>
        <v>0</v>
      </c>
    </row>
    <row r="221" spans="1:5" x14ac:dyDescent="0.2">
      <c r="A221" t="str">
        <v>D&amp;E</v>
      </c>
      <c r="B221">
        <v>0</v>
      </c>
      <c r="C221" t="str">
        <v>A.Munoz</v>
      </c>
      <c r="D221">
        <v>0</v>
      </c>
      <c r="E221">
        <f>COUNTIFS(Table1[Team], A221, Table1[Batting_Spot], B221, Table1[Player], C221, Table1[Last5_Flag], D221)</f>
        <v>0</v>
      </c>
    </row>
    <row r="222" spans="1:5" x14ac:dyDescent="0.2">
      <c r="A222" t="str">
        <v>West Lib</v>
      </c>
      <c r="B222">
        <v>1</v>
      </c>
      <c r="C222" t="str">
        <v>J.Morr</v>
      </c>
      <c r="D222">
        <v>0</v>
      </c>
      <c r="E222">
        <f>COUNTIFS(Table1[Team], A222, Table1[Batting_Spot], B222, Table1[Player], C222, Table1[Last5_Flag], D222)</f>
        <v>6</v>
      </c>
    </row>
    <row r="223" spans="1:5" x14ac:dyDescent="0.2">
      <c r="A223" t="str">
        <v>West Lib</v>
      </c>
      <c r="B223">
        <v>2</v>
      </c>
      <c r="C223" t="str">
        <v>A.Cook</v>
      </c>
      <c r="D223">
        <v>0</v>
      </c>
      <c r="E223">
        <f>COUNTIFS(Table1[Team], A223, Table1[Batting_Spot], B223, Table1[Player], C223, Table1[Last5_Flag], D223)</f>
        <v>3</v>
      </c>
    </row>
    <row r="224" spans="1:5" x14ac:dyDescent="0.2">
      <c r="A224" t="str">
        <v>West Lib</v>
      </c>
      <c r="B224">
        <v>3</v>
      </c>
      <c r="C224" t="str">
        <v>S.Harris</v>
      </c>
      <c r="D224">
        <v>0</v>
      </c>
      <c r="E224">
        <f>COUNTIFS(Table1[Team], A224, Table1[Batting_Spot], B224, Table1[Player], C224, Table1[Last5_Flag], D224)</f>
        <v>1</v>
      </c>
    </row>
    <row r="225" spans="1:5" x14ac:dyDescent="0.2">
      <c r="A225" t="str">
        <v>West Lib</v>
      </c>
      <c r="B225">
        <v>4</v>
      </c>
      <c r="C225" t="str">
        <v>S.Simon</v>
      </c>
      <c r="D225">
        <v>0</v>
      </c>
      <c r="E225">
        <f>COUNTIFS(Table1[Team], A225, Table1[Batting_Spot], B225, Table1[Player], C225, Table1[Last5_Flag], D225)</f>
        <v>7</v>
      </c>
    </row>
    <row r="226" spans="1:5" x14ac:dyDescent="0.2">
      <c r="A226" t="str">
        <v>West Lib</v>
      </c>
      <c r="B226">
        <v>5</v>
      </c>
      <c r="C226" t="str">
        <v>J.Conrad</v>
      </c>
      <c r="D226">
        <v>0</v>
      </c>
      <c r="E226">
        <f>COUNTIFS(Table1[Team], A226, Table1[Batting_Spot], B226, Table1[Player], C226, Table1[Last5_Flag], D226)</f>
        <v>2</v>
      </c>
    </row>
    <row r="227" spans="1:5" x14ac:dyDescent="0.2">
      <c r="A227" t="str">
        <v>West Lib</v>
      </c>
      <c r="B227">
        <v>6</v>
      </c>
      <c r="C227" t="str">
        <v>A.Davis</v>
      </c>
      <c r="D227">
        <v>0</v>
      </c>
      <c r="E227">
        <f>COUNTIFS(Table1[Team], A227, Table1[Batting_Spot], B227, Table1[Player], C227, Table1[Last5_Flag], D227)</f>
        <v>2</v>
      </c>
    </row>
    <row r="228" spans="1:5" x14ac:dyDescent="0.2">
      <c r="A228" t="str">
        <v>West Lib</v>
      </c>
      <c r="B228">
        <v>7</v>
      </c>
      <c r="C228" t="str">
        <v>R.Mangold</v>
      </c>
      <c r="D228">
        <v>0</v>
      </c>
      <c r="E228">
        <f>COUNTIFS(Table1[Team], A228, Table1[Batting_Spot], B228, Table1[Player], C228, Table1[Last5_Flag], D228)</f>
        <v>1</v>
      </c>
    </row>
    <row r="229" spans="1:5" x14ac:dyDescent="0.2">
      <c r="A229" t="str">
        <v>West Lib</v>
      </c>
      <c r="B229">
        <v>0</v>
      </c>
      <c r="C229" t="str">
        <v>M.Johnson</v>
      </c>
      <c r="D229">
        <v>0</v>
      </c>
      <c r="E229">
        <f>COUNTIFS(Table1[Team], A229, Table1[Batting_Spot], B229, Table1[Player], C229, Table1[Last5_Flag], D229)</f>
        <v>1</v>
      </c>
    </row>
    <row r="230" spans="1:5" x14ac:dyDescent="0.2">
      <c r="A230" t="str">
        <v>West Lib</v>
      </c>
      <c r="B230">
        <v>8</v>
      </c>
      <c r="C230" t="str">
        <v>K.Pettit</v>
      </c>
      <c r="D230">
        <v>0</v>
      </c>
      <c r="E230">
        <f>COUNTIFS(Table1[Team], A230, Table1[Batting_Spot], B230, Table1[Player], C230, Table1[Last5_Flag], D230)</f>
        <v>3</v>
      </c>
    </row>
    <row r="231" spans="1:5" x14ac:dyDescent="0.2">
      <c r="A231" t="str">
        <v>West Lib</v>
      </c>
      <c r="B231">
        <v>9</v>
      </c>
      <c r="C231" t="str">
        <v>P.Tucker</v>
      </c>
      <c r="D231">
        <v>0</v>
      </c>
      <c r="E231">
        <f>COUNTIFS(Table1[Team], A231, Table1[Batting_Spot], B231, Table1[Player], C231, Table1[Last5_Flag], D231)</f>
        <v>9</v>
      </c>
    </row>
    <row r="232" spans="1:5" x14ac:dyDescent="0.2">
      <c r="A232" t="str">
        <v>West Lib</v>
      </c>
      <c r="B232">
        <v>9</v>
      </c>
      <c r="C232" t="str">
        <v>F.Randolph</v>
      </c>
      <c r="D232">
        <v>0</v>
      </c>
      <c r="E232">
        <f>COUNTIFS(Table1[Team], A232, Table1[Batting_Spot], B232, Table1[Player], C232, Table1[Last5_Flag], D232)</f>
        <v>2</v>
      </c>
    </row>
    <row r="233" spans="1:5" x14ac:dyDescent="0.2">
      <c r="A233" t="str">
        <v>Fairmont</v>
      </c>
      <c r="B233">
        <v>1</v>
      </c>
      <c r="C233" t="str">
        <v>B.Hess</v>
      </c>
      <c r="D233">
        <v>0</v>
      </c>
      <c r="E233">
        <f>COUNTIFS(Table1[Team], A233, Table1[Batting_Spot], B233, Table1[Player], C233, Table1[Last5_Flag], D233)</f>
        <v>19</v>
      </c>
    </row>
    <row r="234" spans="1:5" x14ac:dyDescent="0.2">
      <c r="A234" t="str">
        <v>Fairmont</v>
      </c>
      <c r="B234">
        <v>2</v>
      </c>
      <c r="C234" t="str">
        <v>G.Bibb</v>
      </c>
      <c r="D234">
        <v>0</v>
      </c>
      <c r="E234">
        <f>COUNTIFS(Table1[Team], A234, Table1[Batting_Spot], B234, Table1[Player], C234, Table1[Last5_Flag], D234)</f>
        <v>18</v>
      </c>
    </row>
    <row r="235" spans="1:5" x14ac:dyDescent="0.2">
      <c r="A235" t="str">
        <v>Fairmont</v>
      </c>
      <c r="B235">
        <v>2</v>
      </c>
      <c r="C235" t="str">
        <v>B.Marietta</v>
      </c>
      <c r="D235">
        <v>0</v>
      </c>
      <c r="E235">
        <f>COUNTIFS(Table1[Team], A235, Table1[Batting_Spot], B235, Table1[Player], C235, Table1[Last5_Flag], D235)</f>
        <v>1</v>
      </c>
    </row>
    <row r="236" spans="1:5" x14ac:dyDescent="0.2">
      <c r="A236" t="str">
        <v>Fairmont</v>
      </c>
      <c r="B236">
        <v>3</v>
      </c>
      <c r="C236" t="str">
        <v>E.Paul</v>
      </c>
      <c r="D236">
        <v>0</v>
      </c>
      <c r="E236">
        <f>COUNTIFS(Table1[Team], A236, Table1[Batting_Spot], B236, Table1[Player], C236, Table1[Last5_Flag], D236)</f>
        <v>19</v>
      </c>
    </row>
    <row r="237" spans="1:5" x14ac:dyDescent="0.2">
      <c r="A237" t="str">
        <v>Fairmont</v>
      </c>
      <c r="B237">
        <v>4</v>
      </c>
      <c r="C237" t="str">
        <v>A.Townsend</v>
      </c>
      <c r="D237">
        <v>0</v>
      </c>
      <c r="E237">
        <f>COUNTIFS(Table1[Team], A237, Table1[Batting_Spot], B237, Table1[Player], C237, Table1[Last5_Flag], D237)</f>
        <v>18</v>
      </c>
    </row>
    <row r="238" spans="1:5" x14ac:dyDescent="0.2">
      <c r="A238" t="str">
        <v>Fairmont</v>
      </c>
      <c r="B238">
        <v>5</v>
      </c>
      <c r="C238" t="str">
        <v>A.Foresha</v>
      </c>
      <c r="D238">
        <v>0</v>
      </c>
      <c r="E238">
        <f>COUNTIFS(Table1[Team], A238, Table1[Batting_Spot], B238, Table1[Player], C238, Table1[Last5_Flag], D238)</f>
        <v>19</v>
      </c>
    </row>
    <row r="239" spans="1:5" x14ac:dyDescent="0.2">
      <c r="A239" t="str">
        <v>Fairmont</v>
      </c>
      <c r="B239">
        <v>0</v>
      </c>
      <c r="C239" t="str">
        <v>K.Thomas</v>
      </c>
      <c r="D239">
        <v>0</v>
      </c>
      <c r="E239">
        <f>COUNTIFS(Table1[Team], A239, Table1[Batting_Spot], B239, Table1[Player], C239, Table1[Last5_Flag], D239)</f>
        <v>0</v>
      </c>
    </row>
    <row r="240" spans="1:5" x14ac:dyDescent="0.2">
      <c r="A240" t="str">
        <v>Fairmont</v>
      </c>
      <c r="B240">
        <v>6</v>
      </c>
      <c r="C240" t="str">
        <v>S.Emanuel</v>
      </c>
      <c r="D240">
        <v>0</v>
      </c>
      <c r="E240">
        <f>COUNTIFS(Table1[Team], A240, Table1[Batting_Spot], B240, Table1[Player], C240, Table1[Last5_Flag], D240)</f>
        <v>1</v>
      </c>
    </row>
    <row r="241" spans="1:5" x14ac:dyDescent="0.2">
      <c r="A241" t="str">
        <v>Fairmont</v>
      </c>
      <c r="B241">
        <v>6</v>
      </c>
      <c r="C241" t="str">
        <v>A.Nordling</v>
      </c>
      <c r="D241">
        <v>0</v>
      </c>
      <c r="E241">
        <f>COUNTIFS(Table1[Team], A241, Table1[Batting_Spot], B241, Table1[Player], C241, Table1[Last5_Flag], D241)</f>
        <v>1</v>
      </c>
    </row>
    <row r="242" spans="1:5" x14ac:dyDescent="0.2">
      <c r="A242" t="str">
        <v>Fairmont</v>
      </c>
      <c r="B242">
        <v>7</v>
      </c>
      <c r="C242" t="str">
        <v>P.Matteson</v>
      </c>
      <c r="D242">
        <v>0</v>
      </c>
      <c r="E242">
        <f>COUNTIFS(Table1[Team], A242, Table1[Batting_Spot], B242, Table1[Player], C242, Table1[Last5_Flag], D242)</f>
        <v>2</v>
      </c>
    </row>
    <row r="243" spans="1:5" x14ac:dyDescent="0.2">
      <c r="A243" t="str">
        <v>Fairmont</v>
      </c>
      <c r="B243">
        <v>8</v>
      </c>
      <c r="C243" t="str">
        <v>J.McGill</v>
      </c>
      <c r="D243">
        <v>0</v>
      </c>
      <c r="E243">
        <f>COUNTIFS(Table1[Team], A243, Table1[Batting_Spot], B243, Table1[Player], C243, Table1[Last5_Flag], D243)</f>
        <v>1</v>
      </c>
    </row>
    <row r="244" spans="1:5" x14ac:dyDescent="0.2">
      <c r="A244" t="str">
        <v>Fairmont</v>
      </c>
      <c r="B244">
        <v>9</v>
      </c>
      <c r="C244" t="str">
        <v>A.Keilholz</v>
      </c>
      <c r="D244">
        <v>0</v>
      </c>
      <c r="E244">
        <f>COUNTIFS(Table1[Team], A244, Table1[Batting_Spot], B244, Table1[Player], C244, Table1[Last5_Flag], D244)</f>
        <v>19</v>
      </c>
    </row>
    <row r="245" spans="1:5" x14ac:dyDescent="0.2">
      <c r="A245" t="str">
        <v>Fairmont</v>
      </c>
      <c r="B245">
        <v>0</v>
      </c>
      <c r="C245" t="str">
        <v>A.Thompson</v>
      </c>
      <c r="D245">
        <v>0</v>
      </c>
      <c r="E245">
        <f>COUNTIFS(Table1[Team], A245, Table1[Batting_Spot], B245, Table1[Player], C245, Table1[Last5_Flag], D245)</f>
        <v>0</v>
      </c>
    </row>
    <row r="246" spans="1:5" x14ac:dyDescent="0.2">
      <c r="A246" t="str">
        <v>Fairmont</v>
      </c>
      <c r="B246">
        <v>0</v>
      </c>
      <c r="C246" t="str">
        <v>D.Haller</v>
      </c>
      <c r="D246">
        <v>0</v>
      </c>
      <c r="E246">
        <f>COUNTIFS(Table1[Team], A246, Table1[Batting_Spot], B246, Table1[Player], C246, Table1[Last5_Flag], D246)</f>
        <v>0</v>
      </c>
    </row>
    <row r="247" spans="1:5" x14ac:dyDescent="0.2">
      <c r="A247" t="str">
        <v>D&amp;E</v>
      </c>
      <c r="B247">
        <v>1</v>
      </c>
      <c r="C247" t="str">
        <v>A.Haynes</v>
      </c>
      <c r="D247">
        <v>0</v>
      </c>
      <c r="E247">
        <f>COUNTIFS(Table1[Team], A247, Table1[Batting_Spot], B247, Table1[Player], C247, Table1[Last5_Flag], D247)</f>
        <v>13</v>
      </c>
    </row>
    <row r="248" spans="1:5" x14ac:dyDescent="0.2">
      <c r="A248" t="str">
        <v>D&amp;E</v>
      </c>
      <c r="B248">
        <v>2</v>
      </c>
      <c r="C248" t="str">
        <v>G.Wessling</v>
      </c>
      <c r="D248">
        <v>0</v>
      </c>
      <c r="E248">
        <f>COUNTIFS(Table1[Team], A248, Table1[Batting_Spot], B248, Table1[Player], C248, Table1[Last5_Flag], D248)</f>
        <v>9</v>
      </c>
    </row>
    <row r="249" spans="1:5" x14ac:dyDescent="0.2">
      <c r="A249" t="str">
        <v>D&amp;E</v>
      </c>
      <c r="B249">
        <v>3</v>
      </c>
      <c r="C249" t="str">
        <v>M.Henkle</v>
      </c>
      <c r="D249">
        <v>0</v>
      </c>
      <c r="E249">
        <f>COUNTIFS(Table1[Team], A249, Table1[Batting_Spot], B249, Table1[Player], C249, Table1[Last5_Flag], D249)</f>
        <v>1</v>
      </c>
    </row>
    <row r="250" spans="1:5" x14ac:dyDescent="0.2">
      <c r="A250" t="str">
        <v>D&amp;E</v>
      </c>
      <c r="B250">
        <v>4</v>
      </c>
      <c r="C250" t="str">
        <v>L.Ruiz-Rubio</v>
      </c>
      <c r="D250">
        <v>0</v>
      </c>
      <c r="E250">
        <f>COUNTIFS(Table1[Team], A250, Table1[Batting_Spot], B250, Table1[Player], C250, Table1[Last5_Flag], D250)</f>
        <v>1</v>
      </c>
    </row>
    <row r="251" spans="1:5" x14ac:dyDescent="0.2">
      <c r="A251" t="str">
        <v>D&amp;E</v>
      </c>
      <c r="B251">
        <v>4</v>
      </c>
      <c r="C251" t="str">
        <v>I.Thomas</v>
      </c>
      <c r="D251">
        <v>0</v>
      </c>
      <c r="E251">
        <f>COUNTIFS(Table1[Team], A251, Table1[Batting_Spot], B251, Table1[Player], C251, Table1[Last5_Flag], D251)</f>
        <v>1</v>
      </c>
    </row>
    <row r="252" spans="1:5" x14ac:dyDescent="0.2">
      <c r="A252" t="str">
        <v>D&amp;E</v>
      </c>
      <c r="B252">
        <v>5</v>
      </c>
      <c r="C252" t="str">
        <v>A.Higgins</v>
      </c>
      <c r="D252">
        <v>0</v>
      </c>
      <c r="E252">
        <f>COUNTIFS(Table1[Team], A252, Table1[Batting_Spot], B252, Table1[Player], C252, Table1[Last5_Flag], D252)</f>
        <v>2</v>
      </c>
    </row>
    <row r="253" spans="1:5" x14ac:dyDescent="0.2">
      <c r="A253" t="str">
        <v>D&amp;E</v>
      </c>
      <c r="B253">
        <v>6</v>
      </c>
      <c r="C253" t="str">
        <v>K.Tellings</v>
      </c>
      <c r="D253">
        <v>0</v>
      </c>
      <c r="E253">
        <f>COUNTIFS(Table1[Team], A253, Table1[Batting_Spot], B253, Table1[Player], C253, Table1[Last5_Flag], D253)</f>
        <v>1</v>
      </c>
    </row>
    <row r="254" spans="1:5" x14ac:dyDescent="0.2">
      <c r="A254" t="str">
        <v>D&amp;E</v>
      </c>
      <c r="B254">
        <v>7</v>
      </c>
      <c r="C254" t="str">
        <v>C.Warfield</v>
      </c>
      <c r="D254">
        <v>0</v>
      </c>
      <c r="E254">
        <f>COUNTIFS(Table1[Team], A254, Table1[Batting_Spot], B254, Table1[Player], C254, Table1[Last5_Flag], D254)</f>
        <v>1</v>
      </c>
    </row>
    <row r="255" spans="1:5" x14ac:dyDescent="0.2">
      <c r="A255" t="str">
        <v>D&amp;E</v>
      </c>
      <c r="B255">
        <v>7</v>
      </c>
      <c r="C255" t="str">
        <v>M.McDaniel</v>
      </c>
      <c r="D255">
        <v>0</v>
      </c>
      <c r="E255">
        <f>COUNTIFS(Table1[Team], A255, Table1[Batting_Spot], B255, Table1[Player], C255, Table1[Last5_Flag], D255)</f>
        <v>1</v>
      </c>
    </row>
    <row r="256" spans="1:5" x14ac:dyDescent="0.2">
      <c r="A256" t="str">
        <v>D&amp;E</v>
      </c>
      <c r="B256">
        <v>7</v>
      </c>
      <c r="C256" t="str">
        <v>A.Munoz</v>
      </c>
      <c r="D256">
        <v>0</v>
      </c>
      <c r="E256">
        <f>COUNTIFS(Table1[Team], A256, Table1[Batting_Spot], B256, Table1[Player], C256, Table1[Last5_Flag], D256)</f>
        <v>1</v>
      </c>
    </row>
    <row r="257" spans="1:5" x14ac:dyDescent="0.2">
      <c r="A257" t="str">
        <v>D&amp;E</v>
      </c>
      <c r="B257">
        <v>8</v>
      </c>
      <c r="C257" t="str">
        <v>M.Ledesma</v>
      </c>
      <c r="D257">
        <v>0</v>
      </c>
      <c r="E257">
        <f>COUNTIFS(Table1[Team], A257, Table1[Batting_Spot], B257, Table1[Player], C257, Table1[Last5_Flag], D257)</f>
        <v>4</v>
      </c>
    </row>
    <row r="258" spans="1:5" x14ac:dyDescent="0.2">
      <c r="A258" t="str">
        <v>D&amp;E</v>
      </c>
      <c r="B258">
        <v>8</v>
      </c>
      <c r="C258" t="str">
        <v>A.Zapach</v>
      </c>
      <c r="D258">
        <v>0</v>
      </c>
      <c r="E258">
        <f>COUNTIFS(Table1[Team], A258, Table1[Batting_Spot], B258, Table1[Player], C258, Table1[Last5_Flag], D258)</f>
        <v>1</v>
      </c>
    </row>
    <row r="259" spans="1:5" x14ac:dyDescent="0.2">
      <c r="A259" t="str">
        <v>D&amp;E</v>
      </c>
      <c r="B259">
        <v>8</v>
      </c>
      <c r="C259" t="str">
        <v>L.Musick</v>
      </c>
      <c r="D259">
        <v>0</v>
      </c>
      <c r="E259">
        <f>COUNTIFS(Table1[Team], A259, Table1[Batting_Spot], B259, Table1[Player], C259, Table1[Last5_Flag], D259)</f>
        <v>2</v>
      </c>
    </row>
    <row r="260" spans="1:5" x14ac:dyDescent="0.2">
      <c r="A260" t="str">
        <v>D&amp;E</v>
      </c>
      <c r="B260">
        <v>9</v>
      </c>
      <c r="C260" t="str">
        <v>M.Smith</v>
      </c>
      <c r="D260">
        <v>0</v>
      </c>
      <c r="E260">
        <f>COUNTIFS(Table1[Team], A260, Table1[Batting_Spot], B260, Table1[Player], C260, Table1[Last5_Flag], D260)</f>
        <v>12</v>
      </c>
    </row>
    <row r="261" spans="1:5" x14ac:dyDescent="0.2">
      <c r="A261" t="str">
        <v>D&amp;E</v>
      </c>
      <c r="B261">
        <v>9</v>
      </c>
      <c r="C261" t="str">
        <v>F.Heater</v>
      </c>
      <c r="D261">
        <v>0</v>
      </c>
      <c r="E261">
        <f>COUNTIFS(Table1[Team], A261, Table1[Batting_Spot], B261, Table1[Player], C261, Table1[Last5_Flag], D261)</f>
        <v>1</v>
      </c>
    </row>
    <row r="262" spans="1:5" x14ac:dyDescent="0.2">
      <c r="A262" t="str">
        <v>D&amp;E</v>
      </c>
      <c r="B262">
        <v>0</v>
      </c>
      <c r="C262" t="str">
        <v>S.Jarvis</v>
      </c>
      <c r="D262">
        <v>0</v>
      </c>
      <c r="E262">
        <f>COUNTIFS(Table1[Team], A262, Table1[Batting_Spot], B262, Table1[Player], C262, Table1[Last5_Flag], D262)</f>
        <v>0</v>
      </c>
    </row>
    <row r="263" spans="1:5" x14ac:dyDescent="0.2">
      <c r="A263" t="str">
        <v>D&amp;E</v>
      </c>
      <c r="B263">
        <v>0</v>
      </c>
      <c r="C263" t="str">
        <v>S.Kneeland</v>
      </c>
      <c r="D263">
        <v>0</v>
      </c>
      <c r="E263">
        <f>COUNTIFS(Table1[Team], A263, Table1[Batting_Spot], B263, Table1[Player], C263, Table1[Last5_Flag], D263)</f>
        <v>0</v>
      </c>
    </row>
    <row r="264" spans="1:5" x14ac:dyDescent="0.2">
      <c r="A264" t="str">
        <v>West Lib</v>
      </c>
      <c r="B264">
        <v>1</v>
      </c>
      <c r="C264" t="str">
        <v>J.Conrad</v>
      </c>
      <c r="D264">
        <v>0</v>
      </c>
      <c r="E264">
        <f>COUNTIFS(Table1[Team], A264, Table1[Batting_Spot], B264, Table1[Player], C264, Table1[Last5_Flag], D264)</f>
        <v>3</v>
      </c>
    </row>
    <row r="265" spans="1:5" x14ac:dyDescent="0.2">
      <c r="A265" t="str">
        <v>West Lib</v>
      </c>
      <c r="B265">
        <v>2</v>
      </c>
      <c r="C265" t="str">
        <v>A.Cook</v>
      </c>
      <c r="D265">
        <v>0</v>
      </c>
      <c r="E265">
        <f>COUNTIFS(Table1[Team], A265, Table1[Batting_Spot], B265, Table1[Player], C265, Table1[Last5_Flag], D265)</f>
        <v>3</v>
      </c>
    </row>
    <row r="266" spans="1:5" x14ac:dyDescent="0.2">
      <c r="A266" t="str">
        <v>West Lib</v>
      </c>
      <c r="B266">
        <v>3</v>
      </c>
      <c r="C266" t="str">
        <v>S.Simon</v>
      </c>
      <c r="D266">
        <v>0</v>
      </c>
      <c r="E266">
        <f>COUNTIFS(Table1[Team], A266, Table1[Batting_Spot], B266, Table1[Player], C266, Table1[Last5_Flag], D266)</f>
        <v>7</v>
      </c>
    </row>
    <row r="267" spans="1:5" x14ac:dyDescent="0.2">
      <c r="A267" t="str">
        <v>West Lib</v>
      </c>
      <c r="B267">
        <v>4</v>
      </c>
      <c r="C267" t="str">
        <v>R.Mangold</v>
      </c>
      <c r="D267">
        <v>0</v>
      </c>
      <c r="E267">
        <f>COUNTIFS(Table1[Team], A267, Table1[Batting_Spot], B267, Table1[Player], C267, Table1[Last5_Flag], D267)</f>
        <v>4</v>
      </c>
    </row>
    <row r="268" spans="1:5" x14ac:dyDescent="0.2">
      <c r="A268" t="str">
        <v>West Lib</v>
      </c>
      <c r="B268">
        <v>4</v>
      </c>
      <c r="C268" t="str">
        <v>A.Heidersch</v>
      </c>
      <c r="D268">
        <v>0</v>
      </c>
      <c r="E268">
        <f>COUNTIFS(Table1[Team], A268, Table1[Batting_Spot], B268, Table1[Player], C268, Table1[Last5_Flag], D268)</f>
        <v>3</v>
      </c>
    </row>
    <row r="269" spans="1:5" x14ac:dyDescent="0.2">
      <c r="A269" t="str">
        <v>West Lib</v>
      </c>
      <c r="B269">
        <v>0</v>
      </c>
      <c r="C269" t="str">
        <v>R.Ward</v>
      </c>
      <c r="D269">
        <v>0</v>
      </c>
      <c r="E269">
        <f>COUNTIFS(Table1[Team], A269, Table1[Batting_Spot], B269, Table1[Player], C269, Table1[Last5_Flag], D269)</f>
        <v>0</v>
      </c>
    </row>
    <row r="270" spans="1:5" x14ac:dyDescent="0.2">
      <c r="A270" t="str">
        <v>West Lib</v>
      </c>
      <c r="B270">
        <v>4</v>
      </c>
      <c r="C270" t="str">
        <v>B.Perri</v>
      </c>
      <c r="D270">
        <v>0</v>
      </c>
      <c r="E270">
        <f>COUNTIFS(Table1[Team], A270, Table1[Batting_Spot], B270, Table1[Player], C270, Table1[Last5_Flag], D270)</f>
        <v>1</v>
      </c>
    </row>
    <row r="271" spans="1:5" x14ac:dyDescent="0.2">
      <c r="A271" t="str">
        <v>West Lib</v>
      </c>
      <c r="B271">
        <v>5</v>
      </c>
      <c r="C271" t="str">
        <v>A.Davis</v>
      </c>
      <c r="D271">
        <v>0</v>
      </c>
      <c r="E271">
        <f>COUNTIFS(Table1[Team], A271, Table1[Batting_Spot], B271, Table1[Player], C271, Table1[Last5_Flag], D271)</f>
        <v>7</v>
      </c>
    </row>
    <row r="272" spans="1:5" x14ac:dyDescent="0.2">
      <c r="A272" t="str">
        <v>West Lib</v>
      </c>
      <c r="B272">
        <v>0</v>
      </c>
      <c r="C272" t="str">
        <v>K.Pettit</v>
      </c>
      <c r="D272">
        <v>0</v>
      </c>
      <c r="E272">
        <f>COUNTIFS(Table1[Team], A272, Table1[Batting_Spot], B272, Table1[Player], C272, Table1[Last5_Flag], D272)</f>
        <v>0</v>
      </c>
    </row>
    <row r="273" spans="1:5" x14ac:dyDescent="0.2">
      <c r="A273" t="str">
        <v>West Lib</v>
      </c>
      <c r="B273">
        <v>6</v>
      </c>
      <c r="C273" t="str">
        <v>F.Randolph</v>
      </c>
      <c r="D273">
        <v>0</v>
      </c>
      <c r="E273">
        <f>COUNTIFS(Table1[Team], A273, Table1[Batting_Spot], B273, Table1[Player], C273, Table1[Last5_Flag], D273)</f>
        <v>3</v>
      </c>
    </row>
    <row r="274" spans="1:5" x14ac:dyDescent="0.2">
      <c r="A274" t="str">
        <v>West Lib</v>
      </c>
      <c r="B274">
        <v>7</v>
      </c>
      <c r="C274" t="str">
        <v>O.Munoz</v>
      </c>
      <c r="D274">
        <v>0</v>
      </c>
      <c r="E274">
        <f>COUNTIFS(Table1[Team], A274, Table1[Batting_Spot], B274, Table1[Player], C274, Table1[Last5_Flag], D274)</f>
        <v>1</v>
      </c>
    </row>
    <row r="275" spans="1:5" x14ac:dyDescent="0.2">
      <c r="A275" t="str">
        <v>West Lib</v>
      </c>
      <c r="B275">
        <v>7</v>
      </c>
      <c r="C275" t="str">
        <v>C.Woody</v>
      </c>
      <c r="D275">
        <v>0</v>
      </c>
      <c r="E275">
        <f>COUNTIFS(Table1[Team], A275, Table1[Batting_Spot], B275, Table1[Player], C275, Table1[Last5_Flag], D275)</f>
        <v>3</v>
      </c>
    </row>
    <row r="276" spans="1:5" x14ac:dyDescent="0.2">
      <c r="A276" t="str">
        <v>West Lib</v>
      </c>
      <c r="B276">
        <v>0</v>
      </c>
      <c r="C276" t="str">
        <v>S.Harris</v>
      </c>
      <c r="D276">
        <v>0</v>
      </c>
      <c r="E276">
        <f>COUNTIFS(Table1[Team], A276, Table1[Batting_Spot], B276, Table1[Player], C276, Table1[Last5_Flag], D276)</f>
        <v>0</v>
      </c>
    </row>
    <row r="277" spans="1:5" x14ac:dyDescent="0.2">
      <c r="A277" t="str">
        <v>West Lib</v>
      </c>
      <c r="B277">
        <v>8</v>
      </c>
      <c r="C277" t="str">
        <v>K.Harris</v>
      </c>
      <c r="D277">
        <v>0</v>
      </c>
      <c r="E277">
        <f>COUNTIFS(Table1[Team], A277, Table1[Batting_Spot], B277, Table1[Player], C277, Table1[Last5_Flag], D277)</f>
        <v>1</v>
      </c>
    </row>
    <row r="278" spans="1:5" x14ac:dyDescent="0.2">
      <c r="A278" t="str">
        <v>West Lib</v>
      </c>
      <c r="B278">
        <v>8</v>
      </c>
      <c r="C278" t="str">
        <v>D.Homer</v>
      </c>
      <c r="D278">
        <v>0</v>
      </c>
      <c r="E278">
        <f>COUNTIFS(Table1[Team], A278, Table1[Batting_Spot], B278, Table1[Player], C278, Table1[Last5_Flag], D278)</f>
        <v>2</v>
      </c>
    </row>
    <row r="279" spans="1:5" x14ac:dyDescent="0.2">
      <c r="A279" t="str">
        <v>West Lib</v>
      </c>
      <c r="B279">
        <v>0</v>
      </c>
      <c r="C279" t="str">
        <v>D.Deitrick</v>
      </c>
      <c r="D279">
        <v>0</v>
      </c>
      <c r="E279">
        <f>COUNTIFS(Table1[Team], A279, Table1[Batting_Spot], B279, Table1[Player], C279, Table1[Last5_Flag], D279)</f>
        <v>0</v>
      </c>
    </row>
    <row r="280" spans="1:5" x14ac:dyDescent="0.2">
      <c r="A280" t="str">
        <v>West Lib</v>
      </c>
      <c r="B280">
        <v>9</v>
      </c>
      <c r="C280" t="str">
        <v>A.Pass</v>
      </c>
      <c r="D280">
        <v>0</v>
      </c>
      <c r="E280">
        <f>COUNTIFS(Table1[Team], A280, Table1[Batting_Spot], B280, Table1[Player], C280, Table1[Last5_Flag], D280)</f>
        <v>1</v>
      </c>
    </row>
    <row r="281" spans="1:5" x14ac:dyDescent="0.2">
      <c r="A281" t="str">
        <v>West Lib</v>
      </c>
      <c r="B281">
        <v>9</v>
      </c>
      <c r="C281" t="str">
        <v>H.Ball</v>
      </c>
      <c r="D281">
        <v>0</v>
      </c>
      <c r="E281">
        <f>COUNTIFS(Table1[Team], A281, Table1[Batting_Spot], B281, Table1[Player], C281, Table1[Last5_Flag], D281)</f>
        <v>2</v>
      </c>
    </row>
    <row r="282" spans="1:5" x14ac:dyDescent="0.2">
      <c r="A282" t="str">
        <v>West Lib</v>
      </c>
      <c r="B282">
        <v>0</v>
      </c>
      <c r="C282" t="str">
        <v>M.Johnson</v>
      </c>
      <c r="D282">
        <v>0</v>
      </c>
      <c r="E282">
        <f>COUNTIFS(Table1[Team], A282, Table1[Batting_Spot], B282, Table1[Player], C282, Table1[Last5_Flag], D282)</f>
        <v>1</v>
      </c>
    </row>
    <row r="283" spans="1:5" x14ac:dyDescent="0.2">
      <c r="A283" t="str">
        <v>UC</v>
      </c>
      <c r="B283">
        <v>1</v>
      </c>
      <c r="C283" t="str">
        <v>E.Zucchero</v>
      </c>
      <c r="D283">
        <v>0</v>
      </c>
      <c r="E283">
        <f>COUNTIFS(Table1[Team], A283, Table1[Batting_Spot], B283, Table1[Player], C283, Table1[Last5_Flag], D283)</f>
        <v>27</v>
      </c>
    </row>
    <row r="284" spans="1:5" x14ac:dyDescent="0.2">
      <c r="A284" t="str">
        <v>UC</v>
      </c>
      <c r="B284">
        <v>2</v>
      </c>
      <c r="C284" t="str">
        <v>B.Polistina</v>
      </c>
      <c r="D284">
        <v>0</v>
      </c>
      <c r="E284">
        <f>COUNTIFS(Table1[Team], A284, Table1[Batting_Spot], B284, Table1[Player], C284, Table1[Last5_Flag], D284)</f>
        <v>16</v>
      </c>
    </row>
    <row r="285" spans="1:5" x14ac:dyDescent="0.2">
      <c r="A285" t="str">
        <v>UC</v>
      </c>
      <c r="B285">
        <v>3</v>
      </c>
      <c r="C285" t="str">
        <v>K.Moran</v>
      </c>
      <c r="D285">
        <v>0</v>
      </c>
      <c r="E285">
        <f>COUNTIFS(Table1[Team], A285, Table1[Batting_Spot], B285, Table1[Player], C285, Table1[Last5_Flag], D285)</f>
        <v>16</v>
      </c>
    </row>
    <row r="286" spans="1:5" x14ac:dyDescent="0.2">
      <c r="A286" t="str">
        <v>UC</v>
      </c>
      <c r="B286">
        <v>4</v>
      </c>
      <c r="C286" t="str">
        <v>T.Hodson</v>
      </c>
      <c r="D286">
        <v>0</v>
      </c>
      <c r="E286">
        <f>COUNTIFS(Table1[Team], A286, Table1[Batting_Spot], B286, Table1[Player], C286, Table1[Last5_Flag], D286)</f>
        <v>14</v>
      </c>
    </row>
    <row r="287" spans="1:5" x14ac:dyDescent="0.2">
      <c r="A287" t="str">
        <v>UC</v>
      </c>
      <c r="B287">
        <v>5</v>
      </c>
      <c r="C287" t="str">
        <v>D.Pici</v>
      </c>
      <c r="D287">
        <v>0</v>
      </c>
      <c r="E287">
        <f>COUNTIFS(Table1[Team], A287, Table1[Batting_Spot], B287, Table1[Player], C287, Table1[Last5_Flag], D287)</f>
        <v>11</v>
      </c>
    </row>
    <row r="288" spans="1:5" x14ac:dyDescent="0.2">
      <c r="A288" t="str">
        <v>UC</v>
      </c>
      <c r="B288">
        <v>0</v>
      </c>
      <c r="C288" t="str">
        <v>A.Hurley</v>
      </c>
      <c r="D288">
        <v>0</v>
      </c>
      <c r="E288">
        <f>COUNTIFS(Table1[Team], A288, Table1[Batting_Spot], B288, Table1[Player], C288, Table1[Last5_Flag], D288)</f>
        <v>0</v>
      </c>
    </row>
    <row r="289" spans="1:5" x14ac:dyDescent="0.2">
      <c r="A289" t="str">
        <v>UC</v>
      </c>
      <c r="B289">
        <v>6</v>
      </c>
      <c r="C289" t="str">
        <v>A.Espinoza</v>
      </c>
      <c r="D289">
        <v>0</v>
      </c>
      <c r="E289">
        <f>COUNTIFS(Table1[Team], A289, Table1[Batting_Spot], B289, Table1[Player], C289, Table1[Last5_Flag], D289)</f>
        <v>5</v>
      </c>
    </row>
    <row r="290" spans="1:5" x14ac:dyDescent="0.2">
      <c r="A290" t="str">
        <v>UC</v>
      </c>
      <c r="B290">
        <v>7</v>
      </c>
      <c r="C290" t="str">
        <v>K.Sullins</v>
      </c>
      <c r="D290">
        <v>0</v>
      </c>
      <c r="E290">
        <f>COUNTIFS(Table1[Team], A290, Table1[Batting_Spot], B290, Table1[Player], C290, Table1[Last5_Flag], D290)</f>
        <v>3</v>
      </c>
    </row>
    <row r="291" spans="1:5" x14ac:dyDescent="0.2">
      <c r="A291" t="str">
        <v>UC</v>
      </c>
      <c r="B291">
        <v>8</v>
      </c>
      <c r="C291" t="str">
        <v>E.Smith</v>
      </c>
      <c r="D291">
        <v>0</v>
      </c>
      <c r="E291">
        <f>COUNTIFS(Table1[Team], A291, Table1[Batting_Spot], B291, Table1[Player], C291, Table1[Last5_Flag], D291)</f>
        <v>11</v>
      </c>
    </row>
    <row r="292" spans="1:5" x14ac:dyDescent="0.2">
      <c r="A292" t="str">
        <v>UC</v>
      </c>
      <c r="B292">
        <v>9</v>
      </c>
      <c r="C292" t="str">
        <v>K.Serra</v>
      </c>
      <c r="D292">
        <v>0</v>
      </c>
      <c r="E292">
        <f>COUNTIFS(Table1[Team], A292, Table1[Batting_Spot], B292, Table1[Player], C292, Table1[Last5_Flag], D292)</f>
        <v>12</v>
      </c>
    </row>
    <row r="293" spans="1:5" x14ac:dyDescent="0.2">
      <c r="A293" t="str">
        <v>UC</v>
      </c>
      <c r="B293">
        <v>0</v>
      </c>
      <c r="C293" t="str">
        <v>A.Mass</v>
      </c>
      <c r="D293">
        <v>0</v>
      </c>
      <c r="E293">
        <f>COUNTIFS(Table1[Team], A293, Table1[Batting_Spot], B293, Table1[Player], C293, Table1[Last5_Flag], D293)</f>
        <v>0</v>
      </c>
    </row>
    <row r="294" spans="1:5" x14ac:dyDescent="0.2">
      <c r="A294" t="str">
        <v>UC</v>
      </c>
      <c r="B294">
        <v>0</v>
      </c>
      <c r="C294" t="str">
        <v>L.Varney</v>
      </c>
      <c r="D294">
        <v>0</v>
      </c>
      <c r="E294">
        <f>COUNTIFS(Table1[Team], A294, Table1[Batting_Spot], B294, Table1[Player], C294, Table1[Last5_Flag], D294)</f>
        <v>0</v>
      </c>
    </row>
    <row r="295" spans="1:5" x14ac:dyDescent="0.2">
      <c r="A295" t="str">
        <v>Fairmont</v>
      </c>
      <c r="B295">
        <v>1</v>
      </c>
      <c r="C295" t="str">
        <v>B.Hess</v>
      </c>
      <c r="D295">
        <v>0</v>
      </c>
      <c r="E295">
        <f>COUNTIFS(Table1[Team], A295, Table1[Batting_Spot], B295, Table1[Player], C295, Table1[Last5_Flag], D295)</f>
        <v>19</v>
      </c>
    </row>
    <row r="296" spans="1:5" x14ac:dyDescent="0.2">
      <c r="A296" t="str">
        <v>Fairmont</v>
      </c>
      <c r="B296">
        <v>1</v>
      </c>
      <c r="C296" t="str">
        <v>T.Bernard</v>
      </c>
      <c r="D296">
        <v>0</v>
      </c>
      <c r="E296">
        <f>COUNTIFS(Table1[Team], A296, Table1[Batting_Spot], B296, Table1[Player], C296, Table1[Last5_Flag], D296)</f>
        <v>2</v>
      </c>
    </row>
    <row r="297" spans="1:5" x14ac:dyDescent="0.2">
      <c r="A297" t="str">
        <v>Fairmont</v>
      </c>
      <c r="B297">
        <v>2</v>
      </c>
      <c r="C297" t="str">
        <v>G.Bibb</v>
      </c>
      <c r="D297">
        <v>0</v>
      </c>
      <c r="E297">
        <f>COUNTIFS(Table1[Team], A297, Table1[Batting_Spot], B297, Table1[Player], C297, Table1[Last5_Flag], D297)</f>
        <v>18</v>
      </c>
    </row>
    <row r="298" spans="1:5" x14ac:dyDescent="0.2">
      <c r="A298" t="str">
        <v>Fairmont</v>
      </c>
      <c r="B298">
        <v>2</v>
      </c>
      <c r="C298" t="str">
        <v>A.Nordling</v>
      </c>
      <c r="D298">
        <v>0</v>
      </c>
      <c r="E298">
        <f>COUNTIFS(Table1[Team], A298, Table1[Batting_Spot], B298, Table1[Player], C298, Table1[Last5_Flag], D298)</f>
        <v>8</v>
      </c>
    </row>
    <row r="299" spans="1:5" x14ac:dyDescent="0.2">
      <c r="A299" t="str">
        <v>Fairmont</v>
      </c>
      <c r="B299">
        <v>3</v>
      </c>
      <c r="C299" t="str">
        <v>E.Paul</v>
      </c>
      <c r="D299">
        <v>0</v>
      </c>
      <c r="E299">
        <f>COUNTIFS(Table1[Team], A299, Table1[Batting_Spot], B299, Table1[Player], C299, Table1[Last5_Flag], D299)</f>
        <v>19</v>
      </c>
    </row>
    <row r="300" spans="1:5" x14ac:dyDescent="0.2">
      <c r="A300" t="str">
        <v>Fairmont</v>
      </c>
      <c r="B300">
        <v>4</v>
      </c>
      <c r="C300" t="str">
        <v>A.Townsend</v>
      </c>
      <c r="D300">
        <v>0</v>
      </c>
      <c r="E300">
        <f>COUNTIFS(Table1[Team], A300, Table1[Batting_Spot], B300, Table1[Player], C300, Table1[Last5_Flag], D300)</f>
        <v>18</v>
      </c>
    </row>
    <row r="301" spans="1:5" x14ac:dyDescent="0.2">
      <c r="A301" t="str">
        <v>Fairmont</v>
      </c>
      <c r="B301">
        <v>5</v>
      </c>
      <c r="C301" t="str">
        <v>A.Foresha</v>
      </c>
      <c r="D301">
        <v>0</v>
      </c>
      <c r="E301">
        <f>COUNTIFS(Table1[Team], A301, Table1[Batting_Spot], B301, Table1[Player], C301, Table1[Last5_Flag], D301)</f>
        <v>19</v>
      </c>
    </row>
    <row r="302" spans="1:5" x14ac:dyDescent="0.2">
      <c r="A302" t="str">
        <v>Fairmont</v>
      </c>
      <c r="B302">
        <v>0</v>
      </c>
      <c r="C302" t="str">
        <v>K.Thomas</v>
      </c>
      <c r="D302">
        <v>0</v>
      </c>
      <c r="E302">
        <f>COUNTIFS(Table1[Team], A302, Table1[Batting_Spot], B302, Table1[Player], C302, Table1[Last5_Flag], D302)</f>
        <v>0</v>
      </c>
    </row>
    <row r="303" spans="1:5" x14ac:dyDescent="0.2">
      <c r="A303" t="str">
        <v>Fairmont</v>
      </c>
      <c r="B303">
        <v>6</v>
      </c>
      <c r="C303" t="str">
        <v>B.Marietta</v>
      </c>
      <c r="D303">
        <v>0</v>
      </c>
      <c r="E303">
        <f>COUNTIFS(Table1[Team], A303, Table1[Batting_Spot], B303, Table1[Player], C303, Table1[Last5_Flag], D303)</f>
        <v>17</v>
      </c>
    </row>
    <row r="304" spans="1:5" x14ac:dyDescent="0.2">
      <c r="A304" t="str">
        <v>Fairmont</v>
      </c>
      <c r="B304">
        <v>7</v>
      </c>
      <c r="C304" t="str">
        <v>J.McGill</v>
      </c>
      <c r="D304">
        <v>0</v>
      </c>
      <c r="E304">
        <f>COUNTIFS(Table1[Team], A304, Table1[Batting_Spot], B304, Table1[Player], C304, Table1[Last5_Flag], D304)</f>
        <v>17</v>
      </c>
    </row>
    <row r="305" spans="1:5" x14ac:dyDescent="0.2">
      <c r="A305" t="str">
        <v>Fairmont</v>
      </c>
      <c r="B305">
        <v>8</v>
      </c>
      <c r="C305" t="str">
        <v>P.Matteson</v>
      </c>
      <c r="D305">
        <v>0</v>
      </c>
      <c r="E305">
        <f>COUNTIFS(Table1[Team], A305, Table1[Batting_Spot], B305, Table1[Player], C305, Table1[Last5_Flag], D305)</f>
        <v>12</v>
      </c>
    </row>
    <row r="306" spans="1:5" x14ac:dyDescent="0.2">
      <c r="A306" t="str">
        <v>Fairmont</v>
      </c>
      <c r="B306">
        <v>8</v>
      </c>
      <c r="C306" t="str">
        <v>C.Crowder</v>
      </c>
      <c r="D306">
        <v>0</v>
      </c>
      <c r="E306">
        <f>COUNTIFS(Table1[Team], A306, Table1[Batting_Spot], B306, Table1[Player], C306, Table1[Last5_Flag], D306)</f>
        <v>4</v>
      </c>
    </row>
    <row r="307" spans="1:5" x14ac:dyDescent="0.2">
      <c r="A307" t="str">
        <v>Fairmont</v>
      </c>
      <c r="B307">
        <v>9</v>
      </c>
      <c r="C307" t="str">
        <v>A.Keilholz</v>
      </c>
      <c r="D307">
        <v>0</v>
      </c>
      <c r="E307">
        <f>COUNTIFS(Table1[Team], A307, Table1[Batting_Spot], B307, Table1[Player], C307, Table1[Last5_Flag], D307)</f>
        <v>19</v>
      </c>
    </row>
    <row r="308" spans="1:5" x14ac:dyDescent="0.2">
      <c r="A308" t="str">
        <v>Fairmont</v>
      </c>
      <c r="B308">
        <v>0</v>
      </c>
      <c r="C308" t="str">
        <v>C.Morey</v>
      </c>
      <c r="D308">
        <v>0</v>
      </c>
      <c r="E308">
        <f>COUNTIFS(Table1[Team], A308, Table1[Batting_Spot], B308, Table1[Player], C308, Table1[Last5_Flag], D308)</f>
        <v>0</v>
      </c>
    </row>
    <row r="309" spans="1:5" x14ac:dyDescent="0.2">
      <c r="A309" t="str">
        <v>Fairmont</v>
      </c>
      <c r="B309">
        <v>0</v>
      </c>
      <c r="C309" t="str">
        <v>M.Wilson</v>
      </c>
      <c r="D309">
        <v>0</v>
      </c>
      <c r="E309">
        <f>COUNTIFS(Table1[Team], A309, Table1[Batting_Spot], B309, Table1[Player], C309, Table1[Last5_Flag], D309)</f>
        <v>0</v>
      </c>
    </row>
    <row r="310" spans="1:5" x14ac:dyDescent="0.2">
      <c r="A310" t="str">
        <v>Fairmont</v>
      </c>
      <c r="B310">
        <v>0</v>
      </c>
      <c r="C310" t="str">
        <v>P.Rusnak</v>
      </c>
      <c r="D310">
        <v>0</v>
      </c>
      <c r="E310">
        <f>COUNTIFS(Table1[Team], A310, Table1[Batting_Spot], B310, Table1[Player], C310, Table1[Last5_Flag], D310)</f>
        <v>0</v>
      </c>
    </row>
    <row r="311" spans="1:5" x14ac:dyDescent="0.2">
      <c r="A311" t="str">
        <v>UC</v>
      </c>
      <c r="B311">
        <v>1</v>
      </c>
      <c r="C311" t="str">
        <v>E.Zucchero</v>
      </c>
      <c r="D311">
        <v>0</v>
      </c>
      <c r="E311">
        <f>COUNTIFS(Table1[Team], A311, Table1[Batting_Spot], B311, Table1[Player], C311, Table1[Last5_Flag], D311)</f>
        <v>27</v>
      </c>
    </row>
    <row r="312" spans="1:5" x14ac:dyDescent="0.2">
      <c r="A312" t="str">
        <v>UC</v>
      </c>
      <c r="B312">
        <v>2</v>
      </c>
      <c r="C312" t="str">
        <v>B.Polistina</v>
      </c>
      <c r="D312">
        <v>0</v>
      </c>
      <c r="E312">
        <f>COUNTIFS(Table1[Team], A312, Table1[Batting_Spot], B312, Table1[Player], C312, Table1[Last5_Flag], D312)</f>
        <v>16</v>
      </c>
    </row>
    <row r="313" spans="1:5" x14ac:dyDescent="0.2">
      <c r="A313" t="str">
        <v>UC</v>
      </c>
      <c r="B313">
        <v>3</v>
      </c>
      <c r="C313" t="str">
        <v>K.Moran</v>
      </c>
      <c r="D313">
        <v>0</v>
      </c>
      <c r="E313">
        <f>COUNTIFS(Table1[Team], A313, Table1[Batting_Spot], B313, Table1[Player], C313, Table1[Last5_Flag], D313)</f>
        <v>16</v>
      </c>
    </row>
    <row r="314" spans="1:5" x14ac:dyDescent="0.2">
      <c r="A314" t="str">
        <v>UC</v>
      </c>
      <c r="B314">
        <v>4</v>
      </c>
      <c r="C314" t="str">
        <v>T.Hodson</v>
      </c>
      <c r="D314">
        <v>0</v>
      </c>
      <c r="E314">
        <f>COUNTIFS(Table1[Team], A314, Table1[Batting_Spot], B314, Table1[Player], C314, Table1[Last5_Flag], D314)</f>
        <v>14</v>
      </c>
    </row>
    <row r="315" spans="1:5" x14ac:dyDescent="0.2">
      <c r="A315" t="str">
        <v>UC</v>
      </c>
      <c r="B315">
        <v>0</v>
      </c>
      <c r="C315" t="str">
        <v>A.Hurley</v>
      </c>
      <c r="D315">
        <v>0</v>
      </c>
      <c r="E315">
        <f>COUNTIFS(Table1[Team], A315, Table1[Batting_Spot], B315, Table1[Player], C315, Table1[Last5_Flag], D315)</f>
        <v>0</v>
      </c>
    </row>
    <row r="316" spans="1:5" x14ac:dyDescent="0.2">
      <c r="A316" t="str">
        <v>UC</v>
      </c>
      <c r="B316">
        <v>5</v>
      </c>
      <c r="C316" t="str">
        <v>D.Pici</v>
      </c>
      <c r="D316">
        <v>0</v>
      </c>
      <c r="E316">
        <f>COUNTIFS(Table1[Team], A316, Table1[Batting_Spot], B316, Table1[Player], C316, Table1[Last5_Flag], D316)</f>
        <v>11</v>
      </c>
    </row>
    <row r="317" spans="1:5" x14ac:dyDescent="0.2">
      <c r="A317" t="str">
        <v>UC</v>
      </c>
      <c r="B317">
        <v>6</v>
      </c>
      <c r="C317" t="str">
        <v>C.Dunn</v>
      </c>
      <c r="D317">
        <v>0</v>
      </c>
      <c r="E317">
        <f>COUNTIFS(Table1[Team], A317, Table1[Batting_Spot], B317, Table1[Player], C317, Table1[Last5_Flag], D317)</f>
        <v>5</v>
      </c>
    </row>
    <row r="318" spans="1:5" x14ac:dyDescent="0.2">
      <c r="A318" t="str">
        <v>UC</v>
      </c>
      <c r="B318">
        <v>7</v>
      </c>
      <c r="C318" t="str">
        <v>A.Espinoza</v>
      </c>
      <c r="D318">
        <v>0</v>
      </c>
      <c r="E318">
        <f>COUNTIFS(Table1[Team], A318, Table1[Batting_Spot], B318, Table1[Player], C318, Table1[Last5_Flag], D318)</f>
        <v>16</v>
      </c>
    </row>
    <row r="319" spans="1:5" x14ac:dyDescent="0.2">
      <c r="A319" t="str">
        <v>UC</v>
      </c>
      <c r="B319">
        <v>8</v>
      </c>
      <c r="C319" t="str">
        <v>E.Smith</v>
      </c>
      <c r="D319">
        <v>0</v>
      </c>
      <c r="E319">
        <f>COUNTIFS(Table1[Team], A319, Table1[Batting_Spot], B319, Table1[Player], C319, Table1[Last5_Flag], D319)</f>
        <v>11</v>
      </c>
    </row>
    <row r="320" spans="1:5" x14ac:dyDescent="0.2">
      <c r="A320" t="str">
        <v>UC</v>
      </c>
      <c r="B320">
        <v>9</v>
      </c>
      <c r="C320" t="str">
        <v>K.Serra</v>
      </c>
      <c r="D320">
        <v>0</v>
      </c>
      <c r="E320">
        <f>COUNTIFS(Table1[Team], A320, Table1[Batting_Spot], B320, Table1[Player], C320, Table1[Last5_Flag], D320)</f>
        <v>12</v>
      </c>
    </row>
    <row r="321" spans="1:5" x14ac:dyDescent="0.2">
      <c r="A321" t="str">
        <v>UC</v>
      </c>
      <c r="B321">
        <v>0</v>
      </c>
      <c r="C321" t="str">
        <v>L.Varney</v>
      </c>
      <c r="D321">
        <v>0</v>
      </c>
      <c r="E321">
        <f>COUNTIFS(Table1[Team], A321, Table1[Batting_Spot], B321, Table1[Player], C321, Table1[Last5_Flag], D321)</f>
        <v>0</v>
      </c>
    </row>
    <row r="322" spans="1:5" x14ac:dyDescent="0.2">
      <c r="A322" t="str">
        <v>UC</v>
      </c>
      <c r="B322">
        <v>0</v>
      </c>
      <c r="C322" t="str">
        <v>C.Masters</v>
      </c>
      <c r="D322">
        <v>0</v>
      </c>
      <c r="E322">
        <f>COUNTIFS(Table1[Team], A322, Table1[Batting_Spot], B322, Table1[Player], C322, Table1[Last5_Flag], D322)</f>
        <v>0</v>
      </c>
    </row>
    <row r="323" spans="1:5" x14ac:dyDescent="0.2">
      <c r="A323" t="str">
        <v>Fairmont</v>
      </c>
      <c r="B323">
        <v>1</v>
      </c>
      <c r="C323" t="str">
        <v>B.Hess</v>
      </c>
      <c r="D323">
        <v>0</v>
      </c>
      <c r="E323">
        <f>COUNTIFS(Table1[Team], A323, Table1[Batting_Spot], B323, Table1[Player], C323, Table1[Last5_Flag], D323)</f>
        <v>19</v>
      </c>
    </row>
    <row r="324" spans="1:5" x14ac:dyDescent="0.2">
      <c r="A324" t="str">
        <v>Fairmont</v>
      </c>
      <c r="B324">
        <v>1</v>
      </c>
      <c r="C324" t="str">
        <v>T.Bernard</v>
      </c>
      <c r="D324">
        <v>0</v>
      </c>
      <c r="E324">
        <f>COUNTIFS(Table1[Team], A324, Table1[Batting_Spot], B324, Table1[Player], C324, Table1[Last5_Flag], D324)</f>
        <v>2</v>
      </c>
    </row>
    <row r="325" spans="1:5" x14ac:dyDescent="0.2">
      <c r="A325" t="str">
        <v>Fairmont</v>
      </c>
      <c r="B325">
        <v>2</v>
      </c>
      <c r="C325" t="str">
        <v>G.Bibb</v>
      </c>
      <c r="D325">
        <v>0</v>
      </c>
      <c r="E325">
        <f>COUNTIFS(Table1[Team], A325, Table1[Batting_Spot], B325, Table1[Player], C325, Table1[Last5_Flag], D325)</f>
        <v>18</v>
      </c>
    </row>
    <row r="326" spans="1:5" x14ac:dyDescent="0.2">
      <c r="A326" t="str">
        <v>Fairmont</v>
      </c>
      <c r="B326">
        <v>2</v>
      </c>
      <c r="C326" t="str">
        <v>A.Nordling</v>
      </c>
      <c r="D326">
        <v>0</v>
      </c>
      <c r="E326">
        <f>COUNTIFS(Table1[Team], A326, Table1[Batting_Spot], B326, Table1[Player], C326, Table1[Last5_Flag], D326)</f>
        <v>8</v>
      </c>
    </row>
    <row r="327" spans="1:5" x14ac:dyDescent="0.2">
      <c r="A327" t="str">
        <v>Fairmont</v>
      </c>
      <c r="B327">
        <v>3</v>
      </c>
      <c r="C327" t="str">
        <v>E.Paul</v>
      </c>
      <c r="D327">
        <v>0</v>
      </c>
      <c r="E327">
        <f>COUNTIFS(Table1[Team], A327, Table1[Batting_Spot], B327, Table1[Player], C327, Table1[Last5_Flag], D327)</f>
        <v>19</v>
      </c>
    </row>
    <row r="328" spans="1:5" x14ac:dyDescent="0.2">
      <c r="A328" t="str">
        <v>Fairmont</v>
      </c>
      <c r="B328">
        <v>4</v>
      </c>
      <c r="C328" t="str">
        <v>A.Townsend</v>
      </c>
      <c r="D328">
        <v>0</v>
      </c>
      <c r="E328">
        <f>COUNTIFS(Table1[Team], A328, Table1[Batting_Spot], B328, Table1[Player], C328, Table1[Last5_Flag], D328)</f>
        <v>18</v>
      </c>
    </row>
    <row r="329" spans="1:5" x14ac:dyDescent="0.2">
      <c r="A329" t="str">
        <v>Fairmont</v>
      </c>
      <c r="B329">
        <v>4</v>
      </c>
      <c r="C329" t="str">
        <v>S.Frye</v>
      </c>
      <c r="D329">
        <v>0</v>
      </c>
      <c r="E329">
        <f>COUNTIFS(Table1[Team], A329, Table1[Batting_Spot], B329, Table1[Player], C329, Table1[Last5_Flag], D329)</f>
        <v>1</v>
      </c>
    </row>
    <row r="330" spans="1:5" x14ac:dyDescent="0.2">
      <c r="A330" t="str">
        <v>Fairmont</v>
      </c>
      <c r="B330">
        <v>5</v>
      </c>
      <c r="C330" t="str">
        <v>A.Foresha</v>
      </c>
      <c r="D330">
        <v>0</v>
      </c>
      <c r="E330">
        <f>COUNTIFS(Table1[Team], A330, Table1[Batting_Spot], B330, Table1[Player], C330, Table1[Last5_Flag], D330)</f>
        <v>19</v>
      </c>
    </row>
    <row r="331" spans="1:5" x14ac:dyDescent="0.2">
      <c r="A331" t="str">
        <v>Fairmont</v>
      </c>
      <c r="B331">
        <v>0</v>
      </c>
      <c r="C331" t="str">
        <v>K.Thomas</v>
      </c>
      <c r="D331">
        <v>0</v>
      </c>
      <c r="E331">
        <f>COUNTIFS(Table1[Team], A331, Table1[Batting_Spot], B331, Table1[Player], C331, Table1[Last5_Flag], D331)</f>
        <v>0</v>
      </c>
    </row>
    <row r="332" spans="1:5" x14ac:dyDescent="0.2">
      <c r="A332" t="str">
        <v>Fairmont</v>
      </c>
      <c r="B332">
        <v>6</v>
      </c>
      <c r="C332" t="str">
        <v>B.Marietta</v>
      </c>
      <c r="D332">
        <v>0</v>
      </c>
      <c r="E332">
        <f>COUNTIFS(Table1[Team], A332, Table1[Batting_Spot], B332, Table1[Player], C332, Table1[Last5_Flag], D332)</f>
        <v>17</v>
      </c>
    </row>
    <row r="333" spans="1:5" x14ac:dyDescent="0.2">
      <c r="A333" t="str">
        <v>Fairmont</v>
      </c>
      <c r="B333">
        <v>0</v>
      </c>
      <c r="C333" t="str">
        <v>S.Emanuel</v>
      </c>
      <c r="D333">
        <v>0</v>
      </c>
      <c r="E333">
        <f>COUNTIFS(Table1[Team], A333, Table1[Batting_Spot], B333, Table1[Player], C333, Table1[Last5_Flag], D333)</f>
        <v>0</v>
      </c>
    </row>
    <row r="334" spans="1:5" x14ac:dyDescent="0.2">
      <c r="A334" t="str">
        <v>Fairmont</v>
      </c>
      <c r="B334">
        <v>7</v>
      </c>
      <c r="C334" t="str">
        <v>J.McGill</v>
      </c>
      <c r="D334">
        <v>0</v>
      </c>
      <c r="E334">
        <f>COUNTIFS(Table1[Team], A334, Table1[Batting_Spot], B334, Table1[Player], C334, Table1[Last5_Flag], D334)</f>
        <v>17</v>
      </c>
    </row>
    <row r="335" spans="1:5" x14ac:dyDescent="0.2">
      <c r="A335" t="str">
        <v>Fairmont</v>
      </c>
      <c r="B335">
        <v>8</v>
      </c>
      <c r="C335" t="str">
        <v>P.Matteson</v>
      </c>
      <c r="D335">
        <v>0</v>
      </c>
      <c r="E335">
        <f>COUNTIFS(Table1[Team], A335, Table1[Batting_Spot], B335, Table1[Player], C335, Table1[Last5_Flag], D335)</f>
        <v>12</v>
      </c>
    </row>
    <row r="336" spans="1:5" x14ac:dyDescent="0.2">
      <c r="A336" t="str">
        <v>Fairmont</v>
      </c>
      <c r="B336">
        <v>8</v>
      </c>
      <c r="C336" t="str">
        <v>C.Crowder</v>
      </c>
      <c r="D336">
        <v>0</v>
      </c>
      <c r="E336">
        <f>COUNTIFS(Table1[Team], A336, Table1[Batting_Spot], B336, Table1[Player], C336, Table1[Last5_Flag], D336)</f>
        <v>4</v>
      </c>
    </row>
    <row r="337" spans="1:5" x14ac:dyDescent="0.2">
      <c r="A337" t="str">
        <v>Fairmont</v>
      </c>
      <c r="B337">
        <v>9</v>
      </c>
      <c r="C337" t="str">
        <v>A.Keilholz</v>
      </c>
      <c r="D337">
        <v>0</v>
      </c>
      <c r="E337">
        <f>COUNTIFS(Table1[Team], A337, Table1[Batting_Spot], B337, Table1[Player], C337, Table1[Last5_Flag], D337)</f>
        <v>19</v>
      </c>
    </row>
    <row r="338" spans="1:5" x14ac:dyDescent="0.2">
      <c r="A338" t="str">
        <v>Fairmont</v>
      </c>
      <c r="B338">
        <v>0</v>
      </c>
      <c r="C338" t="str">
        <v>A.Nogay</v>
      </c>
      <c r="D338">
        <v>0</v>
      </c>
      <c r="E338">
        <f>COUNTIFS(Table1[Team], A338, Table1[Batting_Spot], B338, Table1[Player], C338, Table1[Last5_Flag], D338)</f>
        <v>0</v>
      </c>
    </row>
    <row r="339" spans="1:5" x14ac:dyDescent="0.2">
      <c r="A339" t="str">
        <v>Fairmont</v>
      </c>
      <c r="B339">
        <v>0</v>
      </c>
      <c r="C339" t="str">
        <v>D.Haller</v>
      </c>
      <c r="D339">
        <v>0</v>
      </c>
      <c r="E339">
        <f>COUNTIFS(Table1[Team], A339, Table1[Batting_Spot], B339, Table1[Player], C339, Table1[Last5_Flag], D339)</f>
        <v>0</v>
      </c>
    </row>
    <row r="340" spans="1:5" x14ac:dyDescent="0.2">
      <c r="A340" t="str">
        <v>Fairmont</v>
      </c>
      <c r="B340">
        <v>0</v>
      </c>
      <c r="C340" t="str">
        <v>L.Alsop</v>
      </c>
      <c r="D340">
        <v>0</v>
      </c>
      <c r="E340">
        <f>COUNTIFS(Table1[Team], A340, Table1[Batting_Spot], B340, Table1[Player], C340, Table1[Last5_Flag], D340)</f>
        <v>0</v>
      </c>
    </row>
    <row r="341" spans="1:5" x14ac:dyDescent="0.2">
      <c r="A341" t="str">
        <v>West Lib</v>
      </c>
      <c r="B341">
        <v>1</v>
      </c>
      <c r="C341" t="str">
        <v>J.Morr</v>
      </c>
      <c r="D341">
        <v>0</v>
      </c>
      <c r="E341">
        <f>COUNTIFS(Table1[Team], A341, Table1[Batting_Spot], B341, Table1[Player], C341, Table1[Last5_Flag], D341)</f>
        <v>6</v>
      </c>
    </row>
    <row r="342" spans="1:5" x14ac:dyDescent="0.2">
      <c r="A342" t="str">
        <v>West Lib</v>
      </c>
      <c r="B342">
        <v>2</v>
      </c>
      <c r="C342" t="str">
        <v>J.Conrad</v>
      </c>
      <c r="D342">
        <v>0</v>
      </c>
      <c r="E342">
        <f>COUNTIFS(Table1[Team], A342, Table1[Batting_Spot], B342, Table1[Player], C342, Table1[Last5_Flag], D342)</f>
        <v>4</v>
      </c>
    </row>
    <row r="343" spans="1:5" x14ac:dyDescent="0.2">
      <c r="A343" t="str">
        <v>West Lib</v>
      </c>
      <c r="B343">
        <v>3</v>
      </c>
      <c r="C343" t="str">
        <v>A.Davis</v>
      </c>
      <c r="D343">
        <v>0</v>
      </c>
      <c r="E343">
        <f>COUNTIFS(Table1[Team], A343, Table1[Batting_Spot], B343, Table1[Player], C343, Table1[Last5_Flag], D343)</f>
        <v>4</v>
      </c>
    </row>
    <row r="344" spans="1:5" x14ac:dyDescent="0.2">
      <c r="A344" t="str">
        <v>West Lib</v>
      </c>
      <c r="B344">
        <v>4</v>
      </c>
      <c r="C344" t="str">
        <v>S.Simon</v>
      </c>
      <c r="D344">
        <v>0</v>
      </c>
      <c r="E344">
        <f>COUNTIFS(Table1[Team], A344, Table1[Batting_Spot], B344, Table1[Player], C344, Table1[Last5_Flag], D344)</f>
        <v>7</v>
      </c>
    </row>
    <row r="345" spans="1:5" x14ac:dyDescent="0.2">
      <c r="A345" t="str">
        <v>West Lib</v>
      </c>
      <c r="B345">
        <v>5</v>
      </c>
      <c r="C345" t="str">
        <v>F.Randolph</v>
      </c>
      <c r="D345">
        <v>0</v>
      </c>
      <c r="E345">
        <f>COUNTIFS(Table1[Team], A345, Table1[Batting_Spot], B345, Table1[Player], C345, Table1[Last5_Flag], D345)</f>
        <v>1</v>
      </c>
    </row>
    <row r="346" spans="1:5" x14ac:dyDescent="0.2">
      <c r="A346" t="str">
        <v>West Lib</v>
      </c>
      <c r="B346">
        <v>6</v>
      </c>
      <c r="C346" t="str">
        <v>A.Cook</v>
      </c>
      <c r="D346">
        <v>0</v>
      </c>
      <c r="E346">
        <f>COUNTIFS(Table1[Team], A346, Table1[Batting_Spot], B346, Table1[Player], C346, Table1[Last5_Flag], D346)</f>
        <v>1</v>
      </c>
    </row>
    <row r="347" spans="1:5" x14ac:dyDescent="0.2">
      <c r="A347" t="str">
        <v>West Lib</v>
      </c>
      <c r="B347">
        <v>7</v>
      </c>
      <c r="C347" t="str">
        <v>I.McKee</v>
      </c>
      <c r="D347">
        <v>0</v>
      </c>
      <c r="E347">
        <f>COUNTIFS(Table1[Team], A347, Table1[Batting_Spot], B347, Table1[Player], C347, Table1[Last5_Flag], D347)</f>
        <v>7</v>
      </c>
    </row>
    <row r="348" spans="1:5" x14ac:dyDescent="0.2">
      <c r="A348" t="str">
        <v>West Lib</v>
      </c>
      <c r="B348">
        <v>8</v>
      </c>
      <c r="C348" t="str">
        <v>K.Pettit</v>
      </c>
      <c r="D348">
        <v>0</v>
      </c>
      <c r="E348">
        <f>COUNTIFS(Table1[Team], A348, Table1[Batting_Spot], B348, Table1[Player], C348, Table1[Last5_Flag], D348)</f>
        <v>3</v>
      </c>
    </row>
    <row r="349" spans="1:5" x14ac:dyDescent="0.2">
      <c r="A349" t="str">
        <v>West Lib</v>
      </c>
      <c r="B349">
        <v>9</v>
      </c>
      <c r="C349" t="str">
        <v>P.Tucker</v>
      </c>
      <c r="D349">
        <v>0</v>
      </c>
      <c r="E349">
        <f>COUNTIFS(Table1[Team], A349, Table1[Batting_Spot], B349, Table1[Player], C349, Table1[Last5_Flag], D349)</f>
        <v>9</v>
      </c>
    </row>
    <row r="350" spans="1:5" x14ac:dyDescent="0.2">
      <c r="A350" t="str">
        <v>West Lib</v>
      </c>
      <c r="B350">
        <v>0</v>
      </c>
      <c r="C350" t="str">
        <v>M.Johnson</v>
      </c>
      <c r="D350">
        <v>0</v>
      </c>
      <c r="E350">
        <f>COUNTIFS(Table1[Team], A350, Table1[Batting_Spot], B350, Table1[Player], C350, Table1[Last5_Flag], D350)</f>
        <v>1</v>
      </c>
    </row>
    <row r="351" spans="1:5" x14ac:dyDescent="0.2">
      <c r="A351" t="str">
        <v>D&amp;E</v>
      </c>
      <c r="B351">
        <v>1</v>
      </c>
      <c r="C351" t="str">
        <v>A.Haynes</v>
      </c>
      <c r="D351">
        <v>0</v>
      </c>
      <c r="E351">
        <f>COUNTIFS(Table1[Team], A351, Table1[Batting_Spot], B351, Table1[Player], C351, Table1[Last5_Flag], D351)</f>
        <v>13</v>
      </c>
    </row>
    <row r="352" spans="1:5" x14ac:dyDescent="0.2">
      <c r="A352" t="str">
        <v>D&amp;E</v>
      </c>
      <c r="B352">
        <v>2</v>
      </c>
      <c r="C352" t="str">
        <v>G.Wessling</v>
      </c>
      <c r="D352">
        <v>0</v>
      </c>
      <c r="E352">
        <f>COUNTIFS(Table1[Team], A352, Table1[Batting_Spot], B352, Table1[Player], C352, Table1[Last5_Flag], D352)</f>
        <v>9</v>
      </c>
    </row>
    <row r="353" spans="1:5" x14ac:dyDescent="0.2">
      <c r="A353" t="str">
        <v>D&amp;E</v>
      </c>
      <c r="B353">
        <v>3</v>
      </c>
      <c r="C353" t="str">
        <v>L.Ruiz-Rubio</v>
      </c>
      <c r="D353">
        <v>0</v>
      </c>
      <c r="E353">
        <f>COUNTIFS(Table1[Team], A353, Table1[Batting_Spot], B353, Table1[Player], C353, Table1[Last5_Flag], D353)</f>
        <v>1</v>
      </c>
    </row>
    <row r="354" spans="1:5" x14ac:dyDescent="0.2">
      <c r="A354" t="str">
        <v>D&amp;E</v>
      </c>
      <c r="B354">
        <v>4</v>
      </c>
      <c r="C354" t="str">
        <v>A.Higgins</v>
      </c>
      <c r="D354">
        <v>0</v>
      </c>
      <c r="E354">
        <f>COUNTIFS(Table1[Team], A354, Table1[Batting_Spot], B354, Table1[Player], C354, Table1[Last5_Flag], D354)</f>
        <v>12</v>
      </c>
    </row>
    <row r="355" spans="1:5" x14ac:dyDescent="0.2">
      <c r="A355" t="str">
        <v>D&amp;E</v>
      </c>
      <c r="B355">
        <v>0</v>
      </c>
      <c r="C355" t="str">
        <v>I.Thomas</v>
      </c>
      <c r="D355">
        <v>0</v>
      </c>
      <c r="E355">
        <f>COUNTIFS(Table1[Team], A355, Table1[Batting_Spot], B355, Table1[Player], C355, Table1[Last5_Flag], D355)</f>
        <v>0</v>
      </c>
    </row>
    <row r="356" spans="1:5" x14ac:dyDescent="0.2">
      <c r="A356" t="str">
        <v>D&amp;E</v>
      </c>
      <c r="B356">
        <v>5</v>
      </c>
      <c r="C356" t="str">
        <v>M.Henkle</v>
      </c>
      <c r="D356">
        <v>0</v>
      </c>
      <c r="E356">
        <f>COUNTIFS(Table1[Team], A356, Table1[Batting_Spot], B356, Table1[Player], C356, Table1[Last5_Flag], D356)</f>
        <v>2</v>
      </c>
    </row>
    <row r="357" spans="1:5" x14ac:dyDescent="0.2">
      <c r="A357" t="str">
        <v>D&amp;E</v>
      </c>
      <c r="B357">
        <v>6</v>
      </c>
      <c r="C357" t="str">
        <v>A.Zapach</v>
      </c>
      <c r="D357">
        <v>0</v>
      </c>
      <c r="E357">
        <f>COUNTIFS(Table1[Team], A357, Table1[Batting_Spot], B357, Table1[Player], C357, Table1[Last5_Flag], D357)</f>
        <v>1</v>
      </c>
    </row>
    <row r="358" spans="1:5" x14ac:dyDescent="0.2">
      <c r="A358" t="str">
        <v>D&amp;E</v>
      </c>
      <c r="B358">
        <v>0</v>
      </c>
      <c r="C358" t="str">
        <v>A.Belcher</v>
      </c>
      <c r="D358">
        <v>0</v>
      </c>
      <c r="E358">
        <f>COUNTIFS(Table1[Team], A358, Table1[Batting_Spot], B358, Table1[Player], C358, Table1[Last5_Flag], D358)</f>
        <v>0</v>
      </c>
    </row>
    <row r="359" spans="1:5" x14ac:dyDescent="0.2">
      <c r="A359" t="str">
        <v>D&amp;E</v>
      </c>
      <c r="B359">
        <v>7</v>
      </c>
      <c r="C359" t="str">
        <v>M.Ledesma</v>
      </c>
      <c r="D359">
        <v>0</v>
      </c>
      <c r="E359">
        <f>COUNTIFS(Table1[Team], A359, Table1[Batting_Spot], B359, Table1[Player], C359, Table1[Last5_Flag], D359)</f>
        <v>4</v>
      </c>
    </row>
    <row r="360" spans="1:5" x14ac:dyDescent="0.2">
      <c r="A360" t="str">
        <v>D&amp;E</v>
      </c>
      <c r="B360">
        <v>8</v>
      </c>
      <c r="C360" t="str">
        <v>C.Warfield</v>
      </c>
      <c r="D360">
        <v>0</v>
      </c>
      <c r="E360">
        <f>COUNTIFS(Table1[Team], A360, Table1[Batting_Spot], B360, Table1[Player], C360, Table1[Last5_Flag], D360)</f>
        <v>4</v>
      </c>
    </row>
    <row r="361" spans="1:5" x14ac:dyDescent="0.2">
      <c r="A361" t="str">
        <v>D&amp;E</v>
      </c>
      <c r="B361">
        <v>8</v>
      </c>
      <c r="C361" t="str">
        <v>M.Gregory</v>
      </c>
      <c r="D361">
        <v>0</v>
      </c>
      <c r="E361">
        <f>COUNTIFS(Table1[Team], A361, Table1[Batting_Spot], B361, Table1[Player], C361, Table1[Last5_Flag], D361)</f>
        <v>1</v>
      </c>
    </row>
    <row r="362" spans="1:5" x14ac:dyDescent="0.2">
      <c r="A362" t="str">
        <v>D&amp;E</v>
      </c>
      <c r="B362">
        <v>9</v>
      </c>
      <c r="C362" t="str">
        <v>M.Smith</v>
      </c>
      <c r="D362">
        <v>0</v>
      </c>
      <c r="E362">
        <f>COUNTIFS(Table1[Team], A362, Table1[Batting_Spot], B362, Table1[Player], C362, Table1[Last5_Flag], D362)</f>
        <v>12</v>
      </c>
    </row>
    <row r="363" spans="1:5" x14ac:dyDescent="0.2">
      <c r="A363" t="str">
        <v>D&amp;E</v>
      </c>
      <c r="B363">
        <v>0</v>
      </c>
      <c r="C363" t="str">
        <v>K.Tellings</v>
      </c>
      <c r="D363">
        <v>0</v>
      </c>
      <c r="E363">
        <f>COUNTIFS(Table1[Team], A363, Table1[Batting_Spot], B363, Table1[Player], C363, Table1[Last5_Flag], D363)</f>
        <v>0</v>
      </c>
    </row>
    <row r="364" spans="1:5" x14ac:dyDescent="0.2">
      <c r="A364" t="str">
        <v>D&amp;E</v>
      </c>
      <c r="B364">
        <v>0</v>
      </c>
      <c r="C364" t="str">
        <v>S.Jarvis</v>
      </c>
      <c r="D364">
        <v>0</v>
      </c>
      <c r="E364">
        <f>COUNTIFS(Table1[Team], A364, Table1[Batting_Spot], B364, Table1[Player], C364, Table1[Last5_Flag], D364)</f>
        <v>0</v>
      </c>
    </row>
    <row r="365" spans="1:5" x14ac:dyDescent="0.2">
      <c r="A365" t="str">
        <v>D&amp;E</v>
      </c>
      <c r="B365">
        <v>1</v>
      </c>
      <c r="C365" t="str">
        <v>A.Haynes</v>
      </c>
      <c r="D365">
        <v>0</v>
      </c>
      <c r="E365">
        <f>COUNTIFS(Table1[Team], A365, Table1[Batting_Spot], B365, Table1[Player], C365, Table1[Last5_Flag], D365)</f>
        <v>13</v>
      </c>
    </row>
    <row r="366" spans="1:5" x14ac:dyDescent="0.2">
      <c r="A366" t="str">
        <v>D&amp;E</v>
      </c>
      <c r="B366">
        <v>2</v>
      </c>
      <c r="C366" t="str">
        <v>G.Wessling</v>
      </c>
      <c r="D366">
        <v>0</v>
      </c>
      <c r="E366">
        <f>COUNTIFS(Table1[Team], A366, Table1[Batting_Spot], B366, Table1[Player], C366, Table1[Last5_Flag], D366)</f>
        <v>9</v>
      </c>
    </row>
    <row r="367" spans="1:5" x14ac:dyDescent="0.2">
      <c r="A367" t="str">
        <v>D&amp;E</v>
      </c>
      <c r="B367">
        <v>3</v>
      </c>
      <c r="C367" t="str">
        <v>A.Zapach</v>
      </c>
      <c r="D367">
        <v>0</v>
      </c>
      <c r="E367">
        <f>COUNTIFS(Table1[Team], A367, Table1[Batting_Spot], B367, Table1[Player], C367, Table1[Last5_Flag], D367)</f>
        <v>17</v>
      </c>
    </row>
    <row r="368" spans="1:5" x14ac:dyDescent="0.2">
      <c r="A368" t="str">
        <v>D&amp;E</v>
      </c>
      <c r="B368">
        <v>4</v>
      </c>
      <c r="C368" t="str">
        <v>A.Higgins</v>
      </c>
      <c r="D368">
        <v>0</v>
      </c>
      <c r="E368">
        <f>COUNTIFS(Table1[Team], A368, Table1[Batting_Spot], B368, Table1[Player], C368, Table1[Last5_Flag], D368)</f>
        <v>12</v>
      </c>
    </row>
    <row r="369" spans="1:5" x14ac:dyDescent="0.2">
      <c r="A369" t="str">
        <v>D&amp;E</v>
      </c>
      <c r="B369">
        <v>5</v>
      </c>
      <c r="C369" t="str">
        <v>M.Henkle</v>
      </c>
      <c r="D369">
        <v>0</v>
      </c>
      <c r="E369">
        <f>COUNTIFS(Table1[Team], A369, Table1[Batting_Spot], B369, Table1[Player], C369, Table1[Last5_Flag], D369)</f>
        <v>2</v>
      </c>
    </row>
    <row r="370" spans="1:5" x14ac:dyDescent="0.2">
      <c r="A370" t="str">
        <v>D&amp;E</v>
      </c>
      <c r="B370">
        <v>6</v>
      </c>
      <c r="C370" t="str">
        <v>L.Ruiz-Rubio</v>
      </c>
      <c r="D370">
        <v>0</v>
      </c>
      <c r="E370">
        <f>COUNTIFS(Table1[Team], A370, Table1[Batting_Spot], B370, Table1[Player], C370, Table1[Last5_Flag], D370)</f>
        <v>2</v>
      </c>
    </row>
    <row r="371" spans="1:5" x14ac:dyDescent="0.2">
      <c r="A371" t="str">
        <v>D&amp;E</v>
      </c>
      <c r="B371">
        <v>7</v>
      </c>
      <c r="C371" t="str">
        <v>M.Ledesma</v>
      </c>
      <c r="D371">
        <v>0</v>
      </c>
      <c r="E371">
        <f>COUNTIFS(Table1[Team], A371, Table1[Batting_Spot], B371, Table1[Player], C371, Table1[Last5_Flag], D371)</f>
        <v>4</v>
      </c>
    </row>
    <row r="372" spans="1:5" x14ac:dyDescent="0.2">
      <c r="A372" t="str">
        <v>D&amp;E</v>
      </c>
      <c r="B372">
        <v>8</v>
      </c>
      <c r="C372" t="str">
        <v>C.Warfield</v>
      </c>
      <c r="D372">
        <v>0</v>
      </c>
      <c r="E372">
        <f>COUNTIFS(Table1[Team], A372, Table1[Batting_Spot], B372, Table1[Player], C372, Table1[Last5_Flag], D372)</f>
        <v>4</v>
      </c>
    </row>
    <row r="373" spans="1:5" x14ac:dyDescent="0.2">
      <c r="A373" t="str">
        <v>D&amp;E</v>
      </c>
      <c r="B373">
        <v>8</v>
      </c>
      <c r="C373" t="str">
        <v>M.McDaniel</v>
      </c>
      <c r="D373">
        <v>0</v>
      </c>
      <c r="E373">
        <f>COUNTIFS(Table1[Team], A373, Table1[Batting_Spot], B373, Table1[Player], C373, Table1[Last5_Flag], D373)</f>
        <v>3</v>
      </c>
    </row>
    <row r="374" spans="1:5" x14ac:dyDescent="0.2">
      <c r="A374" t="str">
        <v>D&amp;E</v>
      </c>
      <c r="B374">
        <v>9</v>
      </c>
      <c r="C374" t="str">
        <v>A.Belcher</v>
      </c>
      <c r="D374">
        <v>0</v>
      </c>
      <c r="E374">
        <f>COUNTIFS(Table1[Team], A374, Table1[Batting_Spot], B374, Table1[Player], C374, Table1[Last5_Flag], D374)</f>
        <v>7</v>
      </c>
    </row>
    <row r="375" spans="1:5" x14ac:dyDescent="0.2">
      <c r="A375" t="str">
        <v>D&amp;E</v>
      </c>
      <c r="B375">
        <v>0</v>
      </c>
      <c r="C375" t="str">
        <v>A.Munoz</v>
      </c>
      <c r="D375">
        <v>0</v>
      </c>
      <c r="E375">
        <f>COUNTIFS(Table1[Team], A375, Table1[Batting_Spot], B375, Table1[Player], C375, Table1[Last5_Flag], D375)</f>
        <v>0</v>
      </c>
    </row>
    <row r="376" spans="1:5" x14ac:dyDescent="0.2">
      <c r="A376" t="str">
        <v>D&amp;E</v>
      </c>
      <c r="B376">
        <v>0</v>
      </c>
      <c r="C376" t="str">
        <v>S.Kneeland</v>
      </c>
      <c r="D376">
        <v>0</v>
      </c>
      <c r="E376">
        <f>COUNTIFS(Table1[Team], A376, Table1[Batting_Spot], B376, Table1[Player], C376, Table1[Last5_Flag], D376)</f>
        <v>0</v>
      </c>
    </row>
    <row r="377" spans="1:5" x14ac:dyDescent="0.2">
      <c r="A377" t="str">
        <v>Concord</v>
      </c>
      <c r="B377">
        <v>1</v>
      </c>
      <c r="C377" t="str">
        <v>K.Morgan</v>
      </c>
      <c r="D377">
        <v>0</v>
      </c>
      <c r="E377">
        <f>COUNTIFS(Table1[Team], A377, Table1[Batting_Spot], B377, Table1[Player], C377, Table1[Last5_Flag], D377)</f>
        <v>22</v>
      </c>
    </row>
    <row r="378" spans="1:5" x14ac:dyDescent="0.2">
      <c r="A378" t="str">
        <v>Concord</v>
      </c>
      <c r="B378">
        <v>2</v>
      </c>
      <c r="C378" t="str">
        <v>B.Jamerson</v>
      </c>
      <c r="D378">
        <v>0</v>
      </c>
      <c r="E378">
        <f>COUNTIFS(Table1[Team], A378, Table1[Batting_Spot], B378, Table1[Player], C378, Table1[Last5_Flag], D378)</f>
        <v>6</v>
      </c>
    </row>
    <row r="379" spans="1:5" x14ac:dyDescent="0.2">
      <c r="A379" t="str">
        <v>Concord</v>
      </c>
      <c r="B379">
        <v>3</v>
      </c>
      <c r="C379" t="str">
        <v>A.Giles</v>
      </c>
      <c r="D379">
        <v>0</v>
      </c>
      <c r="E379">
        <f>COUNTIFS(Table1[Team], A379, Table1[Batting_Spot], B379, Table1[Player], C379, Table1[Last5_Flag], D379)</f>
        <v>17</v>
      </c>
    </row>
    <row r="380" spans="1:5" x14ac:dyDescent="0.2">
      <c r="A380" t="str">
        <v>Concord</v>
      </c>
      <c r="B380">
        <v>4</v>
      </c>
      <c r="C380" t="str">
        <v>L.Lewis</v>
      </c>
      <c r="D380">
        <v>0</v>
      </c>
      <c r="E380">
        <f>COUNTIFS(Table1[Team], A380, Table1[Batting_Spot], B380, Table1[Player], C380, Table1[Last5_Flag], D380)</f>
        <v>7</v>
      </c>
    </row>
    <row r="381" spans="1:5" x14ac:dyDescent="0.2">
      <c r="A381" t="str">
        <v>Concord</v>
      </c>
      <c r="B381">
        <v>5</v>
      </c>
      <c r="C381" t="str">
        <v>K.Sholter</v>
      </c>
      <c r="D381">
        <v>0</v>
      </c>
      <c r="E381">
        <f>COUNTIFS(Table1[Team], A381, Table1[Batting_Spot], B381, Table1[Player], C381, Table1[Last5_Flag], D381)</f>
        <v>4</v>
      </c>
    </row>
    <row r="382" spans="1:5" x14ac:dyDescent="0.2">
      <c r="A382" t="str">
        <v>Concord</v>
      </c>
      <c r="B382">
        <v>6</v>
      </c>
      <c r="C382" t="str">
        <v>M.Gleason</v>
      </c>
      <c r="D382">
        <v>0</v>
      </c>
      <c r="E382">
        <f>COUNTIFS(Table1[Team], A382, Table1[Batting_Spot], B382, Table1[Player], C382, Table1[Last5_Flag], D382)</f>
        <v>8</v>
      </c>
    </row>
    <row r="383" spans="1:5" x14ac:dyDescent="0.2">
      <c r="A383" t="str">
        <v>Concord</v>
      </c>
      <c r="B383">
        <v>7</v>
      </c>
      <c r="C383" t="str">
        <v>M.Hollis</v>
      </c>
      <c r="D383">
        <v>0</v>
      </c>
      <c r="E383">
        <f>COUNTIFS(Table1[Team], A383, Table1[Batting_Spot], B383, Table1[Player], C383, Table1[Last5_Flag], D383)</f>
        <v>4</v>
      </c>
    </row>
    <row r="384" spans="1:5" x14ac:dyDescent="0.2">
      <c r="A384" t="str">
        <v>Concord</v>
      </c>
      <c r="B384">
        <v>8</v>
      </c>
      <c r="C384" t="str">
        <v>K.McCord</v>
      </c>
      <c r="D384">
        <v>0</v>
      </c>
      <c r="E384">
        <f>COUNTIFS(Table1[Team], A384, Table1[Batting_Spot], B384, Table1[Player], C384, Table1[Last5_Flag], D384)</f>
        <v>5</v>
      </c>
    </row>
    <row r="385" spans="1:5" x14ac:dyDescent="0.2">
      <c r="A385" t="str">
        <v>Concord</v>
      </c>
      <c r="B385">
        <v>9</v>
      </c>
      <c r="C385" t="str">
        <v>G.Dodson</v>
      </c>
      <c r="D385">
        <v>0</v>
      </c>
      <c r="E385">
        <f>COUNTIFS(Table1[Team], A385, Table1[Batting_Spot], B385, Table1[Player], C385, Table1[Last5_Flag], D385)</f>
        <v>14</v>
      </c>
    </row>
    <row r="386" spans="1:5" x14ac:dyDescent="0.2">
      <c r="A386" t="str">
        <v>Concord</v>
      </c>
      <c r="B386">
        <v>0</v>
      </c>
      <c r="C386" t="str">
        <v>R.Hintz</v>
      </c>
      <c r="D386">
        <v>0</v>
      </c>
      <c r="E386">
        <f>COUNTIFS(Table1[Team], A386, Table1[Batting_Spot], B386, Table1[Player], C386, Table1[Last5_Flag], D386)</f>
        <v>0</v>
      </c>
    </row>
    <row r="387" spans="1:5" x14ac:dyDescent="0.2">
      <c r="A387" t="str">
        <v>UC</v>
      </c>
      <c r="B387">
        <v>1</v>
      </c>
      <c r="C387" t="str">
        <v>E.Zucchero</v>
      </c>
      <c r="D387">
        <v>0</v>
      </c>
      <c r="E387">
        <f>COUNTIFS(Table1[Team], A387, Table1[Batting_Spot], B387, Table1[Player], C387, Table1[Last5_Flag], D387)</f>
        <v>27</v>
      </c>
    </row>
    <row r="388" spans="1:5" x14ac:dyDescent="0.2">
      <c r="A388" t="str">
        <v>UC</v>
      </c>
      <c r="B388">
        <v>2</v>
      </c>
      <c r="C388" t="str">
        <v>B.Polistina</v>
      </c>
      <c r="D388">
        <v>0</v>
      </c>
      <c r="E388">
        <f>COUNTIFS(Table1[Team], A388, Table1[Batting_Spot], B388, Table1[Player], C388, Table1[Last5_Flag], D388)</f>
        <v>16</v>
      </c>
    </row>
    <row r="389" spans="1:5" x14ac:dyDescent="0.2">
      <c r="A389" t="str">
        <v>UC</v>
      </c>
      <c r="B389">
        <v>2</v>
      </c>
      <c r="C389" t="str">
        <v>M.Oglesby</v>
      </c>
      <c r="D389">
        <v>0</v>
      </c>
      <c r="E389">
        <f>COUNTIFS(Table1[Team], A389, Table1[Batting_Spot], B389, Table1[Player], C389, Table1[Last5_Flag], D389)</f>
        <v>1</v>
      </c>
    </row>
    <row r="390" spans="1:5" x14ac:dyDescent="0.2">
      <c r="A390" t="str">
        <v>UC</v>
      </c>
      <c r="B390">
        <v>3</v>
      </c>
      <c r="C390" t="str">
        <v>K.Moran</v>
      </c>
      <c r="D390">
        <v>0</v>
      </c>
      <c r="E390">
        <f>COUNTIFS(Table1[Team], A390, Table1[Batting_Spot], B390, Table1[Player], C390, Table1[Last5_Flag], D390)</f>
        <v>16</v>
      </c>
    </row>
    <row r="391" spans="1:5" x14ac:dyDescent="0.2">
      <c r="A391" t="str">
        <v>UC</v>
      </c>
      <c r="B391">
        <v>4</v>
      </c>
      <c r="C391" t="str">
        <v>T.Hodson</v>
      </c>
      <c r="D391">
        <v>0</v>
      </c>
      <c r="E391">
        <f>COUNTIFS(Table1[Team], A391, Table1[Batting_Spot], B391, Table1[Player], C391, Table1[Last5_Flag], D391)</f>
        <v>14</v>
      </c>
    </row>
    <row r="392" spans="1:5" x14ac:dyDescent="0.2">
      <c r="A392" t="str">
        <v>UC</v>
      </c>
      <c r="B392">
        <v>5</v>
      </c>
      <c r="C392" t="str">
        <v>D.Pici</v>
      </c>
      <c r="D392">
        <v>0</v>
      </c>
      <c r="E392">
        <f>COUNTIFS(Table1[Team], A392, Table1[Batting_Spot], B392, Table1[Player], C392, Table1[Last5_Flag], D392)</f>
        <v>11</v>
      </c>
    </row>
    <row r="393" spans="1:5" x14ac:dyDescent="0.2">
      <c r="A393" t="str">
        <v>UC</v>
      </c>
      <c r="B393">
        <v>0</v>
      </c>
      <c r="C393" t="str">
        <v>A.Hurley</v>
      </c>
      <c r="D393">
        <v>0</v>
      </c>
      <c r="E393">
        <f>COUNTIFS(Table1[Team], A393, Table1[Batting_Spot], B393, Table1[Player], C393, Table1[Last5_Flag], D393)</f>
        <v>0</v>
      </c>
    </row>
    <row r="394" spans="1:5" x14ac:dyDescent="0.2">
      <c r="A394" t="str">
        <v>UC</v>
      </c>
      <c r="B394">
        <v>6</v>
      </c>
      <c r="C394" t="str">
        <v>A.Espinoza</v>
      </c>
      <c r="D394">
        <v>0</v>
      </c>
      <c r="E394">
        <f>COUNTIFS(Table1[Team], A394, Table1[Batting_Spot], B394, Table1[Player], C394, Table1[Last5_Flag], D394)</f>
        <v>5</v>
      </c>
    </row>
    <row r="395" spans="1:5" x14ac:dyDescent="0.2">
      <c r="A395" t="str">
        <v>UC</v>
      </c>
      <c r="B395">
        <v>7</v>
      </c>
      <c r="C395" t="str">
        <v>K.Sullins</v>
      </c>
      <c r="D395">
        <v>0</v>
      </c>
      <c r="E395">
        <f>COUNTIFS(Table1[Team], A395, Table1[Batting_Spot], B395, Table1[Player], C395, Table1[Last5_Flag], D395)</f>
        <v>3</v>
      </c>
    </row>
    <row r="396" spans="1:5" x14ac:dyDescent="0.2">
      <c r="A396" t="str">
        <v>UC</v>
      </c>
      <c r="B396">
        <v>7</v>
      </c>
      <c r="C396" t="str">
        <v>C.Dunn</v>
      </c>
      <c r="D396">
        <v>0</v>
      </c>
      <c r="E396">
        <f>COUNTIFS(Table1[Team], A396, Table1[Batting_Spot], B396, Table1[Player], C396, Table1[Last5_Flag], D396)</f>
        <v>4</v>
      </c>
    </row>
    <row r="397" spans="1:5" x14ac:dyDescent="0.2">
      <c r="A397" t="str">
        <v>UC</v>
      </c>
      <c r="B397">
        <v>8</v>
      </c>
      <c r="C397" t="str">
        <v>E.Smith</v>
      </c>
      <c r="D397">
        <v>0</v>
      </c>
      <c r="E397">
        <f>COUNTIFS(Table1[Team], A397, Table1[Batting_Spot], B397, Table1[Player], C397, Table1[Last5_Flag], D397)</f>
        <v>11</v>
      </c>
    </row>
    <row r="398" spans="1:5" x14ac:dyDescent="0.2">
      <c r="A398" t="str">
        <v>UC</v>
      </c>
      <c r="B398">
        <v>9</v>
      </c>
      <c r="C398" t="str">
        <v>K.Serra</v>
      </c>
      <c r="D398">
        <v>0</v>
      </c>
      <c r="E398">
        <f>COUNTIFS(Table1[Team], A398, Table1[Batting_Spot], B398, Table1[Player], C398, Table1[Last5_Flag], D398)</f>
        <v>12</v>
      </c>
    </row>
    <row r="399" spans="1:5" x14ac:dyDescent="0.2">
      <c r="A399" t="str">
        <v>UC</v>
      </c>
      <c r="B399">
        <v>0</v>
      </c>
      <c r="C399" t="str">
        <v>A.Mass</v>
      </c>
      <c r="D399">
        <v>0</v>
      </c>
      <c r="E399">
        <f>COUNTIFS(Table1[Team], A399, Table1[Batting_Spot], B399, Table1[Player], C399, Table1[Last5_Flag], D399)</f>
        <v>0</v>
      </c>
    </row>
    <row r="400" spans="1:5" x14ac:dyDescent="0.2">
      <c r="A400" t="str">
        <v>West Lib</v>
      </c>
      <c r="B400">
        <v>1</v>
      </c>
      <c r="C400" t="str">
        <v>J.Conrad</v>
      </c>
      <c r="D400">
        <v>0</v>
      </c>
      <c r="E400">
        <f>COUNTIFS(Table1[Team], A400, Table1[Batting_Spot], B400, Table1[Player], C400, Table1[Last5_Flag], D400)</f>
        <v>3</v>
      </c>
    </row>
    <row r="401" spans="1:5" x14ac:dyDescent="0.2">
      <c r="A401" t="str">
        <v>West Lib</v>
      </c>
      <c r="B401">
        <v>2</v>
      </c>
      <c r="C401" t="str">
        <v>F.Randolph</v>
      </c>
      <c r="D401">
        <v>0</v>
      </c>
      <c r="E401">
        <f>COUNTIFS(Table1[Team], A401, Table1[Batting_Spot], B401, Table1[Player], C401, Table1[Last5_Flag], D401)</f>
        <v>1</v>
      </c>
    </row>
    <row r="402" spans="1:5" x14ac:dyDescent="0.2">
      <c r="A402" t="str">
        <v>West Lib</v>
      </c>
      <c r="B402">
        <v>3</v>
      </c>
      <c r="C402" t="str">
        <v>A.Tapman</v>
      </c>
      <c r="D402">
        <v>0</v>
      </c>
      <c r="E402">
        <f>COUNTIFS(Table1[Team], A402, Table1[Batting_Spot], B402, Table1[Player], C402, Table1[Last5_Flag], D402)</f>
        <v>1</v>
      </c>
    </row>
    <row r="403" spans="1:5" x14ac:dyDescent="0.2">
      <c r="A403" t="str">
        <v>West Lib</v>
      </c>
      <c r="B403">
        <v>0</v>
      </c>
      <c r="C403" t="str">
        <v>R.Ward</v>
      </c>
      <c r="D403">
        <v>0</v>
      </c>
      <c r="E403">
        <f>COUNTIFS(Table1[Team], A403, Table1[Batting_Spot], B403, Table1[Player], C403, Table1[Last5_Flag], D403)</f>
        <v>0</v>
      </c>
    </row>
    <row r="404" spans="1:5" x14ac:dyDescent="0.2">
      <c r="A404" t="str">
        <v>West Lib</v>
      </c>
      <c r="B404">
        <v>4</v>
      </c>
      <c r="C404" t="str">
        <v>S.Simon</v>
      </c>
      <c r="D404">
        <v>0</v>
      </c>
      <c r="E404">
        <f>COUNTIFS(Table1[Team], A404, Table1[Batting_Spot], B404, Table1[Player], C404, Table1[Last5_Flag], D404)</f>
        <v>7</v>
      </c>
    </row>
    <row r="405" spans="1:5" x14ac:dyDescent="0.2">
      <c r="A405" t="str">
        <v>West Lib</v>
      </c>
      <c r="B405">
        <v>5</v>
      </c>
      <c r="C405" t="str">
        <v>C.Reese</v>
      </c>
      <c r="D405">
        <v>0</v>
      </c>
      <c r="E405">
        <f>COUNTIFS(Table1[Team], A405, Table1[Batting_Spot], B405, Table1[Player], C405, Table1[Last5_Flag], D405)</f>
        <v>1</v>
      </c>
    </row>
    <row r="406" spans="1:5" x14ac:dyDescent="0.2">
      <c r="A406" t="str">
        <v>West Lib</v>
      </c>
      <c r="B406">
        <v>5</v>
      </c>
      <c r="C406" t="str">
        <v>A.Cook</v>
      </c>
      <c r="D406">
        <v>0</v>
      </c>
      <c r="E406">
        <f>COUNTIFS(Table1[Team], A406, Table1[Batting_Spot], B406, Table1[Player], C406, Table1[Last5_Flag], D406)</f>
        <v>1</v>
      </c>
    </row>
    <row r="407" spans="1:5" x14ac:dyDescent="0.2">
      <c r="A407" t="str">
        <v>West Lib</v>
      </c>
      <c r="B407">
        <v>6</v>
      </c>
      <c r="C407" t="str">
        <v>R.Mangold</v>
      </c>
      <c r="D407">
        <v>0</v>
      </c>
      <c r="E407">
        <f>COUNTIFS(Table1[Team], A407, Table1[Batting_Spot], B407, Table1[Player], C407, Table1[Last5_Flag], D407)</f>
        <v>2</v>
      </c>
    </row>
    <row r="408" spans="1:5" x14ac:dyDescent="0.2">
      <c r="A408" t="str">
        <v>West Lib</v>
      </c>
      <c r="B408">
        <v>7</v>
      </c>
      <c r="C408" t="str">
        <v>I.McKee</v>
      </c>
      <c r="D408">
        <v>0</v>
      </c>
      <c r="E408">
        <f>COUNTIFS(Table1[Team], A408, Table1[Batting_Spot], B408, Table1[Player], C408, Table1[Last5_Flag], D408)</f>
        <v>7</v>
      </c>
    </row>
    <row r="409" spans="1:5" x14ac:dyDescent="0.2">
      <c r="A409" t="str">
        <v>West Lib</v>
      </c>
      <c r="B409">
        <v>8</v>
      </c>
      <c r="C409" t="str">
        <v>H.Pail</v>
      </c>
      <c r="D409">
        <v>0</v>
      </c>
      <c r="E409">
        <f>COUNTIFS(Table1[Team], A409, Table1[Batting_Spot], B409, Table1[Player], C409, Table1[Last5_Flag], D409)</f>
        <v>1</v>
      </c>
    </row>
    <row r="410" spans="1:5" x14ac:dyDescent="0.2">
      <c r="A410" t="str">
        <v>West Lib</v>
      </c>
      <c r="B410">
        <v>8</v>
      </c>
      <c r="C410" t="str">
        <v>A.Heidersch</v>
      </c>
      <c r="D410">
        <v>0</v>
      </c>
      <c r="E410">
        <f>COUNTIFS(Table1[Team], A410, Table1[Batting_Spot], B410, Table1[Player], C410, Table1[Last5_Flag], D410)</f>
        <v>2</v>
      </c>
    </row>
    <row r="411" spans="1:5" x14ac:dyDescent="0.2">
      <c r="A411" t="str">
        <v>West Lib</v>
      </c>
      <c r="B411">
        <v>0</v>
      </c>
      <c r="C411" t="str">
        <v>K.Harris</v>
      </c>
      <c r="D411">
        <v>0</v>
      </c>
      <c r="E411">
        <f>COUNTIFS(Table1[Team], A411, Table1[Batting_Spot], B411, Table1[Player], C411, Table1[Last5_Flag], D411)</f>
        <v>0</v>
      </c>
    </row>
    <row r="412" spans="1:5" x14ac:dyDescent="0.2">
      <c r="A412" t="str">
        <v>West Lib</v>
      </c>
      <c r="B412">
        <v>9</v>
      </c>
      <c r="C412" t="str">
        <v>P.Tucker</v>
      </c>
      <c r="D412">
        <v>0</v>
      </c>
      <c r="E412">
        <f>COUNTIFS(Table1[Team], A412, Table1[Batting_Spot], B412, Table1[Player], C412, Table1[Last5_Flag], D412)</f>
        <v>9</v>
      </c>
    </row>
    <row r="413" spans="1:5" x14ac:dyDescent="0.2">
      <c r="A413" t="str">
        <v>West Lib</v>
      </c>
      <c r="B413">
        <v>0</v>
      </c>
      <c r="C413" t="str">
        <v>M.Johnson</v>
      </c>
      <c r="D413">
        <v>0</v>
      </c>
      <c r="E413">
        <f>COUNTIFS(Table1[Team], A413, Table1[Batting_Spot], B413, Table1[Player], C413, Table1[Last5_Flag], D413)</f>
        <v>1</v>
      </c>
    </row>
    <row r="414" spans="1:5" x14ac:dyDescent="0.2">
      <c r="A414" t="str">
        <v>Fairmont</v>
      </c>
      <c r="B414">
        <v>1</v>
      </c>
      <c r="C414" t="str">
        <v>B.Hess</v>
      </c>
      <c r="D414">
        <v>0</v>
      </c>
      <c r="E414">
        <f>COUNTIFS(Table1[Team], A414, Table1[Batting_Spot], B414, Table1[Player], C414, Table1[Last5_Flag], D414)</f>
        <v>19</v>
      </c>
    </row>
    <row r="415" spans="1:5" x14ac:dyDescent="0.2">
      <c r="A415" t="str">
        <v>Fairmont</v>
      </c>
      <c r="B415">
        <v>2</v>
      </c>
      <c r="C415" t="str">
        <v>G.Bibb</v>
      </c>
      <c r="D415">
        <v>0</v>
      </c>
      <c r="E415">
        <f>COUNTIFS(Table1[Team], A415, Table1[Batting_Spot], B415, Table1[Player], C415, Table1[Last5_Flag], D415)</f>
        <v>18</v>
      </c>
    </row>
    <row r="416" spans="1:5" x14ac:dyDescent="0.2">
      <c r="A416" t="str">
        <v>Fairmont</v>
      </c>
      <c r="B416">
        <v>2</v>
      </c>
      <c r="C416" t="str">
        <v>A.Nordling</v>
      </c>
      <c r="D416">
        <v>0</v>
      </c>
      <c r="E416">
        <f>COUNTIFS(Table1[Team], A416, Table1[Batting_Spot], B416, Table1[Player], C416, Table1[Last5_Flag], D416)</f>
        <v>8</v>
      </c>
    </row>
    <row r="417" spans="1:5" x14ac:dyDescent="0.2">
      <c r="A417" t="str">
        <v>Fairmont</v>
      </c>
      <c r="B417">
        <v>3</v>
      </c>
      <c r="C417" t="str">
        <v>E.Paul</v>
      </c>
      <c r="D417">
        <v>0</v>
      </c>
      <c r="E417">
        <f>COUNTIFS(Table1[Team], A417, Table1[Batting_Spot], B417, Table1[Player], C417, Table1[Last5_Flag], D417)</f>
        <v>19</v>
      </c>
    </row>
    <row r="418" spans="1:5" x14ac:dyDescent="0.2">
      <c r="A418" t="str">
        <v>Fairmont</v>
      </c>
      <c r="B418">
        <v>4</v>
      </c>
      <c r="C418" t="str">
        <v>A.Townsend</v>
      </c>
      <c r="D418">
        <v>0</v>
      </c>
      <c r="E418">
        <f>COUNTIFS(Table1[Team], A418, Table1[Batting_Spot], B418, Table1[Player], C418, Table1[Last5_Flag], D418)</f>
        <v>18</v>
      </c>
    </row>
    <row r="419" spans="1:5" x14ac:dyDescent="0.2">
      <c r="A419" t="str">
        <v>Fairmont</v>
      </c>
      <c r="B419">
        <v>5</v>
      </c>
      <c r="C419" t="str">
        <v>A.Foresha</v>
      </c>
      <c r="D419">
        <v>0</v>
      </c>
      <c r="E419">
        <f>COUNTIFS(Table1[Team], A419, Table1[Batting_Spot], B419, Table1[Player], C419, Table1[Last5_Flag], D419)</f>
        <v>19</v>
      </c>
    </row>
    <row r="420" spans="1:5" x14ac:dyDescent="0.2">
      <c r="A420" t="str">
        <v>Fairmont</v>
      </c>
      <c r="B420">
        <v>6</v>
      </c>
      <c r="C420" t="str">
        <v>B.Marietta</v>
      </c>
      <c r="D420">
        <v>0</v>
      </c>
      <c r="E420">
        <f>COUNTIFS(Table1[Team], A420, Table1[Batting_Spot], B420, Table1[Player], C420, Table1[Last5_Flag], D420)</f>
        <v>17</v>
      </c>
    </row>
    <row r="421" spans="1:5" x14ac:dyDescent="0.2">
      <c r="A421" t="str">
        <v>Fairmont</v>
      </c>
      <c r="B421">
        <v>0</v>
      </c>
      <c r="C421" t="str">
        <v>S.Emanuel</v>
      </c>
      <c r="D421">
        <v>0</v>
      </c>
      <c r="E421">
        <f>COUNTIFS(Table1[Team], A421, Table1[Batting_Spot], B421, Table1[Player], C421, Table1[Last5_Flag], D421)</f>
        <v>0</v>
      </c>
    </row>
    <row r="422" spans="1:5" x14ac:dyDescent="0.2">
      <c r="A422" t="str">
        <v>Fairmont</v>
      </c>
      <c r="B422">
        <v>7</v>
      </c>
      <c r="C422" t="str">
        <v>J.McGill</v>
      </c>
      <c r="D422">
        <v>0</v>
      </c>
      <c r="E422">
        <f>COUNTIFS(Table1[Team], A422, Table1[Batting_Spot], B422, Table1[Player], C422, Table1[Last5_Flag], D422)</f>
        <v>17</v>
      </c>
    </row>
    <row r="423" spans="1:5" x14ac:dyDescent="0.2">
      <c r="A423" t="str">
        <v>Fairmont</v>
      </c>
      <c r="B423">
        <v>8</v>
      </c>
      <c r="C423" t="str">
        <v>P.Matteson</v>
      </c>
      <c r="D423">
        <v>0</v>
      </c>
      <c r="E423">
        <f>COUNTIFS(Table1[Team], A423, Table1[Batting_Spot], B423, Table1[Player], C423, Table1[Last5_Flag], D423)</f>
        <v>12</v>
      </c>
    </row>
    <row r="424" spans="1:5" x14ac:dyDescent="0.2">
      <c r="A424" t="str">
        <v>Fairmont</v>
      </c>
      <c r="B424">
        <v>9</v>
      </c>
      <c r="C424" t="str">
        <v>A.Keilholz</v>
      </c>
      <c r="D424">
        <v>0</v>
      </c>
      <c r="E424">
        <f>COUNTIFS(Table1[Team], A424, Table1[Batting_Spot], B424, Table1[Player], C424, Table1[Last5_Flag], D424)</f>
        <v>19</v>
      </c>
    </row>
    <row r="425" spans="1:5" x14ac:dyDescent="0.2">
      <c r="A425" t="str">
        <v>Fairmont</v>
      </c>
      <c r="B425">
        <v>0</v>
      </c>
      <c r="C425" t="str">
        <v>C.Morey</v>
      </c>
      <c r="D425">
        <v>0</v>
      </c>
      <c r="E425">
        <f>COUNTIFS(Table1[Team], A425, Table1[Batting_Spot], B425, Table1[Player], C425, Table1[Last5_Flag], D425)</f>
        <v>0</v>
      </c>
    </row>
    <row r="426" spans="1:5" x14ac:dyDescent="0.2">
      <c r="A426" t="str">
        <v>Fairmont</v>
      </c>
      <c r="B426">
        <v>0</v>
      </c>
      <c r="C426" t="str">
        <v>M.Wilson</v>
      </c>
      <c r="D426">
        <v>0</v>
      </c>
      <c r="E426">
        <f>COUNTIFS(Table1[Team], A426, Table1[Batting_Spot], B426, Table1[Player], C426, Table1[Last5_Flag], D426)</f>
        <v>0</v>
      </c>
    </row>
    <row r="427" spans="1:5" x14ac:dyDescent="0.2">
      <c r="A427" t="str">
        <v>Fairmont</v>
      </c>
      <c r="B427">
        <v>0</v>
      </c>
      <c r="C427" t="str">
        <v>P.Rusnak</v>
      </c>
      <c r="D427">
        <v>0</v>
      </c>
      <c r="E427">
        <f>COUNTIFS(Table1[Team], A427, Table1[Batting_Spot], B427, Table1[Player], C427, Table1[Last5_Flag], D427)</f>
        <v>0</v>
      </c>
    </row>
    <row r="428" spans="1:5" x14ac:dyDescent="0.2">
      <c r="A428" t="str">
        <v>Concord</v>
      </c>
      <c r="B428">
        <v>1</v>
      </c>
      <c r="C428" t="str">
        <v>K.Morgan</v>
      </c>
      <c r="D428">
        <v>0</v>
      </c>
      <c r="E428">
        <f>COUNTIFS(Table1[Team], A428, Table1[Batting_Spot], B428, Table1[Player], C428, Table1[Last5_Flag], D428)</f>
        <v>22</v>
      </c>
    </row>
    <row r="429" spans="1:5" x14ac:dyDescent="0.2">
      <c r="A429" t="str">
        <v>Concord</v>
      </c>
      <c r="B429">
        <v>2</v>
      </c>
      <c r="C429" t="str">
        <v>B.Jamerson</v>
      </c>
      <c r="D429">
        <v>0</v>
      </c>
      <c r="E429">
        <f>COUNTIFS(Table1[Team], A429, Table1[Batting_Spot], B429, Table1[Player], C429, Table1[Last5_Flag], D429)</f>
        <v>6</v>
      </c>
    </row>
    <row r="430" spans="1:5" x14ac:dyDescent="0.2">
      <c r="A430" t="str">
        <v>Concord</v>
      </c>
      <c r="B430">
        <v>3</v>
      </c>
      <c r="C430" t="str">
        <v>A.Giles</v>
      </c>
      <c r="D430">
        <v>0</v>
      </c>
      <c r="E430">
        <f>COUNTIFS(Table1[Team], A430, Table1[Batting_Spot], B430, Table1[Player], C430, Table1[Last5_Flag], D430)</f>
        <v>17</v>
      </c>
    </row>
    <row r="431" spans="1:5" x14ac:dyDescent="0.2">
      <c r="A431" t="str">
        <v>Concord</v>
      </c>
      <c r="B431">
        <v>4</v>
      </c>
      <c r="C431" t="str">
        <v>L.Lewis</v>
      </c>
      <c r="D431">
        <v>0</v>
      </c>
      <c r="E431">
        <f>COUNTIFS(Table1[Team], A431, Table1[Batting_Spot], B431, Table1[Player], C431, Table1[Last5_Flag], D431)</f>
        <v>7</v>
      </c>
    </row>
    <row r="432" spans="1:5" x14ac:dyDescent="0.2">
      <c r="A432" t="str">
        <v>Concord</v>
      </c>
      <c r="B432">
        <v>5</v>
      </c>
      <c r="C432" t="str">
        <v>H.Niten</v>
      </c>
      <c r="D432">
        <v>0</v>
      </c>
      <c r="E432">
        <f>COUNTIFS(Table1[Team], A432, Table1[Batting_Spot], B432, Table1[Player], C432, Table1[Last5_Flag], D432)</f>
        <v>7</v>
      </c>
    </row>
    <row r="433" spans="1:5" x14ac:dyDescent="0.2">
      <c r="A433" t="str">
        <v>Concord</v>
      </c>
      <c r="B433">
        <v>6</v>
      </c>
      <c r="C433" t="str">
        <v>M.Gleason</v>
      </c>
      <c r="D433">
        <v>0</v>
      </c>
      <c r="E433">
        <f>COUNTIFS(Table1[Team], A433, Table1[Batting_Spot], B433, Table1[Player], C433, Table1[Last5_Flag], D433)</f>
        <v>8</v>
      </c>
    </row>
    <row r="434" spans="1:5" x14ac:dyDescent="0.2">
      <c r="A434" t="str">
        <v>Concord</v>
      </c>
      <c r="B434">
        <v>7</v>
      </c>
      <c r="C434" t="str">
        <v>M.Hollis</v>
      </c>
      <c r="D434">
        <v>0</v>
      </c>
      <c r="E434">
        <f>COUNTIFS(Table1[Team], A434, Table1[Batting_Spot], B434, Table1[Player], C434, Table1[Last5_Flag], D434)</f>
        <v>4</v>
      </c>
    </row>
    <row r="435" spans="1:5" x14ac:dyDescent="0.2">
      <c r="A435" t="str">
        <v>Concord</v>
      </c>
      <c r="B435">
        <v>8</v>
      </c>
      <c r="C435" t="str">
        <v>K.Sholter</v>
      </c>
      <c r="D435">
        <v>0</v>
      </c>
      <c r="E435">
        <f>COUNTIFS(Table1[Team], A435, Table1[Batting_Spot], B435, Table1[Player], C435, Table1[Last5_Flag], D435)</f>
        <v>7</v>
      </c>
    </row>
    <row r="436" spans="1:5" x14ac:dyDescent="0.2">
      <c r="A436" t="str">
        <v>Concord</v>
      </c>
      <c r="B436">
        <v>9</v>
      </c>
      <c r="C436" t="str">
        <v>G.Dodson</v>
      </c>
      <c r="D436">
        <v>0</v>
      </c>
      <c r="E436">
        <f>COUNTIFS(Table1[Team], A436, Table1[Batting_Spot], B436, Table1[Player], C436, Table1[Last5_Flag], D436)</f>
        <v>14</v>
      </c>
    </row>
    <row r="437" spans="1:5" x14ac:dyDescent="0.2">
      <c r="A437" t="str">
        <v>Concord</v>
      </c>
      <c r="B437">
        <v>0</v>
      </c>
      <c r="C437" t="str">
        <v>K.McCord</v>
      </c>
      <c r="D437">
        <v>0</v>
      </c>
      <c r="E437">
        <f>COUNTIFS(Table1[Team], A437, Table1[Batting_Spot], B437, Table1[Player], C437, Table1[Last5_Flag], D437)</f>
        <v>0</v>
      </c>
    </row>
    <row r="438" spans="1:5" x14ac:dyDescent="0.2">
      <c r="A438" t="str">
        <v>UC</v>
      </c>
      <c r="B438">
        <v>1</v>
      </c>
      <c r="C438" t="str">
        <v>E.Zucchero</v>
      </c>
      <c r="D438">
        <v>0</v>
      </c>
      <c r="E438">
        <f>COUNTIFS(Table1[Team], A438, Table1[Batting_Spot], B438, Table1[Player], C438, Table1[Last5_Flag], D438)</f>
        <v>27</v>
      </c>
    </row>
    <row r="439" spans="1:5" x14ac:dyDescent="0.2">
      <c r="A439" t="str">
        <v>UC</v>
      </c>
      <c r="B439">
        <v>2</v>
      </c>
      <c r="C439" t="str">
        <v>K.Serra</v>
      </c>
      <c r="D439">
        <v>0</v>
      </c>
      <c r="E439">
        <f>COUNTIFS(Table1[Team], A439, Table1[Batting_Spot], B439, Table1[Player], C439, Table1[Last5_Flag], D439)</f>
        <v>1</v>
      </c>
    </row>
    <row r="440" spans="1:5" x14ac:dyDescent="0.2">
      <c r="A440" t="str">
        <v>UC</v>
      </c>
      <c r="B440">
        <v>3</v>
      </c>
      <c r="C440" t="str">
        <v>K.Moran</v>
      </c>
      <c r="D440">
        <v>0</v>
      </c>
      <c r="E440">
        <f>COUNTIFS(Table1[Team], A440, Table1[Batting_Spot], B440, Table1[Player], C440, Table1[Last5_Flag], D440)</f>
        <v>16</v>
      </c>
    </row>
    <row r="441" spans="1:5" x14ac:dyDescent="0.2">
      <c r="A441" t="str">
        <v>UC</v>
      </c>
      <c r="B441">
        <v>3</v>
      </c>
      <c r="C441" t="str">
        <v>M.Dunman</v>
      </c>
      <c r="D441">
        <v>0</v>
      </c>
      <c r="E441">
        <f>COUNTIFS(Table1[Team], A441, Table1[Batting_Spot], B441, Table1[Player], C441, Table1[Last5_Flag], D441)</f>
        <v>1</v>
      </c>
    </row>
    <row r="442" spans="1:5" x14ac:dyDescent="0.2">
      <c r="A442" t="str">
        <v>UC</v>
      </c>
      <c r="B442">
        <v>3</v>
      </c>
      <c r="C442" t="str">
        <v>M.Entler</v>
      </c>
      <c r="D442">
        <v>0</v>
      </c>
      <c r="E442">
        <f>COUNTIFS(Table1[Team], A442, Table1[Batting_Spot], B442, Table1[Player], C442, Table1[Last5_Flag], D442)</f>
        <v>2</v>
      </c>
    </row>
    <row r="443" spans="1:5" x14ac:dyDescent="0.2">
      <c r="A443" t="str">
        <v>UC</v>
      </c>
      <c r="B443">
        <v>4</v>
      </c>
      <c r="C443" t="str">
        <v>T.Hodson</v>
      </c>
      <c r="D443">
        <v>0</v>
      </c>
      <c r="E443">
        <f>COUNTIFS(Table1[Team], A443, Table1[Batting_Spot], B443, Table1[Player], C443, Table1[Last5_Flag], D443)</f>
        <v>14</v>
      </c>
    </row>
    <row r="444" spans="1:5" x14ac:dyDescent="0.2">
      <c r="A444" t="str">
        <v>UC</v>
      </c>
      <c r="B444">
        <v>5</v>
      </c>
      <c r="C444" t="str">
        <v>D.Pici</v>
      </c>
      <c r="D444">
        <v>0</v>
      </c>
      <c r="E444">
        <f>COUNTIFS(Table1[Team], A444, Table1[Batting_Spot], B444, Table1[Player], C444, Table1[Last5_Flag], D444)</f>
        <v>11</v>
      </c>
    </row>
    <row r="445" spans="1:5" x14ac:dyDescent="0.2">
      <c r="A445" t="str">
        <v>UC</v>
      </c>
      <c r="B445">
        <v>0</v>
      </c>
      <c r="C445" t="str">
        <v>E.Dunman</v>
      </c>
      <c r="D445">
        <v>0</v>
      </c>
      <c r="E445">
        <f>COUNTIFS(Table1[Team], A445, Table1[Batting_Spot], B445, Table1[Player], C445, Table1[Last5_Flag], D445)</f>
        <v>0</v>
      </c>
    </row>
    <row r="446" spans="1:5" x14ac:dyDescent="0.2">
      <c r="A446" t="str">
        <v>UC</v>
      </c>
      <c r="B446">
        <v>6</v>
      </c>
      <c r="C446" t="str">
        <v>C.Dunn</v>
      </c>
      <c r="D446">
        <v>0</v>
      </c>
      <c r="E446">
        <f>COUNTIFS(Table1[Team], A446, Table1[Batting_Spot], B446, Table1[Player], C446, Table1[Last5_Flag], D446)</f>
        <v>5</v>
      </c>
    </row>
    <row r="447" spans="1:5" x14ac:dyDescent="0.2">
      <c r="A447" t="str">
        <v>UC</v>
      </c>
      <c r="B447">
        <v>0</v>
      </c>
      <c r="C447" t="str">
        <v>A.Hurley</v>
      </c>
      <c r="D447">
        <v>0</v>
      </c>
      <c r="E447">
        <f>COUNTIFS(Table1[Team], A447, Table1[Batting_Spot], B447, Table1[Player], C447, Table1[Last5_Flag], D447)</f>
        <v>0</v>
      </c>
    </row>
    <row r="448" spans="1:5" x14ac:dyDescent="0.2">
      <c r="A448" t="str">
        <v>UC</v>
      </c>
      <c r="B448">
        <v>7</v>
      </c>
      <c r="C448" t="str">
        <v>M.Oglesby</v>
      </c>
      <c r="D448">
        <v>0</v>
      </c>
      <c r="E448">
        <f>COUNTIFS(Table1[Team], A448, Table1[Batting_Spot], B448, Table1[Player], C448, Table1[Last5_Flag], D448)</f>
        <v>3</v>
      </c>
    </row>
    <row r="449" spans="1:5" x14ac:dyDescent="0.2">
      <c r="A449" t="str">
        <v>UC</v>
      </c>
      <c r="B449">
        <v>7</v>
      </c>
      <c r="C449" t="str">
        <v>M.Guillen</v>
      </c>
      <c r="D449">
        <v>0</v>
      </c>
      <c r="E449">
        <f>COUNTIFS(Table1[Team], A449, Table1[Batting_Spot], B449, Table1[Player], C449, Table1[Last5_Flag], D449)</f>
        <v>1</v>
      </c>
    </row>
    <row r="450" spans="1:5" x14ac:dyDescent="0.2">
      <c r="A450" t="str">
        <v>UC</v>
      </c>
      <c r="B450">
        <v>8</v>
      </c>
      <c r="C450" t="str">
        <v>A.Espinoza</v>
      </c>
      <c r="D450">
        <v>0</v>
      </c>
      <c r="E450">
        <f>COUNTIFS(Table1[Team], A450, Table1[Batting_Spot], B450, Table1[Player], C450, Table1[Last5_Flag], D450)</f>
        <v>1</v>
      </c>
    </row>
    <row r="451" spans="1:5" x14ac:dyDescent="0.2">
      <c r="A451" t="str">
        <v>UC</v>
      </c>
      <c r="B451">
        <v>9</v>
      </c>
      <c r="C451" t="str">
        <v>E.Smith</v>
      </c>
      <c r="D451">
        <v>0</v>
      </c>
      <c r="E451">
        <f>COUNTIFS(Table1[Team], A451, Table1[Batting_Spot], B451, Table1[Player], C451, Table1[Last5_Flag], D451)</f>
        <v>9</v>
      </c>
    </row>
    <row r="452" spans="1:5" x14ac:dyDescent="0.2">
      <c r="A452" t="str">
        <v>UC</v>
      </c>
      <c r="B452">
        <v>0</v>
      </c>
      <c r="C452" t="str">
        <v>C.Masters</v>
      </c>
      <c r="D452">
        <v>0</v>
      </c>
      <c r="E452">
        <f>COUNTIFS(Table1[Team], A452, Table1[Batting_Spot], B452, Table1[Player], C452, Table1[Last5_Flag], D452)</f>
        <v>0</v>
      </c>
    </row>
    <row r="453" spans="1:5" x14ac:dyDescent="0.2">
      <c r="A453" t="str">
        <v>UC</v>
      </c>
      <c r="B453">
        <v>0</v>
      </c>
      <c r="C453" t="str">
        <v>L.Varney</v>
      </c>
      <c r="D453">
        <v>0</v>
      </c>
      <c r="E453">
        <f>COUNTIFS(Table1[Team], A453, Table1[Batting_Spot], B453, Table1[Player], C453, Table1[Last5_Flag], D453)</f>
        <v>0</v>
      </c>
    </row>
    <row r="454" spans="1:5" x14ac:dyDescent="0.2">
      <c r="A454" t="str">
        <v>WVSU</v>
      </c>
      <c r="B454">
        <v>1</v>
      </c>
      <c r="C454" t="str">
        <v>K.Price</v>
      </c>
      <c r="D454">
        <v>0</v>
      </c>
      <c r="E454">
        <f>COUNTIFS(Table1[Team], A454, Table1[Batting_Spot], B454, Table1[Player], C454, Table1[Last5_Flag], D454)</f>
        <v>16</v>
      </c>
    </row>
    <row r="455" spans="1:5" x14ac:dyDescent="0.2">
      <c r="A455" t="str">
        <v>WVSU</v>
      </c>
      <c r="B455">
        <v>0</v>
      </c>
      <c r="C455" t="str">
        <v>A.Bourgeois</v>
      </c>
      <c r="D455">
        <v>0</v>
      </c>
      <c r="E455">
        <f>COUNTIFS(Table1[Team], A455, Table1[Batting_Spot], B455, Table1[Player], C455, Table1[Last5_Flag], D455)</f>
        <v>0</v>
      </c>
    </row>
    <row r="456" spans="1:5" x14ac:dyDescent="0.2">
      <c r="A456" t="str">
        <v>WVSU</v>
      </c>
      <c r="B456">
        <v>2</v>
      </c>
      <c r="C456" t="str">
        <v>G.Sloan-Lebron</v>
      </c>
      <c r="D456">
        <v>0</v>
      </c>
      <c r="E456">
        <f>COUNTIFS(Table1[Team], A456, Table1[Batting_Spot], B456, Table1[Player], C456, Table1[Last5_Flag], D456)</f>
        <v>8</v>
      </c>
    </row>
    <row r="457" spans="1:5" x14ac:dyDescent="0.2">
      <c r="A457" t="str">
        <v>WVSU</v>
      </c>
      <c r="B457">
        <v>3</v>
      </c>
      <c r="C457" t="str">
        <v>B.Christian</v>
      </c>
      <c r="D457">
        <v>0</v>
      </c>
      <c r="E457">
        <f>COUNTIFS(Table1[Team], A457, Table1[Batting_Spot], B457, Table1[Player], C457, Table1[Last5_Flag], D457)</f>
        <v>3</v>
      </c>
    </row>
    <row r="458" spans="1:5" x14ac:dyDescent="0.2">
      <c r="A458" t="str">
        <v>WVSU</v>
      </c>
      <c r="B458">
        <v>4</v>
      </c>
      <c r="C458" t="str">
        <v>O.Bell</v>
      </c>
      <c r="D458">
        <v>0</v>
      </c>
      <c r="E458">
        <f>COUNTIFS(Table1[Team], A458, Table1[Batting_Spot], B458, Table1[Player], C458, Table1[Last5_Flag], D458)</f>
        <v>12</v>
      </c>
    </row>
    <row r="459" spans="1:5" x14ac:dyDescent="0.2">
      <c r="A459" t="str">
        <v>WVSU</v>
      </c>
      <c r="B459">
        <v>5</v>
      </c>
      <c r="C459" t="str">
        <v>E.Bechtel</v>
      </c>
      <c r="D459">
        <v>0</v>
      </c>
      <c r="E459">
        <f>COUNTIFS(Table1[Team], A459, Table1[Batting_Spot], B459, Table1[Player], C459, Table1[Last5_Flag], D459)</f>
        <v>12</v>
      </c>
    </row>
    <row r="460" spans="1:5" x14ac:dyDescent="0.2">
      <c r="A460" t="str">
        <v>WVSU</v>
      </c>
      <c r="B460">
        <v>6</v>
      </c>
      <c r="C460" t="str">
        <v>A.Hall</v>
      </c>
      <c r="D460">
        <v>0</v>
      </c>
      <c r="E460">
        <f>COUNTIFS(Table1[Team], A460, Table1[Batting_Spot], B460, Table1[Player], C460, Table1[Last5_Flag], D460)</f>
        <v>2</v>
      </c>
    </row>
    <row r="461" spans="1:5" x14ac:dyDescent="0.2">
      <c r="A461" t="str">
        <v>WVSU</v>
      </c>
      <c r="B461">
        <v>7</v>
      </c>
      <c r="C461" t="str">
        <v>E.Sigmon</v>
      </c>
      <c r="D461">
        <v>0</v>
      </c>
      <c r="E461">
        <f>COUNTIFS(Table1[Team], A461, Table1[Batting_Spot], B461, Table1[Player], C461, Table1[Last5_Flag], D461)</f>
        <v>2</v>
      </c>
    </row>
    <row r="462" spans="1:5" x14ac:dyDescent="0.2">
      <c r="A462" t="str">
        <v>WVSU</v>
      </c>
      <c r="B462">
        <v>7</v>
      </c>
      <c r="C462" t="str">
        <v>B.Smith</v>
      </c>
      <c r="D462">
        <v>0</v>
      </c>
      <c r="E462">
        <f>COUNTIFS(Table1[Team], A462, Table1[Batting_Spot], B462, Table1[Player], C462, Table1[Last5_Flag], D462)</f>
        <v>2</v>
      </c>
    </row>
    <row r="463" spans="1:5" x14ac:dyDescent="0.2">
      <c r="A463" t="str">
        <v>WVSU</v>
      </c>
      <c r="B463">
        <v>8</v>
      </c>
      <c r="C463" t="str">
        <v>C.Cummings</v>
      </c>
      <c r="D463">
        <v>0</v>
      </c>
      <c r="E463">
        <f>COUNTIFS(Table1[Team], A463, Table1[Batting_Spot], B463, Table1[Player], C463, Table1[Last5_Flag], D463)</f>
        <v>6</v>
      </c>
    </row>
    <row r="464" spans="1:5" x14ac:dyDescent="0.2">
      <c r="A464" t="str">
        <v>WVSU</v>
      </c>
      <c r="B464">
        <v>9</v>
      </c>
      <c r="C464" t="str">
        <v>E.Hoffman</v>
      </c>
      <c r="D464">
        <v>0</v>
      </c>
      <c r="E464">
        <f>COUNTIFS(Table1[Team], A464, Table1[Batting_Spot], B464, Table1[Player], C464, Table1[Last5_Flag], D464)</f>
        <v>6</v>
      </c>
    </row>
    <row r="465" spans="1:5" x14ac:dyDescent="0.2">
      <c r="A465" t="str">
        <v>WVSU</v>
      </c>
      <c r="B465">
        <v>0</v>
      </c>
      <c r="C465" t="str">
        <v>A.Green</v>
      </c>
      <c r="D465">
        <v>0</v>
      </c>
      <c r="E465">
        <f>COUNTIFS(Table1[Team], A465, Table1[Batting_Spot], B465, Table1[Player], C465, Table1[Last5_Flag], D465)</f>
        <v>0</v>
      </c>
    </row>
    <row r="466" spans="1:5" x14ac:dyDescent="0.2">
      <c r="A466" t="str">
        <v>WVSU</v>
      </c>
      <c r="B466">
        <v>1</v>
      </c>
      <c r="C466" t="str">
        <v>K.Price</v>
      </c>
      <c r="D466">
        <v>0</v>
      </c>
      <c r="E466">
        <f>COUNTIFS(Table1[Team], A466, Table1[Batting_Spot], B466, Table1[Player], C466, Table1[Last5_Flag], D466)</f>
        <v>16</v>
      </c>
    </row>
    <row r="467" spans="1:5" x14ac:dyDescent="0.2">
      <c r="A467" t="str">
        <v>WVSU</v>
      </c>
      <c r="B467">
        <v>2</v>
      </c>
      <c r="C467" t="str">
        <v>E.Sigmon</v>
      </c>
      <c r="D467">
        <v>0</v>
      </c>
      <c r="E467">
        <f>COUNTIFS(Table1[Team], A467, Table1[Batting_Spot], B467, Table1[Player], C467, Table1[Last5_Flag], D467)</f>
        <v>3</v>
      </c>
    </row>
    <row r="468" spans="1:5" x14ac:dyDescent="0.2">
      <c r="A468" t="str">
        <v>WVSU</v>
      </c>
      <c r="B468">
        <v>3</v>
      </c>
      <c r="C468" t="str">
        <v>B.Christian</v>
      </c>
      <c r="D468">
        <v>0</v>
      </c>
      <c r="E468">
        <f>COUNTIFS(Table1[Team], A468, Table1[Batting_Spot], B468, Table1[Player], C468, Table1[Last5_Flag], D468)</f>
        <v>3</v>
      </c>
    </row>
    <row r="469" spans="1:5" x14ac:dyDescent="0.2">
      <c r="A469" t="str">
        <v>WVSU</v>
      </c>
      <c r="B469">
        <v>4</v>
      </c>
      <c r="C469" t="str">
        <v>O.Bell</v>
      </c>
      <c r="D469">
        <v>0</v>
      </c>
      <c r="E469">
        <f>COUNTIFS(Table1[Team], A469, Table1[Batting_Spot], B469, Table1[Player], C469, Table1[Last5_Flag], D469)</f>
        <v>12</v>
      </c>
    </row>
    <row r="470" spans="1:5" x14ac:dyDescent="0.2">
      <c r="A470" t="str">
        <v>WVSU</v>
      </c>
      <c r="B470">
        <v>5</v>
      </c>
      <c r="C470" t="str">
        <v>E.Bechtel</v>
      </c>
      <c r="D470">
        <v>0</v>
      </c>
      <c r="E470">
        <f>COUNTIFS(Table1[Team], A470, Table1[Batting_Spot], B470, Table1[Player], C470, Table1[Last5_Flag], D470)</f>
        <v>12</v>
      </c>
    </row>
    <row r="471" spans="1:5" x14ac:dyDescent="0.2">
      <c r="A471" t="str">
        <v>WVSU</v>
      </c>
      <c r="B471">
        <v>6</v>
      </c>
      <c r="C471" t="str">
        <v>A.Hall</v>
      </c>
      <c r="D471">
        <v>0</v>
      </c>
      <c r="E471">
        <f>COUNTIFS(Table1[Team], A471, Table1[Batting_Spot], B471, Table1[Player], C471, Table1[Last5_Flag], D471)</f>
        <v>2</v>
      </c>
    </row>
    <row r="472" spans="1:5" x14ac:dyDescent="0.2">
      <c r="A472" t="str">
        <v>WVSU</v>
      </c>
      <c r="B472">
        <v>7</v>
      </c>
      <c r="C472" t="str">
        <v>B.Smith</v>
      </c>
      <c r="D472">
        <v>0</v>
      </c>
      <c r="E472">
        <f>COUNTIFS(Table1[Team], A472, Table1[Batting_Spot], B472, Table1[Player], C472, Table1[Last5_Flag], D472)</f>
        <v>2</v>
      </c>
    </row>
    <row r="473" spans="1:5" x14ac:dyDescent="0.2">
      <c r="A473" t="str">
        <v>WVSU</v>
      </c>
      <c r="B473">
        <v>8</v>
      </c>
      <c r="C473" t="str">
        <v>C.Cummings</v>
      </c>
      <c r="D473">
        <v>0</v>
      </c>
      <c r="E473">
        <f>COUNTIFS(Table1[Team], A473, Table1[Batting_Spot], B473, Table1[Player], C473, Table1[Last5_Flag], D473)</f>
        <v>6</v>
      </c>
    </row>
    <row r="474" spans="1:5" x14ac:dyDescent="0.2">
      <c r="A474" t="str">
        <v>WVSU</v>
      </c>
      <c r="B474">
        <v>9</v>
      </c>
      <c r="C474" t="str">
        <v>E.Hoffman</v>
      </c>
      <c r="D474">
        <v>0</v>
      </c>
      <c r="E474">
        <f>COUNTIFS(Table1[Team], A474, Table1[Batting_Spot], B474, Table1[Player], C474, Table1[Last5_Flag], D474)</f>
        <v>6</v>
      </c>
    </row>
    <row r="475" spans="1:5" x14ac:dyDescent="0.2">
      <c r="A475" t="str">
        <v>WVSU</v>
      </c>
      <c r="B475">
        <v>0</v>
      </c>
      <c r="C475" t="str">
        <v>H.Sizemore</v>
      </c>
      <c r="D475">
        <v>0</v>
      </c>
      <c r="E475">
        <f>COUNTIFS(Table1[Team], A475, Table1[Batting_Spot], B475, Table1[Player], C475, Table1[Last5_Flag], D475)</f>
        <v>0</v>
      </c>
    </row>
    <row r="476" spans="1:5" x14ac:dyDescent="0.2">
      <c r="A476" t="str">
        <v>Point Park</v>
      </c>
      <c r="B476">
        <v>1</v>
      </c>
      <c r="C476" t="str">
        <v>M.Arndt</v>
      </c>
      <c r="D476">
        <v>0</v>
      </c>
      <c r="E476">
        <f>COUNTIFS(Table1[Team], A476, Table1[Batting_Spot], B476, Table1[Player], C476, Table1[Last5_Flag], D476)</f>
        <v>17</v>
      </c>
    </row>
    <row r="477" spans="1:5" x14ac:dyDescent="0.2">
      <c r="A477" t="str">
        <v>Point Park</v>
      </c>
      <c r="B477">
        <v>2</v>
      </c>
      <c r="C477" t="str">
        <v>G.Labrie</v>
      </c>
      <c r="D477">
        <v>0</v>
      </c>
      <c r="E477">
        <f>COUNTIFS(Table1[Team], A477, Table1[Batting_Spot], B477, Table1[Player], C477, Table1[Last5_Flag], D477)</f>
        <v>5</v>
      </c>
    </row>
    <row r="478" spans="1:5" x14ac:dyDescent="0.2">
      <c r="A478" t="str">
        <v>Point Park</v>
      </c>
      <c r="B478">
        <v>3</v>
      </c>
      <c r="C478" t="str">
        <v>C.Mann</v>
      </c>
      <c r="D478">
        <v>0</v>
      </c>
      <c r="E478">
        <f>COUNTIFS(Table1[Team], A478, Table1[Batting_Spot], B478, Table1[Player], C478, Table1[Last5_Flag], D478)</f>
        <v>15</v>
      </c>
    </row>
    <row r="479" spans="1:5" x14ac:dyDescent="0.2">
      <c r="A479" t="str">
        <v>Point Park</v>
      </c>
      <c r="B479">
        <v>4</v>
      </c>
      <c r="C479" t="str">
        <v>E.Henry</v>
      </c>
      <c r="D479">
        <v>0</v>
      </c>
      <c r="E479">
        <f>COUNTIFS(Table1[Team], A479, Table1[Batting_Spot], B479, Table1[Player], C479, Table1[Last5_Flag], D479)</f>
        <v>7</v>
      </c>
    </row>
    <row r="480" spans="1:5" x14ac:dyDescent="0.2">
      <c r="A480" t="str">
        <v>Point Park</v>
      </c>
      <c r="B480">
        <v>5</v>
      </c>
      <c r="C480" t="str">
        <v>G.Welsh</v>
      </c>
      <c r="D480">
        <v>0</v>
      </c>
      <c r="E480">
        <f>COUNTIFS(Table1[Team], A480, Table1[Batting_Spot], B480, Table1[Player], C480, Table1[Last5_Flag], D480)</f>
        <v>4</v>
      </c>
    </row>
    <row r="481" spans="1:5" x14ac:dyDescent="0.2">
      <c r="A481" t="str">
        <v>Point Park</v>
      </c>
      <c r="B481">
        <v>0</v>
      </c>
      <c r="C481" t="str">
        <v>T.Morris</v>
      </c>
      <c r="D481">
        <v>0</v>
      </c>
      <c r="E481">
        <f>COUNTIFS(Table1[Team], A481, Table1[Batting_Spot], B481, Table1[Player], C481, Table1[Last5_Flag], D481)</f>
        <v>0</v>
      </c>
    </row>
    <row r="482" spans="1:5" x14ac:dyDescent="0.2">
      <c r="A482" t="str">
        <v>Point Park</v>
      </c>
      <c r="B482">
        <v>6</v>
      </c>
      <c r="C482" t="str">
        <v>S.Cope</v>
      </c>
      <c r="D482">
        <v>0</v>
      </c>
      <c r="E482">
        <f>COUNTIFS(Table1[Team], A482, Table1[Batting_Spot], B482, Table1[Player], C482, Table1[Last5_Flag], D482)</f>
        <v>3</v>
      </c>
    </row>
    <row r="483" spans="1:5" x14ac:dyDescent="0.2">
      <c r="A483" t="str">
        <v>Point Park</v>
      </c>
      <c r="B483">
        <v>7</v>
      </c>
      <c r="C483" t="str">
        <v>K.Fabiano</v>
      </c>
      <c r="D483">
        <v>0</v>
      </c>
      <c r="E483">
        <f>COUNTIFS(Table1[Team], A483, Table1[Batting_Spot], B483, Table1[Player], C483, Table1[Last5_Flag], D483)</f>
        <v>1</v>
      </c>
    </row>
    <row r="484" spans="1:5" x14ac:dyDescent="0.2">
      <c r="A484" t="str">
        <v>Point Park</v>
      </c>
      <c r="B484">
        <v>8</v>
      </c>
      <c r="C484" t="str">
        <v>B.Pies</v>
      </c>
      <c r="D484">
        <v>0</v>
      </c>
      <c r="E484">
        <f>COUNTIFS(Table1[Team], A484, Table1[Batting_Spot], B484, Table1[Player], C484, Table1[Last5_Flag], D484)</f>
        <v>1</v>
      </c>
    </row>
    <row r="485" spans="1:5" x14ac:dyDescent="0.2">
      <c r="A485" t="str">
        <v>Point Park</v>
      </c>
      <c r="B485">
        <v>9</v>
      </c>
      <c r="C485" t="str">
        <v>J.Hess</v>
      </c>
      <c r="D485">
        <v>0</v>
      </c>
      <c r="E485">
        <f>COUNTIFS(Table1[Team], A485, Table1[Batting_Spot], B485, Table1[Player], C485, Table1[Last5_Flag], D485)</f>
        <v>3</v>
      </c>
    </row>
    <row r="486" spans="1:5" x14ac:dyDescent="0.2">
      <c r="A486" t="str">
        <v>Point Park</v>
      </c>
      <c r="B486">
        <v>0</v>
      </c>
      <c r="C486" t="str">
        <v>J.Mullenax</v>
      </c>
      <c r="D486">
        <v>0</v>
      </c>
      <c r="E486">
        <f>COUNTIFS(Table1[Team], A486, Table1[Batting_Spot], B486, Table1[Player], C486, Table1[Last5_Flag], D486)</f>
        <v>0</v>
      </c>
    </row>
    <row r="487" spans="1:5" x14ac:dyDescent="0.2">
      <c r="A487" t="str">
        <v>Point Park</v>
      </c>
      <c r="B487">
        <v>1</v>
      </c>
      <c r="C487" t="str">
        <v>M.Arndt</v>
      </c>
      <c r="D487">
        <v>0</v>
      </c>
      <c r="E487">
        <f>COUNTIFS(Table1[Team], A487, Table1[Batting_Spot], B487, Table1[Player], C487, Table1[Last5_Flag], D487)</f>
        <v>17</v>
      </c>
    </row>
    <row r="488" spans="1:5" x14ac:dyDescent="0.2">
      <c r="A488" t="str">
        <v>Point Park</v>
      </c>
      <c r="B488">
        <v>2</v>
      </c>
      <c r="C488" t="str">
        <v>C.Wright</v>
      </c>
      <c r="D488">
        <v>0</v>
      </c>
      <c r="E488">
        <f>COUNTIFS(Table1[Team], A488, Table1[Batting_Spot], B488, Table1[Player], C488, Table1[Last5_Flag], D488)</f>
        <v>11</v>
      </c>
    </row>
    <row r="489" spans="1:5" x14ac:dyDescent="0.2">
      <c r="A489" t="str">
        <v>Point Park</v>
      </c>
      <c r="B489">
        <v>3</v>
      </c>
      <c r="C489" t="str">
        <v>C.Mann</v>
      </c>
      <c r="D489">
        <v>0</v>
      </c>
      <c r="E489">
        <f>COUNTIFS(Table1[Team], A489, Table1[Batting_Spot], B489, Table1[Player], C489, Table1[Last5_Flag], D489)</f>
        <v>15</v>
      </c>
    </row>
    <row r="490" spans="1:5" x14ac:dyDescent="0.2">
      <c r="A490" t="str">
        <v>Point Park</v>
      </c>
      <c r="B490">
        <v>4</v>
      </c>
      <c r="C490" t="str">
        <v>E.Henry</v>
      </c>
      <c r="D490">
        <v>0</v>
      </c>
      <c r="E490">
        <f>COUNTIFS(Table1[Team], A490, Table1[Batting_Spot], B490, Table1[Player], C490, Table1[Last5_Flag], D490)</f>
        <v>7</v>
      </c>
    </row>
    <row r="491" spans="1:5" x14ac:dyDescent="0.2">
      <c r="A491" t="str">
        <v>Point Park</v>
      </c>
      <c r="B491">
        <v>5</v>
      </c>
      <c r="C491" t="str">
        <v>G.Welsh</v>
      </c>
      <c r="D491">
        <v>0</v>
      </c>
      <c r="E491">
        <f>COUNTIFS(Table1[Team], A491, Table1[Batting_Spot], B491, Table1[Player], C491, Table1[Last5_Flag], D491)</f>
        <v>4</v>
      </c>
    </row>
    <row r="492" spans="1:5" x14ac:dyDescent="0.2">
      <c r="A492" t="str">
        <v>Point Park</v>
      </c>
      <c r="B492">
        <v>5</v>
      </c>
      <c r="C492" t="str">
        <v>T.Morris</v>
      </c>
      <c r="D492">
        <v>0</v>
      </c>
      <c r="E492">
        <f>COUNTIFS(Table1[Team], A492, Table1[Batting_Spot], B492, Table1[Player], C492, Table1[Last5_Flag], D492)</f>
        <v>1</v>
      </c>
    </row>
    <row r="493" spans="1:5" x14ac:dyDescent="0.2">
      <c r="A493" t="str">
        <v>Point Park</v>
      </c>
      <c r="B493">
        <v>6</v>
      </c>
      <c r="C493" t="str">
        <v>A.Hubble</v>
      </c>
      <c r="D493">
        <v>0</v>
      </c>
      <c r="E493">
        <f>COUNTIFS(Table1[Team], A493, Table1[Batting_Spot], B493, Table1[Player], C493, Table1[Last5_Flag], D493)</f>
        <v>1</v>
      </c>
    </row>
    <row r="494" spans="1:5" x14ac:dyDescent="0.2">
      <c r="A494" t="str">
        <v>Point Park</v>
      </c>
      <c r="B494">
        <v>6</v>
      </c>
      <c r="C494" t="str">
        <v>B.Moudy</v>
      </c>
      <c r="D494">
        <v>0</v>
      </c>
      <c r="E494">
        <f>COUNTIFS(Table1[Team], A494, Table1[Batting_Spot], B494, Table1[Player], C494, Table1[Last5_Flag], D494)</f>
        <v>1</v>
      </c>
    </row>
    <row r="495" spans="1:5" x14ac:dyDescent="0.2">
      <c r="A495" t="str">
        <v>Point Park</v>
      </c>
      <c r="B495">
        <v>7</v>
      </c>
      <c r="C495" t="str">
        <v>J.Johnson</v>
      </c>
      <c r="D495">
        <v>0</v>
      </c>
      <c r="E495">
        <f>COUNTIFS(Table1[Team], A495, Table1[Batting_Spot], B495, Table1[Player], C495, Table1[Last5_Flag], D495)</f>
        <v>1</v>
      </c>
    </row>
    <row r="496" spans="1:5" x14ac:dyDescent="0.2">
      <c r="A496" t="str">
        <v>Point Park</v>
      </c>
      <c r="B496">
        <v>8</v>
      </c>
      <c r="C496" t="str">
        <v>P.Haller</v>
      </c>
      <c r="D496">
        <v>0</v>
      </c>
      <c r="E496">
        <f>COUNTIFS(Table1[Team], A496, Table1[Batting_Spot], B496, Table1[Player], C496, Table1[Last5_Flag], D496)</f>
        <v>7</v>
      </c>
    </row>
    <row r="497" spans="1:5" x14ac:dyDescent="0.2">
      <c r="A497" t="str">
        <v>Point Park</v>
      </c>
      <c r="B497">
        <v>9</v>
      </c>
      <c r="C497" t="str">
        <v>J.Hess</v>
      </c>
      <c r="D497">
        <v>0</v>
      </c>
      <c r="E497">
        <f>COUNTIFS(Table1[Team], A497, Table1[Batting_Spot], B497, Table1[Player], C497, Table1[Last5_Flag], D497)</f>
        <v>3</v>
      </c>
    </row>
    <row r="498" spans="1:5" x14ac:dyDescent="0.2">
      <c r="A498" t="str">
        <v>Point Park</v>
      </c>
      <c r="B498">
        <v>9</v>
      </c>
      <c r="C498" t="str">
        <v>L.Ebert</v>
      </c>
      <c r="D498">
        <v>0</v>
      </c>
      <c r="E498">
        <f>COUNTIFS(Table1[Team], A498, Table1[Batting_Spot], B498, Table1[Player], C498, Table1[Last5_Flag], D498)</f>
        <v>1</v>
      </c>
    </row>
    <row r="499" spans="1:5" x14ac:dyDescent="0.2">
      <c r="A499" t="str">
        <v>Fairmont</v>
      </c>
      <c r="B499">
        <v>1</v>
      </c>
      <c r="C499" t="str">
        <v>B.Hess</v>
      </c>
      <c r="D499">
        <v>0</v>
      </c>
      <c r="E499">
        <f>COUNTIFS(Table1[Team], A499, Table1[Batting_Spot], B499, Table1[Player], C499, Table1[Last5_Flag], D499)</f>
        <v>19</v>
      </c>
    </row>
    <row r="500" spans="1:5" x14ac:dyDescent="0.2">
      <c r="A500" t="str">
        <v>Fairmont</v>
      </c>
      <c r="B500">
        <v>2</v>
      </c>
      <c r="C500" t="str">
        <v>G.Bibb</v>
      </c>
      <c r="D500">
        <v>0</v>
      </c>
      <c r="E500">
        <f>COUNTIFS(Table1[Team], A500, Table1[Batting_Spot], B500, Table1[Player], C500, Table1[Last5_Flag], D500)</f>
        <v>18</v>
      </c>
    </row>
    <row r="501" spans="1:5" x14ac:dyDescent="0.2">
      <c r="A501" t="str">
        <v>Fairmont</v>
      </c>
      <c r="B501">
        <v>2</v>
      </c>
      <c r="C501" t="str">
        <v>S.Emanuel</v>
      </c>
      <c r="D501">
        <v>0</v>
      </c>
      <c r="E501">
        <f>COUNTIFS(Table1[Team], A501, Table1[Batting_Spot], B501, Table1[Player], C501, Table1[Last5_Flag], D501)</f>
        <v>2</v>
      </c>
    </row>
    <row r="502" spans="1:5" x14ac:dyDescent="0.2">
      <c r="A502" t="str">
        <v>Fairmont</v>
      </c>
      <c r="B502">
        <v>3</v>
      </c>
      <c r="C502" t="str">
        <v>E.Paul</v>
      </c>
      <c r="D502">
        <v>0</v>
      </c>
      <c r="E502">
        <f>COUNTIFS(Table1[Team], A502, Table1[Batting_Spot], B502, Table1[Player], C502, Table1[Last5_Flag], D502)</f>
        <v>19</v>
      </c>
    </row>
    <row r="503" spans="1:5" x14ac:dyDescent="0.2">
      <c r="A503" t="str">
        <v>Fairmont</v>
      </c>
      <c r="B503">
        <v>4</v>
      </c>
      <c r="C503" t="str">
        <v>A.Townsend</v>
      </c>
      <c r="D503">
        <v>0</v>
      </c>
      <c r="E503">
        <f>COUNTIFS(Table1[Team], A503, Table1[Batting_Spot], B503, Table1[Player], C503, Table1[Last5_Flag], D503)</f>
        <v>18</v>
      </c>
    </row>
    <row r="504" spans="1:5" x14ac:dyDescent="0.2">
      <c r="A504" t="str">
        <v>Fairmont</v>
      </c>
      <c r="B504">
        <v>5</v>
      </c>
      <c r="C504" t="str">
        <v>A.Foresha</v>
      </c>
      <c r="D504">
        <v>0</v>
      </c>
      <c r="E504">
        <f>COUNTIFS(Table1[Team], A504, Table1[Batting_Spot], B504, Table1[Player], C504, Table1[Last5_Flag], D504)</f>
        <v>19</v>
      </c>
    </row>
    <row r="505" spans="1:5" x14ac:dyDescent="0.2">
      <c r="A505" t="str">
        <v>Fairmont</v>
      </c>
      <c r="B505">
        <v>0</v>
      </c>
      <c r="C505" t="str">
        <v>K.Thomas</v>
      </c>
      <c r="D505">
        <v>0</v>
      </c>
      <c r="E505">
        <f>COUNTIFS(Table1[Team], A505, Table1[Batting_Spot], B505, Table1[Player], C505, Table1[Last5_Flag], D505)</f>
        <v>0</v>
      </c>
    </row>
    <row r="506" spans="1:5" x14ac:dyDescent="0.2">
      <c r="A506" t="str">
        <v>Fairmont</v>
      </c>
      <c r="B506">
        <v>6</v>
      </c>
      <c r="C506" t="str">
        <v>B.Marietta</v>
      </c>
      <c r="D506">
        <v>0</v>
      </c>
      <c r="E506">
        <f>COUNTIFS(Table1[Team], A506, Table1[Batting_Spot], B506, Table1[Player], C506, Table1[Last5_Flag], D506)</f>
        <v>17</v>
      </c>
    </row>
    <row r="507" spans="1:5" x14ac:dyDescent="0.2">
      <c r="A507" t="str">
        <v>Fairmont</v>
      </c>
      <c r="B507">
        <v>0</v>
      </c>
      <c r="C507" t="str">
        <v>A.Nogay</v>
      </c>
      <c r="D507">
        <v>0</v>
      </c>
      <c r="E507">
        <f>COUNTIFS(Table1[Team], A507, Table1[Batting_Spot], B507, Table1[Player], C507, Table1[Last5_Flag], D507)</f>
        <v>0</v>
      </c>
    </row>
    <row r="508" spans="1:5" x14ac:dyDescent="0.2">
      <c r="A508" t="str">
        <v>Fairmont</v>
      </c>
      <c r="B508">
        <v>7</v>
      </c>
      <c r="C508" t="str">
        <v>J.McGill</v>
      </c>
      <c r="D508">
        <v>0</v>
      </c>
      <c r="E508">
        <f>COUNTIFS(Table1[Team], A508, Table1[Batting_Spot], B508, Table1[Player], C508, Table1[Last5_Flag], D508)</f>
        <v>17</v>
      </c>
    </row>
    <row r="509" spans="1:5" x14ac:dyDescent="0.2">
      <c r="A509" t="str">
        <v>Fairmont</v>
      </c>
      <c r="B509">
        <v>8</v>
      </c>
      <c r="C509" t="str">
        <v>P.Matteson</v>
      </c>
      <c r="D509">
        <v>0</v>
      </c>
      <c r="E509">
        <f>COUNTIFS(Table1[Team], A509, Table1[Batting_Spot], B509, Table1[Player], C509, Table1[Last5_Flag], D509)</f>
        <v>12</v>
      </c>
    </row>
    <row r="510" spans="1:5" x14ac:dyDescent="0.2">
      <c r="A510" t="str">
        <v>Fairmont</v>
      </c>
      <c r="B510">
        <v>8</v>
      </c>
      <c r="C510" t="str">
        <v>C.Crowder</v>
      </c>
      <c r="D510">
        <v>0</v>
      </c>
      <c r="E510">
        <f>COUNTIFS(Table1[Team], A510, Table1[Batting_Spot], B510, Table1[Player], C510, Table1[Last5_Flag], D510)</f>
        <v>4</v>
      </c>
    </row>
    <row r="511" spans="1:5" x14ac:dyDescent="0.2">
      <c r="A511" t="str">
        <v>Fairmont</v>
      </c>
      <c r="B511">
        <v>9</v>
      </c>
      <c r="C511" t="str">
        <v>A.Keilholz</v>
      </c>
      <c r="D511">
        <v>0</v>
      </c>
      <c r="E511">
        <f>COUNTIFS(Table1[Team], A511, Table1[Batting_Spot], B511, Table1[Player], C511, Table1[Last5_Flag], D511)</f>
        <v>19</v>
      </c>
    </row>
    <row r="512" spans="1:5" x14ac:dyDescent="0.2">
      <c r="A512" t="str">
        <v>Fairmont</v>
      </c>
      <c r="B512">
        <v>0</v>
      </c>
      <c r="C512" t="str">
        <v>L.Alsop</v>
      </c>
      <c r="D512">
        <v>0</v>
      </c>
      <c r="E512">
        <f>COUNTIFS(Table1[Team], A512, Table1[Batting_Spot], B512, Table1[Player], C512, Table1[Last5_Flag], D512)</f>
        <v>0</v>
      </c>
    </row>
    <row r="513" spans="1:5" x14ac:dyDescent="0.2">
      <c r="A513" t="str">
        <v>Fairmont</v>
      </c>
      <c r="B513">
        <v>0</v>
      </c>
      <c r="C513" t="str">
        <v>D.Haller</v>
      </c>
      <c r="D513">
        <v>0</v>
      </c>
      <c r="E513">
        <f>COUNTIFS(Table1[Team], A513, Table1[Batting_Spot], B513, Table1[Player], C513, Table1[Last5_Flag], D513)</f>
        <v>0</v>
      </c>
    </row>
    <row r="514" spans="1:5" x14ac:dyDescent="0.2">
      <c r="A514" t="str">
        <v>West Lib</v>
      </c>
      <c r="B514">
        <v>1</v>
      </c>
      <c r="C514" t="str">
        <v>J.Conrad</v>
      </c>
      <c r="D514">
        <v>0</v>
      </c>
      <c r="E514">
        <f>COUNTIFS(Table1[Team], A514, Table1[Batting_Spot], B514, Table1[Player], C514, Table1[Last5_Flag], D514)</f>
        <v>3</v>
      </c>
    </row>
    <row r="515" spans="1:5" x14ac:dyDescent="0.2">
      <c r="A515" t="str">
        <v>West Lib</v>
      </c>
      <c r="B515">
        <v>2</v>
      </c>
      <c r="C515" t="str">
        <v>A.Cook</v>
      </c>
      <c r="D515">
        <v>0</v>
      </c>
      <c r="E515">
        <f>COUNTIFS(Table1[Team], A515, Table1[Batting_Spot], B515, Table1[Player], C515, Table1[Last5_Flag], D515)</f>
        <v>3</v>
      </c>
    </row>
    <row r="516" spans="1:5" x14ac:dyDescent="0.2">
      <c r="A516" t="str">
        <v>West Lib</v>
      </c>
      <c r="B516">
        <v>0</v>
      </c>
      <c r="C516" t="str">
        <v>K.Harris</v>
      </c>
      <c r="D516">
        <v>0</v>
      </c>
      <c r="E516">
        <f>COUNTIFS(Table1[Team], A516, Table1[Batting_Spot], B516, Table1[Player], C516, Table1[Last5_Flag], D516)</f>
        <v>0</v>
      </c>
    </row>
    <row r="517" spans="1:5" x14ac:dyDescent="0.2">
      <c r="A517" t="str">
        <v>West Lib</v>
      </c>
      <c r="B517">
        <v>3</v>
      </c>
      <c r="C517" t="str">
        <v>S.Simon</v>
      </c>
      <c r="D517">
        <v>0</v>
      </c>
      <c r="E517">
        <f>COUNTIFS(Table1[Team], A517, Table1[Batting_Spot], B517, Table1[Player], C517, Table1[Last5_Flag], D517)</f>
        <v>7</v>
      </c>
    </row>
    <row r="518" spans="1:5" x14ac:dyDescent="0.2">
      <c r="A518" t="str">
        <v>West Lib</v>
      </c>
      <c r="B518">
        <v>4</v>
      </c>
      <c r="C518" t="str">
        <v>A.Heidersch</v>
      </c>
      <c r="D518">
        <v>0</v>
      </c>
      <c r="E518">
        <f>COUNTIFS(Table1[Team], A518, Table1[Batting_Spot], B518, Table1[Player], C518, Table1[Last5_Flag], D518)</f>
        <v>3</v>
      </c>
    </row>
    <row r="519" spans="1:5" x14ac:dyDescent="0.2">
      <c r="A519" t="str">
        <v>West Lib</v>
      </c>
      <c r="B519">
        <v>5</v>
      </c>
      <c r="C519" t="str">
        <v>S.Harris</v>
      </c>
      <c r="D519">
        <v>0</v>
      </c>
      <c r="E519">
        <f>COUNTIFS(Table1[Team], A519, Table1[Batting_Spot], B519, Table1[Player], C519, Table1[Last5_Flag], D519)</f>
        <v>2</v>
      </c>
    </row>
    <row r="520" spans="1:5" x14ac:dyDescent="0.2">
      <c r="A520" t="str">
        <v>West Lib</v>
      </c>
      <c r="B520">
        <v>0</v>
      </c>
      <c r="C520" t="str">
        <v>R.Ward</v>
      </c>
      <c r="D520">
        <v>0</v>
      </c>
      <c r="E520">
        <f>COUNTIFS(Table1[Team], A520, Table1[Batting_Spot], B520, Table1[Player], C520, Table1[Last5_Flag], D520)</f>
        <v>0</v>
      </c>
    </row>
    <row r="521" spans="1:5" x14ac:dyDescent="0.2">
      <c r="A521" t="str">
        <v>West Lib</v>
      </c>
      <c r="B521">
        <v>6</v>
      </c>
      <c r="C521" t="str">
        <v>A.Davis</v>
      </c>
      <c r="D521">
        <v>0</v>
      </c>
      <c r="E521">
        <f>COUNTIFS(Table1[Team], A521, Table1[Batting_Spot], B521, Table1[Player], C521, Table1[Last5_Flag], D521)</f>
        <v>2</v>
      </c>
    </row>
    <row r="522" spans="1:5" x14ac:dyDescent="0.2">
      <c r="A522" t="str">
        <v>West Lib</v>
      </c>
      <c r="B522">
        <v>6</v>
      </c>
      <c r="C522" t="str">
        <v>R.Mangold</v>
      </c>
      <c r="D522">
        <v>0</v>
      </c>
      <c r="E522">
        <f>COUNTIFS(Table1[Team], A522, Table1[Batting_Spot], B522, Table1[Player], C522, Table1[Last5_Flag], D522)</f>
        <v>2</v>
      </c>
    </row>
    <row r="523" spans="1:5" x14ac:dyDescent="0.2">
      <c r="A523" t="str">
        <v>West Lib</v>
      </c>
      <c r="B523">
        <v>7</v>
      </c>
      <c r="C523" t="str">
        <v>A.Pass</v>
      </c>
      <c r="D523">
        <v>0</v>
      </c>
      <c r="E523">
        <f>COUNTIFS(Table1[Team], A523, Table1[Batting_Spot], B523, Table1[Player], C523, Table1[Last5_Flag], D523)</f>
        <v>1</v>
      </c>
    </row>
    <row r="524" spans="1:5" x14ac:dyDescent="0.2">
      <c r="A524" t="str">
        <v>West Lib</v>
      </c>
      <c r="B524">
        <v>8</v>
      </c>
      <c r="C524" t="str">
        <v>C.Woody</v>
      </c>
      <c r="D524">
        <v>0</v>
      </c>
      <c r="E524">
        <f>COUNTIFS(Table1[Team], A524, Table1[Batting_Spot], B524, Table1[Player], C524, Table1[Last5_Flag], D524)</f>
        <v>3</v>
      </c>
    </row>
    <row r="525" spans="1:5" x14ac:dyDescent="0.2">
      <c r="A525" t="str">
        <v>West Lib</v>
      </c>
      <c r="B525">
        <v>9</v>
      </c>
      <c r="C525" t="str">
        <v>P.Tucker</v>
      </c>
      <c r="D525">
        <v>0</v>
      </c>
      <c r="E525">
        <f>COUNTIFS(Table1[Team], A525, Table1[Batting_Spot], B525, Table1[Player], C525, Table1[Last5_Flag], D525)</f>
        <v>9</v>
      </c>
    </row>
    <row r="526" spans="1:5" x14ac:dyDescent="0.2">
      <c r="A526" t="str">
        <v>West Lib</v>
      </c>
      <c r="B526">
        <v>9</v>
      </c>
      <c r="C526" t="str">
        <v>H.Ball</v>
      </c>
      <c r="D526">
        <v>0</v>
      </c>
      <c r="E526">
        <f>COUNTIFS(Table1[Team], A526, Table1[Batting_Spot], B526, Table1[Player], C526, Table1[Last5_Flag], D526)</f>
        <v>2</v>
      </c>
    </row>
    <row r="527" spans="1:5" x14ac:dyDescent="0.2">
      <c r="A527" t="str">
        <v>West Lib</v>
      </c>
      <c r="B527">
        <v>0</v>
      </c>
      <c r="C527" t="str">
        <v>M.Johnson</v>
      </c>
      <c r="D527">
        <v>0</v>
      </c>
      <c r="E527">
        <f>COUNTIFS(Table1[Team], A527, Table1[Batting_Spot], B527, Table1[Player], C527, Table1[Last5_Flag], D527)</f>
        <v>1</v>
      </c>
    </row>
    <row r="528" spans="1:5" x14ac:dyDescent="0.2">
      <c r="A528" t="str">
        <v>UC</v>
      </c>
      <c r="B528">
        <v>1</v>
      </c>
      <c r="C528" t="str">
        <v>E.Zucchero</v>
      </c>
      <c r="D528">
        <v>0</v>
      </c>
      <c r="E528">
        <f>COUNTIFS(Table1[Team], A528, Table1[Batting_Spot], B528, Table1[Player], C528, Table1[Last5_Flag], D528)</f>
        <v>27</v>
      </c>
    </row>
    <row r="529" spans="1:5" x14ac:dyDescent="0.2">
      <c r="A529" t="str">
        <v>UC</v>
      </c>
      <c r="B529">
        <v>2</v>
      </c>
      <c r="C529" t="str">
        <v>B.Polistina</v>
      </c>
      <c r="D529">
        <v>0</v>
      </c>
      <c r="E529">
        <f>COUNTIFS(Table1[Team], A529, Table1[Batting_Spot], B529, Table1[Player], C529, Table1[Last5_Flag], D529)</f>
        <v>16</v>
      </c>
    </row>
    <row r="530" spans="1:5" x14ac:dyDescent="0.2">
      <c r="A530" t="str">
        <v>UC</v>
      </c>
      <c r="B530">
        <v>3</v>
      </c>
      <c r="C530" t="str">
        <v>K.Moran</v>
      </c>
      <c r="D530">
        <v>0</v>
      </c>
      <c r="E530">
        <f>COUNTIFS(Table1[Team], A530, Table1[Batting_Spot], B530, Table1[Player], C530, Table1[Last5_Flag], D530)</f>
        <v>16</v>
      </c>
    </row>
    <row r="531" spans="1:5" x14ac:dyDescent="0.2">
      <c r="A531" t="str">
        <v>UC</v>
      </c>
      <c r="B531">
        <v>4</v>
      </c>
      <c r="C531" t="str">
        <v>T.Hodson</v>
      </c>
      <c r="D531">
        <v>0</v>
      </c>
      <c r="E531">
        <f>COUNTIFS(Table1[Team], A531, Table1[Batting_Spot], B531, Table1[Player], C531, Table1[Last5_Flag], D531)</f>
        <v>14</v>
      </c>
    </row>
    <row r="532" spans="1:5" x14ac:dyDescent="0.2">
      <c r="A532" t="str">
        <v>UC</v>
      </c>
      <c r="B532">
        <v>5</v>
      </c>
      <c r="C532" t="str">
        <v>D.Pici</v>
      </c>
      <c r="D532">
        <v>0</v>
      </c>
      <c r="E532">
        <f>COUNTIFS(Table1[Team], A532, Table1[Batting_Spot], B532, Table1[Player], C532, Table1[Last5_Flag], D532)</f>
        <v>11</v>
      </c>
    </row>
    <row r="533" spans="1:5" x14ac:dyDescent="0.2">
      <c r="A533" t="str">
        <v>UC</v>
      </c>
      <c r="B533">
        <v>6</v>
      </c>
      <c r="C533" t="str">
        <v>K.Sullins</v>
      </c>
      <c r="D533">
        <v>0</v>
      </c>
      <c r="E533">
        <f>COUNTIFS(Table1[Team], A533, Table1[Batting_Spot], B533, Table1[Player], C533, Table1[Last5_Flag], D533)</f>
        <v>2</v>
      </c>
    </row>
    <row r="534" spans="1:5" x14ac:dyDescent="0.2">
      <c r="A534" t="str">
        <v>UC</v>
      </c>
      <c r="B534">
        <v>0</v>
      </c>
      <c r="C534" t="str">
        <v>M.Hataway</v>
      </c>
      <c r="D534">
        <v>0</v>
      </c>
      <c r="E534">
        <f>COUNTIFS(Table1[Team], A534, Table1[Batting_Spot], B534, Table1[Player], C534, Table1[Last5_Flag], D534)</f>
        <v>0</v>
      </c>
    </row>
    <row r="535" spans="1:5" x14ac:dyDescent="0.2">
      <c r="A535" t="str">
        <v>UC</v>
      </c>
      <c r="B535">
        <v>7</v>
      </c>
      <c r="C535" t="str">
        <v>A.Espinoza</v>
      </c>
      <c r="D535">
        <v>0</v>
      </c>
      <c r="E535">
        <f>COUNTIFS(Table1[Team], A535, Table1[Batting_Spot], B535, Table1[Player], C535, Table1[Last5_Flag], D535)</f>
        <v>16</v>
      </c>
    </row>
    <row r="536" spans="1:5" x14ac:dyDescent="0.2">
      <c r="A536" t="str">
        <v>UC</v>
      </c>
      <c r="B536">
        <v>8</v>
      </c>
      <c r="C536" t="str">
        <v>E.Smith</v>
      </c>
      <c r="D536">
        <v>0</v>
      </c>
      <c r="E536">
        <f>COUNTIFS(Table1[Team], A536, Table1[Batting_Spot], B536, Table1[Player], C536, Table1[Last5_Flag], D536)</f>
        <v>11</v>
      </c>
    </row>
    <row r="537" spans="1:5" x14ac:dyDescent="0.2">
      <c r="A537" t="str">
        <v>UC</v>
      </c>
      <c r="B537">
        <v>9</v>
      </c>
      <c r="C537" t="str">
        <v>K.Serra</v>
      </c>
      <c r="D537">
        <v>0</v>
      </c>
      <c r="E537">
        <f>COUNTIFS(Table1[Team], A537, Table1[Batting_Spot], B537, Table1[Player], C537, Table1[Last5_Flag], D537)</f>
        <v>12</v>
      </c>
    </row>
    <row r="538" spans="1:5" x14ac:dyDescent="0.2">
      <c r="A538" t="str">
        <v>UC</v>
      </c>
      <c r="B538">
        <v>0</v>
      </c>
      <c r="C538" t="str">
        <v>L.Varney</v>
      </c>
      <c r="D538">
        <v>0</v>
      </c>
      <c r="E538">
        <f>COUNTIFS(Table1[Team], A538, Table1[Batting_Spot], B538, Table1[Player], C538, Table1[Last5_Flag], D538)</f>
        <v>0</v>
      </c>
    </row>
    <row r="539" spans="1:5" x14ac:dyDescent="0.2">
      <c r="A539" t="str">
        <v>Fairmont</v>
      </c>
      <c r="B539">
        <v>1</v>
      </c>
      <c r="C539" t="str">
        <v>B.Hess</v>
      </c>
      <c r="D539">
        <v>0</v>
      </c>
      <c r="E539">
        <f>COUNTIFS(Table1[Team], A539, Table1[Batting_Spot], B539, Table1[Player], C539, Table1[Last5_Flag], D539)</f>
        <v>19</v>
      </c>
    </row>
    <row r="540" spans="1:5" x14ac:dyDescent="0.2">
      <c r="A540" t="str">
        <v>Fairmont</v>
      </c>
      <c r="B540">
        <v>2</v>
      </c>
      <c r="C540" t="str">
        <v>G.Bibb</v>
      </c>
      <c r="D540">
        <v>0</v>
      </c>
      <c r="E540">
        <f>COUNTIFS(Table1[Team], A540, Table1[Batting_Spot], B540, Table1[Player], C540, Table1[Last5_Flag], D540)</f>
        <v>18</v>
      </c>
    </row>
    <row r="541" spans="1:5" x14ac:dyDescent="0.2">
      <c r="A541" t="str">
        <v>Fairmont</v>
      </c>
      <c r="B541">
        <v>2</v>
      </c>
      <c r="C541" t="str">
        <v>K.Thomas</v>
      </c>
      <c r="D541">
        <v>0</v>
      </c>
      <c r="E541">
        <f>COUNTIFS(Table1[Team], A541, Table1[Batting_Spot], B541, Table1[Player], C541, Table1[Last5_Flag], D541)</f>
        <v>2</v>
      </c>
    </row>
    <row r="542" spans="1:5" x14ac:dyDescent="0.2">
      <c r="A542" t="str">
        <v>Fairmont</v>
      </c>
      <c r="B542">
        <v>3</v>
      </c>
      <c r="C542" t="str">
        <v>E.Paul</v>
      </c>
      <c r="D542">
        <v>0</v>
      </c>
      <c r="E542">
        <f>COUNTIFS(Table1[Team], A542, Table1[Batting_Spot], B542, Table1[Player], C542, Table1[Last5_Flag], D542)</f>
        <v>19</v>
      </c>
    </row>
    <row r="543" spans="1:5" x14ac:dyDescent="0.2">
      <c r="A543" t="str">
        <v>Fairmont</v>
      </c>
      <c r="B543">
        <v>4</v>
      </c>
      <c r="C543" t="str">
        <v>A.Townsend</v>
      </c>
      <c r="D543">
        <v>0</v>
      </c>
      <c r="E543">
        <f>COUNTIFS(Table1[Team], A543, Table1[Batting_Spot], B543, Table1[Player], C543, Table1[Last5_Flag], D543)</f>
        <v>18</v>
      </c>
    </row>
    <row r="544" spans="1:5" x14ac:dyDescent="0.2">
      <c r="A544" t="str">
        <v>Fairmont</v>
      </c>
      <c r="B544">
        <v>4</v>
      </c>
      <c r="C544" t="str">
        <v>S.Emanuel</v>
      </c>
      <c r="D544">
        <v>0</v>
      </c>
      <c r="E544">
        <f>COUNTIFS(Table1[Team], A544, Table1[Batting_Spot], B544, Table1[Player], C544, Table1[Last5_Flag], D544)</f>
        <v>3</v>
      </c>
    </row>
    <row r="545" spans="1:5" x14ac:dyDescent="0.2">
      <c r="A545" t="str">
        <v>Fairmont</v>
      </c>
      <c r="B545">
        <v>5</v>
      </c>
      <c r="C545" t="str">
        <v>A.Foresha</v>
      </c>
      <c r="D545">
        <v>0</v>
      </c>
      <c r="E545">
        <f>COUNTIFS(Table1[Team], A545, Table1[Batting_Spot], B545, Table1[Player], C545, Table1[Last5_Flag], D545)</f>
        <v>19</v>
      </c>
    </row>
    <row r="546" spans="1:5" x14ac:dyDescent="0.2">
      <c r="A546" t="str">
        <v>Fairmont</v>
      </c>
      <c r="B546">
        <v>6</v>
      </c>
      <c r="C546" t="str">
        <v>B.Marietta</v>
      </c>
      <c r="D546">
        <v>0</v>
      </c>
      <c r="E546">
        <f>COUNTIFS(Table1[Team], A546, Table1[Batting_Spot], B546, Table1[Player], C546, Table1[Last5_Flag], D546)</f>
        <v>17</v>
      </c>
    </row>
    <row r="547" spans="1:5" x14ac:dyDescent="0.2">
      <c r="A547" t="str">
        <v>Fairmont</v>
      </c>
      <c r="B547">
        <v>0</v>
      </c>
      <c r="C547" t="str">
        <v>L.Alsop</v>
      </c>
      <c r="D547">
        <v>0</v>
      </c>
      <c r="E547">
        <f>COUNTIFS(Table1[Team], A547, Table1[Batting_Spot], B547, Table1[Player], C547, Table1[Last5_Flag], D547)</f>
        <v>0</v>
      </c>
    </row>
    <row r="548" spans="1:5" x14ac:dyDescent="0.2">
      <c r="A548" t="str">
        <v>Fairmont</v>
      </c>
      <c r="B548">
        <v>7</v>
      </c>
      <c r="C548" t="str">
        <v>J.McGill</v>
      </c>
      <c r="D548">
        <v>0</v>
      </c>
      <c r="E548">
        <f>COUNTIFS(Table1[Team], A548, Table1[Batting_Spot], B548, Table1[Player], C548, Table1[Last5_Flag], D548)</f>
        <v>17</v>
      </c>
    </row>
    <row r="549" spans="1:5" x14ac:dyDescent="0.2">
      <c r="A549" t="str">
        <v>Fairmont</v>
      </c>
      <c r="B549">
        <v>8</v>
      </c>
      <c r="C549" t="str">
        <v>P.Matteson</v>
      </c>
      <c r="D549">
        <v>0</v>
      </c>
      <c r="E549">
        <f>COUNTIFS(Table1[Team], A549, Table1[Batting_Spot], B549, Table1[Player], C549, Table1[Last5_Flag], D549)</f>
        <v>12</v>
      </c>
    </row>
    <row r="550" spans="1:5" x14ac:dyDescent="0.2">
      <c r="A550" t="str">
        <v>Fairmont</v>
      </c>
      <c r="B550">
        <v>8</v>
      </c>
      <c r="C550" t="str">
        <v>C.Crowder</v>
      </c>
      <c r="D550">
        <v>0</v>
      </c>
      <c r="E550">
        <f>COUNTIFS(Table1[Team], A550, Table1[Batting_Spot], B550, Table1[Player], C550, Table1[Last5_Flag], D550)</f>
        <v>4</v>
      </c>
    </row>
    <row r="551" spans="1:5" x14ac:dyDescent="0.2">
      <c r="A551" t="str">
        <v>Fairmont</v>
      </c>
      <c r="B551">
        <v>9</v>
      </c>
      <c r="C551" t="str">
        <v>A.Keilholz</v>
      </c>
      <c r="D551">
        <v>0</v>
      </c>
      <c r="E551">
        <f>COUNTIFS(Table1[Team], A551, Table1[Batting_Spot], B551, Table1[Player], C551, Table1[Last5_Flag], D551)</f>
        <v>19</v>
      </c>
    </row>
    <row r="552" spans="1:5" x14ac:dyDescent="0.2">
      <c r="A552" t="str">
        <v>Fairmont</v>
      </c>
      <c r="B552">
        <v>0</v>
      </c>
      <c r="C552" t="str">
        <v>A.Nogay</v>
      </c>
      <c r="D552">
        <v>0</v>
      </c>
      <c r="E552">
        <f>COUNTIFS(Table1[Team], A552, Table1[Batting_Spot], B552, Table1[Player], C552, Table1[Last5_Flag], D552)</f>
        <v>0</v>
      </c>
    </row>
    <row r="553" spans="1:5" x14ac:dyDescent="0.2">
      <c r="A553" t="str">
        <v>Fairmont</v>
      </c>
      <c r="B553">
        <v>0</v>
      </c>
      <c r="C553" t="str">
        <v>P.Rusnak</v>
      </c>
      <c r="D553">
        <v>0</v>
      </c>
      <c r="E553">
        <f>COUNTIFS(Table1[Team], A553, Table1[Batting_Spot], B553, Table1[Player], C553, Table1[Last5_Flag], D553)</f>
        <v>0</v>
      </c>
    </row>
    <row r="554" spans="1:5" x14ac:dyDescent="0.2">
      <c r="A554" t="str">
        <v>Fairmont</v>
      </c>
      <c r="B554">
        <v>0</v>
      </c>
      <c r="C554" t="str">
        <v>M.Wilson</v>
      </c>
      <c r="D554">
        <v>0</v>
      </c>
      <c r="E554">
        <f>COUNTIFS(Table1[Team], A554, Table1[Batting_Spot], B554, Table1[Player], C554, Table1[Last5_Flag], D554)</f>
        <v>0</v>
      </c>
    </row>
    <row r="555" spans="1:5" x14ac:dyDescent="0.2">
      <c r="A555" t="str">
        <v>Fairmont</v>
      </c>
      <c r="B555">
        <v>0</v>
      </c>
      <c r="C555" t="str">
        <v>C.Morey</v>
      </c>
      <c r="D555">
        <v>0</v>
      </c>
      <c r="E555">
        <f>COUNTIFS(Table1[Team], A555, Table1[Batting_Spot], B555, Table1[Player], C555, Table1[Last5_Flag], D555)</f>
        <v>0</v>
      </c>
    </row>
    <row r="556" spans="1:5" x14ac:dyDescent="0.2">
      <c r="A556" t="str">
        <v>Fairmont</v>
      </c>
      <c r="B556">
        <v>0</v>
      </c>
      <c r="C556" t="str">
        <v>A.Nordling</v>
      </c>
      <c r="D556">
        <v>0</v>
      </c>
      <c r="E556">
        <f>COUNTIFS(Table1[Team], A556, Table1[Batting_Spot], B556, Table1[Player], C556, Table1[Last5_Flag], D556)</f>
        <v>0</v>
      </c>
    </row>
    <row r="557" spans="1:5" x14ac:dyDescent="0.2">
      <c r="A557" t="str">
        <v>UC</v>
      </c>
      <c r="B557">
        <v>1</v>
      </c>
      <c r="C557" t="str">
        <v>E.Zucchero</v>
      </c>
      <c r="D557">
        <v>0</v>
      </c>
      <c r="E557">
        <f>COUNTIFS(Table1[Team], A557, Table1[Batting_Spot], B557, Table1[Player], C557, Table1[Last5_Flag], D557)</f>
        <v>27</v>
      </c>
    </row>
    <row r="558" spans="1:5" x14ac:dyDescent="0.2">
      <c r="A558" t="str">
        <v>UC</v>
      </c>
      <c r="B558">
        <v>2</v>
      </c>
      <c r="C558" t="str">
        <v>B.Polistina</v>
      </c>
      <c r="D558">
        <v>0</v>
      </c>
      <c r="E558">
        <f>COUNTIFS(Table1[Team], A558, Table1[Batting_Spot], B558, Table1[Player], C558, Table1[Last5_Flag], D558)</f>
        <v>16</v>
      </c>
    </row>
    <row r="559" spans="1:5" x14ac:dyDescent="0.2">
      <c r="A559" t="str">
        <v>UC</v>
      </c>
      <c r="B559">
        <v>3</v>
      </c>
      <c r="C559" t="str">
        <v>K.Moran</v>
      </c>
      <c r="D559">
        <v>0</v>
      </c>
      <c r="E559">
        <f>COUNTIFS(Table1[Team], A559, Table1[Batting_Spot], B559, Table1[Player], C559, Table1[Last5_Flag], D559)</f>
        <v>16</v>
      </c>
    </row>
    <row r="560" spans="1:5" x14ac:dyDescent="0.2">
      <c r="A560" t="str">
        <v>UC</v>
      </c>
      <c r="B560">
        <v>4</v>
      </c>
      <c r="C560" t="str">
        <v>T.Hodson</v>
      </c>
      <c r="D560">
        <v>0</v>
      </c>
      <c r="E560">
        <f>COUNTIFS(Table1[Team], A560, Table1[Batting_Spot], B560, Table1[Player], C560, Table1[Last5_Flag], D560)</f>
        <v>14</v>
      </c>
    </row>
    <row r="561" spans="1:5" x14ac:dyDescent="0.2">
      <c r="A561" t="str">
        <v>UC</v>
      </c>
      <c r="B561">
        <v>5</v>
      </c>
      <c r="C561" t="str">
        <v>D.Pici</v>
      </c>
      <c r="D561">
        <v>0</v>
      </c>
      <c r="E561">
        <f>COUNTIFS(Table1[Team], A561, Table1[Batting_Spot], B561, Table1[Player], C561, Table1[Last5_Flag], D561)</f>
        <v>11</v>
      </c>
    </row>
    <row r="562" spans="1:5" x14ac:dyDescent="0.2">
      <c r="A562" t="str">
        <v>UC</v>
      </c>
      <c r="B562">
        <v>5</v>
      </c>
      <c r="C562" t="str">
        <v>M.Guillen</v>
      </c>
      <c r="D562">
        <v>0</v>
      </c>
      <c r="E562">
        <f>COUNTIFS(Table1[Team], A562, Table1[Batting_Spot], B562, Table1[Player], C562, Table1[Last5_Flag], D562)</f>
        <v>2</v>
      </c>
    </row>
    <row r="563" spans="1:5" x14ac:dyDescent="0.2">
      <c r="A563" t="str">
        <v>UC</v>
      </c>
      <c r="B563">
        <v>6</v>
      </c>
      <c r="C563" t="str">
        <v>C.Dunn</v>
      </c>
      <c r="D563">
        <v>0</v>
      </c>
      <c r="E563">
        <f>COUNTIFS(Table1[Team], A563, Table1[Batting_Spot], B563, Table1[Player], C563, Table1[Last5_Flag], D563)</f>
        <v>5</v>
      </c>
    </row>
    <row r="564" spans="1:5" x14ac:dyDescent="0.2">
      <c r="A564" t="str">
        <v>UC</v>
      </c>
      <c r="B564">
        <v>0</v>
      </c>
      <c r="C564" t="str">
        <v>A.Hurley</v>
      </c>
      <c r="D564">
        <v>0</v>
      </c>
      <c r="E564">
        <f>COUNTIFS(Table1[Team], A564, Table1[Batting_Spot], B564, Table1[Player], C564, Table1[Last5_Flag], D564)</f>
        <v>0</v>
      </c>
    </row>
    <row r="565" spans="1:5" x14ac:dyDescent="0.2">
      <c r="A565" t="str">
        <v>UC</v>
      </c>
      <c r="B565">
        <v>7</v>
      </c>
      <c r="C565" t="str">
        <v>A.Espinoza</v>
      </c>
      <c r="D565">
        <v>0</v>
      </c>
      <c r="E565">
        <f>COUNTIFS(Table1[Team], A565, Table1[Batting_Spot], B565, Table1[Player], C565, Table1[Last5_Flag], D565)</f>
        <v>16</v>
      </c>
    </row>
    <row r="566" spans="1:5" x14ac:dyDescent="0.2">
      <c r="A566" t="str">
        <v>UC</v>
      </c>
      <c r="B566">
        <v>8</v>
      </c>
      <c r="C566" t="str">
        <v>E.Smith</v>
      </c>
      <c r="D566">
        <v>0</v>
      </c>
      <c r="E566">
        <f>COUNTIFS(Table1[Team], A566, Table1[Batting_Spot], B566, Table1[Player], C566, Table1[Last5_Flag], D566)</f>
        <v>11</v>
      </c>
    </row>
    <row r="567" spans="1:5" x14ac:dyDescent="0.2">
      <c r="A567" t="str">
        <v>UC</v>
      </c>
      <c r="B567">
        <v>9</v>
      </c>
      <c r="C567" t="str">
        <v>K.Serra</v>
      </c>
      <c r="D567">
        <v>0</v>
      </c>
      <c r="E567">
        <f>COUNTIFS(Table1[Team], A567, Table1[Batting_Spot], B567, Table1[Player], C567, Table1[Last5_Flag], D567)</f>
        <v>12</v>
      </c>
    </row>
    <row r="568" spans="1:5" x14ac:dyDescent="0.2">
      <c r="A568" t="str">
        <v>UC</v>
      </c>
      <c r="B568">
        <v>0</v>
      </c>
      <c r="C568" t="str">
        <v>A.Mass</v>
      </c>
      <c r="D568">
        <v>0</v>
      </c>
      <c r="E568">
        <f>COUNTIFS(Table1[Team], A568, Table1[Batting_Spot], B568, Table1[Player], C568, Table1[Last5_Flag], D568)</f>
        <v>0</v>
      </c>
    </row>
    <row r="569" spans="1:5" x14ac:dyDescent="0.2">
      <c r="A569" t="str">
        <v>WVSU</v>
      </c>
      <c r="B569">
        <v>1</v>
      </c>
      <c r="C569" t="str">
        <v>B.Smith</v>
      </c>
      <c r="D569">
        <v>0</v>
      </c>
      <c r="E569">
        <f>COUNTIFS(Table1[Team], A569, Table1[Batting_Spot], B569, Table1[Player], C569, Table1[Last5_Flag], D569)</f>
        <v>1</v>
      </c>
    </row>
    <row r="570" spans="1:5" x14ac:dyDescent="0.2">
      <c r="A570" t="str">
        <v>WVSU</v>
      </c>
      <c r="B570">
        <v>1</v>
      </c>
      <c r="C570" t="str">
        <v>K.Price</v>
      </c>
      <c r="D570">
        <v>0</v>
      </c>
      <c r="E570">
        <f>COUNTIFS(Table1[Team], A570, Table1[Batting_Spot], B570, Table1[Player], C570, Table1[Last5_Flag], D570)</f>
        <v>16</v>
      </c>
    </row>
    <row r="571" spans="1:5" x14ac:dyDescent="0.2">
      <c r="A571" t="str">
        <v>WVSU</v>
      </c>
      <c r="B571">
        <v>2</v>
      </c>
      <c r="C571" t="str">
        <v>S.Shamblin</v>
      </c>
      <c r="D571">
        <v>0</v>
      </c>
      <c r="E571">
        <f>COUNTIFS(Table1[Team], A571, Table1[Batting_Spot], B571, Table1[Player], C571, Table1[Last5_Flag], D571)</f>
        <v>1</v>
      </c>
    </row>
    <row r="572" spans="1:5" x14ac:dyDescent="0.2">
      <c r="A572" t="str">
        <v>WVSU</v>
      </c>
      <c r="B572">
        <v>2</v>
      </c>
      <c r="C572" t="str">
        <v>E.Sigmon</v>
      </c>
      <c r="D572">
        <v>0</v>
      </c>
      <c r="E572">
        <f>COUNTIFS(Table1[Team], A572, Table1[Batting_Spot], B572, Table1[Player], C572, Table1[Last5_Flag], D572)</f>
        <v>3</v>
      </c>
    </row>
    <row r="573" spans="1:5" x14ac:dyDescent="0.2">
      <c r="A573" t="str">
        <v>WVSU</v>
      </c>
      <c r="B573">
        <v>3</v>
      </c>
      <c r="C573" t="str">
        <v>C.Treadway</v>
      </c>
      <c r="D573">
        <v>0</v>
      </c>
      <c r="E573">
        <f>COUNTIFS(Table1[Team], A573, Table1[Batting_Spot], B573, Table1[Player], C573, Table1[Last5_Flag], D573)</f>
        <v>1</v>
      </c>
    </row>
    <row r="574" spans="1:5" x14ac:dyDescent="0.2">
      <c r="A574" t="str">
        <v>WVSU</v>
      </c>
      <c r="B574">
        <v>3</v>
      </c>
      <c r="C574" t="str">
        <v>B.Christian</v>
      </c>
      <c r="D574">
        <v>0</v>
      </c>
      <c r="E574">
        <f>COUNTIFS(Table1[Team], A574, Table1[Batting_Spot], B574, Table1[Player], C574, Table1[Last5_Flag], D574)</f>
        <v>3</v>
      </c>
    </row>
    <row r="575" spans="1:5" x14ac:dyDescent="0.2">
      <c r="A575" t="str">
        <v>WVSU</v>
      </c>
      <c r="B575">
        <v>4</v>
      </c>
      <c r="C575" t="str">
        <v>O.Bell</v>
      </c>
      <c r="D575">
        <v>0</v>
      </c>
      <c r="E575">
        <f>COUNTIFS(Table1[Team], A575, Table1[Batting_Spot], B575, Table1[Player], C575, Table1[Last5_Flag], D575)</f>
        <v>12</v>
      </c>
    </row>
    <row r="576" spans="1:5" x14ac:dyDescent="0.2">
      <c r="A576" t="str">
        <v>WVSU</v>
      </c>
      <c r="B576">
        <v>5</v>
      </c>
      <c r="C576" t="str">
        <v>E.Bechtel</v>
      </c>
      <c r="D576">
        <v>0</v>
      </c>
      <c r="E576">
        <f>COUNTIFS(Table1[Team], A576, Table1[Batting_Spot], B576, Table1[Player], C576, Table1[Last5_Flag], D576)</f>
        <v>12</v>
      </c>
    </row>
    <row r="577" spans="1:5" x14ac:dyDescent="0.2">
      <c r="A577" t="str">
        <v>WVSU</v>
      </c>
      <c r="B577">
        <v>0</v>
      </c>
      <c r="C577" t="str">
        <v>G.Sloan-Lebron</v>
      </c>
      <c r="D577">
        <v>0</v>
      </c>
      <c r="E577">
        <f>COUNTIFS(Table1[Team], A577, Table1[Batting_Spot], B577, Table1[Player], C577, Table1[Last5_Flag], D577)</f>
        <v>0</v>
      </c>
    </row>
    <row r="578" spans="1:5" x14ac:dyDescent="0.2">
      <c r="A578" t="str">
        <v>WVSU</v>
      </c>
      <c r="B578">
        <v>6</v>
      </c>
      <c r="C578" t="str">
        <v>C.Moore</v>
      </c>
      <c r="D578">
        <v>0</v>
      </c>
      <c r="E578">
        <f>COUNTIFS(Table1[Team], A578, Table1[Batting_Spot], B578, Table1[Player], C578, Table1[Last5_Flag], D578)</f>
        <v>2</v>
      </c>
    </row>
    <row r="579" spans="1:5" x14ac:dyDescent="0.2">
      <c r="A579" t="str">
        <v>WVSU</v>
      </c>
      <c r="B579">
        <v>6</v>
      </c>
      <c r="C579" t="str">
        <v>H.Sizemore</v>
      </c>
      <c r="D579">
        <v>0</v>
      </c>
      <c r="E579">
        <f>COUNTIFS(Table1[Team], A579, Table1[Batting_Spot], B579, Table1[Player], C579, Table1[Last5_Flag], D579)</f>
        <v>1</v>
      </c>
    </row>
    <row r="580" spans="1:5" x14ac:dyDescent="0.2">
      <c r="A580" t="str">
        <v>WVSU</v>
      </c>
      <c r="B580">
        <v>7</v>
      </c>
      <c r="C580" t="str">
        <v>C.Cummings</v>
      </c>
      <c r="D580">
        <v>0</v>
      </c>
      <c r="E580">
        <f>COUNTIFS(Table1[Team], A580, Table1[Batting_Spot], B580, Table1[Player], C580, Table1[Last5_Flag], D580)</f>
        <v>2</v>
      </c>
    </row>
    <row r="581" spans="1:5" x14ac:dyDescent="0.2">
      <c r="A581" t="str">
        <v>WVSU</v>
      </c>
      <c r="B581">
        <v>8</v>
      </c>
      <c r="C581" t="str">
        <v>A.Hall</v>
      </c>
      <c r="D581">
        <v>0</v>
      </c>
      <c r="E581">
        <f>COUNTIFS(Table1[Team], A581, Table1[Batting_Spot], B581, Table1[Player], C581, Table1[Last5_Flag], D581)</f>
        <v>1</v>
      </c>
    </row>
    <row r="582" spans="1:5" x14ac:dyDescent="0.2">
      <c r="A582" t="str">
        <v>WVSU</v>
      </c>
      <c r="B582">
        <v>9</v>
      </c>
      <c r="C582" t="str">
        <v>A.Contreras</v>
      </c>
      <c r="D582">
        <v>0</v>
      </c>
      <c r="E582">
        <f>COUNTIFS(Table1[Team], A582, Table1[Batting_Spot], B582, Table1[Player], C582, Table1[Last5_Flag], D582)</f>
        <v>1</v>
      </c>
    </row>
    <row r="583" spans="1:5" x14ac:dyDescent="0.2">
      <c r="A583" t="str">
        <v>WVSU</v>
      </c>
      <c r="B583">
        <v>9</v>
      </c>
      <c r="C583" t="str">
        <v>E.Hoffman</v>
      </c>
      <c r="D583">
        <v>0</v>
      </c>
      <c r="E583">
        <f>COUNTIFS(Table1[Team], A583, Table1[Batting_Spot], B583, Table1[Player], C583, Table1[Last5_Flag], D583)</f>
        <v>6</v>
      </c>
    </row>
    <row r="584" spans="1:5" x14ac:dyDescent="0.2">
      <c r="A584" t="str">
        <v>WVSU</v>
      </c>
      <c r="B584">
        <v>0</v>
      </c>
      <c r="C584" t="str">
        <v>K.Murphy</v>
      </c>
      <c r="D584">
        <v>0</v>
      </c>
      <c r="E584">
        <f>COUNTIFS(Table1[Team], A584, Table1[Batting_Spot], B584, Table1[Player], C584, Table1[Last5_Flag], D584)</f>
        <v>0</v>
      </c>
    </row>
    <row r="585" spans="1:5" x14ac:dyDescent="0.2">
      <c r="A585" t="str">
        <v>WVSU</v>
      </c>
      <c r="B585">
        <v>0</v>
      </c>
      <c r="C585" t="str">
        <v>A.Bourgeois</v>
      </c>
      <c r="D585">
        <v>0</v>
      </c>
      <c r="E585">
        <f>COUNTIFS(Table1[Team], A585, Table1[Batting_Spot], B585, Table1[Player], C585, Table1[Last5_Flag], D585)</f>
        <v>0</v>
      </c>
    </row>
    <row r="586" spans="1:5" x14ac:dyDescent="0.2">
      <c r="A586" t="str">
        <v>Wheeling</v>
      </c>
      <c r="B586">
        <v>1</v>
      </c>
      <c r="C586" t="str">
        <v>G.Mummery</v>
      </c>
      <c r="D586">
        <v>0</v>
      </c>
      <c r="E586">
        <f>COUNTIFS(Table1[Team], A586, Table1[Batting_Spot], B586, Table1[Player], C586, Table1[Last5_Flag], D586)</f>
        <v>5</v>
      </c>
    </row>
    <row r="587" spans="1:5" x14ac:dyDescent="0.2">
      <c r="A587" t="str">
        <v>Wheeling</v>
      </c>
      <c r="B587">
        <v>1</v>
      </c>
      <c r="C587" t="str">
        <v>M.Kay</v>
      </c>
      <c r="D587">
        <v>0</v>
      </c>
      <c r="E587">
        <f>COUNTIFS(Table1[Team], A587, Table1[Batting_Spot], B587, Table1[Player], C587, Table1[Last5_Flag], D587)</f>
        <v>2</v>
      </c>
    </row>
    <row r="588" spans="1:5" x14ac:dyDescent="0.2">
      <c r="A588" t="str">
        <v>Wheeling</v>
      </c>
      <c r="B588">
        <v>2</v>
      </c>
      <c r="C588" t="str">
        <v>K.Warrix</v>
      </c>
      <c r="D588">
        <v>0</v>
      </c>
      <c r="E588">
        <f>COUNTIFS(Table1[Team], A588, Table1[Batting_Spot], B588, Table1[Player], C588, Table1[Last5_Flag], D588)</f>
        <v>7</v>
      </c>
    </row>
    <row r="589" spans="1:5" x14ac:dyDescent="0.2">
      <c r="A589" t="str">
        <v>Wheeling</v>
      </c>
      <c r="B589">
        <v>3</v>
      </c>
      <c r="C589" t="str">
        <v>M.Burns</v>
      </c>
      <c r="D589">
        <v>0</v>
      </c>
      <c r="E589">
        <f>COUNTIFS(Table1[Team], A589, Table1[Batting_Spot], B589, Table1[Player], C589, Table1[Last5_Flag], D589)</f>
        <v>11</v>
      </c>
    </row>
    <row r="590" spans="1:5" x14ac:dyDescent="0.2">
      <c r="A590" t="str">
        <v>Wheeling</v>
      </c>
      <c r="B590">
        <v>0</v>
      </c>
      <c r="C590" t="str">
        <v>M.Holp</v>
      </c>
      <c r="D590">
        <v>0</v>
      </c>
      <c r="E590">
        <f>COUNTIFS(Table1[Team], A590, Table1[Batting_Spot], B590, Table1[Player], C590, Table1[Last5_Flag], D590)</f>
        <v>0</v>
      </c>
    </row>
    <row r="591" spans="1:5" x14ac:dyDescent="0.2">
      <c r="A591" t="str">
        <v>Wheeling</v>
      </c>
      <c r="B591">
        <v>4</v>
      </c>
      <c r="C591" t="str">
        <v>E.Blackie</v>
      </c>
      <c r="D591">
        <v>0</v>
      </c>
      <c r="E591">
        <f>COUNTIFS(Table1[Team], A591, Table1[Batting_Spot], B591, Table1[Player], C591, Table1[Last5_Flag], D591)</f>
        <v>3</v>
      </c>
    </row>
    <row r="592" spans="1:5" x14ac:dyDescent="0.2">
      <c r="A592" t="str">
        <v>Wheeling</v>
      </c>
      <c r="B592">
        <v>5</v>
      </c>
      <c r="C592" t="str">
        <v>M.Clark</v>
      </c>
      <c r="D592">
        <v>0</v>
      </c>
      <c r="E592">
        <f>COUNTIFS(Table1[Team], A592, Table1[Batting_Spot], B592, Table1[Player], C592, Table1[Last5_Flag], D592)</f>
        <v>4</v>
      </c>
    </row>
    <row r="593" spans="1:5" x14ac:dyDescent="0.2">
      <c r="A593" t="str">
        <v>Wheeling</v>
      </c>
      <c r="B593">
        <v>6</v>
      </c>
      <c r="C593" t="str">
        <v>E.Troxel</v>
      </c>
      <c r="D593">
        <v>0</v>
      </c>
      <c r="E593">
        <f>COUNTIFS(Table1[Team], A593, Table1[Batting_Spot], B593, Table1[Player], C593, Table1[Last5_Flag], D593)</f>
        <v>6</v>
      </c>
    </row>
    <row r="594" spans="1:5" x14ac:dyDescent="0.2">
      <c r="A594" t="str">
        <v>Wheeling</v>
      </c>
      <c r="B594">
        <v>7</v>
      </c>
      <c r="C594" t="str">
        <v>T.Walsh</v>
      </c>
      <c r="D594">
        <v>0</v>
      </c>
      <c r="E594">
        <f>COUNTIFS(Table1[Team], A594, Table1[Batting_Spot], B594, Table1[Player], C594, Table1[Last5_Flag], D594)</f>
        <v>2</v>
      </c>
    </row>
    <row r="595" spans="1:5" x14ac:dyDescent="0.2">
      <c r="A595" t="str">
        <v>Wheeling</v>
      </c>
      <c r="B595">
        <v>8</v>
      </c>
      <c r="C595" t="str">
        <v>M.Rodriguez</v>
      </c>
      <c r="D595">
        <v>0</v>
      </c>
      <c r="E595">
        <f>COUNTIFS(Table1[Team], A595, Table1[Batting_Spot], B595, Table1[Player], C595, Table1[Last5_Flag], D595)</f>
        <v>3</v>
      </c>
    </row>
    <row r="596" spans="1:5" x14ac:dyDescent="0.2">
      <c r="A596" t="str">
        <v>Wheeling</v>
      </c>
      <c r="B596">
        <v>8</v>
      </c>
      <c r="C596" t="str">
        <v>B.Sanders</v>
      </c>
      <c r="D596">
        <v>0</v>
      </c>
      <c r="E596">
        <f>COUNTIFS(Table1[Team], A596, Table1[Batting_Spot], B596, Table1[Player], C596, Table1[Last5_Flag], D596)</f>
        <v>1</v>
      </c>
    </row>
    <row r="597" spans="1:5" x14ac:dyDescent="0.2">
      <c r="A597" t="str">
        <v>Wheeling</v>
      </c>
      <c r="B597">
        <v>9</v>
      </c>
      <c r="C597" t="str">
        <v>A.Kresak</v>
      </c>
      <c r="D597">
        <v>0</v>
      </c>
      <c r="E597">
        <f>COUNTIFS(Table1[Team], A597, Table1[Batting_Spot], B597, Table1[Player], C597, Table1[Last5_Flag], D597)</f>
        <v>4</v>
      </c>
    </row>
    <row r="598" spans="1:5" x14ac:dyDescent="0.2">
      <c r="A598" t="str">
        <v>Wheeling</v>
      </c>
      <c r="B598">
        <v>9</v>
      </c>
      <c r="C598" t="str">
        <v>T.Taufahema</v>
      </c>
      <c r="D598">
        <v>0</v>
      </c>
      <c r="E598">
        <f>COUNTIFS(Table1[Team], A598, Table1[Batting_Spot], B598, Table1[Player], C598, Table1[Last5_Flag], D598)</f>
        <v>1</v>
      </c>
    </row>
    <row r="599" spans="1:5" x14ac:dyDescent="0.2">
      <c r="A599" t="str">
        <v>Wheeling</v>
      </c>
      <c r="B599">
        <v>0</v>
      </c>
      <c r="C599" t="str">
        <v>R.Peters</v>
      </c>
      <c r="D599">
        <v>0</v>
      </c>
      <c r="E599">
        <f>COUNTIFS(Table1[Team], A599, Table1[Batting_Spot], B599, Table1[Player], C599, Table1[Last5_Flag], D599)</f>
        <v>0</v>
      </c>
    </row>
    <row r="600" spans="1:5" x14ac:dyDescent="0.2">
      <c r="A600" t="str">
        <v>Wheeling</v>
      </c>
      <c r="B600">
        <v>0</v>
      </c>
      <c r="C600" t="str">
        <v>K.Shields</v>
      </c>
      <c r="D600">
        <v>0</v>
      </c>
      <c r="E600">
        <f>COUNTIFS(Table1[Team], A600, Table1[Batting_Spot], B600, Table1[Player], C600, Table1[Last5_Flag], D600)</f>
        <v>0</v>
      </c>
    </row>
    <row r="601" spans="1:5" x14ac:dyDescent="0.2">
      <c r="A601" t="str">
        <v>WVWC</v>
      </c>
      <c r="B601">
        <v>1</v>
      </c>
      <c r="C601" t="str">
        <v>J.Riley</v>
      </c>
      <c r="D601">
        <v>0</v>
      </c>
      <c r="E601">
        <f>COUNTIFS(Table1[Team], A601, Table1[Batting_Spot], B601, Table1[Player], C601, Table1[Last5_Flag], D601)</f>
        <v>22</v>
      </c>
    </row>
    <row r="602" spans="1:5" x14ac:dyDescent="0.2">
      <c r="A602" t="str">
        <v>WVWC</v>
      </c>
      <c r="B602">
        <v>2</v>
      </c>
      <c r="C602" t="str">
        <v>L.Hague</v>
      </c>
      <c r="D602">
        <v>0</v>
      </c>
      <c r="E602">
        <f>COUNTIFS(Table1[Team], A602, Table1[Batting_Spot], B602, Table1[Player], C602, Table1[Last5_Flag], D602)</f>
        <v>22</v>
      </c>
    </row>
    <row r="603" spans="1:5" x14ac:dyDescent="0.2">
      <c r="A603" t="str">
        <v>WVWC</v>
      </c>
      <c r="B603">
        <v>3</v>
      </c>
      <c r="C603" t="str">
        <v>G.Arnold</v>
      </c>
      <c r="D603">
        <v>0</v>
      </c>
      <c r="E603">
        <f>COUNTIFS(Table1[Team], A603, Table1[Batting_Spot], B603, Table1[Player], C603, Table1[Last5_Flag], D603)</f>
        <v>9</v>
      </c>
    </row>
    <row r="604" spans="1:5" x14ac:dyDescent="0.2">
      <c r="A604" t="str">
        <v>WVWC</v>
      </c>
      <c r="B604">
        <v>4</v>
      </c>
      <c r="C604" t="str">
        <v>J.Fix</v>
      </c>
      <c r="D604">
        <v>0</v>
      </c>
      <c r="E604">
        <f>COUNTIFS(Table1[Team], A604, Table1[Batting_Spot], B604, Table1[Player], C604, Table1[Last5_Flag], D604)</f>
        <v>5</v>
      </c>
    </row>
    <row r="605" spans="1:5" x14ac:dyDescent="0.2">
      <c r="A605" t="str">
        <v>WVWC</v>
      </c>
      <c r="B605">
        <v>0</v>
      </c>
      <c r="C605" t="str">
        <v>A.Borello</v>
      </c>
      <c r="D605">
        <v>0</v>
      </c>
      <c r="E605">
        <f>COUNTIFS(Table1[Team], A605, Table1[Batting_Spot], B605, Table1[Player], C605, Table1[Last5_Flag], D605)</f>
        <v>0</v>
      </c>
    </row>
    <row r="606" spans="1:5" x14ac:dyDescent="0.2">
      <c r="A606" t="str">
        <v>WVWC</v>
      </c>
      <c r="B606">
        <v>5</v>
      </c>
      <c r="C606" t="str">
        <v>M.Austra</v>
      </c>
      <c r="D606">
        <v>0</v>
      </c>
      <c r="E606">
        <f>COUNTIFS(Table1[Team], A606, Table1[Batting_Spot], B606, Table1[Player], C606, Table1[Last5_Flag], D606)</f>
        <v>5</v>
      </c>
    </row>
    <row r="607" spans="1:5" x14ac:dyDescent="0.2">
      <c r="A607" t="str">
        <v>WVWC</v>
      </c>
      <c r="B607">
        <v>6</v>
      </c>
      <c r="C607" t="str">
        <v>E.Putman</v>
      </c>
      <c r="D607">
        <v>0</v>
      </c>
      <c r="E607">
        <f>COUNTIFS(Table1[Team], A607, Table1[Batting_Spot], B607, Table1[Player], C607, Table1[Last5_Flag], D607)</f>
        <v>2</v>
      </c>
    </row>
    <row r="608" spans="1:5" x14ac:dyDescent="0.2">
      <c r="A608" t="str">
        <v>WVWC</v>
      </c>
      <c r="B608">
        <v>7</v>
      </c>
      <c r="C608" t="str">
        <v>T.Nowicki</v>
      </c>
      <c r="D608">
        <v>0</v>
      </c>
      <c r="E608">
        <f>COUNTIFS(Table1[Team], A608, Table1[Batting_Spot], B608, Table1[Player], C608, Table1[Last5_Flag], D608)</f>
        <v>3</v>
      </c>
    </row>
    <row r="609" spans="1:5" x14ac:dyDescent="0.2">
      <c r="A609" t="str">
        <v>WVWC</v>
      </c>
      <c r="B609">
        <v>8</v>
      </c>
      <c r="C609" t="str">
        <v>R.Winn</v>
      </c>
      <c r="D609">
        <v>0</v>
      </c>
      <c r="E609">
        <f>COUNTIFS(Table1[Team], A609, Table1[Batting_Spot], B609, Table1[Player], C609, Table1[Last5_Flag], D609)</f>
        <v>2</v>
      </c>
    </row>
    <row r="610" spans="1:5" x14ac:dyDescent="0.2">
      <c r="A610" t="str">
        <v>WVWC</v>
      </c>
      <c r="B610">
        <v>9</v>
      </c>
      <c r="C610" t="str">
        <v>C.Cowan</v>
      </c>
      <c r="D610">
        <v>0</v>
      </c>
      <c r="E610">
        <f>COUNTIFS(Table1[Team], A610, Table1[Batting_Spot], B610, Table1[Player], C610, Table1[Last5_Flag], D610)</f>
        <v>14</v>
      </c>
    </row>
    <row r="611" spans="1:5" x14ac:dyDescent="0.2">
      <c r="A611" t="str">
        <v>WVWC</v>
      </c>
      <c r="B611">
        <v>0</v>
      </c>
      <c r="C611" t="str">
        <v>A.Orille</v>
      </c>
      <c r="D611">
        <v>0</v>
      </c>
      <c r="E611">
        <f>COUNTIFS(Table1[Team], A611, Table1[Batting_Spot], B611, Table1[Player], C611, Table1[Last5_Flag], D611)</f>
        <v>0</v>
      </c>
    </row>
    <row r="612" spans="1:5" x14ac:dyDescent="0.2">
      <c r="A612" t="str">
        <v>WVWC</v>
      </c>
      <c r="B612">
        <v>0</v>
      </c>
      <c r="C612" t="str">
        <v>S.Lowen</v>
      </c>
      <c r="D612">
        <v>0</v>
      </c>
      <c r="E612">
        <f>COUNTIFS(Table1[Team], A612, Table1[Batting_Spot], B612, Table1[Player], C612, Table1[Last5_Flag], D612)</f>
        <v>0</v>
      </c>
    </row>
    <row r="613" spans="1:5" x14ac:dyDescent="0.2">
      <c r="A613" t="str">
        <v>WVWC</v>
      </c>
      <c r="B613">
        <v>0</v>
      </c>
      <c r="C613" t="str">
        <v>M.Greene</v>
      </c>
      <c r="D613">
        <v>0</v>
      </c>
      <c r="E613">
        <f>COUNTIFS(Table1[Team], A613, Table1[Batting_Spot], B613, Table1[Player], C613, Table1[Last5_Flag], D613)</f>
        <v>0</v>
      </c>
    </row>
    <row r="614" spans="1:5" x14ac:dyDescent="0.2">
      <c r="A614" t="str">
        <v>West Lib</v>
      </c>
      <c r="B614">
        <v>1</v>
      </c>
      <c r="C614" t="str">
        <v>A.Cook</v>
      </c>
      <c r="D614">
        <v>0</v>
      </c>
      <c r="E614">
        <f>COUNTIFS(Table1[Team], A614, Table1[Batting_Spot], B614, Table1[Player], C614, Table1[Last5_Flag], D614)</f>
        <v>4</v>
      </c>
    </row>
    <row r="615" spans="1:5" x14ac:dyDescent="0.2">
      <c r="A615" t="str">
        <v>West Lib</v>
      </c>
      <c r="B615">
        <v>2</v>
      </c>
      <c r="C615" t="str">
        <v>J.Conrad</v>
      </c>
      <c r="D615">
        <v>0</v>
      </c>
      <c r="E615">
        <f>COUNTIFS(Table1[Team], A615, Table1[Batting_Spot], B615, Table1[Player], C615, Table1[Last5_Flag], D615)</f>
        <v>4</v>
      </c>
    </row>
    <row r="616" spans="1:5" x14ac:dyDescent="0.2">
      <c r="A616" t="str">
        <v>West Lib</v>
      </c>
      <c r="B616">
        <v>3</v>
      </c>
      <c r="C616" t="str">
        <v>S.Simon</v>
      </c>
      <c r="D616">
        <v>0</v>
      </c>
      <c r="E616">
        <f>COUNTIFS(Table1[Team], A616, Table1[Batting_Spot], B616, Table1[Player], C616, Table1[Last5_Flag], D616)</f>
        <v>7</v>
      </c>
    </row>
    <row r="617" spans="1:5" x14ac:dyDescent="0.2">
      <c r="A617" t="str">
        <v>West Lib</v>
      </c>
      <c r="B617">
        <v>4</v>
      </c>
      <c r="C617" t="str">
        <v>K.Pettit</v>
      </c>
      <c r="D617">
        <v>0</v>
      </c>
      <c r="E617">
        <f>COUNTIFS(Table1[Team], A617, Table1[Batting_Spot], B617, Table1[Player], C617, Table1[Last5_Flag], D617)</f>
        <v>10</v>
      </c>
    </row>
    <row r="618" spans="1:5" x14ac:dyDescent="0.2">
      <c r="A618" t="str">
        <v>West Lib</v>
      </c>
      <c r="B618">
        <v>0</v>
      </c>
      <c r="C618" t="str">
        <v>R.Ward</v>
      </c>
      <c r="D618">
        <v>0</v>
      </c>
      <c r="E618">
        <f>COUNTIFS(Table1[Team], A618, Table1[Batting_Spot], B618, Table1[Player], C618, Table1[Last5_Flag], D618)</f>
        <v>0</v>
      </c>
    </row>
    <row r="619" spans="1:5" x14ac:dyDescent="0.2">
      <c r="A619" t="str">
        <v>West Lib</v>
      </c>
      <c r="B619">
        <v>5</v>
      </c>
      <c r="C619" t="str">
        <v>A.Tapman</v>
      </c>
      <c r="D619">
        <v>0</v>
      </c>
      <c r="E619">
        <f>COUNTIFS(Table1[Team], A619, Table1[Batting_Spot], B619, Table1[Player], C619, Table1[Last5_Flag], D619)</f>
        <v>2</v>
      </c>
    </row>
    <row r="620" spans="1:5" x14ac:dyDescent="0.2">
      <c r="A620" t="str">
        <v>West Lib</v>
      </c>
      <c r="B620">
        <v>6</v>
      </c>
      <c r="C620" t="str">
        <v>F.Randolph</v>
      </c>
      <c r="D620">
        <v>0</v>
      </c>
      <c r="E620">
        <f>COUNTIFS(Table1[Team], A620, Table1[Batting_Spot], B620, Table1[Player], C620, Table1[Last5_Flag], D620)</f>
        <v>3</v>
      </c>
    </row>
    <row r="621" spans="1:5" x14ac:dyDescent="0.2">
      <c r="A621" t="str">
        <v>West Lib</v>
      </c>
      <c r="B621">
        <v>6</v>
      </c>
      <c r="C621" t="str">
        <v>A.Pass</v>
      </c>
      <c r="D621">
        <v>0</v>
      </c>
      <c r="E621">
        <f>COUNTIFS(Table1[Team], A621, Table1[Batting_Spot], B621, Table1[Player], C621, Table1[Last5_Flag], D621)</f>
        <v>2</v>
      </c>
    </row>
    <row r="622" spans="1:5" x14ac:dyDescent="0.2">
      <c r="A622" t="str">
        <v>West Lib</v>
      </c>
      <c r="B622">
        <v>7</v>
      </c>
      <c r="C622" t="str">
        <v>S.Harris</v>
      </c>
      <c r="D622">
        <v>0</v>
      </c>
      <c r="E622">
        <f>COUNTIFS(Table1[Team], A622, Table1[Batting_Spot], B622, Table1[Player], C622, Table1[Last5_Flag], D622)</f>
        <v>4</v>
      </c>
    </row>
    <row r="623" spans="1:5" x14ac:dyDescent="0.2">
      <c r="A623" t="str">
        <v>West Lib</v>
      </c>
      <c r="B623">
        <v>8</v>
      </c>
      <c r="C623" t="str">
        <v>J.Morr</v>
      </c>
      <c r="D623">
        <v>0</v>
      </c>
      <c r="E623">
        <f>COUNTIFS(Table1[Team], A623, Table1[Batting_Spot], B623, Table1[Player], C623, Table1[Last5_Flag], D623)</f>
        <v>2</v>
      </c>
    </row>
    <row r="624" spans="1:5" x14ac:dyDescent="0.2">
      <c r="A624" t="str">
        <v>West Lib</v>
      </c>
      <c r="B624">
        <v>9</v>
      </c>
      <c r="C624" t="str">
        <v>P.Tucker</v>
      </c>
      <c r="D624">
        <v>0</v>
      </c>
      <c r="E624">
        <f>COUNTIFS(Table1[Team], A624, Table1[Batting_Spot], B624, Table1[Player], C624, Table1[Last5_Flag], D624)</f>
        <v>9</v>
      </c>
    </row>
    <row r="625" spans="1:5" x14ac:dyDescent="0.2">
      <c r="A625" t="str">
        <v>West Lib</v>
      </c>
      <c r="B625">
        <v>0</v>
      </c>
      <c r="C625" t="str">
        <v>M.Johnson</v>
      </c>
      <c r="D625">
        <v>0</v>
      </c>
      <c r="E625">
        <f>COUNTIFS(Table1[Team], A625, Table1[Batting_Spot], B625, Table1[Player], C625, Table1[Last5_Flag], D625)</f>
        <v>1</v>
      </c>
    </row>
    <row r="626" spans="1:5" x14ac:dyDescent="0.2">
      <c r="A626" t="str">
        <v>Glenville</v>
      </c>
      <c r="B626">
        <v>1</v>
      </c>
      <c r="C626" t="str">
        <v>Z.Seda</v>
      </c>
      <c r="D626">
        <v>0</v>
      </c>
      <c r="E626">
        <f>COUNTIFS(Table1[Team], A626, Table1[Batting_Spot], B626, Table1[Player], C626, Table1[Last5_Flag], D626)</f>
        <v>15</v>
      </c>
    </row>
    <row r="627" spans="1:5" x14ac:dyDescent="0.2">
      <c r="A627" t="str">
        <v>Glenville</v>
      </c>
      <c r="B627">
        <v>2</v>
      </c>
      <c r="C627" t="str">
        <v>S.McDaniels</v>
      </c>
      <c r="D627">
        <v>0</v>
      </c>
      <c r="E627">
        <f>COUNTIFS(Table1[Team], A627, Table1[Batting_Spot], B627, Table1[Player], C627, Table1[Last5_Flag], D627)</f>
        <v>22</v>
      </c>
    </row>
    <row r="628" spans="1:5" x14ac:dyDescent="0.2">
      <c r="A628" t="str">
        <v>Glenville</v>
      </c>
      <c r="B628">
        <v>3</v>
      </c>
      <c r="C628" t="str">
        <v>D.Warnick</v>
      </c>
      <c r="D628">
        <v>0</v>
      </c>
      <c r="E628">
        <f>COUNTIFS(Table1[Team], A628, Table1[Batting_Spot], B628, Table1[Player], C628, Table1[Last5_Flag], D628)</f>
        <v>17</v>
      </c>
    </row>
    <row r="629" spans="1:5" x14ac:dyDescent="0.2">
      <c r="A629" t="str">
        <v>Glenville</v>
      </c>
      <c r="B629">
        <v>4</v>
      </c>
      <c r="C629" t="str">
        <v>H.Howe</v>
      </c>
      <c r="D629">
        <v>0</v>
      </c>
      <c r="E629">
        <f>COUNTIFS(Table1[Team], A629, Table1[Batting_Spot], B629, Table1[Player], C629, Table1[Last5_Flag], D629)</f>
        <v>9</v>
      </c>
    </row>
    <row r="630" spans="1:5" x14ac:dyDescent="0.2">
      <c r="A630" t="str">
        <v>Glenville</v>
      </c>
      <c r="B630">
        <v>5</v>
      </c>
      <c r="C630" t="str">
        <v>E.Nolan</v>
      </c>
      <c r="D630">
        <v>0</v>
      </c>
      <c r="E630">
        <f>COUNTIFS(Table1[Team], A630, Table1[Batting_Spot], B630, Table1[Player], C630, Table1[Last5_Flag], D630)</f>
        <v>5</v>
      </c>
    </row>
    <row r="631" spans="1:5" x14ac:dyDescent="0.2">
      <c r="A631" t="str">
        <v>Glenville</v>
      </c>
      <c r="B631">
        <v>6</v>
      </c>
      <c r="C631" t="str">
        <v>A.Howard</v>
      </c>
      <c r="D631">
        <v>0</v>
      </c>
      <c r="E631">
        <f>COUNTIFS(Table1[Team], A631, Table1[Batting_Spot], B631, Table1[Player], C631, Table1[Last5_Flag], D631)</f>
        <v>8</v>
      </c>
    </row>
    <row r="632" spans="1:5" x14ac:dyDescent="0.2">
      <c r="A632" t="str">
        <v>Glenville</v>
      </c>
      <c r="B632">
        <v>7</v>
      </c>
      <c r="C632" t="str">
        <v>E.McLean</v>
      </c>
      <c r="D632">
        <v>0</v>
      </c>
      <c r="E632">
        <f>COUNTIFS(Table1[Team], A632, Table1[Batting_Spot], B632, Table1[Player], C632, Table1[Last5_Flag], D632)</f>
        <v>6</v>
      </c>
    </row>
    <row r="633" spans="1:5" x14ac:dyDescent="0.2">
      <c r="A633" t="str">
        <v>Glenville</v>
      </c>
      <c r="B633">
        <v>8</v>
      </c>
      <c r="C633" t="str">
        <v>H.Smith</v>
      </c>
      <c r="D633">
        <v>0</v>
      </c>
      <c r="E633">
        <f>COUNTIFS(Table1[Team], A633, Table1[Batting_Spot], B633, Table1[Player], C633, Table1[Last5_Flag], D633)</f>
        <v>3</v>
      </c>
    </row>
    <row r="634" spans="1:5" x14ac:dyDescent="0.2">
      <c r="A634" t="str">
        <v>Glenville</v>
      </c>
      <c r="B634">
        <v>8</v>
      </c>
      <c r="C634" t="str">
        <v>F.Yoho</v>
      </c>
      <c r="D634">
        <v>0</v>
      </c>
      <c r="E634">
        <f>COUNTIFS(Table1[Team], A634, Table1[Batting_Spot], B634, Table1[Player], C634, Table1[Last5_Flag], D634)</f>
        <v>1</v>
      </c>
    </row>
    <row r="635" spans="1:5" x14ac:dyDescent="0.2">
      <c r="A635" t="str">
        <v>Glenville</v>
      </c>
      <c r="B635">
        <v>9</v>
      </c>
      <c r="C635" t="str">
        <v>L.Burns</v>
      </c>
      <c r="D635">
        <v>0</v>
      </c>
      <c r="E635">
        <f>COUNTIFS(Table1[Team], A635, Table1[Batting_Spot], B635, Table1[Player], C635, Table1[Last5_Flag], D635)</f>
        <v>18</v>
      </c>
    </row>
    <row r="636" spans="1:5" x14ac:dyDescent="0.2">
      <c r="A636" t="str">
        <v>Glenville</v>
      </c>
      <c r="B636">
        <v>9</v>
      </c>
      <c r="C636" t="str">
        <v>A.Hypes</v>
      </c>
      <c r="D636">
        <v>0</v>
      </c>
      <c r="E636">
        <f>COUNTIFS(Table1[Team], A636, Table1[Batting_Spot], B636, Table1[Player], C636, Table1[Last5_Flag], D636)</f>
        <v>4</v>
      </c>
    </row>
    <row r="637" spans="1:5" x14ac:dyDescent="0.2">
      <c r="A637" t="str">
        <v>Glenville</v>
      </c>
      <c r="B637">
        <v>0</v>
      </c>
      <c r="C637" t="str">
        <v>Ky.Burdick</v>
      </c>
      <c r="D637">
        <v>0</v>
      </c>
      <c r="E637">
        <f>COUNTIFS(Table1[Team], A637, Table1[Batting_Spot], B637, Table1[Player], C637, Table1[Last5_Flag], D637)</f>
        <v>0</v>
      </c>
    </row>
    <row r="638" spans="1:5" x14ac:dyDescent="0.2">
      <c r="A638" t="str">
        <v>Concord</v>
      </c>
      <c r="B638">
        <v>1</v>
      </c>
      <c r="C638" t="str">
        <v>K.Morgan</v>
      </c>
      <c r="D638">
        <v>0</v>
      </c>
      <c r="E638">
        <f>COUNTIFS(Table1[Team], A638, Table1[Batting_Spot], B638, Table1[Player], C638, Table1[Last5_Flag], D638)</f>
        <v>22</v>
      </c>
    </row>
    <row r="639" spans="1:5" x14ac:dyDescent="0.2">
      <c r="A639" t="str">
        <v>Concord</v>
      </c>
      <c r="B639">
        <v>2</v>
      </c>
      <c r="C639" t="str">
        <v>B.Jamerson</v>
      </c>
      <c r="D639">
        <v>0</v>
      </c>
      <c r="E639">
        <f>COUNTIFS(Table1[Team], A639, Table1[Batting_Spot], B639, Table1[Player], C639, Table1[Last5_Flag], D639)</f>
        <v>6</v>
      </c>
    </row>
    <row r="640" spans="1:5" x14ac:dyDescent="0.2">
      <c r="A640" t="str">
        <v>Concord</v>
      </c>
      <c r="B640">
        <v>3</v>
      </c>
      <c r="C640" t="str">
        <v>A.Giles</v>
      </c>
      <c r="D640">
        <v>0</v>
      </c>
      <c r="E640">
        <f>COUNTIFS(Table1[Team], A640, Table1[Batting_Spot], B640, Table1[Player], C640, Table1[Last5_Flag], D640)</f>
        <v>17</v>
      </c>
    </row>
    <row r="641" spans="1:5" x14ac:dyDescent="0.2">
      <c r="A641" t="str">
        <v>Concord</v>
      </c>
      <c r="B641">
        <v>4</v>
      </c>
      <c r="C641" t="str">
        <v>L.Lewis</v>
      </c>
      <c r="D641">
        <v>0</v>
      </c>
      <c r="E641">
        <f>COUNTIFS(Table1[Team], A641, Table1[Batting_Spot], B641, Table1[Player], C641, Table1[Last5_Flag], D641)</f>
        <v>7</v>
      </c>
    </row>
    <row r="642" spans="1:5" x14ac:dyDescent="0.2">
      <c r="A642" t="str">
        <v>Concord</v>
      </c>
      <c r="B642">
        <v>5</v>
      </c>
      <c r="C642" t="str">
        <v>M.Gleason</v>
      </c>
      <c r="D642">
        <v>0</v>
      </c>
      <c r="E642">
        <f>COUNTIFS(Table1[Team], A642, Table1[Batting_Spot], B642, Table1[Player], C642, Table1[Last5_Flag], D642)</f>
        <v>2</v>
      </c>
    </row>
    <row r="643" spans="1:5" x14ac:dyDescent="0.2">
      <c r="A643" t="str">
        <v>Concord</v>
      </c>
      <c r="B643">
        <v>6</v>
      </c>
      <c r="C643" t="str">
        <v>M.Hollis</v>
      </c>
      <c r="D643">
        <v>0</v>
      </c>
      <c r="E643">
        <f>COUNTIFS(Table1[Team], A643, Table1[Batting_Spot], B643, Table1[Player], C643, Table1[Last5_Flag], D643)</f>
        <v>4</v>
      </c>
    </row>
    <row r="644" spans="1:5" x14ac:dyDescent="0.2">
      <c r="A644" t="str">
        <v>Concord</v>
      </c>
      <c r="B644">
        <v>0</v>
      </c>
      <c r="C644" t="str">
        <v>M.Gregory</v>
      </c>
      <c r="D644">
        <v>0</v>
      </c>
      <c r="E644">
        <f>COUNTIFS(Table1[Team], A644, Table1[Batting_Spot], B644, Table1[Player], C644, Table1[Last5_Flag], D644)</f>
        <v>0</v>
      </c>
    </row>
    <row r="645" spans="1:5" x14ac:dyDescent="0.2">
      <c r="A645" t="str">
        <v>Concord</v>
      </c>
      <c r="B645">
        <v>7</v>
      </c>
      <c r="C645" t="str">
        <v>K.Sholter</v>
      </c>
      <c r="D645">
        <v>0</v>
      </c>
      <c r="E645">
        <f>COUNTIFS(Table1[Team], A645, Table1[Batting_Spot], B645, Table1[Player], C645, Table1[Last5_Flag], D645)</f>
        <v>4</v>
      </c>
    </row>
    <row r="646" spans="1:5" x14ac:dyDescent="0.2">
      <c r="A646" t="str">
        <v>Concord</v>
      </c>
      <c r="B646">
        <v>0</v>
      </c>
      <c r="C646" t="str">
        <v>S.Brehm</v>
      </c>
      <c r="D646">
        <v>0</v>
      </c>
      <c r="E646">
        <f>COUNTIFS(Table1[Team], A646, Table1[Batting_Spot], B646, Table1[Player], C646, Table1[Last5_Flag], D646)</f>
        <v>0</v>
      </c>
    </row>
    <row r="647" spans="1:5" x14ac:dyDescent="0.2">
      <c r="A647" t="str">
        <v>Concord</v>
      </c>
      <c r="B647">
        <v>8</v>
      </c>
      <c r="C647" t="str">
        <v>G.Dodson</v>
      </c>
      <c r="D647">
        <v>0</v>
      </c>
      <c r="E647">
        <f>COUNTIFS(Table1[Team], A647, Table1[Batting_Spot], B647, Table1[Player], C647, Table1[Last5_Flag], D647)</f>
        <v>1</v>
      </c>
    </row>
    <row r="648" spans="1:5" x14ac:dyDescent="0.2">
      <c r="A648" t="str">
        <v>Concord</v>
      </c>
      <c r="B648">
        <v>8</v>
      </c>
      <c r="C648" t="str">
        <v>H.Niten</v>
      </c>
      <c r="D648">
        <v>0</v>
      </c>
      <c r="E648">
        <f>COUNTIFS(Table1[Team], A648, Table1[Batting_Spot], B648, Table1[Player], C648, Table1[Last5_Flag], D648)</f>
        <v>2</v>
      </c>
    </row>
    <row r="649" spans="1:5" x14ac:dyDescent="0.2">
      <c r="A649" t="str">
        <v>Concord</v>
      </c>
      <c r="B649">
        <v>9</v>
      </c>
      <c r="C649" t="str">
        <v>K.McCord</v>
      </c>
      <c r="D649">
        <v>0</v>
      </c>
      <c r="E649">
        <f>COUNTIFS(Table1[Team], A649, Table1[Batting_Spot], B649, Table1[Player], C649, Table1[Last5_Flag], D649)</f>
        <v>3</v>
      </c>
    </row>
    <row r="650" spans="1:5" x14ac:dyDescent="0.2">
      <c r="A650" t="str">
        <v>Glenville</v>
      </c>
      <c r="B650">
        <v>1</v>
      </c>
      <c r="C650" t="str">
        <v>Z.Seda</v>
      </c>
      <c r="D650">
        <v>0</v>
      </c>
      <c r="E650">
        <f>COUNTIFS(Table1[Team], A650, Table1[Batting_Spot], B650, Table1[Player], C650, Table1[Last5_Flag], D650)</f>
        <v>15</v>
      </c>
    </row>
    <row r="651" spans="1:5" x14ac:dyDescent="0.2">
      <c r="A651" t="str">
        <v>Glenville</v>
      </c>
      <c r="B651">
        <v>2</v>
      </c>
      <c r="C651" t="str">
        <v>S.McDaniels</v>
      </c>
      <c r="D651">
        <v>0</v>
      </c>
      <c r="E651">
        <f>COUNTIFS(Table1[Team], A651, Table1[Batting_Spot], B651, Table1[Player], C651, Table1[Last5_Flag], D651)</f>
        <v>22</v>
      </c>
    </row>
    <row r="652" spans="1:5" x14ac:dyDescent="0.2">
      <c r="A652" t="str">
        <v>Glenville</v>
      </c>
      <c r="B652">
        <v>3</v>
      </c>
      <c r="C652" t="str">
        <v>D.Warnick</v>
      </c>
      <c r="D652">
        <v>0</v>
      </c>
      <c r="E652">
        <f>COUNTIFS(Table1[Team], A652, Table1[Batting_Spot], B652, Table1[Player], C652, Table1[Last5_Flag], D652)</f>
        <v>17</v>
      </c>
    </row>
    <row r="653" spans="1:5" x14ac:dyDescent="0.2">
      <c r="A653" t="str">
        <v>Glenville</v>
      </c>
      <c r="B653">
        <v>4</v>
      </c>
      <c r="C653" t="str">
        <v>H.Howe</v>
      </c>
      <c r="D653">
        <v>0</v>
      </c>
      <c r="E653">
        <f>COUNTIFS(Table1[Team], A653, Table1[Batting_Spot], B653, Table1[Player], C653, Table1[Last5_Flag], D653)</f>
        <v>9</v>
      </c>
    </row>
    <row r="654" spans="1:5" x14ac:dyDescent="0.2">
      <c r="A654" t="str">
        <v>Glenville</v>
      </c>
      <c r="B654">
        <v>0</v>
      </c>
      <c r="C654" t="str">
        <v>A.Hicks</v>
      </c>
      <c r="D654">
        <v>0</v>
      </c>
      <c r="E654">
        <f>COUNTIFS(Table1[Team], A654, Table1[Batting_Spot], B654, Table1[Player], C654, Table1[Last5_Flag], D654)</f>
        <v>0</v>
      </c>
    </row>
    <row r="655" spans="1:5" x14ac:dyDescent="0.2">
      <c r="A655" t="str">
        <v>Glenville</v>
      </c>
      <c r="B655">
        <v>5</v>
      </c>
      <c r="C655" t="str">
        <v>E.Nolan</v>
      </c>
      <c r="D655">
        <v>0</v>
      </c>
      <c r="E655">
        <f>COUNTIFS(Table1[Team], A655, Table1[Batting_Spot], B655, Table1[Player], C655, Table1[Last5_Flag], D655)</f>
        <v>5</v>
      </c>
    </row>
    <row r="656" spans="1:5" x14ac:dyDescent="0.2">
      <c r="A656" t="str">
        <v>Glenville</v>
      </c>
      <c r="B656">
        <v>0</v>
      </c>
      <c r="C656" t="str">
        <v>E.Lilly</v>
      </c>
      <c r="D656">
        <v>0</v>
      </c>
      <c r="E656">
        <f>COUNTIFS(Table1[Team], A656, Table1[Batting_Spot], B656, Table1[Player], C656, Table1[Last5_Flag], D656)</f>
        <v>0</v>
      </c>
    </row>
    <row r="657" spans="1:5" x14ac:dyDescent="0.2">
      <c r="A657" t="str">
        <v>Glenville</v>
      </c>
      <c r="B657">
        <v>6</v>
      </c>
      <c r="C657" t="str">
        <v>A.Howard</v>
      </c>
      <c r="D657">
        <v>0</v>
      </c>
      <c r="E657">
        <f>COUNTIFS(Table1[Team], A657, Table1[Batting_Spot], B657, Table1[Player], C657, Table1[Last5_Flag], D657)</f>
        <v>8</v>
      </c>
    </row>
    <row r="658" spans="1:5" x14ac:dyDescent="0.2">
      <c r="A658" t="str">
        <v>Glenville</v>
      </c>
      <c r="B658">
        <v>6</v>
      </c>
      <c r="C658" t="str">
        <v>R.Hensel</v>
      </c>
      <c r="D658">
        <v>0</v>
      </c>
      <c r="E658">
        <f>COUNTIFS(Table1[Team], A658, Table1[Batting_Spot], B658, Table1[Player], C658, Table1[Last5_Flag], D658)</f>
        <v>1</v>
      </c>
    </row>
    <row r="659" spans="1:5" x14ac:dyDescent="0.2">
      <c r="A659" t="str">
        <v>Glenville</v>
      </c>
      <c r="B659">
        <v>7</v>
      </c>
      <c r="C659" t="str">
        <v>F.Yoho</v>
      </c>
      <c r="D659">
        <v>0</v>
      </c>
      <c r="E659">
        <f>COUNTIFS(Table1[Team], A659, Table1[Batting_Spot], B659, Table1[Player], C659, Table1[Last5_Flag], D659)</f>
        <v>7</v>
      </c>
    </row>
    <row r="660" spans="1:5" x14ac:dyDescent="0.2">
      <c r="A660" t="str">
        <v>Glenville</v>
      </c>
      <c r="B660">
        <v>0</v>
      </c>
      <c r="C660" t="str">
        <v>K.Bradbury</v>
      </c>
      <c r="D660">
        <v>0</v>
      </c>
      <c r="E660">
        <f>COUNTIFS(Table1[Team], A660, Table1[Batting_Spot], B660, Table1[Player], C660, Table1[Last5_Flag], D660)</f>
        <v>0</v>
      </c>
    </row>
    <row r="661" spans="1:5" x14ac:dyDescent="0.2">
      <c r="A661" t="str">
        <v>Glenville</v>
      </c>
      <c r="B661">
        <v>8</v>
      </c>
      <c r="C661" t="str">
        <v>E.McLean</v>
      </c>
      <c r="D661">
        <v>0</v>
      </c>
      <c r="E661">
        <f>COUNTIFS(Table1[Team], A661, Table1[Batting_Spot], B661, Table1[Player], C661, Table1[Last5_Flag], D661)</f>
        <v>19</v>
      </c>
    </row>
    <row r="662" spans="1:5" x14ac:dyDescent="0.2">
      <c r="A662" t="str">
        <v>Glenville</v>
      </c>
      <c r="B662">
        <v>9</v>
      </c>
      <c r="C662" t="str">
        <v>A.Hypes</v>
      </c>
      <c r="D662">
        <v>0</v>
      </c>
      <c r="E662">
        <f>COUNTIFS(Table1[Team], A662, Table1[Batting_Spot], B662, Table1[Player], C662, Table1[Last5_Flag], D662)</f>
        <v>4</v>
      </c>
    </row>
    <row r="663" spans="1:5" x14ac:dyDescent="0.2">
      <c r="A663" t="str">
        <v>Glenville</v>
      </c>
      <c r="B663">
        <v>9</v>
      </c>
      <c r="C663" t="str">
        <v>L.Burns</v>
      </c>
      <c r="D663">
        <v>0</v>
      </c>
      <c r="E663">
        <f>COUNTIFS(Table1[Team], A663, Table1[Batting_Spot], B663, Table1[Player], C663, Table1[Last5_Flag], D663)</f>
        <v>18</v>
      </c>
    </row>
    <row r="664" spans="1:5" x14ac:dyDescent="0.2">
      <c r="A664" t="str">
        <v>Glenville</v>
      </c>
      <c r="B664">
        <v>0</v>
      </c>
      <c r="C664" t="str">
        <v>M.Stump</v>
      </c>
      <c r="D664">
        <v>0</v>
      </c>
      <c r="E664">
        <f>COUNTIFS(Table1[Team], A664, Table1[Batting_Spot], B664, Table1[Player], C664, Table1[Last5_Flag], D664)</f>
        <v>0</v>
      </c>
    </row>
    <row r="665" spans="1:5" x14ac:dyDescent="0.2">
      <c r="A665" t="str">
        <v>Concord</v>
      </c>
      <c r="B665">
        <v>1</v>
      </c>
      <c r="C665" t="str">
        <v>K.Morgan</v>
      </c>
      <c r="D665">
        <v>0</v>
      </c>
      <c r="E665">
        <f>COUNTIFS(Table1[Team], A665, Table1[Batting_Spot], B665, Table1[Player], C665, Table1[Last5_Flag], D665)</f>
        <v>22</v>
      </c>
    </row>
    <row r="666" spans="1:5" x14ac:dyDescent="0.2">
      <c r="A666" t="str">
        <v>Concord</v>
      </c>
      <c r="B666">
        <v>2</v>
      </c>
      <c r="C666" t="str">
        <v>M.Gleason</v>
      </c>
      <c r="D666">
        <v>0</v>
      </c>
      <c r="E666">
        <f>COUNTIFS(Table1[Team], A666, Table1[Batting_Spot], B666, Table1[Player], C666, Table1[Last5_Flag], D666)</f>
        <v>1</v>
      </c>
    </row>
    <row r="667" spans="1:5" x14ac:dyDescent="0.2">
      <c r="A667" t="str">
        <v>Concord</v>
      </c>
      <c r="B667">
        <v>3</v>
      </c>
      <c r="C667" t="str">
        <v>K.Sholter</v>
      </c>
      <c r="D667">
        <v>0</v>
      </c>
      <c r="E667">
        <f>COUNTIFS(Table1[Team], A667, Table1[Batting_Spot], B667, Table1[Player], C667, Table1[Last5_Flag], D667)</f>
        <v>1</v>
      </c>
    </row>
    <row r="668" spans="1:5" x14ac:dyDescent="0.2">
      <c r="A668" t="str">
        <v>Concord</v>
      </c>
      <c r="B668">
        <v>4</v>
      </c>
      <c r="C668" t="str">
        <v>L.Lewis</v>
      </c>
      <c r="D668">
        <v>0</v>
      </c>
      <c r="E668">
        <f>COUNTIFS(Table1[Team], A668, Table1[Batting_Spot], B668, Table1[Player], C668, Table1[Last5_Flag], D668)</f>
        <v>7</v>
      </c>
    </row>
    <row r="669" spans="1:5" x14ac:dyDescent="0.2">
      <c r="A669" t="str">
        <v>Concord</v>
      </c>
      <c r="B669">
        <v>5</v>
      </c>
      <c r="C669" t="str">
        <v>M.Hollis</v>
      </c>
      <c r="D669">
        <v>0</v>
      </c>
      <c r="E669">
        <f>COUNTIFS(Table1[Team], A669, Table1[Batting_Spot], B669, Table1[Player], C669, Table1[Last5_Flag], D669)</f>
        <v>3</v>
      </c>
    </row>
    <row r="670" spans="1:5" x14ac:dyDescent="0.2">
      <c r="A670" t="str">
        <v>Concord</v>
      </c>
      <c r="B670">
        <v>0</v>
      </c>
      <c r="C670" t="str">
        <v>G.Dodson</v>
      </c>
      <c r="D670">
        <v>0</v>
      </c>
      <c r="E670">
        <f>COUNTIFS(Table1[Team], A670, Table1[Batting_Spot], B670, Table1[Player], C670, Table1[Last5_Flag], D670)</f>
        <v>0</v>
      </c>
    </row>
    <row r="671" spans="1:5" x14ac:dyDescent="0.2">
      <c r="A671" t="str">
        <v>Concord</v>
      </c>
      <c r="B671">
        <v>6</v>
      </c>
      <c r="C671" t="str">
        <v>A.Giles</v>
      </c>
      <c r="D671">
        <v>0</v>
      </c>
      <c r="E671">
        <f>COUNTIFS(Table1[Team], A671, Table1[Batting_Spot], B671, Table1[Player], C671, Table1[Last5_Flag], D671)</f>
        <v>4</v>
      </c>
    </row>
    <row r="672" spans="1:5" x14ac:dyDescent="0.2">
      <c r="A672" t="str">
        <v>Concord</v>
      </c>
      <c r="B672">
        <v>7</v>
      </c>
      <c r="C672" t="str">
        <v>B.Jamerson</v>
      </c>
      <c r="D672">
        <v>0</v>
      </c>
      <c r="E672">
        <f>COUNTIFS(Table1[Team], A672, Table1[Batting_Spot], B672, Table1[Player], C672, Table1[Last5_Flag], D672)</f>
        <v>1</v>
      </c>
    </row>
    <row r="673" spans="1:5" x14ac:dyDescent="0.2">
      <c r="A673" t="str">
        <v>Concord</v>
      </c>
      <c r="B673">
        <v>8</v>
      </c>
      <c r="C673" t="str">
        <v>H.Niten</v>
      </c>
      <c r="D673">
        <v>0</v>
      </c>
      <c r="E673">
        <f>COUNTIFS(Table1[Team], A673, Table1[Batting_Spot], B673, Table1[Player], C673, Table1[Last5_Flag], D673)</f>
        <v>2</v>
      </c>
    </row>
    <row r="674" spans="1:5" x14ac:dyDescent="0.2">
      <c r="A674" t="str">
        <v>Concord</v>
      </c>
      <c r="B674">
        <v>0</v>
      </c>
      <c r="C674" t="str">
        <v>S.Brehm</v>
      </c>
      <c r="D674">
        <v>0</v>
      </c>
      <c r="E674">
        <f>COUNTIFS(Table1[Team], A674, Table1[Batting_Spot], B674, Table1[Player], C674, Table1[Last5_Flag], D674)</f>
        <v>0</v>
      </c>
    </row>
    <row r="675" spans="1:5" x14ac:dyDescent="0.2">
      <c r="A675" t="str">
        <v>Concord</v>
      </c>
      <c r="B675">
        <v>9</v>
      </c>
      <c r="C675" t="str">
        <v>K.McCord</v>
      </c>
      <c r="D675">
        <v>0</v>
      </c>
      <c r="E675">
        <f>COUNTIFS(Table1[Team], A675, Table1[Batting_Spot], B675, Table1[Player], C675, Table1[Last5_Flag], D675)</f>
        <v>3</v>
      </c>
    </row>
    <row r="676" spans="1:5" x14ac:dyDescent="0.2">
      <c r="A676" t="str">
        <v>Concord</v>
      </c>
      <c r="B676">
        <v>0</v>
      </c>
      <c r="C676" t="str">
        <v>R.Hintz</v>
      </c>
      <c r="D676">
        <v>0</v>
      </c>
      <c r="E676">
        <f>COUNTIFS(Table1[Team], A676, Table1[Batting_Spot], B676, Table1[Player], C676, Table1[Last5_Flag], D676)</f>
        <v>0</v>
      </c>
    </row>
    <row r="677" spans="1:5" x14ac:dyDescent="0.2">
      <c r="A677" t="str">
        <v>WVSU</v>
      </c>
      <c r="B677">
        <v>1</v>
      </c>
      <c r="C677" t="str">
        <v>K.Price</v>
      </c>
      <c r="D677">
        <v>0</v>
      </c>
      <c r="E677">
        <f>COUNTIFS(Table1[Team], A677, Table1[Batting_Spot], B677, Table1[Player], C677, Table1[Last5_Flag], D677)</f>
        <v>16</v>
      </c>
    </row>
    <row r="678" spans="1:5" x14ac:dyDescent="0.2">
      <c r="A678" t="str">
        <v>WVSU</v>
      </c>
      <c r="B678">
        <v>2</v>
      </c>
      <c r="C678" t="str">
        <v>G.Sloan-Lebron</v>
      </c>
      <c r="D678">
        <v>0</v>
      </c>
      <c r="E678">
        <f>COUNTIFS(Table1[Team], A678, Table1[Batting_Spot], B678, Table1[Player], C678, Table1[Last5_Flag], D678)</f>
        <v>8</v>
      </c>
    </row>
    <row r="679" spans="1:5" x14ac:dyDescent="0.2">
      <c r="A679" t="str">
        <v>WVSU</v>
      </c>
      <c r="B679">
        <v>3</v>
      </c>
      <c r="C679" t="str">
        <v>C.Moore</v>
      </c>
      <c r="D679">
        <v>0</v>
      </c>
      <c r="E679">
        <f>COUNTIFS(Table1[Team], A679, Table1[Batting_Spot], B679, Table1[Player], C679, Table1[Last5_Flag], D679)</f>
        <v>10</v>
      </c>
    </row>
    <row r="680" spans="1:5" x14ac:dyDescent="0.2">
      <c r="A680" t="str">
        <v>WVSU</v>
      </c>
      <c r="B680">
        <v>4</v>
      </c>
      <c r="C680" t="str">
        <v>S.Shamblin</v>
      </c>
      <c r="D680">
        <v>0</v>
      </c>
      <c r="E680">
        <f>COUNTIFS(Table1[Team], A680, Table1[Batting_Spot], B680, Table1[Player], C680, Table1[Last5_Flag], D680)</f>
        <v>3</v>
      </c>
    </row>
    <row r="681" spans="1:5" x14ac:dyDescent="0.2">
      <c r="A681" t="str">
        <v>WVSU</v>
      </c>
      <c r="B681">
        <v>5</v>
      </c>
      <c r="C681" t="str">
        <v>E.Bechtel</v>
      </c>
      <c r="D681">
        <v>0</v>
      </c>
      <c r="E681">
        <f>COUNTIFS(Table1[Team], A681, Table1[Batting_Spot], B681, Table1[Player], C681, Table1[Last5_Flag], D681)</f>
        <v>12</v>
      </c>
    </row>
    <row r="682" spans="1:5" x14ac:dyDescent="0.2">
      <c r="A682" t="str">
        <v>WVSU</v>
      </c>
      <c r="B682">
        <v>6</v>
      </c>
      <c r="C682" t="str">
        <v>B.Christian</v>
      </c>
      <c r="D682">
        <v>0</v>
      </c>
      <c r="E682">
        <f>COUNTIFS(Table1[Team], A682, Table1[Batting_Spot], B682, Table1[Player], C682, Table1[Last5_Flag], D682)</f>
        <v>1</v>
      </c>
    </row>
    <row r="683" spans="1:5" x14ac:dyDescent="0.2">
      <c r="A683" t="str">
        <v>WVSU</v>
      </c>
      <c r="B683">
        <v>6</v>
      </c>
      <c r="C683" t="str">
        <v>O.Bell</v>
      </c>
      <c r="D683">
        <v>0</v>
      </c>
      <c r="E683">
        <f>COUNTIFS(Table1[Team], A683, Table1[Batting_Spot], B683, Table1[Player], C683, Table1[Last5_Flag], D683)</f>
        <v>2</v>
      </c>
    </row>
    <row r="684" spans="1:5" x14ac:dyDescent="0.2">
      <c r="A684" t="str">
        <v>WVSU</v>
      </c>
      <c r="B684">
        <v>7</v>
      </c>
      <c r="C684" t="str">
        <v>C.Cummings</v>
      </c>
      <c r="D684">
        <v>0</v>
      </c>
      <c r="E684">
        <f>COUNTIFS(Table1[Team], A684, Table1[Batting_Spot], B684, Table1[Player], C684, Table1[Last5_Flag], D684)</f>
        <v>2</v>
      </c>
    </row>
    <row r="685" spans="1:5" x14ac:dyDescent="0.2">
      <c r="A685" t="str">
        <v>WVSU</v>
      </c>
      <c r="B685">
        <v>8</v>
      </c>
      <c r="C685" t="str">
        <v>E.Hoffman</v>
      </c>
      <c r="D685">
        <v>0</v>
      </c>
      <c r="E685">
        <f>COUNTIFS(Table1[Team], A685, Table1[Batting_Spot], B685, Table1[Player], C685, Table1[Last5_Flag], D685)</f>
        <v>3</v>
      </c>
    </row>
    <row r="686" spans="1:5" x14ac:dyDescent="0.2">
      <c r="A686" t="str">
        <v>WVSU</v>
      </c>
      <c r="B686">
        <v>8</v>
      </c>
      <c r="C686" t="str">
        <v>A.Contreras</v>
      </c>
      <c r="D686">
        <v>0</v>
      </c>
      <c r="E686">
        <f>COUNTIFS(Table1[Team], A686, Table1[Batting_Spot], B686, Table1[Player], C686, Table1[Last5_Flag], D686)</f>
        <v>3</v>
      </c>
    </row>
    <row r="687" spans="1:5" x14ac:dyDescent="0.2">
      <c r="A687" t="str">
        <v>WVSU</v>
      </c>
      <c r="B687">
        <v>9</v>
      </c>
      <c r="C687" t="str">
        <v>C.Treadway</v>
      </c>
      <c r="D687">
        <v>0</v>
      </c>
      <c r="E687">
        <f>COUNTIFS(Table1[Team], A687, Table1[Batting_Spot], B687, Table1[Player], C687, Table1[Last5_Flag], D687)</f>
        <v>2</v>
      </c>
    </row>
    <row r="688" spans="1:5" x14ac:dyDescent="0.2">
      <c r="A688" t="str">
        <v>WVSU</v>
      </c>
      <c r="B688">
        <v>9</v>
      </c>
      <c r="C688" t="str">
        <v>E.Sigmon</v>
      </c>
      <c r="D688">
        <v>0</v>
      </c>
      <c r="E688">
        <f>COUNTIFS(Table1[Team], A688, Table1[Batting_Spot], B688, Table1[Player], C688, Table1[Last5_Flag], D688)</f>
        <v>8</v>
      </c>
    </row>
    <row r="689" spans="1:5" x14ac:dyDescent="0.2">
      <c r="A689" t="str">
        <v>WVSU</v>
      </c>
      <c r="B689">
        <v>0</v>
      </c>
      <c r="C689" t="str">
        <v>A.Hill</v>
      </c>
      <c r="D689">
        <v>0</v>
      </c>
      <c r="E689">
        <f>COUNTIFS(Table1[Team], A689, Table1[Batting_Spot], B689, Table1[Player], C689, Table1[Last5_Flag], D689)</f>
        <v>0</v>
      </c>
    </row>
    <row r="690" spans="1:5" x14ac:dyDescent="0.2">
      <c r="A690" t="str">
        <v>WVSU</v>
      </c>
      <c r="B690">
        <v>0</v>
      </c>
      <c r="C690" t="str">
        <v>A.Green</v>
      </c>
      <c r="D690">
        <v>0</v>
      </c>
      <c r="E690">
        <f>COUNTIFS(Table1[Team], A690, Table1[Batting_Spot], B690, Table1[Player], C690, Table1[Last5_Flag], D690)</f>
        <v>0</v>
      </c>
    </row>
    <row r="691" spans="1:5" x14ac:dyDescent="0.2">
      <c r="A691" t="str">
        <v>WVSU</v>
      </c>
      <c r="B691">
        <v>0</v>
      </c>
      <c r="C691" t="str">
        <v>A.Hall</v>
      </c>
      <c r="D691">
        <v>0</v>
      </c>
      <c r="E691">
        <f>COUNTIFS(Table1[Team], A691, Table1[Batting_Spot], B691, Table1[Player], C691, Table1[Last5_Flag], D691)</f>
        <v>0</v>
      </c>
    </row>
    <row r="692" spans="1:5" x14ac:dyDescent="0.2">
      <c r="A692" t="str">
        <v>WVWC</v>
      </c>
      <c r="B692">
        <v>1</v>
      </c>
      <c r="C692" t="str">
        <v>J.Riley</v>
      </c>
      <c r="D692">
        <v>0</v>
      </c>
      <c r="E692">
        <f>COUNTIFS(Table1[Team], A692, Table1[Batting_Spot], B692, Table1[Player], C692, Table1[Last5_Flag], D692)</f>
        <v>22</v>
      </c>
    </row>
    <row r="693" spans="1:5" x14ac:dyDescent="0.2">
      <c r="A693" t="str">
        <v>WVWC</v>
      </c>
      <c r="B693">
        <v>2</v>
      </c>
      <c r="C693" t="str">
        <v>L.Hague</v>
      </c>
      <c r="D693">
        <v>0</v>
      </c>
      <c r="E693">
        <f>COUNTIFS(Table1[Team], A693, Table1[Batting_Spot], B693, Table1[Player], C693, Table1[Last5_Flag], D693)</f>
        <v>22</v>
      </c>
    </row>
    <row r="694" spans="1:5" x14ac:dyDescent="0.2">
      <c r="A694" t="str">
        <v>WVWC</v>
      </c>
      <c r="B694">
        <v>3</v>
      </c>
      <c r="C694" t="str">
        <v>G.Arnold</v>
      </c>
      <c r="D694">
        <v>0</v>
      </c>
      <c r="E694">
        <f>COUNTIFS(Table1[Team], A694, Table1[Batting_Spot], B694, Table1[Player], C694, Table1[Last5_Flag], D694)</f>
        <v>9</v>
      </c>
    </row>
    <row r="695" spans="1:5" x14ac:dyDescent="0.2">
      <c r="A695" t="str">
        <v>WVWC</v>
      </c>
      <c r="B695">
        <v>4</v>
      </c>
      <c r="C695" t="str">
        <v>M.Austra</v>
      </c>
      <c r="D695">
        <v>0</v>
      </c>
      <c r="E695">
        <f>COUNTIFS(Table1[Team], A695, Table1[Batting_Spot], B695, Table1[Player], C695, Table1[Last5_Flag], D695)</f>
        <v>4</v>
      </c>
    </row>
    <row r="696" spans="1:5" x14ac:dyDescent="0.2">
      <c r="A696" t="str">
        <v>WVWC</v>
      </c>
      <c r="B696">
        <v>0</v>
      </c>
      <c r="C696" t="str">
        <v>A.Borello</v>
      </c>
      <c r="D696">
        <v>0</v>
      </c>
      <c r="E696">
        <f>COUNTIFS(Table1[Team], A696, Table1[Batting_Spot], B696, Table1[Player], C696, Table1[Last5_Flag], D696)</f>
        <v>0</v>
      </c>
    </row>
    <row r="697" spans="1:5" x14ac:dyDescent="0.2">
      <c r="A697" t="str">
        <v>WVWC</v>
      </c>
      <c r="B697">
        <v>4</v>
      </c>
      <c r="C697" t="str">
        <v>K.Vance</v>
      </c>
      <c r="D697">
        <v>0</v>
      </c>
      <c r="E697">
        <f>COUNTIFS(Table1[Team], A697, Table1[Batting_Spot], B697, Table1[Player], C697, Table1[Last5_Flag], D697)</f>
        <v>1</v>
      </c>
    </row>
    <row r="698" spans="1:5" x14ac:dyDescent="0.2">
      <c r="A698" t="str">
        <v>WVWC</v>
      </c>
      <c r="B698">
        <v>5</v>
      </c>
      <c r="C698" t="str">
        <v>R.Winn</v>
      </c>
      <c r="D698">
        <v>0</v>
      </c>
      <c r="E698">
        <f>COUNTIFS(Table1[Team], A698, Table1[Batting_Spot], B698, Table1[Player], C698, Table1[Last5_Flag], D698)</f>
        <v>3</v>
      </c>
    </row>
    <row r="699" spans="1:5" x14ac:dyDescent="0.2">
      <c r="A699" t="str">
        <v>WVWC</v>
      </c>
      <c r="B699">
        <v>6</v>
      </c>
      <c r="C699" t="str">
        <v>J.Fix</v>
      </c>
      <c r="D699">
        <v>0</v>
      </c>
      <c r="E699">
        <f>COUNTIFS(Table1[Team], A699, Table1[Batting_Spot], B699, Table1[Player], C699, Table1[Last5_Flag], D699)</f>
        <v>2</v>
      </c>
    </row>
    <row r="700" spans="1:5" x14ac:dyDescent="0.2">
      <c r="A700" t="str">
        <v>WVWC</v>
      </c>
      <c r="B700">
        <v>7</v>
      </c>
      <c r="C700" t="str">
        <v>E.Putman</v>
      </c>
      <c r="D700">
        <v>0</v>
      </c>
      <c r="E700">
        <f>COUNTIFS(Table1[Team], A700, Table1[Batting_Spot], B700, Table1[Player], C700, Table1[Last5_Flag], D700)</f>
        <v>9</v>
      </c>
    </row>
    <row r="701" spans="1:5" x14ac:dyDescent="0.2">
      <c r="A701" t="str">
        <v>WVWC</v>
      </c>
      <c r="B701">
        <v>8</v>
      </c>
      <c r="C701" t="str">
        <v>S.Lowen</v>
      </c>
      <c r="D701">
        <v>0</v>
      </c>
      <c r="E701">
        <f>COUNTIFS(Table1[Team], A701, Table1[Batting_Spot], B701, Table1[Player], C701, Table1[Last5_Flag], D701)</f>
        <v>5</v>
      </c>
    </row>
    <row r="702" spans="1:5" x14ac:dyDescent="0.2">
      <c r="A702" t="str">
        <v>WVWC</v>
      </c>
      <c r="B702">
        <v>8</v>
      </c>
      <c r="C702" t="str">
        <v>E.Fournier</v>
      </c>
      <c r="D702">
        <v>0</v>
      </c>
      <c r="E702">
        <f>COUNTIFS(Table1[Team], A702, Table1[Batting_Spot], B702, Table1[Player], C702, Table1[Last5_Flag], D702)</f>
        <v>2</v>
      </c>
    </row>
    <row r="703" spans="1:5" x14ac:dyDescent="0.2">
      <c r="A703" t="str">
        <v>WVWC</v>
      </c>
      <c r="B703">
        <v>9</v>
      </c>
      <c r="C703" t="str">
        <v>C.Cowan</v>
      </c>
      <c r="D703">
        <v>0</v>
      </c>
      <c r="E703">
        <f>COUNTIFS(Table1[Team], A703, Table1[Batting_Spot], B703, Table1[Player], C703, Table1[Last5_Flag], D703)</f>
        <v>14</v>
      </c>
    </row>
    <row r="704" spans="1:5" x14ac:dyDescent="0.2">
      <c r="A704" t="str">
        <v>WVWC</v>
      </c>
      <c r="B704">
        <v>0</v>
      </c>
      <c r="C704" t="str">
        <v>A.Orille</v>
      </c>
      <c r="D704">
        <v>0</v>
      </c>
      <c r="E704">
        <f>COUNTIFS(Table1[Team], A704, Table1[Batting_Spot], B704, Table1[Player], C704, Table1[Last5_Flag], D704)</f>
        <v>0</v>
      </c>
    </row>
    <row r="705" spans="1:5" x14ac:dyDescent="0.2">
      <c r="A705" t="str">
        <v>West Lib</v>
      </c>
      <c r="B705">
        <v>1</v>
      </c>
      <c r="C705" t="str">
        <v>A.Cook</v>
      </c>
      <c r="D705">
        <v>0</v>
      </c>
      <c r="E705">
        <f>COUNTIFS(Table1[Team], A705, Table1[Batting_Spot], B705, Table1[Player], C705, Table1[Last5_Flag], D705)</f>
        <v>4</v>
      </c>
    </row>
    <row r="706" spans="1:5" x14ac:dyDescent="0.2">
      <c r="A706" t="str">
        <v>West Lib</v>
      </c>
      <c r="B706">
        <v>1</v>
      </c>
      <c r="C706" t="str">
        <v>S.Reynolds</v>
      </c>
      <c r="D706">
        <v>0</v>
      </c>
      <c r="E706">
        <f>COUNTIFS(Table1[Team], A706, Table1[Batting_Spot], B706, Table1[Player], C706, Table1[Last5_Flag], D706)</f>
        <v>1</v>
      </c>
    </row>
    <row r="707" spans="1:5" x14ac:dyDescent="0.2">
      <c r="A707" t="str">
        <v>West Lib</v>
      </c>
      <c r="B707">
        <v>2</v>
      </c>
      <c r="C707" t="str">
        <v>J.Morr</v>
      </c>
      <c r="D707">
        <v>0</v>
      </c>
      <c r="E707">
        <f>COUNTIFS(Table1[Team], A707, Table1[Batting_Spot], B707, Table1[Player], C707, Table1[Last5_Flag], D707)</f>
        <v>2</v>
      </c>
    </row>
    <row r="708" spans="1:5" x14ac:dyDescent="0.2">
      <c r="A708" t="str">
        <v>West Lib</v>
      </c>
      <c r="B708">
        <v>2</v>
      </c>
      <c r="C708" t="str">
        <v>R.Bruce</v>
      </c>
      <c r="D708">
        <v>0</v>
      </c>
      <c r="E708">
        <f>COUNTIFS(Table1[Team], A708, Table1[Batting_Spot], B708, Table1[Player], C708, Table1[Last5_Flag], D708)</f>
        <v>1</v>
      </c>
    </row>
    <row r="709" spans="1:5" x14ac:dyDescent="0.2">
      <c r="A709" t="str">
        <v>West Lib</v>
      </c>
      <c r="B709">
        <v>3</v>
      </c>
      <c r="C709" t="str">
        <v>S.Simon</v>
      </c>
      <c r="D709">
        <v>0</v>
      </c>
      <c r="E709">
        <f>COUNTIFS(Table1[Team], A709, Table1[Batting_Spot], B709, Table1[Player], C709, Table1[Last5_Flag], D709)</f>
        <v>7</v>
      </c>
    </row>
    <row r="710" spans="1:5" x14ac:dyDescent="0.2">
      <c r="A710" t="str">
        <v>West Lib</v>
      </c>
      <c r="B710">
        <v>4</v>
      </c>
      <c r="C710" t="str">
        <v>K.Pettit</v>
      </c>
      <c r="D710">
        <v>0</v>
      </c>
      <c r="E710">
        <f>COUNTIFS(Table1[Team], A710, Table1[Batting_Spot], B710, Table1[Player], C710, Table1[Last5_Flag], D710)</f>
        <v>10</v>
      </c>
    </row>
    <row r="711" spans="1:5" x14ac:dyDescent="0.2">
      <c r="A711" t="str">
        <v>West Lib</v>
      </c>
      <c r="B711">
        <v>5</v>
      </c>
      <c r="C711" t="str">
        <v>J.Conrad</v>
      </c>
      <c r="D711">
        <v>0</v>
      </c>
      <c r="E711">
        <f>COUNTIFS(Table1[Team], A711, Table1[Batting_Spot], B711, Table1[Player], C711, Table1[Last5_Flag], D711)</f>
        <v>2</v>
      </c>
    </row>
    <row r="712" spans="1:5" x14ac:dyDescent="0.2">
      <c r="A712" t="str">
        <v>West Lib</v>
      </c>
      <c r="B712">
        <v>6</v>
      </c>
      <c r="C712" t="str">
        <v>I.McKee</v>
      </c>
      <c r="D712">
        <v>0</v>
      </c>
      <c r="E712">
        <f>COUNTIFS(Table1[Team], A712, Table1[Batting_Spot], B712, Table1[Player], C712, Table1[Last5_Flag], D712)</f>
        <v>1</v>
      </c>
    </row>
    <row r="713" spans="1:5" x14ac:dyDescent="0.2">
      <c r="A713" t="str">
        <v>West Lib</v>
      </c>
      <c r="B713">
        <v>0</v>
      </c>
      <c r="C713" t="str">
        <v>D.Deitrick</v>
      </c>
      <c r="D713">
        <v>0</v>
      </c>
      <c r="E713">
        <f>COUNTIFS(Table1[Team], A713, Table1[Batting_Spot], B713, Table1[Player], C713, Table1[Last5_Flag], D713)</f>
        <v>0</v>
      </c>
    </row>
    <row r="714" spans="1:5" x14ac:dyDescent="0.2">
      <c r="A714" t="str">
        <v>West Lib</v>
      </c>
      <c r="B714">
        <v>0</v>
      </c>
      <c r="C714" t="str">
        <v>R.Ward</v>
      </c>
      <c r="D714">
        <v>0</v>
      </c>
      <c r="E714">
        <f>COUNTIFS(Table1[Team], A714, Table1[Batting_Spot], B714, Table1[Player], C714, Table1[Last5_Flag], D714)</f>
        <v>0</v>
      </c>
    </row>
    <row r="715" spans="1:5" x14ac:dyDescent="0.2">
      <c r="A715" t="str">
        <v>West Lib</v>
      </c>
      <c r="B715">
        <v>0</v>
      </c>
      <c r="C715" t="str">
        <v>S.Harris</v>
      </c>
      <c r="D715">
        <v>0</v>
      </c>
      <c r="E715">
        <f>COUNTIFS(Table1[Team], A715, Table1[Batting_Spot], B715, Table1[Player], C715, Table1[Last5_Flag], D715)</f>
        <v>0</v>
      </c>
    </row>
    <row r="716" spans="1:5" x14ac:dyDescent="0.2">
      <c r="A716" t="str">
        <v>West Lib</v>
      </c>
      <c r="B716">
        <v>7</v>
      </c>
      <c r="C716" t="str">
        <v>A.Tapman</v>
      </c>
      <c r="D716">
        <v>0</v>
      </c>
      <c r="E716">
        <f>COUNTIFS(Table1[Team], A716, Table1[Batting_Spot], B716, Table1[Player], C716, Table1[Last5_Flag], D716)</f>
        <v>1</v>
      </c>
    </row>
    <row r="717" spans="1:5" x14ac:dyDescent="0.2">
      <c r="A717" t="str">
        <v>West Lib</v>
      </c>
      <c r="B717">
        <v>0</v>
      </c>
      <c r="C717" t="str">
        <v>R.Mangold</v>
      </c>
      <c r="D717">
        <v>0</v>
      </c>
      <c r="E717">
        <f>COUNTIFS(Table1[Team], A717, Table1[Batting_Spot], B717, Table1[Player], C717, Table1[Last5_Flag], D717)</f>
        <v>0</v>
      </c>
    </row>
    <row r="718" spans="1:5" x14ac:dyDescent="0.2">
      <c r="A718" t="str">
        <v>West Lib</v>
      </c>
      <c r="B718">
        <v>7</v>
      </c>
      <c r="C718" t="str">
        <v>A.Davis</v>
      </c>
      <c r="D718">
        <v>0</v>
      </c>
      <c r="E718">
        <f>COUNTIFS(Table1[Team], A718, Table1[Batting_Spot], B718, Table1[Player], C718, Table1[Last5_Flag], D718)</f>
        <v>1</v>
      </c>
    </row>
    <row r="719" spans="1:5" x14ac:dyDescent="0.2">
      <c r="A719" t="str">
        <v>West Lib</v>
      </c>
      <c r="B719">
        <v>0</v>
      </c>
      <c r="C719" t="str">
        <v>A.Heidersch</v>
      </c>
      <c r="D719">
        <v>0</v>
      </c>
      <c r="E719">
        <f>COUNTIFS(Table1[Team], A719, Table1[Batting_Spot], B719, Table1[Player], C719, Table1[Last5_Flag], D719)</f>
        <v>0</v>
      </c>
    </row>
    <row r="720" spans="1:5" x14ac:dyDescent="0.2">
      <c r="A720" t="str">
        <v>West Lib</v>
      </c>
      <c r="B720">
        <v>8</v>
      </c>
      <c r="C720" t="str">
        <v>F.Randolph</v>
      </c>
      <c r="D720">
        <v>0</v>
      </c>
      <c r="E720">
        <f>COUNTIFS(Table1[Team], A720, Table1[Batting_Spot], B720, Table1[Player], C720, Table1[Last5_Flag], D720)</f>
        <v>1</v>
      </c>
    </row>
    <row r="721" spans="1:5" x14ac:dyDescent="0.2">
      <c r="A721" t="str">
        <v>West Lib</v>
      </c>
      <c r="B721">
        <v>8</v>
      </c>
      <c r="C721" t="str">
        <v>C.Woody</v>
      </c>
      <c r="D721">
        <v>0</v>
      </c>
      <c r="E721">
        <f>COUNTIFS(Table1[Team], A721, Table1[Batting_Spot], B721, Table1[Player], C721, Table1[Last5_Flag], D721)</f>
        <v>3</v>
      </c>
    </row>
    <row r="722" spans="1:5" x14ac:dyDescent="0.2">
      <c r="A722" t="str">
        <v>West Lib</v>
      </c>
      <c r="B722">
        <v>9</v>
      </c>
      <c r="C722" t="str">
        <v>P.Tucker</v>
      </c>
      <c r="D722">
        <v>0</v>
      </c>
      <c r="E722">
        <f>COUNTIFS(Table1[Team], A722, Table1[Batting_Spot], B722, Table1[Player], C722, Table1[Last5_Flag], D722)</f>
        <v>9</v>
      </c>
    </row>
    <row r="723" spans="1:5" x14ac:dyDescent="0.2">
      <c r="A723" t="str">
        <v>West Lib</v>
      </c>
      <c r="B723">
        <v>9</v>
      </c>
      <c r="C723" t="str">
        <v>O.Munoz</v>
      </c>
      <c r="D723">
        <v>0</v>
      </c>
      <c r="E723">
        <f>COUNTIFS(Table1[Team], A723, Table1[Batting_Spot], B723, Table1[Player], C723, Table1[Last5_Flag], D723)</f>
        <v>1</v>
      </c>
    </row>
    <row r="724" spans="1:5" x14ac:dyDescent="0.2">
      <c r="A724" t="str">
        <v>West Lib</v>
      </c>
      <c r="B724">
        <v>4</v>
      </c>
      <c r="C724" t="str">
        <v>M.Johnson</v>
      </c>
      <c r="D724">
        <v>0</v>
      </c>
      <c r="E724">
        <f>COUNTIFS(Table1[Team], A724, Table1[Batting_Spot], B724, Table1[Player], C724, Table1[Last5_Flag], D724)</f>
        <v>1</v>
      </c>
    </row>
    <row r="725" spans="1:5" x14ac:dyDescent="0.2">
      <c r="A725" t="str">
        <v>UC</v>
      </c>
      <c r="B725">
        <v>1</v>
      </c>
      <c r="C725" t="str">
        <v>E.Zucchero</v>
      </c>
      <c r="D725">
        <v>0</v>
      </c>
      <c r="E725">
        <f>COUNTIFS(Table1[Team], A725, Table1[Batting_Spot], B725, Table1[Player], C725, Table1[Last5_Flag], D725)</f>
        <v>27</v>
      </c>
    </row>
    <row r="726" spans="1:5" x14ac:dyDescent="0.2">
      <c r="A726" t="str">
        <v>UC</v>
      </c>
      <c r="B726">
        <v>1</v>
      </c>
      <c r="C726" t="str">
        <v>R.Wood</v>
      </c>
      <c r="D726">
        <v>0</v>
      </c>
      <c r="E726">
        <f>COUNTIFS(Table1[Team], A726, Table1[Batting_Spot], B726, Table1[Player], C726, Table1[Last5_Flag], D726)</f>
        <v>1</v>
      </c>
    </row>
    <row r="727" spans="1:5" x14ac:dyDescent="0.2">
      <c r="A727" t="str">
        <v>UC</v>
      </c>
      <c r="B727">
        <v>2</v>
      </c>
      <c r="C727" t="str">
        <v>B.Polistina</v>
      </c>
      <c r="D727">
        <v>0</v>
      </c>
      <c r="E727">
        <f>COUNTIFS(Table1[Team], A727, Table1[Batting_Spot], B727, Table1[Player], C727, Table1[Last5_Flag], D727)</f>
        <v>16</v>
      </c>
    </row>
    <row r="728" spans="1:5" x14ac:dyDescent="0.2">
      <c r="A728" t="str">
        <v>UC</v>
      </c>
      <c r="B728">
        <v>2</v>
      </c>
      <c r="C728" t="str">
        <v>M.Dunman</v>
      </c>
      <c r="D728">
        <v>0</v>
      </c>
      <c r="E728">
        <f>COUNTIFS(Table1[Team], A728, Table1[Batting_Spot], B728, Table1[Player], C728, Table1[Last5_Flag], D728)</f>
        <v>1</v>
      </c>
    </row>
    <row r="729" spans="1:5" x14ac:dyDescent="0.2">
      <c r="A729" t="str">
        <v>UC</v>
      </c>
      <c r="B729">
        <v>3</v>
      </c>
      <c r="C729" t="str">
        <v>K.Moran</v>
      </c>
      <c r="D729">
        <v>0</v>
      </c>
      <c r="E729">
        <f>COUNTIFS(Table1[Team], A729, Table1[Batting_Spot], B729, Table1[Player], C729, Table1[Last5_Flag], D729)</f>
        <v>16</v>
      </c>
    </row>
    <row r="730" spans="1:5" x14ac:dyDescent="0.2">
      <c r="A730" t="str">
        <v>UC</v>
      </c>
      <c r="B730">
        <v>3</v>
      </c>
      <c r="C730" t="str">
        <v>S.Compton</v>
      </c>
      <c r="D730">
        <v>0</v>
      </c>
      <c r="E730">
        <f>COUNTIFS(Table1[Team], A730, Table1[Batting_Spot], B730, Table1[Player], C730, Table1[Last5_Flag], D730)</f>
        <v>1</v>
      </c>
    </row>
    <row r="731" spans="1:5" x14ac:dyDescent="0.2">
      <c r="A731" t="str">
        <v>UC</v>
      </c>
      <c r="B731">
        <v>4</v>
      </c>
      <c r="C731" t="str">
        <v>T.Hodson</v>
      </c>
      <c r="D731">
        <v>0</v>
      </c>
      <c r="E731">
        <f>COUNTIFS(Table1[Team], A731, Table1[Batting_Spot], B731, Table1[Player], C731, Table1[Last5_Flag], D731)</f>
        <v>14</v>
      </c>
    </row>
    <row r="732" spans="1:5" x14ac:dyDescent="0.2">
      <c r="A732" t="str">
        <v>UC</v>
      </c>
      <c r="B732">
        <v>4</v>
      </c>
      <c r="C732" t="str">
        <v>M.Hataway</v>
      </c>
      <c r="D732">
        <v>0</v>
      </c>
      <c r="E732">
        <f>COUNTIFS(Table1[Team], A732, Table1[Batting_Spot], B732, Table1[Player], C732, Table1[Last5_Flag], D732)</f>
        <v>1</v>
      </c>
    </row>
    <row r="733" spans="1:5" x14ac:dyDescent="0.2">
      <c r="A733" t="str">
        <v>UC</v>
      </c>
      <c r="B733">
        <v>5</v>
      </c>
      <c r="C733" t="str">
        <v>M.Guillen</v>
      </c>
      <c r="D733">
        <v>0</v>
      </c>
      <c r="E733">
        <f>COUNTIFS(Table1[Team], A733, Table1[Batting_Spot], B733, Table1[Player], C733, Table1[Last5_Flag], D733)</f>
        <v>2</v>
      </c>
    </row>
    <row r="734" spans="1:5" x14ac:dyDescent="0.2">
      <c r="A734" t="str">
        <v>UC</v>
      </c>
      <c r="B734">
        <v>5</v>
      </c>
      <c r="C734" t="str">
        <v>M.Entler</v>
      </c>
      <c r="D734">
        <v>0</v>
      </c>
      <c r="E734">
        <f>COUNTIFS(Table1[Team], A734, Table1[Batting_Spot], B734, Table1[Player], C734, Table1[Last5_Flag], D734)</f>
        <v>1</v>
      </c>
    </row>
    <row r="735" spans="1:5" x14ac:dyDescent="0.2">
      <c r="A735" t="str">
        <v>UC</v>
      </c>
      <c r="B735">
        <v>6</v>
      </c>
      <c r="C735" t="str">
        <v>A.Espinoza</v>
      </c>
      <c r="D735">
        <v>0</v>
      </c>
      <c r="E735">
        <f>COUNTIFS(Table1[Team], A735, Table1[Batting_Spot], B735, Table1[Player], C735, Table1[Last5_Flag], D735)</f>
        <v>5</v>
      </c>
    </row>
    <row r="736" spans="1:5" x14ac:dyDescent="0.2">
      <c r="A736" t="str">
        <v>UC</v>
      </c>
      <c r="B736">
        <v>6</v>
      </c>
      <c r="C736" t="str">
        <v>A.Hurley</v>
      </c>
      <c r="D736">
        <v>0</v>
      </c>
      <c r="E736">
        <f>COUNTIFS(Table1[Team], A736, Table1[Batting_Spot], B736, Table1[Player], C736, Table1[Last5_Flag], D736)</f>
        <v>1</v>
      </c>
    </row>
    <row r="737" spans="1:5" x14ac:dyDescent="0.2">
      <c r="A737" t="str">
        <v>UC</v>
      </c>
      <c r="B737">
        <v>7</v>
      </c>
      <c r="C737" t="str">
        <v>M.Oglesby</v>
      </c>
      <c r="D737">
        <v>0</v>
      </c>
      <c r="E737">
        <f>COUNTIFS(Table1[Team], A737, Table1[Batting_Spot], B737, Table1[Player], C737, Table1[Last5_Flag], D737)</f>
        <v>3</v>
      </c>
    </row>
    <row r="738" spans="1:5" x14ac:dyDescent="0.2">
      <c r="A738" t="str">
        <v>UC</v>
      </c>
      <c r="B738">
        <v>7</v>
      </c>
      <c r="C738" t="str">
        <v>E.Dunman</v>
      </c>
      <c r="D738">
        <v>0</v>
      </c>
      <c r="E738">
        <f>COUNTIFS(Table1[Team], A738, Table1[Batting_Spot], B738, Table1[Player], C738, Table1[Last5_Flag], D738)</f>
        <v>1</v>
      </c>
    </row>
    <row r="739" spans="1:5" x14ac:dyDescent="0.2">
      <c r="A739" t="str">
        <v>UC</v>
      </c>
      <c r="B739">
        <v>8</v>
      </c>
      <c r="C739" t="str">
        <v>E.Smith</v>
      </c>
      <c r="D739">
        <v>0</v>
      </c>
      <c r="E739">
        <f>COUNTIFS(Table1[Team], A739, Table1[Batting_Spot], B739, Table1[Player], C739, Table1[Last5_Flag], D739)</f>
        <v>11</v>
      </c>
    </row>
    <row r="740" spans="1:5" x14ac:dyDescent="0.2">
      <c r="A740" t="str">
        <v>UC</v>
      </c>
      <c r="B740">
        <v>9</v>
      </c>
      <c r="C740" t="str">
        <v>K.Serra</v>
      </c>
      <c r="D740">
        <v>0</v>
      </c>
      <c r="E740">
        <f>COUNTIFS(Table1[Team], A740, Table1[Batting_Spot], B740, Table1[Player], C740, Table1[Last5_Flag], D740)</f>
        <v>12</v>
      </c>
    </row>
    <row r="741" spans="1:5" x14ac:dyDescent="0.2">
      <c r="A741" t="str">
        <v>UC</v>
      </c>
      <c r="B741">
        <v>9</v>
      </c>
      <c r="C741" t="str">
        <v>C.Masters</v>
      </c>
      <c r="D741">
        <v>0</v>
      </c>
      <c r="E741">
        <f>COUNTIFS(Table1[Team], A741, Table1[Batting_Spot], B741, Table1[Player], C741, Table1[Last5_Flag], D741)</f>
        <v>1</v>
      </c>
    </row>
    <row r="742" spans="1:5" x14ac:dyDescent="0.2">
      <c r="A742" t="str">
        <v>UC</v>
      </c>
      <c r="B742">
        <v>8</v>
      </c>
      <c r="C742" t="str">
        <v>L.Varney</v>
      </c>
      <c r="D742">
        <v>0</v>
      </c>
      <c r="E742">
        <f>COUNTIFS(Table1[Team], A742, Table1[Batting_Spot], B742, Table1[Player], C742, Table1[Last5_Flag], D742)</f>
        <v>1</v>
      </c>
    </row>
    <row r="743" spans="1:5" x14ac:dyDescent="0.2">
      <c r="A743" t="str">
        <v>UC</v>
      </c>
      <c r="B743">
        <v>0</v>
      </c>
      <c r="C743" t="str">
        <v>A.Mass</v>
      </c>
      <c r="D743">
        <v>0</v>
      </c>
      <c r="E743">
        <f>COUNTIFS(Table1[Team], A743, Table1[Batting_Spot], B743, Table1[Player], C743, Table1[Last5_Flag], D743)</f>
        <v>0</v>
      </c>
    </row>
    <row r="744" spans="1:5" x14ac:dyDescent="0.2">
      <c r="A744" t="str">
        <v>Glenville</v>
      </c>
      <c r="B744">
        <v>1</v>
      </c>
      <c r="C744" t="str">
        <v>K.Goodman</v>
      </c>
      <c r="D744">
        <v>0</v>
      </c>
      <c r="E744">
        <f>COUNTIFS(Table1[Team], A744, Table1[Batting_Spot], B744, Table1[Player], C744, Table1[Last5_Flag], D744)</f>
        <v>7</v>
      </c>
    </row>
    <row r="745" spans="1:5" x14ac:dyDescent="0.2">
      <c r="A745" t="str">
        <v>Glenville</v>
      </c>
      <c r="B745">
        <v>2</v>
      </c>
      <c r="C745" t="str">
        <v>S.McDaniels</v>
      </c>
      <c r="D745">
        <v>0</v>
      </c>
      <c r="E745">
        <f>COUNTIFS(Table1[Team], A745, Table1[Batting_Spot], B745, Table1[Player], C745, Table1[Last5_Flag], D745)</f>
        <v>22</v>
      </c>
    </row>
    <row r="746" spans="1:5" x14ac:dyDescent="0.2">
      <c r="A746" t="str">
        <v>Glenville</v>
      </c>
      <c r="B746">
        <v>3</v>
      </c>
      <c r="C746" t="str">
        <v>Z.Seda</v>
      </c>
      <c r="D746">
        <v>0</v>
      </c>
      <c r="E746">
        <f>COUNTIFS(Table1[Team], A746, Table1[Batting_Spot], B746, Table1[Player], C746, Table1[Last5_Flag], D746)</f>
        <v>5</v>
      </c>
    </row>
    <row r="747" spans="1:5" x14ac:dyDescent="0.2">
      <c r="A747" t="str">
        <v>Glenville</v>
      </c>
      <c r="B747">
        <v>0</v>
      </c>
      <c r="C747" t="str">
        <v>E.Lilly</v>
      </c>
      <c r="D747">
        <v>0</v>
      </c>
      <c r="E747">
        <f>COUNTIFS(Table1[Team], A747, Table1[Batting_Spot], B747, Table1[Player], C747, Table1[Last5_Flag], D747)</f>
        <v>0</v>
      </c>
    </row>
    <row r="748" spans="1:5" x14ac:dyDescent="0.2">
      <c r="A748" t="str">
        <v>Glenville</v>
      </c>
      <c r="B748">
        <v>4</v>
      </c>
      <c r="C748" t="str">
        <v>D.Warnick</v>
      </c>
      <c r="D748">
        <v>0</v>
      </c>
      <c r="E748">
        <f>COUNTIFS(Table1[Team], A748, Table1[Batting_Spot], B748, Table1[Player], C748, Table1[Last5_Flag], D748)</f>
        <v>8</v>
      </c>
    </row>
    <row r="749" spans="1:5" x14ac:dyDescent="0.2">
      <c r="A749" t="str">
        <v>Glenville</v>
      </c>
      <c r="B749">
        <v>5</v>
      </c>
      <c r="C749" t="str">
        <v>H.Howe</v>
      </c>
      <c r="D749">
        <v>0</v>
      </c>
      <c r="E749">
        <f>COUNTIFS(Table1[Team], A749, Table1[Batting_Spot], B749, Table1[Player], C749, Table1[Last5_Flag], D749)</f>
        <v>14</v>
      </c>
    </row>
    <row r="750" spans="1:5" x14ac:dyDescent="0.2">
      <c r="A750" t="str">
        <v>Glenville</v>
      </c>
      <c r="B750">
        <v>6</v>
      </c>
      <c r="C750" t="str">
        <v>E.Nolan</v>
      </c>
      <c r="D750">
        <v>0</v>
      </c>
      <c r="E750">
        <f>COUNTIFS(Table1[Team], A750, Table1[Batting_Spot], B750, Table1[Player], C750, Table1[Last5_Flag], D750)</f>
        <v>16</v>
      </c>
    </row>
    <row r="751" spans="1:5" x14ac:dyDescent="0.2">
      <c r="A751" t="str">
        <v>Glenville</v>
      </c>
      <c r="B751">
        <v>6</v>
      </c>
      <c r="C751" t="str">
        <v>A.Howard</v>
      </c>
      <c r="D751">
        <v>0</v>
      </c>
      <c r="E751">
        <f>COUNTIFS(Table1[Team], A751, Table1[Batting_Spot], B751, Table1[Player], C751, Table1[Last5_Flag], D751)</f>
        <v>8</v>
      </c>
    </row>
    <row r="752" spans="1:5" x14ac:dyDescent="0.2">
      <c r="A752" t="str">
        <v>Glenville</v>
      </c>
      <c r="B752">
        <v>0</v>
      </c>
      <c r="C752" t="str">
        <v>H.Smith</v>
      </c>
      <c r="D752">
        <v>0</v>
      </c>
      <c r="E752">
        <f>COUNTIFS(Table1[Team], A752, Table1[Batting_Spot], B752, Table1[Player], C752, Table1[Last5_Flag], D752)</f>
        <v>0</v>
      </c>
    </row>
    <row r="753" spans="1:5" x14ac:dyDescent="0.2">
      <c r="A753" t="str">
        <v>Glenville</v>
      </c>
      <c r="B753">
        <v>7</v>
      </c>
      <c r="C753" t="str">
        <v>F.Yoho</v>
      </c>
      <c r="D753">
        <v>0</v>
      </c>
      <c r="E753">
        <f>COUNTIFS(Table1[Team], A753, Table1[Batting_Spot], B753, Table1[Player], C753, Table1[Last5_Flag], D753)</f>
        <v>7</v>
      </c>
    </row>
    <row r="754" spans="1:5" x14ac:dyDescent="0.2">
      <c r="A754" t="str">
        <v>Glenville</v>
      </c>
      <c r="B754">
        <v>0</v>
      </c>
      <c r="C754" t="str">
        <v>A.Hicks</v>
      </c>
      <c r="D754">
        <v>0</v>
      </c>
      <c r="E754">
        <f>COUNTIFS(Table1[Team], A754, Table1[Batting_Spot], B754, Table1[Player], C754, Table1[Last5_Flag], D754)</f>
        <v>0</v>
      </c>
    </row>
    <row r="755" spans="1:5" x14ac:dyDescent="0.2">
      <c r="A755" t="str">
        <v>Glenville</v>
      </c>
      <c r="B755">
        <v>8</v>
      </c>
      <c r="C755" t="str">
        <v>E.McLean</v>
      </c>
      <c r="D755">
        <v>0</v>
      </c>
      <c r="E755">
        <f>COUNTIFS(Table1[Team], A755, Table1[Batting_Spot], B755, Table1[Player], C755, Table1[Last5_Flag], D755)</f>
        <v>19</v>
      </c>
    </row>
    <row r="756" spans="1:5" x14ac:dyDescent="0.2">
      <c r="A756" t="str">
        <v>Glenville</v>
      </c>
      <c r="B756">
        <v>8</v>
      </c>
      <c r="C756" t="str">
        <v>A.Hypes</v>
      </c>
      <c r="D756">
        <v>0</v>
      </c>
      <c r="E756">
        <f>COUNTIFS(Table1[Team], A756, Table1[Batting_Spot], B756, Table1[Player], C756, Table1[Last5_Flag], D756)</f>
        <v>1</v>
      </c>
    </row>
    <row r="757" spans="1:5" x14ac:dyDescent="0.2">
      <c r="A757" t="str">
        <v>Glenville</v>
      </c>
      <c r="B757">
        <v>9</v>
      </c>
      <c r="C757" t="str">
        <v>L.Burns</v>
      </c>
      <c r="D757">
        <v>0</v>
      </c>
      <c r="E757">
        <f>COUNTIFS(Table1[Team], A757, Table1[Batting_Spot], B757, Table1[Player], C757, Table1[Last5_Flag], D757)</f>
        <v>18</v>
      </c>
    </row>
    <row r="758" spans="1:5" x14ac:dyDescent="0.2">
      <c r="A758" t="str">
        <v>Glenville</v>
      </c>
      <c r="B758">
        <v>0</v>
      </c>
      <c r="C758" t="str">
        <v>A.Harward</v>
      </c>
      <c r="D758">
        <v>0</v>
      </c>
      <c r="E758">
        <f>COUNTIFS(Table1[Team], A758, Table1[Batting_Spot], B758, Table1[Player], C758, Table1[Last5_Flag], D758)</f>
        <v>0</v>
      </c>
    </row>
    <row r="759" spans="1:5" x14ac:dyDescent="0.2">
      <c r="A759" t="str">
        <v>Glenville</v>
      </c>
      <c r="B759">
        <v>0</v>
      </c>
      <c r="C759" t="str">
        <v>Ky.Burdick</v>
      </c>
      <c r="D759">
        <v>0</v>
      </c>
      <c r="E759">
        <f>COUNTIFS(Table1[Team], A759, Table1[Batting_Spot], B759, Table1[Player], C759, Table1[Last5_Flag], D759)</f>
        <v>0</v>
      </c>
    </row>
    <row r="760" spans="1:5" x14ac:dyDescent="0.2">
      <c r="A760" t="str">
        <v>Concord</v>
      </c>
      <c r="B760">
        <v>1</v>
      </c>
      <c r="C760" t="str">
        <v>K.Morgan</v>
      </c>
      <c r="D760">
        <v>0</v>
      </c>
      <c r="E760">
        <f>COUNTIFS(Table1[Team], A760, Table1[Batting_Spot], B760, Table1[Player], C760, Table1[Last5_Flag], D760)</f>
        <v>22</v>
      </c>
    </row>
    <row r="761" spans="1:5" x14ac:dyDescent="0.2">
      <c r="A761" t="str">
        <v>Concord</v>
      </c>
      <c r="B761">
        <v>2</v>
      </c>
      <c r="C761" t="str">
        <v>L.Lewis</v>
      </c>
      <c r="D761">
        <v>0</v>
      </c>
      <c r="E761">
        <f>COUNTIFS(Table1[Team], A761, Table1[Batting_Spot], B761, Table1[Player], C761, Table1[Last5_Flag], D761)</f>
        <v>15</v>
      </c>
    </row>
    <row r="762" spans="1:5" x14ac:dyDescent="0.2">
      <c r="A762" t="str">
        <v>Concord</v>
      </c>
      <c r="B762">
        <v>3</v>
      </c>
      <c r="C762" t="str">
        <v>A.Giles</v>
      </c>
      <c r="D762">
        <v>0</v>
      </c>
      <c r="E762">
        <f>COUNTIFS(Table1[Team], A762, Table1[Batting_Spot], B762, Table1[Player], C762, Table1[Last5_Flag], D762)</f>
        <v>17</v>
      </c>
    </row>
    <row r="763" spans="1:5" x14ac:dyDescent="0.2">
      <c r="A763" t="str">
        <v>Concord</v>
      </c>
      <c r="B763">
        <v>4</v>
      </c>
      <c r="C763" t="str">
        <v>K.Sholter</v>
      </c>
      <c r="D763">
        <v>0</v>
      </c>
      <c r="E763">
        <f>COUNTIFS(Table1[Team], A763, Table1[Batting_Spot], B763, Table1[Player], C763, Table1[Last5_Flag], D763)</f>
        <v>3</v>
      </c>
    </row>
    <row r="764" spans="1:5" x14ac:dyDescent="0.2">
      <c r="A764" t="str">
        <v>Concord</v>
      </c>
      <c r="B764">
        <v>0</v>
      </c>
      <c r="C764" t="str">
        <v>G.Dodson</v>
      </c>
      <c r="D764">
        <v>0</v>
      </c>
      <c r="E764">
        <f>COUNTIFS(Table1[Team], A764, Table1[Batting_Spot], B764, Table1[Player], C764, Table1[Last5_Flag], D764)</f>
        <v>0</v>
      </c>
    </row>
    <row r="765" spans="1:5" x14ac:dyDescent="0.2">
      <c r="A765" t="str">
        <v>Concord</v>
      </c>
      <c r="B765">
        <v>5</v>
      </c>
      <c r="C765" t="str">
        <v>H.Niten</v>
      </c>
      <c r="D765">
        <v>0</v>
      </c>
      <c r="E765">
        <f>COUNTIFS(Table1[Team], A765, Table1[Batting_Spot], B765, Table1[Player], C765, Table1[Last5_Flag], D765)</f>
        <v>7</v>
      </c>
    </row>
    <row r="766" spans="1:5" x14ac:dyDescent="0.2">
      <c r="A766" t="str">
        <v>Concord</v>
      </c>
      <c r="B766">
        <v>6</v>
      </c>
      <c r="C766" t="str">
        <v>M.Gleason</v>
      </c>
      <c r="D766">
        <v>0</v>
      </c>
      <c r="E766">
        <f>COUNTIFS(Table1[Team], A766, Table1[Batting_Spot], B766, Table1[Player], C766, Table1[Last5_Flag], D766)</f>
        <v>8</v>
      </c>
    </row>
    <row r="767" spans="1:5" x14ac:dyDescent="0.2">
      <c r="A767" t="str">
        <v>Concord</v>
      </c>
      <c r="B767">
        <v>7</v>
      </c>
      <c r="C767" t="str">
        <v>M.Hollis</v>
      </c>
      <c r="D767">
        <v>0</v>
      </c>
      <c r="E767">
        <f>COUNTIFS(Table1[Team], A767, Table1[Batting_Spot], B767, Table1[Player], C767, Table1[Last5_Flag], D767)</f>
        <v>4</v>
      </c>
    </row>
    <row r="768" spans="1:5" x14ac:dyDescent="0.2">
      <c r="A768" t="str">
        <v>Concord</v>
      </c>
      <c r="B768">
        <v>8</v>
      </c>
      <c r="C768" t="str">
        <v>K.McCord</v>
      </c>
      <c r="D768">
        <v>0</v>
      </c>
      <c r="E768">
        <f>COUNTIFS(Table1[Team], A768, Table1[Batting_Spot], B768, Table1[Player], C768, Table1[Last5_Flag], D768)</f>
        <v>5</v>
      </c>
    </row>
    <row r="769" spans="1:5" x14ac:dyDescent="0.2">
      <c r="A769" t="str">
        <v>Concord</v>
      </c>
      <c r="B769">
        <v>8</v>
      </c>
      <c r="C769" t="str">
        <v>B.Jamerson</v>
      </c>
      <c r="D769">
        <v>0</v>
      </c>
      <c r="E769">
        <f>COUNTIFS(Table1[Team], A769, Table1[Batting_Spot], B769, Table1[Player], C769, Table1[Last5_Flag], D769)</f>
        <v>4</v>
      </c>
    </row>
    <row r="770" spans="1:5" x14ac:dyDescent="0.2">
      <c r="A770" t="str">
        <v>Concord</v>
      </c>
      <c r="B770">
        <v>9</v>
      </c>
      <c r="C770" t="str">
        <v>J.Ervin</v>
      </c>
      <c r="D770">
        <v>0</v>
      </c>
      <c r="E770">
        <f>COUNTIFS(Table1[Team], A770, Table1[Batting_Spot], B770, Table1[Player], C770, Table1[Last5_Flag], D770)</f>
        <v>4</v>
      </c>
    </row>
    <row r="771" spans="1:5" x14ac:dyDescent="0.2">
      <c r="A771" t="str">
        <v>WVWC</v>
      </c>
      <c r="B771">
        <v>1</v>
      </c>
      <c r="C771" t="str">
        <v>J.Riley</v>
      </c>
      <c r="D771">
        <v>0</v>
      </c>
      <c r="E771">
        <f>COUNTIFS(Table1[Team], A771, Table1[Batting_Spot], B771, Table1[Player], C771, Table1[Last5_Flag], D771)</f>
        <v>22</v>
      </c>
    </row>
    <row r="772" spans="1:5" x14ac:dyDescent="0.2">
      <c r="A772" t="str">
        <v>WVWC</v>
      </c>
      <c r="B772">
        <v>2</v>
      </c>
      <c r="C772" t="str">
        <v>L.Hague</v>
      </c>
      <c r="D772">
        <v>0</v>
      </c>
      <c r="E772">
        <f>COUNTIFS(Table1[Team], A772, Table1[Batting_Spot], B772, Table1[Player], C772, Table1[Last5_Flag], D772)</f>
        <v>22</v>
      </c>
    </row>
    <row r="773" spans="1:5" x14ac:dyDescent="0.2">
      <c r="A773" t="str">
        <v>WVWC</v>
      </c>
      <c r="B773">
        <v>3</v>
      </c>
      <c r="C773" t="str">
        <v>G.Arnold</v>
      </c>
      <c r="D773">
        <v>0</v>
      </c>
      <c r="E773">
        <f>COUNTIFS(Table1[Team], A773, Table1[Batting_Spot], B773, Table1[Player], C773, Table1[Last5_Flag], D773)</f>
        <v>9</v>
      </c>
    </row>
    <row r="774" spans="1:5" x14ac:dyDescent="0.2">
      <c r="A774" t="str">
        <v>WVWC</v>
      </c>
      <c r="B774">
        <v>3</v>
      </c>
      <c r="C774" t="str">
        <v>R.Winn</v>
      </c>
      <c r="D774">
        <v>0</v>
      </c>
      <c r="E774">
        <f>COUNTIFS(Table1[Team], A774, Table1[Batting_Spot], B774, Table1[Player], C774, Table1[Last5_Flag], D774)</f>
        <v>1</v>
      </c>
    </row>
    <row r="775" spans="1:5" x14ac:dyDescent="0.2">
      <c r="A775" t="str">
        <v>WVWC</v>
      </c>
      <c r="B775">
        <v>0</v>
      </c>
      <c r="C775" t="str">
        <v>A.Borello</v>
      </c>
      <c r="D775">
        <v>0</v>
      </c>
      <c r="E775">
        <f>COUNTIFS(Table1[Team], A775, Table1[Batting_Spot], B775, Table1[Player], C775, Table1[Last5_Flag], D775)</f>
        <v>0</v>
      </c>
    </row>
    <row r="776" spans="1:5" x14ac:dyDescent="0.2">
      <c r="A776" t="str">
        <v>WVWC</v>
      </c>
      <c r="B776">
        <v>4</v>
      </c>
      <c r="C776" t="str">
        <v>M.Austra</v>
      </c>
      <c r="D776">
        <v>0</v>
      </c>
      <c r="E776">
        <f>COUNTIFS(Table1[Team], A776, Table1[Batting_Spot], B776, Table1[Player], C776, Table1[Last5_Flag], D776)</f>
        <v>4</v>
      </c>
    </row>
    <row r="777" spans="1:5" x14ac:dyDescent="0.2">
      <c r="A777" t="str">
        <v>WVWC</v>
      </c>
      <c r="B777">
        <v>5</v>
      </c>
      <c r="C777" t="str">
        <v>J.Fix</v>
      </c>
      <c r="D777">
        <v>0</v>
      </c>
      <c r="E777">
        <f>COUNTIFS(Table1[Team], A777, Table1[Batting_Spot], B777, Table1[Player], C777, Table1[Last5_Flag], D777)</f>
        <v>2</v>
      </c>
    </row>
    <row r="778" spans="1:5" x14ac:dyDescent="0.2">
      <c r="A778" t="str">
        <v>WVWC</v>
      </c>
      <c r="B778">
        <v>6</v>
      </c>
      <c r="C778" t="str">
        <v>T.Nowicki</v>
      </c>
      <c r="D778">
        <v>0</v>
      </c>
      <c r="E778">
        <f>COUNTIFS(Table1[Team], A778, Table1[Batting_Spot], B778, Table1[Player], C778, Table1[Last5_Flag], D778)</f>
        <v>2</v>
      </c>
    </row>
    <row r="779" spans="1:5" x14ac:dyDescent="0.2">
      <c r="A779" t="str">
        <v>WVWC</v>
      </c>
      <c r="B779">
        <v>7</v>
      </c>
      <c r="C779" t="str">
        <v>E.Fournier</v>
      </c>
      <c r="D779">
        <v>0</v>
      </c>
      <c r="E779">
        <f>COUNTIFS(Table1[Team], A779, Table1[Batting_Spot], B779, Table1[Player], C779, Table1[Last5_Flag], D779)</f>
        <v>2</v>
      </c>
    </row>
    <row r="780" spans="1:5" x14ac:dyDescent="0.2">
      <c r="A780" t="str">
        <v>WVWC</v>
      </c>
      <c r="B780">
        <v>7</v>
      </c>
      <c r="C780" t="str">
        <v>S.Lowen</v>
      </c>
      <c r="D780">
        <v>0</v>
      </c>
      <c r="E780">
        <f>COUNTIFS(Table1[Team], A780, Table1[Batting_Spot], B780, Table1[Player], C780, Table1[Last5_Flag], D780)</f>
        <v>5</v>
      </c>
    </row>
    <row r="781" spans="1:5" x14ac:dyDescent="0.2">
      <c r="A781" t="str">
        <v>WVWC</v>
      </c>
      <c r="B781">
        <v>8</v>
      </c>
      <c r="C781" t="str">
        <v>E.Putman</v>
      </c>
      <c r="D781">
        <v>0</v>
      </c>
      <c r="E781">
        <f>COUNTIFS(Table1[Team], A781, Table1[Batting_Spot], B781, Table1[Player], C781, Table1[Last5_Flag], D781)</f>
        <v>9</v>
      </c>
    </row>
    <row r="782" spans="1:5" x14ac:dyDescent="0.2">
      <c r="A782" t="str">
        <v>WVWC</v>
      </c>
      <c r="B782">
        <v>9</v>
      </c>
      <c r="C782" t="str">
        <v>C.Cowan</v>
      </c>
      <c r="D782">
        <v>0</v>
      </c>
      <c r="E782">
        <f>COUNTIFS(Table1[Team], A782, Table1[Batting_Spot], B782, Table1[Player], C782, Table1[Last5_Flag], D782)</f>
        <v>14</v>
      </c>
    </row>
    <row r="783" spans="1:5" x14ac:dyDescent="0.2">
      <c r="A783" t="str">
        <v>WVWC</v>
      </c>
      <c r="B783">
        <v>0</v>
      </c>
      <c r="C783" t="str">
        <v>M.Greene</v>
      </c>
      <c r="D783">
        <v>0</v>
      </c>
      <c r="E783">
        <f>COUNTIFS(Table1[Team], A783, Table1[Batting_Spot], B783, Table1[Player], C783, Table1[Last5_Flag], D783)</f>
        <v>0</v>
      </c>
    </row>
    <row r="784" spans="1:5" x14ac:dyDescent="0.2">
      <c r="A784" t="str">
        <v>WVSU</v>
      </c>
      <c r="B784">
        <v>1</v>
      </c>
      <c r="C784" t="str">
        <v>K.Price</v>
      </c>
      <c r="D784">
        <v>0</v>
      </c>
      <c r="E784">
        <f>COUNTIFS(Table1[Team], A784, Table1[Batting_Spot], B784, Table1[Player], C784, Table1[Last5_Flag], D784)</f>
        <v>16</v>
      </c>
    </row>
    <row r="785" spans="1:5" x14ac:dyDescent="0.2">
      <c r="A785" t="str">
        <v>WVSU</v>
      </c>
      <c r="B785">
        <v>2</v>
      </c>
      <c r="C785" t="str">
        <v>G.Sloan-Lebron</v>
      </c>
      <c r="D785">
        <v>0</v>
      </c>
      <c r="E785">
        <f>COUNTIFS(Table1[Team], A785, Table1[Batting_Spot], B785, Table1[Player], C785, Table1[Last5_Flag], D785)</f>
        <v>8</v>
      </c>
    </row>
    <row r="786" spans="1:5" x14ac:dyDescent="0.2">
      <c r="A786" t="str">
        <v>WVSU</v>
      </c>
      <c r="B786">
        <v>3</v>
      </c>
      <c r="C786" t="str">
        <v>C.Moore</v>
      </c>
      <c r="D786">
        <v>0</v>
      </c>
      <c r="E786">
        <f>COUNTIFS(Table1[Team], A786, Table1[Batting_Spot], B786, Table1[Player], C786, Table1[Last5_Flag], D786)</f>
        <v>10</v>
      </c>
    </row>
    <row r="787" spans="1:5" x14ac:dyDescent="0.2">
      <c r="A787" t="str">
        <v>WVSU</v>
      </c>
      <c r="B787">
        <v>3</v>
      </c>
      <c r="C787" t="str">
        <v>B.Smith</v>
      </c>
      <c r="D787">
        <v>0</v>
      </c>
      <c r="E787">
        <f>COUNTIFS(Table1[Team], A787, Table1[Batting_Spot], B787, Table1[Player], C787, Table1[Last5_Flag], D787)</f>
        <v>1</v>
      </c>
    </row>
    <row r="788" spans="1:5" x14ac:dyDescent="0.2">
      <c r="A788" t="str">
        <v>WVSU</v>
      </c>
      <c r="B788">
        <v>4</v>
      </c>
      <c r="C788" t="str">
        <v>S.Shamblin</v>
      </c>
      <c r="D788">
        <v>0</v>
      </c>
      <c r="E788">
        <f>COUNTIFS(Table1[Team], A788, Table1[Batting_Spot], B788, Table1[Player], C788, Table1[Last5_Flag], D788)</f>
        <v>3</v>
      </c>
    </row>
    <row r="789" spans="1:5" x14ac:dyDescent="0.2">
      <c r="A789" t="str">
        <v>WVSU</v>
      </c>
      <c r="B789">
        <v>5</v>
      </c>
      <c r="C789" t="str">
        <v>E.Bechtel</v>
      </c>
      <c r="D789">
        <v>0</v>
      </c>
      <c r="E789">
        <f>COUNTIFS(Table1[Team], A789, Table1[Batting_Spot], B789, Table1[Player], C789, Table1[Last5_Flag], D789)</f>
        <v>12</v>
      </c>
    </row>
    <row r="790" spans="1:5" x14ac:dyDescent="0.2">
      <c r="A790" t="str">
        <v>WVSU</v>
      </c>
      <c r="B790">
        <v>6</v>
      </c>
      <c r="C790" t="str">
        <v>A.Contreras</v>
      </c>
      <c r="D790">
        <v>0</v>
      </c>
      <c r="E790">
        <f>COUNTIFS(Table1[Team], A790, Table1[Batting_Spot], B790, Table1[Player], C790, Table1[Last5_Flag], D790)</f>
        <v>6</v>
      </c>
    </row>
    <row r="791" spans="1:5" x14ac:dyDescent="0.2">
      <c r="A791" t="str">
        <v>WVSU</v>
      </c>
      <c r="B791">
        <v>7</v>
      </c>
      <c r="C791" t="str">
        <v>E.Sigmon</v>
      </c>
      <c r="D791">
        <v>0</v>
      </c>
      <c r="E791">
        <f>COUNTIFS(Table1[Team], A791, Table1[Batting_Spot], B791, Table1[Player], C791, Table1[Last5_Flag], D791)</f>
        <v>2</v>
      </c>
    </row>
    <row r="792" spans="1:5" x14ac:dyDescent="0.2">
      <c r="A792" t="str">
        <v>WVSU</v>
      </c>
      <c r="B792">
        <v>8</v>
      </c>
      <c r="C792" t="str">
        <v>C.Cummings</v>
      </c>
      <c r="D792">
        <v>0</v>
      </c>
      <c r="E792">
        <f>COUNTIFS(Table1[Team], A792, Table1[Batting_Spot], B792, Table1[Player], C792, Table1[Last5_Flag], D792)</f>
        <v>6</v>
      </c>
    </row>
    <row r="793" spans="1:5" x14ac:dyDescent="0.2">
      <c r="A793" t="str">
        <v>WVSU</v>
      </c>
      <c r="B793">
        <v>8</v>
      </c>
      <c r="C793" t="str">
        <v>O.Bell</v>
      </c>
      <c r="D793">
        <v>0</v>
      </c>
      <c r="E793">
        <f>COUNTIFS(Table1[Team], A793, Table1[Batting_Spot], B793, Table1[Player], C793, Table1[Last5_Flag], D793)</f>
        <v>1</v>
      </c>
    </row>
    <row r="794" spans="1:5" x14ac:dyDescent="0.2">
      <c r="A794" t="str">
        <v>WVSU</v>
      </c>
      <c r="B794">
        <v>9</v>
      </c>
      <c r="C794" t="str">
        <v>E.Hoffman</v>
      </c>
      <c r="D794">
        <v>0</v>
      </c>
      <c r="E794">
        <f>COUNTIFS(Table1[Team], A794, Table1[Batting_Spot], B794, Table1[Player], C794, Table1[Last5_Flag], D794)</f>
        <v>6</v>
      </c>
    </row>
    <row r="795" spans="1:5" x14ac:dyDescent="0.2">
      <c r="A795" t="str">
        <v>WVSU</v>
      </c>
      <c r="B795">
        <v>0</v>
      </c>
      <c r="C795" t="str">
        <v>A.Bourgeois</v>
      </c>
      <c r="D795">
        <v>0</v>
      </c>
      <c r="E795">
        <f>COUNTIFS(Table1[Team], A795, Table1[Batting_Spot], B795, Table1[Player], C795, Table1[Last5_Flag], D795)</f>
        <v>0</v>
      </c>
    </row>
    <row r="796" spans="1:5" x14ac:dyDescent="0.2">
      <c r="A796" t="str">
        <v>WVSU</v>
      </c>
      <c r="B796">
        <v>0</v>
      </c>
      <c r="C796" t="str">
        <v>K.Murphy</v>
      </c>
      <c r="D796">
        <v>0</v>
      </c>
      <c r="E796">
        <f>COUNTIFS(Table1[Team], A796, Table1[Batting_Spot], B796, Table1[Player], C796, Table1[Last5_Flag], D796)</f>
        <v>0</v>
      </c>
    </row>
    <row r="797" spans="1:5" x14ac:dyDescent="0.2">
      <c r="A797" t="str">
        <v>Glenville</v>
      </c>
      <c r="B797">
        <v>1</v>
      </c>
      <c r="C797" t="str">
        <v>K.Goodman</v>
      </c>
      <c r="D797">
        <v>0</v>
      </c>
      <c r="E797">
        <f>COUNTIFS(Table1[Team], A797, Table1[Batting_Spot], B797, Table1[Player], C797, Table1[Last5_Flag], D797)</f>
        <v>7</v>
      </c>
    </row>
    <row r="798" spans="1:5" x14ac:dyDescent="0.2">
      <c r="A798" t="str">
        <v>Glenville</v>
      </c>
      <c r="B798">
        <v>2</v>
      </c>
      <c r="C798" t="str">
        <v>S.McDaniels</v>
      </c>
      <c r="D798">
        <v>0</v>
      </c>
      <c r="E798">
        <f>COUNTIFS(Table1[Team], A798, Table1[Batting_Spot], B798, Table1[Player], C798, Table1[Last5_Flag], D798)</f>
        <v>22</v>
      </c>
    </row>
    <row r="799" spans="1:5" x14ac:dyDescent="0.2">
      <c r="A799" t="str">
        <v>Glenville</v>
      </c>
      <c r="B799">
        <v>3</v>
      </c>
      <c r="C799" t="str">
        <v>Z.Seda</v>
      </c>
      <c r="D799">
        <v>0</v>
      </c>
      <c r="E799">
        <f>COUNTIFS(Table1[Team], A799, Table1[Batting_Spot], B799, Table1[Player], C799, Table1[Last5_Flag], D799)</f>
        <v>5</v>
      </c>
    </row>
    <row r="800" spans="1:5" x14ac:dyDescent="0.2">
      <c r="A800" t="str">
        <v>Glenville</v>
      </c>
      <c r="B800">
        <v>3</v>
      </c>
      <c r="C800" t="str">
        <v>M.Duvall</v>
      </c>
      <c r="D800">
        <v>0</v>
      </c>
      <c r="E800">
        <f>COUNTIFS(Table1[Team], A800, Table1[Batting_Spot], B800, Table1[Player], C800, Table1[Last5_Flag], D800)</f>
        <v>1</v>
      </c>
    </row>
    <row r="801" spans="1:5" x14ac:dyDescent="0.2">
      <c r="A801" t="str">
        <v>Glenville</v>
      </c>
      <c r="B801">
        <v>0</v>
      </c>
      <c r="C801" t="str">
        <v>A.Hypes</v>
      </c>
      <c r="D801">
        <v>0</v>
      </c>
      <c r="E801">
        <f>COUNTIFS(Table1[Team], A801, Table1[Batting_Spot], B801, Table1[Player], C801, Table1[Last5_Flag], D801)</f>
        <v>0</v>
      </c>
    </row>
    <row r="802" spans="1:5" x14ac:dyDescent="0.2">
      <c r="A802" t="str">
        <v>Glenville</v>
      </c>
      <c r="B802">
        <v>4</v>
      </c>
      <c r="C802" t="str">
        <v>D.Warnick</v>
      </c>
      <c r="D802">
        <v>0</v>
      </c>
      <c r="E802">
        <f>COUNTIFS(Table1[Team], A802, Table1[Batting_Spot], B802, Table1[Player], C802, Table1[Last5_Flag], D802)</f>
        <v>8</v>
      </c>
    </row>
    <row r="803" spans="1:5" x14ac:dyDescent="0.2">
      <c r="A803" t="str">
        <v>Glenville</v>
      </c>
      <c r="B803">
        <v>5</v>
      </c>
      <c r="C803" t="str">
        <v>H.Howe</v>
      </c>
      <c r="D803">
        <v>0</v>
      </c>
      <c r="E803">
        <f>COUNTIFS(Table1[Team], A803, Table1[Batting_Spot], B803, Table1[Player], C803, Table1[Last5_Flag], D803)</f>
        <v>14</v>
      </c>
    </row>
    <row r="804" spans="1:5" x14ac:dyDescent="0.2">
      <c r="A804" t="str">
        <v>Glenville</v>
      </c>
      <c r="B804">
        <v>5</v>
      </c>
      <c r="C804" t="str">
        <v>L.Smith</v>
      </c>
      <c r="D804">
        <v>0</v>
      </c>
      <c r="E804">
        <f>COUNTIFS(Table1[Team], A804, Table1[Batting_Spot], B804, Table1[Player], C804, Table1[Last5_Flag], D804)</f>
        <v>1</v>
      </c>
    </row>
    <row r="805" spans="1:5" x14ac:dyDescent="0.2">
      <c r="A805" t="str">
        <v>Glenville</v>
      </c>
      <c r="B805">
        <v>6</v>
      </c>
      <c r="C805" t="str">
        <v>F.Yoho</v>
      </c>
      <c r="D805">
        <v>0</v>
      </c>
      <c r="E805">
        <f>COUNTIFS(Table1[Team], A805, Table1[Batting_Spot], B805, Table1[Player], C805, Table1[Last5_Flag], D805)</f>
        <v>1</v>
      </c>
    </row>
    <row r="806" spans="1:5" x14ac:dyDescent="0.2">
      <c r="A806" t="str">
        <v>Glenville</v>
      </c>
      <c r="B806">
        <v>0</v>
      </c>
      <c r="C806" t="str">
        <v>E.Lilly</v>
      </c>
      <c r="D806">
        <v>0</v>
      </c>
      <c r="E806">
        <f>COUNTIFS(Table1[Team], A806, Table1[Batting_Spot], B806, Table1[Player], C806, Table1[Last5_Flag], D806)</f>
        <v>0</v>
      </c>
    </row>
    <row r="807" spans="1:5" x14ac:dyDescent="0.2">
      <c r="A807" t="str">
        <v>Glenville</v>
      </c>
      <c r="B807">
        <v>6</v>
      </c>
      <c r="C807" t="str">
        <v>K.Burdick</v>
      </c>
      <c r="D807">
        <v>0</v>
      </c>
      <c r="E807">
        <f>COUNTIFS(Table1[Team], A807, Table1[Batting_Spot], B807, Table1[Player], C807, Table1[Last5_Flag], D807)</f>
        <v>1</v>
      </c>
    </row>
    <row r="808" spans="1:5" x14ac:dyDescent="0.2">
      <c r="A808" t="str">
        <v>Glenville</v>
      </c>
      <c r="B808">
        <v>7</v>
      </c>
      <c r="C808" t="str">
        <v>E.McLean</v>
      </c>
      <c r="D808">
        <v>0</v>
      </c>
      <c r="E808">
        <f>COUNTIFS(Table1[Team], A808, Table1[Batting_Spot], B808, Table1[Player], C808, Table1[Last5_Flag], D808)</f>
        <v>6</v>
      </c>
    </row>
    <row r="809" spans="1:5" x14ac:dyDescent="0.2">
      <c r="A809" t="str">
        <v>Glenville</v>
      </c>
      <c r="B809">
        <v>8</v>
      </c>
      <c r="C809" t="str">
        <v>H.Smith</v>
      </c>
      <c r="D809">
        <v>0</v>
      </c>
      <c r="E809">
        <f>COUNTIFS(Table1[Team], A809, Table1[Batting_Spot], B809, Table1[Player], C809, Table1[Last5_Flag], D809)</f>
        <v>3</v>
      </c>
    </row>
    <row r="810" spans="1:5" x14ac:dyDescent="0.2">
      <c r="A810" t="str">
        <v>Glenville</v>
      </c>
      <c r="B810">
        <v>8</v>
      </c>
      <c r="C810" t="str">
        <v>K.Harper</v>
      </c>
      <c r="D810">
        <v>0</v>
      </c>
      <c r="E810">
        <f>COUNTIFS(Table1[Team], A810, Table1[Batting_Spot], B810, Table1[Player], C810, Table1[Last5_Flag], D810)</f>
        <v>2</v>
      </c>
    </row>
    <row r="811" spans="1:5" x14ac:dyDescent="0.2">
      <c r="A811" t="str">
        <v>Glenville</v>
      </c>
      <c r="B811">
        <v>0</v>
      </c>
      <c r="C811" t="str">
        <v>K.Bradbury</v>
      </c>
      <c r="D811">
        <v>0</v>
      </c>
      <c r="E811">
        <f>COUNTIFS(Table1[Team], A811, Table1[Batting_Spot], B811, Table1[Player], C811, Table1[Last5_Flag], D811)</f>
        <v>0</v>
      </c>
    </row>
    <row r="812" spans="1:5" x14ac:dyDescent="0.2">
      <c r="A812" t="str">
        <v>Glenville</v>
      </c>
      <c r="B812">
        <v>9</v>
      </c>
      <c r="C812" t="str">
        <v>L.Burns</v>
      </c>
      <c r="D812">
        <v>0</v>
      </c>
      <c r="E812">
        <f>COUNTIFS(Table1[Team], A812, Table1[Batting_Spot], B812, Table1[Player], C812, Table1[Last5_Flag], D812)</f>
        <v>18</v>
      </c>
    </row>
    <row r="813" spans="1:5" x14ac:dyDescent="0.2">
      <c r="A813" t="str">
        <v>Glenville</v>
      </c>
      <c r="B813">
        <v>9</v>
      </c>
      <c r="C813" t="str">
        <v>A.Harward</v>
      </c>
      <c r="D813">
        <v>0</v>
      </c>
      <c r="E813">
        <f>COUNTIFS(Table1[Team], A813, Table1[Batting_Spot], B813, Table1[Player], C813, Table1[Last5_Flag], D813)</f>
        <v>8</v>
      </c>
    </row>
    <row r="814" spans="1:5" x14ac:dyDescent="0.2">
      <c r="A814" t="str">
        <v>Glenville</v>
      </c>
      <c r="B814">
        <v>0</v>
      </c>
      <c r="C814" t="str">
        <v>M.Boggess</v>
      </c>
      <c r="D814">
        <v>0</v>
      </c>
      <c r="E814">
        <f>COUNTIFS(Table1[Team], A814, Table1[Batting_Spot], B814, Table1[Player], C814, Table1[Last5_Flag], D814)</f>
        <v>0</v>
      </c>
    </row>
    <row r="815" spans="1:5" x14ac:dyDescent="0.2">
      <c r="A815" t="str">
        <v>UC</v>
      </c>
      <c r="B815">
        <v>1</v>
      </c>
      <c r="C815" t="str">
        <v>E.Zucchero</v>
      </c>
      <c r="D815">
        <v>0</v>
      </c>
      <c r="E815">
        <f>COUNTIFS(Table1[Team], A815, Table1[Batting_Spot], B815, Table1[Player], C815, Table1[Last5_Flag], D815)</f>
        <v>27</v>
      </c>
    </row>
    <row r="816" spans="1:5" x14ac:dyDescent="0.2">
      <c r="A816" t="str">
        <v>UC</v>
      </c>
      <c r="B816">
        <v>2</v>
      </c>
      <c r="C816" t="str">
        <v>B.Polistina</v>
      </c>
      <c r="D816">
        <v>0</v>
      </c>
      <c r="E816">
        <f>COUNTIFS(Table1[Team], A816, Table1[Batting_Spot], B816, Table1[Player], C816, Table1[Last5_Flag], D816)</f>
        <v>16</v>
      </c>
    </row>
    <row r="817" spans="1:5" x14ac:dyDescent="0.2">
      <c r="A817" t="str">
        <v>UC</v>
      </c>
      <c r="B817">
        <v>3</v>
      </c>
      <c r="C817" t="str">
        <v>K.Moran</v>
      </c>
      <c r="D817">
        <v>0</v>
      </c>
      <c r="E817">
        <f>COUNTIFS(Table1[Team], A817, Table1[Batting_Spot], B817, Table1[Player], C817, Table1[Last5_Flag], D817)</f>
        <v>16</v>
      </c>
    </row>
    <row r="818" spans="1:5" x14ac:dyDescent="0.2">
      <c r="A818" t="str">
        <v>UC</v>
      </c>
      <c r="B818">
        <v>3</v>
      </c>
      <c r="C818" t="str">
        <v>M.Entler</v>
      </c>
      <c r="D818">
        <v>0</v>
      </c>
      <c r="E818">
        <f>COUNTIFS(Table1[Team], A818, Table1[Batting_Spot], B818, Table1[Player], C818, Table1[Last5_Flag], D818)</f>
        <v>2</v>
      </c>
    </row>
    <row r="819" spans="1:5" x14ac:dyDescent="0.2">
      <c r="A819" t="str">
        <v>UC</v>
      </c>
      <c r="B819">
        <v>4</v>
      </c>
      <c r="C819" t="str">
        <v>T.Hodson</v>
      </c>
      <c r="D819">
        <v>0</v>
      </c>
      <c r="E819">
        <f>COUNTIFS(Table1[Team], A819, Table1[Batting_Spot], B819, Table1[Player], C819, Table1[Last5_Flag], D819)</f>
        <v>14</v>
      </c>
    </row>
    <row r="820" spans="1:5" x14ac:dyDescent="0.2">
      <c r="A820" t="str">
        <v>UC</v>
      </c>
      <c r="B820">
        <v>5</v>
      </c>
      <c r="C820" t="str">
        <v>C.Dunn</v>
      </c>
      <c r="D820">
        <v>0</v>
      </c>
      <c r="E820">
        <f>COUNTIFS(Table1[Team], A820, Table1[Batting_Spot], B820, Table1[Player], C820, Table1[Last5_Flag], D820)</f>
        <v>6</v>
      </c>
    </row>
    <row r="821" spans="1:5" x14ac:dyDescent="0.2">
      <c r="A821" t="str">
        <v>UC</v>
      </c>
      <c r="B821">
        <v>0</v>
      </c>
      <c r="C821" t="str">
        <v>A.Hurley</v>
      </c>
      <c r="D821">
        <v>0</v>
      </c>
      <c r="E821">
        <f>COUNTIFS(Table1[Team], A821, Table1[Batting_Spot], B821, Table1[Player], C821, Table1[Last5_Flag], D821)</f>
        <v>0</v>
      </c>
    </row>
    <row r="822" spans="1:5" x14ac:dyDescent="0.2">
      <c r="A822" t="str">
        <v>UC</v>
      </c>
      <c r="B822">
        <v>6</v>
      </c>
      <c r="C822" t="str">
        <v>M.Guillen</v>
      </c>
      <c r="D822">
        <v>0</v>
      </c>
      <c r="E822">
        <f>COUNTIFS(Table1[Team], A822, Table1[Batting_Spot], B822, Table1[Player], C822, Table1[Last5_Flag], D822)</f>
        <v>2</v>
      </c>
    </row>
    <row r="823" spans="1:5" x14ac:dyDescent="0.2">
      <c r="A823" t="str">
        <v>UC</v>
      </c>
      <c r="B823">
        <v>6</v>
      </c>
      <c r="C823" t="str">
        <v>D.Pici</v>
      </c>
      <c r="D823">
        <v>0</v>
      </c>
      <c r="E823">
        <f>COUNTIFS(Table1[Team], A823, Table1[Batting_Spot], B823, Table1[Player], C823, Table1[Last5_Flag], D823)</f>
        <v>3</v>
      </c>
    </row>
    <row r="824" spans="1:5" x14ac:dyDescent="0.2">
      <c r="A824" t="str">
        <v>UC</v>
      </c>
      <c r="B824">
        <v>7</v>
      </c>
      <c r="C824" t="str">
        <v>A.Espinoza</v>
      </c>
      <c r="D824">
        <v>0</v>
      </c>
      <c r="E824">
        <f>COUNTIFS(Table1[Team], A824, Table1[Batting_Spot], B824, Table1[Player], C824, Table1[Last5_Flag], D824)</f>
        <v>16</v>
      </c>
    </row>
    <row r="825" spans="1:5" x14ac:dyDescent="0.2">
      <c r="A825" t="str">
        <v>UC</v>
      </c>
      <c r="B825">
        <v>7</v>
      </c>
      <c r="C825" t="str">
        <v>K.Sullins</v>
      </c>
      <c r="D825">
        <v>0</v>
      </c>
      <c r="E825">
        <f>COUNTIFS(Table1[Team], A825, Table1[Batting_Spot], B825, Table1[Player], C825, Table1[Last5_Flag], D825)</f>
        <v>3</v>
      </c>
    </row>
    <row r="826" spans="1:5" x14ac:dyDescent="0.2">
      <c r="A826" t="str">
        <v>UC</v>
      </c>
      <c r="B826">
        <v>7</v>
      </c>
      <c r="C826" t="str">
        <v>M.Oglesby</v>
      </c>
      <c r="D826">
        <v>0</v>
      </c>
      <c r="E826">
        <f>COUNTIFS(Table1[Team], A826, Table1[Batting_Spot], B826, Table1[Player], C826, Table1[Last5_Flag], D826)</f>
        <v>3</v>
      </c>
    </row>
    <row r="827" spans="1:5" x14ac:dyDescent="0.2">
      <c r="A827" t="str">
        <v>UC</v>
      </c>
      <c r="B827">
        <v>8</v>
      </c>
      <c r="C827" t="str">
        <v>E.Smith</v>
      </c>
      <c r="D827">
        <v>0</v>
      </c>
      <c r="E827">
        <f>COUNTIFS(Table1[Team], A827, Table1[Batting_Spot], B827, Table1[Player], C827, Table1[Last5_Flag], D827)</f>
        <v>11</v>
      </c>
    </row>
    <row r="828" spans="1:5" x14ac:dyDescent="0.2">
      <c r="A828" t="str">
        <v>UC</v>
      </c>
      <c r="B828">
        <v>9</v>
      </c>
      <c r="C828" t="str">
        <v>K.Serra</v>
      </c>
      <c r="D828">
        <v>0</v>
      </c>
      <c r="E828">
        <f>COUNTIFS(Table1[Team], A828, Table1[Batting_Spot], B828, Table1[Player], C828, Table1[Last5_Flag], D828)</f>
        <v>12</v>
      </c>
    </row>
    <row r="829" spans="1:5" x14ac:dyDescent="0.2">
      <c r="A829" t="str">
        <v>UC</v>
      </c>
      <c r="B829">
        <v>0</v>
      </c>
      <c r="C829" t="str">
        <v>C.Masters</v>
      </c>
      <c r="D829">
        <v>0</v>
      </c>
      <c r="E829">
        <f>COUNTIFS(Table1[Team], A829, Table1[Batting_Spot], B829, Table1[Player], C829, Table1[Last5_Flag], D829)</f>
        <v>0</v>
      </c>
    </row>
    <row r="830" spans="1:5" x14ac:dyDescent="0.2">
      <c r="A830" t="str">
        <v>Concord</v>
      </c>
      <c r="B830">
        <v>1</v>
      </c>
      <c r="C830" t="str">
        <v>K.Morgan</v>
      </c>
      <c r="D830">
        <v>0</v>
      </c>
      <c r="E830">
        <f>COUNTIFS(Table1[Team], A830, Table1[Batting_Spot], B830, Table1[Player], C830, Table1[Last5_Flag], D830)</f>
        <v>22</v>
      </c>
    </row>
    <row r="831" spans="1:5" x14ac:dyDescent="0.2">
      <c r="A831" t="str">
        <v>Concord</v>
      </c>
      <c r="B831">
        <v>2</v>
      </c>
      <c r="C831" t="str">
        <v>L.Lewis</v>
      </c>
      <c r="D831">
        <v>0</v>
      </c>
      <c r="E831">
        <f>COUNTIFS(Table1[Team], A831, Table1[Batting_Spot], B831, Table1[Player], C831, Table1[Last5_Flag], D831)</f>
        <v>15</v>
      </c>
    </row>
    <row r="832" spans="1:5" x14ac:dyDescent="0.2">
      <c r="A832" t="str">
        <v>Concord</v>
      </c>
      <c r="B832">
        <v>3</v>
      </c>
      <c r="C832" t="str">
        <v>A.Giles</v>
      </c>
      <c r="D832">
        <v>0</v>
      </c>
      <c r="E832">
        <f>COUNTIFS(Table1[Team], A832, Table1[Batting_Spot], B832, Table1[Player], C832, Table1[Last5_Flag], D832)</f>
        <v>17</v>
      </c>
    </row>
    <row r="833" spans="1:5" x14ac:dyDescent="0.2">
      <c r="A833" t="str">
        <v>Concord</v>
      </c>
      <c r="B833">
        <v>4</v>
      </c>
      <c r="C833" t="str">
        <v>H.Niten</v>
      </c>
      <c r="D833">
        <v>0</v>
      </c>
      <c r="E833">
        <f>COUNTIFS(Table1[Team], A833, Table1[Batting_Spot], B833, Table1[Player], C833, Table1[Last5_Flag], D833)</f>
        <v>5</v>
      </c>
    </row>
    <row r="834" spans="1:5" x14ac:dyDescent="0.2">
      <c r="A834" t="str">
        <v>Concord</v>
      </c>
      <c r="B834">
        <v>5</v>
      </c>
      <c r="C834" t="str">
        <v>M.Hollis</v>
      </c>
      <c r="D834">
        <v>0</v>
      </c>
      <c r="E834">
        <f>COUNTIFS(Table1[Team], A834, Table1[Batting_Spot], B834, Table1[Player], C834, Table1[Last5_Flag], D834)</f>
        <v>3</v>
      </c>
    </row>
    <row r="835" spans="1:5" x14ac:dyDescent="0.2">
      <c r="A835" t="str">
        <v>Concord</v>
      </c>
      <c r="B835">
        <v>6</v>
      </c>
      <c r="C835" t="str">
        <v>B.Jamerson</v>
      </c>
      <c r="D835">
        <v>0</v>
      </c>
      <c r="E835">
        <f>COUNTIFS(Table1[Team], A835, Table1[Batting_Spot], B835, Table1[Player], C835, Table1[Last5_Flag], D835)</f>
        <v>1</v>
      </c>
    </row>
    <row r="836" spans="1:5" x14ac:dyDescent="0.2">
      <c r="A836" t="str">
        <v>Concord</v>
      </c>
      <c r="B836">
        <v>7</v>
      </c>
      <c r="C836" t="str">
        <v>K.McCord</v>
      </c>
      <c r="D836">
        <v>0</v>
      </c>
      <c r="E836">
        <f>COUNTIFS(Table1[Team], A836, Table1[Batting_Spot], B836, Table1[Player], C836, Table1[Last5_Flag], D836)</f>
        <v>6</v>
      </c>
    </row>
    <row r="837" spans="1:5" x14ac:dyDescent="0.2">
      <c r="A837" t="str">
        <v>Concord</v>
      </c>
      <c r="B837">
        <v>8</v>
      </c>
      <c r="C837" t="str">
        <v>M.Gleason</v>
      </c>
      <c r="D837">
        <v>0</v>
      </c>
      <c r="E837">
        <f>COUNTIFS(Table1[Team], A837, Table1[Batting_Spot], B837, Table1[Player], C837, Table1[Last5_Flag], D837)</f>
        <v>5</v>
      </c>
    </row>
    <row r="838" spans="1:5" x14ac:dyDescent="0.2">
      <c r="A838" t="str">
        <v>Concord</v>
      </c>
      <c r="B838">
        <v>9</v>
      </c>
      <c r="C838" t="str">
        <v>G.Dodson</v>
      </c>
      <c r="D838">
        <v>0</v>
      </c>
      <c r="E838">
        <f>COUNTIFS(Table1[Team], A838, Table1[Batting_Spot], B838, Table1[Player], C838, Table1[Last5_Flag], D838)</f>
        <v>14</v>
      </c>
    </row>
    <row r="839" spans="1:5" x14ac:dyDescent="0.2">
      <c r="A839" t="str">
        <v>Concord</v>
      </c>
      <c r="B839">
        <v>0</v>
      </c>
      <c r="C839" t="str">
        <v>R.Hintz</v>
      </c>
      <c r="D839">
        <v>0</v>
      </c>
      <c r="E839">
        <f>COUNTIFS(Table1[Team], A839, Table1[Batting_Spot], B839, Table1[Player], C839, Table1[Last5_Flag], D839)</f>
        <v>0</v>
      </c>
    </row>
    <row r="840" spans="1:5" x14ac:dyDescent="0.2">
      <c r="A840" t="str">
        <v>WVSU</v>
      </c>
      <c r="B840">
        <v>0</v>
      </c>
      <c r="C840" t="str">
        <v>A.Bourgeois</v>
      </c>
      <c r="D840">
        <v>0</v>
      </c>
      <c r="E840">
        <f>COUNTIFS(Table1[Team], A840, Table1[Batting_Spot], B840, Table1[Player], C840, Table1[Last5_Flag], D840)</f>
        <v>0</v>
      </c>
    </row>
    <row r="841" spans="1:5" x14ac:dyDescent="0.2">
      <c r="A841" t="str">
        <v>WVSU</v>
      </c>
      <c r="B841">
        <v>1</v>
      </c>
      <c r="C841" t="str">
        <v>K.Price</v>
      </c>
      <c r="D841">
        <v>0</v>
      </c>
      <c r="E841">
        <f>COUNTIFS(Table1[Team], A841, Table1[Batting_Spot], B841, Table1[Player], C841, Table1[Last5_Flag], D841)</f>
        <v>16</v>
      </c>
    </row>
    <row r="842" spans="1:5" x14ac:dyDescent="0.2">
      <c r="A842" t="str">
        <v>WVSU</v>
      </c>
      <c r="B842">
        <v>2</v>
      </c>
      <c r="C842" t="str">
        <v>G.Sloan-Lebron</v>
      </c>
      <c r="D842">
        <v>0</v>
      </c>
      <c r="E842">
        <f>COUNTIFS(Table1[Team], A842, Table1[Batting_Spot], B842, Table1[Player], C842, Table1[Last5_Flag], D842)</f>
        <v>8</v>
      </c>
    </row>
    <row r="843" spans="1:5" x14ac:dyDescent="0.2">
      <c r="A843" t="str">
        <v>WVSU</v>
      </c>
      <c r="B843">
        <v>0</v>
      </c>
      <c r="C843" t="str">
        <v>E.Sigmon</v>
      </c>
      <c r="D843">
        <v>0</v>
      </c>
      <c r="E843">
        <f>COUNTIFS(Table1[Team], A843, Table1[Batting_Spot], B843, Table1[Player], C843, Table1[Last5_Flag], D843)</f>
        <v>0</v>
      </c>
    </row>
    <row r="844" spans="1:5" x14ac:dyDescent="0.2">
      <c r="A844" t="str">
        <v>WVSU</v>
      </c>
      <c r="B844">
        <v>3</v>
      </c>
      <c r="C844" t="str">
        <v>C.Moore</v>
      </c>
      <c r="D844">
        <v>0</v>
      </c>
      <c r="E844">
        <f>COUNTIFS(Table1[Team], A844, Table1[Batting_Spot], B844, Table1[Player], C844, Table1[Last5_Flag], D844)</f>
        <v>10</v>
      </c>
    </row>
    <row r="845" spans="1:5" x14ac:dyDescent="0.2">
      <c r="A845" t="str">
        <v>WVSU</v>
      </c>
      <c r="B845">
        <v>4</v>
      </c>
      <c r="C845" t="str">
        <v>O.Bell</v>
      </c>
      <c r="D845">
        <v>0</v>
      </c>
      <c r="E845">
        <f>COUNTIFS(Table1[Team], A845, Table1[Batting_Spot], B845, Table1[Player], C845, Table1[Last5_Flag], D845)</f>
        <v>12</v>
      </c>
    </row>
    <row r="846" spans="1:5" x14ac:dyDescent="0.2">
      <c r="A846" t="str">
        <v>WVSU</v>
      </c>
      <c r="B846">
        <v>5</v>
      </c>
      <c r="C846" t="str">
        <v>E.Bechtel</v>
      </c>
      <c r="D846">
        <v>0</v>
      </c>
      <c r="E846">
        <f>COUNTIFS(Table1[Team], A846, Table1[Batting_Spot], B846, Table1[Player], C846, Table1[Last5_Flag], D846)</f>
        <v>12</v>
      </c>
    </row>
    <row r="847" spans="1:5" x14ac:dyDescent="0.2">
      <c r="A847" t="str">
        <v>WVSU</v>
      </c>
      <c r="B847">
        <v>6</v>
      </c>
      <c r="C847" t="str">
        <v>A.Contreras</v>
      </c>
      <c r="D847">
        <v>0</v>
      </c>
      <c r="E847">
        <f>COUNTIFS(Table1[Team], A847, Table1[Batting_Spot], B847, Table1[Player], C847, Table1[Last5_Flag], D847)</f>
        <v>6</v>
      </c>
    </row>
    <row r="848" spans="1:5" x14ac:dyDescent="0.2">
      <c r="A848" t="str">
        <v>WVSU</v>
      </c>
      <c r="B848">
        <v>7</v>
      </c>
      <c r="C848" t="str">
        <v>S.Shamblin</v>
      </c>
      <c r="D848">
        <v>0</v>
      </c>
      <c r="E848">
        <f>COUNTIFS(Table1[Team], A848, Table1[Batting_Spot], B848, Table1[Player], C848, Table1[Last5_Flag], D848)</f>
        <v>4</v>
      </c>
    </row>
    <row r="849" spans="1:5" x14ac:dyDescent="0.2">
      <c r="A849" t="str">
        <v>WVSU</v>
      </c>
      <c r="B849">
        <v>8</v>
      </c>
      <c r="C849" t="str">
        <v>B.Christian</v>
      </c>
      <c r="D849">
        <v>0</v>
      </c>
      <c r="E849">
        <f>COUNTIFS(Table1[Team], A849, Table1[Batting_Spot], B849, Table1[Player], C849, Table1[Last5_Flag], D849)</f>
        <v>3</v>
      </c>
    </row>
    <row r="850" spans="1:5" x14ac:dyDescent="0.2">
      <c r="A850" t="str">
        <v>WVSU</v>
      </c>
      <c r="B850">
        <v>8</v>
      </c>
      <c r="C850" t="str">
        <v>C.Cummings</v>
      </c>
      <c r="D850">
        <v>0</v>
      </c>
      <c r="E850">
        <f>COUNTIFS(Table1[Team], A850, Table1[Batting_Spot], B850, Table1[Player], C850, Table1[Last5_Flag], D850)</f>
        <v>6</v>
      </c>
    </row>
    <row r="851" spans="1:5" x14ac:dyDescent="0.2">
      <c r="A851" t="str">
        <v>WVSU</v>
      </c>
      <c r="B851">
        <v>9</v>
      </c>
      <c r="C851" t="str">
        <v>C.Treadway</v>
      </c>
      <c r="D851">
        <v>0</v>
      </c>
      <c r="E851">
        <f>COUNTIFS(Table1[Team], A851, Table1[Batting_Spot], B851, Table1[Player], C851, Table1[Last5_Flag], D851)</f>
        <v>2</v>
      </c>
    </row>
    <row r="852" spans="1:5" x14ac:dyDescent="0.2">
      <c r="A852" t="str">
        <v>WVSU</v>
      </c>
      <c r="B852">
        <v>9</v>
      </c>
      <c r="C852" t="str">
        <v>E.Hoffman</v>
      </c>
      <c r="D852">
        <v>0</v>
      </c>
      <c r="E852">
        <f>COUNTIFS(Table1[Team], A852, Table1[Batting_Spot], B852, Table1[Player], C852, Table1[Last5_Flag], D852)</f>
        <v>6</v>
      </c>
    </row>
    <row r="853" spans="1:5" x14ac:dyDescent="0.2">
      <c r="A853" t="str">
        <v>WVSU</v>
      </c>
      <c r="B853">
        <v>0</v>
      </c>
      <c r="C853" t="str">
        <v>A.Green</v>
      </c>
      <c r="D853">
        <v>0</v>
      </c>
      <c r="E853">
        <f>COUNTIFS(Table1[Team], A853, Table1[Batting_Spot], B853, Table1[Player], C853, Table1[Last5_Flag], D853)</f>
        <v>0</v>
      </c>
    </row>
    <row r="854" spans="1:5" x14ac:dyDescent="0.2">
      <c r="A854" t="str">
        <v>Wheeling</v>
      </c>
      <c r="B854">
        <v>1</v>
      </c>
      <c r="C854" t="str">
        <v>K.Warrix</v>
      </c>
      <c r="D854">
        <v>0</v>
      </c>
      <c r="E854">
        <f>COUNTIFS(Table1[Team], A854, Table1[Batting_Spot], B854, Table1[Player], C854, Table1[Last5_Flag], D854)</f>
        <v>12</v>
      </c>
    </row>
    <row r="855" spans="1:5" x14ac:dyDescent="0.2">
      <c r="A855" t="str">
        <v>Wheeling</v>
      </c>
      <c r="B855">
        <v>2</v>
      </c>
      <c r="C855" t="str">
        <v>A.Kresak</v>
      </c>
      <c r="D855">
        <v>0</v>
      </c>
      <c r="E855">
        <f>COUNTIFS(Table1[Team], A855, Table1[Batting_Spot], B855, Table1[Player], C855, Table1[Last5_Flag], D855)</f>
        <v>5</v>
      </c>
    </row>
    <row r="856" spans="1:5" x14ac:dyDescent="0.2">
      <c r="A856" t="str">
        <v>Wheeling</v>
      </c>
      <c r="B856">
        <v>2</v>
      </c>
      <c r="C856" t="str">
        <v>D.Carrillo</v>
      </c>
      <c r="D856">
        <v>0</v>
      </c>
      <c r="E856">
        <f>COUNTIFS(Table1[Team], A856, Table1[Batting_Spot], B856, Table1[Player], C856, Table1[Last5_Flag], D856)</f>
        <v>1</v>
      </c>
    </row>
    <row r="857" spans="1:5" x14ac:dyDescent="0.2">
      <c r="A857" t="str">
        <v>Wheeling</v>
      </c>
      <c r="B857">
        <v>3</v>
      </c>
      <c r="C857" t="str">
        <v>G.Mummery</v>
      </c>
      <c r="D857">
        <v>0</v>
      </c>
      <c r="E857">
        <f>COUNTIFS(Table1[Team], A857, Table1[Batting_Spot], B857, Table1[Player], C857, Table1[Last5_Flag], D857)</f>
        <v>2</v>
      </c>
    </row>
    <row r="858" spans="1:5" x14ac:dyDescent="0.2">
      <c r="A858" t="str">
        <v>Wheeling</v>
      </c>
      <c r="B858">
        <v>4</v>
      </c>
      <c r="C858" t="str">
        <v>M.Burns</v>
      </c>
      <c r="D858">
        <v>0</v>
      </c>
      <c r="E858">
        <f>COUNTIFS(Table1[Team], A858, Table1[Batting_Spot], B858, Table1[Player], C858, Table1[Last5_Flag], D858)</f>
        <v>1</v>
      </c>
    </row>
    <row r="859" spans="1:5" x14ac:dyDescent="0.2">
      <c r="A859" t="str">
        <v>Wheeling</v>
      </c>
      <c r="B859">
        <v>0</v>
      </c>
      <c r="C859" t="str">
        <v>K.Chapple</v>
      </c>
      <c r="D859">
        <v>0</v>
      </c>
      <c r="E859">
        <f>COUNTIFS(Table1[Team], A859, Table1[Batting_Spot], B859, Table1[Player], C859, Table1[Last5_Flag], D859)</f>
        <v>0</v>
      </c>
    </row>
    <row r="860" spans="1:5" x14ac:dyDescent="0.2">
      <c r="A860" t="str">
        <v>Wheeling</v>
      </c>
      <c r="B860">
        <v>5</v>
      </c>
      <c r="C860" t="str">
        <v>B.Sanders</v>
      </c>
      <c r="D860">
        <v>0</v>
      </c>
      <c r="E860">
        <f>COUNTIFS(Table1[Team], A860, Table1[Batting_Spot], B860, Table1[Player], C860, Table1[Last5_Flag], D860)</f>
        <v>1</v>
      </c>
    </row>
    <row r="861" spans="1:5" x14ac:dyDescent="0.2">
      <c r="A861" t="str">
        <v>Wheeling</v>
      </c>
      <c r="B861">
        <v>0</v>
      </c>
      <c r="C861" t="str">
        <v>M.Holp</v>
      </c>
      <c r="D861">
        <v>0</v>
      </c>
      <c r="E861">
        <f>COUNTIFS(Table1[Team], A861, Table1[Batting_Spot], B861, Table1[Player], C861, Table1[Last5_Flag], D861)</f>
        <v>0</v>
      </c>
    </row>
    <row r="862" spans="1:5" x14ac:dyDescent="0.2">
      <c r="A862" t="str">
        <v>Wheeling</v>
      </c>
      <c r="B862">
        <v>0</v>
      </c>
      <c r="C862" t="str">
        <v>R.Casassa</v>
      </c>
      <c r="D862">
        <v>0</v>
      </c>
      <c r="E862">
        <f>COUNTIFS(Table1[Team], A862, Table1[Batting_Spot], B862, Table1[Player], C862, Table1[Last5_Flag], D862)</f>
        <v>0</v>
      </c>
    </row>
    <row r="863" spans="1:5" x14ac:dyDescent="0.2">
      <c r="A863" t="str">
        <v>Wheeling</v>
      </c>
      <c r="B863">
        <v>6</v>
      </c>
      <c r="C863" t="str">
        <v>E.Troxel</v>
      </c>
      <c r="D863">
        <v>0</v>
      </c>
      <c r="E863">
        <f>COUNTIFS(Table1[Team], A863, Table1[Batting_Spot], B863, Table1[Player], C863, Table1[Last5_Flag], D863)</f>
        <v>6</v>
      </c>
    </row>
    <row r="864" spans="1:5" x14ac:dyDescent="0.2">
      <c r="A864" t="str">
        <v>Wheeling</v>
      </c>
      <c r="B864">
        <v>6</v>
      </c>
      <c r="C864" t="str">
        <v>M.Kay</v>
      </c>
      <c r="D864">
        <v>0</v>
      </c>
      <c r="E864">
        <f>COUNTIFS(Table1[Team], A864, Table1[Batting_Spot], B864, Table1[Player], C864, Table1[Last5_Flag], D864)</f>
        <v>1</v>
      </c>
    </row>
    <row r="865" spans="1:5" x14ac:dyDescent="0.2">
      <c r="A865" t="str">
        <v>Wheeling</v>
      </c>
      <c r="B865">
        <v>7</v>
      </c>
      <c r="C865" t="str">
        <v>E.Blackie</v>
      </c>
      <c r="D865">
        <v>0</v>
      </c>
      <c r="E865">
        <f>COUNTIFS(Table1[Team], A865, Table1[Batting_Spot], B865, Table1[Player], C865, Table1[Last5_Flag], D865)</f>
        <v>2</v>
      </c>
    </row>
    <row r="866" spans="1:5" x14ac:dyDescent="0.2">
      <c r="A866" t="str">
        <v>Wheeling</v>
      </c>
      <c r="B866">
        <v>8</v>
      </c>
      <c r="C866" t="str">
        <v>P.Villarreal</v>
      </c>
      <c r="D866">
        <v>0</v>
      </c>
      <c r="E866">
        <f>COUNTIFS(Table1[Team], A866, Table1[Batting_Spot], B866, Table1[Player], C866, Table1[Last5_Flag], D866)</f>
        <v>6</v>
      </c>
    </row>
    <row r="867" spans="1:5" x14ac:dyDescent="0.2">
      <c r="A867" t="str">
        <v>Wheeling</v>
      </c>
      <c r="B867">
        <v>0</v>
      </c>
      <c r="C867" t="str">
        <v>J.Busseri</v>
      </c>
      <c r="D867">
        <v>0</v>
      </c>
      <c r="E867">
        <f>COUNTIFS(Table1[Team], A867, Table1[Batting_Spot], B867, Table1[Player], C867, Table1[Last5_Flag], D867)</f>
        <v>0</v>
      </c>
    </row>
    <row r="868" spans="1:5" x14ac:dyDescent="0.2">
      <c r="A868" t="str">
        <v>Wheeling</v>
      </c>
      <c r="B868">
        <v>9</v>
      </c>
      <c r="C868" t="str">
        <v>M.Rodriguez</v>
      </c>
      <c r="D868">
        <v>0</v>
      </c>
      <c r="E868">
        <f>COUNTIFS(Table1[Team], A868, Table1[Batting_Spot], B868, Table1[Player], C868, Table1[Last5_Flag], D868)</f>
        <v>1</v>
      </c>
    </row>
    <row r="869" spans="1:5" x14ac:dyDescent="0.2">
      <c r="A869" t="str">
        <v>Wheeling</v>
      </c>
      <c r="B869">
        <v>9</v>
      </c>
      <c r="C869" t="str">
        <v>M.Clark</v>
      </c>
      <c r="D869">
        <v>0</v>
      </c>
      <c r="E869">
        <f>COUNTIFS(Table1[Team], A869, Table1[Batting_Spot], B869, Table1[Player], C869, Table1[Last5_Flag], D869)</f>
        <v>1</v>
      </c>
    </row>
    <row r="870" spans="1:5" x14ac:dyDescent="0.2">
      <c r="A870" t="str">
        <v>Wheeling</v>
      </c>
      <c r="B870">
        <v>0</v>
      </c>
      <c r="C870" t="str">
        <v>K.Shields</v>
      </c>
      <c r="D870">
        <v>0</v>
      </c>
      <c r="E870">
        <f>COUNTIFS(Table1[Team], A870, Table1[Batting_Spot], B870, Table1[Player], C870, Table1[Last5_Flag], D870)</f>
        <v>0</v>
      </c>
    </row>
    <row r="871" spans="1:5" x14ac:dyDescent="0.2">
      <c r="A871" t="str">
        <v>Wheeling</v>
      </c>
      <c r="B871">
        <v>0</v>
      </c>
      <c r="C871" t="str">
        <v>R.Peters</v>
      </c>
      <c r="D871">
        <v>0</v>
      </c>
      <c r="E871">
        <f>COUNTIFS(Table1[Team], A871, Table1[Batting_Spot], B871, Table1[Player], C871, Table1[Last5_Flag], D871)</f>
        <v>0</v>
      </c>
    </row>
    <row r="872" spans="1:5" x14ac:dyDescent="0.2">
      <c r="A872" t="str">
        <v>West Lib</v>
      </c>
      <c r="B872">
        <v>1</v>
      </c>
      <c r="C872" t="str">
        <v>A.Cook</v>
      </c>
      <c r="D872">
        <v>0</v>
      </c>
      <c r="E872">
        <f>COUNTIFS(Table1[Team], A872, Table1[Batting_Spot], B872, Table1[Player], C872, Table1[Last5_Flag], D872)</f>
        <v>4</v>
      </c>
    </row>
    <row r="873" spans="1:5" x14ac:dyDescent="0.2">
      <c r="A873" t="str">
        <v>West Lib</v>
      </c>
      <c r="B873">
        <v>2</v>
      </c>
      <c r="C873" t="str">
        <v>J.Morr</v>
      </c>
      <c r="D873">
        <v>0</v>
      </c>
      <c r="E873">
        <f>COUNTIFS(Table1[Team], A873, Table1[Batting_Spot], B873, Table1[Player], C873, Table1[Last5_Flag], D873)</f>
        <v>2</v>
      </c>
    </row>
    <row r="874" spans="1:5" x14ac:dyDescent="0.2">
      <c r="A874" t="str">
        <v>West Lib</v>
      </c>
      <c r="B874">
        <v>3</v>
      </c>
      <c r="C874" t="str">
        <v>S.Simon</v>
      </c>
      <c r="D874">
        <v>0</v>
      </c>
      <c r="E874">
        <f>COUNTIFS(Table1[Team], A874, Table1[Batting_Spot], B874, Table1[Player], C874, Table1[Last5_Flag], D874)</f>
        <v>7</v>
      </c>
    </row>
    <row r="875" spans="1:5" x14ac:dyDescent="0.2">
      <c r="A875" t="str">
        <v>West Lib</v>
      </c>
      <c r="B875">
        <v>4</v>
      </c>
      <c r="C875" t="str">
        <v>K.Pettit</v>
      </c>
      <c r="D875">
        <v>0</v>
      </c>
      <c r="E875">
        <f>COUNTIFS(Table1[Team], A875, Table1[Batting_Spot], B875, Table1[Player], C875, Table1[Last5_Flag], D875)</f>
        <v>10</v>
      </c>
    </row>
    <row r="876" spans="1:5" x14ac:dyDescent="0.2">
      <c r="A876" t="str">
        <v>West Lib</v>
      </c>
      <c r="B876">
        <v>0</v>
      </c>
      <c r="C876" t="str">
        <v>R.Ward</v>
      </c>
      <c r="D876">
        <v>0</v>
      </c>
      <c r="E876">
        <f>COUNTIFS(Table1[Team], A876, Table1[Batting_Spot], B876, Table1[Player], C876, Table1[Last5_Flag], D876)</f>
        <v>0</v>
      </c>
    </row>
    <row r="877" spans="1:5" x14ac:dyDescent="0.2">
      <c r="A877" t="str">
        <v>West Lib</v>
      </c>
      <c r="B877">
        <v>4</v>
      </c>
      <c r="C877" t="str">
        <v>A.Rosgen</v>
      </c>
      <c r="D877">
        <v>0</v>
      </c>
      <c r="E877">
        <f>COUNTIFS(Table1[Team], A877, Table1[Batting_Spot], B877, Table1[Player], C877, Table1[Last5_Flag], D877)</f>
        <v>1</v>
      </c>
    </row>
    <row r="878" spans="1:5" x14ac:dyDescent="0.2">
      <c r="A878" t="str">
        <v>West Lib</v>
      </c>
      <c r="B878">
        <v>5</v>
      </c>
      <c r="C878" t="str">
        <v>S.Harris</v>
      </c>
      <c r="D878">
        <v>0</v>
      </c>
      <c r="E878">
        <f>COUNTIFS(Table1[Team], A878, Table1[Batting_Spot], B878, Table1[Player], C878, Table1[Last5_Flag], D878)</f>
        <v>2</v>
      </c>
    </row>
    <row r="879" spans="1:5" x14ac:dyDescent="0.2">
      <c r="A879" t="str">
        <v>West Lib</v>
      </c>
      <c r="B879">
        <v>5</v>
      </c>
      <c r="C879" t="str">
        <v>D.Deitrick</v>
      </c>
      <c r="D879">
        <v>0</v>
      </c>
      <c r="E879">
        <f>COUNTIFS(Table1[Team], A879, Table1[Batting_Spot], B879, Table1[Player], C879, Table1[Last5_Flag], D879)</f>
        <v>1</v>
      </c>
    </row>
    <row r="880" spans="1:5" x14ac:dyDescent="0.2">
      <c r="A880" t="str">
        <v>West Lib</v>
      </c>
      <c r="B880">
        <v>6</v>
      </c>
      <c r="C880" t="str">
        <v>J.Conrad</v>
      </c>
      <c r="D880">
        <v>0</v>
      </c>
      <c r="E880">
        <f>COUNTIFS(Table1[Team], A880, Table1[Batting_Spot], B880, Table1[Player], C880, Table1[Last5_Flag], D880)</f>
        <v>11</v>
      </c>
    </row>
    <row r="881" spans="1:5" x14ac:dyDescent="0.2">
      <c r="A881" t="str">
        <v>West Lib</v>
      </c>
      <c r="B881">
        <v>6</v>
      </c>
      <c r="C881" t="str">
        <v>D.Homer</v>
      </c>
      <c r="D881">
        <v>0</v>
      </c>
      <c r="E881">
        <f>COUNTIFS(Table1[Team], A881, Table1[Batting_Spot], B881, Table1[Player], C881, Table1[Last5_Flag], D881)</f>
        <v>1</v>
      </c>
    </row>
    <row r="882" spans="1:5" x14ac:dyDescent="0.2">
      <c r="A882" t="str">
        <v>West Lib</v>
      </c>
      <c r="B882">
        <v>0</v>
      </c>
      <c r="C882" t="str">
        <v>K.Harris</v>
      </c>
      <c r="D882">
        <v>0</v>
      </c>
      <c r="E882">
        <f>COUNTIFS(Table1[Team], A882, Table1[Batting_Spot], B882, Table1[Player], C882, Table1[Last5_Flag], D882)</f>
        <v>0</v>
      </c>
    </row>
    <row r="883" spans="1:5" x14ac:dyDescent="0.2">
      <c r="A883" t="str">
        <v>West Lib</v>
      </c>
      <c r="B883">
        <v>7</v>
      </c>
      <c r="C883" t="str">
        <v>I.McKee</v>
      </c>
      <c r="D883">
        <v>0</v>
      </c>
      <c r="E883">
        <f>COUNTIFS(Table1[Team], A883, Table1[Batting_Spot], B883, Table1[Player], C883, Table1[Last5_Flag], D883)</f>
        <v>7</v>
      </c>
    </row>
    <row r="884" spans="1:5" x14ac:dyDescent="0.2">
      <c r="A884" t="str">
        <v>West Lib</v>
      </c>
      <c r="B884">
        <v>7</v>
      </c>
      <c r="C884" t="str">
        <v>B.Perri</v>
      </c>
      <c r="D884">
        <v>0</v>
      </c>
      <c r="E884">
        <f>COUNTIFS(Table1[Team], A884, Table1[Batting_Spot], B884, Table1[Player], C884, Table1[Last5_Flag], D884)</f>
        <v>2</v>
      </c>
    </row>
    <row r="885" spans="1:5" x14ac:dyDescent="0.2">
      <c r="A885" t="str">
        <v>West Lib</v>
      </c>
      <c r="B885">
        <v>8</v>
      </c>
      <c r="C885" t="str">
        <v>C.Woody</v>
      </c>
      <c r="D885">
        <v>0</v>
      </c>
      <c r="E885">
        <f>COUNTIFS(Table1[Team], A885, Table1[Batting_Spot], B885, Table1[Player], C885, Table1[Last5_Flag], D885)</f>
        <v>3</v>
      </c>
    </row>
    <row r="886" spans="1:5" x14ac:dyDescent="0.2">
      <c r="A886" t="str">
        <v>West Lib</v>
      </c>
      <c r="B886">
        <v>0</v>
      </c>
      <c r="C886" t="str">
        <v>A.Davis</v>
      </c>
      <c r="D886">
        <v>0</v>
      </c>
      <c r="E886">
        <f>COUNTIFS(Table1[Team], A886, Table1[Batting_Spot], B886, Table1[Player], C886, Table1[Last5_Flag], D886)</f>
        <v>0</v>
      </c>
    </row>
    <row r="887" spans="1:5" x14ac:dyDescent="0.2">
      <c r="A887" t="str">
        <v>West Lib</v>
      </c>
      <c r="B887">
        <v>0</v>
      </c>
      <c r="C887" t="str">
        <v>A.Tapman</v>
      </c>
      <c r="D887">
        <v>0</v>
      </c>
      <c r="E887">
        <f>COUNTIFS(Table1[Team], A887, Table1[Batting_Spot], B887, Table1[Player], C887, Table1[Last5_Flag], D887)</f>
        <v>0</v>
      </c>
    </row>
    <row r="888" spans="1:5" x14ac:dyDescent="0.2">
      <c r="A888" t="str">
        <v>West Lib</v>
      </c>
      <c r="B888">
        <v>9</v>
      </c>
      <c r="C888" t="str">
        <v>P.Tucker</v>
      </c>
      <c r="D888">
        <v>0</v>
      </c>
      <c r="E888">
        <f>COUNTIFS(Table1[Team], A888, Table1[Batting_Spot], B888, Table1[Player], C888, Table1[Last5_Flag], D888)</f>
        <v>9</v>
      </c>
    </row>
    <row r="889" spans="1:5" x14ac:dyDescent="0.2">
      <c r="A889" t="str">
        <v>West Lib</v>
      </c>
      <c r="B889">
        <v>0</v>
      </c>
      <c r="C889" t="str">
        <v>H.Ball</v>
      </c>
      <c r="D889">
        <v>0</v>
      </c>
      <c r="E889">
        <f>COUNTIFS(Table1[Team], A889, Table1[Batting_Spot], B889, Table1[Player], C889, Table1[Last5_Flag], D889)</f>
        <v>0</v>
      </c>
    </row>
    <row r="890" spans="1:5" x14ac:dyDescent="0.2">
      <c r="A890" t="str">
        <v>Wheeling</v>
      </c>
      <c r="B890">
        <v>1</v>
      </c>
      <c r="C890" t="str">
        <v>K.Warrix</v>
      </c>
      <c r="D890">
        <v>0</v>
      </c>
      <c r="E890">
        <f>COUNTIFS(Table1[Team], A890, Table1[Batting_Spot], B890, Table1[Player], C890, Table1[Last5_Flag], D890)</f>
        <v>12</v>
      </c>
    </row>
    <row r="891" spans="1:5" x14ac:dyDescent="0.2">
      <c r="A891" t="str">
        <v>Wheeling</v>
      </c>
      <c r="B891">
        <v>2</v>
      </c>
      <c r="C891" t="str">
        <v>M.Burns</v>
      </c>
      <c r="D891">
        <v>0</v>
      </c>
      <c r="E891">
        <f>COUNTIFS(Table1[Team], A891, Table1[Batting_Spot], B891, Table1[Player], C891, Table1[Last5_Flag], D891)</f>
        <v>10</v>
      </c>
    </row>
    <row r="892" spans="1:5" x14ac:dyDescent="0.2">
      <c r="A892" t="str">
        <v>Wheeling</v>
      </c>
      <c r="B892">
        <v>3</v>
      </c>
      <c r="C892" t="str">
        <v>G.Mummery</v>
      </c>
      <c r="D892">
        <v>0</v>
      </c>
      <c r="E892">
        <f>COUNTIFS(Table1[Team], A892, Table1[Batting_Spot], B892, Table1[Player], C892, Table1[Last5_Flag], D892)</f>
        <v>2</v>
      </c>
    </row>
    <row r="893" spans="1:5" x14ac:dyDescent="0.2">
      <c r="A893" t="str">
        <v>Wheeling</v>
      </c>
      <c r="B893">
        <v>4</v>
      </c>
      <c r="C893" t="str">
        <v>B.Sanders</v>
      </c>
      <c r="D893">
        <v>0</v>
      </c>
      <c r="E893">
        <f>COUNTIFS(Table1[Team], A893, Table1[Batting_Spot], B893, Table1[Player], C893, Table1[Last5_Flag], D893)</f>
        <v>7</v>
      </c>
    </row>
    <row r="894" spans="1:5" x14ac:dyDescent="0.2">
      <c r="A894" t="str">
        <v>Wheeling</v>
      </c>
      <c r="B894">
        <v>5</v>
      </c>
      <c r="C894" t="str">
        <v>E.Troxel</v>
      </c>
      <c r="D894">
        <v>0</v>
      </c>
      <c r="E894">
        <f>COUNTIFS(Table1[Team], A894, Table1[Batting_Spot], B894, Table1[Player], C894, Table1[Last5_Flag], D894)</f>
        <v>1</v>
      </c>
    </row>
    <row r="895" spans="1:5" x14ac:dyDescent="0.2">
      <c r="A895" t="str">
        <v>Wheeling</v>
      </c>
      <c r="B895">
        <v>6</v>
      </c>
      <c r="C895" t="str">
        <v>E.Blackie</v>
      </c>
      <c r="D895">
        <v>0</v>
      </c>
      <c r="E895">
        <f>COUNTIFS(Table1[Team], A895, Table1[Batting_Spot], B895, Table1[Player], C895, Table1[Last5_Flag], D895)</f>
        <v>2</v>
      </c>
    </row>
    <row r="896" spans="1:5" x14ac:dyDescent="0.2">
      <c r="A896" t="str">
        <v>Wheeling</v>
      </c>
      <c r="B896">
        <v>0</v>
      </c>
      <c r="C896" t="str">
        <v>T.Walsh</v>
      </c>
      <c r="D896">
        <v>0</v>
      </c>
      <c r="E896">
        <f>COUNTIFS(Table1[Team], A896, Table1[Batting_Spot], B896, Table1[Player], C896, Table1[Last5_Flag], D896)</f>
        <v>0</v>
      </c>
    </row>
    <row r="897" spans="1:5" x14ac:dyDescent="0.2">
      <c r="A897" t="str">
        <v>Wheeling</v>
      </c>
      <c r="B897">
        <v>7</v>
      </c>
      <c r="C897" t="str">
        <v>A.Kresak</v>
      </c>
      <c r="D897">
        <v>0</v>
      </c>
      <c r="E897">
        <f>COUNTIFS(Table1[Team], A897, Table1[Batting_Spot], B897, Table1[Player], C897, Table1[Last5_Flag], D897)</f>
        <v>2</v>
      </c>
    </row>
    <row r="898" spans="1:5" x14ac:dyDescent="0.2">
      <c r="A898" t="str">
        <v>Wheeling</v>
      </c>
      <c r="B898">
        <v>8</v>
      </c>
      <c r="C898" t="str">
        <v>P.Villarreal</v>
      </c>
      <c r="D898">
        <v>0</v>
      </c>
      <c r="E898">
        <f>COUNTIFS(Table1[Team], A898, Table1[Batting_Spot], B898, Table1[Player], C898, Table1[Last5_Flag], D898)</f>
        <v>6</v>
      </c>
    </row>
    <row r="899" spans="1:5" x14ac:dyDescent="0.2">
      <c r="A899" t="str">
        <v>Wheeling</v>
      </c>
      <c r="B899">
        <v>0</v>
      </c>
      <c r="C899" t="str">
        <v>R.Casassa</v>
      </c>
      <c r="D899">
        <v>0</v>
      </c>
      <c r="E899">
        <f>COUNTIFS(Table1[Team], A899, Table1[Batting_Spot], B899, Table1[Player], C899, Table1[Last5_Flag], D899)</f>
        <v>0</v>
      </c>
    </row>
    <row r="900" spans="1:5" x14ac:dyDescent="0.2">
      <c r="A900" t="str">
        <v>Wheeling</v>
      </c>
      <c r="B900">
        <v>9</v>
      </c>
      <c r="C900" t="str">
        <v>M.Holp</v>
      </c>
      <c r="D900">
        <v>0</v>
      </c>
      <c r="E900">
        <f>COUNTIFS(Table1[Team], A900, Table1[Batting_Spot], B900, Table1[Player], C900, Table1[Last5_Flag], D900)</f>
        <v>13</v>
      </c>
    </row>
    <row r="901" spans="1:5" x14ac:dyDescent="0.2">
      <c r="A901" t="str">
        <v>Wheeling</v>
      </c>
      <c r="B901">
        <v>0</v>
      </c>
      <c r="C901" t="str">
        <v>K.Shields</v>
      </c>
      <c r="D901">
        <v>0</v>
      </c>
      <c r="E901">
        <f>COUNTIFS(Table1[Team], A901, Table1[Batting_Spot], B901, Table1[Player], C901, Table1[Last5_Flag], D901)</f>
        <v>0</v>
      </c>
    </row>
    <row r="902" spans="1:5" x14ac:dyDescent="0.2">
      <c r="A902" t="str">
        <v>West Lib</v>
      </c>
      <c r="B902">
        <v>1</v>
      </c>
      <c r="C902" t="str">
        <v>A.Cook</v>
      </c>
      <c r="D902">
        <v>0</v>
      </c>
      <c r="E902">
        <f>COUNTIFS(Table1[Team], A902, Table1[Batting_Spot], B902, Table1[Player], C902, Table1[Last5_Flag], D902)</f>
        <v>4</v>
      </c>
    </row>
    <row r="903" spans="1:5" x14ac:dyDescent="0.2">
      <c r="A903" t="str">
        <v>West Lib</v>
      </c>
      <c r="B903">
        <v>1</v>
      </c>
      <c r="C903" t="str">
        <v>A.Pass</v>
      </c>
      <c r="D903">
        <v>0</v>
      </c>
      <c r="E903">
        <f>COUNTIFS(Table1[Team], A903, Table1[Batting_Spot], B903, Table1[Player], C903, Table1[Last5_Flag], D903)</f>
        <v>1</v>
      </c>
    </row>
    <row r="904" spans="1:5" x14ac:dyDescent="0.2">
      <c r="A904" t="str">
        <v>West Lib</v>
      </c>
      <c r="B904">
        <v>1</v>
      </c>
      <c r="C904" t="str">
        <v>H.Ball</v>
      </c>
      <c r="D904">
        <v>0</v>
      </c>
      <c r="E904">
        <f>COUNTIFS(Table1[Team], A904, Table1[Batting_Spot], B904, Table1[Player], C904, Table1[Last5_Flag], D904)</f>
        <v>1</v>
      </c>
    </row>
    <row r="905" spans="1:5" x14ac:dyDescent="0.2">
      <c r="A905" t="str">
        <v>West Lib</v>
      </c>
      <c r="B905">
        <v>2</v>
      </c>
      <c r="C905" t="str">
        <v>J.Conrad</v>
      </c>
      <c r="D905">
        <v>0</v>
      </c>
      <c r="E905">
        <f>COUNTIFS(Table1[Team], A905, Table1[Batting_Spot], B905, Table1[Player], C905, Table1[Last5_Flag], D905)</f>
        <v>4</v>
      </c>
    </row>
    <row r="906" spans="1:5" x14ac:dyDescent="0.2">
      <c r="A906" t="str">
        <v>West Lib</v>
      </c>
      <c r="B906">
        <v>3</v>
      </c>
      <c r="C906" t="str">
        <v>A.Davis</v>
      </c>
      <c r="D906">
        <v>0</v>
      </c>
      <c r="E906">
        <f>COUNTIFS(Table1[Team], A906, Table1[Batting_Spot], B906, Table1[Player], C906, Table1[Last5_Flag], D906)</f>
        <v>4</v>
      </c>
    </row>
    <row r="907" spans="1:5" x14ac:dyDescent="0.2">
      <c r="A907" t="str">
        <v>West Lib</v>
      </c>
      <c r="B907">
        <v>4</v>
      </c>
      <c r="C907" t="str">
        <v>I.McKee</v>
      </c>
      <c r="D907">
        <v>0</v>
      </c>
      <c r="E907">
        <f>COUNTIFS(Table1[Team], A907, Table1[Batting_Spot], B907, Table1[Player], C907, Table1[Last5_Flag], D907)</f>
        <v>1</v>
      </c>
    </row>
    <row r="908" spans="1:5" x14ac:dyDescent="0.2">
      <c r="A908" t="str">
        <v>West Lib</v>
      </c>
      <c r="B908">
        <v>0</v>
      </c>
      <c r="C908" t="str">
        <v>D.Deitrick</v>
      </c>
      <c r="D908">
        <v>0</v>
      </c>
      <c r="E908">
        <f>COUNTIFS(Table1[Team], A908, Table1[Batting_Spot], B908, Table1[Player], C908, Table1[Last5_Flag], D908)</f>
        <v>0</v>
      </c>
    </row>
    <row r="909" spans="1:5" x14ac:dyDescent="0.2">
      <c r="A909" t="str">
        <v>West Lib</v>
      </c>
      <c r="B909">
        <v>4</v>
      </c>
      <c r="C909" t="str">
        <v>S.Harris</v>
      </c>
      <c r="D909">
        <v>0</v>
      </c>
      <c r="E909">
        <f>COUNTIFS(Table1[Team], A909, Table1[Batting_Spot], B909, Table1[Player], C909, Table1[Last5_Flag], D909)</f>
        <v>1</v>
      </c>
    </row>
    <row r="910" spans="1:5" x14ac:dyDescent="0.2">
      <c r="A910" t="str">
        <v>West Lib</v>
      </c>
      <c r="B910">
        <v>0</v>
      </c>
      <c r="C910" t="str">
        <v>K.Harris</v>
      </c>
      <c r="D910">
        <v>0</v>
      </c>
      <c r="E910">
        <f>COUNTIFS(Table1[Team], A910, Table1[Batting_Spot], B910, Table1[Player], C910, Table1[Last5_Flag], D910)</f>
        <v>0</v>
      </c>
    </row>
    <row r="911" spans="1:5" x14ac:dyDescent="0.2">
      <c r="A911" t="str">
        <v>West Lib</v>
      </c>
      <c r="B911">
        <v>5</v>
      </c>
      <c r="C911" t="str">
        <v>R.Mangold</v>
      </c>
      <c r="D911">
        <v>0</v>
      </c>
      <c r="E911">
        <f>COUNTIFS(Table1[Team], A911, Table1[Batting_Spot], B911, Table1[Player], C911, Table1[Last5_Flag], D911)</f>
        <v>1</v>
      </c>
    </row>
    <row r="912" spans="1:5" x14ac:dyDescent="0.2">
      <c r="A912" t="str">
        <v>West Lib</v>
      </c>
      <c r="B912">
        <v>0</v>
      </c>
      <c r="C912" t="str">
        <v>R.Ward</v>
      </c>
      <c r="D912">
        <v>0</v>
      </c>
      <c r="E912">
        <f>COUNTIFS(Table1[Team], A912, Table1[Batting_Spot], B912, Table1[Player], C912, Table1[Last5_Flag], D912)</f>
        <v>0</v>
      </c>
    </row>
    <row r="913" spans="1:5" x14ac:dyDescent="0.2">
      <c r="A913" t="str">
        <v>West Lib</v>
      </c>
      <c r="B913">
        <v>6</v>
      </c>
      <c r="C913" t="str">
        <v>F.Randolph</v>
      </c>
      <c r="D913">
        <v>0</v>
      </c>
      <c r="E913">
        <f>COUNTIFS(Table1[Team], A913, Table1[Batting_Spot], B913, Table1[Player], C913, Table1[Last5_Flag], D913)</f>
        <v>3</v>
      </c>
    </row>
    <row r="914" spans="1:5" x14ac:dyDescent="0.2">
      <c r="A914" t="str">
        <v>West Lib</v>
      </c>
      <c r="B914">
        <v>7</v>
      </c>
      <c r="C914" t="str">
        <v>C.Woody</v>
      </c>
      <c r="D914">
        <v>0</v>
      </c>
      <c r="E914">
        <f>COUNTIFS(Table1[Team], A914, Table1[Batting_Spot], B914, Table1[Player], C914, Table1[Last5_Flag], D914)</f>
        <v>3</v>
      </c>
    </row>
    <row r="915" spans="1:5" x14ac:dyDescent="0.2">
      <c r="A915" t="str">
        <v>West Lib</v>
      </c>
      <c r="B915">
        <v>8</v>
      </c>
      <c r="C915" t="str">
        <v>C.Reece</v>
      </c>
      <c r="D915">
        <v>0</v>
      </c>
      <c r="E915">
        <f>COUNTIFS(Table1[Team], A915, Table1[Batting_Spot], B915, Table1[Player], C915, Table1[Last5_Flag], D915)</f>
        <v>4</v>
      </c>
    </row>
    <row r="916" spans="1:5" x14ac:dyDescent="0.2">
      <c r="A916" t="str">
        <v>West Lib</v>
      </c>
      <c r="B916">
        <v>0</v>
      </c>
      <c r="C916" t="str">
        <v>S.Simon</v>
      </c>
      <c r="D916">
        <v>0</v>
      </c>
      <c r="E916">
        <f>COUNTIFS(Table1[Team], A916, Table1[Batting_Spot], B916, Table1[Player], C916, Table1[Last5_Flag], D916)</f>
        <v>0</v>
      </c>
    </row>
    <row r="917" spans="1:5" x14ac:dyDescent="0.2">
      <c r="A917" t="str">
        <v>West Lib</v>
      </c>
      <c r="B917">
        <v>8</v>
      </c>
      <c r="C917" t="str">
        <v>J.Morr</v>
      </c>
      <c r="D917">
        <v>0</v>
      </c>
      <c r="E917">
        <f>COUNTIFS(Table1[Team], A917, Table1[Batting_Spot], B917, Table1[Player], C917, Table1[Last5_Flag], D917)</f>
        <v>2</v>
      </c>
    </row>
    <row r="918" spans="1:5" x14ac:dyDescent="0.2">
      <c r="A918" t="str">
        <v>West Lib</v>
      </c>
      <c r="B918">
        <v>9</v>
      </c>
      <c r="C918" t="str">
        <v>P.Tucker</v>
      </c>
      <c r="D918">
        <v>0</v>
      </c>
      <c r="E918">
        <f>COUNTIFS(Table1[Team], A918, Table1[Batting_Spot], B918, Table1[Player], C918, Table1[Last5_Flag], D918)</f>
        <v>9</v>
      </c>
    </row>
    <row r="919" spans="1:5" x14ac:dyDescent="0.2">
      <c r="A919" t="str">
        <v>West Lib</v>
      </c>
      <c r="B919">
        <v>0</v>
      </c>
      <c r="C919" t="str">
        <v>M.Johnson</v>
      </c>
      <c r="D919">
        <v>0</v>
      </c>
      <c r="E919">
        <f>COUNTIFS(Table1[Team], A919, Table1[Batting_Spot], B919, Table1[Player], C919, Table1[Last5_Flag], D919)</f>
        <v>1</v>
      </c>
    </row>
    <row r="920" spans="1:5" x14ac:dyDescent="0.2">
      <c r="A920" t="str">
        <v>Wheeling</v>
      </c>
      <c r="B920">
        <v>1</v>
      </c>
      <c r="C920" t="str">
        <v>K.Warrix</v>
      </c>
      <c r="D920">
        <v>0</v>
      </c>
      <c r="E920">
        <f>COUNTIFS(Table1[Team], A920, Table1[Batting_Spot], B920, Table1[Player], C920, Table1[Last5_Flag], D920)</f>
        <v>12</v>
      </c>
    </row>
    <row r="921" spans="1:5" x14ac:dyDescent="0.2">
      <c r="A921" t="str">
        <v>Wheeling</v>
      </c>
      <c r="B921">
        <v>2</v>
      </c>
      <c r="C921" t="str">
        <v>M.Burns</v>
      </c>
      <c r="D921">
        <v>0</v>
      </c>
      <c r="E921">
        <f>COUNTIFS(Table1[Team], A921, Table1[Batting_Spot], B921, Table1[Player], C921, Table1[Last5_Flag], D921)</f>
        <v>10</v>
      </c>
    </row>
    <row r="922" spans="1:5" x14ac:dyDescent="0.2">
      <c r="A922" t="str">
        <v>Wheeling</v>
      </c>
      <c r="B922">
        <v>0</v>
      </c>
      <c r="C922" t="str">
        <v>K.Chapple</v>
      </c>
      <c r="D922">
        <v>0</v>
      </c>
      <c r="E922">
        <f>COUNTIFS(Table1[Team], A922, Table1[Batting_Spot], B922, Table1[Player], C922, Table1[Last5_Flag], D922)</f>
        <v>0</v>
      </c>
    </row>
    <row r="923" spans="1:5" x14ac:dyDescent="0.2">
      <c r="A923" t="str">
        <v>Wheeling</v>
      </c>
      <c r="B923">
        <v>3</v>
      </c>
      <c r="C923" t="str">
        <v>M.Clark</v>
      </c>
      <c r="D923">
        <v>0</v>
      </c>
      <c r="E923">
        <f>COUNTIFS(Table1[Team], A923, Table1[Batting_Spot], B923, Table1[Player], C923, Table1[Last5_Flag], D923)</f>
        <v>1</v>
      </c>
    </row>
    <row r="924" spans="1:5" x14ac:dyDescent="0.2">
      <c r="A924" t="str">
        <v>Wheeling</v>
      </c>
      <c r="B924">
        <v>4</v>
      </c>
      <c r="C924" t="str">
        <v>E.Blackie</v>
      </c>
      <c r="D924">
        <v>0</v>
      </c>
      <c r="E924">
        <f>COUNTIFS(Table1[Team], A924, Table1[Batting_Spot], B924, Table1[Player], C924, Table1[Last5_Flag], D924)</f>
        <v>3</v>
      </c>
    </row>
    <row r="925" spans="1:5" x14ac:dyDescent="0.2">
      <c r="A925" t="str">
        <v>Wheeling</v>
      </c>
      <c r="B925">
        <v>5</v>
      </c>
      <c r="C925" t="str">
        <v>D.Carrillo</v>
      </c>
      <c r="D925">
        <v>0</v>
      </c>
      <c r="E925">
        <f>COUNTIFS(Table1[Team], A925, Table1[Batting_Spot], B925, Table1[Player], C925, Table1[Last5_Flag], D925)</f>
        <v>10</v>
      </c>
    </row>
    <row r="926" spans="1:5" x14ac:dyDescent="0.2">
      <c r="A926" t="str">
        <v>Wheeling</v>
      </c>
      <c r="B926">
        <v>5</v>
      </c>
      <c r="C926" t="str">
        <v>R.Pearlman</v>
      </c>
      <c r="D926">
        <v>0</v>
      </c>
      <c r="E926">
        <f>COUNTIFS(Table1[Team], A926, Table1[Batting_Spot], B926, Table1[Player], C926, Table1[Last5_Flag], D926)</f>
        <v>1</v>
      </c>
    </row>
    <row r="927" spans="1:5" x14ac:dyDescent="0.2">
      <c r="A927" t="str">
        <v>Wheeling</v>
      </c>
      <c r="B927">
        <v>6</v>
      </c>
      <c r="C927" t="str">
        <v>M.Harrison</v>
      </c>
      <c r="D927">
        <v>0</v>
      </c>
      <c r="E927">
        <f>COUNTIFS(Table1[Team], A927, Table1[Batting_Spot], B927, Table1[Player], C927, Table1[Last5_Flag], D927)</f>
        <v>3</v>
      </c>
    </row>
    <row r="928" spans="1:5" x14ac:dyDescent="0.2">
      <c r="A928" t="str">
        <v>Wheeling</v>
      </c>
      <c r="B928">
        <v>7</v>
      </c>
      <c r="C928" t="str">
        <v>G.Mummery</v>
      </c>
      <c r="D928">
        <v>0</v>
      </c>
      <c r="E928">
        <f>COUNTIFS(Table1[Team], A928, Table1[Batting_Spot], B928, Table1[Player], C928, Table1[Last5_Flag], D928)</f>
        <v>3</v>
      </c>
    </row>
    <row r="929" spans="1:5" x14ac:dyDescent="0.2">
      <c r="A929" t="str">
        <v>Wheeling</v>
      </c>
      <c r="B929">
        <v>7</v>
      </c>
      <c r="C929" t="str">
        <v>M.Kay</v>
      </c>
      <c r="D929">
        <v>0</v>
      </c>
      <c r="E929">
        <f>COUNTIFS(Table1[Team], A929, Table1[Batting_Spot], B929, Table1[Player], C929, Table1[Last5_Flag], D929)</f>
        <v>3</v>
      </c>
    </row>
    <row r="930" spans="1:5" x14ac:dyDescent="0.2">
      <c r="A930" t="str">
        <v>Wheeling</v>
      </c>
      <c r="B930">
        <v>6</v>
      </c>
      <c r="C930" t="str">
        <v>A.Kresak</v>
      </c>
      <c r="D930">
        <v>0</v>
      </c>
      <c r="E930">
        <f>COUNTIFS(Table1[Team], A930, Table1[Batting_Spot], B930, Table1[Player], C930, Table1[Last5_Flag], D930)</f>
        <v>1</v>
      </c>
    </row>
    <row r="931" spans="1:5" x14ac:dyDescent="0.2">
      <c r="A931" t="str">
        <v>Wheeling</v>
      </c>
      <c r="B931">
        <v>8</v>
      </c>
      <c r="C931" t="str">
        <v>P.Villarreal</v>
      </c>
      <c r="D931">
        <v>0</v>
      </c>
      <c r="E931">
        <f>COUNTIFS(Table1[Team], A931, Table1[Batting_Spot], B931, Table1[Player], C931, Table1[Last5_Flag], D931)</f>
        <v>6</v>
      </c>
    </row>
    <row r="932" spans="1:5" x14ac:dyDescent="0.2">
      <c r="A932" t="str">
        <v>Wheeling</v>
      </c>
      <c r="B932">
        <v>9</v>
      </c>
      <c r="C932" t="str">
        <v>M.Holp</v>
      </c>
      <c r="D932">
        <v>0</v>
      </c>
      <c r="E932">
        <f>COUNTIFS(Table1[Team], A932, Table1[Batting_Spot], B932, Table1[Player], C932, Table1[Last5_Flag], D932)</f>
        <v>13</v>
      </c>
    </row>
    <row r="933" spans="1:5" x14ac:dyDescent="0.2">
      <c r="A933" t="str">
        <v>Wheeling</v>
      </c>
      <c r="B933">
        <v>0</v>
      </c>
      <c r="C933" t="str">
        <v>R.Peters</v>
      </c>
      <c r="D933">
        <v>0</v>
      </c>
      <c r="E933">
        <f>COUNTIFS(Table1[Team], A933, Table1[Batting_Spot], B933, Table1[Player], C933, Table1[Last5_Flag], D933)</f>
        <v>0</v>
      </c>
    </row>
    <row r="934" spans="1:5" x14ac:dyDescent="0.2">
      <c r="A934" t="str">
        <v>UC</v>
      </c>
      <c r="B934">
        <v>1</v>
      </c>
      <c r="C934" t="str">
        <v>E.Zucchero</v>
      </c>
      <c r="D934">
        <v>0</v>
      </c>
      <c r="E934">
        <f>COUNTIFS(Table1[Team], A934, Table1[Batting_Spot], B934, Table1[Player], C934, Table1[Last5_Flag], D934)</f>
        <v>27</v>
      </c>
    </row>
    <row r="935" spans="1:5" x14ac:dyDescent="0.2">
      <c r="A935" t="str">
        <v>UC</v>
      </c>
      <c r="B935">
        <v>2</v>
      </c>
      <c r="C935" t="str">
        <v>B.Polistina</v>
      </c>
      <c r="D935">
        <v>0</v>
      </c>
      <c r="E935">
        <f>COUNTIFS(Table1[Team], A935, Table1[Batting_Spot], B935, Table1[Player], C935, Table1[Last5_Flag], D935)</f>
        <v>16</v>
      </c>
    </row>
    <row r="936" spans="1:5" x14ac:dyDescent="0.2">
      <c r="A936" t="str">
        <v>UC</v>
      </c>
      <c r="B936">
        <v>3</v>
      </c>
      <c r="C936" t="str">
        <v>K.Moran</v>
      </c>
      <c r="D936">
        <v>0</v>
      </c>
      <c r="E936">
        <f>COUNTIFS(Table1[Team], A936, Table1[Batting_Spot], B936, Table1[Player], C936, Table1[Last5_Flag], D936)</f>
        <v>16</v>
      </c>
    </row>
    <row r="937" spans="1:5" x14ac:dyDescent="0.2">
      <c r="A937" t="str">
        <v>UC</v>
      </c>
      <c r="B937">
        <v>4</v>
      </c>
      <c r="C937" t="str">
        <v>T.Hodson</v>
      </c>
      <c r="D937">
        <v>0</v>
      </c>
      <c r="E937">
        <f>COUNTIFS(Table1[Team], A937, Table1[Batting_Spot], B937, Table1[Player], C937, Table1[Last5_Flag], D937)</f>
        <v>14</v>
      </c>
    </row>
    <row r="938" spans="1:5" x14ac:dyDescent="0.2">
      <c r="A938" t="str">
        <v>UC</v>
      </c>
      <c r="B938">
        <v>5</v>
      </c>
      <c r="C938" t="str">
        <v>D.Pici</v>
      </c>
      <c r="D938">
        <v>0</v>
      </c>
      <c r="E938">
        <f>COUNTIFS(Table1[Team], A938, Table1[Batting_Spot], B938, Table1[Player], C938, Table1[Last5_Flag], D938)</f>
        <v>11</v>
      </c>
    </row>
    <row r="939" spans="1:5" x14ac:dyDescent="0.2">
      <c r="A939" t="str">
        <v>UC</v>
      </c>
      <c r="B939">
        <v>0</v>
      </c>
      <c r="C939" t="str">
        <v>M.Hataway</v>
      </c>
      <c r="D939">
        <v>0</v>
      </c>
      <c r="E939">
        <f>COUNTIFS(Table1[Team], A939, Table1[Batting_Spot], B939, Table1[Player], C939, Table1[Last5_Flag], D939)</f>
        <v>0</v>
      </c>
    </row>
    <row r="940" spans="1:5" x14ac:dyDescent="0.2">
      <c r="A940" t="str">
        <v>UC</v>
      </c>
      <c r="B940">
        <v>6</v>
      </c>
      <c r="C940" t="str">
        <v>M.Oglesby</v>
      </c>
      <c r="D940">
        <v>0</v>
      </c>
      <c r="E940">
        <f>COUNTIFS(Table1[Team], A940, Table1[Batting_Spot], B940, Table1[Player], C940, Table1[Last5_Flag], D940)</f>
        <v>2</v>
      </c>
    </row>
    <row r="941" spans="1:5" x14ac:dyDescent="0.2">
      <c r="A941" t="str">
        <v>UC</v>
      </c>
      <c r="B941">
        <v>7</v>
      </c>
      <c r="C941" t="str">
        <v>A.Espinoza</v>
      </c>
      <c r="D941">
        <v>0</v>
      </c>
      <c r="E941">
        <f>COUNTIFS(Table1[Team], A941, Table1[Batting_Spot], B941, Table1[Player], C941, Table1[Last5_Flag], D941)</f>
        <v>16</v>
      </c>
    </row>
    <row r="942" spans="1:5" x14ac:dyDescent="0.2">
      <c r="A942" t="str">
        <v>UC</v>
      </c>
      <c r="B942">
        <v>8</v>
      </c>
      <c r="C942" t="str">
        <v>E.Smith</v>
      </c>
      <c r="D942">
        <v>0</v>
      </c>
      <c r="E942">
        <f>COUNTIFS(Table1[Team], A942, Table1[Batting_Spot], B942, Table1[Player], C942, Table1[Last5_Flag], D942)</f>
        <v>11</v>
      </c>
    </row>
    <row r="943" spans="1:5" x14ac:dyDescent="0.2">
      <c r="A943" t="str">
        <v>UC</v>
      </c>
      <c r="B943">
        <v>9</v>
      </c>
      <c r="C943" t="str">
        <v>K.Serra</v>
      </c>
      <c r="D943">
        <v>0</v>
      </c>
      <c r="E943">
        <f>COUNTIFS(Table1[Team], A943, Table1[Batting_Spot], B943, Table1[Player], C943, Table1[Last5_Flag], D943)</f>
        <v>12</v>
      </c>
    </row>
    <row r="944" spans="1:5" x14ac:dyDescent="0.2">
      <c r="A944" t="str">
        <v>UC</v>
      </c>
      <c r="B944">
        <v>0</v>
      </c>
      <c r="C944" t="str">
        <v>A.Mass</v>
      </c>
      <c r="D944">
        <v>0</v>
      </c>
      <c r="E944">
        <f>COUNTIFS(Table1[Team], A944, Table1[Batting_Spot], B944, Table1[Player], C944, Table1[Last5_Flag], D944)</f>
        <v>0</v>
      </c>
    </row>
    <row r="945" spans="1:5" x14ac:dyDescent="0.2">
      <c r="A945" t="str">
        <v>Concord</v>
      </c>
      <c r="B945">
        <v>1</v>
      </c>
      <c r="C945" t="str">
        <v>K.Morgan</v>
      </c>
      <c r="D945">
        <v>0</v>
      </c>
      <c r="E945">
        <f>COUNTIFS(Table1[Team], A945, Table1[Batting_Spot], B945, Table1[Player], C945, Table1[Last5_Flag], D945)</f>
        <v>22</v>
      </c>
    </row>
    <row r="946" spans="1:5" x14ac:dyDescent="0.2">
      <c r="A946" t="str">
        <v>Concord</v>
      </c>
      <c r="B946">
        <v>2</v>
      </c>
      <c r="C946" t="str">
        <v>L.Lewis</v>
      </c>
      <c r="D946">
        <v>0</v>
      </c>
      <c r="E946">
        <f>COUNTIFS(Table1[Team], A946, Table1[Batting_Spot], B946, Table1[Player], C946, Table1[Last5_Flag], D946)</f>
        <v>15</v>
      </c>
    </row>
    <row r="947" spans="1:5" x14ac:dyDescent="0.2">
      <c r="A947" t="str">
        <v>Concord</v>
      </c>
      <c r="B947">
        <v>3</v>
      </c>
      <c r="C947" t="str">
        <v>A.Giles</v>
      </c>
      <c r="D947">
        <v>0</v>
      </c>
      <c r="E947">
        <f>COUNTIFS(Table1[Team], A947, Table1[Batting_Spot], B947, Table1[Player], C947, Table1[Last5_Flag], D947)</f>
        <v>17</v>
      </c>
    </row>
    <row r="948" spans="1:5" x14ac:dyDescent="0.2">
      <c r="A948" t="str">
        <v>Concord</v>
      </c>
      <c r="B948">
        <v>4</v>
      </c>
      <c r="C948" t="str">
        <v>K.Sholter</v>
      </c>
      <c r="D948">
        <v>0</v>
      </c>
      <c r="E948">
        <f>COUNTIFS(Table1[Team], A948, Table1[Batting_Spot], B948, Table1[Player], C948, Table1[Last5_Flag], D948)</f>
        <v>3</v>
      </c>
    </row>
    <row r="949" spans="1:5" x14ac:dyDescent="0.2">
      <c r="A949" t="str">
        <v>Concord</v>
      </c>
      <c r="B949">
        <v>5</v>
      </c>
      <c r="C949" t="str">
        <v>S.Brehm</v>
      </c>
      <c r="D949">
        <v>0</v>
      </c>
      <c r="E949">
        <f>COUNTIFS(Table1[Team], A949, Table1[Batting_Spot], B949, Table1[Player], C949, Table1[Last5_Flag], D949)</f>
        <v>1</v>
      </c>
    </row>
    <row r="950" spans="1:5" x14ac:dyDescent="0.2">
      <c r="A950" t="str">
        <v>Concord</v>
      </c>
      <c r="B950">
        <v>0</v>
      </c>
      <c r="C950" t="str">
        <v>H.Niten</v>
      </c>
      <c r="D950">
        <v>0</v>
      </c>
      <c r="E950">
        <f>COUNTIFS(Table1[Team], A950, Table1[Batting_Spot], B950, Table1[Player], C950, Table1[Last5_Flag], D950)</f>
        <v>0</v>
      </c>
    </row>
    <row r="951" spans="1:5" x14ac:dyDescent="0.2">
      <c r="A951" t="str">
        <v>Concord</v>
      </c>
      <c r="B951">
        <v>5</v>
      </c>
      <c r="C951" t="str">
        <v>G.Dodson</v>
      </c>
      <c r="D951">
        <v>0</v>
      </c>
      <c r="E951">
        <f>COUNTIFS(Table1[Team], A951, Table1[Batting_Spot], B951, Table1[Player], C951, Table1[Last5_Flag], D951)</f>
        <v>1</v>
      </c>
    </row>
    <row r="952" spans="1:5" x14ac:dyDescent="0.2">
      <c r="A952" t="str">
        <v>Concord</v>
      </c>
      <c r="B952">
        <v>6</v>
      </c>
      <c r="C952" t="str">
        <v>M.Hollis</v>
      </c>
      <c r="D952">
        <v>0</v>
      </c>
      <c r="E952">
        <f>COUNTIFS(Table1[Team], A952, Table1[Batting_Spot], B952, Table1[Player], C952, Table1[Last5_Flag], D952)</f>
        <v>4</v>
      </c>
    </row>
    <row r="953" spans="1:5" x14ac:dyDescent="0.2">
      <c r="A953" t="str">
        <v>Concord</v>
      </c>
      <c r="B953">
        <v>7</v>
      </c>
      <c r="C953" t="str">
        <v>M.Gleason</v>
      </c>
      <c r="D953">
        <v>0</v>
      </c>
      <c r="E953">
        <f>COUNTIFS(Table1[Team], A953, Table1[Batting_Spot], B953, Table1[Player], C953, Table1[Last5_Flag], D953)</f>
        <v>7</v>
      </c>
    </row>
    <row r="954" spans="1:5" x14ac:dyDescent="0.2">
      <c r="A954" t="str">
        <v>Concord</v>
      </c>
      <c r="B954">
        <v>8</v>
      </c>
      <c r="C954" t="str">
        <v>B.Jamerson</v>
      </c>
      <c r="D954">
        <v>0</v>
      </c>
      <c r="E954">
        <f>COUNTIFS(Table1[Team], A954, Table1[Batting_Spot], B954, Table1[Player], C954, Table1[Last5_Flag], D954)</f>
        <v>4</v>
      </c>
    </row>
    <row r="955" spans="1:5" x14ac:dyDescent="0.2">
      <c r="A955" t="str">
        <v>Concord</v>
      </c>
      <c r="B955">
        <v>9</v>
      </c>
      <c r="C955" t="str">
        <v>J.Ervin</v>
      </c>
      <c r="D955">
        <v>0</v>
      </c>
      <c r="E955">
        <f>COUNTIFS(Table1[Team], A955, Table1[Batting_Spot], B955, Table1[Player], C955, Table1[Last5_Flag], D955)</f>
        <v>4</v>
      </c>
    </row>
    <row r="956" spans="1:5" x14ac:dyDescent="0.2">
      <c r="A956" t="str">
        <v>Concord</v>
      </c>
      <c r="B956">
        <v>0</v>
      </c>
      <c r="C956" t="str">
        <v>R.Hintz</v>
      </c>
      <c r="D956">
        <v>0</v>
      </c>
      <c r="E956">
        <f>COUNTIFS(Table1[Team], A956, Table1[Batting_Spot], B956, Table1[Player], C956, Table1[Last5_Flag], D956)</f>
        <v>0</v>
      </c>
    </row>
    <row r="957" spans="1:5" x14ac:dyDescent="0.2">
      <c r="A957" t="str">
        <v>Fairmont</v>
      </c>
      <c r="B957">
        <v>1</v>
      </c>
      <c r="C957" t="str">
        <v>B.Hess</v>
      </c>
      <c r="D957">
        <v>0</v>
      </c>
      <c r="E957">
        <f>COUNTIFS(Table1[Team], A957, Table1[Batting_Spot], B957, Table1[Player], C957, Table1[Last5_Flag], D957)</f>
        <v>19</v>
      </c>
    </row>
    <row r="958" spans="1:5" x14ac:dyDescent="0.2">
      <c r="A958" t="str">
        <v>Fairmont</v>
      </c>
      <c r="B958">
        <v>1</v>
      </c>
      <c r="C958" t="str">
        <v>A.Nogay</v>
      </c>
      <c r="D958">
        <v>0</v>
      </c>
      <c r="E958">
        <f>COUNTIFS(Table1[Team], A958, Table1[Batting_Spot], B958, Table1[Player], C958, Table1[Last5_Flag], D958)</f>
        <v>1</v>
      </c>
    </row>
    <row r="959" spans="1:5" x14ac:dyDescent="0.2">
      <c r="A959" t="str">
        <v>Fairmont</v>
      </c>
      <c r="B959">
        <v>2</v>
      </c>
      <c r="C959" t="str">
        <v>G.Bibb</v>
      </c>
      <c r="D959">
        <v>0</v>
      </c>
      <c r="E959">
        <f>COUNTIFS(Table1[Team], A959, Table1[Batting_Spot], B959, Table1[Player], C959, Table1[Last5_Flag], D959)</f>
        <v>18</v>
      </c>
    </row>
    <row r="960" spans="1:5" x14ac:dyDescent="0.2">
      <c r="A960" t="str">
        <v>Fairmont</v>
      </c>
      <c r="B960">
        <v>2</v>
      </c>
      <c r="C960" t="str">
        <v>S.Frye</v>
      </c>
      <c r="D960">
        <v>0</v>
      </c>
      <c r="E960">
        <f>COUNTIFS(Table1[Team], A960, Table1[Batting_Spot], B960, Table1[Player], C960, Table1[Last5_Flag], D960)</f>
        <v>1</v>
      </c>
    </row>
    <row r="961" spans="1:5" x14ac:dyDescent="0.2">
      <c r="A961" t="str">
        <v>Fairmont</v>
      </c>
      <c r="B961">
        <v>3</v>
      </c>
      <c r="C961" t="str">
        <v>E.Paul</v>
      </c>
      <c r="D961">
        <v>0</v>
      </c>
      <c r="E961">
        <f>COUNTIFS(Table1[Team], A961, Table1[Batting_Spot], B961, Table1[Player], C961, Table1[Last5_Flag], D961)</f>
        <v>19</v>
      </c>
    </row>
    <row r="962" spans="1:5" x14ac:dyDescent="0.2">
      <c r="A962" t="str">
        <v>Fairmont</v>
      </c>
      <c r="B962">
        <v>4</v>
      </c>
      <c r="C962" t="str">
        <v>A.Townsend</v>
      </c>
      <c r="D962">
        <v>0</v>
      </c>
      <c r="E962">
        <f>COUNTIFS(Table1[Team], A962, Table1[Batting_Spot], B962, Table1[Player], C962, Table1[Last5_Flag], D962)</f>
        <v>18</v>
      </c>
    </row>
    <row r="963" spans="1:5" x14ac:dyDescent="0.2">
      <c r="A963" t="str">
        <v>Fairmont</v>
      </c>
      <c r="B963">
        <v>5</v>
      </c>
      <c r="C963" t="str">
        <v>A.Foresha</v>
      </c>
      <c r="D963">
        <v>0</v>
      </c>
      <c r="E963">
        <f>COUNTIFS(Table1[Team], A963, Table1[Batting_Spot], B963, Table1[Player], C963, Table1[Last5_Flag], D963)</f>
        <v>19</v>
      </c>
    </row>
    <row r="964" spans="1:5" x14ac:dyDescent="0.2">
      <c r="A964" t="str">
        <v>Fairmont</v>
      </c>
      <c r="B964">
        <v>0</v>
      </c>
      <c r="C964" t="str">
        <v>A.Thompson</v>
      </c>
      <c r="D964">
        <v>0</v>
      </c>
      <c r="E964">
        <f>COUNTIFS(Table1[Team], A964, Table1[Batting_Spot], B964, Table1[Player], C964, Table1[Last5_Flag], D964)</f>
        <v>0</v>
      </c>
    </row>
    <row r="965" spans="1:5" x14ac:dyDescent="0.2">
      <c r="A965" t="str">
        <v>Fairmont</v>
      </c>
      <c r="B965">
        <v>6</v>
      </c>
      <c r="C965" t="str">
        <v>B.Marietta</v>
      </c>
      <c r="D965">
        <v>0</v>
      </c>
      <c r="E965">
        <f>COUNTIFS(Table1[Team], A965, Table1[Batting_Spot], B965, Table1[Player], C965, Table1[Last5_Flag], D965)</f>
        <v>17</v>
      </c>
    </row>
    <row r="966" spans="1:5" x14ac:dyDescent="0.2">
      <c r="A966" t="str">
        <v>Fairmont</v>
      </c>
      <c r="B966">
        <v>7</v>
      </c>
      <c r="C966" t="str">
        <v>J.McGill</v>
      </c>
      <c r="D966">
        <v>0</v>
      </c>
      <c r="E966">
        <f>COUNTIFS(Table1[Team], A966, Table1[Batting_Spot], B966, Table1[Player], C966, Table1[Last5_Flag], D966)</f>
        <v>17</v>
      </c>
    </row>
    <row r="967" spans="1:5" x14ac:dyDescent="0.2">
      <c r="A967" t="str">
        <v>Fairmont</v>
      </c>
      <c r="B967">
        <v>8</v>
      </c>
      <c r="C967" t="str">
        <v>D.Haller</v>
      </c>
      <c r="D967">
        <v>0</v>
      </c>
      <c r="E967">
        <f>COUNTIFS(Table1[Team], A967, Table1[Batting_Spot], B967, Table1[Player], C967, Table1[Last5_Flag], D967)</f>
        <v>1</v>
      </c>
    </row>
    <row r="968" spans="1:5" x14ac:dyDescent="0.2">
      <c r="A968" t="str">
        <v>Fairmont</v>
      </c>
      <c r="B968">
        <v>8</v>
      </c>
      <c r="C968" t="str">
        <v>G.Ramm</v>
      </c>
      <c r="D968">
        <v>0</v>
      </c>
      <c r="E968">
        <f>COUNTIFS(Table1[Team], A968, Table1[Batting_Spot], B968, Table1[Player], C968, Table1[Last5_Flag], D968)</f>
        <v>3</v>
      </c>
    </row>
    <row r="969" spans="1:5" x14ac:dyDescent="0.2">
      <c r="A969" t="str">
        <v>Fairmont</v>
      </c>
      <c r="B969">
        <v>9</v>
      </c>
      <c r="C969" t="str">
        <v>A.Keilholz</v>
      </c>
      <c r="D969">
        <v>0</v>
      </c>
      <c r="E969">
        <f>COUNTIFS(Table1[Team], A969, Table1[Batting_Spot], B969, Table1[Player], C969, Table1[Last5_Flag], D969)</f>
        <v>19</v>
      </c>
    </row>
    <row r="970" spans="1:5" x14ac:dyDescent="0.2">
      <c r="A970" t="str">
        <v>Fairmont</v>
      </c>
      <c r="B970">
        <v>9</v>
      </c>
      <c r="C970" t="str">
        <v>K.Thomas</v>
      </c>
      <c r="D970">
        <v>0</v>
      </c>
      <c r="E970">
        <f>COUNTIFS(Table1[Team], A970, Table1[Batting_Spot], B970, Table1[Player], C970, Table1[Last5_Flag], D970)</f>
        <v>1</v>
      </c>
    </row>
    <row r="971" spans="1:5" x14ac:dyDescent="0.2">
      <c r="A971" t="str">
        <v>Fairmont</v>
      </c>
      <c r="B971">
        <v>0</v>
      </c>
      <c r="C971" t="str">
        <v>P.Matteson</v>
      </c>
      <c r="D971">
        <v>0</v>
      </c>
      <c r="E971">
        <f>COUNTIFS(Table1[Team], A971, Table1[Batting_Spot], B971, Table1[Player], C971, Table1[Last5_Flag], D971)</f>
        <v>0</v>
      </c>
    </row>
    <row r="972" spans="1:5" x14ac:dyDescent="0.2">
      <c r="A972" t="str">
        <v>Fairmont</v>
      </c>
      <c r="B972">
        <v>1</v>
      </c>
      <c r="C972" t="str">
        <v>B.Hess</v>
      </c>
      <c r="D972">
        <v>0</v>
      </c>
      <c r="E972">
        <f>COUNTIFS(Table1[Team], A972, Table1[Batting_Spot], B972, Table1[Player], C972, Table1[Last5_Flag], D972)</f>
        <v>19</v>
      </c>
    </row>
    <row r="973" spans="1:5" x14ac:dyDescent="0.2">
      <c r="A973" t="str">
        <v>Fairmont</v>
      </c>
      <c r="B973">
        <v>1</v>
      </c>
      <c r="C973" t="str">
        <v>K.Thomas</v>
      </c>
      <c r="D973">
        <v>0</v>
      </c>
      <c r="E973">
        <f>COUNTIFS(Table1[Team], A973, Table1[Batting_Spot], B973, Table1[Player], C973, Table1[Last5_Flag], D973)</f>
        <v>1</v>
      </c>
    </row>
    <row r="974" spans="1:5" x14ac:dyDescent="0.2">
      <c r="A974" t="str">
        <v>Fairmont</v>
      </c>
      <c r="B974">
        <v>2</v>
      </c>
      <c r="C974" t="str">
        <v>G.Bibb</v>
      </c>
      <c r="D974">
        <v>0</v>
      </c>
      <c r="E974">
        <f>COUNTIFS(Table1[Team], A974, Table1[Batting_Spot], B974, Table1[Player], C974, Table1[Last5_Flag], D974)</f>
        <v>18</v>
      </c>
    </row>
    <row r="975" spans="1:5" x14ac:dyDescent="0.2">
      <c r="A975" t="str">
        <v>Fairmont</v>
      </c>
      <c r="B975">
        <v>2</v>
      </c>
      <c r="C975" t="str">
        <v>S.Emanuel</v>
      </c>
      <c r="D975">
        <v>0</v>
      </c>
      <c r="E975">
        <f>COUNTIFS(Table1[Team], A975, Table1[Batting_Spot], B975, Table1[Player], C975, Table1[Last5_Flag], D975)</f>
        <v>2</v>
      </c>
    </row>
    <row r="976" spans="1:5" x14ac:dyDescent="0.2">
      <c r="A976" t="str">
        <v>Fairmont</v>
      </c>
      <c r="B976">
        <v>3</v>
      </c>
      <c r="C976" t="str">
        <v>E.Paul</v>
      </c>
      <c r="D976">
        <v>0</v>
      </c>
      <c r="E976">
        <f>COUNTIFS(Table1[Team], A976, Table1[Batting_Spot], B976, Table1[Player], C976, Table1[Last5_Flag], D976)</f>
        <v>19</v>
      </c>
    </row>
    <row r="977" spans="1:5" x14ac:dyDescent="0.2">
      <c r="A977" t="str">
        <v>Fairmont</v>
      </c>
      <c r="B977">
        <v>4</v>
      </c>
      <c r="C977" t="str">
        <v>A.Townsend</v>
      </c>
      <c r="D977">
        <v>0</v>
      </c>
      <c r="E977">
        <f>COUNTIFS(Table1[Team], A977, Table1[Batting_Spot], B977, Table1[Player], C977, Table1[Last5_Flag], D977)</f>
        <v>18</v>
      </c>
    </row>
    <row r="978" spans="1:5" x14ac:dyDescent="0.2">
      <c r="A978" t="str">
        <v>Fairmont</v>
      </c>
      <c r="B978">
        <v>5</v>
      </c>
      <c r="C978" t="str">
        <v>A.Foresha</v>
      </c>
      <c r="D978">
        <v>0</v>
      </c>
      <c r="E978">
        <f>COUNTIFS(Table1[Team], A978, Table1[Batting_Spot], B978, Table1[Player], C978, Table1[Last5_Flag], D978)</f>
        <v>19</v>
      </c>
    </row>
    <row r="979" spans="1:5" x14ac:dyDescent="0.2">
      <c r="A979" t="str">
        <v>Fairmont</v>
      </c>
      <c r="B979">
        <v>5</v>
      </c>
      <c r="C979" t="str">
        <v>C.Crowder</v>
      </c>
      <c r="D979">
        <v>0</v>
      </c>
      <c r="E979">
        <f>COUNTIFS(Table1[Team], A979, Table1[Batting_Spot], B979, Table1[Player], C979, Table1[Last5_Flag], D979)</f>
        <v>4</v>
      </c>
    </row>
    <row r="980" spans="1:5" x14ac:dyDescent="0.2">
      <c r="A980" t="str">
        <v>Fairmont</v>
      </c>
      <c r="B980">
        <v>6</v>
      </c>
      <c r="C980" t="str">
        <v>B.Marietta</v>
      </c>
      <c r="D980">
        <v>0</v>
      </c>
      <c r="E980">
        <f>COUNTIFS(Table1[Team], A980, Table1[Batting_Spot], B980, Table1[Player], C980, Table1[Last5_Flag], D980)</f>
        <v>17</v>
      </c>
    </row>
    <row r="981" spans="1:5" x14ac:dyDescent="0.2">
      <c r="A981" t="str">
        <v>Fairmont</v>
      </c>
      <c r="B981">
        <v>0</v>
      </c>
      <c r="C981" t="str">
        <v>A.Thompson</v>
      </c>
      <c r="D981">
        <v>0</v>
      </c>
      <c r="E981">
        <f>COUNTIFS(Table1[Team], A981, Table1[Batting_Spot], B981, Table1[Player], C981, Table1[Last5_Flag], D981)</f>
        <v>0</v>
      </c>
    </row>
    <row r="982" spans="1:5" x14ac:dyDescent="0.2">
      <c r="A982" t="str">
        <v>Fairmont</v>
      </c>
      <c r="B982">
        <v>6</v>
      </c>
      <c r="C982" t="str">
        <v>L.Alsop</v>
      </c>
      <c r="D982">
        <v>0</v>
      </c>
      <c r="E982">
        <f>COUNTIFS(Table1[Team], A982, Table1[Batting_Spot], B982, Table1[Player], C982, Table1[Last5_Flag], D982)</f>
        <v>2</v>
      </c>
    </row>
    <row r="983" spans="1:5" x14ac:dyDescent="0.2">
      <c r="A983" t="str">
        <v>Fairmont</v>
      </c>
      <c r="B983">
        <v>7</v>
      </c>
      <c r="C983" t="str">
        <v>J.McGill</v>
      </c>
      <c r="D983">
        <v>0</v>
      </c>
      <c r="E983">
        <f>COUNTIFS(Table1[Team], A983, Table1[Batting_Spot], B983, Table1[Player], C983, Table1[Last5_Flag], D983)</f>
        <v>17</v>
      </c>
    </row>
    <row r="984" spans="1:5" x14ac:dyDescent="0.2">
      <c r="A984" t="str">
        <v>Fairmont</v>
      </c>
      <c r="B984">
        <v>7</v>
      </c>
      <c r="C984" t="str">
        <v>T.Bernard</v>
      </c>
      <c r="D984">
        <v>0</v>
      </c>
      <c r="E984">
        <f>COUNTIFS(Table1[Team], A984, Table1[Batting_Spot], B984, Table1[Player], C984, Table1[Last5_Flag], D984)</f>
        <v>1</v>
      </c>
    </row>
    <row r="985" spans="1:5" x14ac:dyDescent="0.2">
      <c r="A985" t="str">
        <v>Fairmont</v>
      </c>
      <c r="B985">
        <v>8</v>
      </c>
      <c r="C985" t="str">
        <v>P.Matteson</v>
      </c>
      <c r="D985">
        <v>0</v>
      </c>
      <c r="E985">
        <f>COUNTIFS(Table1[Team], A985, Table1[Batting_Spot], B985, Table1[Player], C985, Table1[Last5_Flag], D985)</f>
        <v>12</v>
      </c>
    </row>
    <row r="986" spans="1:5" x14ac:dyDescent="0.2">
      <c r="A986" t="str">
        <v>Fairmont</v>
      </c>
      <c r="B986">
        <v>8</v>
      </c>
      <c r="C986" t="str">
        <v>A.Nordling</v>
      </c>
      <c r="D986">
        <v>0</v>
      </c>
      <c r="E986">
        <f>COUNTIFS(Table1[Team], A986, Table1[Batting_Spot], B986, Table1[Player], C986, Table1[Last5_Flag], D986)</f>
        <v>3</v>
      </c>
    </row>
    <row r="987" spans="1:5" x14ac:dyDescent="0.2">
      <c r="A987" t="str">
        <v>Fairmont</v>
      </c>
      <c r="B987">
        <v>9</v>
      </c>
      <c r="C987" t="str">
        <v>A.Keilholz</v>
      </c>
      <c r="D987">
        <v>0</v>
      </c>
      <c r="E987">
        <f>COUNTIFS(Table1[Team], A987, Table1[Batting_Spot], B987, Table1[Player], C987, Table1[Last5_Flag], D987)</f>
        <v>19</v>
      </c>
    </row>
    <row r="988" spans="1:5" x14ac:dyDescent="0.2">
      <c r="A988" t="str">
        <v>Fairmont</v>
      </c>
      <c r="B988">
        <v>9</v>
      </c>
      <c r="C988" t="str">
        <v>S.Frye</v>
      </c>
      <c r="D988">
        <v>0</v>
      </c>
      <c r="E988">
        <f>COUNTIFS(Table1[Team], A988, Table1[Batting_Spot], B988, Table1[Player], C988, Table1[Last5_Flag], D988)</f>
        <v>2</v>
      </c>
    </row>
    <row r="989" spans="1:5" x14ac:dyDescent="0.2">
      <c r="A989" t="str">
        <v>Fairmont</v>
      </c>
      <c r="B989">
        <v>0</v>
      </c>
      <c r="C989" t="str">
        <v>P.Rusnak</v>
      </c>
      <c r="D989">
        <v>0</v>
      </c>
      <c r="E989">
        <f>COUNTIFS(Table1[Team], A989, Table1[Batting_Spot], B989, Table1[Player], C989, Table1[Last5_Flag], D989)</f>
        <v>0</v>
      </c>
    </row>
    <row r="990" spans="1:5" x14ac:dyDescent="0.2">
      <c r="A990" t="str">
        <v>Fairmont</v>
      </c>
      <c r="B990">
        <v>0</v>
      </c>
      <c r="C990" t="str">
        <v>M.Wilson</v>
      </c>
      <c r="D990">
        <v>0</v>
      </c>
      <c r="E990">
        <f>COUNTIFS(Table1[Team], A990, Table1[Batting_Spot], B990, Table1[Player], C990, Table1[Last5_Flag], D990)</f>
        <v>0</v>
      </c>
    </row>
    <row r="991" spans="1:5" x14ac:dyDescent="0.2">
      <c r="A991" t="str">
        <v>Fairmont</v>
      </c>
      <c r="B991">
        <v>0</v>
      </c>
      <c r="C991" t="str">
        <v>C.Morey</v>
      </c>
      <c r="D991">
        <v>0</v>
      </c>
      <c r="E991">
        <f>COUNTIFS(Table1[Team], A991, Table1[Batting_Spot], B991, Table1[Player], C991, Table1[Last5_Flag], D991)</f>
        <v>0</v>
      </c>
    </row>
    <row r="992" spans="1:5" x14ac:dyDescent="0.2">
      <c r="A992" t="str">
        <v>Concord</v>
      </c>
      <c r="B992">
        <v>1</v>
      </c>
      <c r="C992" t="str">
        <v>K.Morgan</v>
      </c>
      <c r="D992">
        <v>0</v>
      </c>
      <c r="E992">
        <f>COUNTIFS(Table1[Team], A992, Table1[Batting_Spot], B992, Table1[Player], C992, Table1[Last5_Flag], D992)</f>
        <v>22</v>
      </c>
    </row>
    <row r="993" spans="1:5" x14ac:dyDescent="0.2">
      <c r="A993" t="str">
        <v>Concord</v>
      </c>
      <c r="B993">
        <v>2</v>
      </c>
      <c r="C993" t="str">
        <v>L.Lewis</v>
      </c>
      <c r="D993">
        <v>0</v>
      </c>
      <c r="E993">
        <f>COUNTIFS(Table1[Team], A993, Table1[Batting_Spot], B993, Table1[Player], C993, Table1[Last5_Flag], D993)</f>
        <v>15</v>
      </c>
    </row>
    <row r="994" spans="1:5" x14ac:dyDescent="0.2">
      <c r="A994" t="str">
        <v>Concord</v>
      </c>
      <c r="B994">
        <v>3</v>
      </c>
      <c r="C994" t="str">
        <v>A.Giles</v>
      </c>
      <c r="D994">
        <v>0</v>
      </c>
      <c r="E994">
        <f>COUNTIFS(Table1[Team], A994, Table1[Batting_Spot], B994, Table1[Player], C994, Table1[Last5_Flag], D994)</f>
        <v>17</v>
      </c>
    </row>
    <row r="995" spans="1:5" x14ac:dyDescent="0.2">
      <c r="A995" t="str">
        <v>Concord</v>
      </c>
      <c r="B995">
        <v>4</v>
      </c>
      <c r="C995" t="str">
        <v>K.Sholter</v>
      </c>
      <c r="D995">
        <v>0</v>
      </c>
      <c r="E995">
        <f>COUNTIFS(Table1[Team], A995, Table1[Batting_Spot], B995, Table1[Player], C995, Table1[Last5_Flag], D995)</f>
        <v>3</v>
      </c>
    </row>
    <row r="996" spans="1:5" x14ac:dyDescent="0.2">
      <c r="A996" t="str">
        <v>Concord</v>
      </c>
      <c r="B996">
        <v>5</v>
      </c>
      <c r="C996" t="str">
        <v>H.Niten</v>
      </c>
      <c r="D996">
        <v>0</v>
      </c>
      <c r="E996">
        <f>COUNTIFS(Table1[Team], A996, Table1[Batting_Spot], B996, Table1[Player], C996, Table1[Last5_Flag], D996)</f>
        <v>7</v>
      </c>
    </row>
    <row r="997" spans="1:5" x14ac:dyDescent="0.2">
      <c r="A997" t="str">
        <v>Concord</v>
      </c>
      <c r="B997">
        <v>6</v>
      </c>
      <c r="C997" t="str">
        <v>M.Hollis</v>
      </c>
      <c r="D997">
        <v>0</v>
      </c>
      <c r="E997">
        <f>COUNTIFS(Table1[Team], A997, Table1[Batting_Spot], B997, Table1[Player], C997, Table1[Last5_Flag], D997)</f>
        <v>4</v>
      </c>
    </row>
    <row r="998" spans="1:5" x14ac:dyDescent="0.2">
      <c r="A998" t="str">
        <v>Concord</v>
      </c>
      <c r="B998">
        <v>0</v>
      </c>
      <c r="C998" t="str">
        <v>S.Brehm</v>
      </c>
      <c r="D998">
        <v>0</v>
      </c>
      <c r="E998">
        <f>COUNTIFS(Table1[Team], A998, Table1[Batting_Spot], B998, Table1[Player], C998, Table1[Last5_Flag], D998)</f>
        <v>0</v>
      </c>
    </row>
    <row r="999" spans="1:5" x14ac:dyDescent="0.2">
      <c r="A999" t="str">
        <v>Concord</v>
      </c>
      <c r="B999">
        <v>7</v>
      </c>
      <c r="C999" t="str">
        <v>K.McCord</v>
      </c>
      <c r="D999">
        <v>0</v>
      </c>
      <c r="E999">
        <f>COUNTIFS(Table1[Team], A999, Table1[Batting_Spot], B999, Table1[Player], C999, Table1[Last5_Flag], D999)</f>
        <v>6</v>
      </c>
    </row>
    <row r="1000" spans="1:5" x14ac:dyDescent="0.2">
      <c r="A1000" t="str">
        <v>Concord</v>
      </c>
      <c r="B1000">
        <v>8</v>
      </c>
      <c r="C1000" t="str">
        <v>M.Gleason</v>
      </c>
      <c r="D1000">
        <v>0</v>
      </c>
      <c r="E1000">
        <f>COUNTIFS(Table1[Team], A1000, Table1[Batting_Spot], B1000, Table1[Player], C1000, Table1[Last5_Flag], D1000)</f>
        <v>5</v>
      </c>
    </row>
    <row r="1001" spans="1:5" x14ac:dyDescent="0.2">
      <c r="A1001" t="str">
        <v>Concord</v>
      </c>
      <c r="B1001">
        <v>9</v>
      </c>
      <c r="C1001" t="str">
        <v>J.Ervin</v>
      </c>
      <c r="D1001">
        <v>0</v>
      </c>
      <c r="E1001">
        <f>COUNTIFS(Table1[Team], A1001, Table1[Batting_Spot], B1001, Table1[Player], C1001, Table1[Last5_Flag], D1001)</f>
        <v>4</v>
      </c>
    </row>
    <row r="1002" spans="1:5" x14ac:dyDescent="0.2">
      <c r="A1002" t="str">
        <v>Concord</v>
      </c>
      <c r="B1002">
        <v>9</v>
      </c>
      <c r="C1002" t="str">
        <v>G.Dodson</v>
      </c>
      <c r="D1002">
        <v>0</v>
      </c>
      <c r="E1002">
        <f>COUNTIFS(Table1[Team], A1002, Table1[Batting_Spot], B1002, Table1[Player], C1002, Table1[Last5_Flag], D1002)</f>
        <v>14</v>
      </c>
    </row>
    <row r="1003" spans="1:5" x14ac:dyDescent="0.2">
      <c r="A1003" t="str">
        <v>Concord</v>
      </c>
      <c r="B1003">
        <v>0</v>
      </c>
      <c r="C1003" t="str">
        <v>B.Jamerson</v>
      </c>
      <c r="D1003">
        <v>0</v>
      </c>
      <c r="E1003">
        <f>COUNTIFS(Table1[Team], A1003, Table1[Batting_Spot], B1003, Table1[Player], C1003, Table1[Last5_Flag], D1003)</f>
        <v>0</v>
      </c>
    </row>
    <row r="1004" spans="1:5" x14ac:dyDescent="0.2">
      <c r="A1004" t="str">
        <v>West Lib</v>
      </c>
      <c r="B1004">
        <v>1</v>
      </c>
      <c r="C1004" t="str">
        <v>J.Morr</v>
      </c>
      <c r="D1004">
        <v>0</v>
      </c>
      <c r="E1004">
        <f>COUNTIFS(Table1[Team], A1004, Table1[Batting_Spot], B1004, Table1[Player], C1004, Table1[Last5_Flag], D1004)</f>
        <v>6</v>
      </c>
    </row>
    <row r="1005" spans="1:5" x14ac:dyDescent="0.2">
      <c r="A1005" t="str">
        <v>West Lib</v>
      </c>
      <c r="B1005">
        <v>0</v>
      </c>
      <c r="C1005" t="str">
        <v>R.Ward</v>
      </c>
      <c r="D1005">
        <v>0</v>
      </c>
      <c r="E1005">
        <f>COUNTIFS(Table1[Team], A1005, Table1[Batting_Spot], B1005, Table1[Player], C1005, Table1[Last5_Flag], D1005)</f>
        <v>0</v>
      </c>
    </row>
    <row r="1006" spans="1:5" x14ac:dyDescent="0.2">
      <c r="A1006" t="str">
        <v>West Lib</v>
      </c>
      <c r="B1006">
        <v>2</v>
      </c>
      <c r="C1006" t="str">
        <v>J.Conrad</v>
      </c>
      <c r="D1006">
        <v>0</v>
      </c>
      <c r="E1006">
        <f>COUNTIFS(Table1[Team], A1006, Table1[Batting_Spot], B1006, Table1[Player], C1006, Table1[Last5_Flag], D1006)</f>
        <v>4</v>
      </c>
    </row>
    <row r="1007" spans="1:5" x14ac:dyDescent="0.2">
      <c r="A1007" t="str">
        <v>West Lib</v>
      </c>
      <c r="B1007">
        <v>3</v>
      </c>
      <c r="C1007" t="str">
        <v>S.Simon</v>
      </c>
      <c r="D1007">
        <v>0</v>
      </c>
      <c r="E1007">
        <f>COUNTIFS(Table1[Team], A1007, Table1[Batting_Spot], B1007, Table1[Player], C1007, Table1[Last5_Flag], D1007)</f>
        <v>7</v>
      </c>
    </row>
    <row r="1008" spans="1:5" x14ac:dyDescent="0.2">
      <c r="A1008" t="str">
        <v>West Lib</v>
      </c>
      <c r="B1008">
        <v>4</v>
      </c>
      <c r="C1008" t="str">
        <v>K.Pettit</v>
      </c>
      <c r="D1008">
        <v>0</v>
      </c>
      <c r="E1008">
        <f>COUNTIFS(Table1[Team], A1008, Table1[Batting_Spot], B1008, Table1[Player], C1008, Table1[Last5_Flag], D1008)</f>
        <v>10</v>
      </c>
    </row>
    <row r="1009" spans="1:5" x14ac:dyDescent="0.2">
      <c r="A1009" t="str">
        <v>West Lib</v>
      </c>
      <c r="B1009">
        <v>5</v>
      </c>
      <c r="C1009" t="str">
        <v>A.Davis</v>
      </c>
      <c r="D1009">
        <v>0</v>
      </c>
      <c r="E1009">
        <f>COUNTIFS(Table1[Team], A1009, Table1[Batting_Spot], B1009, Table1[Player], C1009, Table1[Last5_Flag], D1009)</f>
        <v>7</v>
      </c>
    </row>
    <row r="1010" spans="1:5" x14ac:dyDescent="0.2">
      <c r="A1010" t="str">
        <v>West Lib</v>
      </c>
      <c r="B1010">
        <v>6</v>
      </c>
      <c r="C1010" t="str">
        <v>A.Tapman</v>
      </c>
      <c r="D1010">
        <v>0</v>
      </c>
      <c r="E1010">
        <f>COUNTIFS(Table1[Team], A1010, Table1[Batting_Spot], B1010, Table1[Player], C1010, Table1[Last5_Flag], D1010)</f>
        <v>1</v>
      </c>
    </row>
    <row r="1011" spans="1:5" x14ac:dyDescent="0.2">
      <c r="A1011" t="str">
        <v>West Lib</v>
      </c>
      <c r="B1011">
        <v>6</v>
      </c>
      <c r="C1011" t="str">
        <v>A.Pass</v>
      </c>
      <c r="D1011">
        <v>0</v>
      </c>
      <c r="E1011">
        <f>COUNTIFS(Table1[Team], A1011, Table1[Batting_Spot], B1011, Table1[Player], C1011, Table1[Last5_Flag], D1011)</f>
        <v>2</v>
      </c>
    </row>
    <row r="1012" spans="1:5" x14ac:dyDescent="0.2">
      <c r="A1012" t="str">
        <v>West Lib</v>
      </c>
      <c r="B1012">
        <v>7</v>
      </c>
      <c r="C1012" t="str">
        <v>D.Deitrick</v>
      </c>
      <c r="D1012">
        <v>0</v>
      </c>
      <c r="E1012">
        <f>COUNTIFS(Table1[Team], A1012, Table1[Batting_Spot], B1012, Table1[Player], C1012, Table1[Last5_Flag], D1012)</f>
        <v>1</v>
      </c>
    </row>
    <row r="1013" spans="1:5" x14ac:dyDescent="0.2">
      <c r="A1013" t="str">
        <v>West Lib</v>
      </c>
      <c r="B1013">
        <v>8</v>
      </c>
      <c r="C1013" t="str">
        <v>D.Homer</v>
      </c>
      <c r="D1013">
        <v>0</v>
      </c>
      <c r="E1013">
        <f>COUNTIFS(Table1[Team], A1013, Table1[Batting_Spot], B1013, Table1[Player], C1013, Table1[Last5_Flag], D1013)</f>
        <v>2</v>
      </c>
    </row>
    <row r="1014" spans="1:5" x14ac:dyDescent="0.2">
      <c r="A1014" t="str">
        <v>West Lib</v>
      </c>
      <c r="B1014">
        <v>9</v>
      </c>
      <c r="C1014" t="str">
        <v>P.Tucker</v>
      </c>
      <c r="D1014">
        <v>0</v>
      </c>
      <c r="E1014">
        <f>COUNTIFS(Table1[Team], A1014, Table1[Batting_Spot], B1014, Table1[Player], C1014, Table1[Last5_Flag], D1014)</f>
        <v>9</v>
      </c>
    </row>
    <row r="1015" spans="1:5" x14ac:dyDescent="0.2">
      <c r="A1015" t="str">
        <v>West Lib</v>
      </c>
      <c r="B1015">
        <v>0</v>
      </c>
      <c r="C1015" t="str">
        <v>M.Johnson</v>
      </c>
      <c r="D1015">
        <v>0</v>
      </c>
      <c r="E1015">
        <f>COUNTIFS(Table1[Team], A1015, Table1[Batting_Spot], B1015, Table1[Player], C1015, Table1[Last5_Flag], D1015)</f>
        <v>1</v>
      </c>
    </row>
    <row r="1016" spans="1:5" x14ac:dyDescent="0.2">
      <c r="A1016" t="str">
        <v>WVSU</v>
      </c>
      <c r="B1016">
        <v>1</v>
      </c>
      <c r="C1016" t="str">
        <v>K.Price</v>
      </c>
      <c r="D1016">
        <v>0</v>
      </c>
      <c r="E1016">
        <f>COUNTIFS(Table1[Team], A1016, Table1[Batting_Spot], B1016, Table1[Player], C1016, Table1[Last5_Flag], D1016)</f>
        <v>16</v>
      </c>
    </row>
    <row r="1017" spans="1:5" x14ac:dyDescent="0.2">
      <c r="A1017" t="str">
        <v>WVSU</v>
      </c>
      <c r="B1017">
        <v>2</v>
      </c>
      <c r="C1017" t="str">
        <v>C.Treadway</v>
      </c>
      <c r="D1017">
        <v>0</v>
      </c>
      <c r="E1017">
        <f>COUNTIFS(Table1[Team], A1017, Table1[Batting_Spot], B1017, Table1[Player], C1017, Table1[Last5_Flag], D1017)</f>
        <v>2</v>
      </c>
    </row>
    <row r="1018" spans="1:5" x14ac:dyDescent="0.2">
      <c r="A1018" t="str">
        <v>WVSU</v>
      </c>
      <c r="B1018">
        <v>3</v>
      </c>
      <c r="C1018" t="str">
        <v>C.Moore</v>
      </c>
      <c r="D1018">
        <v>0</v>
      </c>
      <c r="E1018">
        <f>COUNTIFS(Table1[Team], A1018, Table1[Batting_Spot], B1018, Table1[Player], C1018, Table1[Last5_Flag], D1018)</f>
        <v>10</v>
      </c>
    </row>
    <row r="1019" spans="1:5" x14ac:dyDescent="0.2">
      <c r="A1019" t="str">
        <v>WVSU</v>
      </c>
      <c r="B1019">
        <v>4</v>
      </c>
      <c r="C1019" t="str">
        <v>O.Bell</v>
      </c>
      <c r="D1019">
        <v>0</v>
      </c>
      <c r="E1019">
        <f>COUNTIFS(Table1[Team], A1019, Table1[Batting_Spot], B1019, Table1[Player], C1019, Table1[Last5_Flag], D1019)</f>
        <v>12</v>
      </c>
    </row>
    <row r="1020" spans="1:5" x14ac:dyDescent="0.2">
      <c r="A1020" t="str">
        <v>WVSU</v>
      </c>
      <c r="B1020">
        <v>4</v>
      </c>
      <c r="C1020" t="str">
        <v>C.Cummings</v>
      </c>
      <c r="D1020">
        <v>0</v>
      </c>
      <c r="E1020">
        <f>COUNTIFS(Table1[Team], A1020, Table1[Batting_Spot], B1020, Table1[Player], C1020, Table1[Last5_Flag], D1020)</f>
        <v>2</v>
      </c>
    </row>
    <row r="1021" spans="1:5" x14ac:dyDescent="0.2">
      <c r="A1021" t="str">
        <v>WVSU</v>
      </c>
      <c r="B1021">
        <v>5</v>
      </c>
      <c r="C1021" t="str">
        <v>E.Bechtel</v>
      </c>
      <c r="D1021">
        <v>0</v>
      </c>
      <c r="E1021">
        <f>COUNTIFS(Table1[Team], A1021, Table1[Batting_Spot], B1021, Table1[Player], C1021, Table1[Last5_Flag], D1021)</f>
        <v>12</v>
      </c>
    </row>
    <row r="1022" spans="1:5" x14ac:dyDescent="0.2">
      <c r="A1022" t="str">
        <v>WVSU</v>
      </c>
      <c r="B1022">
        <v>6</v>
      </c>
      <c r="C1022" t="str">
        <v>A.Contreras</v>
      </c>
      <c r="D1022">
        <v>0</v>
      </c>
      <c r="E1022">
        <f>COUNTIFS(Table1[Team], A1022, Table1[Batting_Spot], B1022, Table1[Player], C1022, Table1[Last5_Flag], D1022)</f>
        <v>6</v>
      </c>
    </row>
    <row r="1023" spans="1:5" x14ac:dyDescent="0.2">
      <c r="A1023" t="str">
        <v>WVSU</v>
      </c>
      <c r="B1023">
        <v>7</v>
      </c>
      <c r="C1023" t="str">
        <v>S.Shamblin</v>
      </c>
      <c r="D1023">
        <v>0</v>
      </c>
      <c r="E1023">
        <f>COUNTIFS(Table1[Team], A1023, Table1[Batting_Spot], B1023, Table1[Player], C1023, Table1[Last5_Flag], D1023)</f>
        <v>4</v>
      </c>
    </row>
    <row r="1024" spans="1:5" x14ac:dyDescent="0.2">
      <c r="A1024" t="str">
        <v>WVSU</v>
      </c>
      <c r="B1024">
        <v>8</v>
      </c>
      <c r="C1024" t="str">
        <v>B.Christian</v>
      </c>
      <c r="D1024">
        <v>0</v>
      </c>
      <c r="E1024">
        <f>COUNTIFS(Table1[Team], A1024, Table1[Batting_Spot], B1024, Table1[Player], C1024, Table1[Last5_Flag], D1024)</f>
        <v>3</v>
      </c>
    </row>
    <row r="1025" spans="1:5" x14ac:dyDescent="0.2">
      <c r="A1025" t="str">
        <v>WVSU</v>
      </c>
      <c r="B1025">
        <v>9</v>
      </c>
      <c r="C1025" t="str">
        <v>E.Sigmon</v>
      </c>
      <c r="D1025">
        <v>0</v>
      </c>
      <c r="E1025">
        <f>COUNTIFS(Table1[Team], A1025, Table1[Batting_Spot], B1025, Table1[Player], C1025, Table1[Last5_Flag], D1025)</f>
        <v>8</v>
      </c>
    </row>
    <row r="1026" spans="1:5" x14ac:dyDescent="0.2">
      <c r="A1026" t="str">
        <v>WVSU</v>
      </c>
      <c r="B1026">
        <v>0</v>
      </c>
      <c r="C1026" t="str">
        <v>H.Sizemore</v>
      </c>
      <c r="D1026">
        <v>0</v>
      </c>
      <c r="E1026">
        <f>COUNTIFS(Table1[Team], A1026, Table1[Batting_Spot], B1026, Table1[Player], C1026, Table1[Last5_Flag], D1026)</f>
        <v>0</v>
      </c>
    </row>
    <row r="1027" spans="1:5" x14ac:dyDescent="0.2">
      <c r="A1027" t="str">
        <v>WVSU</v>
      </c>
      <c r="B1027">
        <v>0</v>
      </c>
      <c r="C1027" t="str">
        <v>A.Hall</v>
      </c>
      <c r="D1027">
        <v>0</v>
      </c>
      <c r="E1027">
        <f>COUNTIFS(Table1[Team], A1027, Table1[Batting_Spot], B1027, Table1[Player], C1027, Table1[Last5_Flag], D1027)</f>
        <v>0</v>
      </c>
    </row>
    <row r="1028" spans="1:5" x14ac:dyDescent="0.2">
      <c r="A1028" t="str">
        <v>UC</v>
      </c>
      <c r="B1028">
        <v>1</v>
      </c>
      <c r="C1028" t="str">
        <v>E.Zucchero</v>
      </c>
      <c r="D1028">
        <v>0</v>
      </c>
      <c r="E1028">
        <f>COUNTIFS(Table1[Team], A1028, Table1[Batting_Spot], B1028, Table1[Player], C1028, Table1[Last5_Flag], D1028)</f>
        <v>27</v>
      </c>
    </row>
    <row r="1029" spans="1:5" x14ac:dyDescent="0.2">
      <c r="A1029" t="str">
        <v>UC</v>
      </c>
      <c r="B1029">
        <v>2</v>
      </c>
      <c r="C1029" t="str">
        <v>B.Polistina</v>
      </c>
      <c r="D1029">
        <v>0</v>
      </c>
      <c r="E1029">
        <f>COUNTIFS(Table1[Team], A1029, Table1[Batting_Spot], B1029, Table1[Player], C1029, Table1[Last5_Flag], D1029)</f>
        <v>16</v>
      </c>
    </row>
    <row r="1030" spans="1:5" x14ac:dyDescent="0.2">
      <c r="A1030" t="str">
        <v>UC</v>
      </c>
      <c r="B1030">
        <v>3</v>
      </c>
      <c r="C1030" t="str">
        <v>K.Moran</v>
      </c>
      <c r="D1030">
        <v>0</v>
      </c>
      <c r="E1030">
        <f>COUNTIFS(Table1[Team], A1030, Table1[Batting_Spot], B1030, Table1[Player], C1030, Table1[Last5_Flag], D1030)</f>
        <v>16</v>
      </c>
    </row>
    <row r="1031" spans="1:5" x14ac:dyDescent="0.2">
      <c r="A1031" t="str">
        <v>UC</v>
      </c>
      <c r="B1031">
        <v>4</v>
      </c>
      <c r="C1031" t="str">
        <v>T.Hodson</v>
      </c>
      <c r="D1031">
        <v>0</v>
      </c>
      <c r="E1031">
        <f>COUNTIFS(Table1[Team], A1031, Table1[Batting_Spot], B1031, Table1[Player], C1031, Table1[Last5_Flag], D1031)</f>
        <v>14</v>
      </c>
    </row>
    <row r="1032" spans="1:5" x14ac:dyDescent="0.2">
      <c r="A1032" t="str">
        <v>UC</v>
      </c>
      <c r="B1032">
        <v>5</v>
      </c>
      <c r="C1032" t="str">
        <v>M.Oglesby</v>
      </c>
      <c r="D1032">
        <v>0</v>
      </c>
      <c r="E1032">
        <f>COUNTIFS(Table1[Team], A1032, Table1[Batting_Spot], B1032, Table1[Player], C1032, Table1[Last5_Flag], D1032)</f>
        <v>1</v>
      </c>
    </row>
    <row r="1033" spans="1:5" x14ac:dyDescent="0.2">
      <c r="A1033" t="str">
        <v>UC</v>
      </c>
      <c r="B1033">
        <v>5</v>
      </c>
      <c r="C1033" t="str">
        <v>K.Sullins</v>
      </c>
      <c r="D1033">
        <v>0</v>
      </c>
      <c r="E1033">
        <f>COUNTIFS(Table1[Team], A1033, Table1[Batting_Spot], B1033, Table1[Player], C1033, Table1[Last5_Flag], D1033)</f>
        <v>1</v>
      </c>
    </row>
    <row r="1034" spans="1:5" x14ac:dyDescent="0.2">
      <c r="A1034" t="str">
        <v>UC</v>
      </c>
      <c r="B1034">
        <v>6</v>
      </c>
      <c r="C1034" t="str">
        <v>C.Masters</v>
      </c>
      <c r="D1034">
        <v>0</v>
      </c>
      <c r="E1034">
        <f>COUNTIFS(Table1[Team], A1034, Table1[Batting_Spot], B1034, Table1[Player], C1034, Table1[Last5_Flag], D1034)</f>
        <v>2</v>
      </c>
    </row>
    <row r="1035" spans="1:5" x14ac:dyDescent="0.2">
      <c r="A1035" t="str">
        <v>UC</v>
      </c>
      <c r="B1035">
        <v>0</v>
      </c>
      <c r="C1035" t="str">
        <v>L.Varney</v>
      </c>
      <c r="D1035">
        <v>0</v>
      </c>
      <c r="E1035">
        <f>COUNTIFS(Table1[Team], A1035, Table1[Batting_Spot], B1035, Table1[Player], C1035, Table1[Last5_Flag], D1035)</f>
        <v>0</v>
      </c>
    </row>
    <row r="1036" spans="1:5" x14ac:dyDescent="0.2">
      <c r="A1036" t="str">
        <v>UC</v>
      </c>
      <c r="B1036">
        <v>7</v>
      </c>
      <c r="C1036" t="str">
        <v>A.Espinoza</v>
      </c>
      <c r="D1036">
        <v>0</v>
      </c>
      <c r="E1036">
        <f>COUNTIFS(Table1[Team], A1036, Table1[Batting_Spot], B1036, Table1[Player], C1036, Table1[Last5_Flag], D1036)</f>
        <v>16</v>
      </c>
    </row>
    <row r="1037" spans="1:5" x14ac:dyDescent="0.2">
      <c r="A1037" t="str">
        <v>UC</v>
      </c>
      <c r="B1037">
        <v>7</v>
      </c>
      <c r="C1037" t="str">
        <v>C.Dunn</v>
      </c>
      <c r="D1037">
        <v>0</v>
      </c>
      <c r="E1037">
        <f>COUNTIFS(Table1[Team], A1037, Table1[Batting_Spot], B1037, Table1[Player], C1037, Table1[Last5_Flag], D1037)</f>
        <v>4</v>
      </c>
    </row>
    <row r="1038" spans="1:5" x14ac:dyDescent="0.2">
      <c r="A1038" t="str">
        <v>UC</v>
      </c>
      <c r="B1038">
        <v>8</v>
      </c>
      <c r="C1038" t="str">
        <v>E.Smith</v>
      </c>
      <c r="D1038">
        <v>0</v>
      </c>
      <c r="E1038">
        <f>COUNTIFS(Table1[Team], A1038, Table1[Batting_Spot], B1038, Table1[Player], C1038, Table1[Last5_Flag], D1038)</f>
        <v>11</v>
      </c>
    </row>
    <row r="1039" spans="1:5" x14ac:dyDescent="0.2">
      <c r="A1039" t="str">
        <v>UC</v>
      </c>
      <c r="B1039">
        <v>8</v>
      </c>
      <c r="C1039" t="str">
        <v>M.Guillen</v>
      </c>
      <c r="D1039">
        <v>0</v>
      </c>
      <c r="E1039">
        <f>COUNTIFS(Table1[Team], A1039, Table1[Batting_Spot], B1039, Table1[Player], C1039, Table1[Last5_Flag], D1039)</f>
        <v>1</v>
      </c>
    </row>
    <row r="1040" spans="1:5" x14ac:dyDescent="0.2">
      <c r="A1040" t="str">
        <v>UC</v>
      </c>
      <c r="B1040">
        <v>9</v>
      </c>
      <c r="C1040" t="str">
        <v>K.Serra</v>
      </c>
      <c r="D1040">
        <v>0</v>
      </c>
      <c r="E1040">
        <f>COUNTIFS(Table1[Team], A1040, Table1[Batting_Spot], B1040, Table1[Player], C1040, Table1[Last5_Flag], D1040)</f>
        <v>12</v>
      </c>
    </row>
    <row r="1041" spans="1:5" x14ac:dyDescent="0.2">
      <c r="A1041" t="str">
        <v>UC</v>
      </c>
      <c r="B1041">
        <v>0</v>
      </c>
      <c r="C1041" t="str">
        <v>D.Pici</v>
      </c>
      <c r="D1041">
        <v>0</v>
      </c>
      <c r="E1041">
        <f>COUNTIFS(Table1[Team], A1041, Table1[Batting_Spot], B1041, Table1[Player], C1041, Table1[Last5_Flag], D1041)</f>
        <v>0</v>
      </c>
    </row>
    <row r="1042" spans="1:5" x14ac:dyDescent="0.2">
      <c r="A1042" t="str">
        <v>Frostburg</v>
      </c>
      <c r="B1042">
        <v>1</v>
      </c>
      <c r="C1042" t="str">
        <v>G.Nelson</v>
      </c>
      <c r="D1042">
        <v>0</v>
      </c>
      <c r="E1042">
        <f>COUNTIFS(Table1[Team], A1042, Table1[Batting_Spot], B1042, Table1[Player], C1042, Table1[Last5_Flag], D1042)</f>
        <v>16</v>
      </c>
    </row>
    <row r="1043" spans="1:5" x14ac:dyDescent="0.2">
      <c r="A1043" t="str">
        <v>Frostburg</v>
      </c>
      <c r="B1043">
        <v>2</v>
      </c>
      <c r="C1043" t="str">
        <v>Z.Marinello</v>
      </c>
      <c r="D1043">
        <v>0</v>
      </c>
      <c r="E1043">
        <f>COUNTIFS(Table1[Team], A1043, Table1[Batting_Spot], B1043, Table1[Player], C1043, Table1[Last5_Flag], D1043)</f>
        <v>2</v>
      </c>
    </row>
    <row r="1044" spans="1:5" x14ac:dyDescent="0.2">
      <c r="A1044" t="str">
        <v>Frostburg</v>
      </c>
      <c r="B1044">
        <v>3</v>
      </c>
      <c r="C1044" t="str">
        <v>A.Miller</v>
      </c>
      <c r="D1044">
        <v>0</v>
      </c>
      <c r="E1044">
        <f>COUNTIFS(Table1[Team], A1044, Table1[Batting_Spot], B1044, Table1[Player], C1044, Table1[Last5_Flag], D1044)</f>
        <v>15</v>
      </c>
    </row>
    <row r="1045" spans="1:5" x14ac:dyDescent="0.2">
      <c r="A1045" t="str">
        <v>Frostburg</v>
      </c>
      <c r="B1045">
        <v>4</v>
      </c>
      <c r="C1045" t="str">
        <v>O.Stetler</v>
      </c>
      <c r="D1045">
        <v>0</v>
      </c>
      <c r="E1045">
        <f>COUNTIFS(Table1[Team], A1045, Table1[Batting_Spot], B1045, Table1[Player], C1045, Table1[Last5_Flag], D1045)</f>
        <v>15</v>
      </c>
    </row>
    <row r="1046" spans="1:5" x14ac:dyDescent="0.2">
      <c r="A1046" t="str">
        <v>Frostburg</v>
      </c>
      <c r="B1046">
        <v>5</v>
      </c>
      <c r="C1046" t="str">
        <v>B.Russo</v>
      </c>
      <c r="D1046">
        <v>0</v>
      </c>
      <c r="E1046">
        <f>COUNTIFS(Table1[Team], A1046, Table1[Batting_Spot], B1046, Table1[Player], C1046, Table1[Last5_Flag], D1046)</f>
        <v>15</v>
      </c>
    </row>
    <row r="1047" spans="1:5" x14ac:dyDescent="0.2">
      <c r="A1047" t="str">
        <v>Frostburg</v>
      </c>
      <c r="B1047">
        <v>6</v>
      </c>
      <c r="C1047" t="str">
        <v>S.Haller</v>
      </c>
      <c r="D1047">
        <v>0</v>
      </c>
      <c r="E1047">
        <f>COUNTIFS(Table1[Team], A1047, Table1[Batting_Spot], B1047, Table1[Player], C1047, Table1[Last5_Flag], D1047)</f>
        <v>7</v>
      </c>
    </row>
    <row r="1048" spans="1:5" x14ac:dyDescent="0.2">
      <c r="A1048" t="str">
        <v>Frostburg</v>
      </c>
      <c r="B1048">
        <v>7</v>
      </c>
      <c r="C1048" t="str">
        <v>I.Donaldson</v>
      </c>
      <c r="D1048">
        <v>0</v>
      </c>
      <c r="E1048">
        <f>COUNTIFS(Table1[Team], A1048, Table1[Batting_Spot], B1048, Table1[Player], C1048, Table1[Last5_Flag], D1048)</f>
        <v>1</v>
      </c>
    </row>
    <row r="1049" spans="1:5" x14ac:dyDescent="0.2">
      <c r="A1049" t="str">
        <v>Frostburg</v>
      </c>
      <c r="B1049">
        <v>8</v>
      </c>
      <c r="C1049" t="str">
        <v>A.Myers</v>
      </c>
      <c r="D1049">
        <v>0</v>
      </c>
      <c r="E1049">
        <f>COUNTIFS(Table1[Team], A1049, Table1[Batting_Spot], B1049, Table1[Player], C1049, Table1[Last5_Flag], D1049)</f>
        <v>3</v>
      </c>
    </row>
    <row r="1050" spans="1:5" x14ac:dyDescent="0.2">
      <c r="A1050" t="str">
        <v>Frostburg</v>
      </c>
      <c r="B1050">
        <v>9</v>
      </c>
      <c r="C1050" t="str">
        <v>K.Piconi</v>
      </c>
      <c r="D1050">
        <v>0</v>
      </c>
      <c r="E1050">
        <f>COUNTIFS(Table1[Team], A1050, Table1[Batting_Spot], B1050, Table1[Player], C1050, Table1[Last5_Flag], D1050)</f>
        <v>1</v>
      </c>
    </row>
    <row r="1051" spans="1:5" x14ac:dyDescent="0.2">
      <c r="A1051" t="str">
        <v>Frostburg</v>
      </c>
      <c r="B1051">
        <v>0</v>
      </c>
      <c r="C1051" t="str">
        <v>S.Magee</v>
      </c>
      <c r="D1051">
        <v>0</v>
      </c>
      <c r="E1051">
        <f>COUNTIFS(Table1[Team], A1051, Table1[Batting_Spot], B1051, Table1[Player], C1051, Table1[Last5_Flag], D1051)</f>
        <v>0</v>
      </c>
    </row>
    <row r="1052" spans="1:5" x14ac:dyDescent="0.2">
      <c r="A1052" t="str">
        <v>Point Park</v>
      </c>
      <c r="B1052">
        <v>1</v>
      </c>
      <c r="C1052" t="str">
        <v>M.Arndt</v>
      </c>
      <c r="D1052">
        <v>0</v>
      </c>
      <c r="E1052">
        <f>COUNTIFS(Table1[Team], A1052, Table1[Batting_Spot], B1052, Table1[Player], C1052, Table1[Last5_Flag], D1052)</f>
        <v>17</v>
      </c>
    </row>
    <row r="1053" spans="1:5" x14ac:dyDescent="0.2">
      <c r="A1053" t="str">
        <v>Point Park</v>
      </c>
      <c r="B1053">
        <v>2</v>
      </c>
      <c r="C1053" t="str">
        <v>G.Labrie</v>
      </c>
      <c r="D1053">
        <v>0</v>
      </c>
      <c r="E1053">
        <f>COUNTIFS(Table1[Team], A1053, Table1[Batting_Spot], B1053, Table1[Player], C1053, Table1[Last5_Flag], D1053)</f>
        <v>5</v>
      </c>
    </row>
    <row r="1054" spans="1:5" x14ac:dyDescent="0.2">
      <c r="A1054" t="str">
        <v>Point Park</v>
      </c>
      <c r="B1054">
        <v>2</v>
      </c>
      <c r="C1054" t="str">
        <v>A.Hubble</v>
      </c>
      <c r="D1054">
        <v>0</v>
      </c>
      <c r="E1054">
        <f>COUNTIFS(Table1[Team], A1054, Table1[Batting_Spot], B1054, Table1[Player], C1054, Table1[Last5_Flag], D1054)</f>
        <v>1</v>
      </c>
    </row>
    <row r="1055" spans="1:5" x14ac:dyDescent="0.2">
      <c r="A1055" t="str">
        <v>Point Park</v>
      </c>
      <c r="B1055">
        <v>3</v>
      </c>
      <c r="C1055" t="str">
        <v>C.Mann</v>
      </c>
      <c r="D1055">
        <v>0</v>
      </c>
      <c r="E1055">
        <f>COUNTIFS(Table1[Team], A1055, Table1[Batting_Spot], B1055, Table1[Player], C1055, Table1[Last5_Flag], D1055)</f>
        <v>15</v>
      </c>
    </row>
    <row r="1056" spans="1:5" x14ac:dyDescent="0.2">
      <c r="A1056" t="str">
        <v>Point Park</v>
      </c>
      <c r="B1056">
        <v>3</v>
      </c>
      <c r="C1056" t="str">
        <v>P.Haller</v>
      </c>
      <c r="D1056">
        <v>0</v>
      </c>
      <c r="E1056">
        <f>COUNTIFS(Table1[Team], A1056, Table1[Batting_Spot], B1056, Table1[Player], C1056, Table1[Last5_Flag], D1056)</f>
        <v>1</v>
      </c>
    </row>
    <row r="1057" spans="1:5" x14ac:dyDescent="0.2">
      <c r="A1057" t="str">
        <v>Point Park</v>
      </c>
      <c r="B1057">
        <v>4</v>
      </c>
      <c r="C1057" t="str">
        <v>E.Henry</v>
      </c>
      <c r="D1057">
        <v>0</v>
      </c>
      <c r="E1057">
        <f>COUNTIFS(Table1[Team], A1057, Table1[Batting_Spot], B1057, Table1[Player], C1057, Table1[Last5_Flag], D1057)</f>
        <v>7</v>
      </c>
    </row>
    <row r="1058" spans="1:5" x14ac:dyDescent="0.2">
      <c r="A1058" t="str">
        <v>Point Park</v>
      </c>
      <c r="B1058">
        <v>5</v>
      </c>
      <c r="C1058" t="str">
        <v>G.Welsh</v>
      </c>
      <c r="D1058">
        <v>0</v>
      </c>
      <c r="E1058">
        <f>COUNTIFS(Table1[Team], A1058, Table1[Batting_Spot], B1058, Table1[Player], C1058, Table1[Last5_Flag], D1058)</f>
        <v>4</v>
      </c>
    </row>
    <row r="1059" spans="1:5" x14ac:dyDescent="0.2">
      <c r="A1059" t="str">
        <v>Point Park</v>
      </c>
      <c r="B1059">
        <v>6</v>
      </c>
      <c r="C1059" t="str">
        <v>S.Cope</v>
      </c>
      <c r="D1059">
        <v>0</v>
      </c>
      <c r="E1059">
        <f>COUNTIFS(Table1[Team], A1059, Table1[Batting_Spot], B1059, Table1[Player], C1059, Table1[Last5_Flag], D1059)</f>
        <v>3</v>
      </c>
    </row>
    <row r="1060" spans="1:5" x14ac:dyDescent="0.2">
      <c r="A1060" t="str">
        <v>Point Park</v>
      </c>
      <c r="B1060">
        <v>7</v>
      </c>
      <c r="C1060" t="str">
        <v>B.Pies</v>
      </c>
      <c r="D1060">
        <v>0</v>
      </c>
      <c r="E1060">
        <f>COUNTIFS(Table1[Team], A1060, Table1[Batting_Spot], B1060, Table1[Player], C1060, Table1[Last5_Flag], D1060)</f>
        <v>1</v>
      </c>
    </row>
    <row r="1061" spans="1:5" x14ac:dyDescent="0.2">
      <c r="A1061" t="str">
        <v>Point Park</v>
      </c>
      <c r="B1061">
        <v>8</v>
      </c>
      <c r="C1061" t="str">
        <v>K.Fabiano</v>
      </c>
      <c r="D1061">
        <v>0</v>
      </c>
      <c r="E1061">
        <f>COUNTIFS(Table1[Team], A1061, Table1[Batting_Spot], B1061, Table1[Player], C1061, Table1[Last5_Flag], D1061)</f>
        <v>2</v>
      </c>
    </row>
    <row r="1062" spans="1:5" x14ac:dyDescent="0.2">
      <c r="A1062" t="str">
        <v>Point Park</v>
      </c>
      <c r="B1062">
        <v>9</v>
      </c>
      <c r="C1062" t="str">
        <v>J.Hess</v>
      </c>
      <c r="D1062">
        <v>0</v>
      </c>
      <c r="E1062">
        <f>COUNTIFS(Table1[Team], A1062, Table1[Batting_Spot], B1062, Table1[Player], C1062, Table1[Last5_Flag], D1062)</f>
        <v>3</v>
      </c>
    </row>
    <row r="1063" spans="1:5" x14ac:dyDescent="0.2">
      <c r="A1063" t="str">
        <v>Point Park</v>
      </c>
      <c r="B1063">
        <v>0</v>
      </c>
      <c r="C1063" t="str">
        <v>J.Johnson</v>
      </c>
      <c r="D1063">
        <v>0</v>
      </c>
      <c r="E1063">
        <f>COUNTIFS(Table1[Team], A1063, Table1[Batting_Spot], B1063, Table1[Player], C1063, Table1[Last5_Flag], D1063)</f>
        <v>0</v>
      </c>
    </row>
    <row r="1064" spans="1:5" x14ac:dyDescent="0.2">
      <c r="A1064" t="str">
        <v>West Lib</v>
      </c>
      <c r="B1064">
        <v>1</v>
      </c>
      <c r="C1064" t="str">
        <v>J.Morr</v>
      </c>
      <c r="D1064">
        <v>0</v>
      </c>
      <c r="E1064">
        <f>COUNTIFS(Table1[Team], A1064, Table1[Batting_Spot], B1064, Table1[Player], C1064, Table1[Last5_Flag], D1064)</f>
        <v>6</v>
      </c>
    </row>
    <row r="1065" spans="1:5" x14ac:dyDescent="0.2">
      <c r="A1065" t="str">
        <v>West Lib</v>
      </c>
      <c r="B1065">
        <v>2</v>
      </c>
      <c r="C1065" t="str">
        <v>P.Tucker</v>
      </c>
      <c r="D1065">
        <v>0</v>
      </c>
      <c r="E1065">
        <f>COUNTIFS(Table1[Team], A1065, Table1[Batting_Spot], B1065, Table1[Player], C1065, Table1[Last5_Flag], D1065)</f>
        <v>9</v>
      </c>
    </row>
    <row r="1066" spans="1:5" x14ac:dyDescent="0.2">
      <c r="A1066" t="str">
        <v>West Lib</v>
      </c>
      <c r="B1066">
        <v>3</v>
      </c>
      <c r="C1066" t="str">
        <v>A.Davis</v>
      </c>
      <c r="D1066">
        <v>0</v>
      </c>
      <c r="E1066">
        <f>COUNTIFS(Table1[Team], A1066, Table1[Batting_Spot], B1066, Table1[Player], C1066, Table1[Last5_Flag], D1066)</f>
        <v>4</v>
      </c>
    </row>
    <row r="1067" spans="1:5" x14ac:dyDescent="0.2">
      <c r="A1067" t="str">
        <v>West Lib</v>
      </c>
      <c r="B1067">
        <v>4</v>
      </c>
      <c r="C1067" t="str">
        <v>K.Pettit</v>
      </c>
      <c r="D1067">
        <v>0</v>
      </c>
      <c r="E1067">
        <f>COUNTIFS(Table1[Team], A1067, Table1[Batting_Spot], B1067, Table1[Player], C1067, Table1[Last5_Flag], D1067)</f>
        <v>10</v>
      </c>
    </row>
    <row r="1068" spans="1:5" x14ac:dyDescent="0.2">
      <c r="A1068" t="str">
        <v>West Lib</v>
      </c>
      <c r="B1068">
        <v>0</v>
      </c>
      <c r="C1068" t="str">
        <v>O.Munoz</v>
      </c>
      <c r="D1068">
        <v>0</v>
      </c>
      <c r="E1068">
        <f>COUNTIFS(Table1[Team], A1068, Table1[Batting_Spot], B1068, Table1[Player], C1068, Table1[Last5_Flag], D1068)</f>
        <v>0</v>
      </c>
    </row>
    <row r="1069" spans="1:5" x14ac:dyDescent="0.2">
      <c r="A1069" t="str">
        <v>West Lib</v>
      </c>
      <c r="B1069">
        <v>0</v>
      </c>
      <c r="C1069" t="str">
        <v>A.Pass</v>
      </c>
      <c r="D1069">
        <v>0</v>
      </c>
      <c r="E1069">
        <f>COUNTIFS(Table1[Team], A1069, Table1[Batting_Spot], B1069, Table1[Player], C1069, Table1[Last5_Flag], D1069)</f>
        <v>0</v>
      </c>
    </row>
    <row r="1070" spans="1:5" x14ac:dyDescent="0.2">
      <c r="A1070" t="str">
        <v>West Lib</v>
      </c>
      <c r="B1070">
        <v>0</v>
      </c>
      <c r="C1070" t="str">
        <v>S.Harris</v>
      </c>
      <c r="D1070">
        <v>0</v>
      </c>
      <c r="E1070">
        <f>COUNTIFS(Table1[Team], A1070, Table1[Batting_Spot], B1070, Table1[Player], C1070, Table1[Last5_Flag], D1070)</f>
        <v>0</v>
      </c>
    </row>
    <row r="1071" spans="1:5" x14ac:dyDescent="0.2">
      <c r="A1071" t="str">
        <v>West Lib</v>
      </c>
      <c r="B1071">
        <v>0</v>
      </c>
      <c r="C1071" t="str">
        <v>K.Harris</v>
      </c>
      <c r="D1071">
        <v>0</v>
      </c>
      <c r="E1071">
        <f>COUNTIFS(Table1[Team], A1071, Table1[Batting_Spot], B1071, Table1[Player], C1071, Table1[Last5_Flag], D1071)</f>
        <v>0</v>
      </c>
    </row>
    <row r="1072" spans="1:5" x14ac:dyDescent="0.2">
      <c r="A1072" t="str">
        <v>West Lib</v>
      </c>
      <c r="B1072">
        <v>5</v>
      </c>
      <c r="C1072" t="str">
        <v>S.Simon</v>
      </c>
      <c r="D1072">
        <v>0</v>
      </c>
      <c r="E1072">
        <f>COUNTIFS(Table1[Team], A1072, Table1[Batting_Spot], B1072, Table1[Player], C1072, Table1[Last5_Flag], D1072)</f>
        <v>2</v>
      </c>
    </row>
    <row r="1073" spans="1:5" x14ac:dyDescent="0.2">
      <c r="A1073" t="str">
        <v>West Lib</v>
      </c>
      <c r="B1073">
        <v>6</v>
      </c>
      <c r="C1073" t="str">
        <v>J.Conrad</v>
      </c>
      <c r="D1073">
        <v>0</v>
      </c>
      <c r="E1073">
        <f>COUNTIFS(Table1[Team], A1073, Table1[Batting_Spot], B1073, Table1[Player], C1073, Table1[Last5_Flag], D1073)</f>
        <v>11</v>
      </c>
    </row>
    <row r="1074" spans="1:5" x14ac:dyDescent="0.2">
      <c r="A1074" t="str">
        <v>West Lib</v>
      </c>
      <c r="B1074">
        <v>7</v>
      </c>
      <c r="C1074" t="str">
        <v>F.Randolph</v>
      </c>
      <c r="D1074">
        <v>0</v>
      </c>
      <c r="E1074">
        <f>COUNTIFS(Table1[Team], A1074, Table1[Batting_Spot], B1074, Table1[Player], C1074, Table1[Last5_Flag], D1074)</f>
        <v>1</v>
      </c>
    </row>
    <row r="1075" spans="1:5" x14ac:dyDescent="0.2">
      <c r="A1075" t="str">
        <v>West Lib</v>
      </c>
      <c r="B1075">
        <v>7</v>
      </c>
      <c r="C1075" t="str">
        <v>I.McKee</v>
      </c>
      <c r="D1075">
        <v>0</v>
      </c>
      <c r="E1075">
        <f>COUNTIFS(Table1[Team], A1075, Table1[Batting_Spot], B1075, Table1[Player], C1075, Table1[Last5_Flag], D1075)</f>
        <v>7</v>
      </c>
    </row>
    <row r="1076" spans="1:5" x14ac:dyDescent="0.2">
      <c r="A1076" t="str">
        <v>West Lib</v>
      </c>
      <c r="B1076">
        <v>0</v>
      </c>
      <c r="C1076" t="str">
        <v>H.Ball</v>
      </c>
      <c r="D1076">
        <v>0</v>
      </c>
      <c r="E1076">
        <f>COUNTIFS(Table1[Team], A1076, Table1[Batting_Spot], B1076, Table1[Player], C1076, Table1[Last5_Flag], D1076)</f>
        <v>0</v>
      </c>
    </row>
    <row r="1077" spans="1:5" x14ac:dyDescent="0.2">
      <c r="A1077" t="str">
        <v>West Lib</v>
      </c>
      <c r="B1077">
        <v>8</v>
      </c>
      <c r="C1077" t="str">
        <v>R.Mangold</v>
      </c>
      <c r="D1077">
        <v>0</v>
      </c>
      <c r="E1077">
        <f>COUNTIFS(Table1[Team], A1077, Table1[Batting_Spot], B1077, Table1[Player], C1077, Table1[Last5_Flag], D1077)</f>
        <v>2</v>
      </c>
    </row>
    <row r="1078" spans="1:5" x14ac:dyDescent="0.2">
      <c r="A1078" t="str">
        <v>West Lib</v>
      </c>
      <c r="B1078">
        <v>0</v>
      </c>
      <c r="C1078" t="str">
        <v>R.Ward</v>
      </c>
      <c r="D1078">
        <v>0</v>
      </c>
      <c r="E1078">
        <f>COUNTIFS(Table1[Team], A1078, Table1[Batting_Spot], B1078, Table1[Player], C1078, Table1[Last5_Flag], D1078)</f>
        <v>0</v>
      </c>
    </row>
    <row r="1079" spans="1:5" x14ac:dyDescent="0.2">
      <c r="A1079" t="str">
        <v>West Lib</v>
      </c>
      <c r="B1079">
        <v>9</v>
      </c>
      <c r="C1079" t="str">
        <v>D.Deitrick</v>
      </c>
      <c r="D1079">
        <v>0</v>
      </c>
      <c r="E1079">
        <f>COUNTIFS(Table1[Team], A1079, Table1[Batting_Spot], B1079, Table1[Player], C1079, Table1[Last5_Flag], D1079)</f>
        <v>5</v>
      </c>
    </row>
    <row r="1080" spans="1:5" x14ac:dyDescent="0.2">
      <c r="A1080" t="str">
        <v>West Lib</v>
      </c>
      <c r="B1080">
        <v>0</v>
      </c>
      <c r="C1080" t="str">
        <v>C.Reece</v>
      </c>
      <c r="D1080">
        <v>0</v>
      </c>
      <c r="E1080">
        <f>COUNTIFS(Table1[Team], A1080, Table1[Batting_Spot], B1080, Table1[Player], C1080, Table1[Last5_Flag], D1080)</f>
        <v>0</v>
      </c>
    </row>
    <row r="1081" spans="1:5" x14ac:dyDescent="0.2">
      <c r="A1081" t="str">
        <v>Concord</v>
      </c>
      <c r="B1081">
        <v>1</v>
      </c>
      <c r="C1081" t="str">
        <v>K.Morgan</v>
      </c>
      <c r="D1081">
        <v>0</v>
      </c>
      <c r="E1081">
        <f>COUNTIFS(Table1[Team], A1081, Table1[Batting_Spot], B1081, Table1[Player], C1081, Table1[Last5_Flag], D1081)</f>
        <v>22</v>
      </c>
    </row>
    <row r="1082" spans="1:5" x14ac:dyDescent="0.2">
      <c r="A1082" t="str">
        <v>Concord</v>
      </c>
      <c r="B1082">
        <v>2</v>
      </c>
      <c r="C1082" t="str">
        <v>L.Lewis</v>
      </c>
      <c r="D1082">
        <v>0</v>
      </c>
      <c r="E1082">
        <f>COUNTIFS(Table1[Team], A1082, Table1[Batting_Spot], B1082, Table1[Player], C1082, Table1[Last5_Flag], D1082)</f>
        <v>15</v>
      </c>
    </row>
    <row r="1083" spans="1:5" x14ac:dyDescent="0.2">
      <c r="A1083" t="str">
        <v>Concord</v>
      </c>
      <c r="B1083">
        <v>3</v>
      </c>
      <c r="C1083" t="str">
        <v>A.Giles</v>
      </c>
      <c r="D1083">
        <v>0</v>
      </c>
      <c r="E1083">
        <f>COUNTIFS(Table1[Team], A1083, Table1[Batting_Spot], B1083, Table1[Player], C1083, Table1[Last5_Flag], D1083)</f>
        <v>17</v>
      </c>
    </row>
    <row r="1084" spans="1:5" x14ac:dyDescent="0.2">
      <c r="A1084" t="str">
        <v>Concord</v>
      </c>
      <c r="B1084">
        <v>4</v>
      </c>
      <c r="C1084" t="str">
        <v>H.Niten</v>
      </c>
      <c r="D1084">
        <v>0</v>
      </c>
      <c r="E1084">
        <f>COUNTIFS(Table1[Team], A1084, Table1[Batting_Spot], B1084, Table1[Player], C1084, Table1[Last5_Flag], D1084)</f>
        <v>5</v>
      </c>
    </row>
    <row r="1085" spans="1:5" x14ac:dyDescent="0.2">
      <c r="A1085" t="str">
        <v>Concord</v>
      </c>
      <c r="B1085">
        <v>5</v>
      </c>
      <c r="C1085" t="str">
        <v>K.Sholter</v>
      </c>
      <c r="D1085">
        <v>0</v>
      </c>
      <c r="E1085">
        <f>COUNTIFS(Table1[Team], A1085, Table1[Batting_Spot], B1085, Table1[Player], C1085, Table1[Last5_Flag], D1085)</f>
        <v>4</v>
      </c>
    </row>
    <row r="1086" spans="1:5" x14ac:dyDescent="0.2">
      <c r="A1086" t="str">
        <v>Concord</v>
      </c>
      <c r="B1086">
        <v>0</v>
      </c>
      <c r="C1086" t="str">
        <v>J.Ervin</v>
      </c>
      <c r="D1086">
        <v>0</v>
      </c>
      <c r="E1086">
        <f>COUNTIFS(Table1[Team], A1086, Table1[Batting_Spot], B1086, Table1[Player], C1086, Table1[Last5_Flag], D1086)</f>
        <v>0</v>
      </c>
    </row>
    <row r="1087" spans="1:5" x14ac:dyDescent="0.2">
      <c r="A1087" t="str">
        <v>Concord</v>
      </c>
      <c r="B1087">
        <v>6</v>
      </c>
      <c r="C1087" t="str">
        <v>M.Hollis</v>
      </c>
      <c r="D1087">
        <v>0</v>
      </c>
      <c r="E1087">
        <f>COUNTIFS(Table1[Team], A1087, Table1[Batting_Spot], B1087, Table1[Player], C1087, Table1[Last5_Flag], D1087)</f>
        <v>4</v>
      </c>
    </row>
    <row r="1088" spans="1:5" x14ac:dyDescent="0.2">
      <c r="A1088" t="str">
        <v>Concord</v>
      </c>
      <c r="B1088">
        <v>0</v>
      </c>
      <c r="C1088" t="str">
        <v>S.Brehm</v>
      </c>
      <c r="D1088">
        <v>0</v>
      </c>
      <c r="E1088">
        <f>COUNTIFS(Table1[Team], A1088, Table1[Batting_Spot], B1088, Table1[Player], C1088, Table1[Last5_Flag], D1088)</f>
        <v>0</v>
      </c>
    </row>
    <row r="1089" spans="1:5" x14ac:dyDescent="0.2">
      <c r="A1089" t="str">
        <v>Concord</v>
      </c>
      <c r="B1089">
        <v>7</v>
      </c>
      <c r="C1089" t="str">
        <v>K.McCord</v>
      </c>
      <c r="D1089">
        <v>0</v>
      </c>
      <c r="E1089">
        <f>COUNTIFS(Table1[Team], A1089, Table1[Batting_Spot], B1089, Table1[Player], C1089, Table1[Last5_Flag], D1089)</f>
        <v>6</v>
      </c>
    </row>
    <row r="1090" spans="1:5" x14ac:dyDescent="0.2">
      <c r="A1090" t="str">
        <v>Concord</v>
      </c>
      <c r="B1090">
        <v>8</v>
      </c>
      <c r="C1090" t="str">
        <v>M.Gleason</v>
      </c>
      <c r="D1090">
        <v>0</v>
      </c>
      <c r="E1090">
        <f>COUNTIFS(Table1[Team], A1090, Table1[Batting_Spot], B1090, Table1[Player], C1090, Table1[Last5_Flag], D1090)</f>
        <v>5</v>
      </c>
    </row>
    <row r="1091" spans="1:5" x14ac:dyDescent="0.2">
      <c r="A1091" t="str">
        <v>Concord</v>
      </c>
      <c r="B1091">
        <v>9</v>
      </c>
      <c r="C1091" t="str">
        <v>R.Hintz</v>
      </c>
      <c r="D1091">
        <v>0</v>
      </c>
      <c r="E1091">
        <f>COUNTIFS(Table1[Team], A1091, Table1[Batting_Spot], B1091, Table1[Player], C1091, Table1[Last5_Flag], D1091)</f>
        <v>2</v>
      </c>
    </row>
    <row r="1092" spans="1:5" x14ac:dyDescent="0.2">
      <c r="A1092" t="str">
        <v>Concord</v>
      </c>
      <c r="B1092">
        <v>9</v>
      </c>
      <c r="C1092" t="str">
        <v>G.Dodson</v>
      </c>
      <c r="D1092">
        <v>0</v>
      </c>
      <c r="E1092">
        <f>COUNTIFS(Table1[Team], A1092, Table1[Batting_Spot], B1092, Table1[Player], C1092, Table1[Last5_Flag], D1092)</f>
        <v>14</v>
      </c>
    </row>
    <row r="1093" spans="1:5" x14ac:dyDescent="0.2">
      <c r="A1093" t="str">
        <v>Concord</v>
      </c>
      <c r="B1093">
        <v>0</v>
      </c>
      <c r="C1093" t="str">
        <v>B.Jamerson</v>
      </c>
      <c r="D1093">
        <v>0</v>
      </c>
      <c r="E1093">
        <f>COUNTIFS(Table1[Team], A1093, Table1[Batting_Spot], B1093, Table1[Player], C1093, Table1[Last5_Flag], D1093)</f>
        <v>0</v>
      </c>
    </row>
    <row r="1094" spans="1:5" x14ac:dyDescent="0.2">
      <c r="A1094" t="str">
        <v>Frostburg</v>
      </c>
      <c r="B1094">
        <v>1</v>
      </c>
      <c r="C1094" t="str">
        <v>G.Nelson</v>
      </c>
      <c r="D1094">
        <v>0</v>
      </c>
      <c r="E1094">
        <f>COUNTIFS(Table1[Team], A1094, Table1[Batting_Spot], B1094, Table1[Player], C1094, Table1[Last5_Flag], D1094)</f>
        <v>16</v>
      </c>
    </row>
    <row r="1095" spans="1:5" x14ac:dyDescent="0.2">
      <c r="A1095" t="str">
        <v>Frostburg</v>
      </c>
      <c r="B1095">
        <v>2</v>
      </c>
      <c r="C1095" t="str">
        <v>Z.Marinello</v>
      </c>
      <c r="D1095">
        <v>0</v>
      </c>
      <c r="E1095">
        <f>COUNTIFS(Table1[Team], A1095, Table1[Batting_Spot], B1095, Table1[Player], C1095, Table1[Last5_Flag], D1095)</f>
        <v>2</v>
      </c>
    </row>
    <row r="1096" spans="1:5" x14ac:dyDescent="0.2">
      <c r="A1096" t="str">
        <v>Frostburg</v>
      </c>
      <c r="B1096">
        <v>3</v>
      </c>
      <c r="C1096" t="str">
        <v>A.Miller</v>
      </c>
      <c r="D1096">
        <v>0</v>
      </c>
      <c r="E1096">
        <f>COUNTIFS(Table1[Team], A1096, Table1[Batting_Spot], B1096, Table1[Player], C1096, Table1[Last5_Flag], D1096)</f>
        <v>15</v>
      </c>
    </row>
    <row r="1097" spans="1:5" x14ac:dyDescent="0.2">
      <c r="A1097" t="str">
        <v>Frostburg</v>
      </c>
      <c r="B1097">
        <v>4</v>
      </c>
      <c r="C1097" t="str">
        <v>O.Stetler</v>
      </c>
      <c r="D1097">
        <v>0</v>
      </c>
      <c r="E1097">
        <f>COUNTIFS(Table1[Team], A1097, Table1[Batting_Spot], B1097, Table1[Player], C1097, Table1[Last5_Flag], D1097)</f>
        <v>15</v>
      </c>
    </row>
    <row r="1098" spans="1:5" x14ac:dyDescent="0.2">
      <c r="A1098" t="str">
        <v>Frostburg</v>
      </c>
      <c r="B1098">
        <v>5</v>
      </c>
      <c r="C1098" t="str">
        <v>B.Russo</v>
      </c>
      <c r="D1098">
        <v>0</v>
      </c>
      <c r="E1098">
        <f>COUNTIFS(Table1[Team], A1098, Table1[Batting_Spot], B1098, Table1[Player], C1098, Table1[Last5_Flag], D1098)</f>
        <v>15</v>
      </c>
    </row>
    <row r="1099" spans="1:5" x14ac:dyDescent="0.2">
      <c r="A1099" t="str">
        <v>Frostburg</v>
      </c>
      <c r="B1099">
        <v>6</v>
      </c>
      <c r="C1099" t="str">
        <v>S.Haller</v>
      </c>
      <c r="D1099">
        <v>0</v>
      </c>
      <c r="E1099">
        <f>COUNTIFS(Table1[Team], A1099, Table1[Batting_Spot], B1099, Table1[Player], C1099, Table1[Last5_Flag], D1099)</f>
        <v>7</v>
      </c>
    </row>
    <row r="1100" spans="1:5" x14ac:dyDescent="0.2">
      <c r="A1100" t="str">
        <v>Frostburg</v>
      </c>
      <c r="B1100">
        <v>7</v>
      </c>
      <c r="C1100" t="str">
        <v>K.Piconi</v>
      </c>
      <c r="D1100">
        <v>0</v>
      </c>
      <c r="E1100">
        <f>COUNTIFS(Table1[Team], A1100, Table1[Batting_Spot], B1100, Table1[Player], C1100, Table1[Last5_Flag], D1100)</f>
        <v>1</v>
      </c>
    </row>
    <row r="1101" spans="1:5" x14ac:dyDescent="0.2">
      <c r="A1101" t="str">
        <v>Frostburg</v>
      </c>
      <c r="B1101">
        <v>8</v>
      </c>
      <c r="C1101" t="str">
        <v>A.Myers</v>
      </c>
      <c r="D1101">
        <v>0</v>
      </c>
      <c r="E1101">
        <f>COUNTIFS(Table1[Team], A1101, Table1[Batting_Spot], B1101, Table1[Player], C1101, Table1[Last5_Flag], D1101)</f>
        <v>3</v>
      </c>
    </row>
    <row r="1102" spans="1:5" x14ac:dyDescent="0.2">
      <c r="A1102" t="str">
        <v>Frostburg</v>
      </c>
      <c r="B1102">
        <v>9</v>
      </c>
      <c r="C1102" t="str">
        <v>J.Meagher</v>
      </c>
      <c r="D1102">
        <v>0</v>
      </c>
      <c r="E1102">
        <f>COUNTIFS(Table1[Team], A1102, Table1[Batting_Spot], B1102, Table1[Player], C1102, Table1[Last5_Flag], D1102)</f>
        <v>1</v>
      </c>
    </row>
    <row r="1103" spans="1:5" x14ac:dyDescent="0.2">
      <c r="A1103" t="str">
        <v>Frostburg</v>
      </c>
      <c r="B1103">
        <v>9</v>
      </c>
      <c r="C1103" t="str">
        <v>M.Monahan</v>
      </c>
      <c r="D1103">
        <v>0</v>
      </c>
      <c r="E1103">
        <f>COUNTIFS(Table1[Team], A1103, Table1[Batting_Spot], B1103, Table1[Player], C1103, Table1[Last5_Flag], D1103)</f>
        <v>8</v>
      </c>
    </row>
    <row r="1104" spans="1:5" x14ac:dyDescent="0.2">
      <c r="A1104" t="str">
        <v>Frostburg</v>
      </c>
      <c r="B1104">
        <v>0</v>
      </c>
      <c r="C1104" t="str">
        <v>I.Dietrich</v>
      </c>
      <c r="D1104">
        <v>0</v>
      </c>
      <c r="E1104">
        <f>COUNTIFS(Table1[Team], A1104, Table1[Batting_Spot], B1104, Table1[Player], C1104, Table1[Last5_Flag], D1104)</f>
        <v>0</v>
      </c>
    </row>
    <row r="1105" spans="1:5" x14ac:dyDescent="0.2">
      <c r="A1105" t="str">
        <v>Point Park</v>
      </c>
      <c r="B1105">
        <v>1</v>
      </c>
      <c r="C1105" t="str">
        <v>M.Arndt</v>
      </c>
      <c r="D1105">
        <v>0</v>
      </c>
      <c r="E1105">
        <f>COUNTIFS(Table1[Team], A1105, Table1[Batting_Spot], B1105, Table1[Player], C1105, Table1[Last5_Flag], D1105)</f>
        <v>17</v>
      </c>
    </row>
    <row r="1106" spans="1:5" x14ac:dyDescent="0.2">
      <c r="A1106" t="str">
        <v>Point Park</v>
      </c>
      <c r="B1106">
        <v>2</v>
      </c>
      <c r="C1106" t="str">
        <v>C.Wright</v>
      </c>
      <c r="D1106">
        <v>0</v>
      </c>
      <c r="E1106">
        <f>COUNTIFS(Table1[Team], A1106, Table1[Batting_Spot], B1106, Table1[Player], C1106, Table1[Last5_Flag], D1106)</f>
        <v>11</v>
      </c>
    </row>
    <row r="1107" spans="1:5" x14ac:dyDescent="0.2">
      <c r="A1107" t="str">
        <v>Point Park</v>
      </c>
      <c r="B1107">
        <v>3</v>
      </c>
      <c r="C1107" t="str">
        <v>S.Cope</v>
      </c>
      <c r="D1107">
        <v>0</v>
      </c>
      <c r="E1107">
        <f>COUNTIFS(Table1[Team], A1107, Table1[Batting_Spot], B1107, Table1[Player], C1107, Table1[Last5_Flag], D1107)</f>
        <v>1</v>
      </c>
    </row>
    <row r="1108" spans="1:5" x14ac:dyDescent="0.2">
      <c r="A1108" t="str">
        <v>Point Park</v>
      </c>
      <c r="B1108">
        <v>4</v>
      </c>
      <c r="C1108" t="str">
        <v>E.Henry</v>
      </c>
      <c r="D1108">
        <v>0</v>
      </c>
      <c r="E1108">
        <f>COUNTIFS(Table1[Team], A1108, Table1[Batting_Spot], B1108, Table1[Player], C1108, Table1[Last5_Flag], D1108)</f>
        <v>7</v>
      </c>
    </row>
    <row r="1109" spans="1:5" x14ac:dyDescent="0.2">
      <c r="A1109" t="str">
        <v>Point Park</v>
      </c>
      <c r="B1109">
        <v>4</v>
      </c>
      <c r="C1109" t="str">
        <v>C.Mann</v>
      </c>
      <c r="D1109">
        <v>0</v>
      </c>
      <c r="E1109">
        <f>COUNTIFS(Table1[Team], A1109, Table1[Batting_Spot], B1109, Table1[Player], C1109, Table1[Last5_Flag], D1109)</f>
        <v>1</v>
      </c>
    </row>
    <row r="1110" spans="1:5" x14ac:dyDescent="0.2">
      <c r="A1110" t="str">
        <v>Point Park</v>
      </c>
      <c r="B1110">
        <v>5</v>
      </c>
      <c r="C1110" t="str">
        <v>G.Welsh</v>
      </c>
      <c r="D1110">
        <v>0</v>
      </c>
      <c r="E1110">
        <f>COUNTIFS(Table1[Team], A1110, Table1[Batting_Spot], B1110, Table1[Player], C1110, Table1[Last5_Flag], D1110)</f>
        <v>4</v>
      </c>
    </row>
    <row r="1111" spans="1:5" x14ac:dyDescent="0.2">
      <c r="A1111" t="str">
        <v>Point Park</v>
      </c>
      <c r="B1111">
        <v>0</v>
      </c>
      <c r="C1111" t="str">
        <v>B.Moudy</v>
      </c>
      <c r="D1111">
        <v>0</v>
      </c>
      <c r="E1111">
        <f>COUNTIFS(Table1[Team], A1111, Table1[Batting_Spot], B1111, Table1[Player], C1111, Table1[Last5_Flag], D1111)</f>
        <v>0</v>
      </c>
    </row>
    <row r="1112" spans="1:5" x14ac:dyDescent="0.2">
      <c r="A1112" t="str">
        <v>Point Park</v>
      </c>
      <c r="B1112">
        <v>6</v>
      </c>
      <c r="C1112" t="str">
        <v>K.Fabiano</v>
      </c>
      <c r="D1112">
        <v>0</v>
      </c>
      <c r="E1112">
        <f>COUNTIFS(Table1[Team], A1112, Table1[Batting_Spot], B1112, Table1[Player], C1112, Table1[Last5_Flag], D1112)</f>
        <v>1</v>
      </c>
    </row>
    <row r="1113" spans="1:5" x14ac:dyDescent="0.2">
      <c r="A1113" t="str">
        <v>Point Park</v>
      </c>
      <c r="B1113">
        <v>6</v>
      </c>
      <c r="C1113" t="str">
        <v>B.Pies</v>
      </c>
      <c r="D1113">
        <v>0</v>
      </c>
      <c r="E1113">
        <f>COUNTIFS(Table1[Team], A1113, Table1[Batting_Spot], B1113, Table1[Player], C1113, Table1[Last5_Flag], D1113)</f>
        <v>1</v>
      </c>
    </row>
    <row r="1114" spans="1:5" x14ac:dyDescent="0.2">
      <c r="A1114" t="str">
        <v>Point Park</v>
      </c>
      <c r="B1114">
        <v>7</v>
      </c>
      <c r="C1114" t="str">
        <v>J.Hess</v>
      </c>
      <c r="D1114">
        <v>0</v>
      </c>
      <c r="E1114">
        <f>COUNTIFS(Table1[Team], A1114, Table1[Batting_Spot], B1114, Table1[Player], C1114, Table1[Last5_Flag], D1114)</f>
        <v>1</v>
      </c>
    </row>
    <row r="1115" spans="1:5" x14ac:dyDescent="0.2">
      <c r="A1115" t="str">
        <v>Point Park</v>
      </c>
      <c r="B1115">
        <v>8</v>
      </c>
      <c r="C1115" t="str">
        <v>P.Haller</v>
      </c>
      <c r="D1115">
        <v>0</v>
      </c>
      <c r="E1115">
        <f>COUNTIFS(Table1[Team], A1115, Table1[Batting_Spot], B1115, Table1[Player], C1115, Table1[Last5_Flag], D1115)</f>
        <v>7</v>
      </c>
    </row>
    <row r="1116" spans="1:5" x14ac:dyDescent="0.2">
      <c r="A1116" t="str">
        <v>Point Park</v>
      </c>
      <c r="B1116">
        <v>8</v>
      </c>
      <c r="C1116" t="str">
        <v>G.Labrie</v>
      </c>
      <c r="D1116">
        <v>0</v>
      </c>
      <c r="E1116">
        <f>COUNTIFS(Table1[Team], A1116, Table1[Batting_Spot], B1116, Table1[Player], C1116, Table1[Last5_Flag], D1116)</f>
        <v>6</v>
      </c>
    </row>
    <row r="1117" spans="1:5" x14ac:dyDescent="0.2">
      <c r="A1117" t="str">
        <v>Point Park</v>
      </c>
      <c r="B1117">
        <v>9</v>
      </c>
      <c r="C1117" t="str">
        <v>T.Morris</v>
      </c>
      <c r="D1117">
        <v>0</v>
      </c>
      <c r="E1117">
        <f>COUNTIFS(Table1[Team], A1117, Table1[Batting_Spot], B1117, Table1[Player], C1117, Table1[Last5_Flag], D1117)</f>
        <v>2</v>
      </c>
    </row>
    <row r="1118" spans="1:5" x14ac:dyDescent="0.2">
      <c r="A1118" t="str">
        <v>Point Park</v>
      </c>
      <c r="B1118">
        <v>0</v>
      </c>
      <c r="C1118" t="str">
        <v>J.Mullenax</v>
      </c>
      <c r="D1118">
        <v>0</v>
      </c>
      <c r="E1118">
        <f>COUNTIFS(Table1[Team], A1118, Table1[Batting_Spot], B1118, Table1[Player], C1118, Table1[Last5_Flag], D1118)</f>
        <v>0</v>
      </c>
    </row>
    <row r="1119" spans="1:5" x14ac:dyDescent="0.2">
      <c r="A1119" t="str">
        <v>Point Park</v>
      </c>
      <c r="B1119">
        <v>0</v>
      </c>
      <c r="C1119" t="str">
        <v>A.Hubble</v>
      </c>
      <c r="D1119">
        <v>0</v>
      </c>
      <c r="E1119">
        <f>COUNTIFS(Table1[Team], A1119, Table1[Batting_Spot], B1119, Table1[Player], C1119, Table1[Last5_Flag], D1119)</f>
        <v>0</v>
      </c>
    </row>
    <row r="1120" spans="1:5" x14ac:dyDescent="0.2">
      <c r="A1120" t="str">
        <v>WVSU</v>
      </c>
      <c r="B1120">
        <v>1</v>
      </c>
      <c r="C1120" t="str">
        <v>K.Price</v>
      </c>
      <c r="D1120">
        <v>0</v>
      </c>
      <c r="E1120">
        <f>COUNTIFS(Table1[Team], A1120, Table1[Batting_Spot], B1120, Table1[Player], C1120, Table1[Last5_Flag], D1120)</f>
        <v>16</v>
      </c>
    </row>
    <row r="1121" spans="1:5" x14ac:dyDescent="0.2">
      <c r="A1121" t="str">
        <v>WVSU</v>
      </c>
      <c r="B1121">
        <v>2</v>
      </c>
      <c r="C1121" t="str">
        <v>G.Sloan-Lebron</v>
      </c>
      <c r="D1121">
        <v>0</v>
      </c>
      <c r="E1121">
        <f>COUNTIFS(Table1[Team], A1121, Table1[Batting_Spot], B1121, Table1[Player], C1121, Table1[Last5_Flag], D1121)</f>
        <v>8</v>
      </c>
    </row>
    <row r="1122" spans="1:5" x14ac:dyDescent="0.2">
      <c r="A1122" t="str">
        <v>WVSU</v>
      </c>
      <c r="B1122">
        <v>3</v>
      </c>
      <c r="C1122" t="str">
        <v>C.Moore</v>
      </c>
      <c r="D1122">
        <v>0</v>
      </c>
      <c r="E1122">
        <f>COUNTIFS(Table1[Team], A1122, Table1[Batting_Spot], B1122, Table1[Player], C1122, Table1[Last5_Flag], D1122)</f>
        <v>10</v>
      </c>
    </row>
    <row r="1123" spans="1:5" x14ac:dyDescent="0.2">
      <c r="A1123" t="str">
        <v>WVSU</v>
      </c>
      <c r="B1123">
        <v>4</v>
      </c>
      <c r="C1123" t="str">
        <v>S.Shamblin</v>
      </c>
      <c r="D1123">
        <v>0</v>
      </c>
      <c r="E1123">
        <f>COUNTIFS(Table1[Team], A1123, Table1[Batting_Spot], B1123, Table1[Player], C1123, Table1[Last5_Flag], D1123)</f>
        <v>3</v>
      </c>
    </row>
    <row r="1124" spans="1:5" x14ac:dyDescent="0.2">
      <c r="A1124" t="str">
        <v>WVSU</v>
      </c>
      <c r="B1124">
        <v>5</v>
      </c>
      <c r="C1124" t="str">
        <v>E.Bechtel</v>
      </c>
      <c r="D1124">
        <v>0</v>
      </c>
      <c r="E1124">
        <f>COUNTIFS(Table1[Team], A1124, Table1[Batting_Spot], B1124, Table1[Player], C1124, Table1[Last5_Flag], D1124)</f>
        <v>12</v>
      </c>
    </row>
    <row r="1125" spans="1:5" x14ac:dyDescent="0.2">
      <c r="A1125" t="str">
        <v>WVSU</v>
      </c>
      <c r="B1125">
        <v>6</v>
      </c>
      <c r="C1125" t="str">
        <v>A.Contreras</v>
      </c>
      <c r="D1125">
        <v>0</v>
      </c>
      <c r="E1125">
        <f>COUNTIFS(Table1[Team], A1125, Table1[Batting_Spot], B1125, Table1[Player], C1125, Table1[Last5_Flag], D1125)</f>
        <v>6</v>
      </c>
    </row>
    <row r="1126" spans="1:5" x14ac:dyDescent="0.2">
      <c r="A1126" t="str">
        <v>WVSU</v>
      </c>
      <c r="B1126">
        <v>7</v>
      </c>
      <c r="C1126" t="str">
        <v>A.Hall</v>
      </c>
      <c r="D1126">
        <v>0</v>
      </c>
      <c r="E1126">
        <f>COUNTIFS(Table1[Team], A1126, Table1[Batting_Spot], B1126, Table1[Player], C1126, Table1[Last5_Flag], D1126)</f>
        <v>1</v>
      </c>
    </row>
    <row r="1127" spans="1:5" x14ac:dyDescent="0.2">
      <c r="A1127" t="str">
        <v>WVSU</v>
      </c>
      <c r="B1127">
        <v>8</v>
      </c>
      <c r="C1127" t="str">
        <v>C.Cummings</v>
      </c>
      <c r="D1127">
        <v>0</v>
      </c>
      <c r="E1127">
        <f>COUNTIFS(Table1[Team], A1127, Table1[Batting_Spot], B1127, Table1[Player], C1127, Table1[Last5_Flag], D1127)</f>
        <v>6</v>
      </c>
    </row>
    <row r="1128" spans="1:5" x14ac:dyDescent="0.2">
      <c r="A1128" t="str">
        <v>WVSU</v>
      </c>
      <c r="B1128">
        <v>9</v>
      </c>
      <c r="C1128" t="str">
        <v>E.Hoffman</v>
      </c>
      <c r="D1128">
        <v>0</v>
      </c>
      <c r="E1128">
        <f>COUNTIFS(Table1[Team], A1128, Table1[Batting_Spot], B1128, Table1[Player], C1128, Table1[Last5_Flag], D1128)</f>
        <v>6</v>
      </c>
    </row>
    <row r="1129" spans="1:5" x14ac:dyDescent="0.2">
      <c r="A1129" t="str">
        <v>WVSU</v>
      </c>
      <c r="B1129">
        <v>0</v>
      </c>
      <c r="C1129" t="str">
        <v>A.Green</v>
      </c>
      <c r="D1129">
        <v>0</v>
      </c>
      <c r="E1129">
        <f>COUNTIFS(Table1[Team], A1129, Table1[Batting_Spot], B1129, Table1[Player], C1129, Table1[Last5_Flag], D1129)</f>
        <v>0</v>
      </c>
    </row>
    <row r="1130" spans="1:5" x14ac:dyDescent="0.2">
      <c r="A1130" t="str">
        <v>WVSU</v>
      </c>
      <c r="B1130">
        <v>0</v>
      </c>
      <c r="C1130" t="str">
        <v>A.Hill</v>
      </c>
      <c r="D1130">
        <v>0</v>
      </c>
      <c r="E1130">
        <f>COUNTIFS(Table1[Team], A1130, Table1[Batting_Spot], B1130, Table1[Player], C1130, Table1[Last5_Flag], D1130)</f>
        <v>0</v>
      </c>
    </row>
    <row r="1131" spans="1:5" x14ac:dyDescent="0.2">
      <c r="A1131" t="str">
        <v>WVWC</v>
      </c>
      <c r="B1131">
        <v>1</v>
      </c>
      <c r="C1131" t="str">
        <v>J.Riley</v>
      </c>
      <c r="D1131">
        <v>0</v>
      </c>
      <c r="E1131">
        <f>COUNTIFS(Table1[Team], A1131, Table1[Batting_Spot], B1131, Table1[Player], C1131, Table1[Last5_Flag], D1131)</f>
        <v>22</v>
      </c>
    </row>
    <row r="1132" spans="1:5" x14ac:dyDescent="0.2">
      <c r="A1132" t="str">
        <v>WVWC</v>
      </c>
      <c r="B1132">
        <v>2</v>
      </c>
      <c r="C1132" t="str">
        <v>L.Hague</v>
      </c>
      <c r="D1132">
        <v>0</v>
      </c>
      <c r="E1132">
        <f>COUNTIFS(Table1[Team], A1132, Table1[Batting_Spot], B1132, Table1[Player], C1132, Table1[Last5_Flag], D1132)</f>
        <v>22</v>
      </c>
    </row>
    <row r="1133" spans="1:5" x14ac:dyDescent="0.2">
      <c r="A1133" t="str">
        <v>WVWC</v>
      </c>
      <c r="B1133">
        <v>2</v>
      </c>
      <c r="C1133" t="str">
        <v>E.Fournier</v>
      </c>
      <c r="D1133">
        <v>0</v>
      </c>
      <c r="E1133">
        <f>COUNTIFS(Table1[Team], A1133, Table1[Batting_Spot], B1133, Table1[Player], C1133, Table1[Last5_Flag], D1133)</f>
        <v>2</v>
      </c>
    </row>
    <row r="1134" spans="1:5" x14ac:dyDescent="0.2">
      <c r="A1134" t="str">
        <v>WVWC</v>
      </c>
      <c r="B1134">
        <v>3</v>
      </c>
      <c r="C1134" t="str">
        <v>G.Arnold</v>
      </c>
      <c r="D1134">
        <v>0</v>
      </c>
      <c r="E1134">
        <f>COUNTIFS(Table1[Team], A1134, Table1[Batting_Spot], B1134, Table1[Player], C1134, Table1[Last5_Flag], D1134)</f>
        <v>9</v>
      </c>
    </row>
    <row r="1135" spans="1:5" x14ac:dyDescent="0.2">
      <c r="A1135" t="str">
        <v>WVWC</v>
      </c>
      <c r="B1135">
        <v>4</v>
      </c>
      <c r="C1135" t="str">
        <v>M.Austra</v>
      </c>
      <c r="D1135">
        <v>0</v>
      </c>
      <c r="E1135">
        <f>COUNTIFS(Table1[Team], A1135, Table1[Batting_Spot], B1135, Table1[Player], C1135, Table1[Last5_Flag], D1135)</f>
        <v>4</v>
      </c>
    </row>
    <row r="1136" spans="1:5" x14ac:dyDescent="0.2">
      <c r="A1136" t="str">
        <v>WVWC</v>
      </c>
      <c r="B1136">
        <v>5</v>
      </c>
      <c r="C1136" t="str">
        <v>T.Nowicki</v>
      </c>
      <c r="D1136">
        <v>0</v>
      </c>
      <c r="E1136">
        <f>COUNTIFS(Table1[Team], A1136, Table1[Batting_Spot], B1136, Table1[Player], C1136, Table1[Last5_Flag], D1136)</f>
        <v>1</v>
      </c>
    </row>
    <row r="1137" spans="1:5" x14ac:dyDescent="0.2">
      <c r="A1137" t="str">
        <v>WVWC</v>
      </c>
      <c r="B1137">
        <v>6</v>
      </c>
      <c r="C1137" t="str">
        <v>J.Fix</v>
      </c>
      <c r="D1137">
        <v>0</v>
      </c>
      <c r="E1137">
        <f>COUNTIFS(Table1[Team], A1137, Table1[Batting_Spot], B1137, Table1[Player], C1137, Table1[Last5_Flag], D1137)</f>
        <v>2</v>
      </c>
    </row>
    <row r="1138" spans="1:5" x14ac:dyDescent="0.2">
      <c r="A1138" t="str">
        <v>WVWC</v>
      </c>
      <c r="B1138">
        <v>7</v>
      </c>
      <c r="C1138" t="str">
        <v>R.Winn</v>
      </c>
      <c r="D1138">
        <v>0</v>
      </c>
      <c r="E1138">
        <f>COUNTIFS(Table1[Team], A1138, Table1[Batting_Spot], B1138, Table1[Player], C1138, Table1[Last5_Flag], D1138)</f>
        <v>1</v>
      </c>
    </row>
    <row r="1139" spans="1:5" x14ac:dyDescent="0.2">
      <c r="A1139" t="str">
        <v>WVWC</v>
      </c>
      <c r="B1139">
        <v>8</v>
      </c>
      <c r="C1139" t="str">
        <v>E.Putman</v>
      </c>
      <c r="D1139">
        <v>0</v>
      </c>
      <c r="E1139">
        <f>COUNTIFS(Table1[Team], A1139, Table1[Batting_Spot], B1139, Table1[Player], C1139, Table1[Last5_Flag], D1139)</f>
        <v>9</v>
      </c>
    </row>
    <row r="1140" spans="1:5" x14ac:dyDescent="0.2">
      <c r="A1140" t="str">
        <v>WVWC</v>
      </c>
      <c r="B1140">
        <v>9</v>
      </c>
      <c r="C1140" t="str">
        <v>C.Cowan</v>
      </c>
      <c r="D1140">
        <v>0</v>
      </c>
      <c r="E1140">
        <f>COUNTIFS(Table1[Team], A1140, Table1[Batting_Spot], B1140, Table1[Player], C1140, Table1[Last5_Flag], D1140)</f>
        <v>14</v>
      </c>
    </row>
    <row r="1141" spans="1:5" x14ac:dyDescent="0.2">
      <c r="A1141" t="str">
        <v>WVWC</v>
      </c>
      <c r="B1141">
        <v>9</v>
      </c>
      <c r="C1141" t="str">
        <v>S.Lowen</v>
      </c>
      <c r="D1141">
        <v>0</v>
      </c>
      <c r="E1141">
        <f>COUNTIFS(Table1[Team], A1141, Table1[Batting_Spot], B1141, Table1[Player], C1141, Table1[Last5_Flag], D1141)</f>
        <v>2</v>
      </c>
    </row>
    <row r="1142" spans="1:5" x14ac:dyDescent="0.2">
      <c r="A1142" t="str">
        <v>WVWC</v>
      </c>
      <c r="B1142">
        <v>0</v>
      </c>
      <c r="C1142" t="str">
        <v>A.Orille</v>
      </c>
      <c r="D1142">
        <v>0</v>
      </c>
      <c r="E1142">
        <f>COUNTIFS(Table1[Team], A1142, Table1[Batting_Spot], B1142, Table1[Player], C1142, Table1[Last5_Flag], D1142)</f>
        <v>0</v>
      </c>
    </row>
    <row r="1143" spans="1:5" x14ac:dyDescent="0.2">
      <c r="A1143" t="str">
        <v>WVWC</v>
      </c>
      <c r="B1143">
        <v>0</v>
      </c>
      <c r="C1143" t="str">
        <v>M.O'Brien</v>
      </c>
      <c r="D1143">
        <v>0</v>
      </c>
      <c r="E1143">
        <f>COUNTIFS(Table1[Team], A1143, Table1[Batting_Spot], B1143, Table1[Player], C1143, Table1[Last5_Flag], D1143)</f>
        <v>0</v>
      </c>
    </row>
    <row r="1144" spans="1:5" x14ac:dyDescent="0.2">
      <c r="A1144" t="str">
        <v>D&amp;E</v>
      </c>
      <c r="B1144">
        <v>1</v>
      </c>
      <c r="C1144" t="str">
        <v>A.Higgins</v>
      </c>
      <c r="D1144">
        <v>0</v>
      </c>
      <c r="E1144">
        <f>COUNTIFS(Table1[Team], A1144, Table1[Batting_Spot], B1144, Table1[Player], C1144, Table1[Last5_Flag], D1144)</f>
        <v>1</v>
      </c>
    </row>
    <row r="1145" spans="1:5" x14ac:dyDescent="0.2">
      <c r="A1145" t="str">
        <v>D&amp;E</v>
      </c>
      <c r="B1145">
        <v>2</v>
      </c>
      <c r="C1145" t="str">
        <v>G.Wessling</v>
      </c>
      <c r="D1145">
        <v>0</v>
      </c>
      <c r="E1145">
        <f>COUNTIFS(Table1[Team], A1145, Table1[Batting_Spot], B1145, Table1[Player], C1145, Table1[Last5_Flag], D1145)</f>
        <v>9</v>
      </c>
    </row>
    <row r="1146" spans="1:5" x14ac:dyDescent="0.2">
      <c r="A1146" t="str">
        <v>D&amp;E</v>
      </c>
      <c r="B1146">
        <v>3</v>
      </c>
      <c r="C1146" t="str">
        <v>A.Zapach</v>
      </c>
      <c r="D1146">
        <v>0</v>
      </c>
      <c r="E1146">
        <f>COUNTIFS(Table1[Team], A1146, Table1[Batting_Spot], B1146, Table1[Player], C1146, Table1[Last5_Flag], D1146)</f>
        <v>17</v>
      </c>
    </row>
    <row r="1147" spans="1:5" x14ac:dyDescent="0.2">
      <c r="A1147" t="str">
        <v>D&amp;E</v>
      </c>
      <c r="B1147">
        <v>4</v>
      </c>
      <c r="C1147" t="str">
        <v>T.Fleming</v>
      </c>
      <c r="D1147">
        <v>0</v>
      </c>
      <c r="E1147">
        <f>COUNTIFS(Table1[Team], A1147, Table1[Batting_Spot], B1147, Table1[Player], C1147, Table1[Last5_Flag], D1147)</f>
        <v>1</v>
      </c>
    </row>
    <row r="1148" spans="1:5" x14ac:dyDescent="0.2">
      <c r="A1148" t="str">
        <v>D&amp;E</v>
      </c>
      <c r="B1148">
        <v>5</v>
      </c>
      <c r="C1148" t="str">
        <v>L.Ruiz-Rubio</v>
      </c>
      <c r="D1148">
        <v>0</v>
      </c>
      <c r="E1148">
        <f>COUNTIFS(Table1[Team], A1148, Table1[Batting_Spot], B1148, Table1[Player], C1148, Table1[Last5_Flag], D1148)</f>
        <v>2</v>
      </c>
    </row>
    <row r="1149" spans="1:5" x14ac:dyDescent="0.2">
      <c r="A1149" t="str">
        <v>D&amp;E</v>
      </c>
      <c r="B1149">
        <v>6</v>
      </c>
      <c r="C1149" t="str">
        <v>M.Henkle</v>
      </c>
      <c r="D1149">
        <v>0</v>
      </c>
      <c r="E1149">
        <f>COUNTIFS(Table1[Team], A1149, Table1[Batting_Spot], B1149, Table1[Player], C1149, Table1[Last5_Flag], D1149)</f>
        <v>9</v>
      </c>
    </row>
    <row r="1150" spans="1:5" x14ac:dyDescent="0.2">
      <c r="A1150" t="str">
        <v>D&amp;E</v>
      </c>
      <c r="B1150">
        <v>7</v>
      </c>
      <c r="C1150" t="str">
        <v>K.Tellings</v>
      </c>
      <c r="D1150">
        <v>0</v>
      </c>
      <c r="E1150">
        <f>COUNTIFS(Table1[Team], A1150, Table1[Batting_Spot], B1150, Table1[Player], C1150, Table1[Last5_Flag], D1150)</f>
        <v>1</v>
      </c>
    </row>
    <row r="1151" spans="1:5" x14ac:dyDescent="0.2">
      <c r="A1151" t="str">
        <v>D&amp;E</v>
      </c>
      <c r="B1151">
        <v>8</v>
      </c>
      <c r="C1151" t="str">
        <v>A.Belcher</v>
      </c>
      <c r="D1151">
        <v>0</v>
      </c>
      <c r="E1151">
        <f>COUNTIFS(Table1[Team], A1151, Table1[Batting_Spot], B1151, Table1[Player], C1151, Table1[Last5_Flag], D1151)</f>
        <v>4</v>
      </c>
    </row>
    <row r="1152" spans="1:5" x14ac:dyDescent="0.2">
      <c r="A1152" t="str">
        <v>D&amp;E</v>
      </c>
      <c r="B1152">
        <v>9</v>
      </c>
      <c r="C1152" t="str">
        <v>A.Haynes</v>
      </c>
      <c r="D1152">
        <v>0</v>
      </c>
      <c r="E1152">
        <f>COUNTIFS(Table1[Team], A1152, Table1[Batting_Spot], B1152, Table1[Player], C1152, Table1[Last5_Flag], D1152)</f>
        <v>1</v>
      </c>
    </row>
    <row r="1153" spans="1:5" x14ac:dyDescent="0.2">
      <c r="A1153" t="str">
        <v>D&amp;E</v>
      </c>
      <c r="B1153">
        <v>0</v>
      </c>
      <c r="C1153" t="str">
        <v>S.Kneeland</v>
      </c>
      <c r="D1153">
        <v>0</v>
      </c>
      <c r="E1153">
        <f>COUNTIFS(Table1[Team], A1153, Table1[Batting_Spot], B1153, Table1[Player], C1153, Table1[Last5_Flag], D1153)</f>
        <v>0</v>
      </c>
    </row>
    <row r="1154" spans="1:5" x14ac:dyDescent="0.2">
      <c r="A1154" t="str">
        <v>D&amp;E</v>
      </c>
      <c r="B1154">
        <v>0</v>
      </c>
      <c r="C1154" t="str">
        <v>A.Munoz</v>
      </c>
      <c r="D1154">
        <v>0</v>
      </c>
      <c r="E1154">
        <f>COUNTIFS(Table1[Team], A1154, Table1[Batting_Spot], B1154, Table1[Player], C1154, Table1[Last5_Flag], D1154)</f>
        <v>0</v>
      </c>
    </row>
    <row r="1155" spans="1:5" x14ac:dyDescent="0.2">
      <c r="A1155" t="str">
        <v>UC</v>
      </c>
      <c r="B1155">
        <v>1</v>
      </c>
      <c r="C1155" t="str">
        <v>E.Zucchero</v>
      </c>
      <c r="D1155">
        <v>0</v>
      </c>
      <c r="E1155">
        <f>COUNTIFS(Table1[Team], A1155, Table1[Batting_Spot], B1155, Table1[Player], C1155, Table1[Last5_Flag], D1155)</f>
        <v>27</v>
      </c>
    </row>
    <row r="1156" spans="1:5" x14ac:dyDescent="0.2">
      <c r="A1156" t="str">
        <v>UC</v>
      </c>
      <c r="B1156">
        <v>2</v>
      </c>
      <c r="C1156" t="str">
        <v>B.Polistina</v>
      </c>
      <c r="D1156">
        <v>0</v>
      </c>
      <c r="E1156">
        <f>COUNTIFS(Table1[Team], A1156, Table1[Batting_Spot], B1156, Table1[Player], C1156, Table1[Last5_Flag], D1156)</f>
        <v>16</v>
      </c>
    </row>
    <row r="1157" spans="1:5" x14ac:dyDescent="0.2">
      <c r="A1157" t="str">
        <v>UC</v>
      </c>
      <c r="B1157">
        <v>3</v>
      </c>
      <c r="C1157" t="str">
        <v>K.Moran</v>
      </c>
      <c r="D1157">
        <v>0</v>
      </c>
      <c r="E1157">
        <f>COUNTIFS(Table1[Team], A1157, Table1[Batting_Spot], B1157, Table1[Player], C1157, Table1[Last5_Flag], D1157)</f>
        <v>16</v>
      </c>
    </row>
    <row r="1158" spans="1:5" x14ac:dyDescent="0.2">
      <c r="A1158" t="str">
        <v>UC</v>
      </c>
      <c r="B1158">
        <v>4</v>
      </c>
      <c r="C1158" t="str">
        <v>T.Hodson</v>
      </c>
      <c r="D1158">
        <v>0</v>
      </c>
      <c r="E1158">
        <f>COUNTIFS(Table1[Team], A1158, Table1[Batting_Spot], B1158, Table1[Player], C1158, Table1[Last5_Flag], D1158)</f>
        <v>14</v>
      </c>
    </row>
    <row r="1159" spans="1:5" x14ac:dyDescent="0.2">
      <c r="A1159" t="str">
        <v>UC</v>
      </c>
      <c r="B1159">
        <v>0</v>
      </c>
      <c r="C1159" t="str">
        <v>A.Hurley</v>
      </c>
      <c r="D1159">
        <v>0</v>
      </c>
      <c r="E1159">
        <f>COUNTIFS(Table1[Team], A1159, Table1[Batting_Spot], B1159, Table1[Player], C1159, Table1[Last5_Flag], D1159)</f>
        <v>0</v>
      </c>
    </row>
    <row r="1160" spans="1:5" x14ac:dyDescent="0.2">
      <c r="A1160" t="str">
        <v>UC</v>
      </c>
      <c r="B1160">
        <v>5</v>
      </c>
      <c r="C1160" t="str">
        <v>C.Masters</v>
      </c>
      <c r="D1160">
        <v>0</v>
      </c>
      <c r="E1160">
        <f>COUNTIFS(Table1[Team], A1160, Table1[Batting_Spot], B1160, Table1[Player], C1160, Table1[Last5_Flag], D1160)</f>
        <v>4</v>
      </c>
    </row>
    <row r="1161" spans="1:5" x14ac:dyDescent="0.2">
      <c r="A1161" t="str">
        <v>UC</v>
      </c>
      <c r="B1161">
        <v>6</v>
      </c>
      <c r="C1161" t="str">
        <v>M.Oglesby</v>
      </c>
      <c r="D1161">
        <v>0</v>
      </c>
      <c r="E1161">
        <f>COUNTIFS(Table1[Team], A1161, Table1[Batting_Spot], B1161, Table1[Player], C1161, Table1[Last5_Flag], D1161)</f>
        <v>2</v>
      </c>
    </row>
    <row r="1162" spans="1:5" x14ac:dyDescent="0.2">
      <c r="A1162" t="str">
        <v>UC</v>
      </c>
      <c r="B1162">
        <v>6</v>
      </c>
      <c r="C1162" t="str">
        <v>M.Guillen</v>
      </c>
      <c r="D1162">
        <v>0</v>
      </c>
      <c r="E1162">
        <f>COUNTIFS(Table1[Team], A1162, Table1[Batting_Spot], B1162, Table1[Player], C1162, Table1[Last5_Flag], D1162)</f>
        <v>2</v>
      </c>
    </row>
    <row r="1163" spans="1:5" x14ac:dyDescent="0.2">
      <c r="A1163" t="str">
        <v>UC</v>
      </c>
      <c r="B1163">
        <v>7</v>
      </c>
      <c r="C1163" t="str">
        <v>A.Espinoza</v>
      </c>
      <c r="D1163">
        <v>0</v>
      </c>
      <c r="E1163">
        <f>COUNTIFS(Table1[Team], A1163, Table1[Batting_Spot], B1163, Table1[Player], C1163, Table1[Last5_Flag], D1163)</f>
        <v>16</v>
      </c>
    </row>
    <row r="1164" spans="1:5" x14ac:dyDescent="0.2">
      <c r="A1164" t="str">
        <v>UC</v>
      </c>
      <c r="B1164">
        <v>8</v>
      </c>
      <c r="C1164" t="str">
        <v>E.Smith</v>
      </c>
      <c r="D1164">
        <v>0</v>
      </c>
      <c r="E1164">
        <f>COUNTIFS(Table1[Team], A1164, Table1[Batting_Spot], B1164, Table1[Player], C1164, Table1[Last5_Flag], D1164)</f>
        <v>11</v>
      </c>
    </row>
    <row r="1165" spans="1:5" x14ac:dyDescent="0.2">
      <c r="A1165" t="str">
        <v>UC</v>
      </c>
      <c r="B1165">
        <v>8</v>
      </c>
      <c r="C1165" t="str">
        <v>M.Entler</v>
      </c>
      <c r="D1165">
        <v>0</v>
      </c>
      <c r="E1165">
        <f>COUNTIFS(Table1[Team], A1165, Table1[Batting_Spot], B1165, Table1[Player], C1165, Table1[Last5_Flag], D1165)</f>
        <v>6</v>
      </c>
    </row>
    <row r="1166" spans="1:5" x14ac:dyDescent="0.2">
      <c r="A1166" t="str">
        <v>UC</v>
      </c>
      <c r="B1166">
        <v>9</v>
      </c>
      <c r="C1166" t="str">
        <v>K.Serra</v>
      </c>
      <c r="D1166">
        <v>0</v>
      </c>
      <c r="E1166">
        <f>COUNTIFS(Table1[Team], A1166, Table1[Batting_Spot], B1166, Table1[Player], C1166, Table1[Last5_Flag], D1166)</f>
        <v>12</v>
      </c>
    </row>
    <row r="1167" spans="1:5" x14ac:dyDescent="0.2">
      <c r="A1167" t="str">
        <v>UC</v>
      </c>
      <c r="B1167">
        <v>0</v>
      </c>
      <c r="C1167" t="str">
        <v>A.Mass</v>
      </c>
      <c r="D1167">
        <v>0</v>
      </c>
      <c r="E1167">
        <f>COUNTIFS(Table1[Team], A1167, Table1[Batting_Spot], B1167, Table1[Player], C1167, Table1[Last5_Flag], D1167)</f>
        <v>0</v>
      </c>
    </row>
    <row r="1168" spans="1:5" x14ac:dyDescent="0.2">
      <c r="A1168" t="str">
        <v>Concord</v>
      </c>
      <c r="B1168">
        <v>1</v>
      </c>
      <c r="C1168" t="str">
        <v>K.Morgan</v>
      </c>
      <c r="D1168">
        <v>0</v>
      </c>
      <c r="E1168">
        <f>COUNTIFS(Table1[Team], A1168, Table1[Batting_Spot], B1168, Table1[Player], C1168, Table1[Last5_Flag], D1168)</f>
        <v>22</v>
      </c>
    </row>
    <row r="1169" spans="1:5" x14ac:dyDescent="0.2">
      <c r="A1169" t="str">
        <v>Concord</v>
      </c>
      <c r="B1169">
        <v>2</v>
      </c>
      <c r="C1169" t="str">
        <v>L.Lewis</v>
      </c>
      <c r="D1169">
        <v>0</v>
      </c>
      <c r="E1169">
        <f>COUNTIFS(Table1[Team], A1169, Table1[Batting_Spot], B1169, Table1[Player], C1169, Table1[Last5_Flag], D1169)</f>
        <v>15</v>
      </c>
    </row>
    <row r="1170" spans="1:5" x14ac:dyDescent="0.2">
      <c r="A1170" t="str">
        <v>Concord</v>
      </c>
      <c r="B1170">
        <v>3</v>
      </c>
      <c r="C1170" t="str">
        <v>A.Giles</v>
      </c>
      <c r="D1170">
        <v>0</v>
      </c>
      <c r="E1170">
        <f>COUNTIFS(Table1[Team], A1170, Table1[Batting_Spot], B1170, Table1[Player], C1170, Table1[Last5_Flag], D1170)</f>
        <v>17</v>
      </c>
    </row>
    <row r="1171" spans="1:5" x14ac:dyDescent="0.2">
      <c r="A1171" t="str">
        <v>Concord</v>
      </c>
      <c r="B1171">
        <v>4</v>
      </c>
      <c r="C1171" t="str">
        <v>H.Niten</v>
      </c>
      <c r="D1171">
        <v>0</v>
      </c>
      <c r="E1171">
        <f>COUNTIFS(Table1[Team], A1171, Table1[Batting_Spot], B1171, Table1[Player], C1171, Table1[Last5_Flag], D1171)</f>
        <v>5</v>
      </c>
    </row>
    <row r="1172" spans="1:5" x14ac:dyDescent="0.2">
      <c r="A1172" t="str">
        <v>Concord</v>
      </c>
      <c r="B1172">
        <v>5</v>
      </c>
      <c r="C1172" t="str">
        <v>M.Hollis</v>
      </c>
      <c r="D1172">
        <v>0</v>
      </c>
      <c r="E1172">
        <f>COUNTIFS(Table1[Team], A1172, Table1[Batting_Spot], B1172, Table1[Player], C1172, Table1[Last5_Flag], D1172)</f>
        <v>3</v>
      </c>
    </row>
    <row r="1173" spans="1:5" x14ac:dyDescent="0.2">
      <c r="A1173" t="str">
        <v>Concord</v>
      </c>
      <c r="B1173">
        <v>0</v>
      </c>
      <c r="C1173" t="str">
        <v>S.Brehm</v>
      </c>
      <c r="D1173">
        <v>0</v>
      </c>
      <c r="E1173">
        <f>COUNTIFS(Table1[Team], A1173, Table1[Batting_Spot], B1173, Table1[Player], C1173, Table1[Last5_Flag], D1173)</f>
        <v>0</v>
      </c>
    </row>
    <row r="1174" spans="1:5" x14ac:dyDescent="0.2">
      <c r="A1174" t="str">
        <v>Concord</v>
      </c>
      <c r="B1174">
        <v>6</v>
      </c>
      <c r="C1174" t="str">
        <v>K.Sholter</v>
      </c>
      <c r="D1174">
        <v>0</v>
      </c>
      <c r="E1174">
        <f>COUNTIFS(Table1[Team], A1174, Table1[Batting_Spot], B1174, Table1[Player], C1174, Table1[Last5_Flag], D1174)</f>
        <v>2</v>
      </c>
    </row>
    <row r="1175" spans="1:5" x14ac:dyDescent="0.2">
      <c r="A1175" t="str">
        <v>Concord</v>
      </c>
      <c r="B1175">
        <v>7</v>
      </c>
      <c r="C1175" t="str">
        <v>M.Gleason</v>
      </c>
      <c r="D1175">
        <v>0</v>
      </c>
      <c r="E1175">
        <f>COUNTIFS(Table1[Team], A1175, Table1[Batting_Spot], B1175, Table1[Player], C1175, Table1[Last5_Flag], D1175)</f>
        <v>7</v>
      </c>
    </row>
    <row r="1176" spans="1:5" x14ac:dyDescent="0.2">
      <c r="A1176" t="str">
        <v>Concord</v>
      </c>
      <c r="B1176">
        <v>8</v>
      </c>
      <c r="C1176" t="str">
        <v>B.Jamerson</v>
      </c>
      <c r="D1176">
        <v>0</v>
      </c>
      <c r="E1176">
        <f>COUNTIFS(Table1[Team], A1176, Table1[Batting_Spot], B1176, Table1[Player], C1176, Table1[Last5_Flag], D1176)</f>
        <v>4</v>
      </c>
    </row>
    <row r="1177" spans="1:5" x14ac:dyDescent="0.2">
      <c r="A1177" t="str">
        <v>Concord</v>
      </c>
      <c r="B1177">
        <v>9</v>
      </c>
      <c r="C1177" t="str">
        <v>G.Dodson</v>
      </c>
      <c r="D1177">
        <v>0</v>
      </c>
      <c r="E1177">
        <f>COUNTIFS(Table1[Team], A1177, Table1[Batting_Spot], B1177, Table1[Player], C1177, Table1[Last5_Flag], D1177)</f>
        <v>14</v>
      </c>
    </row>
    <row r="1178" spans="1:5" x14ac:dyDescent="0.2">
      <c r="A1178" t="str">
        <v>Concord</v>
      </c>
      <c r="B1178">
        <v>0</v>
      </c>
      <c r="C1178" t="str">
        <v>R.Hintz</v>
      </c>
      <c r="D1178">
        <v>0</v>
      </c>
      <c r="E1178">
        <f>COUNTIFS(Table1[Team], A1178, Table1[Batting_Spot], B1178, Table1[Player], C1178, Table1[Last5_Flag], D1178)</f>
        <v>0</v>
      </c>
    </row>
    <row r="1179" spans="1:5" x14ac:dyDescent="0.2">
      <c r="A1179" t="str">
        <v>WVWC</v>
      </c>
      <c r="B1179">
        <v>1</v>
      </c>
      <c r="C1179" t="str">
        <v>J.Riley</v>
      </c>
      <c r="D1179">
        <v>0</v>
      </c>
      <c r="E1179">
        <f>COUNTIFS(Table1[Team], A1179, Table1[Batting_Spot], B1179, Table1[Player], C1179, Table1[Last5_Flag], D1179)</f>
        <v>22</v>
      </c>
    </row>
    <row r="1180" spans="1:5" x14ac:dyDescent="0.2">
      <c r="A1180" t="str">
        <v>WVWC</v>
      </c>
      <c r="B1180">
        <v>2</v>
      </c>
      <c r="C1180" t="str">
        <v>L.Hague</v>
      </c>
      <c r="D1180">
        <v>0</v>
      </c>
      <c r="E1180">
        <f>COUNTIFS(Table1[Team], A1180, Table1[Batting_Spot], B1180, Table1[Player], C1180, Table1[Last5_Flag], D1180)</f>
        <v>22</v>
      </c>
    </row>
    <row r="1181" spans="1:5" x14ac:dyDescent="0.2">
      <c r="A1181" t="str">
        <v>WVWC</v>
      </c>
      <c r="B1181">
        <v>3</v>
      </c>
      <c r="C1181" t="str">
        <v>G.Arnold</v>
      </c>
      <c r="D1181">
        <v>0</v>
      </c>
      <c r="E1181">
        <f>COUNTIFS(Table1[Team], A1181, Table1[Batting_Spot], B1181, Table1[Player], C1181, Table1[Last5_Flag], D1181)</f>
        <v>9</v>
      </c>
    </row>
    <row r="1182" spans="1:5" x14ac:dyDescent="0.2">
      <c r="A1182" t="str">
        <v>WVWC</v>
      </c>
      <c r="B1182">
        <v>4</v>
      </c>
      <c r="C1182" t="str">
        <v>M.Austra</v>
      </c>
      <c r="D1182">
        <v>0</v>
      </c>
      <c r="E1182">
        <f>COUNTIFS(Table1[Team], A1182, Table1[Batting_Spot], B1182, Table1[Player], C1182, Table1[Last5_Flag], D1182)</f>
        <v>4</v>
      </c>
    </row>
    <row r="1183" spans="1:5" x14ac:dyDescent="0.2">
      <c r="A1183" t="str">
        <v>WVWC</v>
      </c>
      <c r="B1183">
        <v>5</v>
      </c>
      <c r="C1183" t="str">
        <v>J.Fix</v>
      </c>
      <c r="D1183">
        <v>0</v>
      </c>
      <c r="E1183">
        <f>COUNTIFS(Table1[Team], A1183, Table1[Batting_Spot], B1183, Table1[Player], C1183, Table1[Last5_Flag], D1183)</f>
        <v>2</v>
      </c>
    </row>
    <row r="1184" spans="1:5" x14ac:dyDescent="0.2">
      <c r="A1184" t="str">
        <v>WVWC</v>
      </c>
      <c r="B1184">
        <v>6</v>
      </c>
      <c r="C1184" t="str">
        <v>E.Putman</v>
      </c>
      <c r="D1184">
        <v>0</v>
      </c>
      <c r="E1184">
        <f>COUNTIFS(Table1[Team], A1184, Table1[Batting_Spot], B1184, Table1[Player], C1184, Table1[Last5_Flag], D1184)</f>
        <v>2</v>
      </c>
    </row>
    <row r="1185" spans="1:5" x14ac:dyDescent="0.2">
      <c r="A1185" t="str">
        <v>WVWC</v>
      </c>
      <c r="B1185">
        <v>7</v>
      </c>
      <c r="C1185" t="str">
        <v>S.Lowen</v>
      </c>
      <c r="D1185">
        <v>0</v>
      </c>
      <c r="E1185">
        <f>COUNTIFS(Table1[Team], A1185, Table1[Batting_Spot], B1185, Table1[Player], C1185, Table1[Last5_Flag], D1185)</f>
        <v>5</v>
      </c>
    </row>
    <row r="1186" spans="1:5" x14ac:dyDescent="0.2">
      <c r="A1186" t="str">
        <v>WVWC</v>
      </c>
      <c r="B1186">
        <v>8</v>
      </c>
      <c r="C1186" t="str">
        <v>T.Nowicki</v>
      </c>
      <c r="D1186">
        <v>0</v>
      </c>
      <c r="E1186">
        <f>COUNTIFS(Table1[Team], A1186, Table1[Batting_Spot], B1186, Table1[Player], C1186, Table1[Last5_Flag], D1186)</f>
        <v>3</v>
      </c>
    </row>
    <row r="1187" spans="1:5" x14ac:dyDescent="0.2">
      <c r="A1187" t="str">
        <v>WVWC</v>
      </c>
      <c r="B1187">
        <v>9</v>
      </c>
      <c r="C1187" t="str">
        <v>C.Cowan</v>
      </c>
      <c r="D1187">
        <v>0</v>
      </c>
      <c r="E1187">
        <f>COUNTIFS(Table1[Team], A1187, Table1[Batting_Spot], B1187, Table1[Player], C1187, Table1[Last5_Flag], D1187)</f>
        <v>14</v>
      </c>
    </row>
    <row r="1188" spans="1:5" x14ac:dyDescent="0.2">
      <c r="A1188" t="str">
        <v>WVWC</v>
      </c>
      <c r="B1188">
        <v>0</v>
      </c>
      <c r="C1188" t="str">
        <v>M.Greene</v>
      </c>
      <c r="D1188">
        <v>0</v>
      </c>
      <c r="E1188">
        <f>COUNTIFS(Table1[Team], A1188, Table1[Batting_Spot], B1188, Table1[Player], C1188, Table1[Last5_Flag], D1188)</f>
        <v>0</v>
      </c>
    </row>
    <row r="1189" spans="1:5" x14ac:dyDescent="0.2">
      <c r="A1189" t="str">
        <v>WVWC</v>
      </c>
      <c r="B1189">
        <v>0</v>
      </c>
      <c r="C1189" t="str">
        <v>R.Winn</v>
      </c>
      <c r="D1189">
        <v>0</v>
      </c>
      <c r="E1189">
        <f>COUNTIFS(Table1[Team], A1189, Table1[Batting_Spot], B1189, Table1[Player], C1189, Table1[Last5_Flag], D1189)</f>
        <v>0</v>
      </c>
    </row>
    <row r="1190" spans="1:5" x14ac:dyDescent="0.2">
      <c r="A1190" t="str">
        <v>WVSU</v>
      </c>
      <c r="B1190">
        <v>1</v>
      </c>
      <c r="C1190" t="str">
        <v>K.Price</v>
      </c>
      <c r="D1190">
        <v>0</v>
      </c>
      <c r="E1190">
        <f>COUNTIFS(Table1[Team], A1190, Table1[Batting_Spot], B1190, Table1[Player], C1190, Table1[Last5_Flag], D1190)</f>
        <v>16</v>
      </c>
    </row>
    <row r="1191" spans="1:5" x14ac:dyDescent="0.2">
      <c r="A1191" t="str">
        <v>WVSU</v>
      </c>
      <c r="B1191">
        <v>2</v>
      </c>
      <c r="C1191" t="str">
        <v>A.Hall</v>
      </c>
      <c r="D1191">
        <v>0</v>
      </c>
      <c r="E1191">
        <f>COUNTIFS(Table1[Team], A1191, Table1[Batting_Spot], B1191, Table1[Player], C1191, Table1[Last5_Flag], D1191)</f>
        <v>5</v>
      </c>
    </row>
    <row r="1192" spans="1:5" x14ac:dyDescent="0.2">
      <c r="A1192" t="str">
        <v>WVSU</v>
      </c>
      <c r="B1192">
        <v>3</v>
      </c>
      <c r="C1192" t="str">
        <v>C.Moore</v>
      </c>
      <c r="D1192">
        <v>0</v>
      </c>
      <c r="E1192">
        <f>COUNTIFS(Table1[Team], A1192, Table1[Batting_Spot], B1192, Table1[Player], C1192, Table1[Last5_Flag], D1192)</f>
        <v>10</v>
      </c>
    </row>
    <row r="1193" spans="1:5" x14ac:dyDescent="0.2">
      <c r="A1193" t="str">
        <v>WVSU</v>
      </c>
      <c r="B1193">
        <v>4</v>
      </c>
      <c r="C1193" t="str">
        <v>O.Bell</v>
      </c>
      <c r="D1193">
        <v>0</v>
      </c>
      <c r="E1193">
        <f>COUNTIFS(Table1[Team], A1193, Table1[Batting_Spot], B1193, Table1[Player], C1193, Table1[Last5_Flag], D1193)</f>
        <v>12</v>
      </c>
    </row>
    <row r="1194" spans="1:5" x14ac:dyDescent="0.2">
      <c r="A1194" t="str">
        <v>WVSU</v>
      </c>
      <c r="B1194">
        <v>5</v>
      </c>
      <c r="C1194" t="str">
        <v>E.Bechtel</v>
      </c>
      <c r="D1194">
        <v>0</v>
      </c>
      <c r="E1194">
        <f>COUNTIFS(Table1[Team], A1194, Table1[Batting_Spot], B1194, Table1[Player], C1194, Table1[Last5_Flag], D1194)</f>
        <v>12</v>
      </c>
    </row>
    <row r="1195" spans="1:5" x14ac:dyDescent="0.2">
      <c r="A1195" t="str">
        <v>WVSU</v>
      </c>
      <c r="B1195">
        <v>6</v>
      </c>
      <c r="C1195" t="str">
        <v>S.Shamblin</v>
      </c>
      <c r="D1195">
        <v>0</v>
      </c>
      <c r="E1195">
        <f>COUNTIFS(Table1[Team], A1195, Table1[Batting_Spot], B1195, Table1[Player], C1195, Table1[Last5_Flag], D1195)</f>
        <v>2</v>
      </c>
    </row>
    <row r="1196" spans="1:5" x14ac:dyDescent="0.2">
      <c r="A1196" t="str">
        <v>WVSU</v>
      </c>
      <c r="B1196">
        <v>7</v>
      </c>
      <c r="C1196" t="str">
        <v>A.Contreras</v>
      </c>
      <c r="D1196">
        <v>0</v>
      </c>
      <c r="E1196">
        <f>COUNTIFS(Table1[Team], A1196, Table1[Batting_Spot], B1196, Table1[Player], C1196, Table1[Last5_Flag], D1196)</f>
        <v>4</v>
      </c>
    </row>
    <row r="1197" spans="1:5" x14ac:dyDescent="0.2">
      <c r="A1197" t="str">
        <v>WVSU</v>
      </c>
      <c r="B1197">
        <v>8</v>
      </c>
      <c r="C1197" t="str">
        <v>C.Cummings</v>
      </c>
      <c r="D1197">
        <v>0</v>
      </c>
      <c r="E1197">
        <f>COUNTIFS(Table1[Team], A1197, Table1[Batting_Spot], B1197, Table1[Player], C1197, Table1[Last5_Flag], D1197)</f>
        <v>6</v>
      </c>
    </row>
    <row r="1198" spans="1:5" x14ac:dyDescent="0.2">
      <c r="A1198" t="str">
        <v>WVSU</v>
      </c>
      <c r="B1198">
        <v>9</v>
      </c>
      <c r="C1198" t="str">
        <v>E.Sigmon</v>
      </c>
      <c r="D1198">
        <v>0</v>
      </c>
      <c r="E1198">
        <f>COUNTIFS(Table1[Team], A1198, Table1[Batting_Spot], B1198, Table1[Player], C1198, Table1[Last5_Flag], D1198)</f>
        <v>8</v>
      </c>
    </row>
    <row r="1199" spans="1:5" x14ac:dyDescent="0.2">
      <c r="A1199" t="str">
        <v>WVSU</v>
      </c>
      <c r="B1199">
        <v>0</v>
      </c>
      <c r="C1199" t="str">
        <v>K.Murphy</v>
      </c>
      <c r="D1199">
        <v>0</v>
      </c>
      <c r="E1199">
        <f>COUNTIFS(Table1[Team], A1199, Table1[Batting_Spot], B1199, Table1[Player], C1199, Table1[Last5_Flag], D1199)</f>
        <v>0</v>
      </c>
    </row>
    <row r="1200" spans="1:5" x14ac:dyDescent="0.2">
      <c r="A1200" t="str">
        <v>WVWC</v>
      </c>
      <c r="B1200">
        <v>0</v>
      </c>
      <c r="C1200" t="str">
        <v>M.O'Brien</v>
      </c>
      <c r="D1200">
        <v>0</v>
      </c>
      <c r="E1200">
        <f>COUNTIFS(Table1[Team], A1200, Table1[Batting_Spot], B1200, Table1[Player], C1200, Table1[Last5_Flag], D1200)</f>
        <v>0</v>
      </c>
    </row>
    <row r="1201" spans="1:5" x14ac:dyDescent="0.2">
      <c r="A1201" t="str">
        <v>WVWC</v>
      </c>
      <c r="B1201">
        <v>1</v>
      </c>
      <c r="C1201" t="str">
        <v>J.Riley</v>
      </c>
      <c r="D1201">
        <v>0</v>
      </c>
      <c r="E1201">
        <f>COUNTIFS(Table1[Team], A1201, Table1[Batting_Spot], B1201, Table1[Player], C1201, Table1[Last5_Flag], D1201)</f>
        <v>22</v>
      </c>
    </row>
    <row r="1202" spans="1:5" x14ac:dyDescent="0.2">
      <c r="A1202" t="str">
        <v>WVWC</v>
      </c>
      <c r="B1202">
        <v>2</v>
      </c>
      <c r="C1202" t="str">
        <v>L.Hague</v>
      </c>
      <c r="D1202">
        <v>0</v>
      </c>
      <c r="E1202">
        <f>COUNTIFS(Table1[Team], A1202, Table1[Batting_Spot], B1202, Table1[Player], C1202, Table1[Last5_Flag], D1202)</f>
        <v>22</v>
      </c>
    </row>
    <row r="1203" spans="1:5" x14ac:dyDescent="0.2">
      <c r="A1203" t="str">
        <v>WVWC</v>
      </c>
      <c r="B1203">
        <v>3</v>
      </c>
      <c r="C1203" t="str">
        <v>G.Arnold</v>
      </c>
      <c r="D1203">
        <v>0</v>
      </c>
      <c r="E1203">
        <f>COUNTIFS(Table1[Team], A1203, Table1[Batting_Spot], B1203, Table1[Player], C1203, Table1[Last5_Flag], D1203)</f>
        <v>9</v>
      </c>
    </row>
    <row r="1204" spans="1:5" x14ac:dyDescent="0.2">
      <c r="A1204" t="str">
        <v>WVWC</v>
      </c>
      <c r="B1204">
        <v>4</v>
      </c>
      <c r="C1204" t="str">
        <v>J.Fix</v>
      </c>
      <c r="D1204">
        <v>0</v>
      </c>
      <c r="E1204">
        <f>COUNTIFS(Table1[Team], A1204, Table1[Batting_Spot], B1204, Table1[Player], C1204, Table1[Last5_Flag], D1204)</f>
        <v>5</v>
      </c>
    </row>
    <row r="1205" spans="1:5" x14ac:dyDescent="0.2">
      <c r="A1205" t="str">
        <v>WVWC</v>
      </c>
      <c r="B1205">
        <v>5</v>
      </c>
      <c r="C1205" t="str">
        <v>M.Austra</v>
      </c>
      <c r="D1205">
        <v>0</v>
      </c>
      <c r="E1205">
        <f>COUNTIFS(Table1[Team], A1205, Table1[Batting_Spot], B1205, Table1[Player], C1205, Table1[Last5_Flag], D1205)</f>
        <v>5</v>
      </c>
    </row>
    <row r="1206" spans="1:5" x14ac:dyDescent="0.2">
      <c r="A1206" t="str">
        <v>WVWC</v>
      </c>
      <c r="B1206">
        <v>6</v>
      </c>
      <c r="C1206" t="str">
        <v>T.Nowicki</v>
      </c>
      <c r="D1206">
        <v>0</v>
      </c>
      <c r="E1206">
        <f>COUNTIFS(Table1[Team], A1206, Table1[Batting_Spot], B1206, Table1[Player], C1206, Table1[Last5_Flag], D1206)</f>
        <v>2</v>
      </c>
    </row>
    <row r="1207" spans="1:5" x14ac:dyDescent="0.2">
      <c r="A1207" t="str">
        <v>WVWC</v>
      </c>
      <c r="B1207">
        <v>7</v>
      </c>
      <c r="C1207" t="str">
        <v>E.Putman</v>
      </c>
      <c r="D1207">
        <v>0</v>
      </c>
      <c r="E1207">
        <f>COUNTIFS(Table1[Team], A1207, Table1[Batting_Spot], B1207, Table1[Player], C1207, Table1[Last5_Flag], D1207)</f>
        <v>9</v>
      </c>
    </row>
    <row r="1208" spans="1:5" x14ac:dyDescent="0.2">
      <c r="A1208" t="str">
        <v>WVWC</v>
      </c>
      <c r="B1208">
        <v>8</v>
      </c>
      <c r="C1208" t="str">
        <v>R.Winn</v>
      </c>
      <c r="D1208">
        <v>0</v>
      </c>
      <c r="E1208">
        <f>COUNTIFS(Table1[Team], A1208, Table1[Batting_Spot], B1208, Table1[Player], C1208, Table1[Last5_Flag], D1208)</f>
        <v>2</v>
      </c>
    </row>
    <row r="1209" spans="1:5" x14ac:dyDescent="0.2">
      <c r="A1209" t="str">
        <v>WVWC</v>
      </c>
      <c r="B1209">
        <v>9</v>
      </c>
      <c r="C1209" t="str">
        <v>C.Cowan</v>
      </c>
      <c r="D1209">
        <v>0</v>
      </c>
      <c r="E1209">
        <f>COUNTIFS(Table1[Team], A1209, Table1[Batting_Spot], B1209, Table1[Player], C1209, Table1[Last5_Flag], D1209)</f>
        <v>14</v>
      </c>
    </row>
    <row r="1210" spans="1:5" x14ac:dyDescent="0.2">
      <c r="A1210" t="str">
        <v>WVWC</v>
      </c>
      <c r="B1210">
        <v>0</v>
      </c>
      <c r="C1210" t="str">
        <v>M.Greene</v>
      </c>
      <c r="D1210">
        <v>0</v>
      </c>
      <c r="E1210">
        <f>COUNTIFS(Table1[Team], A1210, Table1[Batting_Spot], B1210, Table1[Player], C1210, Table1[Last5_Flag], D1210)</f>
        <v>0</v>
      </c>
    </row>
    <row r="1211" spans="1:5" x14ac:dyDescent="0.2">
      <c r="A1211" t="str">
        <v>D&amp;E</v>
      </c>
      <c r="B1211">
        <v>1</v>
      </c>
      <c r="C1211" t="str">
        <v>I.Thomas</v>
      </c>
      <c r="D1211">
        <v>0</v>
      </c>
      <c r="E1211">
        <f>COUNTIFS(Table1[Team], A1211, Table1[Batting_Spot], B1211, Table1[Player], C1211, Table1[Last5_Flag], D1211)</f>
        <v>2</v>
      </c>
    </row>
    <row r="1212" spans="1:5" x14ac:dyDescent="0.2">
      <c r="A1212" t="str">
        <v>D&amp;E</v>
      </c>
      <c r="B1212">
        <v>2</v>
      </c>
      <c r="C1212" t="str">
        <v>T.Fleming</v>
      </c>
      <c r="D1212">
        <v>0</v>
      </c>
      <c r="E1212">
        <f>COUNTIFS(Table1[Team], A1212, Table1[Batting_Spot], B1212, Table1[Player], C1212, Table1[Last5_Flag], D1212)</f>
        <v>4</v>
      </c>
    </row>
    <row r="1213" spans="1:5" x14ac:dyDescent="0.2">
      <c r="A1213" t="str">
        <v>D&amp;E</v>
      </c>
      <c r="B1213">
        <v>3</v>
      </c>
      <c r="C1213" t="str">
        <v>A.Higgins</v>
      </c>
      <c r="D1213">
        <v>0</v>
      </c>
      <c r="E1213">
        <f>COUNTIFS(Table1[Team], A1213, Table1[Batting_Spot], B1213, Table1[Player], C1213, Table1[Last5_Flag], D1213)</f>
        <v>4</v>
      </c>
    </row>
    <row r="1214" spans="1:5" x14ac:dyDescent="0.2">
      <c r="A1214" t="str">
        <v>D&amp;E</v>
      </c>
      <c r="B1214">
        <v>4</v>
      </c>
      <c r="C1214" t="str">
        <v>A.Zapach</v>
      </c>
      <c r="D1214">
        <v>0</v>
      </c>
      <c r="E1214">
        <f>COUNTIFS(Table1[Team], A1214, Table1[Batting_Spot], B1214, Table1[Player], C1214, Table1[Last5_Flag], D1214)</f>
        <v>4</v>
      </c>
    </row>
    <row r="1215" spans="1:5" x14ac:dyDescent="0.2">
      <c r="A1215" t="str">
        <v>D&amp;E</v>
      </c>
      <c r="B1215">
        <v>5</v>
      </c>
      <c r="C1215" t="str">
        <v>S.Jarvis</v>
      </c>
      <c r="D1215">
        <v>0</v>
      </c>
      <c r="E1215">
        <f>COUNTIFS(Table1[Team], A1215, Table1[Batting_Spot], B1215, Table1[Player], C1215, Table1[Last5_Flag], D1215)</f>
        <v>3</v>
      </c>
    </row>
    <row r="1216" spans="1:5" x14ac:dyDescent="0.2">
      <c r="A1216" t="str">
        <v>D&amp;E</v>
      </c>
      <c r="B1216">
        <v>6</v>
      </c>
      <c r="C1216" t="str">
        <v>M.Henkle</v>
      </c>
      <c r="D1216">
        <v>0</v>
      </c>
      <c r="E1216">
        <f>COUNTIFS(Table1[Team], A1216, Table1[Batting_Spot], B1216, Table1[Player], C1216, Table1[Last5_Flag], D1216)</f>
        <v>9</v>
      </c>
    </row>
    <row r="1217" spans="1:5" x14ac:dyDescent="0.2">
      <c r="A1217" t="str">
        <v>D&amp;E</v>
      </c>
      <c r="B1217">
        <v>7</v>
      </c>
      <c r="C1217" t="str">
        <v>L.Ruiz-Rubio</v>
      </c>
      <c r="D1217">
        <v>0</v>
      </c>
      <c r="E1217">
        <f>COUNTIFS(Table1[Team], A1217, Table1[Batting_Spot], B1217, Table1[Player], C1217, Table1[Last5_Flag], D1217)</f>
        <v>4</v>
      </c>
    </row>
    <row r="1218" spans="1:5" x14ac:dyDescent="0.2">
      <c r="A1218" t="str">
        <v>D&amp;E</v>
      </c>
      <c r="B1218">
        <v>0</v>
      </c>
      <c r="C1218" t="str">
        <v>A.Belcher</v>
      </c>
      <c r="D1218">
        <v>0</v>
      </c>
      <c r="E1218">
        <f>COUNTIFS(Table1[Team], A1218, Table1[Batting_Spot], B1218, Table1[Player], C1218, Table1[Last5_Flag], D1218)</f>
        <v>0</v>
      </c>
    </row>
    <row r="1219" spans="1:5" x14ac:dyDescent="0.2">
      <c r="A1219" t="str">
        <v>D&amp;E</v>
      </c>
      <c r="B1219">
        <v>8</v>
      </c>
      <c r="C1219" t="str">
        <v>K.Tellings</v>
      </c>
      <c r="D1219">
        <v>0</v>
      </c>
      <c r="E1219">
        <f>COUNTIFS(Table1[Team], A1219, Table1[Batting_Spot], B1219, Table1[Player], C1219, Table1[Last5_Flag], D1219)</f>
        <v>3</v>
      </c>
    </row>
    <row r="1220" spans="1:5" x14ac:dyDescent="0.2">
      <c r="A1220" t="str">
        <v>D&amp;E</v>
      </c>
      <c r="B1220">
        <v>8</v>
      </c>
      <c r="C1220" t="str">
        <v>M.McDaniel</v>
      </c>
      <c r="D1220">
        <v>0</v>
      </c>
      <c r="E1220">
        <f>COUNTIFS(Table1[Team], A1220, Table1[Batting_Spot], B1220, Table1[Player], C1220, Table1[Last5_Flag], D1220)</f>
        <v>3</v>
      </c>
    </row>
    <row r="1221" spans="1:5" x14ac:dyDescent="0.2">
      <c r="A1221" t="str">
        <v>D&amp;E</v>
      </c>
      <c r="B1221">
        <v>9</v>
      </c>
      <c r="C1221" t="str">
        <v>L.Musick</v>
      </c>
      <c r="D1221">
        <v>0</v>
      </c>
      <c r="E1221">
        <f>COUNTIFS(Table1[Team], A1221, Table1[Batting_Spot], B1221, Table1[Player], C1221, Table1[Last5_Flag], D1221)</f>
        <v>1</v>
      </c>
    </row>
    <row r="1222" spans="1:5" x14ac:dyDescent="0.2">
      <c r="A1222" t="str">
        <v>D&amp;E</v>
      </c>
      <c r="B1222">
        <v>0</v>
      </c>
      <c r="C1222" t="str">
        <v>C.Warfield</v>
      </c>
      <c r="D1222">
        <v>0</v>
      </c>
      <c r="E1222">
        <f>COUNTIFS(Table1[Team], A1222, Table1[Batting_Spot], B1222, Table1[Player], C1222, Table1[Last5_Flag], D1222)</f>
        <v>0</v>
      </c>
    </row>
    <row r="1223" spans="1:5" x14ac:dyDescent="0.2">
      <c r="A1223" t="str">
        <v>West Lib</v>
      </c>
      <c r="B1223">
        <v>1</v>
      </c>
      <c r="C1223" t="str">
        <v>J.Morr</v>
      </c>
      <c r="D1223">
        <v>0</v>
      </c>
      <c r="E1223">
        <f>COUNTIFS(Table1[Team], A1223, Table1[Batting_Spot], B1223, Table1[Player], C1223, Table1[Last5_Flag], D1223)</f>
        <v>6</v>
      </c>
    </row>
    <row r="1224" spans="1:5" x14ac:dyDescent="0.2">
      <c r="A1224" t="str">
        <v>West Lib</v>
      </c>
      <c r="B1224">
        <v>1</v>
      </c>
      <c r="C1224" t="str">
        <v>C.Reece</v>
      </c>
      <c r="D1224">
        <v>0</v>
      </c>
      <c r="E1224">
        <f>COUNTIFS(Table1[Team], A1224, Table1[Batting_Spot], B1224, Table1[Player], C1224, Table1[Last5_Flag], D1224)</f>
        <v>1</v>
      </c>
    </row>
    <row r="1225" spans="1:5" x14ac:dyDescent="0.2">
      <c r="A1225" t="str">
        <v>West Lib</v>
      </c>
      <c r="B1225">
        <v>2</v>
      </c>
      <c r="C1225" t="str">
        <v>P.Tucker</v>
      </c>
      <c r="D1225">
        <v>0</v>
      </c>
      <c r="E1225">
        <f>COUNTIFS(Table1[Team], A1225, Table1[Batting_Spot], B1225, Table1[Player], C1225, Table1[Last5_Flag], D1225)</f>
        <v>9</v>
      </c>
    </row>
    <row r="1226" spans="1:5" x14ac:dyDescent="0.2">
      <c r="A1226" t="str">
        <v>West Lib</v>
      </c>
      <c r="B1226">
        <v>3</v>
      </c>
      <c r="C1226" t="str">
        <v>K.Pettit</v>
      </c>
      <c r="D1226">
        <v>0</v>
      </c>
      <c r="E1226">
        <f>COUNTIFS(Table1[Team], A1226, Table1[Batting_Spot], B1226, Table1[Player], C1226, Table1[Last5_Flag], D1226)</f>
        <v>1</v>
      </c>
    </row>
    <row r="1227" spans="1:5" x14ac:dyDescent="0.2">
      <c r="A1227" t="str">
        <v>West Lib</v>
      </c>
      <c r="B1227">
        <v>4</v>
      </c>
      <c r="C1227" t="str">
        <v>S.Simon</v>
      </c>
      <c r="D1227">
        <v>0</v>
      </c>
      <c r="E1227">
        <f>COUNTIFS(Table1[Team], A1227, Table1[Batting_Spot], B1227, Table1[Player], C1227, Table1[Last5_Flag], D1227)</f>
        <v>7</v>
      </c>
    </row>
    <row r="1228" spans="1:5" x14ac:dyDescent="0.2">
      <c r="A1228" t="str">
        <v>West Lib</v>
      </c>
      <c r="B1228">
        <v>5</v>
      </c>
      <c r="C1228" t="str">
        <v>I.McKee</v>
      </c>
      <c r="D1228">
        <v>0</v>
      </c>
      <c r="E1228">
        <f>COUNTIFS(Table1[Team], A1228, Table1[Batting_Spot], B1228, Table1[Player], C1228, Table1[Last5_Flag], D1228)</f>
        <v>1</v>
      </c>
    </row>
    <row r="1229" spans="1:5" x14ac:dyDescent="0.2">
      <c r="A1229" t="str">
        <v>West Lib</v>
      </c>
      <c r="B1229">
        <v>0</v>
      </c>
      <c r="C1229" t="str">
        <v>R.Ward</v>
      </c>
      <c r="D1229">
        <v>0</v>
      </c>
      <c r="E1229">
        <f>COUNTIFS(Table1[Team], A1229, Table1[Batting_Spot], B1229, Table1[Player], C1229, Table1[Last5_Flag], D1229)</f>
        <v>0</v>
      </c>
    </row>
    <row r="1230" spans="1:5" x14ac:dyDescent="0.2">
      <c r="A1230" t="str">
        <v>West Lib</v>
      </c>
      <c r="B1230">
        <v>6</v>
      </c>
      <c r="C1230" t="str">
        <v>J.Conrad</v>
      </c>
      <c r="D1230">
        <v>0</v>
      </c>
      <c r="E1230">
        <f>COUNTIFS(Table1[Team], A1230, Table1[Batting_Spot], B1230, Table1[Player], C1230, Table1[Last5_Flag], D1230)</f>
        <v>11</v>
      </c>
    </row>
    <row r="1231" spans="1:5" x14ac:dyDescent="0.2">
      <c r="A1231" t="str">
        <v>West Lib</v>
      </c>
      <c r="B1231">
        <v>7</v>
      </c>
      <c r="C1231" t="str">
        <v>S.Harris</v>
      </c>
      <c r="D1231">
        <v>0</v>
      </c>
      <c r="E1231">
        <f>COUNTIFS(Table1[Team], A1231, Table1[Batting_Spot], B1231, Table1[Player], C1231, Table1[Last5_Flag], D1231)</f>
        <v>4</v>
      </c>
    </row>
    <row r="1232" spans="1:5" x14ac:dyDescent="0.2">
      <c r="A1232" t="str">
        <v>West Lib</v>
      </c>
      <c r="B1232">
        <v>8</v>
      </c>
      <c r="C1232" t="str">
        <v>A.Tapman</v>
      </c>
      <c r="D1232">
        <v>0</v>
      </c>
      <c r="E1232">
        <f>COUNTIFS(Table1[Team], A1232, Table1[Batting_Spot], B1232, Table1[Player], C1232, Table1[Last5_Flag], D1232)</f>
        <v>1</v>
      </c>
    </row>
    <row r="1233" spans="1:5" x14ac:dyDescent="0.2">
      <c r="A1233" t="str">
        <v>West Lib</v>
      </c>
      <c r="B1233">
        <v>8</v>
      </c>
      <c r="C1233" t="str">
        <v>R.Mangold</v>
      </c>
      <c r="D1233">
        <v>0</v>
      </c>
      <c r="E1233">
        <f>COUNTIFS(Table1[Team], A1233, Table1[Batting_Spot], B1233, Table1[Player], C1233, Table1[Last5_Flag], D1233)</f>
        <v>2</v>
      </c>
    </row>
    <row r="1234" spans="1:5" x14ac:dyDescent="0.2">
      <c r="A1234" t="str">
        <v>West Lib</v>
      </c>
      <c r="B1234">
        <v>8</v>
      </c>
      <c r="C1234" t="str">
        <v>A.Heidersch</v>
      </c>
      <c r="D1234">
        <v>0</v>
      </c>
      <c r="E1234">
        <f>COUNTIFS(Table1[Team], A1234, Table1[Batting_Spot], B1234, Table1[Player], C1234, Table1[Last5_Flag], D1234)</f>
        <v>2</v>
      </c>
    </row>
    <row r="1235" spans="1:5" x14ac:dyDescent="0.2">
      <c r="A1235" t="str">
        <v>West Lib</v>
      </c>
      <c r="B1235">
        <v>9</v>
      </c>
      <c r="C1235" t="str">
        <v>C.Woody</v>
      </c>
      <c r="D1235">
        <v>0</v>
      </c>
      <c r="E1235">
        <f>COUNTIFS(Table1[Team], A1235, Table1[Batting_Spot], B1235, Table1[Player], C1235, Table1[Last5_Flag], D1235)</f>
        <v>1</v>
      </c>
    </row>
    <row r="1236" spans="1:5" x14ac:dyDescent="0.2">
      <c r="A1236" t="str">
        <v>West Lib</v>
      </c>
      <c r="B1236">
        <v>0</v>
      </c>
      <c r="C1236" t="str">
        <v>M.Johnson</v>
      </c>
      <c r="D1236">
        <v>0</v>
      </c>
      <c r="E1236">
        <f>COUNTIFS(Table1[Team], A1236, Table1[Batting_Spot], B1236, Table1[Player], C1236, Table1[Last5_Flag], D1236)</f>
        <v>1</v>
      </c>
    </row>
    <row r="1237" spans="1:5" x14ac:dyDescent="0.2">
      <c r="A1237" t="str">
        <v>WVSU</v>
      </c>
      <c r="B1237">
        <v>1</v>
      </c>
      <c r="C1237" t="str">
        <v>K.Price</v>
      </c>
      <c r="D1237">
        <v>0</v>
      </c>
      <c r="E1237">
        <f>COUNTIFS(Table1[Team], A1237, Table1[Batting_Spot], B1237, Table1[Player], C1237, Table1[Last5_Flag], D1237)</f>
        <v>16</v>
      </c>
    </row>
    <row r="1238" spans="1:5" x14ac:dyDescent="0.2">
      <c r="A1238" t="str">
        <v>WVSU</v>
      </c>
      <c r="B1238">
        <v>0</v>
      </c>
      <c r="C1238" t="str">
        <v>E.Hoffman</v>
      </c>
      <c r="D1238">
        <v>0</v>
      </c>
      <c r="E1238">
        <f>COUNTIFS(Table1[Team], A1238, Table1[Batting_Spot], B1238, Table1[Player], C1238, Table1[Last5_Flag], D1238)</f>
        <v>0</v>
      </c>
    </row>
    <row r="1239" spans="1:5" x14ac:dyDescent="0.2">
      <c r="A1239" t="str">
        <v>WVSU</v>
      </c>
      <c r="B1239">
        <v>2</v>
      </c>
      <c r="C1239" t="str">
        <v>A.Hall</v>
      </c>
      <c r="D1239">
        <v>0</v>
      </c>
      <c r="E1239">
        <f>COUNTIFS(Table1[Team], A1239, Table1[Batting_Spot], B1239, Table1[Player], C1239, Table1[Last5_Flag], D1239)</f>
        <v>5</v>
      </c>
    </row>
    <row r="1240" spans="1:5" x14ac:dyDescent="0.2">
      <c r="A1240" t="str">
        <v>WVSU</v>
      </c>
      <c r="B1240">
        <v>3</v>
      </c>
      <c r="C1240" t="str">
        <v>C.Moore</v>
      </c>
      <c r="D1240">
        <v>0</v>
      </c>
      <c r="E1240">
        <f>COUNTIFS(Table1[Team], A1240, Table1[Batting_Spot], B1240, Table1[Player], C1240, Table1[Last5_Flag], D1240)</f>
        <v>10</v>
      </c>
    </row>
    <row r="1241" spans="1:5" x14ac:dyDescent="0.2">
      <c r="A1241" t="str">
        <v>WVSU</v>
      </c>
      <c r="B1241">
        <v>4</v>
      </c>
      <c r="C1241" t="str">
        <v>O.Bell</v>
      </c>
      <c r="D1241">
        <v>0</v>
      </c>
      <c r="E1241">
        <f>COUNTIFS(Table1[Team], A1241, Table1[Batting_Spot], B1241, Table1[Player], C1241, Table1[Last5_Flag], D1241)</f>
        <v>12</v>
      </c>
    </row>
    <row r="1242" spans="1:5" x14ac:dyDescent="0.2">
      <c r="A1242" t="str">
        <v>WVSU</v>
      </c>
      <c r="B1242">
        <v>5</v>
      </c>
      <c r="C1242" t="str">
        <v>E.Bechtel</v>
      </c>
      <c r="D1242">
        <v>0</v>
      </c>
      <c r="E1242">
        <f>COUNTIFS(Table1[Team], A1242, Table1[Batting_Spot], B1242, Table1[Player], C1242, Table1[Last5_Flag], D1242)</f>
        <v>12</v>
      </c>
    </row>
    <row r="1243" spans="1:5" x14ac:dyDescent="0.2">
      <c r="A1243" t="str">
        <v>WVSU</v>
      </c>
      <c r="B1243">
        <v>5</v>
      </c>
      <c r="C1243" t="str">
        <v>C.Cummings</v>
      </c>
      <c r="D1243">
        <v>0</v>
      </c>
      <c r="E1243">
        <f>COUNTIFS(Table1[Team], A1243, Table1[Batting_Spot], B1243, Table1[Player], C1243, Table1[Last5_Flag], D1243)</f>
        <v>2</v>
      </c>
    </row>
    <row r="1244" spans="1:5" x14ac:dyDescent="0.2">
      <c r="A1244" t="str">
        <v>WVSU</v>
      </c>
      <c r="B1244">
        <v>6</v>
      </c>
      <c r="C1244" t="str">
        <v>A.Contreras</v>
      </c>
      <c r="D1244">
        <v>0</v>
      </c>
      <c r="E1244">
        <f>COUNTIFS(Table1[Team], A1244, Table1[Batting_Spot], B1244, Table1[Player], C1244, Table1[Last5_Flag], D1244)</f>
        <v>6</v>
      </c>
    </row>
    <row r="1245" spans="1:5" x14ac:dyDescent="0.2">
      <c r="A1245" t="str">
        <v>WVSU</v>
      </c>
      <c r="B1245">
        <v>7</v>
      </c>
      <c r="C1245" t="str">
        <v>S.Shamblin</v>
      </c>
      <c r="D1245">
        <v>0</v>
      </c>
      <c r="E1245">
        <f>COUNTIFS(Table1[Team], A1245, Table1[Batting_Spot], B1245, Table1[Player], C1245, Table1[Last5_Flag], D1245)</f>
        <v>4</v>
      </c>
    </row>
    <row r="1246" spans="1:5" x14ac:dyDescent="0.2">
      <c r="A1246" t="str">
        <v>WVSU</v>
      </c>
      <c r="B1246">
        <v>8</v>
      </c>
      <c r="C1246" t="str">
        <v>G.Sloan-Lebron</v>
      </c>
      <c r="D1246">
        <v>0</v>
      </c>
      <c r="E1246">
        <f>COUNTIFS(Table1[Team], A1246, Table1[Batting_Spot], B1246, Table1[Player], C1246, Table1[Last5_Flag], D1246)</f>
        <v>2</v>
      </c>
    </row>
    <row r="1247" spans="1:5" x14ac:dyDescent="0.2">
      <c r="A1247" t="str">
        <v>WVSU</v>
      </c>
      <c r="B1247">
        <v>9</v>
      </c>
      <c r="C1247" t="str">
        <v>E.Sigmon</v>
      </c>
      <c r="D1247">
        <v>0</v>
      </c>
      <c r="E1247">
        <f>COUNTIFS(Table1[Team], A1247, Table1[Batting_Spot], B1247, Table1[Player], C1247, Table1[Last5_Flag], D1247)</f>
        <v>8</v>
      </c>
    </row>
    <row r="1248" spans="1:5" x14ac:dyDescent="0.2">
      <c r="A1248" t="str">
        <v>WVSU</v>
      </c>
      <c r="B1248">
        <v>0</v>
      </c>
      <c r="C1248" t="str">
        <v>A.Bourgeois</v>
      </c>
      <c r="D1248">
        <v>0</v>
      </c>
      <c r="E1248">
        <f>COUNTIFS(Table1[Team], A1248, Table1[Batting_Spot], B1248, Table1[Player], C1248, Table1[Last5_Flag], D1248)</f>
        <v>0</v>
      </c>
    </row>
    <row r="1249" spans="1:5" x14ac:dyDescent="0.2">
      <c r="A1249" t="str">
        <v>Frostburg</v>
      </c>
      <c r="B1249">
        <v>1</v>
      </c>
      <c r="C1249" t="str">
        <v>G.Nelson</v>
      </c>
      <c r="D1249">
        <v>0</v>
      </c>
      <c r="E1249">
        <f>COUNTIFS(Table1[Team], A1249, Table1[Batting_Spot], B1249, Table1[Player], C1249, Table1[Last5_Flag], D1249)</f>
        <v>16</v>
      </c>
    </row>
    <row r="1250" spans="1:5" x14ac:dyDescent="0.2">
      <c r="A1250" t="str">
        <v>Frostburg</v>
      </c>
      <c r="B1250">
        <v>2</v>
      </c>
      <c r="C1250" t="str">
        <v>K.Piconi</v>
      </c>
      <c r="D1250">
        <v>0</v>
      </c>
      <c r="E1250">
        <f>COUNTIFS(Table1[Team], A1250, Table1[Batting_Spot], B1250, Table1[Player], C1250, Table1[Last5_Flag], D1250)</f>
        <v>14</v>
      </c>
    </row>
    <row r="1251" spans="1:5" x14ac:dyDescent="0.2">
      <c r="A1251" t="str">
        <v>Frostburg</v>
      </c>
      <c r="B1251">
        <v>3</v>
      </c>
      <c r="C1251" t="str">
        <v>Z.Marinello</v>
      </c>
      <c r="D1251">
        <v>0</v>
      </c>
      <c r="E1251">
        <f>COUNTIFS(Table1[Team], A1251, Table1[Batting_Spot], B1251, Table1[Player], C1251, Table1[Last5_Flag], D1251)</f>
        <v>1</v>
      </c>
    </row>
    <row r="1252" spans="1:5" x14ac:dyDescent="0.2">
      <c r="A1252" t="str">
        <v>Frostburg</v>
      </c>
      <c r="B1252">
        <v>0</v>
      </c>
      <c r="C1252" t="str">
        <v>M.Mackenzie</v>
      </c>
      <c r="D1252">
        <v>0</v>
      </c>
      <c r="E1252">
        <f>COUNTIFS(Table1[Team], A1252, Table1[Batting_Spot], B1252, Table1[Player], C1252, Table1[Last5_Flag], D1252)</f>
        <v>0</v>
      </c>
    </row>
    <row r="1253" spans="1:5" x14ac:dyDescent="0.2">
      <c r="A1253" t="str">
        <v>Frostburg</v>
      </c>
      <c r="B1253">
        <v>4</v>
      </c>
      <c r="C1253" t="str">
        <v>A.Miller</v>
      </c>
      <c r="D1253">
        <v>0</v>
      </c>
      <c r="E1253">
        <f>COUNTIFS(Table1[Team], A1253, Table1[Batting_Spot], B1253, Table1[Player], C1253, Table1[Last5_Flag], D1253)</f>
        <v>1</v>
      </c>
    </row>
    <row r="1254" spans="1:5" x14ac:dyDescent="0.2">
      <c r="A1254" t="str">
        <v>Frostburg</v>
      </c>
      <c r="B1254">
        <v>5</v>
      </c>
      <c r="C1254" t="str">
        <v>B.Russo</v>
      </c>
      <c r="D1254">
        <v>0</v>
      </c>
      <c r="E1254">
        <f>COUNTIFS(Table1[Team], A1254, Table1[Batting_Spot], B1254, Table1[Player], C1254, Table1[Last5_Flag], D1254)</f>
        <v>15</v>
      </c>
    </row>
    <row r="1255" spans="1:5" x14ac:dyDescent="0.2">
      <c r="A1255" t="str">
        <v>Frostburg</v>
      </c>
      <c r="B1255">
        <v>6</v>
      </c>
      <c r="C1255" t="str">
        <v>S.Haller</v>
      </c>
      <c r="D1255">
        <v>0</v>
      </c>
      <c r="E1255">
        <f>COUNTIFS(Table1[Team], A1255, Table1[Batting_Spot], B1255, Table1[Player], C1255, Table1[Last5_Flag], D1255)</f>
        <v>7</v>
      </c>
    </row>
    <row r="1256" spans="1:5" x14ac:dyDescent="0.2">
      <c r="A1256" t="str">
        <v>Frostburg</v>
      </c>
      <c r="B1256">
        <v>7</v>
      </c>
      <c r="C1256" t="str">
        <v>S.Magee</v>
      </c>
      <c r="D1256">
        <v>0</v>
      </c>
      <c r="E1256">
        <f>COUNTIFS(Table1[Team], A1256, Table1[Batting_Spot], B1256, Table1[Player], C1256, Table1[Last5_Flag], D1256)</f>
        <v>2</v>
      </c>
    </row>
    <row r="1257" spans="1:5" x14ac:dyDescent="0.2">
      <c r="A1257" t="str">
        <v>Frostburg</v>
      </c>
      <c r="B1257">
        <v>8</v>
      </c>
      <c r="C1257" t="str">
        <v>A.Myers</v>
      </c>
      <c r="D1257">
        <v>0</v>
      </c>
      <c r="E1257">
        <f>COUNTIFS(Table1[Team], A1257, Table1[Batting_Spot], B1257, Table1[Player], C1257, Table1[Last5_Flag], D1257)</f>
        <v>3</v>
      </c>
    </row>
    <row r="1258" spans="1:5" x14ac:dyDescent="0.2">
      <c r="A1258" t="str">
        <v>Frostburg</v>
      </c>
      <c r="B1258">
        <v>9</v>
      </c>
      <c r="C1258" t="str">
        <v>M.Gross</v>
      </c>
      <c r="D1258">
        <v>0</v>
      </c>
      <c r="E1258">
        <f>COUNTIFS(Table1[Team], A1258, Table1[Batting_Spot], B1258, Table1[Player], C1258, Table1[Last5_Flag], D1258)</f>
        <v>1</v>
      </c>
    </row>
    <row r="1259" spans="1:5" x14ac:dyDescent="0.2">
      <c r="A1259" t="str">
        <v>Frostburg</v>
      </c>
      <c r="B1259">
        <v>9</v>
      </c>
      <c r="C1259" t="str">
        <v>O.Stetler</v>
      </c>
      <c r="D1259">
        <v>0</v>
      </c>
      <c r="E1259">
        <f>COUNTIFS(Table1[Team], A1259, Table1[Batting_Spot], B1259, Table1[Player], C1259, Table1[Last5_Flag], D1259)</f>
        <v>1</v>
      </c>
    </row>
    <row r="1260" spans="1:5" x14ac:dyDescent="0.2">
      <c r="A1260" t="str">
        <v>Frostburg</v>
      </c>
      <c r="B1260">
        <v>0</v>
      </c>
      <c r="C1260" t="str">
        <v>I.Dietrich</v>
      </c>
      <c r="D1260">
        <v>0</v>
      </c>
      <c r="E1260">
        <f>COUNTIFS(Table1[Team], A1260, Table1[Batting_Spot], B1260, Table1[Player], C1260, Table1[Last5_Flag], D1260)</f>
        <v>0</v>
      </c>
    </row>
    <row r="1261" spans="1:5" x14ac:dyDescent="0.2">
      <c r="A1261" t="str">
        <v>Frostburg</v>
      </c>
      <c r="B1261">
        <v>0</v>
      </c>
      <c r="C1261" t="str">
        <v>M.Smith</v>
      </c>
      <c r="D1261">
        <v>0</v>
      </c>
      <c r="E1261">
        <f>COUNTIFS(Table1[Team], A1261, Table1[Batting_Spot], B1261, Table1[Player], C1261, Table1[Last5_Flag], D1261)</f>
        <v>0</v>
      </c>
    </row>
    <row r="1262" spans="1:5" x14ac:dyDescent="0.2">
      <c r="A1262" t="str">
        <v>West Lib</v>
      </c>
      <c r="B1262">
        <v>1</v>
      </c>
      <c r="C1262" t="str">
        <v>J.Morr</v>
      </c>
      <c r="D1262">
        <v>0</v>
      </c>
      <c r="E1262">
        <f>COUNTIFS(Table1[Team], A1262, Table1[Batting_Spot], B1262, Table1[Player], C1262, Table1[Last5_Flag], D1262)</f>
        <v>6</v>
      </c>
    </row>
    <row r="1263" spans="1:5" x14ac:dyDescent="0.2">
      <c r="A1263" t="str">
        <v>West Lib</v>
      </c>
      <c r="B1263">
        <v>2</v>
      </c>
      <c r="C1263" t="str">
        <v>P.Tucker</v>
      </c>
      <c r="D1263">
        <v>0</v>
      </c>
      <c r="E1263">
        <f>COUNTIFS(Table1[Team], A1263, Table1[Batting_Spot], B1263, Table1[Player], C1263, Table1[Last5_Flag], D1263)</f>
        <v>9</v>
      </c>
    </row>
    <row r="1264" spans="1:5" x14ac:dyDescent="0.2">
      <c r="A1264" t="str">
        <v>West Lib</v>
      </c>
      <c r="B1264">
        <v>3</v>
      </c>
      <c r="C1264" t="str">
        <v>A.Davis</v>
      </c>
      <c r="D1264">
        <v>0</v>
      </c>
      <c r="E1264">
        <f>COUNTIFS(Table1[Team], A1264, Table1[Batting_Spot], B1264, Table1[Player], C1264, Table1[Last5_Flag], D1264)</f>
        <v>4</v>
      </c>
    </row>
    <row r="1265" spans="1:5" x14ac:dyDescent="0.2">
      <c r="A1265" t="str">
        <v>West Lib</v>
      </c>
      <c r="B1265">
        <v>4</v>
      </c>
      <c r="C1265" t="str">
        <v>K.Pettit</v>
      </c>
      <c r="D1265">
        <v>0</v>
      </c>
      <c r="E1265">
        <f>COUNTIFS(Table1[Team], A1265, Table1[Batting_Spot], B1265, Table1[Player], C1265, Table1[Last5_Flag], D1265)</f>
        <v>10</v>
      </c>
    </row>
    <row r="1266" spans="1:5" x14ac:dyDescent="0.2">
      <c r="A1266" t="str">
        <v>West Lib</v>
      </c>
      <c r="B1266">
        <v>4</v>
      </c>
      <c r="C1266" t="str">
        <v>O.Munoz</v>
      </c>
      <c r="D1266">
        <v>0</v>
      </c>
      <c r="E1266">
        <f>COUNTIFS(Table1[Team], A1266, Table1[Batting_Spot], B1266, Table1[Player], C1266, Table1[Last5_Flag], D1266)</f>
        <v>1</v>
      </c>
    </row>
    <row r="1267" spans="1:5" x14ac:dyDescent="0.2">
      <c r="A1267" t="str">
        <v>West Lib</v>
      </c>
      <c r="B1267">
        <v>5</v>
      </c>
      <c r="C1267" t="str">
        <v>S.Simon</v>
      </c>
      <c r="D1267">
        <v>0</v>
      </c>
      <c r="E1267">
        <f>COUNTIFS(Table1[Team], A1267, Table1[Batting_Spot], B1267, Table1[Player], C1267, Table1[Last5_Flag], D1267)</f>
        <v>2</v>
      </c>
    </row>
    <row r="1268" spans="1:5" x14ac:dyDescent="0.2">
      <c r="A1268" t="str">
        <v>West Lib</v>
      </c>
      <c r="B1268">
        <v>6</v>
      </c>
      <c r="C1268" t="str">
        <v>J.Conrad</v>
      </c>
      <c r="D1268">
        <v>0</v>
      </c>
      <c r="E1268">
        <f>COUNTIFS(Table1[Team], A1268, Table1[Batting_Spot], B1268, Table1[Player], C1268, Table1[Last5_Flag], D1268)</f>
        <v>11</v>
      </c>
    </row>
    <row r="1269" spans="1:5" x14ac:dyDescent="0.2">
      <c r="A1269" t="str">
        <v>West Lib</v>
      </c>
      <c r="B1269">
        <v>7</v>
      </c>
      <c r="C1269" t="str">
        <v>I.McKee</v>
      </c>
      <c r="D1269">
        <v>0</v>
      </c>
      <c r="E1269">
        <f>COUNTIFS(Table1[Team], A1269, Table1[Batting_Spot], B1269, Table1[Player], C1269, Table1[Last5_Flag], D1269)</f>
        <v>7</v>
      </c>
    </row>
    <row r="1270" spans="1:5" x14ac:dyDescent="0.2">
      <c r="A1270" t="str">
        <v>West Lib</v>
      </c>
      <c r="B1270">
        <v>7</v>
      </c>
      <c r="C1270" t="str">
        <v>B.Perri</v>
      </c>
      <c r="D1270">
        <v>0</v>
      </c>
      <c r="E1270">
        <f>COUNTIFS(Table1[Team], A1270, Table1[Batting_Spot], B1270, Table1[Player], C1270, Table1[Last5_Flag], D1270)</f>
        <v>2</v>
      </c>
    </row>
    <row r="1271" spans="1:5" x14ac:dyDescent="0.2">
      <c r="A1271" t="str">
        <v>West Lib</v>
      </c>
      <c r="B1271">
        <v>8</v>
      </c>
      <c r="C1271" t="str">
        <v>S.Harris</v>
      </c>
      <c r="D1271">
        <v>0</v>
      </c>
      <c r="E1271">
        <f>COUNTIFS(Table1[Team], A1271, Table1[Batting_Spot], B1271, Table1[Player], C1271, Table1[Last5_Flag], D1271)</f>
        <v>4</v>
      </c>
    </row>
    <row r="1272" spans="1:5" x14ac:dyDescent="0.2">
      <c r="A1272" t="str">
        <v>West Lib</v>
      </c>
      <c r="B1272">
        <v>9</v>
      </c>
      <c r="C1272" t="str">
        <v>R.Mangold</v>
      </c>
      <c r="D1272">
        <v>0</v>
      </c>
      <c r="E1272">
        <f>COUNTIFS(Table1[Team], A1272, Table1[Batting_Spot], B1272, Table1[Player], C1272, Table1[Last5_Flag], D1272)</f>
        <v>1</v>
      </c>
    </row>
    <row r="1273" spans="1:5" x14ac:dyDescent="0.2">
      <c r="A1273" t="str">
        <v>West Lib</v>
      </c>
      <c r="B1273">
        <v>0</v>
      </c>
      <c r="C1273" t="str">
        <v>R.Ward</v>
      </c>
      <c r="D1273">
        <v>0</v>
      </c>
      <c r="E1273">
        <f>COUNTIFS(Table1[Team], A1273, Table1[Batting_Spot], B1273, Table1[Player], C1273, Table1[Last5_Flag], D1273)</f>
        <v>0</v>
      </c>
    </row>
    <row r="1274" spans="1:5" x14ac:dyDescent="0.2">
      <c r="A1274" t="str">
        <v>West Lib</v>
      </c>
      <c r="B1274">
        <v>0</v>
      </c>
      <c r="C1274" t="str">
        <v>C.Reece</v>
      </c>
      <c r="D1274">
        <v>0</v>
      </c>
      <c r="E1274">
        <f>COUNTIFS(Table1[Team], A1274, Table1[Batting_Spot], B1274, Table1[Player], C1274, Table1[Last5_Flag], D1274)</f>
        <v>0</v>
      </c>
    </row>
    <row r="1275" spans="1:5" x14ac:dyDescent="0.2">
      <c r="A1275" t="str">
        <v>Frostburg</v>
      </c>
      <c r="B1275">
        <v>1</v>
      </c>
      <c r="C1275" t="str">
        <v>G.Nelson</v>
      </c>
      <c r="D1275">
        <v>0</v>
      </c>
      <c r="E1275">
        <f>COUNTIFS(Table1[Team], A1275, Table1[Batting_Spot], B1275, Table1[Player], C1275, Table1[Last5_Flag], D1275)</f>
        <v>16</v>
      </c>
    </row>
    <row r="1276" spans="1:5" x14ac:dyDescent="0.2">
      <c r="A1276" t="str">
        <v>Frostburg</v>
      </c>
      <c r="B1276">
        <v>2</v>
      </c>
      <c r="C1276" t="str">
        <v>K.Piconi</v>
      </c>
      <c r="D1276">
        <v>0</v>
      </c>
      <c r="E1276">
        <f>COUNTIFS(Table1[Team], A1276, Table1[Batting_Spot], B1276, Table1[Player], C1276, Table1[Last5_Flag], D1276)</f>
        <v>14</v>
      </c>
    </row>
    <row r="1277" spans="1:5" x14ac:dyDescent="0.2">
      <c r="A1277" t="str">
        <v>Frostburg</v>
      </c>
      <c r="B1277">
        <v>3</v>
      </c>
      <c r="C1277" t="str">
        <v>A.Miller</v>
      </c>
      <c r="D1277">
        <v>0</v>
      </c>
      <c r="E1277">
        <f>COUNTIFS(Table1[Team], A1277, Table1[Batting_Spot], B1277, Table1[Player], C1277, Table1[Last5_Flag], D1277)</f>
        <v>15</v>
      </c>
    </row>
    <row r="1278" spans="1:5" x14ac:dyDescent="0.2">
      <c r="A1278" t="str">
        <v>Frostburg</v>
      </c>
      <c r="B1278">
        <v>4</v>
      </c>
      <c r="C1278" t="str">
        <v>O.Stetler</v>
      </c>
      <c r="D1278">
        <v>0</v>
      </c>
      <c r="E1278">
        <f>COUNTIFS(Table1[Team], A1278, Table1[Batting_Spot], B1278, Table1[Player], C1278, Table1[Last5_Flag], D1278)</f>
        <v>15</v>
      </c>
    </row>
    <row r="1279" spans="1:5" x14ac:dyDescent="0.2">
      <c r="A1279" t="str">
        <v>Frostburg</v>
      </c>
      <c r="B1279">
        <v>5</v>
      </c>
      <c r="C1279" t="str">
        <v>B.Russo</v>
      </c>
      <c r="D1279">
        <v>0</v>
      </c>
      <c r="E1279">
        <f>COUNTIFS(Table1[Team], A1279, Table1[Batting_Spot], B1279, Table1[Player], C1279, Table1[Last5_Flag], D1279)</f>
        <v>15</v>
      </c>
    </row>
    <row r="1280" spans="1:5" x14ac:dyDescent="0.2">
      <c r="A1280" t="str">
        <v>Frostburg</v>
      </c>
      <c r="B1280">
        <v>6</v>
      </c>
      <c r="C1280" t="str">
        <v>S.Haller</v>
      </c>
      <c r="D1280">
        <v>0</v>
      </c>
      <c r="E1280">
        <f>COUNTIFS(Table1[Team], A1280, Table1[Batting_Spot], B1280, Table1[Player], C1280, Table1[Last5_Flag], D1280)</f>
        <v>7</v>
      </c>
    </row>
    <row r="1281" spans="1:5" x14ac:dyDescent="0.2">
      <c r="A1281" t="str">
        <v>Frostburg</v>
      </c>
      <c r="B1281">
        <v>7</v>
      </c>
      <c r="C1281" t="str">
        <v>A.Myers</v>
      </c>
      <c r="D1281">
        <v>0</v>
      </c>
      <c r="E1281">
        <f>COUNTIFS(Table1[Team], A1281, Table1[Batting_Spot], B1281, Table1[Player], C1281, Table1[Last5_Flag], D1281)</f>
        <v>9</v>
      </c>
    </row>
    <row r="1282" spans="1:5" x14ac:dyDescent="0.2">
      <c r="A1282" t="str">
        <v>Frostburg</v>
      </c>
      <c r="B1282">
        <v>8</v>
      </c>
      <c r="C1282" t="str">
        <v>Z.Marinello</v>
      </c>
      <c r="D1282">
        <v>0</v>
      </c>
      <c r="E1282">
        <f>COUNTIFS(Table1[Team], A1282, Table1[Batting_Spot], B1282, Table1[Player], C1282, Table1[Last5_Flag], D1282)</f>
        <v>4</v>
      </c>
    </row>
    <row r="1283" spans="1:5" x14ac:dyDescent="0.2">
      <c r="A1283" t="str">
        <v>Frostburg</v>
      </c>
      <c r="B1283">
        <v>9</v>
      </c>
      <c r="C1283" t="str">
        <v>I.Donaldson</v>
      </c>
      <c r="D1283">
        <v>0</v>
      </c>
      <c r="E1283">
        <f>COUNTIFS(Table1[Team], A1283, Table1[Batting_Spot], B1283, Table1[Player], C1283, Table1[Last5_Flag], D1283)</f>
        <v>3</v>
      </c>
    </row>
    <row r="1284" spans="1:5" x14ac:dyDescent="0.2">
      <c r="A1284" t="str">
        <v>Frostburg</v>
      </c>
      <c r="B1284">
        <v>0</v>
      </c>
      <c r="C1284" t="str">
        <v>S.Magee</v>
      </c>
      <c r="D1284">
        <v>0</v>
      </c>
      <c r="E1284">
        <f>COUNTIFS(Table1[Team], A1284, Table1[Batting_Spot], B1284, Table1[Player], C1284, Table1[Last5_Flag], D1284)</f>
        <v>0</v>
      </c>
    </row>
    <row r="1285" spans="1:5" x14ac:dyDescent="0.2">
      <c r="A1285" t="str">
        <v>Frostburg</v>
      </c>
      <c r="B1285">
        <v>0</v>
      </c>
      <c r="C1285" t="str">
        <v>G.Encinas</v>
      </c>
      <c r="D1285">
        <v>0</v>
      </c>
      <c r="E1285">
        <f>COUNTIFS(Table1[Team], A1285, Table1[Batting_Spot], B1285, Table1[Player], C1285, Table1[Last5_Flag], D1285)</f>
        <v>0</v>
      </c>
    </row>
    <row r="1286" spans="1:5" x14ac:dyDescent="0.2">
      <c r="A1286" t="str">
        <v>Frostburg</v>
      </c>
      <c r="B1286">
        <v>1</v>
      </c>
      <c r="C1286" t="str">
        <v>G.Nelson</v>
      </c>
      <c r="D1286">
        <v>0</v>
      </c>
      <c r="E1286">
        <f>COUNTIFS(Table1[Team], A1286, Table1[Batting_Spot], B1286, Table1[Player], C1286, Table1[Last5_Flag], D1286)</f>
        <v>16</v>
      </c>
    </row>
    <row r="1287" spans="1:5" x14ac:dyDescent="0.2">
      <c r="A1287" t="str">
        <v>Frostburg</v>
      </c>
      <c r="B1287">
        <v>2</v>
      </c>
      <c r="C1287" t="str">
        <v>K.Piconi</v>
      </c>
      <c r="D1287">
        <v>0</v>
      </c>
      <c r="E1287">
        <f>COUNTIFS(Table1[Team], A1287, Table1[Batting_Spot], B1287, Table1[Player], C1287, Table1[Last5_Flag], D1287)</f>
        <v>14</v>
      </c>
    </row>
    <row r="1288" spans="1:5" x14ac:dyDescent="0.2">
      <c r="A1288" t="str">
        <v>Frostburg</v>
      </c>
      <c r="B1288">
        <v>3</v>
      </c>
      <c r="C1288" t="str">
        <v>A.Miller</v>
      </c>
      <c r="D1288">
        <v>0</v>
      </c>
      <c r="E1288">
        <f>COUNTIFS(Table1[Team], A1288, Table1[Batting_Spot], B1288, Table1[Player], C1288, Table1[Last5_Flag], D1288)</f>
        <v>15</v>
      </c>
    </row>
    <row r="1289" spans="1:5" x14ac:dyDescent="0.2">
      <c r="A1289" t="str">
        <v>Frostburg</v>
      </c>
      <c r="B1289">
        <v>4</v>
      </c>
      <c r="C1289" t="str">
        <v>O.Stetler</v>
      </c>
      <c r="D1289">
        <v>0</v>
      </c>
      <c r="E1289">
        <f>COUNTIFS(Table1[Team], A1289, Table1[Batting_Spot], B1289, Table1[Player], C1289, Table1[Last5_Flag], D1289)</f>
        <v>15</v>
      </c>
    </row>
    <row r="1290" spans="1:5" x14ac:dyDescent="0.2">
      <c r="A1290" t="str">
        <v>Frostburg</v>
      </c>
      <c r="B1290">
        <v>5</v>
      </c>
      <c r="C1290" t="str">
        <v>B.Russo</v>
      </c>
      <c r="D1290">
        <v>0</v>
      </c>
      <c r="E1290">
        <f>COUNTIFS(Table1[Team], A1290, Table1[Batting_Spot], B1290, Table1[Player], C1290, Table1[Last5_Flag], D1290)</f>
        <v>15</v>
      </c>
    </row>
    <row r="1291" spans="1:5" x14ac:dyDescent="0.2">
      <c r="A1291" t="str">
        <v>Frostburg</v>
      </c>
      <c r="B1291">
        <v>6</v>
      </c>
      <c r="C1291" t="str">
        <v>S.Haller</v>
      </c>
      <c r="D1291">
        <v>0</v>
      </c>
      <c r="E1291">
        <f>COUNTIFS(Table1[Team], A1291, Table1[Batting_Spot], B1291, Table1[Player], C1291, Table1[Last5_Flag], D1291)</f>
        <v>7</v>
      </c>
    </row>
    <row r="1292" spans="1:5" x14ac:dyDescent="0.2">
      <c r="A1292" t="str">
        <v>Frostburg</v>
      </c>
      <c r="B1292">
        <v>7</v>
      </c>
      <c r="C1292" t="str">
        <v>A.Myers</v>
      </c>
      <c r="D1292">
        <v>0</v>
      </c>
      <c r="E1292">
        <f>COUNTIFS(Table1[Team], A1292, Table1[Batting_Spot], B1292, Table1[Player], C1292, Table1[Last5_Flag], D1292)</f>
        <v>9</v>
      </c>
    </row>
    <row r="1293" spans="1:5" x14ac:dyDescent="0.2">
      <c r="A1293" t="str">
        <v>Frostburg</v>
      </c>
      <c r="B1293">
        <v>8</v>
      </c>
      <c r="C1293" t="str">
        <v>S.Magee</v>
      </c>
      <c r="D1293">
        <v>0</v>
      </c>
      <c r="E1293">
        <f>COUNTIFS(Table1[Team], A1293, Table1[Batting_Spot], B1293, Table1[Player], C1293, Table1[Last5_Flag], D1293)</f>
        <v>3</v>
      </c>
    </row>
    <row r="1294" spans="1:5" x14ac:dyDescent="0.2">
      <c r="A1294" t="str">
        <v>Frostburg</v>
      </c>
      <c r="B1294">
        <v>0</v>
      </c>
      <c r="C1294" t="str">
        <v>R.Durnall</v>
      </c>
      <c r="D1294">
        <v>0</v>
      </c>
      <c r="E1294">
        <f>COUNTIFS(Table1[Team], A1294, Table1[Batting_Spot], B1294, Table1[Player], C1294, Table1[Last5_Flag], D1294)</f>
        <v>0</v>
      </c>
    </row>
    <row r="1295" spans="1:5" x14ac:dyDescent="0.2">
      <c r="A1295" t="str">
        <v>Frostburg</v>
      </c>
      <c r="B1295">
        <v>0</v>
      </c>
      <c r="C1295" t="str">
        <v>Z.Marinello</v>
      </c>
      <c r="D1295">
        <v>0</v>
      </c>
      <c r="E1295">
        <f>COUNTIFS(Table1[Team], A1295, Table1[Batting_Spot], B1295, Table1[Player], C1295, Table1[Last5_Flag], D1295)</f>
        <v>0</v>
      </c>
    </row>
    <row r="1296" spans="1:5" x14ac:dyDescent="0.2">
      <c r="A1296" t="str">
        <v>Frostburg</v>
      </c>
      <c r="B1296">
        <v>9</v>
      </c>
      <c r="C1296" t="str">
        <v>M.Monahan</v>
      </c>
      <c r="D1296">
        <v>0</v>
      </c>
      <c r="E1296">
        <f>COUNTIFS(Table1[Team], A1296, Table1[Batting_Spot], B1296, Table1[Player], C1296, Table1[Last5_Flag], D1296)</f>
        <v>8</v>
      </c>
    </row>
    <row r="1297" spans="1:5" x14ac:dyDescent="0.2">
      <c r="A1297" t="str">
        <v>Frostburg</v>
      </c>
      <c r="B1297">
        <v>0</v>
      </c>
      <c r="C1297" t="str">
        <v>I.Donaldson</v>
      </c>
      <c r="D1297">
        <v>0</v>
      </c>
      <c r="E1297">
        <f>COUNTIFS(Table1[Team], A1297, Table1[Batting_Spot], B1297, Table1[Player], C1297, Table1[Last5_Flag], D1297)</f>
        <v>0</v>
      </c>
    </row>
    <row r="1298" spans="1:5" x14ac:dyDescent="0.2">
      <c r="A1298" t="str">
        <v>UC</v>
      </c>
      <c r="B1298">
        <v>0</v>
      </c>
      <c r="C1298" t="str">
        <v>E.Zucchero</v>
      </c>
      <c r="D1298">
        <v>0</v>
      </c>
      <c r="E1298">
        <f>COUNTIFS(Table1[Team], A1298, Table1[Batting_Spot], B1298, Table1[Player], C1298, Table1[Last5_Flag], D1298)</f>
        <v>0</v>
      </c>
    </row>
    <row r="1299" spans="1:5" x14ac:dyDescent="0.2">
      <c r="A1299" t="str">
        <v>UC</v>
      </c>
      <c r="B1299">
        <v>0</v>
      </c>
      <c r="C1299" t="str">
        <v>B.Polistina</v>
      </c>
      <c r="D1299">
        <v>0</v>
      </c>
      <c r="E1299">
        <f>COUNTIFS(Table1[Team], A1299, Table1[Batting_Spot], B1299, Table1[Player], C1299, Table1[Last5_Flag], D1299)</f>
        <v>0</v>
      </c>
    </row>
    <row r="1300" spans="1:5" x14ac:dyDescent="0.2">
      <c r="A1300" t="str">
        <v>UC</v>
      </c>
      <c r="B1300">
        <v>0</v>
      </c>
      <c r="C1300" t="str">
        <v>K.Moran</v>
      </c>
      <c r="D1300">
        <v>0</v>
      </c>
      <c r="E1300">
        <f>COUNTIFS(Table1[Team], A1300, Table1[Batting_Spot], B1300, Table1[Player], C1300, Table1[Last5_Flag], D1300)</f>
        <v>0</v>
      </c>
    </row>
    <row r="1301" spans="1:5" x14ac:dyDescent="0.2">
      <c r="A1301" t="str">
        <v>UC</v>
      </c>
      <c r="B1301">
        <v>0</v>
      </c>
      <c r="C1301" t="str">
        <v>T.Hodson</v>
      </c>
      <c r="D1301">
        <v>0</v>
      </c>
      <c r="E1301">
        <f>COUNTIFS(Table1[Team], A1301, Table1[Batting_Spot], B1301, Table1[Player], C1301, Table1[Last5_Flag], D1301)</f>
        <v>0</v>
      </c>
    </row>
    <row r="1302" spans="1:5" x14ac:dyDescent="0.2">
      <c r="A1302" t="str">
        <v>UC</v>
      </c>
      <c r="B1302">
        <v>0</v>
      </c>
      <c r="C1302" t="str">
        <v>M.Entler</v>
      </c>
      <c r="D1302">
        <v>0</v>
      </c>
      <c r="E1302">
        <f>COUNTIFS(Table1[Team], A1302, Table1[Batting_Spot], B1302, Table1[Player], C1302, Table1[Last5_Flag], D1302)</f>
        <v>0</v>
      </c>
    </row>
    <row r="1303" spans="1:5" x14ac:dyDescent="0.2">
      <c r="A1303" t="str">
        <v>UC</v>
      </c>
      <c r="B1303">
        <v>0</v>
      </c>
      <c r="C1303" t="str">
        <v>C.Masters</v>
      </c>
      <c r="D1303">
        <v>0</v>
      </c>
      <c r="E1303">
        <f>COUNTIFS(Table1[Team], A1303, Table1[Batting_Spot], B1303, Table1[Player], C1303, Table1[Last5_Flag], D1303)</f>
        <v>0</v>
      </c>
    </row>
    <row r="1304" spans="1:5" x14ac:dyDescent="0.2">
      <c r="A1304" t="str">
        <v>UC</v>
      </c>
      <c r="B1304">
        <v>0</v>
      </c>
      <c r="C1304" t="str">
        <v>D.Pici</v>
      </c>
      <c r="D1304">
        <v>0</v>
      </c>
      <c r="E1304">
        <f>COUNTIFS(Table1[Team], A1304, Table1[Batting_Spot], B1304, Table1[Player], C1304, Table1[Last5_Flag], D1304)</f>
        <v>0</v>
      </c>
    </row>
    <row r="1305" spans="1:5" x14ac:dyDescent="0.2">
      <c r="A1305" t="str">
        <v>UC</v>
      </c>
      <c r="B1305">
        <v>0</v>
      </c>
      <c r="C1305" t="str">
        <v>A.Espinoza</v>
      </c>
      <c r="D1305">
        <v>0</v>
      </c>
      <c r="E1305">
        <f>COUNTIFS(Table1[Team], A1305, Table1[Batting_Spot], B1305, Table1[Player], C1305, Table1[Last5_Flag], D1305)</f>
        <v>0</v>
      </c>
    </row>
    <row r="1306" spans="1:5" x14ac:dyDescent="0.2">
      <c r="A1306" t="str">
        <v>UC</v>
      </c>
      <c r="B1306">
        <v>0</v>
      </c>
      <c r="C1306" t="str">
        <v>E.Smith</v>
      </c>
      <c r="D1306">
        <v>0</v>
      </c>
      <c r="E1306">
        <f>COUNTIFS(Table1[Team], A1306, Table1[Batting_Spot], B1306, Table1[Player], C1306, Table1[Last5_Flag], D1306)</f>
        <v>0</v>
      </c>
    </row>
    <row r="1307" spans="1:5" x14ac:dyDescent="0.2">
      <c r="A1307" t="str">
        <v>UC</v>
      </c>
      <c r="B1307">
        <v>0</v>
      </c>
      <c r="C1307" t="str">
        <v>K.Serra</v>
      </c>
      <c r="D1307">
        <v>0</v>
      </c>
      <c r="E1307">
        <f>COUNTIFS(Table1[Team], A1307, Table1[Batting_Spot], B1307, Table1[Player], C1307, Table1[Last5_Flag], D1307)</f>
        <v>0</v>
      </c>
    </row>
    <row r="1308" spans="1:5" x14ac:dyDescent="0.2">
      <c r="A1308" t="str">
        <v>UC</v>
      </c>
      <c r="B1308">
        <v>0</v>
      </c>
      <c r="C1308" t="str">
        <v>A.Smallwood</v>
      </c>
      <c r="D1308">
        <v>0</v>
      </c>
      <c r="E1308">
        <f>COUNTIFS(Table1[Team], A1308, Table1[Batting_Spot], B1308, Table1[Player], C1308, Table1[Last5_Flag], D1308)</f>
        <v>0</v>
      </c>
    </row>
    <row r="1309" spans="1:5" x14ac:dyDescent="0.2">
      <c r="A1309" t="str">
        <v>UC</v>
      </c>
      <c r="B1309">
        <v>0</v>
      </c>
      <c r="C1309" t="str">
        <v>L.Varney</v>
      </c>
      <c r="D1309">
        <v>0</v>
      </c>
      <c r="E1309">
        <f>COUNTIFS(Table1[Team], A1309, Table1[Batting_Spot], B1309, Table1[Player], C1309, Table1[Last5_Flag], D1309)</f>
        <v>0</v>
      </c>
    </row>
    <row r="1310" spans="1:5" x14ac:dyDescent="0.2">
      <c r="A1310" t="str">
        <v>WVWC</v>
      </c>
      <c r="B1310">
        <v>1</v>
      </c>
      <c r="C1310" t="str">
        <v>J.Riley</v>
      </c>
      <c r="D1310">
        <v>0</v>
      </c>
      <c r="E1310">
        <f>COUNTIFS(Table1[Team], A1310, Table1[Batting_Spot], B1310, Table1[Player], C1310, Table1[Last5_Flag], D1310)</f>
        <v>22</v>
      </c>
    </row>
    <row r="1311" spans="1:5" x14ac:dyDescent="0.2">
      <c r="A1311" t="str">
        <v>WVWC</v>
      </c>
      <c r="B1311">
        <v>2</v>
      </c>
      <c r="C1311" t="str">
        <v>L.Hague</v>
      </c>
      <c r="D1311">
        <v>0</v>
      </c>
      <c r="E1311">
        <f>COUNTIFS(Table1[Team], A1311, Table1[Batting_Spot], B1311, Table1[Player], C1311, Table1[Last5_Flag], D1311)</f>
        <v>22</v>
      </c>
    </row>
    <row r="1312" spans="1:5" x14ac:dyDescent="0.2">
      <c r="A1312" t="str">
        <v>WVWC</v>
      </c>
      <c r="B1312">
        <v>3</v>
      </c>
      <c r="C1312" t="str">
        <v>G.Arnold</v>
      </c>
      <c r="D1312">
        <v>0</v>
      </c>
      <c r="E1312">
        <f>COUNTIFS(Table1[Team], A1312, Table1[Batting_Spot], B1312, Table1[Player], C1312, Table1[Last5_Flag], D1312)</f>
        <v>9</v>
      </c>
    </row>
    <row r="1313" spans="1:5" x14ac:dyDescent="0.2">
      <c r="A1313" t="str">
        <v>WVWC</v>
      </c>
      <c r="B1313">
        <v>4</v>
      </c>
      <c r="C1313" t="str">
        <v>J.Fix</v>
      </c>
      <c r="D1313">
        <v>0</v>
      </c>
      <c r="E1313">
        <f>COUNTIFS(Table1[Team], A1313, Table1[Batting_Spot], B1313, Table1[Player], C1313, Table1[Last5_Flag], D1313)</f>
        <v>5</v>
      </c>
    </row>
    <row r="1314" spans="1:5" x14ac:dyDescent="0.2">
      <c r="A1314" t="str">
        <v>WVWC</v>
      </c>
      <c r="B1314">
        <v>5</v>
      </c>
      <c r="C1314" t="str">
        <v>R.Winn</v>
      </c>
      <c r="D1314">
        <v>0</v>
      </c>
      <c r="E1314">
        <f>COUNTIFS(Table1[Team], A1314, Table1[Batting_Spot], B1314, Table1[Player], C1314, Table1[Last5_Flag], D1314)</f>
        <v>3</v>
      </c>
    </row>
    <row r="1315" spans="1:5" x14ac:dyDescent="0.2">
      <c r="A1315" t="str">
        <v>WVWC</v>
      </c>
      <c r="B1315">
        <v>6</v>
      </c>
      <c r="C1315" t="str">
        <v>M.Austra</v>
      </c>
      <c r="D1315">
        <v>0</v>
      </c>
      <c r="E1315">
        <f>COUNTIFS(Table1[Team], A1315, Table1[Batting_Spot], B1315, Table1[Player], C1315, Table1[Last5_Flag], D1315)</f>
        <v>11</v>
      </c>
    </row>
    <row r="1316" spans="1:5" x14ac:dyDescent="0.2">
      <c r="A1316" t="str">
        <v>WVWC</v>
      </c>
      <c r="B1316">
        <v>7</v>
      </c>
      <c r="C1316" t="str">
        <v>E.Putman</v>
      </c>
      <c r="D1316">
        <v>0</v>
      </c>
      <c r="E1316">
        <f>COUNTIFS(Table1[Team], A1316, Table1[Batting_Spot], B1316, Table1[Player], C1316, Table1[Last5_Flag], D1316)</f>
        <v>9</v>
      </c>
    </row>
    <row r="1317" spans="1:5" x14ac:dyDescent="0.2">
      <c r="A1317" t="str">
        <v>WVWC</v>
      </c>
      <c r="B1317">
        <v>7</v>
      </c>
      <c r="C1317" t="str">
        <v>S.Lowen</v>
      </c>
      <c r="D1317">
        <v>0</v>
      </c>
      <c r="E1317">
        <f>COUNTIFS(Table1[Team], A1317, Table1[Batting_Spot], B1317, Table1[Player], C1317, Table1[Last5_Flag], D1317)</f>
        <v>5</v>
      </c>
    </row>
    <row r="1318" spans="1:5" x14ac:dyDescent="0.2">
      <c r="A1318" t="str">
        <v>WVWC</v>
      </c>
      <c r="B1318">
        <v>8</v>
      </c>
      <c r="C1318" t="str">
        <v>T.Nowicki</v>
      </c>
      <c r="D1318">
        <v>0</v>
      </c>
      <c r="E1318">
        <f>COUNTIFS(Table1[Team], A1318, Table1[Batting_Spot], B1318, Table1[Player], C1318, Table1[Last5_Flag], D1318)</f>
        <v>3</v>
      </c>
    </row>
    <row r="1319" spans="1:5" x14ac:dyDescent="0.2">
      <c r="A1319" t="str">
        <v>WVWC</v>
      </c>
      <c r="B1319">
        <v>9</v>
      </c>
      <c r="C1319" t="str">
        <v>C.Cowan</v>
      </c>
      <c r="D1319">
        <v>0</v>
      </c>
      <c r="E1319">
        <f>COUNTIFS(Table1[Team], A1319, Table1[Batting_Spot], B1319, Table1[Player], C1319, Table1[Last5_Flag], D1319)</f>
        <v>14</v>
      </c>
    </row>
    <row r="1320" spans="1:5" x14ac:dyDescent="0.2">
      <c r="A1320" t="str">
        <v>WVWC</v>
      </c>
      <c r="B1320">
        <v>0</v>
      </c>
      <c r="C1320" t="str">
        <v>M.Greene</v>
      </c>
      <c r="D1320">
        <v>0</v>
      </c>
      <c r="E1320">
        <f>COUNTIFS(Table1[Team], A1320, Table1[Batting_Spot], B1320, Table1[Player], C1320, Table1[Last5_Flag], D1320)</f>
        <v>0</v>
      </c>
    </row>
    <row r="1321" spans="1:5" x14ac:dyDescent="0.2">
      <c r="A1321" t="str">
        <v>WVWC</v>
      </c>
      <c r="B1321">
        <v>1</v>
      </c>
      <c r="C1321" t="str">
        <v>J.Riley</v>
      </c>
      <c r="D1321">
        <v>0</v>
      </c>
      <c r="E1321">
        <f>COUNTIFS(Table1[Team], A1321, Table1[Batting_Spot], B1321, Table1[Player], C1321, Table1[Last5_Flag], D1321)</f>
        <v>22</v>
      </c>
    </row>
    <row r="1322" spans="1:5" x14ac:dyDescent="0.2">
      <c r="A1322" t="str">
        <v>WVWC</v>
      </c>
      <c r="B1322">
        <v>2</v>
      </c>
      <c r="C1322" t="str">
        <v>L.Hague</v>
      </c>
      <c r="D1322">
        <v>0</v>
      </c>
      <c r="E1322">
        <f>COUNTIFS(Table1[Team], A1322, Table1[Batting_Spot], B1322, Table1[Player], C1322, Table1[Last5_Flag], D1322)</f>
        <v>22</v>
      </c>
    </row>
    <row r="1323" spans="1:5" x14ac:dyDescent="0.2">
      <c r="A1323" t="str">
        <v>WVWC</v>
      </c>
      <c r="B1323">
        <v>3</v>
      </c>
      <c r="C1323" t="str">
        <v>G.Arnold</v>
      </c>
      <c r="D1323">
        <v>0</v>
      </c>
      <c r="E1323">
        <f>COUNTIFS(Table1[Team], A1323, Table1[Batting_Spot], B1323, Table1[Player], C1323, Table1[Last5_Flag], D1323)</f>
        <v>9</v>
      </c>
    </row>
    <row r="1324" spans="1:5" x14ac:dyDescent="0.2">
      <c r="A1324" t="str">
        <v>WVWC</v>
      </c>
      <c r="B1324">
        <v>4</v>
      </c>
      <c r="C1324" t="str">
        <v>J.Fix</v>
      </c>
      <c r="D1324">
        <v>0</v>
      </c>
      <c r="E1324">
        <f>COUNTIFS(Table1[Team], A1324, Table1[Batting_Spot], B1324, Table1[Player], C1324, Table1[Last5_Flag], D1324)</f>
        <v>5</v>
      </c>
    </row>
    <row r="1325" spans="1:5" x14ac:dyDescent="0.2">
      <c r="A1325" t="str">
        <v>WVWC</v>
      </c>
      <c r="B1325">
        <v>5</v>
      </c>
      <c r="C1325" t="str">
        <v>M.Austra</v>
      </c>
      <c r="D1325">
        <v>0</v>
      </c>
      <c r="E1325">
        <f>COUNTIFS(Table1[Team], A1325, Table1[Batting_Spot], B1325, Table1[Player], C1325, Table1[Last5_Flag], D1325)</f>
        <v>5</v>
      </c>
    </row>
    <row r="1326" spans="1:5" x14ac:dyDescent="0.2">
      <c r="A1326" t="str">
        <v>WVWC</v>
      </c>
      <c r="B1326">
        <v>6</v>
      </c>
      <c r="C1326" t="str">
        <v>R.Winn</v>
      </c>
      <c r="D1326">
        <v>0</v>
      </c>
      <c r="E1326">
        <f>COUNTIFS(Table1[Team], A1326, Table1[Batting_Spot], B1326, Table1[Player], C1326, Table1[Last5_Flag], D1326)</f>
        <v>3</v>
      </c>
    </row>
    <row r="1327" spans="1:5" x14ac:dyDescent="0.2">
      <c r="A1327" t="str">
        <v>WVWC</v>
      </c>
      <c r="B1327">
        <v>7</v>
      </c>
      <c r="C1327" t="str">
        <v>T.Nowicki</v>
      </c>
      <c r="D1327">
        <v>0</v>
      </c>
      <c r="E1327">
        <f>COUNTIFS(Table1[Team], A1327, Table1[Batting_Spot], B1327, Table1[Player], C1327, Table1[Last5_Flag], D1327)</f>
        <v>3</v>
      </c>
    </row>
    <row r="1328" spans="1:5" x14ac:dyDescent="0.2">
      <c r="A1328" t="str">
        <v>WVWC</v>
      </c>
      <c r="B1328">
        <v>8</v>
      </c>
      <c r="C1328" t="str">
        <v>S.Lowen</v>
      </c>
      <c r="D1328">
        <v>0</v>
      </c>
      <c r="E1328">
        <f>COUNTIFS(Table1[Team], A1328, Table1[Batting_Spot], B1328, Table1[Player], C1328, Table1[Last5_Flag], D1328)</f>
        <v>5</v>
      </c>
    </row>
    <row r="1329" spans="1:5" x14ac:dyDescent="0.2">
      <c r="A1329" t="str">
        <v>WVWC</v>
      </c>
      <c r="B1329">
        <v>9</v>
      </c>
      <c r="C1329" t="str">
        <v>C.Cowan</v>
      </c>
      <c r="D1329">
        <v>0</v>
      </c>
      <c r="E1329">
        <f>COUNTIFS(Table1[Team], A1329, Table1[Batting_Spot], B1329, Table1[Player], C1329, Table1[Last5_Flag], D1329)</f>
        <v>14</v>
      </c>
    </row>
    <row r="1330" spans="1:5" x14ac:dyDescent="0.2">
      <c r="A1330" t="str">
        <v>WVWC</v>
      </c>
      <c r="B1330">
        <v>0</v>
      </c>
      <c r="C1330" t="str">
        <v>M.O'Brien</v>
      </c>
      <c r="D1330">
        <v>0</v>
      </c>
      <c r="E1330">
        <f>COUNTIFS(Table1[Team], A1330, Table1[Batting_Spot], B1330, Table1[Player], C1330, Table1[Last5_Flag], D1330)</f>
        <v>0</v>
      </c>
    </row>
    <row r="1331" spans="1:5" x14ac:dyDescent="0.2">
      <c r="A1331" t="str">
        <v>WVWC</v>
      </c>
      <c r="B1331">
        <v>0</v>
      </c>
      <c r="C1331" t="str">
        <v>A.Orille</v>
      </c>
      <c r="D1331">
        <v>0</v>
      </c>
      <c r="E1331">
        <f>COUNTIFS(Table1[Team], A1331, Table1[Batting_Spot], B1331, Table1[Player], C1331, Table1[Last5_Flag], D1331)</f>
        <v>0</v>
      </c>
    </row>
    <row r="1332" spans="1:5" x14ac:dyDescent="0.2">
      <c r="A1332" t="str">
        <v>Wheeling</v>
      </c>
      <c r="B1332">
        <v>1</v>
      </c>
      <c r="C1332" t="str">
        <v>K.Warrix</v>
      </c>
      <c r="D1332">
        <v>0</v>
      </c>
      <c r="E1332">
        <f>COUNTIFS(Table1[Team], A1332, Table1[Batting_Spot], B1332, Table1[Player], C1332, Table1[Last5_Flag], D1332)</f>
        <v>12</v>
      </c>
    </row>
    <row r="1333" spans="1:5" x14ac:dyDescent="0.2">
      <c r="A1333" t="str">
        <v>Wheeling</v>
      </c>
      <c r="B1333">
        <v>2</v>
      </c>
      <c r="C1333" t="str">
        <v>M.Burns</v>
      </c>
      <c r="D1333">
        <v>0</v>
      </c>
      <c r="E1333">
        <f>COUNTIFS(Table1[Team], A1333, Table1[Batting_Spot], B1333, Table1[Player], C1333, Table1[Last5_Flag], D1333)</f>
        <v>10</v>
      </c>
    </row>
    <row r="1334" spans="1:5" x14ac:dyDescent="0.2">
      <c r="A1334" t="str">
        <v>Wheeling</v>
      </c>
      <c r="B1334">
        <v>3</v>
      </c>
      <c r="C1334" t="str">
        <v>E.Blackie</v>
      </c>
      <c r="D1334">
        <v>0</v>
      </c>
      <c r="E1334">
        <f>COUNTIFS(Table1[Team], A1334, Table1[Batting_Spot], B1334, Table1[Player], C1334, Table1[Last5_Flag], D1334)</f>
        <v>2</v>
      </c>
    </row>
    <row r="1335" spans="1:5" x14ac:dyDescent="0.2">
      <c r="A1335" t="str">
        <v>Wheeling</v>
      </c>
      <c r="B1335">
        <v>4</v>
      </c>
      <c r="C1335" t="str">
        <v>M.Clark</v>
      </c>
      <c r="D1335">
        <v>0</v>
      </c>
      <c r="E1335">
        <f>COUNTIFS(Table1[Team], A1335, Table1[Batting_Spot], B1335, Table1[Player], C1335, Table1[Last5_Flag], D1335)</f>
        <v>6</v>
      </c>
    </row>
    <row r="1336" spans="1:5" x14ac:dyDescent="0.2">
      <c r="A1336" t="str">
        <v>Wheeling</v>
      </c>
      <c r="B1336">
        <v>4</v>
      </c>
      <c r="C1336" t="str">
        <v>R.Pearlman</v>
      </c>
      <c r="D1336">
        <v>0</v>
      </c>
      <c r="E1336">
        <f>COUNTIFS(Table1[Team], A1336, Table1[Batting_Spot], B1336, Table1[Player], C1336, Table1[Last5_Flag], D1336)</f>
        <v>1</v>
      </c>
    </row>
    <row r="1337" spans="1:5" x14ac:dyDescent="0.2">
      <c r="A1337" t="str">
        <v>Wheeling</v>
      </c>
      <c r="B1337">
        <v>5</v>
      </c>
      <c r="C1337" t="str">
        <v>G.Mummery</v>
      </c>
      <c r="D1337">
        <v>0</v>
      </c>
      <c r="E1337">
        <f>COUNTIFS(Table1[Team], A1337, Table1[Batting_Spot], B1337, Table1[Player], C1337, Table1[Last5_Flag], D1337)</f>
        <v>3</v>
      </c>
    </row>
    <row r="1338" spans="1:5" x14ac:dyDescent="0.2">
      <c r="A1338" t="str">
        <v>Wheeling</v>
      </c>
      <c r="B1338">
        <v>6</v>
      </c>
      <c r="C1338" t="str">
        <v>E.Troxel</v>
      </c>
      <c r="D1338">
        <v>0</v>
      </c>
      <c r="E1338">
        <f>COUNTIFS(Table1[Team], A1338, Table1[Batting_Spot], B1338, Table1[Player], C1338, Table1[Last5_Flag], D1338)</f>
        <v>6</v>
      </c>
    </row>
    <row r="1339" spans="1:5" x14ac:dyDescent="0.2">
      <c r="A1339" t="str">
        <v>Wheeling</v>
      </c>
      <c r="B1339">
        <v>7</v>
      </c>
      <c r="C1339" t="str">
        <v>P.Villarreal</v>
      </c>
      <c r="D1339">
        <v>0</v>
      </c>
      <c r="E1339">
        <f>COUNTIFS(Table1[Team], A1339, Table1[Batting_Spot], B1339, Table1[Player], C1339, Table1[Last5_Flag], D1339)</f>
        <v>5</v>
      </c>
    </row>
    <row r="1340" spans="1:5" x14ac:dyDescent="0.2">
      <c r="A1340" t="str">
        <v>Wheeling</v>
      </c>
      <c r="B1340">
        <v>7</v>
      </c>
      <c r="C1340" t="str">
        <v>M.Rodriguez</v>
      </c>
      <c r="D1340">
        <v>0</v>
      </c>
      <c r="E1340">
        <f>COUNTIFS(Table1[Team], A1340, Table1[Batting_Spot], B1340, Table1[Player], C1340, Table1[Last5_Flag], D1340)</f>
        <v>2</v>
      </c>
    </row>
    <row r="1341" spans="1:5" x14ac:dyDescent="0.2">
      <c r="A1341" t="str">
        <v>Wheeling</v>
      </c>
      <c r="B1341">
        <v>8</v>
      </c>
      <c r="C1341" t="str">
        <v>A.Kresak</v>
      </c>
      <c r="D1341">
        <v>0</v>
      </c>
      <c r="E1341">
        <f>COUNTIFS(Table1[Team], A1341, Table1[Batting_Spot], B1341, Table1[Player], C1341, Table1[Last5_Flag], D1341)</f>
        <v>5</v>
      </c>
    </row>
    <row r="1342" spans="1:5" x14ac:dyDescent="0.2">
      <c r="A1342" t="str">
        <v>Wheeling</v>
      </c>
      <c r="B1342">
        <v>9</v>
      </c>
      <c r="C1342" t="str">
        <v>M.Holp</v>
      </c>
      <c r="D1342">
        <v>0</v>
      </c>
      <c r="E1342">
        <f>COUNTIFS(Table1[Team], A1342, Table1[Batting_Spot], B1342, Table1[Player], C1342, Table1[Last5_Flag], D1342)</f>
        <v>13</v>
      </c>
    </row>
    <row r="1343" spans="1:5" x14ac:dyDescent="0.2">
      <c r="A1343" t="str">
        <v>Wheeling</v>
      </c>
      <c r="B1343">
        <v>0</v>
      </c>
      <c r="C1343" t="str">
        <v>K.Shields</v>
      </c>
      <c r="D1343">
        <v>0</v>
      </c>
      <c r="E1343">
        <f>COUNTIFS(Table1[Team], A1343, Table1[Batting_Spot], B1343, Table1[Player], C1343, Table1[Last5_Flag], D1343)</f>
        <v>0</v>
      </c>
    </row>
    <row r="1344" spans="1:5" x14ac:dyDescent="0.2">
      <c r="A1344" t="str">
        <v>Wheeling</v>
      </c>
      <c r="B1344">
        <v>0</v>
      </c>
      <c r="C1344" t="str">
        <v>T.Walsh</v>
      </c>
      <c r="D1344">
        <v>0</v>
      </c>
      <c r="E1344">
        <f>COUNTIFS(Table1[Team], A1344, Table1[Batting_Spot], B1344, Table1[Player], C1344, Table1[Last5_Flag], D1344)</f>
        <v>0</v>
      </c>
    </row>
    <row r="1345" spans="1:5" x14ac:dyDescent="0.2">
      <c r="A1345" t="str">
        <v>Wheeling</v>
      </c>
      <c r="B1345">
        <v>0</v>
      </c>
      <c r="C1345" t="str">
        <v>R.Peters</v>
      </c>
      <c r="D1345">
        <v>0</v>
      </c>
      <c r="E1345">
        <f>COUNTIFS(Table1[Team], A1345, Table1[Batting_Spot], B1345, Table1[Player], C1345, Table1[Last5_Flag], D1345)</f>
        <v>0</v>
      </c>
    </row>
    <row r="1346" spans="1:5" x14ac:dyDescent="0.2">
      <c r="A1346" t="str">
        <v>Wheeling</v>
      </c>
      <c r="B1346">
        <v>1</v>
      </c>
      <c r="C1346" t="str">
        <v>K.Warrix</v>
      </c>
      <c r="D1346">
        <v>0</v>
      </c>
      <c r="E1346">
        <f>COUNTIFS(Table1[Team], A1346, Table1[Batting_Spot], B1346, Table1[Player], C1346, Table1[Last5_Flag], D1346)</f>
        <v>12</v>
      </c>
    </row>
    <row r="1347" spans="1:5" x14ac:dyDescent="0.2">
      <c r="A1347" t="str">
        <v>Wheeling</v>
      </c>
      <c r="B1347">
        <v>1</v>
      </c>
      <c r="C1347" t="str">
        <v>G.Mummery</v>
      </c>
      <c r="D1347">
        <v>0</v>
      </c>
      <c r="E1347">
        <f>COUNTIFS(Table1[Team], A1347, Table1[Batting_Spot], B1347, Table1[Player], C1347, Table1[Last5_Flag], D1347)</f>
        <v>5</v>
      </c>
    </row>
    <row r="1348" spans="1:5" x14ac:dyDescent="0.2">
      <c r="A1348" t="str">
        <v>Wheeling</v>
      </c>
      <c r="B1348">
        <v>2</v>
      </c>
      <c r="C1348" t="str">
        <v>E.Troxel</v>
      </c>
      <c r="D1348">
        <v>0</v>
      </c>
      <c r="E1348">
        <f>COUNTIFS(Table1[Team], A1348, Table1[Batting_Spot], B1348, Table1[Player], C1348, Table1[Last5_Flag], D1348)</f>
        <v>1</v>
      </c>
    </row>
    <row r="1349" spans="1:5" x14ac:dyDescent="0.2">
      <c r="A1349" t="str">
        <v>Wheeling</v>
      </c>
      <c r="B1349">
        <v>3</v>
      </c>
      <c r="C1349" t="str">
        <v>M.Kay</v>
      </c>
      <c r="D1349">
        <v>0</v>
      </c>
      <c r="E1349">
        <f>COUNTIFS(Table1[Team], A1349, Table1[Batting_Spot], B1349, Table1[Player], C1349, Table1[Last5_Flag], D1349)</f>
        <v>1</v>
      </c>
    </row>
    <row r="1350" spans="1:5" x14ac:dyDescent="0.2">
      <c r="A1350" t="str">
        <v>Wheeling</v>
      </c>
      <c r="B1350">
        <v>4</v>
      </c>
      <c r="C1350" t="str">
        <v>B.Sanders</v>
      </c>
      <c r="D1350">
        <v>0</v>
      </c>
      <c r="E1350">
        <f>COUNTIFS(Table1[Team], A1350, Table1[Batting_Spot], B1350, Table1[Player], C1350, Table1[Last5_Flag], D1350)</f>
        <v>7</v>
      </c>
    </row>
    <row r="1351" spans="1:5" x14ac:dyDescent="0.2">
      <c r="A1351" t="str">
        <v>Wheeling</v>
      </c>
      <c r="B1351">
        <v>0</v>
      </c>
      <c r="C1351" t="str">
        <v>A.Kresak</v>
      </c>
      <c r="D1351">
        <v>0</v>
      </c>
      <c r="E1351">
        <f>COUNTIFS(Table1[Team], A1351, Table1[Batting_Spot], B1351, Table1[Player], C1351, Table1[Last5_Flag], D1351)</f>
        <v>0</v>
      </c>
    </row>
    <row r="1352" spans="1:5" x14ac:dyDescent="0.2">
      <c r="A1352" t="str">
        <v>Wheeling</v>
      </c>
      <c r="B1352">
        <v>5</v>
      </c>
      <c r="C1352" t="str">
        <v>D.Carrillo</v>
      </c>
      <c r="D1352">
        <v>0</v>
      </c>
      <c r="E1352">
        <f>COUNTIFS(Table1[Team], A1352, Table1[Batting_Spot], B1352, Table1[Player], C1352, Table1[Last5_Flag], D1352)</f>
        <v>10</v>
      </c>
    </row>
    <row r="1353" spans="1:5" x14ac:dyDescent="0.2">
      <c r="A1353" t="str">
        <v>Wheeling</v>
      </c>
      <c r="B1353">
        <v>6</v>
      </c>
      <c r="C1353" t="str">
        <v>T.Taufahema</v>
      </c>
      <c r="D1353">
        <v>0</v>
      </c>
      <c r="E1353">
        <f>COUNTIFS(Table1[Team], A1353, Table1[Batting_Spot], B1353, Table1[Player], C1353, Table1[Last5_Flag], D1353)</f>
        <v>5</v>
      </c>
    </row>
    <row r="1354" spans="1:5" x14ac:dyDescent="0.2">
      <c r="A1354" t="str">
        <v>Wheeling</v>
      </c>
      <c r="B1354">
        <v>6</v>
      </c>
      <c r="C1354" t="str">
        <v>M.Burns</v>
      </c>
      <c r="D1354">
        <v>0</v>
      </c>
      <c r="E1354">
        <f>COUNTIFS(Table1[Team], A1354, Table1[Batting_Spot], B1354, Table1[Player], C1354, Table1[Last5_Flag], D1354)</f>
        <v>1</v>
      </c>
    </row>
    <row r="1355" spans="1:5" x14ac:dyDescent="0.2">
      <c r="A1355" t="str">
        <v>Wheeling</v>
      </c>
      <c r="B1355">
        <v>7</v>
      </c>
      <c r="C1355" t="str">
        <v>M.Harrison</v>
      </c>
      <c r="D1355">
        <v>0</v>
      </c>
      <c r="E1355">
        <f>COUNTIFS(Table1[Team], A1355, Table1[Batting_Spot], B1355, Table1[Player], C1355, Table1[Last5_Flag], D1355)</f>
        <v>1</v>
      </c>
    </row>
    <row r="1356" spans="1:5" x14ac:dyDescent="0.2">
      <c r="A1356" t="str">
        <v>Wheeling</v>
      </c>
      <c r="B1356">
        <v>8</v>
      </c>
      <c r="C1356" t="str">
        <v>M.Rodriguez</v>
      </c>
      <c r="D1356">
        <v>0</v>
      </c>
      <c r="E1356">
        <f>COUNTIFS(Table1[Team], A1356, Table1[Batting_Spot], B1356, Table1[Player], C1356, Table1[Last5_Flag], D1356)</f>
        <v>3</v>
      </c>
    </row>
    <row r="1357" spans="1:5" x14ac:dyDescent="0.2">
      <c r="A1357" t="str">
        <v>Wheeling</v>
      </c>
      <c r="B1357">
        <v>9</v>
      </c>
      <c r="C1357" t="str">
        <v>M.Holp</v>
      </c>
      <c r="D1357">
        <v>0</v>
      </c>
      <c r="E1357">
        <f>COUNTIFS(Table1[Team], A1357, Table1[Batting_Spot], B1357, Table1[Player], C1357, Table1[Last5_Flag], D1357)</f>
        <v>13</v>
      </c>
    </row>
    <row r="1358" spans="1:5" x14ac:dyDescent="0.2">
      <c r="A1358" t="str">
        <v>Wheeling</v>
      </c>
      <c r="B1358">
        <v>9</v>
      </c>
      <c r="C1358" t="str">
        <v>R.Casassa</v>
      </c>
      <c r="D1358">
        <v>0</v>
      </c>
      <c r="E1358">
        <f>COUNTIFS(Table1[Team], A1358, Table1[Batting_Spot], B1358, Table1[Player], C1358, Table1[Last5_Flag], D1358)</f>
        <v>1</v>
      </c>
    </row>
    <row r="1359" spans="1:5" x14ac:dyDescent="0.2">
      <c r="A1359" t="str">
        <v>Wheeling</v>
      </c>
      <c r="B1359">
        <v>0</v>
      </c>
      <c r="C1359" t="str">
        <v>R.Peters</v>
      </c>
      <c r="D1359">
        <v>0</v>
      </c>
      <c r="E1359">
        <f>COUNTIFS(Table1[Team], A1359, Table1[Batting_Spot], B1359, Table1[Player], C1359, Table1[Last5_Flag], D1359)</f>
        <v>0</v>
      </c>
    </row>
    <row r="1360" spans="1:5" x14ac:dyDescent="0.2">
      <c r="A1360" t="str">
        <v>Wheeling</v>
      </c>
      <c r="B1360">
        <v>0</v>
      </c>
      <c r="C1360" t="str">
        <v>M.Clark</v>
      </c>
      <c r="D1360">
        <v>0</v>
      </c>
      <c r="E1360">
        <f>COUNTIFS(Table1[Team], A1360, Table1[Batting_Spot], B1360, Table1[Player], C1360, Table1[Last5_Flag], D1360)</f>
        <v>0</v>
      </c>
    </row>
    <row r="1361" spans="1:5" x14ac:dyDescent="0.2">
      <c r="A1361" t="str">
        <v>WVWC</v>
      </c>
      <c r="B1361">
        <v>1</v>
      </c>
      <c r="C1361" t="str">
        <v>J.Riley</v>
      </c>
      <c r="D1361">
        <v>0</v>
      </c>
      <c r="E1361">
        <f>COUNTIFS(Table1[Team], A1361, Table1[Batting_Spot], B1361, Table1[Player], C1361, Table1[Last5_Flag], D1361)</f>
        <v>22</v>
      </c>
    </row>
    <row r="1362" spans="1:5" x14ac:dyDescent="0.2">
      <c r="A1362" t="str">
        <v>WVWC</v>
      </c>
      <c r="B1362">
        <v>2</v>
      </c>
      <c r="C1362" t="str">
        <v>L.Hague</v>
      </c>
      <c r="D1362">
        <v>0</v>
      </c>
      <c r="E1362">
        <f>COUNTIFS(Table1[Team], A1362, Table1[Batting_Spot], B1362, Table1[Player], C1362, Table1[Last5_Flag], D1362)</f>
        <v>22</v>
      </c>
    </row>
    <row r="1363" spans="1:5" x14ac:dyDescent="0.2">
      <c r="A1363" t="str">
        <v>WVWC</v>
      </c>
      <c r="B1363">
        <v>3</v>
      </c>
      <c r="C1363" t="str">
        <v>G.Arnold</v>
      </c>
      <c r="D1363">
        <v>0</v>
      </c>
      <c r="E1363">
        <f>COUNTIFS(Table1[Team], A1363, Table1[Batting_Spot], B1363, Table1[Player], C1363, Table1[Last5_Flag], D1363)</f>
        <v>9</v>
      </c>
    </row>
    <row r="1364" spans="1:5" x14ac:dyDescent="0.2">
      <c r="A1364" t="str">
        <v>WVWC</v>
      </c>
      <c r="B1364">
        <v>4</v>
      </c>
      <c r="C1364" t="str">
        <v>J.Fix</v>
      </c>
      <c r="D1364">
        <v>0</v>
      </c>
      <c r="E1364">
        <f>COUNTIFS(Table1[Team], A1364, Table1[Batting_Spot], B1364, Table1[Player], C1364, Table1[Last5_Flag], D1364)</f>
        <v>5</v>
      </c>
    </row>
    <row r="1365" spans="1:5" x14ac:dyDescent="0.2">
      <c r="A1365" t="str">
        <v>WVWC</v>
      </c>
      <c r="B1365">
        <v>5</v>
      </c>
      <c r="C1365" t="str">
        <v>M.Austra</v>
      </c>
      <c r="D1365">
        <v>0</v>
      </c>
      <c r="E1365">
        <f>COUNTIFS(Table1[Team], A1365, Table1[Batting_Spot], B1365, Table1[Player], C1365, Table1[Last5_Flag], D1365)</f>
        <v>5</v>
      </c>
    </row>
    <row r="1366" spans="1:5" x14ac:dyDescent="0.2">
      <c r="A1366" t="str">
        <v>WVWC</v>
      </c>
      <c r="B1366">
        <v>6</v>
      </c>
      <c r="C1366" t="str">
        <v>R.Winn</v>
      </c>
      <c r="D1366">
        <v>0</v>
      </c>
      <c r="E1366">
        <f>COUNTIFS(Table1[Team], A1366, Table1[Batting_Spot], B1366, Table1[Player], C1366, Table1[Last5_Flag], D1366)</f>
        <v>3</v>
      </c>
    </row>
    <row r="1367" spans="1:5" x14ac:dyDescent="0.2">
      <c r="A1367" t="str">
        <v>WVWC</v>
      </c>
      <c r="B1367">
        <v>7</v>
      </c>
      <c r="C1367" t="str">
        <v>E.Putman</v>
      </c>
      <c r="D1367">
        <v>0</v>
      </c>
      <c r="E1367">
        <f>COUNTIFS(Table1[Team], A1367, Table1[Batting_Spot], B1367, Table1[Player], C1367, Table1[Last5_Flag], D1367)</f>
        <v>9</v>
      </c>
    </row>
    <row r="1368" spans="1:5" x14ac:dyDescent="0.2">
      <c r="A1368" t="str">
        <v>WVWC</v>
      </c>
      <c r="B1368">
        <v>7</v>
      </c>
      <c r="C1368" t="str">
        <v>A.Borello</v>
      </c>
      <c r="D1368">
        <v>0</v>
      </c>
      <c r="E1368">
        <f>COUNTIFS(Table1[Team], A1368, Table1[Batting_Spot], B1368, Table1[Player], C1368, Table1[Last5_Flag], D1368)</f>
        <v>1</v>
      </c>
    </row>
    <row r="1369" spans="1:5" x14ac:dyDescent="0.2">
      <c r="A1369" t="str">
        <v>WVWC</v>
      </c>
      <c r="B1369">
        <v>7</v>
      </c>
      <c r="C1369" t="str">
        <v>E.Fournier</v>
      </c>
      <c r="D1369">
        <v>0</v>
      </c>
      <c r="E1369">
        <f>COUNTIFS(Table1[Team], A1369, Table1[Batting_Spot], B1369, Table1[Player], C1369, Table1[Last5_Flag], D1369)</f>
        <v>2</v>
      </c>
    </row>
    <row r="1370" spans="1:5" x14ac:dyDescent="0.2">
      <c r="A1370" t="str">
        <v>WVWC</v>
      </c>
      <c r="B1370">
        <v>8</v>
      </c>
      <c r="C1370" t="str">
        <v>T.Nowicki</v>
      </c>
      <c r="D1370">
        <v>0</v>
      </c>
      <c r="E1370">
        <f>COUNTIFS(Table1[Team], A1370, Table1[Batting_Spot], B1370, Table1[Player], C1370, Table1[Last5_Flag], D1370)</f>
        <v>3</v>
      </c>
    </row>
    <row r="1371" spans="1:5" x14ac:dyDescent="0.2">
      <c r="A1371" t="str">
        <v>WVWC</v>
      </c>
      <c r="B1371">
        <v>8</v>
      </c>
      <c r="C1371" t="str">
        <v>G.DeSpirito</v>
      </c>
      <c r="D1371">
        <v>0</v>
      </c>
      <c r="E1371">
        <f>COUNTIFS(Table1[Team], A1371, Table1[Batting_Spot], B1371, Table1[Player], C1371, Table1[Last5_Flag], D1371)</f>
        <v>1</v>
      </c>
    </row>
    <row r="1372" spans="1:5" x14ac:dyDescent="0.2">
      <c r="A1372" t="str">
        <v>WVWC</v>
      </c>
      <c r="B1372">
        <v>9</v>
      </c>
      <c r="C1372" t="str">
        <v>C.Cowan</v>
      </c>
      <c r="D1372">
        <v>0</v>
      </c>
      <c r="E1372">
        <f>COUNTIFS(Table1[Team], A1372, Table1[Batting_Spot], B1372, Table1[Player], C1372, Table1[Last5_Flag], D1372)</f>
        <v>14</v>
      </c>
    </row>
    <row r="1373" spans="1:5" x14ac:dyDescent="0.2">
      <c r="A1373" t="str">
        <v>WVWC</v>
      </c>
      <c r="B1373">
        <v>0</v>
      </c>
      <c r="C1373" t="str">
        <v>A.Orille</v>
      </c>
      <c r="D1373">
        <v>0</v>
      </c>
      <c r="E1373">
        <f>COUNTIFS(Table1[Team], A1373, Table1[Batting_Spot], B1373, Table1[Player], C1373, Table1[Last5_Flag], D1373)</f>
        <v>0</v>
      </c>
    </row>
    <row r="1374" spans="1:5" x14ac:dyDescent="0.2">
      <c r="A1374" t="str">
        <v>WVWC</v>
      </c>
      <c r="B1374">
        <v>0</v>
      </c>
      <c r="C1374" t="str">
        <v>S.Lowen</v>
      </c>
      <c r="D1374">
        <v>0</v>
      </c>
      <c r="E1374">
        <f>COUNTIFS(Table1[Team], A1374, Table1[Batting_Spot], B1374, Table1[Player], C1374, Table1[Last5_Flag], D1374)</f>
        <v>0</v>
      </c>
    </row>
    <row r="1375" spans="1:5" x14ac:dyDescent="0.2">
      <c r="A1375" t="str">
        <v>WVWC</v>
      </c>
      <c r="B1375">
        <v>1</v>
      </c>
      <c r="C1375" t="str">
        <v>J.Riley</v>
      </c>
      <c r="D1375">
        <v>0</v>
      </c>
      <c r="E1375">
        <f>COUNTIFS(Table1[Team], A1375, Table1[Batting_Spot], B1375, Table1[Player], C1375, Table1[Last5_Flag], D1375)</f>
        <v>22</v>
      </c>
    </row>
    <row r="1376" spans="1:5" x14ac:dyDescent="0.2">
      <c r="A1376" t="str">
        <v>WVWC</v>
      </c>
      <c r="B1376">
        <v>2</v>
      </c>
      <c r="C1376" t="str">
        <v>L.Hague</v>
      </c>
      <c r="D1376">
        <v>0</v>
      </c>
      <c r="E1376">
        <f>COUNTIFS(Table1[Team], A1376, Table1[Batting_Spot], B1376, Table1[Player], C1376, Table1[Last5_Flag], D1376)</f>
        <v>22</v>
      </c>
    </row>
    <row r="1377" spans="1:5" x14ac:dyDescent="0.2">
      <c r="A1377" t="str">
        <v>WVWC</v>
      </c>
      <c r="B1377">
        <v>2</v>
      </c>
      <c r="C1377" t="str">
        <v>E.Fournier</v>
      </c>
      <c r="D1377">
        <v>0</v>
      </c>
      <c r="E1377">
        <f>COUNTIFS(Table1[Team], A1377, Table1[Batting_Spot], B1377, Table1[Player], C1377, Table1[Last5_Flag], D1377)</f>
        <v>2</v>
      </c>
    </row>
    <row r="1378" spans="1:5" x14ac:dyDescent="0.2">
      <c r="A1378" t="str">
        <v>WVWC</v>
      </c>
      <c r="B1378">
        <v>3</v>
      </c>
      <c r="C1378" t="str">
        <v>J.Fix</v>
      </c>
      <c r="D1378">
        <v>0</v>
      </c>
      <c r="E1378">
        <f>COUNTIFS(Table1[Team], A1378, Table1[Batting_Spot], B1378, Table1[Player], C1378, Table1[Last5_Flag], D1378)</f>
        <v>13</v>
      </c>
    </row>
    <row r="1379" spans="1:5" x14ac:dyDescent="0.2">
      <c r="A1379" t="str">
        <v>WVWC</v>
      </c>
      <c r="B1379">
        <v>4</v>
      </c>
      <c r="C1379" t="str">
        <v>G.Arnold</v>
      </c>
      <c r="D1379">
        <v>0</v>
      </c>
      <c r="E1379">
        <f>COUNTIFS(Table1[Team], A1379, Table1[Batting_Spot], B1379, Table1[Player], C1379, Table1[Last5_Flag], D1379)</f>
        <v>2</v>
      </c>
    </row>
    <row r="1380" spans="1:5" x14ac:dyDescent="0.2">
      <c r="A1380" t="str">
        <v>WVWC</v>
      </c>
      <c r="B1380">
        <v>5</v>
      </c>
      <c r="C1380" t="str">
        <v>R.Winn</v>
      </c>
      <c r="D1380">
        <v>0</v>
      </c>
      <c r="E1380">
        <f>COUNTIFS(Table1[Team], A1380, Table1[Batting_Spot], B1380, Table1[Player], C1380, Table1[Last5_Flag], D1380)</f>
        <v>3</v>
      </c>
    </row>
    <row r="1381" spans="1:5" x14ac:dyDescent="0.2">
      <c r="A1381" t="str">
        <v>WVWC</v>
      </c>
      <c r="B1381">
        <v>6</v>
      </c>
      <c r="C1381" t="str">
        <v>M.Austra</v>
      </c>
      <c r="D1381">
        <v>0</v>
      </c>
      <c r="E1381">
        <f>COUNTIFS(Table1[Team], A1381, Table1[Batting_Spot], B1381, Table1[Player], C1381, Table1[Last5_Flag], D1381)</f>
        <v>11</v>
      </c>
    </row>
    <row r="1382" spans="1:5" x14ac:dyDescent="0.2">
      <c r="A1382" t="str">
        <v>WVWC</v>
      </c>
      <c r="B1382">
        <v>7</v>
      </c>
      <c r="C1382" t="str">
        <v>T.Nowicki</v>
      </c>
      <c r="D1382">
        <v>0</v>
      </c>
      <c r="E1382">
        <f>COUNTIFS(Table1[Team], A1382, Table1[Batting_Spot], B1382, Table1[Player], C1382, Table1[Last5_Flag], D1382)</f>
        <v>3</v>
      </c>
    </row>
    <row r="1383" spans="1:5" x14ac:dyDescent="0.2">
      <c r="A1383" t="str">
        <v>WVWC</v>
      </c>
      <c r="B1383">
        <v>8</v>
      </c>
      <c r="C1383" t="str">
        <v>E.Putman</v>
      </c>
      <c r="D1383">
        <v>0</v>
      </c>
      <c r="E1383">
        <f>COUNTIFS(Table1[Team], A1383, Table1[Batting_Spot], B1383, Table1[Player], C1383, Table1[Last5_Flag], D1383)</f>
        <v>9</v>
      </c>
    </row>
    <row r="1384" spans="1:5" x14ac:dyDescent="0.2">
      <c r="A1384" t="str">
        <v>WVWC</v>
      </c>
      <c r="B1384">
        <v>9</v>
      </c>
      <c r="C1384" t="str">
        <v>C.Cowan</v>
      </c>
      <c r="D1384">
        <v>0</v>
      </c>
      <c r="E1384">
        <f>COUNTIFS(Table1[Team], A1384, Table1[Batting_Spot], B1384, Table1[Player], C1384, Table1[Last5_Flag], D1384)</f>
        <v>14</v>
      </c>
    </row>
    <row r="1385" spans="1:5" x14ac:dyDescent="0.2">
      <c r="A1385" t="str">
        <v>WVWC</v>
      </c>
      <c r="B1385">
        <v>0</v>
      </c>
      <c r="C1385" t="str">
        <v>M.Greene</v>
      </c>
      <c r="D1385">
        <v>0</v>
      </c>
      <c r="E1385">
        <f>COUNTIFS(Table1[Team], A1385, Table1[Batting_Spot], B1385, Table1[Player], C1385, Table1[Last5_Flag], D1385)</f>
        <v>0</v>
      </c>
    </row>
    <row r="1386" spans="1:5" x14ac:dyDescent="0.2">
      <c r="A1386" t="str">
        <v>D&amp;E</v>
      </c>
      <c r="B1386">
        <v>1</v>
      </c>
      <c r="C1386" t="str">
        <v>A.Haynes</v>
      </c>
      <c r="D1386">
        <v>0</v>
      </c>
      <c r="E1386">
        <f>COUNTIFS(Table1[Team], A1386, Table1[Batting_Spot], B1386, Table1[Player], C1386, Table1[Last5_Flag], D1386)</f>
        <v>13</v>
      </c>
    </row>
    <row r="1387" spans="1:5" x14ac:dyDescent="0.2">
      <c r="A1387" t="str">
        <v>D&amp;E</v>
      </c>
      <c r="B1387">
        <v>2</v>
      </c>
      <c r="C1387" t="str">
        <v>G.Wessling</v>
      </c>
      <c r="D1387">
        <v>0</v>
      </c>
      <c r="E1387">
        <f>COUNTIFS(Table1[Team], A1387, Table1[Batting_Spot], B1387, Table1[Player], C1387, Table1[Last5_Flag], D1387)</f>
        <v>9</v>
      </c>
    </row>
    <row r="1388" spans="1:5" x14ac:dyDescent="0.2">
      <c r="A1388" t="str">
        <v>D&amp;E</v>
      </c>
      <c r="B1388">
        <v>2</v>
      </c>
      <c r="C1388" t="str">
        <v>S.Mangiameli</v>
      </c>
      <c r="D1388">
        <v>0</v>
      </c>
      <c r="E1388">
        <f>COUNTIFS(Table1[Team], A1388, Table1[Batting_Spot], B1388, Table1[Player], C1388, Table1[Last5_Flag], D1388)</f>
        <v>1</v>
      </c>
    </row>
    <row r="1389" spans="1:5" x14ac:dyDescent="0.2">
      <c r="A1389" t="str">
        <v>D&amp;E</v>
      </c>
      <c r="B1389">
        <v>3</v>
      </c>
      <c r="C1389" t="str">
        <v>A.Higgins</v>
      </c>
      <c r="D1389">
        <v>0</v>
      </c>
      <c r="E1389">
        <f>COUNTIFS(Table1[Team], A1389, Table1[Batting_Spot], B1389, Table1[Player], C1389, Table1[Last5_Flag], D1389)</f>
        <v>4</v>
      </c>
    </row>
    <row r="1390" spans="1:5" x14ac:dyDescent="0.2">
      <c r="A1390" t="str">
        <v>D&amp;E</v>
      </c>
      <c r="B1390">
        <v>4</v>
      </c>
      <c r="C1390" t="str">
        <v>A.Zapach</v>
      </c>
      <c r="D1390">
        <v>0</v>
      </c>
      <c r="E1390">
        <f>COUNTIFS(Table1[Team], A1390, Table1[Batting_Spot], B1390, Table1[Player], C1390, Table1[Last5_Flag], D1390)</f>
        <v>4</v>
      </c>
    </row>
    <row r="1391" spans="1:5" x14ac:dyDescent="0.2">
      <c r="A1391" t="str">
        <v>D&amp;E</v>
      </c>
      <c r="B1391">
        <v>0</v>
      </c>
      <c r="C1391" t="str">
        <v>M.Ledesma</v>
      </c>
      <c r="D1391">
        <v>0</v>
      </c>
      <c r="E1391">
        <f>COUNTIFS(Table1[Team], A1391, Table1[Batting_Spot], B1391, Table1[Player], C1391, Table1[Last5_Flag], D1391)</f>
        <v>0</v>
      </c>
    </row>
    <row r="1392" spans="1:5" x14ac:dyDescent="0.2">
      <c r="A1392" t="str">
        <v>D&amp;E</v>
      </c>
      <c r="B1392">
        <v>5</v>
      </c>
      <c r="C1392" t="str">
        <v>T.Fleming</v>
      </c>
      <c r="D1392">
        <v>0</v>
      </c>
      <c r="E1392">
        <f>COUNTIFS(Table1[Team], A1392, Table1[Batting_Spot], B1392, Table1[Player], C1392, Table1[Last5_Flag], D1392)</f>
        <v>10</v>
      </c>
    </row>
    <row r="1393" spans="1:5" x14ac:dyDescent="0.2">
      <c r="A1393" t="str">
        <v>D&amp;E</v>
      </c>
      <c r="B1393">
        <v>6</v>
      </c>
      <c r="C1393" t="str">
        <v>L.Ruiz-Rubio</v>
      </c>
      <c r="D1393">
        <v>0</v>
      </c>
      <c r="E1393">
        <f>COUNTIFS(Table1[Team], A1393, Table1[Batting_Spot], B1393, Table1[Player], C1393, Table1[Last5_Flag], D1393)</f>
        <v>2</v>
      </c>
    </row>
    <row r="1394" spans="1:5" x14ac:dyDescent="0.2">
      <c r="A1394" t="str">
        <v>D&amp;E</v>
      </c>
      <c r="B1394">
        <v>7</v>
      </c>
      <c r="C1394" t="str">
        <v>S.Jarvis</v>
      </c>
      <c r="D1394">
        <v>0</v>
      </c>
      <c r="E1394">
        <f>COUNTIFS(Table1[Team], A1394, Table1[Batting_Spot], B1394, Table1[Player], C1394, Table1[Last5_Flag], D1394)</f>
        <v>2</v>
      </c>
    </row>
    <row r="1395" spans="1:5" x14ac:dyDescent="0.2">
      <c r="A1395" t="str">
        <v>D&amp;E</v>
      </c>
      <c r="B1395">
        <v>0</v>
      </c>
      <c r="C1395" t="str">
        <v>K.Tellings</v>
      </c>
      <c r="D1395">
        <v>0</v>
      </c>
      <c r="E1395">
        <f>COUNTIFS(Table1[Team], A1395, Table1[Batting_Spot], B1395, Table1[Player], C1395, Table1[Last5_Flag], D1395)</f>
        <v>0</v>
      </c>
    </row>
    <row r="1396" spans="1:5" x14ac:dyDescent="0.2">
      <c r="A1396" t="str">
        <v>D&amp;E</v>
      </c>
      <c r="B1396">
        <v>8</v>
      </c>
      <c r="C1396" t="str">
        <v>M.Henkle</v>
      </c>
      <c r="D1396">
        <v>0</v>
      </c>
      <c r="E1396">
        <f>COUNTIFS(Table1[Team], A1396, Table1[Batting_Spot], B1396, Table1[Player], C1396, Table1[Last5_Flag], D1396)</f>
        <v>1</v>
      </c>
    </row>
    <row r="1397" spans="1:5" x14ac:dyDescent="0.2">
      <c r="A1397" t="str">
        <v>D&amp;E</v>
      </c>
      <c r="B1397">
        <v>9</v>
      </c>
      <c r="C1397" t="str">
        <v>M.Smith</v>
      </c>
      <c r="D1397">
        <v>0</v>
      </c>
      <c r="E1397">
        <f>COUNTIFS(Table1[Team], A1397, Table1[Batting_Spot], B1397, Table1[Player], C1397, Table1[Last5_Flag], D1397)</f>
        <v>12</v>
      </c>
    </row>
    <row r="1398" spans="1:5" x14ac:dyDescent="0.2">
      <c r="A1398" t="str">
        <v>D&amp;E</v>
      </c>
      <c r="B1398">
        <v>0</v>
      </c>
      <c r="C1398" t="str">
        <v>C.Warfield</v>
      </c>
      <c r="D1398">
        <v>0</v>
      </c>
      <c r="E1398">
        <f>COUNTIFS(Table1[Team], A1398, Table1[Batting_Spot], B1398, Table1[Player], C1398, Table1[Last5_Flag], D1398)</f>
        <v>0</v>
      </c>
    </row>
    <row r="1399" spans="1:5" x14ac:dyDescent="0.2">
      <c r="A1399" t="str">
        <v>UC</v>
      </c>
      <c r="B1399">
        <v>1</v>
      </c>
      <c r="C1399" t="str">
        <v>E.Zucchero</v>
      </c>
      <c r="D1399">
        <v>0</v>
      </c>
      <c r="E1399">
        <f>COUNTIFS(Table1[Team], A1399, Table1[Batting_Spot], B1399, Table1[Player], C1399, Table1[Last5_Flag], D1399)</f>
        <v>27</v>
      </c>
    </row>
    <row r="1400" spans="1:5" x14ac:dyDescent="0.2">
      <c r="A1400" t="str">
        <v>UC</v>
      </c>
      <c r="B1400">
        <v>2</v>
      </c>
      <c r="C1400" t="str">
        <v>B.Polistina</v>
      </c>
      <c r="D1400">
        <v>0</v>
      </c>
      <c r="E1400">
        <f>COUNTIFS(Table1[Team], A1400, Table1[Batting_Spot], B1400, Table1[Player], C1400, Table1[Last5_Flag], D1400)</f>
        <v>16</v>
      </c>
    </row>
    <row r="1401" spans="1:5" x14ac:dyDescent="0.2">
      <c r="A1401" t="str">
        <v>UC</v>
      </c>
      <c r="B1401">
        <v>3</v>
      </c>
      <c r="C1401" t="str">
        <v>K.Moran</v>
      </c>
      <c r="D1401">
        <v>0</v>
      </c>
      <c r="E1401">
        <f>COUNTIFS(Table1[Team], A1401, Table1[Batting_Spot], B1401, Table1[Player], C1401, Table1[Last5_Flag], D1401)</f>
        <v>16</v>
      </c>
    </row>
    <row r="1402" spans="1:5" x14ac:dyDescent="0.2">
      <c r="A1402" t="str">
        <v>UC</v>
      </c>
      <c r="B1402">
        <v>3</v>
      </c>
      <c r="C1402" t="str">
        <v>R.Wood</v>
      </c>
      <c r="D1402">
        <v>0</v>
      </c>
      <c r="E1402">
        <f>COUNTIFS(Table1[Team], A1402, Table1[Batting_Spot], B1402, Table1[Player], C1402, Table1[Last5_Flag], D1402)</f>
        <v>1</v>
      </c>
    </row>
    <row r="1403" spans="1:5" x14ac:dyDescent="0.2">
      <c r="A1403" t="str">
        <v>UC</v>
      </c>
      <c r="B1403">
        <v>4</v>
      </c>
      <c r="C1403" t="str">
        <v>T.Hodson</v>
      </c>
      <c r="D1403">
        <v>0</v>
      </c>
      <c r="E1403">
        <f>COUNTIFS(Table1[Team], A1403, Table1[Batting_Spot], B1403, Table1[Player], C1403, Table1[Last5_Flag], D1403)</f>
        <v>14</v>
      </c>
    </row>
    <row r="1404" spans="1:5" x14ac:dyDescent="0.2">
      <c r="A1404" t="str">
        <v>UC</v>
      </c>
      <c r="B1404">
        <v>5</v>
      </c>
      <c r="C1404" t="str">
        <v>C.Masters</v>
      </c>
      <c r="D1404">
        <v>0</v>
      </c>
      <c r="E1404">
        <f>COUNTIFS(Table1[Team], A1404, Table1[Batting_Spot], B1404, Table1[Player], C1404, Table1[Last5_Flag], D1404)</f>
        <v>4</v>
      </c>
    </row>
    <row r="1405" spans="1:5" x14ac:dyDescent="0.2">
      <c r="A1405" t="str">
        <v>UC</v>
      </c>
      <c r="B1405">
        <v>0</v>
      </c>
      <c r="C1405" t="str">
        <v>M.Dunman</v>
      </c>
      <c r="D1405">
        <v>0</v>
      </c>
      <c r="E1405">
        <f>COUNTIFS(Table1[Team], A1405, Table1[Batting_Spot], B1405, Table1[Player], C1405, Table1[Last5_Flag], D1405)</f>
        <v>0</v>
      </c>
    </row>
    <row r="1406" spans="1:5" x14ac:dyDescent="0.2">
      <c r="A1406" t="str">
        <v>UC</v>
      </c>
      <c r="B1406">
        <v>6</v>
      </c>
      <c r="C1406" t="str">
        <v>D.Pici</v>
      </c>
      <c r="D1406">
        <v>0</v>
      </c>
      <c r="E1406">
        <f>COUNTIFS(Table1[Team], A1406, Table1[Batting_Spot], B1406, Table1[Player], C1406, Table1[Last5_Flag], D1406)</f>
        <v>3</v>
      </c>
    </row>
    <row r="1407" spans="1:5" x14ac:dyDescent="0.2">
      <c r="A1407" t="str">
        <v>UC</v>
      </c>
      <c r="B1407">
        <v>6</v>
      </c>
      <c r="C1407" t="str">
        <v>K.Sullins</v>
      </c>
      <c r="D1407">
        <v>0</v>
      </c>
      <c r="E1407">
        <f>COUNTIFS(Table1[Team], A1407, Table1[Batting_Spot], B1407, Table1[Player], C1407, Table1[Last5_Flag], D1407)</f>
        <v>2</v>
      </c>
    </row>
    <row r="1408" spans="1:5" x14ac:dyDescent="0.2">
      <c r="A1408" t="str">
        <v>UC</v>
      </c>
      <c r="B1408">
        <v>0</v>
      </c>
      <c r="C1408" t="str">
        <v>M.Hataway</v>
      </c>
      <c r="D1408">
        <v>0</v>
      </c>
      <c r="E1408">
        <f>COUNTIFS(Table1[Team], A1408, Table1[Batting_Spot], B1408, Table1[Player], C1408, Table1[Last5_Flag], D1408)</f>
        <v>0</v>
      </c>
    </row>
    <row r="1409" spans="1:5" x14ac:dyDescent="0.2">
      <c r="A1409" t="str">
        <v>UC</v>
      </c>
      <c r="B1409">
        <v>7</v>
      </c>
      <c r="C1409" t="str">
        <v>A.Espinoza</v>
      </c>
      <c r="D1409">
        <v>0</v>
      </c>
      <c r="E1409">
        <f>COUNTIFS(Table1[Team], A1409, Table1[Batting_Spot], B1409, Table1[Player], C1409, Table1[Last5_Flag], D1409)</f>
        <v>16</v>
      </c>
    </row>
    <row r="1410" spans="1:5" x14ac:dyDescent="0.2">
      <c r="A1410" t="str">
        <v>UC</v>
      </c>
      <c r="B1410">
        <v>8</v>
      </c>
      <c r="C1410" t="str">
        <v>E.Smith</v>
      </c>
      <c r="D1410">
        <v>0</v>
      </c>
      <c r="E1410">
        <f>COUNTIFS(Table1[Team], A1410, Table1[Batting_Spot], B1410, Table1[Player], C1410, Table1[Last5_Flag], D1410)</f>
        <v>11</v>
      </c>
    </row>
    <row r="1411" spans="1:5" x14ac:dyDescent="0.2">
      <c r="A1411" t="str">
        <v>UC</v>
      </c>
      <c r="B1411">
        <v>9</v>
      </c>
      <c r="C1411" t="str">
        <v>K.Serra</v>
      </c>
      <c r="D1411">
        <v>0</v>
      </c>
      <c r="E1411">
        <f>COUNTIFS(Table1[Team], A1411, Table1[Batting_Spot], B1411, Table1[Player], C1411, Table1[Last5_Flag], D1411)</f>
        <v>12</v>
      </c>
    </row>
    <row r="1412" spans="1:5" x14ac:dyDescent="0.2">
      <c r="A1412" t="str">
        <v>UC</v>
      </c>
      <c r="B1412">
        <v>0</v>
      </c>
      <c r="C1412" t="str">
        <v>A.Mass</v>
      </c>
      <c r="D1412">
        <v>0</v>
      </c>
      <c r="E1412">
        <f>COUNTIFS(Table1[Team], A1412, Table1[Batting_Spot], B1412, Table1[Player], C1412, Table1[Last5_Flag], D1412)</f>
        <v>0</v>
      </c>
    </row>
    <row r="1413" spans="1:5" x14ac:dyDescent="0.2">
      <c r="A1413" t="str">
        <v>UC</v>
      </c>
      <c r="B1413">
        <v>1</v>
      </c>
      <c r="C1413" t="str">
        <v>E.Zucchero</v>
      </c>
      <c r="D1413">
        <v>0</v>
      </c>
      <c r="E1413">
        <f>COUNTIFS(Table1[Team], A1413, Table1[Batting_Spot], B1413, Table1[Player], C1413, Table1[Last5_Flag], D1413)</f>
        <v>27</v>
      </c>
    </row>
    <row r="1414" spans="1:5" x14ac:dyDescent="0.2">
      <c r="A1414" t="str">
        <v>UC</v>
      </c>
      <c r="B1414">
        <v>2</v>
      </c>
      <c r="C1414" t="str">
        <v>B.Polistina</v>
      </c>
      <c r="D1414">
        <v>0</v>
      </c>
      <c r="E1414">
        <f>COUNTIFS(Table1[Team], A1414, Table1[Batting_Spot], B1414, Table1[Player], C1414, Table1[Last5_Flag], D1414)</f>
        <v>16</v>
      </c>
    </row>
    <row r="1415" spans="1:5" x14ac:dyDescent="0.2">
      <c r="A1415" t="str">
        <v>UC</v>
      </c>
      <c r="B1415">
        <v>3</v>
      </c>
      <c r="C1415" t="str">
        <v>K.Moran</v>
      </c>
      <c r="D1415">
        <v>0</v>
      </c>
      <c r="E1415">
        <f>COUNTIFS(Table1[Team], A1415, Table1[Batting_Spot], B1415, Table1[Player], C1415, Table1[Last5_Flag], D1415)</f>
        <v>16</v>
      </c>
    </row>
    <row r="1416" spans="1:5" x14ac:dyDescent="0.2">
      <c r="A1416" t="str">
        <v>UC</v>
      </c>
      <c r="B1416">
        <v>4</v>
      </c>
      <c r="C1416" t="str">
        <v>T.Hodson</v>
      </c>
      <c r="D1416">
        <v>0</v>
      </c>
      <c r="E1416">
        <f>COUNTIFS(Table1[Team], A1416, Table1[Batting_Spot], B1416, Table1[Player], C1416, Table1[Last5_Flag], D1416)</f>
        <v>14</v>
      </c>
    </row>
    <row r="1417" spans="1:5" x14ac:dyDescent="0.2">
      <c r="A1417" t="str">
        <v>UC</v>
      </c>
      <c r="B1417">
        <v>5</v>
      </c>
      <c r="C1417" t="str">
        <v>C.Masters</v>
      </c>
      <c r="D1417">
        <v>0</v>
      </c>
      <c r="E1417">
        <f>COUNTIFS(Table1[Team], A1417, Table1[Batting_Spot], B1417, Table1[Player], C1417, Table1[Last5_Flag], D1417)</f>
        <v>4</v>
      </c>
    </row>
    <row r="1418" spans="1:5" x14ac:dyDescent="0.2">
      <c r="A1418" t="str">
        <v>UC</v>
      </c>
      <c r="B1418">
        <v>6</v>
      </c>
      <c r="C1418" t="str">
        <v>R.Wood</v>
      </c>
      <c r="D1418">
        <v>0</v>
      </c>
      <c r="E1418">
        <f>COUNTIFS(Table1[Team], A1418, Table1[Batting_Spot], B1418, Table1[Player], C1418, Table1[Last5_Flag], D1418)</f>
        <v>3</v>
      </c>
    </row>
    <row r="1419" spans="1:5" x14ac:dyDescent="0.2">
      <c r="A1419" t="str">
        <v>UC</v>
      </c>
      <c r="B1419">
        <v>7</v>
      </c>
      <c r="C1419" t="str">
        <v>A.Espinoza</v>
      </c>
      <c r="D1419">
        <v>0</v>
      </c>
      <c r="E1419">
        <f>COUNTIFS(Table1[Team], A1419, Table1[Batting_Spot], B1419, Table1[Player], C1419, Table1[Last5_Flag], D1419)</f>
        <v>16</v>
      </c>
    </row>
    <row r="1420" spans="1:5" x14ac:dyDescent="0.2">
      <c r="A1420" t="str">
        <v>UC</v>
      </c>
      <c r="B1420">
        <v>8</v>
      </c>
      <c r="C1420" t="str">
        <v>M.Hataway</v>
      </c>
      <c r="D1420">
        <v>0</v>
      </c>
      <c r="E1420">
        <f>COUNTIFS(Table1[Team], A1420, Table1[Batting_Spot], B1420, Table1[Player], C1420, Table1[Last5_Flag], D1420)</f>
        <v>10</v>
      </c>
    </row>
    <row r="1421" spans="1:5" x14ac:dyDescent="0.2">
      <c r="A1421" t="str">
        <v>UC</v>
      </c>
      <c r="B1421">
        <v>9</v>
      </c>
      <c r="C1421" t="str">
        <v>K.Serra</v>
      </c>
      <c r="D1421">
        <v>0</v>
      </c>
      <c r="E1421">
        <f>COUNTIFS(Table1[Team], A1421, Table1[Batting_Spot], B1421, Table1[Player], C1421, Table1[Last5_Flag], D1421)</f>
        <v>12</v>
      </c>
    </row>
    <row r="1422" spans="1:5" x14ac:dyDescent="0.2">
      <c r="A1422" t="str">
        <v>D&amp;E</v>
      </c>
      <c r="B1422">
        <v>1</v>
      </c>
      <c r="C1422" t="str">
        <v>I.Thomas</v>
      </c>
      <c r="D1422">
        <v>0</v>
      </c>
      <c r="E1422">
        <f>COUNTIFS(Table1[Team], A1422, Table1[Batting_Spot], B1422, Table1[Player], C1422, Table1[Last5_Flag], D1422)</f>
        <v>2</v>
      </c>
    </row>
    <row r="1423" spans="1:5" x14ac:dyDescent="0.2">
      <c r="A1423" t="str">
        <v>D&amp;E</v>
      </c>
      <c r="B1423">
        <v>2</v>
      </c>
      <c r="C1423" t="str">
        <v>T.Fleming</v>
      </c>
      <c r="D1423">
        <v>0</v>
      </c>
      <c r="E1423">
        <f>COUNTIFS(Table1[Team], A1423, Table1[Batting_Spot], B1423, Table1[Player], C1423, Table1[Last5_Flag], D1423)</f>
        <v>4</v>
      </c>
    </row>
    <row r="1424" spans="1:5" x14ac:dyDescent="0.2">
      <c r="A1424" t="str">
        <v>D&amp;E</v>
      </c>
      <c r="B1424">
        <v>3</v>
      </c>
      <c r="C1424" t="str">
        <v>A.Higgins</v>
      </c>
      <c r="D1424">
        <v>0</v>
      </c>
      <c r="E1424">
        <f>COUNTIFS(Table1[Team], A1424, Table1[Batting_Spot], B1424, Table1[Player], C1424, Table1[Last5_Flag], D1424)</f>
        <v>4</v>
      </c>
    </row>
    <row r="1425" spans="1:5" x14ac:dyDescent="0.2">
      <c r="A1425" t="str">
        <v>D&amp;E</v>
      </c>
      <c r="B1425">
        <v>0</v>
      </c>
      <c r="C1425" t="str">
        <v>K.England</v>
      </c>
      <c r="D1425">
        <v>0</v>
      </c>
      <c r="E1425">
        <f>COUNTIFS(Table1[Team], A1425, Table1[Batting_Spot], B1425, Table1[Player], C1425, Table1[Last5_Flag], D1425)</f>
        <v>0</v>
      </c>
    </row>
    <row r="1426" spans="1:5" x14ac:dyDescent="0.2">
      <c r="A1426" t="str">
        <v>D&amp;E</v>
      </c>
      <c r="B1426">
        <v>4</v>
      </c>
      <c r="C1426" t="str">
        <v>A.Zapach</v>
      </c>
      <c r="D1426">
        <v>0</v>
      </c>
      <c r="E1426">
        <f>COUNTIFS(Table1[Team], A1426, Table1[Batting_Spot], B1426, Table1[Player], C1426, Table1[Last5_Flag], D1426)</f>
        <v>4</v>
      </c>
    </row>
    <row r="1427" spans="1:5" x14ac:dyDescent="0.2">
      <c r="A1427" t="str">
        <v>D&amp;E</v>
      </c>
      <c r="B1427">
        <v>5</v>
      </c>
      <c r="C1427" t="str">
        <v>A.Haynes</v>
      </c>
      <c r="D1427">
        <v>0</v>
      </c>
      <c r="E1427">
        <f>COUNTIFS(Table1[Team], A1427, Table1[Batting_Spot], B1427, Table1[Player], C1427, Table1[Last5_Flag], D1427)</f>
        <v>1</v>
      </c>
    </row>
    <row r="1428" spans="1:5" x14ac:dyDescent="0.2">
      <c r="A1428" t="str">
        <v>D&amp;E</v>
      </c>
      <c r="B1428">
        <v>6</v>
      </c>
      <c r="C1428" t="str">
        <v>M.Henkle</v>
      </c>
      <c r="D1428">
        <v>0</v>
      </c>
      <c r="E1428">
        <f>COUNTIFS(Table1[Team], A1428, Table1[Batting_Spot], B1428, Table1[Player], C1428, Table1[Last5_Flag], D1428)</f>
        <v>9</v>
      </c>
    </row>
    <row r="1429" spans="1:5" x14ac:dyDescent="0.2">
      <c r="A1429" t="str">
        <v>D&amp;E</v>
      </c>
      <c r="B1429">
        <v>7</v>
      </c>
      <c r="C1429" t="str">
        <v>G.Wessling</v>
      </c>
      <c r="D1429">
        <v>0</v>
      </c>
      <c r="E1429">
        <f>COUNTIFS(Table1[Team], A1429, Table1[Batting_Spot], B1429, Table1[Player], C1429, Table1[Last5_Flag], D1429)</f>
        <v>1</v>
      </c>
    </row>
    <row r="1430" spans="1:5" x14ac:dyDescent="0.2">
      <c r="A1430" t="str">
        <v>D&amp;E</v>
      </c>
      <c r="B1430">
        <v>8</v>
      </c>
      <c r="C1430" t="str">
        <v>C.Warfield</v>
      </c>
      <c r="D1430">
        <v>0</v>
      </c>
      <c r="E1430">
        <f>COUNTIFS(Table1[Team], A1430, Table1[Batting_Spot], B1430, Table1[Player], C1430, Table1[Last5_Flag], D1430)</f>
        <v>4</v>
      </c>
    </row>
    <row r="1431" spans="1:5" x14ac:dyDescent="0.2">
      <c r="A1431" t="str">
        <v>D&amp;E</v>
      </c>
      <c r="B1431">
        <v>8</v>
      </c>
      <c r="C1431" t="str">
        <v>A.Belcher</v>
      </c>
      <c r="D1431">
        <v>0</v>
      </c>
      <c r="E1431">
        <f>COUNTIFS(Table1[Team], A1431, Table1[Batting_Spot], B1431, Table1[Player], C1431, Table1[Last5_Flag], D1431)</f>
        <v>4</v>
      </c>
    </row>
    <row r="1432" spans="1:5" x14ac:dyDescent="0.2">
      <c r="A1432" t="str">
        <v>D&amp;E</v>
      </c>
      <c r="B1432">
        <v>9</v>
      </c>
      <c r="C1432" t="str">
        <v>M.Smith</v>
      </c>
      <c r="D1432">
        <v>0</v>
      </c>
      <c r="E1432">
        <f>COUNTIFS(Table1[Team], A1432, Table1[Batting_Spot], B1432, Table1[Player], C1432, Table1[Last5_Flag], D1432)</f>
        <v>12</v>
      </c>
    </row>
    <row r="1433" spans="1:5" x14ac:dyDescent="0.2">
      <c r="A1433" t="str">
        <v>D&amp;E</v>
      </c>
      <c r="B1433">
        <v>9</v>
      </c>
      <c r="C1433" t="str">
        <v>S.Mangiameli</v>
      </c>
      <c r="D1433">
        <v>0</v>
      </c>
      <c r="E1433">
        <f>COUNTIFS(Table1[Team], A1433, Table1[Batting_Spot], B1433, Table1[Player], C1433, Table1[Last5_Flag], D1433)</f>
        <v>1</v>
      </c>
    </row>
    <row r="1434" spans="1:5" x14ac:dyDescent="0.2">
      <c r="A1434" t="str">
        <v>D&amp;E</v>
      </c>
      <c r="B1434">
        <v>0</v>
      </c>
      <c r="C1434" t="str">
        <v>S.Kneeland</v>
      </c>
      <c r="D1434">
        <v>0</v>
      </c>
      <c r="E1434">
        <f>COUNTIFS(Table1[Team], A1434, Table1[Batting_Spot], B1434, Table1[Player], C1434, Table1[Last5_Flag], D1434)</f>
        <v>0</v>
      </c>
    </row>
    <row r="1435" spans="1:5" x14ac:dyDescent="0.2">
      <c r="A1435" t="str">
        <v>D&amp;E</v>
      </c>
      <c r="B1435">
        <v>0</v>
      </c>
      <c r="C1435" t="str">
        <v>K.Tellings</v>
      </c>
      <c r="D1435">
        <v>0</v>
      </c>
      <c r="E1435">
        <f>COUNTIFS(Table1[Team], A1435, Table1[Batting_Spot], B1435, Table1[Player], C1435, Table1[Last5_Flag], D1435)</f>
        <v>0</v>
      </c>
    </row>
    <row r="1436" spans="1:5" x14ac:dyDescent="0.2">
      <c r="A1436" t="str">
        <v>Wheeling</v>
      </c>
      <c r="B1436">
        <v>1</v>
      </c>
      <c r="C1436" t="str">
        <v>K.Warrix</v>
      </c>
      <c r="D1436">
        <v>0</v>
      </c>
      <c r="E1436">
        <f>COUNTIFS(Table1[Team], A1436, Table1[Batting_Spot], B1436, Table1[Player], C1436, Table1[Last5_Flag], D1436)</f>
        <v>12</v>
      </c>
    </row>
    <row r="1437" spans="1:5" x14ac:dyDescent="0.2">
      <c r="A1437" t="str">
        <v>Wheeling</v>
      </c>
      <c r="B1437">
        <v>2</v>
      </c>
      <c r="C1437" t="str">
        <v>M.Burns</v>
      </c>
      <c r="D1437">
        <v>0</v>
      </c>
      <c r="E1437">
        <f>COUNTIFS(Table1[Team], A1437, Table1[Batting_Spot], B1437, Table1[Player], C1437, Table1[Last5_Flag], D1437)</f>
        <v>10</v>
      </c>
    </row>
    <row r="1438" spans="1:5" x14ac:dyDescent="0.2">
      <c r="A1438" t="str">
        <v>Wheeling</v>
      </c>
      <c r="B1438">
        <v>0</v>
      </c>
      <c r="C1438" t="str">
        <v>A.Kresak</v>
      </c>
      <c r="D1438">
        <v>0</v>
      </c>
      <c r="E1438">
        <f>COUNTIFS(Table1[Team], A1438, Table1[Batting_Spot], B1438, Table1[Player], C1438, Table1[Last5_Flag], D1438)</f>
        <v>0</v>
      </c>
    </row>
    <row r="1439" spans="1:5" x14ac:dyDescent="0.2">
      <c r="A1439" t="str">
        <v>Wheeling</v>
      </c>
      <c r="B1439">
        <v>3</v>
      </c>
      <c r="C1439" t="str">
        <v>D.Carrillo</v>
      </c>
      <c r="D1439">
        <v>0</v>
      </c>
      <c r="E1439">
        <f>COUNTIFS(Table1[Team], A1439, Table1[Batting_Spot], B1439, Table1[Player], C1439, Table1[Last5_Flag], D1439)</f>
        <v>1</v>
      </c>
    </row>
    <row r="1440" spans="1:5" x14ac:dyDescent="0.2">
      <c r="A1440" t="str">
        <v>Wheeling</v>
      </c>
      <c r="B1440">
        <v>4</v>
      </c>
      <c r="C1440" t="str">
        <v>G.Mummery</v>
      </c>
      <c r="D1440">
        <v>0</v>
      </c>
      <c r="E1440">
        <f>COUNTIFS(Table1[Team], A1440, Table1[Batting_Spot], B1440, Table1[Player], C1440, Table1[Last5_Flag], D1440)</f>
        <v>1</v>
      </c>
    </row>
    <row r="1441" spans="1:5" x14ac:dyDescent="0.2">
      <c r="A1441" t="str">
        <v>Wheeling</v>
      </c>
      <c r="B1441">
        <v>5</v>
      </c>
      <c r="C1441" t="str">
        <v>K.Shields</v>
      </c>
      <c r="D1441">
        <v>0</v>
      </c>
      <c r="E1441">
        <f>COUNTIFS(Table1[Team], A1441, Table1[Batting_Spot], B1441, Table1[Player], C1441, Table1[Last5_Flag], D1441)</f>
        <v>2</v>
      </c>
    </row>
    <row r="1442" spans="1:5" x14ac:dyDescent="0.2">
      <c r="A1442" t="str">
        <v>Wheeling</v>
      </c>
      <c r="B1442">
        <v>6</v>
      </c>
      <c r="C1442" t="str">
        <v>P.Villarreal</v>
      </c>
      <c r="D1442">
        <v>0</v>
      </c>
      <c r="E1442">
        <f>COUNTIFS(Table1[Team], A1442, Table1[Batting_Spot], B1442, Table1[Player], C1442, Table1[Last5_Flag], D1442)</f>
        <v>3</v>
      </c>
    </row>
    <row r="1443" spans="1:5" x14ac:dyDescent="0.2">
      <c r="A1443" t="str">
        <v>Wheeling</v>
      </c>
      <c r="B1443">
        <v>7</v>
      </c>
      <c r="C1443" t="str">
        <v>R.Pearlman</v>
      </c>
      <c r="D1443">
        <v>0</v>
      </c>
      <c r="E1443">
        <f>COUNTIFS(Table1[Team], A1443, Table1[Batting_Spot], B1443, Table1[Player], C1443, Table1[Last5_Flag], D1443)</f>
        <v>2</v>
      </c>
    </row>
    <row r="1444" spans="1:5" x14ac:dyDescent="0.2">
      <c r="A1444" t="str">
        <v>Wheeling</v>
      </c>
      <c r="B1444">
        <v>8</v>
      </c>
      <c r="C1444" t="str">
        <v>R.Casassa</v>
      </c>
      <c r="D1444">
        <v>0</v>
      </c>
      <c r="E1444">
        <f>COUNTIFS(Table1[Team], A1444, Table1[Batting_Spot], B1444, Table1[Player], C1444, Table1[Last5_Flag], D1444)</f>
        <v>1</v>
      </c>
    </row>
    <row r="1445" spans="1:5" x14ac:dyDescent="0.2">
      <c r="A1445" t="str">
        <v>Wheeling</v>
      </c>
      <c r="B1445">
        <v>8</v>
      </c>
      <c r="C1445" t="str">
        <v>T.Walsh</v>
      </c>
      <c r="D1445">
        <v>0</v>
      </c>
      <c r="E1445">
        <f>COUNTIFS(Table1[Team], A1445, Table1[Batting_Spot], B1445, Table1[Player], C1445, Table1[Last5_Flag], D1445)</f>
        <v>1</v>
      </c>
    </row>
    <row r="1446" spans="1:5" x14ac:dyDescent="0.2">
      <c r="A1446" t="str">
        <v>Wheeling</v>
      </c>
      <c r="B1446">
        <v>9</v>
      </c>
      <c r="C1446" t="str">
        <v>M.Holp</v>
      </c>
      <c r="D1446">
        <v>0</v>
      </c>
      <c r="E1446">
        <f>COUNTIFS(Table1[Team], A1446, Table1[Batting_Spot], B1446, Table1[Player], C1446, Table1[Last5_Flag], D1446)</f>
        <v>13</v>
      </c>
    </row>
    <row r="1447" spans="1:5" x14ac:dyDescent="0.2">
      <c r="A1447" t="str">
        <v>Wheeling</v>
      </c>
      <c r="B1447">
        <v>0</v>
      </c>
      <c r="C1447" t="str">
        <v>M.Clark</v>
      </c>
      <c r="D1447">
        <v>0</v>
      </c>
      <c r="E1447">
        <f>COUNTIFS(Table1[Team], A1447, Table1[Batting_Spot], B1447, Table1[Player], C1447, Table1[Last5_Flag], D1447)</f>
        <v>0</v>
      </c>
    </row>
    <row r="1448" spans="1:5" x14ac:dyDescent="0.2">
      <c r="A1448" t="str">
        <v>Wheeling</v>
      </c>
      <c r="B1448">
        <v>1</v>
      </c>
      <c r="C1448" t="str">
        <v>K.Warrix</v>
      </c>
      <c r="D1448">
        <v>0</v>
      </c>
      <c r="E1448">
        <f>COUNTIFS(Table1[Team], A1448, Table1[Batting_Spot], B1448, Table1[Player], C1448, Table1[Last5_Flag], D1448)</f>
        <v>12</v>
      </c>
    </row>
    <row r="1449" spans="1:5" x14ac:dyDescent="0.2">
      <c r="A1449" t="str">
        <v>Wheeling</v>
      </c>
      <c r="B1449">
        <v>2</v>
      </c>
      <c r="C1449" t="str">
        <v>M.Burns</v>
      </c>
      <c r="D1449">
        <v>0</v>
      </c>
      <c r="E1449">
        <f>COUNTIFS(Table1[Team], A1449, Table1[Batting_Spot], B1449, Table1[Player], C1449, Table1[Last5_Flag], D1449)</f>
        <v>10</v>
      </c>
    </row>
    <row r="1450" spans="1:5" x14ac:dyDescent="0.2">
      <c r="A1450" t="str">
        <v>Wheeling</v>
      </c>
      <c r="B1450">
        <v>3</v>
      </c>
      <c r="C1450" t="str">
        <v>B.Sanders</v>
      </c>
      <c r="D1450">
        <v>0</v>
      </c>
      <c r="E1450">
        <f>COUNTIFS(Table1[Team], A1450, Table1[Batting_Spot], B1450, Table1[Player], C1450, Table1[Last5_Flag], D1450)</f>
        <v>5</v>
      </c>
    </row>
    <row r="1451" spans="1:5" x14ac:dyDescent="0.2">
      <c r="A1451" t="str">
        <v>Wheeling</v>
      </c>
      <c r="B1451">
        <v>4</v>
      </c>
      <c r="C1451" t="str">
        <v>E.Troxel</v>
      </c>
      <c r="D1451">
        <v>0</v>
      </c>
      <c r="E1451">
        <f>COUNTIFS(Table1[Team], A1451, Table1[Batting_Spot], B1451, Table1[Player], C1451, Table1[Last5_Flag], D1451)</f>
        <v>2</v>
      </c>
    </row>
    <row r="1452" spans="1:5" x14ac:dyDescent="0.2">
      <c r="A1452" t="str">
        <v>Wheeling</v>
      </c>
      <c r="B1452">
        <v>4</v>
      </c>
      <c r="C1452" t="str">
        <v>D.Carrillo</v>
      </c>
      <c r="D1452">
        <v>0</v>
      </c>
      <c r="E1452">
        <f>COUNTIFS(Table1[Team], A1452, Table1[Batting_Spot], B1452, Table1[Player], C1452, Table1[Last5_Flag], D1452)</f>
        <v>2</v>
      </c>
    </row>
    <row r="1453" spans="1:5" x14ac:dyDescent="0.2">
      <c r="A1453" t="str">
        <v>Wheeling</v>
      </c>
      <c r="B1453">
        <v>5</v>
      </c>
      <c r="C1453" t="str">
        <v>G.Mummery</v>
      </c>
      <c r="D1453">
        <v>0</v>
      </c>
      <c r="E1453">
        <f>COUNTIFS(Table1[Team], A1453, Table1[Batting_Spot], B1453, Table1[Player], C1453, Table1[Last5_Flag], D1453)</f>
        <v>3</v>
      </c>
    </row>
    <row r="1454" spans="1:5" x14ac:dyDescent="0.2">
      <c r="A1454" t="str">
        <v>Wheeling</v>
      </c>
      <c r="B1454">
        <v>6</v>
      </c>
      <c r="C1454" t="str">
        <v>E.Blackie</v>
      </c>
      <c r="D1454">
        <v>0</v>
      </c>
      <c r="E1454">
        <f>COUNTIFS(Table1[Team], A1454, Table1[Batting_Spot], B1454, Table1[Player], C1454, Table1[Last5_Flag], D1454)</f>
        <v>2</v>
      </c>
    </row>
    <row r="1455" spans="1:5" x14ac:dyDescent="0.2">
      <c r="A1455" t="str">
        <v>Wheeling</v>
      </c>
      <c r="B1455">
        <v>6</v>
      </c>
      <c r="C1455" t="str">
        <v>M.Clark</v>
      </c>
      <c r="D1455">
        <v>0</v>
      </c>
      <c r="E1455">
        <f>COUNTIFS(Table1[Team], A1455, Table1[Batting_Spot], B1455, Table1[Player], C1455, Table1[Last5_Flag], D1455)</f>
        <v>2</v>
      </c>
    </row>
    <row r="1456" spans="1:5" x14ac:dyDescent="0.2">
      <c r="A1456" t="str">
        <v>Wheeling</v>
      </c>
      <c r="B1456">
        <v>6</v>
      </c>
      <c r="C1456" t="str">
        <v>M.Harrison</v>
      </c>
      <c r="D1456">
        <v>0</v>
      </c>
      <c r="E1456">
        <f>COUNTIFS(Table1[Team], A1456, Table1[Batting_Spot], B1456, Table1[Player], C1456, Table1[Last5_Flag], D1456)</f>
        <v>3</v>
      </c>
    </row>
    <row r="1457" spans="1:5" x14ac:dyDescent="0.2">
      <c r="A1457" t="str">
        <v>Wheeling</v>
      </c>
      <c r="B1457">
        <v>7</v>
      </c>
      <c r="C1457" t="str">
        <v>A.Kresak</v>
      </c>
      <c r="D1457">
        <v>0</v>
      </c>
      <c r="E1457">
        <f>COUNTIFS(Table1[Team], A1457, Table1[Batting_Spot], B1457, Table1[Player], C1457, Table1[Last5_Flag], D1457)</f>
        <v>2</v>
      </c>
    </row>
    <row r="1458" spans="1:5" x14ac:dyDescent="0.2">
      <c r="A1458" t="str">
        <v>Wheeling</v>
      </c>
      <c r="B1458">
        <v>7</v>
      </c>
      <c r="C1458" t="str">
        <v>M.Kay</v>
      </c>
      <c r="D1458">
        <v>0</v>
      </c>
      <c r="E1458">
        <f>COUNTIFS(Table1[Team], A1458, Table1[Batting_Spot], B1458, Table1[Player], C1458, Table1[Last5_Flag], D1458)</f>
        <v>3</v>
      </c>
    </row>
    <row r="1459" spans="1:5" x14ac:dyDescent="0.2">
      <c r="A1459" t="str">
        <v>Wheeling</v>
      </c>
      <c r="B1459">
        <v>7</v>
      </c>
      <c r="C1459" t="str">
        <v>M.Rodriguez</v>
      </c>
      <c r="D1459">
        <v>0</v>
      </c>
      <c r="E1459">
        <f>COUNTIFS(Table1[Team], A1459, Table1[Batting_Spot], B1459, Table1[Player], C1459, Table1[Last5_Flag], D1459)</f>
        <v>2</v>
      </c>
    </row>
    <row r="1460" spans="1:5" x14ac:dyDescent="0.2">
      <c r="A1460" t="str">
        <v>Wheeling</v>
      </c>
      <c r="B1460">
        <v>8</v>
      </c>
      <c r="C1460" t="str">
        <v>P.Villarreal</v>
      </c>
      <c r="D1460">
        <v>0</v>
      </c>
      <c r="E1460">
        <f>COUNTIFS(Table1[Team], A1460, Table1[Batting_Spot], B1460, Table1[Player], C1460, Table1[Last5_Flag], D1460)</f>
        <v>6</v>
      </c>
    </row>
    <row r="1461" spans="1:5" x14ac:dyDescent="0.2">
      <c r="A1461" t="str">
        <v>Wheeling</v>
      </c>
      <c r="B1461">
        <v>0</v>
      </c>
      <c r="C1461" t="str">
        <v>T.Walsh</v>
      </c>
      <c r="D1461">
        <v>0</v>
      </c>
      <c r="E1461">
        <f>COUNTIFS(Table1[Team], A1461, Table1[Batting_Spot], B1461, Table1[Player], C1461, Table1[Last5_Flag], D1461)</f>
        <v>0</v>
      </c>
    </row>
    <row r="1462" spans="1:5" x14ac:dyDescent="0.2">
      <c r="A1462" t="str">
        <v>Wheeling</v>
      </c>
      <c r="B1462">
        <v>9</v>
      </c>
      <c r="C1462" t="str">
        <v>M.Holp</v>
      </c>
      <c r="D1462">
        <v>0</v>
      </c>
      <c r="E1462">
        <f>COUNTIFS(Table1[Team], A1462, Table1[Batting_Spot], B1462, Table1[Player], C1462, Table1[Last5_Flag], D1462)</f>
        <v>13</v>
      </c>
    </row>
    <row r="1463" spans="1:5" x14ac:dyDescent="0.2">
      <c r="A1463" t="str">
        <v>Wheeling</v>
      </c>
      <c r="B1463">
        <v>9</v>
      </c>
      <c r="C1463" t="str">
        <v>R.Pearlman</v>
      </c>
      <c r="D1463">
        <v>0</v>
      </c>
      <c r="E1463">
        <f>COUNTIFS(Table1[Team], A1463, Table1[Batting_Spot], B1463, Table1[Player], C1463, Table1[Last5_Flag], D1463)</f>
        <v>1</v>
      </c>
    </row>
    <row r="1464" spans="1:5" x14ac:dyDescent="0.2">
      <c r="A1464" t="str">
        <v>Wheeling</v>
      </c>
      <c r="B1464">
        <v>0</v>
      </c>
      <c r="C1464" t="str">
        <v>R.Peters</v>
      </c>
      <c r="D1464">
        <v>0</v>
      </c>
      <c r="E1464">
        <f>COUNTIFS(Table1[Team], A1464, Table1[Batting_Spot], B1464, Table1[Player], C1464, Table1[Last5_Flag], D1464)</f>
        <v>0</v>
      </c>
    </row>
    <row r="1465" spans="1:5" x14ac:dyDescent="0.2">
      <c r="A1465" t="str">
        <v>Wheeling</v>
      </c>
      <c r="B1465">
        <v>0</v>
      </c>
      <c r="C1465" t="str">
        <v>K.Shields</v>
      </c>
      <c r="D1465">
        <v>0</v>
      </c>
      <c r="E1465">
        <f>COUNTIFS(Table1[Team], A1465, Table1[Batting_Spot], B1465, Table1[Player], C1465, Table1[Last5_Flag], D1465)</f>
        <v>0</v>
      </c>
    </row>
    <row r="1466" spans="1:5" x14ac:dyDescent="0.2">
      <c r="A1466" t="str">
        <v>UC</v>
      </c>
      <c r="B1466">
        <v>1</v>
      </c>
      <c r="C1466" t="str">
        <v>E.Zucchero</v>
      </c>
      <c r="D1466">
        <v>0</v>
      </c>
      <c r="E1466">
        <f>COUNTIFS(Table1[Team], A1466, Table1[Batting_Spot], B1466, Table1[Player], C1466, Table1[Last5_Flag], D1466)</f>
        <v>27</v>
      </c>
    </row>
    <row r="1467" spans="1:5" x14ac:dyDescent="0.2">
      <c r="A1467" t="str">
        <v>UC</v>
      </c>
      <c r="B1467">
        <v>2</v>
      </c>
      <c r="C1467" t="str">
        <v>B.Polistina</v>
      </c>
      <c r="D1467">
        <v>0</v>
      </c>
      <c r="E1467">
        <f>COUNTIFS(Table1[Team], A1467, Table1[Batting_Spot], B1467, Table1[Player], C1467, Table1[Last5_Flag], D1467)</f>
        <v>16</v>
      </c>
    </row>
    <row r="1468" spans="1:5" x14ac:dyDescent="0.2">
      <c r="A1468" t="str">
        <v>UC</v>
      </c>
      <c r="B1468">
        <v>3</v>
      </c>
      <c r="C1468" t="str">
        <v>K.Moran</v>
      </c>
      <c r="D1468">
        <v>0</v>
      </c>
      <c r="E1468">
        <f>COUNTIFS(Table1[Team], A1468, Table1[Batting_Spot], B1468, Table1[Player], C1468, Table1[Last5_Flag], D1468)</f>
        <v>16</v>
      </c>
    </row>
    <row r="1469" spans="1:5" x14ac:dyDescent="0.2">
      <c r="A1469" t="str">
        <v>UC</v>
      </c>
      <c r="B1469">
        <v>3</v>
      </c>
      <c r="C1469" t="str">
        <v>M.Oglesby</v>
      </c>
      <c r="D1469">
        <v>0</v>
      </c>
      <c r="E1469">
        <f>COUNTIFS(Table1[Team], A1469, Table1[Batting_Spot], B1469, Table1[Player], C1469, Table1[Last5_Flag], D1469)</f>
        <v>1</v>
      </c>
    </row>
    <row r="1470" spans="1:5" x14ac:dyDescent="0.2">
      <c r="A1470" t="str">
        <v>UC</v>
      </c>
      <c r="B1470">
        <v>4</v>
      </c>
      <c r="C1470" t="str">
        <v>T.Hodson</v>
      </c>
      <c r="D1470">
        <v>0</v>
      </c>
      <c r="E1470">
        <f>COUNTIFS(Table1[Team], A1470, Table1[Batting_Spot], B1470, Table1[Player], C1470, Table1[Last5_Flag], D1470)</f>
        <v>14</v>
      </c>
    </row>
    <row r="1471" spans="1:5" x14ac:dyDescent="0.2">
      <c r="A1471" t="str">
        <v>UC</v>
      </c>
      <c r="B1471">
        <v>5</v>
      </c>
      <c r="C1471" t="str">
        <v>C.Masters</v>
      </c>
      <c r="D1471">
        <v>0</v>
      </c>
      <c r="E1471">
        <f>COUNTIFS(Table1[Team], A1471, Table1[Batting_Spot], B1471, Table1[Player], C1471, Table1[Last5_Flag], D1471)</f>
        <v>4</v>
      </c>
    </row>
    <row r="1472" spans="1:5" x14ac:dyDescent="0.2">
      <c r="A1472" t="str">
        <v>UC</v>
      </c>
      <c r="B1472">
        <v>0</v>
      </c>
      <c r="C1472" t="str">
        <v>E.Smith</v>
      </c>
      <c r="D1472">
        <v>0</v>
      </c>
      <c r="E1472">
        <f>COUNTIFS(Table1[Team], A1472, Table1[Batting_Spot], B1472, Table1[Player], C1472, Table1[Last5_Flag], D1472)</f>
        <v>0</v>
      </c>
    </row>
    <row r="1473" spans="1:5" x14ac:dyDescent="0.2">
      <c r="A1473" t="str">
        <v>UC</v>
      </c>
      <c r="B1473">
        <v>6</v>
      </c>
      <c r="C1473" t="str">
        <v>K.Serra</v>
      </c>
      <c r="D1473">
        <v>0</v>
      </c>
      <c r="E1473">
        <f>COUNTIFS(Table1[Team], A1473, Table1[Batting_Spot], B1473, Table1[Player], C1473, Table1[Last5_Flag], D1473)</f>
        <v>5</v>
      </c>
    </row>
    <row r="1474" spans="1:5" x14ac:dyDescent="0.2">
      <c r="A1474" t="str">
        <v>UC</v>
      </c>
      <c r="B1474">
        <v>7</v>
      </c>
      <c r="C1474" t="str">
        <v>A.Espinoza</v>
      </c>
      <c r="D1474">
        <v>0</v>
      </c>
      <c r="E1474">
        <f>COUNTIFS(Table1[Team], A1474, Table1[Batting_Spot], B1474, Table1[Player], C1474, Table1[Last5_Flag], D1474)</f>
        <v>16</v>
      </c>
    </row>
    <row r="1475" spans="1:5" x14ac:dyDescent="0.2">
      <c r="A1475" t="str">
        <v>UC</v>
      </c>
      <c r="B1475">
        <v>7</v>
      </c>
      <c r="C1475" t="str">
        <v>C.Dunn</v>
      </c>
      <c r="D1475">
        <v>0</v>
      </c>
      <c r="E1475">
        <f>COUNTIFS(Table1[Team], A1475, Table1[Batting_Spot], B1475, Table1[Player], C1475, Table1[Last5_Flag], D1475)</f>
        <v>4</v>
      </c>
    </row>
    <row r="1476" spans="1:5" x14ac:dyDescent="0.2">
      <c r="A1476" t="str">
        <v>UC</v>
      </c>
      <c r="B1476">
        <v>8</v>
      </c>
      <c r="C1476" t="str">
        <v>M.Hataway</v>
      </c>
      <c r="D1476">
        <v>0</v>
      </c>
      <c r="E1476">
        <f>COUNTIFS(Table1[Team], A1476, Table1[Batting_Spot], B1476, Table1[Player], C1476, Table1[Last5_Flag], D1476)</f>
        <v>10</v>
      </c>
    </row>
    <row r="1477" spans="1:5" x14ac:dyDescent="0.2">
      <c r="A1477" t="str">
        <v>UC</v>
      </c>
      <c r="B1477">
        <v>9</v>
      </c>
      <c r="C1477" t="str">
        <v>A.Hurley</v>
      </c>
      <c r="D1477">
        <v>0</v>
      </c>
      <c r="E1477">
        <f>COUNTIFS(Table1[Team], A1477, Table1[Batting_Spot], B1477, Table1[Player], C1477, Table1[Last5_Flag], D1477)</f>
        <v>1</v>
      </c>
    </row>
    <row r="1478" spans="1:5" x14ac:dyDescent="0.2">
      <c r="A1478" t="str">
        <v>UC</v>
      </c>
      <c r="B1478">
        <v>9</v>
      </c>
      <c r="C1478" t="str">
        <v>R.Wood</v>
      </c>
      <c r="D1478">
        <v>0</v>
      </c>
      <c r="E1478">
        <f>COUNTIFS(Table1[Team], A1478, Table1[Batting_Spot], B1478, Table1[Player], C1478, Table1[Last5_Flag], D1478)</f>
        <v>1</v>
      </c>
    </row>
    <row r="1479" spans="1:5" x14ac:dyDescent="0.2">
      <c r="A1479" t="str">
        <v>UC</v>
      </c>
      <c r="B1479">
        <v>0</v>
      </c>
      <c r="C1479" t="str">
        <v>L.Varney</v>
      </c>
      <c r="D1479">
        <v>0</v>
      </c>
      <c r="E1479">
        <f>COUNTIFS(Table1[Team], A1479, Table1[Batting_Spot], B1479, Table1[Player], C1479, Table1[Last5_Flag], D1479)</f>
        <v>0</v>
      </c>
    </row>
    <row r="1480" spans="1:5" x14ac:dyDescent="0.2">
      <c r="A1480" t="str">
        <v>Fairmont</v>
      </c>
      <c r="B1480">
        <v>1</v>
      </c>
      <c r="C1480" t="str">
        <v>B.Hess</v>
      </c>
      <c r="D1480">
        <v>0</v>
      </c>
      <c r="E1480">
        <f>COUNTIFS(Table1[Team], A1480, Table1[Batting_Spot], B1480, Table1[Player], C1480, Table1[Last5_Flag], D1480)</f>
        <v>19</v>
      </c>
    </row>
    <row r="1481" spans="1:5" x14ac:dyDescent="0.2">
      <c r="A1481" t="str">
        <v>Fairmont</v>
      </c>
      <c r="B1481">
        <v>2</v>
      </c>
      <c r="C1481" t="str">
        <v>G.Bibb</v>
      </c>
      <c r="D1481">
        <v>0</v>
      </c>
      <c r="E1481">
        <f>COUNTIFS(Table1[Team], A1481, Table1[Batting_Spot], B1481, Table1[Player], C1481, Table1[Last5_Flag], D1481)</f>
        <v>18</v>
      </c>
    </row>
    <row r="1482" spans="1:5" x14ac:dyDescent="0.2">
      <c r="A1482" t="str">
        <v>Fairmont</v>
      </c>
      <c r="B1482">
        <v>3</v>
      </c>
      <c r="C1482" t="str">
        <v>E.Paul</v>
      </c>
      <c r="D1482">
        <v>0</v>
      </c>
      <c r="E1482">
        <f>COUNTIFS(Table1[Team], A1482, Table1[Batting_Spot], B1482, Table1[Player], C1482, Table1[Last5_Flag], D1482)</f>
        <v>19</v>
      </c>
    </row>
    <row r="1483" spans="1:5" x14ac:dyDescent="0.2">
      <c r="A1483" t="str">
        <v>Fairmont</v>
      </c>
      <c r="B1483">
        <v>4</v>
      </c>
      <c r="C1483" t="str">
        <v>A.Townsend</v>
      </c>
      <c r="D1483">
        <v>0</v>
      </c>
      <c r="E1483">
        <f>COUNTIFS(Table1[Team], A1483, Table1[Batting_Spot], B1483, Table1[Player], C1483, Table1[Last5_Flag], D1483)</f>
        <v>18</v>
      </c>
    </row>
    <row r="1484" spans="1:5" x14ac:dyDescent="0.2">
      <c r="A1484" t="str">
        <v>Fairmont</v>
      </c>
      <c r="B1484">
        <v>5</v>
      </c>
      <c r="C1484" t="str">
        <v>A.Foresha</v>
      </c>
      <c r="D1484">
        <v>0</v>
      </c>
      <c r="E1484">
        <f>COUNTIFS(Table1[Team], A1484, Table1[Batting_Spot], B1484, Table1[Player], C1484, Table1[Last5_Flag], D1484)</f>
        <v>19</v>
      </c>
    </row>
    <row r="1485" spans="1:5" x14ac:dyDescent="0.2">
      <c r="A1485" t="str">
        <v>Fairmont</v>
      </c>
      <c r="B1485">
        <v>6</v>
      </c>
      <c r="C1485" t="str">
        <v>B.Marietta</v>
      </c>
      <c r="D1485">
        <v>0</v>
      </c>
      <c r="E1485">
        <f>COUNTIFS(Table1[Team], A1485, Table1[Batting_Spot], B1485, Table1[Player], C1485, Table1[Last5_Flag], D1485)</f>
        <v>17</v>
      </c>
    </row>
    <row r="1486" spans="1:5" x14ac:dyDescent="0.2">
      <c r="A1486" t="str">
        <v>Fairmont</v>
      </c>
      <c r="B1486">
        <v>0</v>
      </c>
      <c r="C1486" t="str">
        <v>C.Crowder</v>
      </c>
      <c r="D1486">
        <v>0</v>
      </c>
      <c r="E1486">
        <f>COUNTIFS(Table1[Team], A1486, Table1[Batting_Spot], B1486, Table1[Player], C1486, Table1[Last5_Flag], D1486)</f>
        <v>0</v>
      </c>
    </row>
    <row r="1487" spans="1:5" x14ac:dyDescent="0.2">
      <c r="A1487" t="str">
        <v>Fairmont</v>
      </c>
      <c r="B1487">
        <v>7</v>
      </c>
      <c r="C1487" t="str">
        <v>G.Ramm</v>
      </c>
      <c r="D1487">
        <v>0</v>
      </c>
      <c r="E1487">
        <f>COUNTIFS(Table1[Team], A1487, Table1[Batting_Spot], B1487, Table1[Player], C1487, Table1[Last5_Flag], D1487)</f>
        <v>1</v>
      </c>
    </row>
    <row r="1488" spans="1:5" x14ac:dyDescent="0.2">
      <c r="A1488" t="str">
        <v>Fairmont</v>
      </c>
      <c r="B1488">
        <v>7</v>
      </c>
      <c r="C1488" t="str">
        <v>J.McGill</v>
      </c>
      <c r="D1488">
        <v>0</v>
      </c>
      <c r="E1488">
        <f>COUNTIFS(Table1[Team], A1488, Table1[Batting_Spot], B1488, Table1[Player], C1488, Table1[Last5_Flag], D1488)</f>
        <v>17</v>
      </c>
    </row>
    <row r="1489" spans="1:5" x14ac:dyDescent="0.2">
      <c r="A1489" t="str">
        <v>Fairmont</v>
      </c>
      <c r="B1489">
        <v>8</v>
      </c>
      <c r="C1489" t="str">
        <v>P.Matteson</v>
      </c>
      <c r="D1489">
        <v>0</v>
      </c>
      <c r="E1489">
        <f>COUNTIFS(Table1[Team], A1489, Table1[Batting_Spot], B1489, Table1[Player], C1489, Table1[Last5_Flag], D1489)</f>
        <v>12</v>
      </c>
    </row>
    <row r="1490" spans="1:5" x14ac:dyDescent="0.2">
      <c r="A1490" t="str">
        <v>Fairmont</v>
      </c>
      <c r="B1490">
        <v>8</v>
      </c>
      <c r="C1490" t="str">
        <v>A.Nordling</v>
      </c>
      <c r="D1490">
        <v>0</v>
      </c>
      <c r="E1490">
        <f>COUNTIFS(Table1[Team], A1490, Table1[Batting_Spot], B1490, Table1[Player], C1490, Table1[Last5_Flag], D1490)</f>
        <v>3</v>
      </c>
    </row>
    <row r="1491" spans="1:5" x14ac:dyDescent="0.2">
      <c r="A1491" t="str">
        <v>Fairmont</v>
      </c>
      <c r="B1491">
        <v>9</v>
      </c>
      <c r="C1491" t="str">
        <v>A.Keilholz</v>
      </c>
      <c r="D1491">
        <v>0</v>
      </c>
      <c r="E1491">
        <f>COUNTIFS(Table1[Team], A1491, Table1[Batting_Spot], B1491, Table1[Player], C1491, Table1[Last5_Flag], D1491)</f>
        <v>19</v>
      </c>
    </row>
    <row r="1492" spans="1:5" x14ac:dyDescent="0.2">
      <c r="A1492" t="str">
        <v>Fairmont</v>
      </c>
      <c r="B1492">
        <v>0</v>
      </c>
      <c r="C1492" t="str">
        <v>K.Thomas</v>
      </c>
      <c r="D1492">
        <v>0</v>
      </c>
      <c r="E1492">
        <f>COUNTIFS(Table1[Team], A1492, Table1[Batting_Spot], B1492, Table1[Player], C1492, Table1[Last5_Flag], D1492)</f>
        <v>0</v>
      </c>
    </row>
    <row r="1493" spans="1:5" x14ac:dyDescent="0.2">
      <c r="A1493" t="str">
        <v>Fairmont</v>
      </c>
      <c r="B1493">
        <v>0</v>
      </c>
      <c r="C1493" t="str">
        <v>D.Haller</v>
      </c>
      <c r="D1493">
        <v>0</v>
      </c>
      <c r="E1493">
        <f>COUNTIFS(Table1[Team], A1493, Table1[Batting_Spot], B1493, Table1[Player], C1493, Table1[Last5_Flag], D1493)</f>
        <v>0</v>
      </c>
    </row>
    <row r="1494" spans="1:5" x14ac:dyDescent="0.2">
      <c r="A1494" t="str">
        <v>UC</v>
      </c>
      <c r="B1494">
        <v>1</v>
      </c>
      <c r="C1494" t="str">
        <v>E.Zucchero</v>
      </c>
      <c r="D1494">
        <v>0</v>
      </c>
      <c r="E1494">
        <f>COUNTIFS(Table1[Team], A1494, Table1[Batting_Spot], B1494, Table1[Player], C1494, Table1[Last5_Flag], D1494)</f>
        <v>27</v>
      </c>
    </row>
    <row r="1495" spans="1:5" x14ac:dyDescent="0.2">
      <c r="A1495" t="str">
        <v>UC</v>
      </c>
      <c r="B1495">
        <v>2</v>
      </c>
      <c r="C1495" t="str">
        <v>B.Polistina</v>
      </c>
      <c r="D1495">
        <v>0</v>
      </c>
      <c r="E1495">
        <f>COUNTIFS(Table1[Team], A1495, Table1[Batting_Spot], B1495, Table1[Player], C1495, Table1[Last5_Flag], D1495)</f>
        <v>16</v>
      </c>
    </row>
    <row r="1496" spans="1:5" x14ac:dyDescent="0.2">
      <c r="A1496" t="str">
        <v>UC</v>
      </c>
      <c r="B1496">
        <v>3</v>
      </c>
      <c r="C1496" t="str">
        <v>T.Hodson</v>
      </c>
      <c r="D1496">
        <v>0</v>
      </c>
      <c r="E1496">
        <f>COUNTIFS(Table1[Team], A1496, Table1[Batting_Spot], B1496, Table1[Player], C1496, Table1[Last5_Flag], D1496)</f>
        <v>3</v>
      </c>
    </row>
    <row r="1497" spans="1:5" x14ac:dyDescent="0.2">
      <c r="A1497" t="str">
        <v>UC</v>
      </c>
      <c r="B1497">
        <v>4</v>
      </c>
      <c r="C1497" t="str">
        <v>C.Masters</v>
      </c>
      <c r="D1497">
        <v>0</v>
      </c>
      <c r="E1497">
        <f>COUNTIFS(Table1[Team], A1497, Table1[Batting_Spot], B1497, Table1[Player], C1497, Table1[Last5_Flag], D1497)</f>
        <v>3</v>
      </c>
    </row>
    <row r="1498" spans="1:5" x14ac:dyDescent="0.2">
      <c r="A1498" t="str">
        <v>UC</v>
      </c>
      <c r="B1498">
        <v>0</v>
      </c>
      <c r="C1498" t="str">
        <v>A.Hurley</v>
      </c>
      <c r="D1498">
        <v>0</v>
      </c>
      <c r="E1498">
        <f>COUNTIFS(Table1[Team], A1498, Table1[Batting_Spot], B1498, Table1[Player], C1498, Table1[Last5_Flag], D1498)</f>
        <v>0</v>
      </c>
    </row>
    <row r="1499" spans="1:5" x14ac:dyDescent="0.2">
      <c r="A1499" t="str">
        <v>UC</v>
      </c>
      <c r="B1499">
        <v>5</v>
      </c>
      <c r="C1499" t="str">
        <v>C.Dunn</v>
      </c>
      <c r="D1499">
        <v>0</v>
      </c>
      <c r="E1499">
        <f>COUNTIFS(Table1[Team], A1499, Table1[Batting_Spot], B1499, Table1[Player], C1499, Table1[Last5_Flag], D1499)</f>
        <v>6</v>
      </c>
    </row>
    <row r="1500" spans="1:5" x14ac:dyDescent="0.2">
      <c r="A1500" t="str">
        <v>UC</v>
      </c>
      <c r="B1500">
        <v>6</v>
      </c>
      <c r="C1500" t="str">
        <v>K.Serra</v>
      </c>
      <c r="D1500">
        <v>0</v>
      </c>
      <c r="E1500">
        <f>COUNTIFS(Table1[Team], A1500, Table1[Batting_Spot], B1500, Table1[Player], C1500, Table1[Last5_Flag], D1500)</f>
        <v>5</v>
      </c>
    </row>
    <row r="1501" spans="1:5" x14ac:dyDescent="0.2">
      <c r="A1501" t="str">
        <v>UC</v>
      </c>
      <c r="B1501">
        <v>7</v>
      </c>
      <c r="C1501" t="str">
        <v>A.Espinoza</v>
      </c>
      <c r="D1501">
        <v>0</v>
      </c>
      <c r="E1501">
        <f>COUNTIFS(Table1[Team], A1501, Table1[Batting_Spot], B1501, Table1[Player], C1501, Table1[Last5_Flag], D1501)</f>
        <v>16</v>
      </c>
    </row>
    <row r="1502" spans="1:5" x14ac:dyDescent="0.2">
      <c r="A1502" t="str">
        <v>UC</v>
      </c>
      <c r="B1502">
        <v>8</v>
      </c>
      <c r="C1502" t="str">
        <v>M.Hataway</v>
      </c>
      <c r="D1502">
        <v>0</v>
      </c>
      <c r="E1502">
        <f>COUNTIFS(Table1[Team], A1502, Table1[Batting_Spot], B1502, Table1[Player], C1502, Table1[Last5_Flag], D1502)</f>
        <v>10</v>
      </c>
    </row>
    <row r="1503" spans="1:5" x14ac:dyDescent="0.2">
      <c r="A1503" t="str">
        <v>UC</v>
      </c>
      <c r="B1503">
        <v>9</v>
      </c>
      <c r="C1503" t="str">
        <v>E.Smith</v>
      </c>
      <c r="D1503">
        <v>0</v>
      </c>
      <c r="E1503">
        <f>COUNTIFS(Table1[Team], A1503, Table1[Batting_Spot], B1503, Table1[Player], C1503, Table1[Last5_Flag], D1503)</f>
        <v>9</v>
      </c>
    </row>
    <row r="1504" spans="1:5" x14ac:dyDescent="0.2">
      <c r="A1504" t="str">
        <v>UC</v>
      </c>
      <c r="B1504">
        <v>0</v>
      </c>
      <c r="C1504" t="str">
        <v>A.Mass</v>
      </c>
      <c r="D1504">
        <v>0</v>
      </c>
      <c r="E1504">
        <f>COUNTIFS(Table1[Team], A1504, Table1[Batting_Spot], B1504, Table1[Player], C1504, Table1[Last5_Flag], D1504)</f>
        <v>0</v>
      </c>
    </row>
    <row r="1505" spans="1:5" x14ac:dyDescent="0.2">
      <c r="A1505" t="str">
        <v>D&amp;E</v>
      </c>
      <c r="B1505">
        <v>1</v>
      </c>
      <c r="C1505" t="str">
        <v>T.Fleming</v>
      </c>
      <c r="D1505">
        <v>0</v>
      </c>
      <c r="E1505">
        <f>COUNTIFS(Table1[Team], A1505, Table1[Batting_Spot], B1505, Table1[Player], C1505, Table1[Last5_Flag], D1505)</f>
        <v>1</v>
      </c>
    </row>
    <row r="1506" spans="1:5" x14ac:dyDescent="0.2">
      <c r="A1506" t="str">
        <v>D&amp;E</v>
      </c>
      <c r="B1506">
        <v>2</v>
      </c>
      <c r="C1506" t="str">
        <v>L.Ruiz-Rubio</v>
      </c>
      <c r="D1506">
        <v>0</v>
      </c>
      <c r="E1506">
        <f>COUNTIFS(Table1[Team], A1506, Table1[Batting_Spot], B1506, Table1[Player], C1506, Table1[Last5_Flag], D1506)</f>
        <v>1</v>
      </c>
    </row>
    <row r="1507" spans="1:5" x14ac:dyDescent="0.2">
      <c r="A1507" t="str">
        <v>D&amp;E</v>
      </c>
      <c r="B1507">
        <v>3</v>
      </c>
      <c r="C1507" t="str">
        <v>A.Zapach</v>
      </c>
      <c r="D1507">
        <v>0</v>
      </c>
      <c r="E1507">
        <f>COUNTIFS(Table1[Team], A1507, Table1[Batting_Spot], B1507, Table1[Player], C1507, Table1[Last5_Flag], D1507)</f>
        <v>17</v>
      </c>
    </row>
    <row r="1508" spans="1:5" x14ac:dyDescent="0.2">
      <c r="A1508" t="str">
        <v>D&amp;E</v>
      </c>
      <c r="B1508">
        <v>0</v>
      </c>
      <c r="C1508" t="str">
        <v>C.Warfield</v>
      </c>
      <c r="D1508">
        <v>0</v>
      </c>
      <c r="E1508">
        <f>COUNTIFS(Table1[Team], A1508, Table1[Batting_Spot], B1508, Table1[Player], C1508, Table1[Last5_Flag], D1508)</f>
        <v>0</v>
      </c>
    </row>
    <row r="1509" spans="1:5" x14ac:dyDescent="0.2">
      <c r="A1509" t="str">
        <v>D&amp;E</v>
      </c>
      <c r="B1509">
        <v>4</v>
      </c>
      <c r="C1509" t="str">
        <v>M.Henkle</v>
      </c>
      <c r="D1509">
        <v>0</v>
      </c>
      <c r="E1509">
        <f>COUNTIFS(Table1[Team], A1509, Table1[Batting_Spot], B1509, Table1[Player], C1509, Table1[Last5_Flag], D1509)</f>
        <v>1</v>
      </c>
    </row>
    <row r="1510" spans="1:5" x14ac:dyDescent="0.2">
      <c r="A1510" t="str">
        <v>D&amp;E</v>
      </c>
      <c r="B1510">
        <v>5</v>
      </c>
      <c r="C1510" t="str">
        <v>G.Wessling</v>
      </c>
      <c r="D1510">
        <v>0</v>
      </c>
      <c r="E1510">
        <f>COUNTIFS(Table1[Team], A1510, Table1[Batting_Spot], B1510, Table1[Player], C1510, Table1[Last5_Flag], D1510)</f>
        <v>2</v>
      </c>
    </row>
    <row r="1511" spans="1:5" x14ac:dyDescent="0.2">
      <c r="A1511" t="str">
        <v>D&amp;E</v>
      </c>
      <c r="B1511">
        <v>6</v>
      </c>
      <c r="C1511" t="str">
        <v>A.Munoz</v>
      </c>
      <c r="D1511">
        <v>0</v>
      </c>
      <c r="E1511">
        <f>COUNTIFS(Table1[Team], A1511, Table1[Batting_Spot], B1511, Table1[Player], C1511, Table1[Last5_Flag], D1511)</f>
        <v>2</v>
      </c>
    </row>
    <row r="1512" spans="1:5" x14ac:dyDescent="0.2">
      <c r="A1512" t="str">
        <v>D&amp;E</v>
      </c>
      <c r="B1512">
        <v>7</v>
      </c>
      <c r="C1512" t="str">
        <v>A.Haynes</v>
      </c>
      <c r="D1512">
        <v>0</v>
      </c>
      <c r="E1512">
        <f>COUNTIFS(Table1[Team], A1512, Table1[Batting_Spot], B1512, Table1[Player], C1512, Table1[Last5_Flag], D1512)</f>
        <v>1</v>
      </c>
    </row>
    <row r="1513" spans="1:5" x14ac:dyDescent="0.2">
      <c r="A1513" t="str">
        <v>D&amp;E</v>
      </c>
      <c r="B1513">
        <v>8</v>
      </c>
      <c r="C1513" t="str">
        <v>K.England</v>
      </c>
      <c r="D1513">
        <v>0</v>
      </c>
      <c r="E1513">
        <f>COUNTIFS(Table1[Team], A1513, Table1[Batting_Spot], B1513, Table1[Player], C1513, Table1[Last5_Flag], D1513)</f>
        <v>1</v>
      </c>
    </row>
    <row r="1514" spans="1:5" x14ac:dyDescent="0.2">
      <c r="A1514" t="str">
        <v>D&amp;E</v>
      </c>
      <c r="B1514">
        <v>9</v>
      </c>
      <c r="C1514" t="str">
        <v>A.Belcher</v>
      </c>
      <c r="D1514">
        <v>0</v>
      </c>
      <c r="E1514">
        <f>COUNTIFS(Table1[Team], A1514, Table1[Batting_Spot], B1514, Table1[Player], C1514, Table1[Last5_Flag], D1514)</f>
        <v>7</v>
      </c>
    </row>
    <row r="1515" spans="1:5" x14ac:dyDescent="0.2">
      <c r="A1515" t="str">
        <v>D&amp;E</v>
      </c>
      <c r="B1515">
        <v>0</v>
      </c>
      <c r="C1515" t="str">
        <v>S.Kneeland</v>
      </c>
      <c r="D1515">
        <v>0</v>
      </c>
      <c r="E1515">
        <f>COUNTIFS(Table1[Team], A1515, Table1[Batting_Spot], B1515, Table1[Player], C1515, Table1[Last5_Flag], D1515)</f>
        <v>0</v>
      </c>
    </row>
    <row r="1516" spans="1:5" x14ac:dyDescent="0.2">
      <c r="A1516" t="str">
        <v>D&amp;E</v>
      </c>
      <c r="B1516">
        <v>0</v>
      </c>
      <c r="C1516" t="str">
        <v>K.Tellings</v>
      </c>
      <c r="D1516">
        <v>0</v>
      </c>
      <c r="E1516">
        <f>COUNTIFS(Table1[Team], A1516, Table1[Batting_Spot], B1516, Table1[Player], C1516, Table1[Last5_Flag], D1516)</f>
        <v>0</v>
      </c>
    </row>
    <row r="1517" spans="1:5" x14ac:dyDescent="0.2">
      <c r="A1517" t="str">
        <v>Fairmont</v>
      </c>
      <c r="B1517">
        <v>1</v>
      </c>
      <c r="C1517" t="str">
        <v>B.Hess</v>
      </c>
      <c r="D1517">
        <v>0</v>
      </c>
      <c r="E1517">
        <f>COUNTIFS(Table1[Team], A1517, Table1[Batting_Spot], B1517, Table1[Player], C1517, Table1[Last5_Flag], D1517)</f>
        <v>19</v>
      </c>
    </row>
    <row r="1518" spans="1:5" x14ac:dyDescent="0.2">
      <c r="A1518" t="str">
        <v>Fairmont</v>
      </c>
      <c r="B1518">
        <v>2</v>
      </c>
      <c r="C1518" t="str">
        <v>G.Bibb</v>
      </c>
      <c r="D1518">
        <v>0</v>
      </c>
      <c r="E1518">
        <f>COUNTIFS(Table1[Team], A1518, Table1[Batting_Spot], B1518, Table1[Player], C1518, Table1[Last5_Flag], D1518)</f>
        <v>18</v>
      </c>
    </row>
    <row r="1519" spans="1:5" x14ac:dyDescent="0.2">
      <c r="A1519" t="str">
        <v>Fairmont</v>
      </c>
      <c r="B1519">
        <v>2</v>
      </c>
      <c r="C1519" t="str">
        <v>A.Nordling</v>
      </c>
      <c r="D1519">
        <v>0</v>
      </c>
      <c r="E1519">
        <f>COUNTIFS(Table1[Team], A1519, Table1[Batting_Spot], B1519, Table1[Player], C1519, Table1[Last5_Flag], D1519)</f>
        <v>8</v>
      </c>
    </row>
    <row r="1520" spans="1:5" x14ac:dyDescent="0.2">
      <c r="A1520" t="str">
        <v>Fairmont</v>
      </c>
      <c r="B1520">
        <v>3</v>
      </c>
      <c r="C1520" t="str">
        <v>E.Paul</v>
      </c>
      <c r="D1520">
        <v>0</v>
      </c>
      <c r="E1520">
        <f>COUNTIFS(Table1[Team], A1520, Table1[Batting_Spot], B1520, Table1[Player], C1520, Table1[Last5_Flag], D1520)</f>
        <v>19</v>
      </c>
    </row>
    <row r="1521" spans="1:5" x14ac:dyDescent="0.2">
      <c r="A1521" t="str">
        <v>Fairmont</v>
      </c>
      <c r="B1521">
        <v>4</v>
      </c>
      <c r="C1521" t="str">
        <v>A.Townsend</v>
      </c>
      <c r="D1521">
        <v>0</v>
      </c>
      <c r="E1521">
        <f>COUNTIFS(Table1[Team], A1521, Table1[Batting_Spot], B1521, Table1[Player], C1521, Table1[Last5_Flag], D1521)</f>
        <v>18</v>
      </c>
    </row>
    <row r="1522" spans="1:5" x14ac:dyDescent="0.2">
      <c r="A1522" t="str">
        <v>Fairmont</v>
      </c>
      <c r="B1522">
        <v>5</v>
      </c>
      <c r="C1522" t="str">
        <v>A.Foresha</v>
      </c>
      <c r="D1522">
        <v>0</v>
      </c>
      <c r="E1522">
        <f>COUNTIFS(Table1[Team], A1522, Table1[Batting_Spot], B1522, Table1[Player], C1522, Table1[Last5_Flag], D1522)</f>
        <v>19</v>
      </c>
    </row>
    <row r="1523" spans="1:5" x14ac:dyDescent="0.2">
      <c r="A1523" t="str">
        <v>Fairmont</v>
      </c>
      <c r="B1523">
        <v>6</v>
      </c>
      <c r="C1523" t="str">
        <v>B.Marietta</v>
      </c>
      <c r="D1523">
        <v>0</v>
      </c>
      <c r="E1523">
        <f>COUNTIFS(Table1[Team], A1523, Table1[Batting_Spot], B1523, Table1[Player], C1523, Table1[Last5_Flag], D1523)</f>
        <v>17</v>
      </c>
    </row>
    <row r="1524" spans="1:5" x14ac:dyDescent="0.2">
      <c r="A1524" t="str">
        <v>Fairmont</v>
      </c>
      <c r="B1524">
        <v>0</v>
      </c>
      <c r="C1524" t="str">
        <v>G.Ramm</v>
      </c>
      <c r="D1524">
        <v>0</v>
      </c>
      <c r="E1524">
        <f>COUNTIFS(Table1[Team], A1524, Table1[Batting_Spot], B1524, Table1[Player], C1524, Table1[Last5_Flag], D1524)</f>
        <v>0</v>
      </c>
    </row>
    <row r="1525" spans="1:5" x14ac:dyDescent="0.2">
      <c r="A1525" t="str">
        <v>Fairmont</v>
      </c>
      <c r="B1525">
        <v>7</v>
      </c>
      <c r="C1525" t="str">
        <v>J.McGill</v>
      </c>
      <c r="D1525">
        <v>0</v>
      </c>
      <c r="E1525">
        <f>COUNTIFS(Table1[Team], A1525, Table1[Batting_Spot], B1525, Table1[Player], C1525, Table1[Last5_Flag], D1525)</f>
        <v>17</v>
      </c>
    </row>
    <row r="1526" spans="1:5" x14ac:dyDescent="0.2">
      <c r="A1526" t="str">
        <v>Fairmont</v>
      </c>
      <c r="B1526">
        <v>8</v>
      </c>
      <c r="C1526" t="str">
        <v>S.Emanuel</v>
      </c>
      <c r="D1526">
        <v>0</v>
      </c>
      <c r="E1526">
        <f>COUNTIFS(Table1[Team], A1526, Table1[Batting_Spot], B1526, Table1[Player], C1526, Table1[Last5_Flag], D1526)</f>
        <v>4</v>
      </c>
    </row>
    <row r="1527" spans="1:5" x14ac:dyDescent="0.2">
      <c r="A1527" t="str">
        <v>Fairmont</v>
      </c>
      <c r="B1527">
        <v>9</v>
      </c>
      <c r="C1527" t="str">
        <v>A.Keilholz</v>
      </c>
      <c r="D1527">
        <v>0</v>
      </c>
      <c r="E1527">
        <f>COUNTIFS(Table1[Team], A1527, Table1[Batting_Spot], B1527, Table1[Player], C1527, Table1[Last5_Flag], D1527)</f>
        <v>19</v>
      </c>
    </row>
    <row r="1528" spans="1:5" x14ac:dyDescent="0.2">
      <c r="A1528" t="str">
        <v>Fairmont</v>
      </c>
      <c r="B1528">
        <v>0</v>
      </c>
      <c r="C1528" t="str">
        <v>C.Morey</v>
      </c>
      <c r="D1528">
        <v>0</v>
      </c>
      <c r="E1528">
        <f>COUNTIFS(Table1[Team], A1528, Table1[Batting_Spot], B1528, Table1[Player], C1528, Table1[Last5_Flag], D1528)</f>
        <v>0</v>
      </c>
    </row>
    <row r="1529" spans="1:5" x14ac:dyDescent="0.2">
      <c r="A1529" t="str">
        <v>Fairmont</v>
      </c>
      <c r="B1529">
        <v>0</v>
      </c>
      <c r="C1529" t="str">
        <v>M.Wilson</v>
      </c>
      <c r="D1529">
        <v>0</v>
      </c>
      <c r="E1529">
        <f>COUNTIFS(Table1[Team], A1529, Table1[Batting_Spot], B1529, Table1[Player], C1529, Table1[Last5_Flag], D1529)</f>
        <v>0</v>
      </c>
    </row>
    <row r="1530" spans="1:5" x14ac:dyDescent="0.2">
      <c r="A1530" t="str">
        <v>Fairmont</v>
      </c>
      <c r="B1530">
        <v>0</v>
      </c>
      <c r="C1530" t="str">
        <v>P.Rusnak</v>
      </c>
      <c r="D1530">
        <v>0</v>
      </c>
      <c r="E1530">
        <f>COUNTIFS(Table1[Team], A1530, Table1[Batting_Spot], B1530, Table1[Player], C1530, Table1[Last5_Flag], D1530)</f>
        <v>0</v>
      </c>
    </row>
    <row r="1531" spans="1:5" x14ac:dyDescent="0.2">
      <c r="A1531" t="str">
        <v>D&amp;E</v>
      </c>
      <c r="B1531">
        <v>1</v>
      </c>
      <c r="C1531" t="str">
        <v>A.Haynes</v>
      </c>
      <c r="D1531">
        <v>0</v>
      </c>
      <c r="E1531">
        <f>COUNTIFS(Table1[Team], A1531, Table1[Batting_Spot], B1531, Table1[Player], C1531, Table1[Last5_Flag], D1531)</f>
        <v>13</v>
      </c>
    </row>
    <row r="1532" spans="1:5" x14ac:dyDescent="0.2">
      <c r="A1532" t="str">
        <v>D&amp;E</v>
      </c>
      <c r="B1532">
        <v>2</v>
      </c>
      <c r="C1532" t="str">
        <v>T.Fleming</v>
      </c>
      <c r="D1532">
        <v>0</v>
      </c>
      <c r="E1532">
        <f>COUNTIFS(Table1[Team], A1532, Table1[Batting_Spot], B1532, Table1[Player], C1532, Table1[Last5_Flag], D1532)</f>
        <v>4</v>
      </c>
    </row>
    <row r="1533" spans="1:5" x14ac:dyDescent="0.2">
      <c r="A1533" t="str">
        <v>D&amp;E</v>
      </c>
      <c r="B1533">
        <v>3</v>
      </c>
      <c r="C1533" t="str">
        <v>A.Zapach</v>
      </c>
      <c r="D1533">
        <v>0</v>
      </c>
      <c r="E1533">
        <f>COUNTIFS(Table1[Team], A1533, Table1[Batting_Spot], B1533, Table1[Player], C1533, Table1[Last5_Flag], D1533)</f>
        <v>17</v>
      </c>
    </row>
    <row r="1534" spans="1:5" x14ac:dyDescent="0.2">
      <c r="A1534" t="str">
        <v>D&amp;E</v>
      </c>
      <c r="B1534">
        <v>4</v>
      </c>
      <c r="C1534" t="str">
        <v>A.Higgins</v>
      </c>
      <c r="D1534">
        <v>0</v>
      </c>
      <c r="E1534">
        <f>COUNTIFS(Table1[Team], A1534, Table1[Batting_Spot], B1534, Table1[Player], C1534, Table1[Last5_Flag], D1534)</f>
        <v>12</v>
      </c>
    </row>
    <row r="1535" spans="1:5" x14ac:dyDescent="0.2">
      <c r="A1535" t="str">
        <v>D&amp;E</v>
      </c>
      <c r="B1535">
        <v>5</v>
      </c>
      <c r="C1535" t="str">
        <v>S.Jarvis</v>
      </c>
      <c r="D1535">
        <v>0</v>
      </c>
      <c r="E1535">
        <f>COUNTIFS(Table1[Team], A1535, Table1[Batting_Spot], B1535, Table1[Player], C1535, Table1[Last5_Flag], D1535)</f>
        <v>3</v>
      </c>
    </row>
    <row r="1536" spans="1:5" x14ac:dyDescent="0.2">
      <c r="A1536" t="str">
        <v>D&amp;E</v>
      </c>
      <c r="B1536">
        <v>5</v>
      </c>
      <c r="C1536" t="str">
        <v>A.Munoz</v>
      </c>
      <c r="D1536">
        <v>0</v>
      </c>
      <c r="E1536">
        <f>COUNTIFS(Table1[Team], A1536, Table1[Batting_Spot], B1536, Table1[Player], C1536, Table1[Last5_Flag], D1536)</f>
        <v>1</v>
      </c>
    </row>
    <row r="1537" spans="1:5" x14ac:dyDescent="0.2">
      <c r="A1537" t="str">
        <v>D&amp;E</v>
      </c>
      <c r="B1537">
        <v>6</v>
      </c>
      <c r="C1537" t="str">
        <v>G.Wessling</v>
      </c>
      <c r="D1537">
        <v>0</v>
      </c>
      <c r="E1537">
        <f>COUNTIFS(Table1[Team], A1537, Table1[Batting_Spot], B1537, Table1[Player], C1537, Table1[Last5_Flag], D1537)</f>
        <v>4</v>
      </c>
    </row>
    <row r="1538" spans="1:5" x14ac:dyDescent="0.2">
      <c r="A1538" t="str">
        <v>D&amp;E</v>
      </c>
      <c r="B1538">
        <v>7</v>
      </c>
      <c r="C1538" t="str">
        <v>M.Henkle</v>
      </c>
      <c r="D1538">
        <v>0</v>
      </c>
      <c r="E1538">
        <f>COUNTIFS(Table1[Team], A1538, Table1[Batting_Spot], B1538, Table1[Player], C1538, Table1[Last5_Flag], D1538)</f>
        <v>3</v>
      </c>
    </row>
    <row r="1539" spans="1:5" x14ac:dyDescent="0.2">
      <c r="A1539" t="str">
        <v>D&amp;E</v>
      </c>
      <c r="B1539">
        <v>8</v>
      </c>
      <c r="C1539" t="str">
        <v>L.Musick</v>
      </c>
      <c r="D1539">
        <v>0</v>
      </c>
      <c r="E1539">
        <f>COUNTIFS(Table1[Team], A1539, Table1[Batting_Spot], B1539, Table1[Player], C1539, Table1[Last5_Flag], D1539)</f>
        <v>2</v>
      </c>
    </row>
    <row r="1540" spans="1:5" x14ac:dyDescent="0.2">
      <c r="A1540" t="str">
        <v>D&amp;E</v>
      </c>
      <c r="B1540">
        <v>9</v>
      </c>
      <c r="C1540" t="str">
        <v>M.Smith</v>
      </c>
      <c r="D1540">
        <v>0</v>
      </c>
      <c r="E1540">
        <f>COUNTIFS(Table1[Team], A1540, Table1[Batting_Spot], B1540, Table1[Player], C1540, Table1[Last5_Flag], D1540)</f>
        <v>12</v>
      </c>
    </row>
    <row r="1541" spans="1:5" x14ac:dyDescent="0.2">
      <c r="A1541" t="str">
        <v>D&amp;E</v>
      </c>
      <c r="B1541">
        <v>0</v>
      </c>
      <c r="C1541" t="str">
        <v>A.Belcher</v>
      </c>
      <c r="D1541">
        <v>0</v>
      </c>
      <c r="E1541">
        <f>COUNTIFS(Table1[Team], A1541, Table1[Batting_Spot], B1541, Table1[Player], C1541, Table1[Last5_Flag], D1541)</f>
        <v>0</v>
      </c>
    </row>
    <row r="1542" spans="1:5" x14ac:dyDescent="0.2">
      <c r="A1542" t="str">
        <v>D&amp;E</v>
      </c>
      <c r="B1542">
        <v>1</v>
      </c>
      <c r="C1542" t="str">
        <v>A.Haynes</v>
      </c>
      <c r="D1542">
        <v>0</v>
      </c>
      <c r="E1542">
        <f>COUNTIFS(Table1[Team], A1542, Table1[Batting_Spot], B1542, Table1[Player], C1542, Table1[Last5_Flag], D1542)</f>
        <v>13</v>
      </c>
    </row>
    <row r="1543" spans="1:5" x14ac:dyDescent="0.2">
      <c r="A1543" t="str">
        <v>D&amp;E</v>
      </c>
      <c r="B1543">
        <v>2</v>
      </c>
      <c r="C1543" t="str">
        <v>T.Fleming</v>
      </c>
      <c r="D1543">
        <v>0</v>
      </c>
      <c r="E1543">
        <f>COUNTIFS(Table1[Team], A1543, Table1[Batting_Spot], B1543, Table1[Player], C1543, Table1[Last5_Flag], D1543)</f>
        <v>4</v>
      </c>
    </row>
    <row r="1544" spans="1:5" x14ac:dyDescent="0.2">
      <c r="A1544" t="str">
        <v>D&amp;E</v>
      </c>
      <c r="B1544">
        <v>3</v>
      </c>
      <c r="C1544" t="str">
        <v>A.Zapach</v>
      </c>
      <c r="D1544">
        <v>0</v>
      </c>
      <c r="E1544">
        <f>COUNTIFS(Table1[Team], A1544, Table1[Batting_Spot], B1544, Table1[Player], C1544, Table1[Last5_Flag], D1544)</f>
        <v>17</v>
      </c>
    </row>
    <row r="1545" spans="1:5" x14ac:dyDescent="0.2">
      <c r="A1545" t="str">
        <v>D&amp;E</v>
      </c>
      <c r="B1545">
        <v>4</v>
      </c>
      <c r="C1545" t="str">
        <v>A.Higgins</v>
      </c>
      <c r="D1545">
        <v>0</v>
      </c>
      <c r="E1545">
        <f>COUNTIFS(Table1[Team], A1545, Table1[Batting_Spot], B1545, Table1[Player], C1545, Table1[Last5_Flag], D1545)</f>
        <v>12</v>
      </c>
    </row>
    <row r="1546" spans="1:5" x14ac:dyDescent="0.2">
      <c r="A1546" t="str">
        <v>D&amp;E</v>
      </c>
      <c r="B1546">
        <v>5</v>
      </c>
      <c r="C1546" t="str">
        <v>G.Wessling</v>
      </c>
      <c r="D1546">
        <v>0</v>
      </c>
      <c r="E1546">
        <f>COUNTIFS(Table1[Team], A1546, Table1[Batting_Spot], B1546, Table1[Player], C1546, Table1[Last5_Flag], D1546)</f>
        <v>2</v>
      </c>
    </row>
    <row r="1547" spans="1:5" x14ac:dyDescent="0.2">
      <c r="A1547" t="str">
        <v>D&amp;E</v>
      </c>
      <c r="B1547">
        <v>6</v>
      </c>
      <c r="C1547" t="str">
        <v>M.Henkle</v>
      </c>
      <c r="D1547">
        <v>0</v>
      </c>
      <c r="E1547">
        <f>COUNTIFS(Table1[Team], A1547, Table1[Batting_Spot], B1547, Table1[Player], C1547, Table1[Last5_Flag], D1547)</f>
        <v>9</v>
      </c>
    </row>
    <row r="1548" spans="1:5" x14ac:dyDescent="0.2">
      <c r="A1548" t="str">
        <v>D&amp;E</v>
      </c>
      <c r="B1548">
        <v>7</v>
      </c>
      <c r="C1548" t="str">
        <v>M.Ledesma</v>
      </c>
      <c r="D1548">
        <v>0</v>
      </c>
      <c r="E1548">
        <f>COUNTIFS(Table1[Team], A1548, Table1[Batting_Spot], B1548, Table1[Player], C1548, Table1[Last5_Flag], D1548)</f>
        <v>4</v>
      </c>
    </row>
    <row r="1549" spans="1:5" x14ac:dyDescent="0.2">
      <c r="A1549" t="str">
        <v>D&amp;E</v>
      </c>
      <c r="B1549">
        <v>8</v>
      </c>
      <c r="C1549" t="str">
        <v>C.Warfield</v>
      </c>
      <c r="D1549">
        <v>0</v>
      </c>
      <c r="E1549">
        <f>COUNTIFS(Table1[Team], A1549, Table1[Batting_Spot], B1549, Table1[Player], C1549, Table1[Last5_Flag], D1549)</f>
        <v>4</v>
      </c>
    </row>
    <row r="1550" spans="1:5" x14ac:dyDescent="0.2">
      <c r="A1550" t="str">
        <v>D&amp;E</v>
      </c>
      <c r="B1550">
        <v>8</v>
      </c>
      <c r="C1550" t="str">
        <v>M.McDaniel</v>
      </c>
      <c r="D1550">
        <v>0</v>
      </c>
      <c r="E1550">
        <f>COUNTIFS(Table1[Team], A1550, Table1[Batting_Spot], B1550, Table1[Player], C1550, Table1[Last5_Flag], D1550)</f>
        <v>3</v>
      </c>
    </row>
    <row r="1551" spans="1:5" x14ac:dyDescent="0.2">
      <c r="A1551" t="str">
        <v>D&amp;E</v>
      </c>
      <c r="B1551">
        <v>8</v>
      </c>
      <c r="C1551" t="str">
        <v>K.Tellings</v>
      </c>
      <c r="D1551">
        <v>0</v>
      </c>
      <c r="E1551">
        <f>COUNTIFS(Table1[Team], A1551, Table1[Batting_Spot], B1551, Table1[Player], C1551, Table1[Last5_Flag], D1551)</f>
        <v>3</v>
      </c>
    </row>
    <row r="1552" spans="1:5" x14ac:dyDescent="0.2">
      <c r="A1552" t="str">
        <v>D&amp;E</v>
      </c>
      <c r="B1552">
        <v>9</v>
      </c>
      <c r="C1552" t="str">
        <v>A.Belcher</v>
      </c>
      <c r="D1552">
        <v>0</v>
      </c>
      <c r="E1552">
        <f>COUNTIFS(Table1[Team], A1552, Table1[Batting_Spot], B1552, Table1[Player], C1552, Table1[Last5_Flag], D1552)</f>
        <v>7</v>
      </c>
    </row>
    <row r="1553" spans="1:5" x14ac:dyDescent="0.2">
      <c r="A1553" t="str">
        <v>D&amp;E</v>
      </c>
      <c r="B1553">
        <v>0</v>
      </c>
      <c r="C1553" t="str">
        <v>S.Jarvis</v>
      </c>
      <c r="D1553">
        <v>0</v>
      </c>
      <c r="E1553">
        <f>COUNTIFS(Table1[Team], A1553, Table1[Batting_Spot], B1553, Table1[Player], C1553, Table1[Last5_Flag], D1553)</f>
        <v>0</v>
      </c>
    </row>
    <row r="1554" spans="1:5" x14ac:dyDescent="0.2">
      <c r="A1554" t="str">
        <v>D&amp;E</v>
      </c>
      <c r="B1554">
        <v>0</v>
      </c>
      <c r="C1554" t="str">
        <v>A.Munoz</v>
      </c>
      <c r="D1554">
        <v>0</v>
      </c>
      <c r="E1554">
        <f>COUNTIFS(Table1[Team], A1554, Table1[Batting_Spot], B1554, Table1[Player], C1554, Table1[Last5_Flag], D1554)</f>
        <v>0</v>
      </c>
    </row>
    <row r="1555" spans="1:5" x14ac:dyDescent="0.2">
      <c r="A1555" t="str">
        <v>WVWC</v>
      </c>
      <c r="B1555">
        <v>1</v>
      </c>
      <c r="C1555" t="str">
        <v>J.Riley</v>
      </c>
      <c r="D1555">
        <v>0</v>
      </c>
      <c r="E1555">
        <f>COUNTIFS(Table1[Team], A1555, Table1[Batting_Spot], B1555, Table1[Player], C1555, Table1[Last5_Flag], D1555)</f>
        <v>22</v>
      </c>
    </row>
    <row r="1556" spans="1:5" x14ac:dyDescent="0.2">
      <c r="A1556" t="str">
        <v>WVWC</v>
      </c>
      <c r="B1556">
        <v>2</v>
      </c>
      <c r="C1556" t="str">
        <v>L.Hague</v>
      </c>
      <c r="D1556">
        <v>0</v>
      </c>
      <c r="E1556">
        <f>COUNTIFS(Table1[Team], A1556, Table1[Batting_Spot], B1556, Table1[Player], C1556, Table1[Last5_Flag], D1556)</f>
        <v>22</v>
      </c>
    </row>
    <row r="1557" spans="1:5" x14ac:dyDescent="0.2">
      <c r="A1557" t="str">
        <v>WVWC</v>
      </c>
      <c r="B1557">
        <v>3</v>
      </c>
      <c r="C1557" t="str">
        <v>J.Fix</v>
      </c>
      <c r="D1557">
        <v>0</v>
      </c>
      <c r="E1557">
        <f>COUNTIFS(Table1[Team], A1557, Table1[Batting_Spot], B1557, Table1[Player], C1557, Table1[Last5_Flag], D1557)</f>
        <v>13</v>
      </c>
    </row>
    <row r="1558" spans="1:5" x14ac:dyDescent="0.2">
      <c r="A1558" t="str">
        <v>WVWC</v>
      </c>
      <c r="B1558">
        <v>4</v>
      </c>
      <c r="C1558" t="str">
        <v>G.Arnold</v>
      </c>
      <c r="D1558">
        <v>0</v>
      </c>
      <c r="E1558">
        <f>COUNTIFS(Table1[Team], A1558, Table1[Batting_Spot], B1558, Table1[Player], C1558, Table1[Last5_Flag], D1558)</f>
        <v>2</v>
      </c>
    </row>
    <row r="1559" spans="1:5" x14ac:dyDescent="0.2">
      <c r="A1559" t="str">
        <v>WVWC</v>
      </c>
      <c r="B1559">
        <v>5</v>
      </c>
      <c r="C1559" t="str">
        <v>M.Austra</v>
      </c>
      <c r="D1559">
        <v>0</v>
      </c>
      <c r="E1559">
        <f>COUNTIFS(Table1[Team], A1559, Table1[Batting_Spot], B1559, Table1[Player], C1559, Table1[Last5_Flag], D1559)</f>
        <v>5</v>
      </c>
    </row>
    <row r="1560" spans="1:5" x14ac:dyDescent="0.2">
      <c r="A1560" t="str">
        <v>WVWC</v>
      </c>
      <c r="B1560">
        <v>6</v>
      </c>
      <c r="C1560" t="str">
        <v>R.Winn</v>
      </c>
      <c r="D1560">
        <v>0</v>
      </c>
      <c r="E1560">
        <f>COUNTIFS(Table1[Team], A1560, Table1[Batting_Spot], B1560, Table1[Player], C1560, Table1[Last5_Flag], D1560)</f>
        <v>3</v>
      </c>
    </row>
    <row r="1561" spans="1:5" x14ac:dyDescent="0.2">
      <c r="A1561" t="str">
        <v>WVWC</v>
      </c>
      <c r="B1561">
        <v>7</v>
      </c>
      <c r="C1561" t="str">
        <v>E.Putman</v>
      </c>
      <c r="D1561">
        <v>0</v>
      </c>
      <c r="E1561">
        <f>COUNTIFS(Table1[Team], A1561, Table1[Batting_Spot], B1561, Table1[Player], C1561, Table1[Last5_Flag], D1561)</f>
        <v>9</v>
      </c>
    </row>
    <row r="1562" spans="1:5" x14ac:dyDescent="0.2">
      <c r="A1562" t="str">
        <v>WVWC</v>
      </c>
      <c r="B1562">
        <v>8</v>
      </c>
      <c r="C1562" t="str">
        <v>K.Vance</v>
      </c>
      <c r="D1562">
        <v>0</v>
      </c>
      <c r="E1562">
        <f>COUNTIFS(Table1[Team], A1562, Table1[Batting_Spot], B1562, Table1[Player], C1562, Table1[Last5_Flag], D1562)</f>
        <v>3</v>
      </c>
    </row>
    <row r="1563" spans="1:5" x14ac:dyDescent="0.2">
      <c r="A1563" t="str">
        <v>WVWC</v>
      </c>
      <c r="B1563">
        <v>9</v>
      </c>
      <c r="C1563" t="str">
        <v>C.Cowan</v>
      </c>
      <c r="D1563">
        <v>0</v>
      </c>
      <c r="E1563">
        <f>COUNTIFS(Table1[Team], A1563, Table1[Batting_Spot], B1563, Table1[Player], C1563, Table1[Last5_Flag], D1563)</f>
        <v>14</v>
      </c>
    </row>
    <row r="1564" spans="1:5" x14ac:dyDescent="0.2">
      <c r="A1564" t="str">
        <v>WVWC</v>
      </c>
      <c r="B1564">
        <v>0</v>
      </c>
      <c r="C1564" t="str">
        <v>M.Greene</v>
      </c>
      <c r="D1564">
        <v>0</v>
      </c>
      <c r="E1564">
        <f>COUNTIFS(Table1[Team], A1564, Table1[Batting_Spot], B1564, Table1[Player], C1564, Table1[Last5_Flag], D1564)</f>
        <v>0</v>
      </c>
    </row>
    <row r="1565" spans="1:5" x14ac:dyDescent="0.2">
      <c r="A1565" t="str">
        <v>WVWC</v>
      </c>
      <c r="B1565">
        <v>1</v>
      </c>
      <c r="C1565" t="str">
        <v>J.Riley</v>
      </c>
      <c r="D1565">
        <v>0</v>
      </c>
      <c r="E1565">
        <f>COUNTIFS(Table1[Team], A1565, Table1[Batting_Spot], B1565, Table1[Player], C1565, Table1[Last5_Flag], D1565)</f>
        <v>22</v>
      </c>
    </row>
    <row r="1566" spans="1:5" x14ac:dyDescent="0.2">
      <c r="A1566" t="str">
        <v>WVWC</v>
      </c>
      <c r="B1566">
        <v>1</v>
      </c>
      <c r="C1566" t="str">
        <v>G.DeSpirito</v>
      </c>
      <c r="D1566">
        <v>0</v>
      </c>
      <c r="E1566">
        <f>COUNTIFS(Table1[Team], A1566, Table1[Batting_Spot], B1566, Table1[Player], C1566, Table1[Last5_Flag], D1566)</f>
        <v>2</v>
      </c>
    </row>
    <row r="1567" spans="1:5" x14ac:dyDescent="0.2">
      <c r="A1567" t="str">
        <v>WVWC</v>
      </c>
      <c r="B1567">
        <v>2</v>
      </c>
      <c r="C1567" t="str">
        <v>L.Hague</v>
      </c>
      <c r="D1567">
        <v>0</v>
      </c>
      <c r="E1567">
        <f>COUNTIFS(Table1[Team], A1567, Table1[Batting_Spot], B1567, Table1[Player], C1567, Table1[Last5_Flag], D1567)</f>
        <v>22</v>
      </c>
    </row>
    <row r="1568" spans="1:5" x14ac:dyDescent="0.2">
      <c r="A1568" t="str">
        <v>WVWC</v>
      </c>
      <c r="B1568">
        <v>3</v>
      </c>
      <c r="C1568" t="str">
        <v>J.Fix</v>
      </c>
      <c r="D1568">
        <v>0</v>
      </c>
      <c r="E1568">
        <f>COUNTIFS(Table1[Team], A1568, Table1[Batting_Spot], B1568, Table1[Player], C1568, Table1[Last5_Flag], D1568)</f>
        <v>13</v>
      </c>
    </row>
    <row r="1569" spans="1:5" x14ac:dyDescent="0.2">
      <c r="A1569" t="str">
        <v>WVWC</v>
      </c>
      <c r="B1569">
        <v>4</v>
      </c>
      <c r="C1569" t="str">
        <v>R.Winn</v>
      </c>
      <c r="D1569">
        <v>0</v>
      </c>
      <c r="E1569">
        <f>COUNTIFS(Table1[Team], A1569, Table1[Batting_Spot], B1569, Table1[Player], C1569, Table1[Last5_Flag], D1569)</f>
        <v>11</v>
      </c>
    </row>
    <row r="1570" spans="1:5" x14ac:dyDescent="0.2">
      <c r="A1570" t="str">
        <v>WVWC</v>
      </c>
      <c r="B1570">
        <v>5</v>
      </c>
      <c r="C1570" t="str">
        <v>G.Arnold</v>
      </c>
      <c r="D1570">
        <v>0</v>
      </c>
      <c r="E1570">
        <f>COUNTIFS(Table1[Team], A1570, Table1[Batting_Spot], B1570, Table1[Player], C1570, Table1[Last5_Flag], D1570)</f>
        <v>11</v>
      </c>
    </row>
    <row r="1571" spans="1:5" x14ac:dyDescent="0.2">
      <c r="A1571" t="str">
        <v>WVWC</v>
      </c>
      <c r="B1571">
        <v>6</v>
      </c>
      <c r="C1571" t="str">
        <v>M.Austra</v>
      </c>
      <c r="D1571">
        <v>0</v>
      </c>
      <c r="E1571">
        <f>COUNTIFS(Table1[Team], A1571, Table1[Batting_Spot], B1571, Table1[Player], C1571, Table1[Last5_Flag], D1571)</f>
        <v>11</v>
      </c>
    </row>
    <row r="1572" spans="1:5" x14ac:dyDescent="0.2">
      <c r="A1572" t="str">
        <v>WVWC</v>
      </c>
      <c r="B1572">
        <v>7</v>
      </c>
      <c r="C1572" t="str">
        <v>E.Putman</v>
      </c>
      <c r="D1572">
        <v>0</v>
      </c>
      <c r="E1572">
        <f>COUNTIFS(Table1[Team], A1572, Table1[Batting_Spot], B1572, Table1[Player], C1572, Table1[Last5_Flag], D1572)</f>
        <v>9</v>
      </c>
    </row>
    <row r="1573" spans="1:5" x14ac:dyDescent="0.2">
      <c r="A1573" t="str">
        <v>WVWC</v>
      </c>
      <c r="B1573">
        <v>8</v>
      </c>
      <c r="C1573" t="str">
        <v>K.Vance</v>
      </c>
      <c r="D1573">
        <v>0</v>
      </c>
      <c r="E1573">
        <f>COUNTIFS(Table1[Team], A1573, Table1[Batting_Spot], B1573, Table1[Player], C1573, Table1[Last5_Flag], D1573)</f>
        <v>3</v>
      </c>
    </row>
    <row r="1574" spans="1:5" x14ac:dyDescent="0.2">
      <c r="A1574" t="str">
        <v>WVWC</v>
      </c>
      <c r="B1574">
        <v>9</v>
      </c>
      <c r="C1574" t="str">
        <v>C.Cowan</v>
      </c>
      <c r="D1574">
        <v>0</v>
      </c>
      <c r="E1574">
        <f>COUNTIFS(Table1[Team], A1574, Table1[Batting_Spot], B1574, Table1[Player], C1574, Table1[Last5_Flag], D1574)</f>
        <v>14</v>
      </c>
    </row>
    <row r="1575" spans="1:5" x14ac:dyDescent="0.2">
      <c r="A1575" t="str">
        <v>WVWC</v>
      </c>
      <c r="B1575">
        <v>0</v>
      </c>
      <c r="C1575" t="str">
        <v>M.O'Brien</v>
      </c>
      <c r="D1575">
        <v>0</v>
      </c>
      <c r="E1575">
        <f>COUNTIFS(Table1[Team], A1575, Table1[Batting_Spot], B1575, Table1[Player], C1575, Table1[Last5_Flag], D1575)</f>
        <v>0</v>
      </c>
    </row>
    <row r="1576" spans="1:5" x14ac:dyDescent="0.2">
      <c r="A1576" t="str">
        <v>WVWC</v>
      </c>
      <c r="B1576">
        <v>0</v>
      </c>
      <c r="C1576" t="str">
        <v>A.Orille</v>
      </c>
      <c r="D1576">
        <v>0</v>
      </c>
      <c r="E1576">
        <f>COUNTIFS(Table1[Team], A1576, Table1[Batting_Spot], B1576, Table1[Player], C1576, Table1[Last5_Flag], D1576)</f>
        <v>0</v>
      </c>
    </row>
    <row r="1577" spans="1:5" x14ac:dyDescent="0.2">
      <c r="A1577" t="str">
        <v>Wheeling</v>
      </c>
      <c r="B1577">
        <v>1</v>
      </c>
      <c r="C1577" t="str">
        <v>K.Warrix</v>
      </c>
      <c r="D1577">
        <v>0</v>
      </c>
      <c r="E1577">
        <f>COUNTIFS(Table1[Team], A1577, Table1[Batting_Spot], B1577, Table1[Player], C1577, Table1[Last5_Flag], D1577)</f>
        <v>12</v>
      </c>
    </row>
    <row r="1578" spans="1:5" x14ac:dyDescent="0.2">
      <c r="A1578" t="str">
        <v>Wheeling</v>
      </c>
      <c r="B1578">
        <v>2</v>
      </c>
      <c r="C1578" t="str">
        <v>M.Burns</v>
      </c>
      <c r="D1578">
        <v>0</v>
      </c>
      <c r="E1578">
        <f>COUNTIFS(Table1[Team], A1578, Table1[Batting_Spot], B1578, Table1[Player], C1578, Table1[Last5_Flag], D1578)</f>
        <v>10</v>
      </c>
    </row>
    <row r="1579" spans="1:5" x14ac:dyDescent="0.2">
      <c r="A1579" t="str">
        <v>Wheeling</v>
      </c>
      <c r="B1579">
        <v>0</v>
      </c>
      <c r="C1579" t="str">
        <v>E.Troxel</v>
      </c>
      <c r="D1579">
        <v>0</v>
      </c>
      <c r="E1579">
        <f>COUNTIFS(Table1[Team], A1579, Table1[Batting_Spot], B1579, Table1[Player], C1579, Table1[Last5_Flag], D1579)</f>
        <v>0</v>
      </c>
    </row>
    <row r="1580" spans="1:5" x14ac:dyDescent="0.2">
      <c r="A1580" t="str">
        <v>Wheeling</v>
      </c>
      <c r="B1580">
        <v>3</v>
      </c>
      <c r="C1580" t="str">
        <v>B.Sanders</v>
      </c>
      <c r="D1580">
        <v>0</v>
      </c>
      <c r="E1580">
        <f>COUNTIFS(Table1[Team], A1580, Table1[Batting_Spot], B1580, Table1[Player], C1580, Table1[Last5_Flag], D1580)</f>
        <v>5</v>
      </c>
    </row>
    <row r="1581" spans="1:5" x14ac:dyDescent="0.2">
      <c r="A1581" t="str">
        <v>Wheeling</v>
      </c>
      <c r="B1581">
        <v>3</v>
      </c>
      <c r="C1581" t="str">
        <v>E.Blackie</v>
      </c>
      <c r="D1581">
        <v>0</v>
      </c>
      <c r="E1581">
        <f>COUNTIFS(Table1[Team], A1581, Table1[Batting_Spot], B1581, Table1[Player], C1581, Table1[Last5_Flag], D1581)</f>
        <v>2</v>
      </c>
    </row>
    <row r="1582" spans="1:5" x14ac:dyDescent="0.2">
      <c r="A1582" t="str">
        <v>Wheeling</v>
      </c>
      <c r="B1582">
        <v>0</v>
      </c>
      <c r="C1582" t="str">
        <v>M.Rodriguez</v>
      </c>
      <c r="D1582">
        <v>0</v>
      </c>
      <c r="E1582">
        <f>COUNTIFS(Table1[Team], A1582, Table1[Batting_Spot], B1582, Table1[Player], C1582, Table1[Last5_Flag], D1582)</f>
        <v>0</v>
      </c>
    </row>
    <row r="1583" spans="1:5" x14ac:dyDescent="0.2">
      <c r="A1583" t="str">
        <v>Wheeling</v>
      </c>
      <c r="B1583">
        <v>4</v>
      </c>
      <c r="C1583" t="str">
        <v>M.Kay</v>
      </c>
      <c r="D1583">
        <v>0</v>
      </c>
      <c r="E1583">
        <f>COUNTIFS(Table1[Team], A1583, Table1[Batting_Spot], B1583, Table1[Player], C1583, Table1[Last5_Flag], D1583)</f>
        <v>1</v>
      </c>
    </row>
    <row r="1584" spans="1:5" x14ac:dyDescent="0.2">
      <c r="A1584" t="str">
        <v>Wheeling</v>
      </c>
      <c r="B1584">
        <v>5</v>
      </c>
      <c r="C1584" t="str">
        <v>D.Carrillo</v>
      </c>
      <c r="D1584">
        <v>0</v>
      </c>
      <c r="E1584">
        <f>COUNTIFS(Table1[Team], A1584, Table1[Batting_Spot], B1584, Table1[Player], C1584, Table1[Last5_Flag], D1584)</f>
        <v>10</v>
      </c>
    </row>
    <row r="1585" spans="1:5" x14ac:dyDescent="0.2">
      <c r="A1585" t="str">
        <v>Wheeling</v>
      </c>
      <c r="B1585">
        <v>6</v>
      </c>
      <c r="C1585" t="str">
        <v>G.Mummery</v>
      </c>
      <c r="D1585">
        <v>0</v>
      </c>
      <c r="E1585">
        <f>COUNTIFS(Table1[Team], A1585, Table1[Batting_Spot], B1585, Table1[Player], C1585, Table1[Last5_Flag], D1585)</f>
        <v>2</v>
      </c>
    </row>
    <row r="1586" spans="1:5" x14ac:dyDescent="0.2">
      <c r="A1586" t="str">
        <v>Wheeling</v>
      </c>
      <c r="B1586">
        <v>7</v>
      </c>
      <c r="C1586" t="str">
        <v>P.Villarreal</v>
      </c>
      <c r="D1586">
        <v>0</v>
      </c>
      <c r="E1586">
        <f>COUNTIFS(Table1[Team], A1586, Table1[Batting_Spot], B1586, Table1[Player], C1586, Table1[Last5_Flag], D1586)</f>
        <v>5</v>
      </c>
    </row>
    <row r="1587" spans="1:5" x14ac:dyDescent="0.2">
      <c r="A1587" t="str">
        <v>Wheeling</v>
      </c>
      <c r="B1587">
        <v>8</v>
      </c>
      <c r="C1587" t="str">
        <v>A.Kresak</v>
      </c>
      <c r="D1587">
        <v>0</v>
      </c>
      <c r="E1587">
        <f>COUNTIFS(Table1[Team], A1587, Table1[Batting_Spot], B1587, Table1[Player], C1587, Table1[Last5_Flag], D1587)</f>
        <v>5</v>
      </c>
    </row>
    <row r="1588" spans="1:5" x14ac:dyDescent="0.2">
      <c r="A1588" t="str">
        <v>Wheeling</v>
      </c>
      <c r="B1588">
        <v>8</v>
      </c>
      <c r="C1588" t="str">
        <v>T.Taufahema</v>
      </c>
      <c r="D1588">
        <v>0</v>
      </c>
      <c r="E1588">
        <f>COUNTIFS(Table1[Team], A1588, Table1[Batting_Spot], B1588, Table1[Player], C1588, Table1[Last5_Flag], D1588)</f>
        <v>1</v>
      </c>
    </row>
    <row r="1589" spans="1:5" x14ac:dyDescent="0.2">
      <c r="A1589" t="str">
        <v>Wheeling</v>
      </c>
      <c r="B1589">
        <v>9</v>
      </c>
      <c r="C1589" t="str">
        <v>M.Holp</v>
      </c>
      <c r="D1589">
        <v>0</v>
      </c>
      <c r="E1589">
        <f>COUNTIFS(Table1[Team], A1589, Table1[Batting_Spot], B1589, Table1[Player], C1589, Table1[Last5_Flag], D1589)</f>
        <v>13</v>
      </c>
    </row>
    <row r="1590" spans="1:5" x14ac:dyDescent="0.2">
      <c r="A1590" t="str">
        <v>Wheeling</v>
      </c>
      <c r="B1590">
        <v>0</v>
      </c>
      <c r="C1590" t="str">
        <v>R.Peters</v>
      </c>
      <c r="D1590">
        <v>0</v>
      </c>
      <c r="E1590">
        <f>COUNTIFS(Table1[Team], A1590, Table1[Batting_Spot], B1590, Table1[Player], C1590, Table1[Last5_Flag], D1590)</f>
        <v>0</v>
      </c>
    </row>
    <row r="1591" spans="1:5" x14ac:dyDescent="0.2">
      <c r="A1591" t="str">
        <v>Wheeling</v>
      </c>
      <c r="B1591">
        <v>0</v>
      </c>
      <c r="C1591" t="str">
        <v>K.Shields</v>
      </c>
      <c r="D1591">
        <v>0</v>
      </c>
      <c r="E1591">
        <f>COUNTIFS(Table1[Team], A1591, Table1[Batting_Spot], B1591, Table1[Player], C1591, Table1[Last5_Flag], D1591)</f>
        <v>0</v>
      </c>
    </row>
    <row r="1592" spans="1:5" x14ac:dyDescent="0.2">
      <c r="A1592" t="str">
        <v>Wheeling</v>
      </c>
      <c r="B1592">
        <v>1</v>
      </c>
      <c r="C1592" t="str">
        <v>K.Warrix</v>
      </c>
      <c r="D1592">
        <v>0</v>
      </c>
      <c r="E1592">
        <f>COUNTIFS(Table1[Team], A1592, Table1[Batting_Spot], B1592, Table1[Player], C1592, Table1[Last5_Flag], D1592)</f>
        <v>12</v>
      </c>
    </row>
    <row r="1593" spans="1:5" x14ac:dyDescent="0.2">
      <c r="A1593" t="str">
        <v>Wheeling</v>
      </c>
      <c r="B1593">
        <v>2</v>
      </c>
      <c r="C1593" t="str">
        <v>M.Burns</v>
      </c>
      <c r="D1593">
        <v>0</v>
      </c>
      <c r="E1593">
        <f>COUNTIFS(Table1[Team], A1593, Table1[Batting_Spot], B1593, Table1[Player], C1593, Table1[Last5_Flag], D1593)</f>
        <v>10</v>
      </c>
    </row>
    <row r="1594" spans="1:5" x14ac:dyDescent="0.2">
      <c r="A1594" t="str">
        <v>Wheeling</v>
      </c>
      <c r="B1594">
        <v>0</v>
      </c>
      <c r="C1594" t="str">
        <v>K.Chapple</v>
      </c>
      <c r="D1594">
        <v>0</v>
      </c>
      <c r="E1594">
        <f>COUNTIFS(Table1[Team], A1594, Table1[Batting_Spot], B1594, Table1[Player], C1594, Table1[Last5_Flag], D1594)</f>
        <v>0</v>
      </c>
    </row>
    <row r="1595" spans="1:5" x14ac:dyDescent="0.2">
      <c r="A1595" t="str">
        <v>Wheeling</v>
      </c>
      <c r="B1595">
        <v>3</v>
      </c>
      <c r="C1595" t="str">
        <v>B.Sanders</v>
      </c>
      <c r="D1595">
        <v>0</v>
      </c>
      <c r="E1595">
        <f>COUNTIFS(Table1[Team], A1595, Table1[Batting_Spot], B1595, Table1[Player], C1595, Table1[Last5_Flag], D1595)</f>
        <v>5</v>
      </c>
    </row>
    <row r="1596" spans="1:5" x14ac:dyDescent="0.2">
      <c r="A1596" t="str">
        <v>Wheeling</v>
      </c>
      <c r="B1596">
        <v>4</v>
      </c>
      <c r="C1596" t="str">
        <v>M.Clark</v>
      </c>
      <c r="D1596">
        <v>0</v>
      </c>
      <c r="E1596">
        <f>COUNTIFS(Table1[Team], A1596, Table1[Batting_Spot], B1596, Table1[Player], C1596, Table1[Last5_Flag], D1596)</f>
        <v>6</v>
      </c>
    </row>
    <row r="1597" spans="1:5" x14ac:dyDescent="0.2">
      <c r="A1597" t="str">
        <v>Wheeling</v>
      </c>
      <c r="B1597">
        <v>5</v>
      </c>
      <c r="C1597" t="str">
        <v>D.Carrillo</v>
      </c>
      <c r="D1597">
        <v>0</v>
      </c>
      <c r="E1597">
        <f>COUNTIFS(Table1[Team], A1597, Table1[Batting_Spot], B1597, Table1[Player], C1597, Table1[Last5_Flag], D1597)</f>
        <v>10</v>
      </c>
    </row>
    <row r="1598" spans="1:5" x14ac:dyDescent="0.2">
      <c r="A1598" t="str">
        <v>Wheeling</v>
      </c>
      <c r="B1598">
        <v>6</v>
      </c>
      <c r="C1598" t="str">
        <v>P.Villarreal</v>
      </c>
      <c r="D1598">
        <v>0</v>
      </c>
      <c r="E1598">
        <f>COUNTIFS(Table1[Team], A1598, Table1[Batting_Spot], B1598, Table1[Player], C1598, Table1[Last5_Flag], D1598)</f>
        <v>3</v>
      </c>
    </row>
    <row r="1599" spans="1:5" x14ac:dyDescent="0.2">
      <c r="A1599" t="str">
        <v>Wheeling</v>
      </c>
      <c r="B1599">
        <v>7</v>
      </c>
      <c r="C1599" t="str">
        <v>R.Pearlman</v>
      </c>
      <c r="D1599">
        <v>0</v>
      </c>
      <c r="E1599">
        <f>COUNTIFS(Table1[Team], A1599, Table1[Batting_Spot], B1599, Table1[Player], C1599, Table1[Last5_Flag], D1599)</f>
        <v>2</v>
      </c>
    </row>
    <row r="1600" spans="1:5" x14ac:dyDescent="0.2">
      <c r="A1600" t="str">
        <v>Wheeling</v>
      </c>
      <c r="B1600">
        <v>7</v>
      </c>
      <c r="C1600" t="str">
        <v>M.Kay</v>
      </c>
      <c r="D1600">
        <v>0</v>
      </c>
      <c r="E1600">
        <f>COUNTIFS(Table1[Team], A1600, Table1[Batting_Spot], B1600, Table1[Player], C1600, Table1[Last5_Flag], D1600)</f>
        <v>3</v>
      </c>
    </row>
    <row r="1601" spans="1:5" x14ac:dyDescent="0.2">
      <c r="A1601" t="str">
        <v>Wheeling</v>
      </c>
      <c r="B1601">
        <v>8</v>
      </c>
      <c r="C1601" t="str">
        <v>G.Mummery</v>
      </c>
      <c r="D1601">
        <v>0</v>
      </c>
      <c r="E1601">
        <f>COUNTIFS(Table1[Team], A1601, Table1[Batting_Spot], B1601, Table1[Player], C1601, Table1[Last5_Flag], D1601)</f>
        <v>5</v>
      </c>
    </row>
    <row r="1602" spans="1:5" x14ac:dyDescent="0.2">
      <c r="A1602" t="str">
        <v>Wheeling</v>
      </c>
      <c r="B1602">
        <v>9</v>
      </c>
      <c r="C1602" t="str">
        <v>M.Holp</v>
      </c>
      <c r="D1602">
        <v>0</v>
      </c>
      <c r="E1602">
        <f>COUNTIFS(Table1[Team], A1602, Table1[Batting_Spot], B1602, Table1[Player], C1602, Table1[Last5_Flag], D1602)</f>
        <v>13</v>
      </c>
    </row>
    <row r="1603" spans="1:5" x14ac:dyDescent="0.2">
      <c r="A1603" t="str">
        <v>Wheeling</v>
      </c>
      <c r="B1603">
        <v>9</v>
      </c>
      <c r="C1603" t="str">
        <v>E.Blackie</v>
      </c>
      <c r="D1603">
        <v>0</v>
      </c>
      <c r="E1603">
        <f>COUNTIFS(Table1[Team], A1603, Table1[Batting_Spot], B1603, Table1[Player], C1603, Table1[Last5_Flag], D1603)</f>
        <v>2</v>
      </c>
    </row>
    <row r="1604" spans="1:5" x14ac:dyDescent="0.2">
      <c r="A1604" t="str">
        <v>Wheeling</v>
      </c>
      <c r="B1604">
        <v>0</v>
      </c>
      <c r="C1604" t="str">
        <v>A.Kresak</v>
      </c>
      <c r="D1604">
        <v>0</v>
      </c>
      <c r="E1604">
        <f>COUNTIFS(Table1[Team], A1604, Table1[Batting_Spot], B1604, Table1[Player], C1604, Table1[Last5_Flag], D1604)</f>
        <v>0</v>
      </c>
    </row>
    <row r="1605" spans="1:5" x14ac:dyDescent="0.2">
      <c r="A1605" t="str">
        <v>UC</v>
      </c>
      <c r="B1605">
        <v>1</v>
      </c>
      <c r="C1605" t="str">
        <v>E.Zucchero</v>
      </c>
      <c r="D1605">
        <v>0</v>
      </c>
      <c r="E1605">
        <f>COUNTIFS(Table1[Team], A1605, Table1[Batting_Spot], B1605, Table1[Player], C1605, Table1[Last5_Flag], D1605)</f>
        <v>27</v>
      </c>
    </row>
    <row r="1606" spans="1:5" x14ac:dyDescent="0.2">
      <c r="A1606" t="str">
        <v>UC</v>
      </c>
      <c r="B1606">
        <v>2</v>
      </c>
      <c r="C1606" t="str">
        <v>B.Polistina</v>
      </c>
      <c r="D1606">
        <v>0</v>
      </c>
      <c r="E1606">
        <f>COUNTIFS(Table1[Team], A1606, Table1[Batting_Spot], B1606, Table1[Player], C1606, Table1[Last5_Flag], D1606)</f>
        <v>16</v>
      </c>
    </row>
    <row r="1607" spans="1:5" x14ac:dyDescent="0.2">
      <c r="A1607" t="str">
        <v>UC</v>
      </c>
      <c r="B1607">
        <v>3</v>
      </c>
      <c r="C1607" t="str">
        <v>T.Hodson</v>
      </c>
      <c r="D1607">
        <v>0</v>
      </c>
      <c r="E1607">
        <f>COUNTIFS(Table1[Team], A1607, Table1[Batting_Spot], B1607, Table1[Player], C1607, Table1[Last5_Flag], D1607)</f>
        <v>3</v>
      </c>
    </row>
    <row r="1608" spans="1:5" x14ac:dyDescent="0.2">
      <c r="A1608" t="str">
        <v>UC</v>
      </c>
      <c r="B1608">
        <v>4</v>
      </c>
      <c r="C1608" t="str">
        <v>C.Masters</v>
      </c>
      <c r="D1608">
        <v>0</v>
      </c>
      <c r="E1608">
        <f>COUNTIFS(Table1[Team], A1608, Table1[Batting_Spot], B1608, Table1[Player], C1608, Table1[Last5_Flag], D1608)</f>
        <v>3</v>
      </c>
    </row>
    <row r="1609" spans="1:5" x14ac:dyDescent="0.2">
      <c r="A1609" t="str">
        <v>UC</v>
      </c>
      <c r="B1609">
        <v>5</v>
      </c>
      <c r="C1609" t="str">
        <v>C.Dunn</v>
      </c>
      <c r="D1609">
        <v>0</v>
      </c>
      <c r="E1609">
        <f>COUNTIFS(Table1[Team], A1609, Table1[Batting_Spot], B1609, Table1[Player], C1609, Table1[Last5_Flag], D1609)</f>
        <v>6</v>
      </c>
    </row>
    <row r="1610" spans="1:5" x14ac:dyDescent="0.2">
      <c r="A1610" t="str">
        <v>UC</v>
      </c>
      <c r="B1610">
        <v>0</v>
      </c>
      <c r="C1610" t="str">
        <v>A.Hurley</v>
      </c>
      <c r="D1610">
        <v>0</v>
      </c>
      <c r="E1610">
        <f>COUNTIFS(Table1[Team], A1610, Table1[Batting_Spot], B1610, Table1[Player], C1610, Table1[Last5_Flag], D1610)</f>
        <v>0</v>
      </c>
    </row>
    <row r="1611" spans="1:5" x14ac:dyDescent="0.2">
      <c r="A1611" t="str">
        <v>UC</v>
      </c>
      <c r="B1611">
        <v>6</v>
      </c>
      <c r="C1611" t="str">
        <v>K.Serra</v>
      </c>
      <c r="D1611">
        <v>0</v>
      </c>
      <c r="E1611">
        <f>COUNTIFS(Table1[Team], A1611, Table1[Batting_Spot], B1611, Table1[Player], C1611, Table1[Last5_Flag], D1611)</f>
        <v>5</v>
      </c>
    </row>
    <row r="1612" spans="1:5" x14ac:dyDescent="0.2">
      <c r="A1612" t="str">
        <v>UC</v>
      </c>
      <c r="B1612">
        <v>7</v>
      </c>
      <c r="C1612" t="str">
        <v>A.Espinoza</v>
      </c>
      <c r="D1612">
        <v>0</v>
      </c>
      <c r="E1612">
        <f>COUNTIFS(Table1[Team], A1612, Table1[Batting_Spot], B1612, Table1[Player], C1612, Table1[Last5_Flag], D1612)</f>
        <v>16</v>
      </c>
    </row>
    <row r="1613" spans="1:5" x14ac:dyDescent="0.2">
      <c r="A1613" t="str">
        <v>UC</v>
      </c>
      <c r="B1613">
        <v>7</v>
      </c>
      <c r="C1613" t="str">
        <v>K.Moran</v>
      </c>
      <c r="D1613">
        <v>0</v>
      </c>
      <c r="E1613">
        <f>COUNTIFS(Table1[Team], A1613, Table1[Batting_Spot], B1613, Table1[Player], C1613, Table1[Last5_Flag], D1613)</f>
        <v>1</v>
      </c>
    </row>
    <row r="1614" spans="1:5" x14ac:dyDescent="0.2">
      <c r="A1614" t="str">
        <v>UC</v>
      </c>
      <c r="B1614">
        <v>8</v>
      </c>
      <c r="C1614" t="str">
        <v>M.Hataway</v>
      </c>
      <c r="D1614">
        <v>0</v>
      </c>
      <c r="E1614">
        <f>COUNTIFS(Table1[Team], A1614, Table1[Batting_Spot], B1614, Table1[Player], C1614, Table1[Last5_Flag], D1614)</f>
        <v>10</v>
      </c>
    </row>
    <row r="1615" spans="1:5" x14ac:dyDescent="0.2">
      <c r="A1615" t="str">
        <v>UC</v>
      </c>
      <c r="B1615">
        <v>9</v>
      </c>
      <c r="C1615" t="str">
        <v>E.Smith</v>
      </c>
      <c r="D1615">
        <v>0</v>
      </c>
      <c r="E1615">
        <f>COUNTIFS(Table1[Team], A1615, Table1[Batting_Spot], B1615, Table1[Player], C1615, Table1[Last5_Flag], D1615)</f>
        <v>9</v>
      </c>
    </row>
    <row r="1616" spans="1:5" x14ac:dyDescent="0.2">
      <c r="A1616" t="str">
        <v>UC</v>
      </c>
      <c r="B1616">
        <v>0</v>
      </c>
      <c r="C1616" t="str">
        <v>A.Mass</v>
      </c>
      <c r="D1616">
        <v>0</v>
      </c>
      <c r="E1616">
        <f>COUNTIFS(Table1[Team], A1616, Table1[Batting_Spot], B1616, Table1[Player], C1616, Table1[Last5_Flag], D1616)</f>
        <v>0</v>
      </c>
    </row>
    <row r="1617" spans="1:5" x14ac:dyDescent="0.2">
      <c r="A1617" t="str">
        <v>UC</v>
      </c>
      <c r="B1617">
        <v>1</v>
      </c>
      <c r="C1617" t="str">
        <v>E.Zucchero</v>
      </c>
      <c r="D1617">
        <v>0</v>
      </c>
      <c r="E1617">
        <f>COUNTIFS(Table1[Team], A1617, Table1[Batting_Spot], B1617, Table1[Player], C1617, Table1[Last5_Flag], D1617)</f>
        <v>27</v>
      </c>
    </row>
    <row r="1618" spans="1:5" x14ac:dyDescent="0.2">
      <c r="A1618" t="str">
        <v>UC</v>
      </c>
      <c r="B1618">
        <v>2</v>
      </c>
      <c r="C1618" t="str">
        <v>B.Polistina</v>
      </c>
      <c r="D1618">
        <v>0</v>
      </c>
      <c r="E1618">
        <f>COUNTIFS(Table1[Team], A1618, Table1[Batting_Spot], B1618, Table1[Player], C1618, Table1[Last5_Flag], D1618)</f>
        <v>16</v>
      </c>
    </row>
    <row r="1619" spans="1:5" x14ac:dyDescent="0.2">
      <c r="A1619" t="str">
        <v>UC</v>
      </c>
      <c r="B1619">
        <v>3</v>
      </c>
      <c r="C1619" t="str">
        <v>T.Hodson</v>
      </c>
      <c r="D1619">
        <v>0</v>
      </c>
      <c r="E1619">
        <f>COUNTIFS(Table1[Team], A1619, Table1[Batting_Spot], B1619, Table1[Player], C1619, Table1[Last5_Flag], D1619)</f>
        <v>3</v>
      </c>
    </row>
    <row r="1620" spans="1:5" x14ac:dyDescent="0.2">
      <c r="A1620" t="str">
        <v>UC</v>
      </c>
      <c r="B1620">
        <v>4</v>
      </c>
      <c r="C1620" t="str">
        <v>C.Masters</v>
      </c>
      <c r="D1620">
        <v>0</v>
      </c>
      <c r="E1620">
        <f>COUNTIFS(Table1[Team], A1620, Table1[Batting_Spot], B1620, Table1[Player], C1620, Table1[Last5_Flag], D1620)</f>
        <v>3</v>
      </c>
    </row>
    <row r="1621" spans="1:5" x14ac:dyDescent="0.2">
      <c r="A1621" t="str">
        <v>UC</v>
      </c>
      <c r="B1621">
        <v>0</v>
      </c>
      <c r="C1621" t="str">
        <v>L.Varney</v>
      </c>
      <c r="D1621">
        <v>0</v>
      </c>
      <c r="E1621">
        <f>COUNTIFS(Table1[Team], A1621, Table1[Batting_Spot], B1621, Table1[Player], C1621, Table1[Last5_Flag], D1621)</f>
        <v>0</v>
      </c>
    </row>
    <row r="1622" spans="1:5" x14ac:dyDescent="0.2">
      <c r="A1622" t="str">
        <v>UC</v>
      </c>
      <c r="B1622">
        <v>5</v>
      </c>
      <c r="C1622" t="str">
        <v>C.Dunn</v>
      </c>
      <c r="D1622">
        <v>0</v>
      </c>
      <c r="E1622">
        <f>COUNTIFS(Table1[Team], A1622, Table1[Batting_Spot], B1622, Table1[Player], C1622, Table1[Last5_Flag], D1622)</f>
        <v>6</v>
      </c>
    </row>
    <row r="1623" spans="1:5" x14ac:dyDescent="0.2">
      <c r="A1623" t="str">
        <v>UC</v>
      </c>
      <c r="B1623">
        <v>0</v>
      </c>
      <c r="C1623" t="str">
        <v>A.Hurley</v>
      </c>
      <c r="D1623">
        <v>0</v>
      </c>
      <c r="E1623">
        <f>COUNTIFS(Table1[Team], A1623, Table1[Batting_Spot], B1623, Table1[Player], C1623, Table1[Last5_Flag], D1623)</f>
        <v>0</v>
      </c>
    </row>
    <row r="1624" spans="1:5" x14ac:dyDescent="0.2">
      <c r="A1624" t="str">
        <v>UC</v>
      </c>
      <c r="B1624">
        <v>6</v>
      </c>
      <c r="C1624" t="str">
        <v>K.Moran</v>
      </c>
      <c r="D1624">
        <v>0</v>
      </c>
      <c r="E1624">
        <f>COUNTIFS(Table1[Team], A1624, Table1[Batting_Spot], B1624, Table1[Player], C1624, Table1[Last5_Flag], D1624)</f>
        <v>1</v>
      </c>
    </row>
    <row r="1625" spans="1:5" x14ac:dyDescent="0.2">
      <c r="A1625" t="str">
        <v>UC</v>
      </c>
      <c r="B1625">
        <v>7</v>
      </c>
      <c r="C1625" t="str">
        <v>K.Serra</v>
      </c>
      <c r="D1625">
        <v>0</v>
      </c>
      <c r="E1625">
        <f>COUNTIFS(Table1[Team], A1625, Table1[Batting_Spot], B1625, Table1[Player], C1625, Table1[Last5_Flag], D1625)</f>
        <v>2</v>
      </c>
    </row>
    <row r="1626" spans="1:5" x14ac:dyDescent="0.2">
      <c r="A1626" t="str">
        <v>UC</v>
      </c>
      <c r="B1626">
        <v>8</v>
      </c>
      <c r="C1626" t="str">
        <v>M.Hataway</v>
      </c>
      <c r="D1626">
        <v>0</v>
      </c>
      <c r="E1626">
        <f>COUNTIFS(Table1[Team], A1626, Table1[Batting_Spot], B1626, Table1[Player], C1626, Table1[Last5_Flag], D1626)</f>
        <v>10</v>
      </c>
    </row>
    <row r="1627" spans="1:5" x14ac:dyDescent="0.2">
      <c r="A1627" t="str">
        <v>UC</v>
      </c>
      <c r="B1627">
        <v>9</v>
      </c>
      <c r="C1627" t="str">
        <v>E.Smith</v>
      </c>
      <c r="D1627">
        <v>0</v>
      </c>
      <c r="E1627">
        <f>COUNTIFS(Table1[Team], A1627, Table1[Batting_Spot], B1627, Table1[Player], C1627, Table1[Last5_Flag], D1627)</f>
        <v>9</v>
      </c>
    </row>
    <row r="1628" spans="1:5" x14ac:dyDescent="0.2">
      <c r="A1628" t="str">
        <v>UC</v>
      </c>
      <c r="B1628">
        <v>0</v>
      </c>
      <c r="C1628" t="str">
        <v>A.Espinoza</v>
      </c>
      <c r="D1628">
        <v>0</v>
      </c>
      <c r="E1628">
        <f>COUNTIFS(Table1[Team], A1628, Table1[Batting_Spot], B1628, Table1[Player], C1628, Table1[Last5_Flag], D1628)</f>
        <v>0</v>
      </c>
    </row>
    <row r="1629" spans="1:5" x14ac:dyDescent="0.2">
      <c r="A1629" t="str">
        <v>Glenville</v>
      </c>
      <c r="B1629">
        <v>1</v>
      </c>
      <c r="C1629" t="str">
        <v>K.Goodman</v>
      </c>
      <c r="D1629">
        <v>0</v>
      </c>
      <c r="E1629">
        <f>COUNTIFS(Table1[Team], A1629, Table1[Batting_Spot], B1629, Table1[Player], C1629, Table1[Last5_Flag], D1629)</f>
        <v>7</v>
      </c>
    </row>
    <row r="1630" spans="1:5" x14ac:dyDescent="0.2">
      <c r="A1630" t="str">
        <v>Glenville</v>
      </c>
      <c r="B1630">
        <v>0</v>
      </c>
      <c r="C1630" t="str">
        <v>C.Drousias</v>
      </c>
      <c r="D1630">
        <v>0</v>
      </c>
      <c r="E1630">
        <f>COUNTIFS(Table1[Team], A1630, Table1[Batting_Spot], B1630, Table1[Player], C1630, Table1[Last5_Flag], D1630)</f>
        <v>0</v>
      </c>
    </row>
    <row r="1631" spans="1:5" x14ac:dyDescent="0.2">
      <c r="A1631" t="str">
        <v>Glenville</v>
      </c>
      <c r="B1631">
        <v>1</v>
      </c>
      <c r="C1631" t="str">
        <v>F.Yoho</v>
      </c>
      <c r="D1631">
        <v>0</v>
      </c>
      <c r="E1631">
        <f>COUNTIFS(Table1[Team], A1631, Table1[Batting_Spot], B1631, Table1[Player], C1631, Table1[Last5_Flag], D1631)</f>
        <v>1</v>
      </c>
    </row>
    <row r="1632" spans="1:5" x14ac:dyDescent="0.2">
      <c r="A1632" t="str">
        <v>Glenville</v>
      </c>
      <c r="B1632">
        <v>2</v>
      </c>
      <c r="C1632" t="str">
        <v>S.McDaniels</v>
      </c>
      <c r="D1632">
        <v>0</v>
      </c>
      <c r="E1632">
        <f>COUNTIFS(Table1[Team], A1632, Table1[Batting_Spot], B1632, Table1[Player], C1632, Table1[Last5_Flag], D1632)</f>
        <v>22</v>
      </c>
    </row>
    <row r="1633" spans="1:5" x14ac:dyDescent="0.2">
      <c r="A1633" t="str">
        <v>Glenville</v>
      </c>
      <c r="B1633">
        <v>3</v>
      </c>
      <c r="C1633" t="str">
        <v>Z.Seda</v>
      </c>
      <c r="D1633">
        <v>0</v>
      </c>
      <c r="E1633">
        <f>COUNTIFS(Table1[Team], A1633, Table1[Batting_Spot], B1633, Table1[Player], C1633, Table1[Last5_Flag], D1633)</f>
        <v>5</v>
      </c>
    </row>
    <row r="1634" spans="1:5" x14ac:dyDescent="0.2">
      <c r="A1634" t="str">
        <v>Glenville</v>
      </c>
      <c r="B1634">
        <v>4</v>
      </c>
      <c r="C1634" t="str">
        <v>D.Warnick</v>
      </c>
      <c r="D1634">
        <v>0</v>
      </c>
      <c r="E1634">
        <f>COUNTIFS(Table1[Team], A1634, Table1[Batting_Spot], B1634, Table1[Player], C1634, Table1[Last5_Flag], D1634)</f>
        <v>8</v>
      </c>
    </row>
    <row r="1635" spans="1:5" x14ac:dyDescent="0.2">
      <c r="A1635" t="str">
        <v>Glenville</v>
      </c>
      <c r="B1635">
        <v>5</v>
      </c>
      <c r="C1635" t="str">
        <v>H.Howe</v>
      </c>
      <c r="D1635">
        <v>0</v>
      </c>
      <c r="E1635">
        <f>COUNTIFS(Table1[Team], A1635, Table1[Batting_Spot], B1635, Table1[Player], C1635, Table1[Last5_Flag], D1635)</f>
        <v>14</v>
      </c>
    </row>
    <row r="1636" spans="1:5" x14ac:dyDescent="0.2">
      <c r="A1636" t="str">
        <v>Glenville</v>
      </c>
      <c r="B1636">
        <v>6</v>
      </c>
      <c r="C1636" t="str">
        <v>E.Nolan</v>
      </c>
      <c r="D1636">
        <v>0</v>
      </c>
      <c r="E1636">
        <f>COUNTIFS(Table1[Team], A1636, Table1[Batting_Spot], B1636, Table1[Player], C1636, Table1[Last5_Flag], D1636)</f>
        <v>16</v>
      </c>
    </row>
    <row r="1637" spans="1:5" x14ac:dyDescent="0.2">
      <c r="A1637" t="str">
        <v>Glenville</v>
      </c>
      <c r="B1637">
        <v>6</v>
      </c>
      <c r="C1637" t="str">
        <v>H.Smith</v>
      </c>
      <c r="D1637">
        <v>0</v>
      </c>
      <c r="E1637">
        <f>COUNTIFS(Table1[Team], A1637, Table1[Batting_Spot], B1637, Table1[Player], C1637, Table1[Last5_Flag], D1637)</f>
        <v>2</v>
      </c>
    </row>
    <row r="1638" spans="1:5" x14ac:dyDescent="0.2">
      <c r="A1638" t="str">
        <v>Glenville</v>
      </c>
      <c r="B1638">
        <v>7</v>
      </c>
      <c r="C1638" t="str">
        <v>A.Howard</v>
      </c>
      <c r="D1638">
        <v>0</v>
      </c>
      <c r="E1638">
        <f>COUNTIFS(Table1[Team], A1638, Table1[Batting_Spot], B1638, Table1[Player], C1638, Table1[Last5_Flag], D1638)</f>
        <v>7</v>
      </c>
    </row>
    <row r="1639" spans="1:5" x14ac:dyDescent="0.2">
      <c r="A1639" t="str">
        <v>Glenville</v>
      </c>
      <c r="B1639">
        <v>0</v>
      </c>
      <c r="C1639" t="str">
        <v>M.Stump</v>
      </c>
      <c r="D1639">
        <v>0</v>
      </c>
      <c r="E1639">
        <f>COUNTIFS(Table1[Team], A1639, Table1[Batting_Spot], B1639, Table1[Player], C1639, Table1[Last5_Flag], D1639)</f>
        <v>0</v>
      </c>
    </row>
    <row r="1640" spans="1:5" x14ac:dyDescent="0.2">
      <c r="A1640" t="str">
        <v>Glenville</v>
      </c>
      <c r="B1640">
        <v>8</v>
      </c>
      <c r="C1640" t="str">
        <v>E.McLean</v>
      </c>
      <c r="D1640">
        <v>0</v>
      </c>
      <c r="E1640">
        <f>COUNTIFS(Table1[Team], A1640, Table1[Batting_Spot], B1640, Table1[Player], C1640, Table1[Last5_Flag], D1640)</f>
        <v>19</v>
      </c>
    </row>
    <row r="1641" spans="1:5" x14ac:dyDescent="0.2">
      <c r="A1641" t="str">
        <v>Glenville</v>
      </c>
      <c r="B1641">
        <v>9</v>
      </c>
      <c r="C1641" t="str">
        <v>L.Burns</v>
      </c>
      <c r="D1641">
        <v>0</v>
      </c>
      <c r="E1641">
        <f>COUNTIFS(Table1[Team], A1641, Table1[Batting_Spot], B1641, Table1[Player], C1641, Table1[Last5_Flag], D1641)</f>
        <v>18</v>
      </c>
    </row>
    <row r="1642" spans="1:5" x14ac:dyDescent="0.2">
      <c r="A1642" t="str">
        <v>Glenville</v>
      </c>
      <c r="B1642">
        <v>0</v>
      </c>
      <c r="C1642" t="str">
        <v>Ky.Burdick</v>
      </c>
      <c r="D1642">
        <v>0</v>
      </c>
      <c r="E1642">
        <f>COUNTIFS(Table1[Team], A1642, Table1[Batting_Spot], B1642, Table1[Player], C1642, Table1[Last5_Flag], D1642)</f>
        <v>0</v>
      </c>
    </row>
    <row r="1643" spans="1:5" x14ac:dyDescent="0.2">
      <c r="A1643" t="str">
        <v>Glenville</v>
      </c>
      <c r="B1643">
        <v>1</v>
      </c>
      <c r="C1643" t="str">
        <v>Z.Seda</v>
      </c>
      <c r="D1643">
        <v>0</v>
      </c>
      <c r="E1643">
        <f>COUNTIFS(Table1[Team], A1643, Table1[Batting_Spot], B1643, Table1[Player], C1643, Table1[Last5_Flag], D1643)</f>
        <v>15</v>
      </c>
    </row>
    <row r="1644" spans="1:5" x14ac:dyDescent="0.2">
      <c r="A1644" t="str">
        <v>Glenville</v>
      </c>
      <c r="B1644">
        <v>2</v>
      </c>
      <c r="C1644" t="str">
        <v>S.McDaniels</v>
      </c>
      <c r="D1644">
        <v>0</v>
      </c>
      <c r="E1644">
        <f>COUNTIFS(Table1[Team], A1644, Table1[Batting_Spot], B1644, Table1[Player], C1644, Table1[Last5_Flag], D1644)</f>
        <v>22</v>
      </c>
    </row>
    <row r="1645" spans="1:5" x14ac:dyDescent="0.2">
      <c r="A1645" t="str">
        <v>Glenville</v>
      </c>
      <c r="B1645">
        <v>3</v>
      </c>
      <c r="C1645" t="str">
        <v>D.Warnick</v>
      </c>
      <c r="D1645">
        <v>0</v>
      </c>
      <c r="E1645">
        <f>COUNTIFS(Table1[Team], A1645, Table1[Batting_Spot], B1645, Table1[Player], C1645, Table1[Last5_Flag], D1645)</f>
        <v>17</v>
      </c>
    </row>
    <row r="1646" spans="1:5" x14ac:dyDescent="0.2">
      <c r="A1646" t="str">
        <v>Glenville</v>
      </c>
      <c r="B1646">
        <v>4</v>
      </c>
      <c r="C1646" t="str">
        <v>H.Howe</v>
      </c>
      <c r="D1646">
        <v>0</v>
      </c>
      <c r="E1646">
        <f>COUNTIFS(Table1[Team], A1646, Table1[Batting_Spot], B1646, Table1[Player], C1646, Table1[Last5_Flag], D1646)</f>
        <v>9</v>
      </c>
    </row>
    <row r="1647" spans="1:5" x14ac:dyDescent="0.2">
      <c r="A1647" t="str">
        <v>Glenville</v>
      </c>
      <c r="B1647">
        <v>0</v>
      </c>
      <c r="C1647" t="str">
        <v>E.Lilly</v>
      </c>
      <c r="D1647">
        <v>0</v>
      </c>
      <c r="E1647">
        <f>COUNTIFS(Table1[Team], A1647, Table1[Batting_Spot], B1647, Table1[Player], C1647, Table1[Last5_Flag], D1647)</f>
        <v>0</v>
      </c>
    </row>
    <row r="1648" spans="1:5" x14ac:dyDescent="0.2">
      <c r="A1648" t="str">
        <v>Glenville</v>
      </c>
      <c r="B1648">
        <v>5</v>
      </c>
      <c r="C1648" t="str">
        <v>H.Smith</v>
      </c>
      <c r="D1648">
        <v>0</v>
      </c>
      <c r="E1648">
        <f>COUNTIFS(Table1[Team], A1648, Table1[Batting_Spot], B1648, Table1[Player], C1648, Table1[Last5_Flag], D1648)</f>
        <v>1</v>
      </c>
    </row>
    <row r="1649" spans="1:5" x14ac:dyDescent="0.2">
      <c r="A1649" t="str">
        <v>Glenville</v>
      </c>
      <c r="B1649">
        <v>5</v>
      </c>
      <c r="C1649" t="str">
        <v>F.Yoho</v>
      </c>
      <c r="D1649">
        <v>0</v>
      </c>
      <c r="E1649">
        <f>COUNTIFS(Table1[Team], A1649, Table1[Batting_Spot], B1649, Table1[Player], C1649, Table1[Last5_Flag], D1649)</f>
        <v>1</v>
      </c>
    </row>
    <row r="1650" spans="1:5" x14ac:dyDescent="0.2">
      <c r="A1650" t="str">
        <v>Glenville</v>
      </c>
      <c r="B1650">
        <v>6</v>
      </c>
      <c r="C1650" t="str">
        <v>A.Hypes</v>
      </c>
      <c r="D1650">
        <v>0</v>
      </c>
      <c r="E1650">
        <f>COUNTIFS(Table1[Team], A1650, Table1[Batting_Spot], B1650, Table1[Player], C1650, Table1[Last5_Flag], D1650)</f>
        <v>2</v>
      </c>
    </row>
    <row r="1651" spans="1:5" x14ac:dyDescent="0.2">
      <c r="A1651" t="str">
        <v>Glenville</v>
      </c>
      <c r="B1651">
        <v>6</v>
      </c>
      <c r="C1651" t="str">
        <v>E.Nolan</v>
      </c>
      <c r="D1651">
        <v>0</v>
      </c>
      <c r="E1651">
        <f>COUNTIFS(Table1[Team], A1651, Table1[Batting_Spot], B1651, Table1[Player], C1651, Table1[Last5_Flag], D1651)</f>
        <v>16</v>
      </c>
    </row>
    <row r="1652" spans="1:5" x14ac:dyDescent="0.2">
      <c r="A1652" t="str">
        <v>Glenville</v>
      </c>
      <c r="B1652">
        <v>0</v>
      </c>
      <c r="C1652" t="str">
        <v>A.Hicks</v>
      </c>
      <c r="D1652">
        <v>0</v>
      </c>
      <c r="E1652">
        <f>COUNTIFS(Table1[Team], A1652, Table1[Batting_Spot], B1652, Table1[Player], C1652, Table1[Last5_Flag], D1652)</f>
        <v>0</v>
      </c>
    </row>
    <row r="1653" spans="1:5" x14ac:dyDescent="0.2">
      <c r="A1653" t="str">
        <v>Glenville</v>
      </c>
      <c r="B1653">
        <v>7</v>
      </c>
      <c r="C1653" t="str">
        <v>A.Howard</v>
      </c>
      <c r="D1653">
        <v>0</v>
      </c>
      <c r="E1653">
        <f>COUNTIFS(Table1[Team], A1653, Table1[Batting_Spot], B1653, Table1[Player], C1653, Table1[Last5_Flag], D1653)</f>
        <v>7</v>
      </c>
    </row>
    <row r="1654" spans="1:5" x14ac:dyDescent="0.2">
      <c r="A1654" t="str">
        <v>Glenville</v>
      </c>
      <c r="B1654">
        <v>8</v>
      </c>
      <c r="C1654" t="str">
        <v>E.McLean</v>
      </c>
      <c r="D1654">
        <v>0</v>
      </c>
      <c r="E1654">
        <f>COUNTIFS(Table1[Team], A1654, Table1[Batting_Spot], B1654, Table1[Player], C1654, Table1[Last5_Flag], D1654)</f>
        <v>19</v>
      </c>
    </row>
    <row r="1655" spans="1:5" x14ac:dyDescent="0.2">
      <c r="A1655" t="str">
        <v>Glenville</v>
      </c>
      <c r="B1655">
        <v>9</v>
      </c>
      <c r="C1655" t="str">
        <v>L.Burns</v>
      </c>
      <c r="D1655">
        <v>0</v>
      </c>
      <c r="E1655">
        <f>COUNTIFS(Table1[Team], A1655, Table1[Batting_Spot], B1655, Table1[Player], C1655, Table1[Last5_Flag], D1655)</f>
        <v>18</v>
      </c>
    </row>
    <row r="1656" spans="1:5" x14ac:dyDescent="0.2">
      <c r="A1656" t="str">
        <v>Glenville</v>
      </c>
      <c r="B1656">
        <v>0</v>
      </c>
      <c r="C1656" t="str">
        <v>M.Boggess</v>
      </c>
      <c r="D1656">
        <v>0</v>
      </c>
      <c r="E1656">
        <f>COUNTIFS(Table1[Team], A1656, Table1[Batting_Spot], B1656, Table1[Player], C1656, Table1[Last5_Flag], D1656)</f>
        <v>0</v>
      </c>
    </row>
    <row r="1657" spans="1:5" x14ac:dyDescent="0.2">
      <c r="A1657" t="str">
        <v>WVWC</v>
      </c>
      <c r="B1657">
        <v>1</v>
      </c>
      <c r="C1657" t="str">
        <v>J.Riley</v>
      </c>
      <c r="D1657">
        <v>0</v>
      </c>
      <c r="E1657">
        <f>COUNTIFS(Table1[Team], A1657, Table1[Batting_Spot], B1657, Table1[Player], C1657, Table1[Last5_Flag], D1657)</f>
        <v>22</v>
      </c>
    </row>
    <row r="1658" spans="1:5" x14ac:dyDescent="0.2">
      <c r="A1658" t="str">
        <v>WVWC</v>
      </c>
      <c r="B1658">
        <v>2</v>
      </c>
      <c r="C1658" t="str">
        <v>L.Hague</v>
      </c>
      <c r="D1658">
        <v>0</v>
      </c>
      <c r="E1658">
        <f>COUNTIFS(Table1[Team], A1658, Table1[Batting_Spot], B1658, Table1[Player], C1658, Table1[Last5_Flag], D1658)</f>
        <v>22</v>
      </c>
    </row>
    <row r="1659" spans="1:5" x14ac:dyDescent="0.2">
      <c r="A1659" t="str">
        <v>WVWC</v>
      </c>
      <c r="B1659">
        <v>3</v>
      </c>
      <c r="C1659" t="str">
        <v>J.Fix</v>
      </c>
      <c r="D1659">
        <v>0</v>
      </c>
      <c r="E1659">
        <f>COUNTIFS(Table1[Team], A1659, Table1[Batting_Spot], B1659, Table1[Player], C1659, Table1[Last5_Flag], D1659)</f>
        <v>13</v>
      </c>
    </row>
    <row r="1660" spans="1:5" x14ac:dyDescent="0.2">
      <c r="A1660" t="str">
        <v>WVWC</v>
      </c>
      <c r="B1660">
        <v>4</v>
      </c>
      <c r="C1660" t="str">
        <v>R.Winn</v>
      </c>
      <c r="D1660">
        <v>0</v>
      </c>
      <c r="E1660">
        <f>COUNTIFS(Table1[Team], A1660, Table1[Batting_Spot], B1660, Table1[Player], C1660, Table1[Last5_Flag], D1660)</f>
        <v>11</v>
      </c>
    </row>
    <row r="1661" spans="1:5" x14ac:dyDescent="0.2">
      <c r="A1661" t="str">
        <v>WVWC</v>
      </c>
      <c r="B1661">
        <v>5</v>
      </c>
      <c r="C1661" t="str">
        <v>G.Arnold</v>
      </c>
      <c r="D1661">
        <v>0</v>
      </c>
      <c r="E1661">
        <f>COUNTIFS(Table1[Team], A1661, Table1[Batting_Spot], B1661, Table1[Player], C1661, Table1[Last5_Flag], D1661)</f>
        <v>11</v>
      </c>
    </row>
    <row r="1662" spans="1:5" x14ac:dyDescent="0.2">
      <c r="A1662" t="str">
        <v>WVWC</v>
      </c>
      <c r="B1662">
        <v>6</v>
      </c>
      <c r="C1662" t="str">
        <v>M.Austra</v>
      </c>
      <c r="D1662">
        <v>0</v>
      </c>
      <c r="E1662">
        <f>COUNTIFS(Table1[Team], A1662, Table1[Batting_Spot], B1662, Table1[Player], C1662, Table1[Last5_Flag], D1662)</f>
        <v>11</v>
      </c>
    </row>
    <row r="1663" spans="1:5" x14ac:dyDescent="0.2">
      <c r="A1663" t="str">
        <v>WVWC</v>
      </c>
      <c r="B1663">
        <v>0</v>
      </c>
      <c r="C1663" t="str">
        <v>A.Borello</v>
      </c>
      <c r="D1663">
        <v>0</v>
      </c>
      <c r="E1663">
        <f>COUNTIFS(Table1[Team], A1663, Table1[Batting_Spot], B1663, Table1[Player], C1663, Table1[Last5_Flag], D1663)</f>
        <v>0</v>
      </c>
    </row>
    <row r="1664" spans="1:5" x14ac:dyDescent="0.2">
      <c r="A1664" t="str">
        <v>WVWC</v>
      </c>
      <c r="B1664">
        <v>7</v>
      </c>
      <c r="C1664" t="str">
        <v>K.Vance</v>
      </c>
      <c r="D1664">
        <v>0</v>
      </c>
      <c r="E1664">
        <f>COUNTIFS(Table1[Team], A1664, Table1[Batting_Spot], B1664, Table1[Player], C1664, Table1[Last5_Flag], D1664)</f>
        <v>5</v>
      </c>
    </row>
    <row r="1665" spans="1:5" x14ac:dyDescent="0.2">
      <c r="A1665" t="str">
        <v>WVWC</v>
      </c>
      <c r="B1665">
        <v>8</v>
      </c>
      <c r="C1665" t="str">
        <v>E.Putman</v>
      </c>
      <c r="D1665">
        <v>0</v>
      </c>
      <c r="E1665">
        <f>COUNTIFS(Table1[Team], A1665, Table1[Batting_Spot], B1665, Table1[Player], C1665, Table1[Last5_Flag], D1665)</f>
        <v>9</v>
      </c>
    </row>
    <row r="1666" spans="1:5" x14ac:dyDescent="0.2">
      <c r="A1666" t="str">
        <v>WVWC</v>
      </c>
      <c r="B1666">
        <v>9</v>
      </c>
      <c r="C1666" t="str">
        <v>C.Cowan</v>
      </c>
      <c r="D1666">
        <v>0</v>
      </c>
      <c r="E1666">
        <f>COUNTIFS(Table1[Team], A1666, Table1[Batting_Spot], B1666, Table1[Player], C1666, Table1[Last5_Flag], D1666)</f>
        <v>14</v>
      </c>
    </row>
    <row r="1667" spans="1:5" x14ac:dyDescent="0.2">
      <c r="A1667" t="str">
        <v>WVWC</v>
      </c>
      <c r="B1667">
        <v>0</v>
      </c>
      <c r="C1667" t="str">
        <v>M.Greene</v>
      </c>
      <c r="D1667">
        <v>0</v>
      </c>
      <c r="E1667">
        <f>COUNTIFS(Table1[Team], A1667, Table1[Batting_Spot], B1667, Table1[Player], C1667, Table1[Last5_Flag], D1667)</f>
        <v>0</v>
      </c>
    </row>
    <row r="1668" spans="1:5" x14ac:dyDescent="0.2">
      <c r="A1668" t="str">
        <v>WVWC</v>
      </c>
      <c r="B1668">
        <v>0</v>
      </c>
      <c r="C1668" t="str">
        <v>A.Orille</v>
      </c>
      <c r="D1668">
        <v>0</v>
      </c>
      <c r="E1668">
        <f>COUNTIFS(Table1[Team], A1668, Table1[Batting_Spot], B1668, Table1[Player], C1668, Table1[Last5_Flag], D1668)</f>
        <v>0</v>
      </c>
    </row>
    <row r="1669" spans="1:5" x14ac:dyDescent="0.2">
      <c r="A1669" t="str">
        <v>WVWC</v>
      </c>
      <c r="B1669">
        <v>0</v>
      </c>
      <c r="C1669" t="str">
        <v>M.O'Brien</v>
      </c>
      <c r="D1669">
        <v>0</v>
      </c>
      <c r="E1669">
        <f>COUNTIFS(Table1[Team], A1669, Table1[Batting_Spot], B1669, Table1[Player], C1669, Table1[Last5_Flag], D1669)</f>
        <v>0</v>
      </c>
    </row>
    <row r="1670" spans="1:5" x14ac:dyDescent="0.2">
      <c r="A1670" t="str">
        <v>WVWC</v>
      </c>
      <c r="B1670">
        <v>0</v>
      </c>
      <c r="C1670" t="str">
        <v>K.Dean</v>
      </c>
      <c r="D1670">
        <v>0</v>
      </c>
      <c r="E1670">
        <f>COUNTIFS(Table1[Team], A1670, Table1[Batting_Spot], B1670, Table1[Player], C1670, Table1[Last5_Flag], D1670)</f>
        <v>0</v>
      </c>
    </row>
    <row r="1671" spans="1:5" x14ac:dyDescent="0.2">
      <c r="A1671" t="str">
        <v>WVWC</v>
      </c>
      <c r="B1671">
        <v>1</v>
      </c>
      <c r="C1671" t="str">
        <v>J.Riley</v>
      </c>
      <c r="D1671">
        <v>0</v>
      </c>
      <c r="E1671">
        <f>COUNTIFS(Table1[Team], A1671, Table1[Batting_Spot], B1671, Table1[Player], C1671, Table1[Last5_Flag], D1671)</f>
        <v>22</v>
      </c>
    </row>
    <row r="1672" spans="1:5" x14ac:dyDescent="0.2">
      <c r="A1672" t="str">
        <v>WVWC</v>
      </c>
      <c r="B1672">
        <v>2</v>
      </c>
      <c r="C1672" t="str">
        <v>L.Hague</v>
      </c>
      <c r="D1672">
        <v>0</v>
      </c>
      <c r="E1672">
        <f>COUNTIFS(Table1[Team], A1672, Table1[Batting_Spot], B1672, Table1[Player], C1672, Table1[Last5_Flag], D1672)</f>
        <v>22</v>
      </c>
    </row>
    <row r="1673" spans="1:5" x14ac:dyDescent="0.2">
      <c r="A1673" t="str">
        <v>WVWC</v>
      </c>
      <c r="B1673">
        <v>3</v>
      </c>
      <c r="C1673" t="str">
        <v>J.Fix</v>
      </c>
      <c r="D1673">
        <v>0</v>
      </c>
      <c r="E1673">
        <f>COUNTIFS(Table1[Team], A1673, Table1[Batting_Spot], B1673, Table1[Player], C1673, Table1[Last5_Flag], D1673)</f>
        <v>13</v>
      </c>
    </row>
    <row r="1674" spans="1:5" x14ac:dyDescent="0.2">
      <c r="A1674" t="str">
        <v>WVWC</v>
      </c>
      <c r="B1674">
        <v>4</v>
      </c>
      <c r="C1674" t="str">
        <v>R.Winn</v>
      </c>
      <c r="D1674">
        <v>0</v>
      </c>
      <c r="E1674">
        <f>COUNTIFS(Table1[Team], A1674, Table1[Batting_Spot], B1674, Table1[Player], C1674, Table1[Last5_Flag], D1674)</f>
        <v>11</v>
      </c>
    </row>
    <row r="1675" spans="1:5" x14ac:dyDescent="0.2">
      <c r="A1675" t="str">
        <v>WVWC</v>
      </c>
      <c r="B1675">
        <v>5</v>
      </c>
      <c r="C1675" t="str">
        <v>G.Arnold</v>
      </c>
      <c r="D1675">
        <v>0</v>
      </c>
      <c r="E1675">
        <f>COUNTIFS(Table1[Team], A1675, Table1[Batting_Spot], B1675, Table1[Player], C1675, Table1[Last5_Flag], D1675)</f>
        <v>11</v>
      </c>
    </row>
    <row r="1676" spans="1:5" x14ac:dyDescent="0.2">
      <c r="A1676" t="str">
        <v>WVWC</v>
      </c>
      <c r="B1676">
        <v>6</v>
      </c>
      <c r="C1676" t="str">
        <v>M.Austra</v>
      </c>
      <c r="D1676">
        <v>0</v>
      </c>
      <c r="E1676">
        <f>COUNTIFS(Table1[Team], A1676, Table1[Batting_Spot], B1676, Table1[Player], C1676, Table1[Last5_Flag], D1676)</f>
        <v>11</v>
      </c>
    </row>
    <row r="1677" spans="1:5" x14ac:dyDescent="0.2">
      <c r="A1677" t="str">
        <v>WVWC</v>
      </c>
      <c r="B1677">
        <v>0</v>
      </c>
      <c r="C1677" t="str">
        <v>A.Borello</v>
      </c>
      <c r="D1677">
        <v>0</v>
      </c>
      <c r="E1677">
        <f>COUNTIFS(Table1[Team], A1677, Table1[Batting_Spot], B1677, Table1[Player], C1677, Table1[Last5_Flag], D1677)</f>
        <v>0</v>
      </c>
    </row>
    <row r="1678" spans="1:5" x14ac:dyDescent="0.2">
      <c r="A1678" t="str">
        <v>WVWC</v>
      </c>
      <c r="B1678">
        <v>7</v>
      </c>
      <c r="C1678" t="str">
        <v>K.Vance</v>
      </c>
      <c r="D1678">
        <v>0</v>
      </c>
      <c r="E1678">
        <f>COUNTIFS(Table1[Team], A1678, Table1[Batting_Spot], B1678, Table1[Player], C1678, Table1[Last5_Flag], D1678)</f>
        <v>5</v>
      </c>
    </row>
    <row r="1679" spans="1:5" x14ac:dyDescent="0.2">
      <c r="A1679" t="str">
        <v>WVWC</v>
      </c>
      <c r="B1679">
        <v>8</v>
      </c>
      <c r="C1679" t="str">
        <v>E.Putman</v>
      </c>
      <c r="D1679">
        <v>0</v>
      </c>
      <c r="E1679">
        <f>COUNTIFS(Table1[Team], A1679, Table1[Batting_Spot], B1679, Table1[Player], C1679, Table1[Last5_Flag], D1679)</f>
        <v>9</v>
      </c>
    </row>
    <row r="1680" spans="1:5" x14ac:dyDescent="0.2">
      <c r="A1680" t="str">
        <v>WVWC</v>
      </c>
      <c r="B1680">
        <v>9</v>
      </c>
      <c r="C1680" t="str">
        <v>C.Cowan</v>
      </c>
      <c r="D1680">
        <v>0</v>
      </c>
      <c r="E1680">
        <f>COUNTIFS(Table1[Team], A1680, Table1[Batting_Spot], B1680, Table1[Player], C1680, Table1[Last5_Flag], D1680)</f>
        <v>14</v>
      </c>
    </row>
    <row r="1681" spans="1:5" x14ac:dyDescent="0.2">
      <c r="A1681" t="str">
        <v>WVWC</v>
      </c>
      <c r="B1681">
        <v>0</v>
      </c>
      <c r="C1681" t="str">
        <v>M.Greene</v>
      </c>
      <c r="D1681">
        <v>0</v>
      </c>
      <c r="E1681">
        <f>COUNTIFS(Table1[Team], A1681, Table1[Batting_Spot], B1681, Table1[Player], C1681, Table1[Last5_Flag], D1681)</f>
        <v>0</v>
      </c>
    </row>
    <row r="1682" spans="1:5" x14ac:dyDescent="0.2">
      <c r="A1682" t="str">
        <v>Wheeling</v>
      </c>
      <c r="B1682">
        <v>1</v>
      </c>
      <c r="C1682" t="str">
        <v>K.Warrix</v>
      </c>
      <c r="D1682">
        <v>0</v>
      </c>
      <c r="E1682">
        <f>COUNTIFS(Table1[Team], A1682, Table1[Batting_Spot], B1682, Table1[Player], C1682, Table1[Last5_Flag], D1682)</f>
        <v>12</v>
      </c>
    </row>
    <row r="1683" spans="1:5" x14ac:dyDescent="0.2">
      <c r="A1683" t="str">
        <v>Wheeling</v>
      </c>
      <c r="B1683">
        <v>1</v>
      </c>
      <c r="C1683" t="str">
        <v>M.Kay</v>
      </c>
      <c r="D1683">
        <v>0</v>
      </c>
      <c r="E1683">
        <f>COUNTIFS(Table1[Team], A1683, Table1[Batting_Spot], B1683, Table1[Player], C1683, Table1[Last5_Flag], D1683)</f>
        <v>2</v>
      </c>
    </row>
    <row r="1684" spans="1:5" x14ac:dyDescent="0.2">
      <c r="A1684" t="str">
        <v>Wheeling</v>
      </c>
      <c r="B1684">
        <v>2</v>
      </c>
      <c r="C1684" t="str">
        <v>M.Burns</v>
      </c>
      <c r="D1684">
        <v>0</v>
      </c>
      <c r="E1684">
        <f>COUNTIFS(Table1[Team], A1684, Table1[Batting_Spot], B1684, Table1[Player], C1684, Table1[Last5_Flag], D1684)</f>
        <v>10</v>
      </c>
    </row>
    <row r="1685" spans="1:5" x14ac:dyDescent="0.2">
      <c r="A1685" t="str">
        <v>Wheeling</v>
      </c>
      <c r="B1685">
        <v>0</v>
      </c>
      <c r="C1685" t="str">
        <v>A.Kresak</v>
      </c>
      <c r="D1685">
        <v>0</v>
      </c>
      <c r="E1685">
        <f>COUNTIFS(Table1[Team], A1685, Table1[Batting_Spot], B1685, Table1[Player], C1685, Table1[Last5_Flag], D1685)</f>
        <v>0</v>
      </c>
    </row>
    <row r="1686" spans="1:5" x14ac:dyDescent="0.2">
      <c r="A1686" t="str">
        <v>Wheeling</v>
      </c>
      <c r="B1686">
        <v>3</v>
      </c>
      <c r="C1686" t="str">
        <v>B.Sanders</v>
      </c>
      <c r="D1686">
        <v>0</v>
      </c>
      <c r="E1686">
        <f>COUNTIFS(Table1[Team], A1686, Table1[Batting_Spot], B1686, Table1[Player], C1686, Table1[Last5_Flag], D1686)</f>
        <v>5</v>
      </c>
    </row>
    <row r="1687" spans="1:5" x14ac:dyDescent="0.2">
      <c r="A1687" t="str">
        <v>Wheeling</v>
      </c>
      <c r="B1687">
        <v>3</v>
      </c>
      <c r="C1687" t="str">
        <v>T.Taufahema</v>
      </c>
      <c r="D1687">
        <v>0</v>
      </c>
      <c r="E1687">
        <f>COUNTIFS(Table1[Team], A1687, Table1[Batting_Spot], B1687, Table1[Player], C1687, Table1[Last5_Flag], D1687)</f>
        <v>1</v>
      </c>
    </row>
    <row r="1688" spans="1:5" x14ac:dyDescent="0.2">
      <c r="A1688" t="str">
        <v>Wheeling</v>
      </c>
      <c r="B1688">
        <v>4</v>
      </c>
      <c r="C1688" t="str">
        <v>D.Carrillo</v>
      </c>
      <c r="D1688">
        <v>0</v>
      </c>
      <c r="E1688">
        <f>COUNTIFS(Table1[Team], A1688, Table1[Batting_Spot], B1688, Table1[Player], C1688, Table1[Last5_Flag], D1688)</f>
        <v>2</v>
      </c>
    </row>
    <row r="1689" spans="1:5" x14ac:dyDescent="0.2">
      <c r="A1689" t="str">
        <v>Wheeling</v>
      </c>
      <c r="B1689">
        <v>5</v>
      </c>
      <c r="C1689" t="str">
        <v>E.Blackie</v>
      </c>
      <c r="D1689">
        <v>0</v>
      </c>
      <c r="E1689">
        <f>COUNTIFS(Table1[Team], A1689, Table1[Batting_Spot], B1689, Table1[Player], C1689, Table1[Last5_Flag], D1689)</f>
        <v>2</v>
      </c>
    </row>
    <row r="1690" spans="1:5" x14ac:dyDescent="0.2">
      <c r="A1690" t="str">
        <v>Wheeling</v>
      </c>
      <c r="B1690">
        <v>6</v>
      </c>
      <c r="C1690" t="str">
        <v>M.Rodriguez</v>
      </c>
      <c r="D1690">
        <v>0</v>
      </c>
      <c r="E1690">
        <f>COUNTIFS(Table1[Team], A1690, Table1[Batting_Spot], B1690, Table1[Player], C1690, Table1[Last5_Flag], D1690)</f>
        <v>1</v>
      </c>
    </row>
    <row r="1691" spans="1:5" x14ac:dyDescent="0.2">
      <c r="A1691" t="str">
        <v>Wheeling</v>
      </c>
      <c r="B1691">
        <v>6</v>
      </c>
      <c r="C1691" t="str">
        <v>T.Walsh</v>
      </c>
      <c r="D1691">
        <v>0</v>
      </c>
      <c r="E1691">
        <f>COUNTIFS(Table1[Team], A1691, Table1[Batting_Spot], B1691, Table1[Player], C1691, Table1[Last5_Flag], D1691)</f>
        <v>1</v>
      </c>
    </row>
    <row r="1692" spans="1:5" x14ac:dyDescent="0.2">
      <c r="A1692" t="str">
        <v>Wheeling</v>
      </c>
      <c r="B1692">
        <v>7</v>
      </c>
      <c r="C1692" t="str">
        <v>P.Villarreal</v>
      </c>
      <c r="D1692">
        <v>0</v>
      </c>
      <c r="E1692">
        <f>COUNTIFS(Table1[Team], A1692, Table1[Batting_Spot], B1692, Table1[Player], C1692, Table1[Last5_Flag], D1692)</f>
        <v>5</v>
      </c>
    </row>
    <row r="1693" spans="1:5" x14ac:dyDescent="0.2">
      <c r="A1693" t="str">
        <v>Wheeling</v>
      </c>
      <c r="B1693">
        <v>8</v>
      </c>
      <c r="C1693" t="str">
        <v>G.Mummery</v>
      </c>
      <c r="D1693">
        <v>0</v>
      </c>
      <c r="E1693">
        <f>COUNTIFS(Table1[Team], A1693, Table1[Batting_Spot], B1693, Table1[Player], C1693, Table1[Last5_Flag], D1693)</f>
        <v>5</v>
      </c>
    </row>
    <row r="1694" spans="1:5" x14ac:dyDescent="0.2">
      <c r="A1694" t="str">
        <v>Wheeling</v>
      </c>
      <c r="B1694">
        <v>9</v>
      </c>
      <c r="C1694" t="str">
        <v>M.Holp</v>
      </c>
      <c r="D1694">
        <v>0</v>
      </c>
      <c r="E1694">
        <f>COUNTIFS(Table1[Team], A1694, Table1[Batting_Spot], B1694, Table1[Player], C1694, Table1[Last5_Flag], D1694)</f>
        <v>13</v>
      </c>
    </row>
    <row r="1695" spans="1:5" x14ac:dyDescent="0.2">
      <c r="A1695" t="str">
        <v>Wheeling</v>
      </c>
      <c r="B1695">
        <v>0</v>
      </c>
      <c r="C1695" t="str">
        <v>M.Clark</v>
      </c>
      <c r="D1695">
        <v>0</v>
      </c>
      <c r="E1695">
        <f>COUNTIFS(Table1[Team], A1695, Table1[Batting_Spot], B1695, Table1[Player], C1695, Table1[Last5_Flag], D1695)</f>
        <v>0</v>
      </c>
    </row>
    <row r="1696" spans="1:5" x14ac:dyDescent="0.2">
      <c r="A1696" t="str">
        <v>Wheeling</v>
      </c>
      <c r="B1696">
        <v>0</v>
      </c>
      <c r="C1696" t="str">
        <v>K.Shields</v>
      </c>
      <c r="D1696">
        <v>0</v>
      </c>
      <c r="E1696">
        <f>COUNTIFS(Table1[Team], A1696, Table1[Batting_Spot], B1696, Table1[Player], C1696, Table1[Last5_Flag], D1696)</f>
        <v>0</v>
      </c>
    </row>
    <row r="1697" spans="1:5" x14ac:dyDescent="0.2">
      <c r="A1697" t="str">
        <v>Wheeling</v>
      </c>
      <c r="B1697">
        <v>1</v>
      </c>
      <c r="C1697" t="str">
        <v>G.Mummery</v>
      </c>
      <c r="D1697">
        <v>0</v>
      </c>
      <c r="E1697">
        <f>COUNTIFS(Table1[Team], A1697, Table1[Batting_Spot], B1697, Table1[Player], C1697, Table1[Last5_Flag], D1697)</f>
        <v>5</v>
      </c>
    </row>
    <row r="1698" spans="1:5" x14ac:dyDescent="0.2">
      <c r="A1698" t="str">
        <v>Wheeling</v>
      </c>
      <c r="B1698">
        <v>2</v>
      </c>
      <c r="C1698" t="str">
        <v>K.Warrix</v>
      </c>
      <c r="D1698">
        <v>0</v>
      </c>
      <c r="E1698">
        <f>COUNTIFS(Table1[Team], A1698, Table1[Batting_Spot], B1698, Table1[Player], C1698, Table1[Last5_Flag], D1698)</f>
        <v>7</v>
      </c>
    </row>
    <row r="1699" spans="1:5" x14ac:dyDescent="0.2">
      <c r="A1699" t="str">
        <v>Wheeling</v>
      </c>
      <c r="B1699">
        <v>3</v>
      </c>
      <c r="C1699" t="str">
        <v>M.Burns</v>
      </c>
      <c r="D1699">
        <v>0</v>
      </c>
      <c r="E1699">
        <f>COUNTIFS(Table1[Team], A1699, Table1[Batting_Spot], B1699, Table1[Player], C1699, Table1[Last5_Flag], D1699)</f>
        <v>11</v>
      </c>
    </row>
    <row r="1700" spans="1:5" x14ac:dyDescent="0.2">
      <c r="A1700" t="str">
        <v>Wheeling</v>
      </c>
      <c r="B1700">
        <v>4</v>
      </c>
      <c r="C1700" t="str">
        <v>E.Blackie</v>
      </c>
      <c r="D1700">
        <v>0</v>
      </c>
      <c r="E1700">
        <f>COUNTIFS(Table1[Team], A1700, Table1[Batting_Spot], B1700, Table1[Player], C1700, Table1[Last5_Flag], D1700)</f>
        <v>3</v>
      </c>
    </row>
    <row r="1701" spans="1:5" x14ac:dyDescent="0.2">
      <c r="A1701" t="str">
        <v>Wheeling</v>
      </c>
      <c r="B1701">
        <v>5</v>
      </c>
      <c r="C1701" t="str">
        <v>D.Carrillo</v>
      </c>
      <c r="D1701">
        <v>0</v>
      </c>
      <c r="E1701">
        <f>COUNTIFS(Table1[Team], A1701, Table1[Batting_Spot], B1701, Table1[Player], C1701, Table1[Last5_Flag], D1701)</f>
        <v>10</v>
      </c>
    </row>
    <row r="1702" spans="1:5" x14ac:dyDescent="0.2">
      <c r="A1702" t="str">
        <v>Wheeling</v>
      </c>
      <c r="B1702">
        <v>6</v>
      </c>
      <c r="C1702" t="str">
        <v>T.Taufahema</v>
      </c>
      <c r="D1702">
        <v>0</v>
      </c>
      <c r="E1702">
        <f>COUNTIFS(Table1[Team], A1702, Table1[Batting_Spot], B1702, Table1[Player], C1702, Table1[Last5_Flag], D1702)</f>
        <v>5</v>
      </c>
    </row>
    <row r="1703" spans="1:5" x14ac:dyDescent="0.2">
      <c r="A1703" t="str">
        <v>Wheeling</v>
      </c>
      <c r="B1703">
        <v>0</v>
      </c>
      <c r="C1703" t="str">
        <v>M.Rodriguez</v>
      </c>
      <c r="D1703">
        <v>0</v>
      </c>
      <c r="E1703">
        <f>COUNTIFS(Table1[Team], A1703, Table1[Batting_Spot], B1703, Table1[Player], C1703, Table1[Last5_Flag], D1703)</f>
        <v>0</v>
      </c>
    </row>
    <row r="1704" spans="1:5" x14ac:dyDescent="0.2">
      <c r="A1704" t="str">
        <v>Wheeling</v>
      </c>
      <c r="B1704">
        <v>7</v>
      </c>
      <c r="C1704" t="str">
        <v>P.Villarreal</v>
      </c>
      <c r="D1704">
        <v>0</v>
      </c>
      <c r="E1704">
        <f>COUNTIFS(Table1[Team], A1704, Table1[Batting_Spot], B1704, Table1[Player], C1704, Table1[Last5_Flag], D1704)</f>
        <v>5</v>
      </c>
    </row>
    <row r="1705" spans="1:5" x14ac:dyDescent="0.2">
      <c r="A1705" t="str">
        <v>Wheeling</v>
      </c>
      <c r="B1705">
        <v>8</v>
      </c>
      <c r="C1705" t="str">
        <v>A.Kresak</v>
      </c>
      <c r="D1705">
        <v>0</v>
      </c>
      <c r="E1705">
        <f>COUNTIFS(Table1[Team], A1705, Table1[Batting_Spot], B1705, Table1[Player], C1705, Table1[Last5_Flag], D1705)</f>
        <v>5</v>
      </c>
    </row>
    <row r="1706" spans="1:5" x14ac:dyDescent="0.2">
      <c r="A1706" t="str">
        <v>Wheeling</v>
      </c>
      <c r="B1706">
        <v>9</v>
      </c>
      <c r="C1706" t="str">
        <v>M.Holp</v>
      </c>
      <c r="D1706">
        <v>0</v>
      </c>
      <c r="E1706">
        <f>COUNTIFS(Table1[Team], A1706, Table1[Batting_Spot], B1706, Table1[Player], C1706, Table1[Last5_Flag], D1706)</f>
        <v>13</v>
      </c>
    </row>
    <row r="1707" spans="1:5" x14ac:dyDescent="0.2">
      <c r="A1707" t="str">
        <v>Wheeling</v>
      </c>
      <c r="B1707">
        <v>0</v>
      </c>
      <c r="C1707" t="str">
        <v>R.Peters</v>
      </c>
      <c r="D1707">
        <v>0</v>
      </c>
      <c r="E1707">
        <f>COUNTIFS(Table1[Team], A1707, Table1[Batting_Spot], B1707, Table1[Player], C1707, Table1[Last5_Flag], D1707)</f>
        <v>0</v>
      </c>
    </row>
    <row r="1708" spans="1:5" x14ac:dyDescent="0.2">
      <c r="A1708" t="str">
        <v>Wheeling</v>
      </c>
      <c r="B1708">
        <v>0</v>
      </c>
      <c r="C1708" t="str">
        <v>M.Clark</v>
      </c>
      <c r="D1708">
        <v>0</v>
      </c>
      <c r="E1708">
        <f>COUNTIFS(Table1[Team], A1708, Table1[Batting_Spot], B1708, Table1[Player], C1708, Table1[Last5_Flag], D1708)</f>
        <v>0</v>
      </c>
    </row>
    <row r="1709" spans="1:5" x14ac:dyDescent="0.2">
      <c r="A1709" t="str">
        <v>Glenville</v>
      </c>
      <c r="B1709">
        <v>1</v>
      </c>
      <c r="C1709" t="str">
        <v>Z.Seda</v>
      </c>
      <c r="D1709">
        <v>0</v>
      </c>
      <c r="E1709">
        <f>COUNTIFS(Table1[Team], A1709, Table1[Batting_Spot], B1709, Table1[Player], C1709, Table1[Last5_Flag], D1709)</f>
        <v>15</v>
      </c>
    </row>
    <row r="1710" spans="1:5" x14ac:dyDescent="0.2">
      <c r="A1710" t="str">
        <v>Glenville</v>
      </c>
      <c r="B1710">
        <v>2</v>
      </c>
      <c r="C1710" t="str">
        <v>S.McDaniels</v>
      </c>
      <c r="D1710">
        <v>0</v>
      </c>
      <c r="E1710">
        <f>COUNTIFS(Table1[Team], A1710, Table1[Batting_Spot], B1710, Table1[Player], C1710, Table1[Last5_Flag], D1710)</f>
        <v>22</v>
      </c>
    </row>
    <row r="1711" spans="1:5" x14ac:dyDescent="0.2">
      <c r="A1711" t="str">
        <v>Glenville</v>
      </c>
      <c r="B1711">
        <v>3</v>
      </c>
      <c r="C1711" t="str">
        <v>D.Warnick</v>
      </c>
      <c r="D1711">
        <v>0</v>
      </c>
      <c r="E1711">
        <f>COUNTIFS(Table1[Team], A1711, Table1[Batting_Spot], B1711, Table1[Player], C1711, Table1[Last5_Flag], D1711)</f>
        <v>17</v>
      </c>
    </row>
    <row r="1712" spans="1:5" x14ac:dyDescent="0.2">
      <c r="A1712" t="str">
        <v>Glenville</v>
      </c>
      <c r="B1712">
        <v>4</v>
      </c>
      <c r="C1712" t="str">
        <v>H.Howe</v>
      </c>
      <c r="D1712">
        <v>0</v>
      </c>
      <c r="E1712">
        <f>COUNTIFS(Table1[Team], A1712, Table1[Batting_Spot], B1712, Table1[Player], C1712, Table1[Last5_Flag], D1712)</f>
        <v>9</v>
      </c>
    </row>
    <row r="1713" spans="1:5" x14ac:dyDescent="0.2">
      <c r="A1713" t="str">
        <v>Glenville</v>
      </c>
      <c r="B1713">
        <v>0</v>
      </c>
      <c r="C1713" t="str">
        <v>A.Hicks</v>
      </c>
      <c r="D1713">
        <v>0</v>
      </c>
      <c r="E1713">
        <f>COUNTIFS(Table1[Team], A1713, Table1[Batting_Spot], B1713, Table1[Player], C1713, Table1[Last5_Flag], D1713)</f>
        <v>0</v>
      </c>
    </row>
    <row r="1714" spans="1:5" x14ac:dyDescent="0.2">
      <c r="A1714" t="str">
        <v>Glenville</v>
      </c>
      <c r="B1714">
        <v>5</v>
      </c>
      <c r="C1714" t="str">
        <v>E.Nolan</v>
      </c>
      <c r="D1714">
        <v>0</v>
      </c>
      <c r="E1714">
        <f>COUNTIFS(Table1[Team], A1714, Table1[Batting_Spot], B1714, Table1[Player], C1714, Table1[Last5_Flag], D1714)</f>
        <v>5</v>
      </c>
    </row>
    <row r="1715" spans="1:5" x14ac:dyDescent="0.2">
      <c r="A1715" t="str">
        <v>Glenville</v>
      </c>
      <c r="B1715">
        <v>0</v>
      </c>
      <c r="C1715" t="str">
        <v>M.Duvall</v>
      </c>
      <c r="D1715">
        <v>0</v>
      </c>
      <c r="E1715">
        <f>COUNTIFS(Table1[Team], A1715, Table1[Batting_Spot], B1715, Table1[Player], C1715, Table1[Last5_Flag], D1715)</f>
        <v>0</v>
      </c>
    </row>
    <row r="1716" spans="1:5" x14ac:dyDescent="0.2">
      <c r="A1716" t="str">
        <v>Glenville</v>
      </c>
      <c r="B1716">
        <v>6</v>
      </c>
      <c r="C1716" t="str">
        <v>A.Howard</v>
      </c>
      <c r="D1716">
        <v>0</v>
      </c>
      <c r="E1716">
        <f>COUNTIFS(Table1[Team], A1716, Table1[Batting_Spot], B1716, Table1[Player], C1716, Table1[Last5_Flag], D1716)</f>
        <v>8</v>
      </c>
    </row>
    <row r="1717" spans="1:5" x14ac:dyDescent="0.2">
      <c r="A1717" t="str">
        <v>Glenville</v>
      </c>
      <c r="B1717">
        <v>0</v>
      </c>
      <c r="C1717" t="str">
        <v>M.Stump</v>
      </c>
      <c r="D1717">
        <v>0</v>
      </c>
      <c r="E1717">
        <f>COUNTIFS(Table1[Team], A1717, Table1[Batting_Spot], B1717, Table1[Player], C1717, Table1[Last5_Flag], D1717)</f>
        <v>0</v>
      </c>
    </row>
    <row r="1718" spans="1:5" x14ac:dyDescent="0.2">
      <c r="A1718" t="str">
        <v>Glenville</v>
      </c>
      <c r="B1718">
        <v>0</v>
      </c>
      <c r="C1718" t="str">
        <v>E.Lilly</v>
      </c>
      <c r="D1718">
        <v>0</v>
      </c>
      <c r="E1718">
        <f>COUNTIFS(Table1[Team], A1718, Table1[Batting_Spot], B1718, Table1[Player], C1718, Table1[Last5_Flag], D1718)</f>
        <v>0</v>
      </c>
    </row>
    <row r="1719" spans="1:5" x14ac:dyDescent="0.2">
      <c r="A1719" t="str">
        <v>Glenville</v>
      </c>
      <c r="B1719">
        <v>0</v>
      </c>
      <c r="C1719" t="str">
        <v>Ky.Burdick</v>
      </c>
      <c r="D1719">
        <v>0</v>
      </c>
      <c r="E1719">
        <f>COUNTIFS(Table1[Team], A1719, Table1[Batting_Spot], B1719, Table1[Player], C1719, Table1[Last5_Flag], D1719)</f>
        <v>0</v>
      </c>
    </row>
    <row r="1720" spans="1:5" x14ac:dyDescent="0.2">
      <c r="A1720" t="str">
        <v>Glenville</v>
      </c>
      <c r="B1720">
        <v>7</v>
      </c>
      <c r="C1720" t="str">
        <v>F.Yoho</v>
      </c>
      <c r="D1720">
        <v>0</v>
      </c>
      <c r="E1720">
        <f>COUNTIFS(Table1[Team], A1720, Table1[Batting_Spot], B1720, Table1[Player], C1720, Table1[Last5_Flag], D1720)</f>
        <v>7</v>
      </c>
    </row>
    <row r="1721" spans="1:5" x14ac:dyDescent="0.2">
      <c r="A1721" t="str">
        <v>Glenville</v>
      </c>
      <c r="B1721">
        <v>0</v>
      </c>
      <c r="C1721" t="str">
        <v>K.Burdick</v>
      </c>
      <c r="D1721">
        <v>0</v>
      </c>
      <c r="E1721">
        <f>COUNTIFS(Table1[Team], A1721, Table1[Batting_Spot], B1721, Table1[Player], C1721, Table1[Last5_Flag], D1721)</f>
        <v>0</v>
      </c>
    </row>
    <row r="1722" spans="1:5" x14ac:dyDescent="0.2">
      <c r="A1722" t="str">
        <v>Glenville</v>
      </c>
      <c r="B1722">
        <v>8</v>
      </c>
      <c r="C1722" t="str">
        <v>E.McLean</v>
      </c>
      <c r="D1722">
        <v>0</v>
      </c>
      <c r="E1722">
        <f>COUNTIFS(Table1[Team], A1722, Table1[Batting_Spot], B1722, Table1[Player], C1722, Table1[Last5_Flag], D1722)</f>
        <v>19</v>
      </c>
    </row>
    <row r="1723" spans="1:5" x14ac:dyDescent="0.2">
      <c r="A1723" t="str">
        <v>Glenville</v>
      </c>
      <c r="B1723">
        <v>9</v>
      </c>
      <c r="C1723" t="str">
        <v>L.Burns</v>
      </c>
      <c r="D1723">
        <v>0</v>
      </c>
      <c r="E1723">
        <f>COUNTIFS(Table1[Team], A1723, Table1[Batting_Spot], B1723, Table1[Player], C1723, Table1[Last5_Flag], D1723)</f>
        <v>18</v>
      </c>
    </row>
    <row r="1724" spans="1:5" x14ac:dyDescent="0.2">
      <c r="A1724" t="str">
        <v>Glenville</v>
      </c>
      <c r="B1724">
        <v>0</v>
      </c>
      <c r="C1724" t="str">
        <v>A.Dellin</v>
      </c>
      <c r="D1724">
        <v>0</v>
      </c>
      <c r="E1724">
        <f>COUNTIFS(Table1[Team], A1724, Table1[Batting_Spot], B1724, Table1[Player], C1724, Table1[Last5_Flag], D1724)</f>
        <v>0</v>
      </c>
    </row>
    <row r="1725" spans="1:5" x14ac:dyDescent="0.2">
      <c r="A1725" t="str">
        <v>UC</v>
      </c>
      <c r="B1725">
        <v>1</v>
      </c>
      <c r="C1725" t="str">
        <v>E.Zucchero</v>
      </c>
      <c r="D1725">
        <v>0</v>
      </c>
      <c r="E1725">
        <f>COUNTIFS(Table1[Team], A1725, Table1[Batting_Spot], B1725, Table1[Player], C1725, Table1[Last5_Flag], D1725)</f>
        <v>27</v>
      </c>
    </row>
    <row r="1726" spans="1:5" x14ac:dyDescent="0.2">
      <c r="A1726" t="str">
        <v>UC</v>
      </c>
      <c r="B1726">
        <v>2</v>
      </c>
      <c r="C1726" t="str">
        <v>T.Hodson</v>
      </c>
      <c r="D1726">
        <v>0</v>
      </c>
      <c r="E1726">
        <f>COUNTIFS(Table1[Team], A1726, Table1[Batting_Spot], B1726, Table1[Player], C1726, Table1[Last5_Flag], D1726)</f>
        <v>10</v>
      </c>
    </row>
    <row r="1727" spans="1:5" x14ac:dyDescent="0.2">
      <c r="A1727" t="str">
        <v>UC</v>
      </c>
      <c r="B1727">
        <v>0</v>
      </c>
      <c r="C1727" t="str">
        <v>M.Dunman</v>
      </c>
      <c r="D1727">
        <v>0</v>
      </c>
      <c r="E1727">
        <f>COUNTIFS(Table1[Team], A1727, Table1[Batting_Spot], B1727, Table1[Player], C1727, Table1[Last5_Flag], D1727)</f>
        <v>0</v>
      </c>
    </row>
    <row r="1728" spans="1:5" x14ac:dyDescent="0.2">
      <c r="A1728" t="str">
        <v>UC</v>
      </c>
      <c r="B1728">
        <v>3</v>
      </c>
      <c r="C1728" t="str">
        <v>C.Masters</v>
      </c>
      <c r="D1728">
        <v>0</v>
      </c>
      <c r="E1728">
        <f>COUNTIFS(Table1[Team], A1728, Table1[Batting_Spot], B1728, Table1[Player], C1728, Table1[Last5_Flag], D1728)</f>
        <v>8</v>
      </c>
    </row>
    <row r="1729" spans="1:5" x14ac:dyDescent="0.2">
      <c r="A1729" t="str">
        <v>UC</v>
      </c>
      <c r="B1729">
        <v>0</v>
      </c>
      <c r="C1729" t="str">
        <v>A.Hurley</v>
      </c>
      <c r="D1729">
        <v>0</v>
      </c>
      <c r="E1729">
        <f>COUNTIFS(Table1[Team], A1729, Table1[Batting_Spot], B1729, Table1[Player], C1729, Table1[Last5_Flag], D1729)</f>
        <v>0</v>
      </c>
    </row>
    <row r="1730" spans="1:5" x14ac:dyDescent="0.2">
      <c r="A1730" t="str">
        <v>UC</v>
      </c>
      <c r="B1730">
        <v>4</v>
      </c>
      <c r="C1730" t="str">
        <v>C.Dunn</v>
      </c>
      <c r="D1730">
        <v>0</v>
      </c>
      <c r="E1730">
        <f>COUNTIFS(Table1[Team], A1730, Table1[Batting_Spot], B1730, Table1[Player], C1730, Table1[Last5_Flag], D1730)</f>
        <v>2</v>
      </c>
    </row>
    <row r="1731" spans="1:5" x14ac:dyDescent="0.2">
      <c r="A1731" t="str">
        <v>UC</v>
      </c>
      <c r="B1731">
        <v>5</v>
      </c>
      <c r="C1731" t="str">
        <v>K.Moran</v>
      </c>
      <c r="D1731">
        <v>0</v>
      </c>
      <c r="E1731">
        <f>COUNTIFS(Table1[Team], A1731, Table1[Batting_Spot], B1731, Table1[Player], C1731, Table1[Last5_Flag], D1731)</f>
        <v>2</v>
      </c>
    </row>
    <row r="1732" spans="1:5" x14ac:dyDescent="0.2">
      <c r="A1732" t="str">
        <v>UC</v>
      </c>
      <c r="B1732">
        <v>6</v>
      </c>
      <c r="C1732" t="str">
        <v>K.Serra</v>
      </c>
      <c r="D1732">
        <v>0</v>
      </c>
      <c r="E1732">
        <f>COUNTIFS(Table1[Team], A1732, Table1[Batting_Spot], B1732, Table1[Player], C1732, Table1[Last5_Flag], D1732)</f>
        <v>5</v>
      </c>
    </row>
    <row r="1733" spans="1:5" x14ac:dyDescent="0.2">
      <c r="A1733" t="str">
        <v>UC</v>
      </c>
      <c r="B1733">
        <v>6</v>
      </c>
      <c r="C1733" t="str">
        <v>R.Wood</v>
      </c>
      <c r="D1733">
        <v>0</v>
      </c>
      <c r="E1733">
        <f>COUNTIFS(Table1[Team], A1733, Table1[Batting_Spot], B1733, Table1[Player], C1733, Table1[Last5_Flag], D1733)</f>
        <v>3</v>
      </c>
    </row>
    <row r="1734" spans="1:5" x14ac:dyDescent="0.2">
      <c r="A1734" t="str">
        <v>UC</v>
      </c>
      <c r="B1734">
        <v>7</v>
      </c>
      <c r="C1734" t="str">
        <v>E.Smith</v>
      </c>
      <c r="D1734">
        <v>0</v>
      </c>
      <c r="E1734">
        <f>COUNTIFS(Table1[Team], A1734, Table1[Batting_Spot], B1734, Table1[Player], C1734, Table1[Last5_Flag], D1734)</f>
        <v>3</v>
      </c>
    </row>
    <row r="1735" spans="1:5" x14ac:dyDescent="0.2">
      <c r="A1735" t="str">
        <v>UC</v>
      </c>
      <c r="B1735">
        <v>8</v>
      </c>
      <c r="C1735" t="str">
        <v>M.Hataway</v>
      </c>
      <c r="D1735">
        <v>0</v>
      </c>
      <c r="E1735">
        <f>COUNTIFS(Table1[Team], A1735, Table1[Batting_Spot], B1735, Table1[Player], C1735, Table1[Last5_Flag], D1735)</f>
        <v>10</v>
      </c>
    </row>
    <row r="1736" spans="1:5" x14ac:dyDescent="0.2">
      <c r="A1736" t="str">
        <v>UC</v>
      </c>
      <c r="B1736">
        <v>9</v>
      </c>
      <c r="C1736" t="str">
        <v>B.Polistina</v>
      </c>
      <c r="D1736">
        <v>0</v>
      </c>
      <c r="E1736">
        <f>COUNTIFS(Table1[Team], A1736, Table1[Batting_Spot], B1736, Table1[Player], C1736, Table1[Last5_Flag], D1736)</f>
        <v>3</v>
      </c>
    </row>
    <row r="1737" spans="1:5" x14ac:dyDescent="0.2">
      <c r="A1737" t="str">
        <v>UC</v>
      </c>
      <c r="B1737">
        <v>9</v>
      </c>
      <c r="C1737" t="str">
        <v>M.Guillen</v>
      </c>
      <c r="D1737">
        <v>0</v>
      </c>
      <c r="E1737">
        <f>COUNTIFS(Table1[Team], A1737, Table1[Batting_Spot], B1737, Table1[Player], C1737, Table1[Last5_Flag], D1737)</f>
        <v>1</v>
      </c>
    </row>
    <row r="1738" spans="1:5" x14ac:dyDescent="0.2">
      <c r="A1738" t="str">
        <v>UC</v>
      </c>
      <c r="B1738">
        <v>0</v>
      </c>
      <c r="C1738" t="str">
        <v>A.Mass</v>
      </c>
      <c r="D1738">
        <v>0</v>
      </c>
      <c r="E1738">
        <f>COUNTIFS(Table1[Team], A1738, Table1[Batting_Spot], B1738, Table1[Player], C1738, Table1[Last5_Flag], D1738)</f>
        <v>0</v>
      </c>
    </row>
    <row r="1739" spans="1:5" x14ac:dyDescent="0.2">
      <c r="A1739" t="str">
        <v>Frostburg</v>
      </c>
      <c r="B1739">
        <v>1</v>
      </c>
      <c r="C1739" t="str">
        <v>G.Nelson</v>
      </c>
      <c r="D1739">
        <v>0</v>
      </c>
      <c r="E1739">
        <f>COUNTIFS(Table1[Team], A1739, Table1[Batting_Spot], B1739, Table1[Player], C1739, Table1[Last5_Flag], D1739)</f>
        <v>16</v>
      </c>
    </row>
    <row r="1740" spans="1:5" x14ac:dyDescent="0.2">
      <c r="A1740" t="str">
        <v>Frostburg</v>
      </c>
      <c r="B1740">
        <v>2</v>
      </c>
      <c r="C1740" t="str">
        <v>K.Piconi</v>
      </c>
      <c r="D1740">
        <v>0</v>
      </c>
      <c r="E1740">
        <f>COUNTIFS(Table1[Team], A1740, Table1[Batting_Spot], B1740, Table1[Player], C1740, Table1[Last5_Flag], D1740)</f>
        <v>14</v>
      </c>
    </row>
    <row r="1741" spans="1:5" x14ac:dyDescent="0.2">
      <c r="A1741" t="str">
        <v>Frostburg</v>
      </c>
      <c r="B1741">
        <v>3</v>
      </c>
      <c r="C1741" t="str">
        <v>A.Miller</v>
      </c>
      <c r="D1741">
        <v>0</v>
      </c>
      <c r="E1741">
        <f>COUNTIFS(Table1[Team], A1741, Table1[Batting_Spot], B1741, Table1[Player], C1741, Table1[Last5_Flag], D1741)</f>
        <v>15</v>
      </c>
    </row>
    <row r="1742" spans="1:5" x14ac:dyDescent="0.2">
      <c r="A1742" t="str">
        <v>Frostburg</v>
      </c>
      <c r="B1742">
        <v>4</v>
      </c>
      <c r="C1742" t="str">
        <v>O.Stetler</v>
      </c>
      <c r="D1742">
        <v>0</v>
      </c>
      <c r="E1742">
        <f>COUNTIFS(Table1[Team], A1742, Table1[Batting_Spot], B1742, Table1[Player], C1742, Table1[Last5_Flag], D1742)</f>
        <v>15</v>
      </c>
    </row>
    <row r="1743" spans="1:5" x14ac:dyDescent="0.2">
      <c r="A1743" t="str">
        <v>Frostburg</v>
      </c>
      <c r="B1743">
        <v>0</v>
      </c>
      <c r="C1743" t="str">
        <v>R.Durnall</v>
      </c>
      <c r="D1743">
        <v>0</v>
      </c>
      <c r="E1743">
        <f>COUNTIFS(Table1[Team], A1743, Table1[Batting_Spot], B1743, Table1[Player], C1743, Table1[Last5_Flag], D1743)</f>
        <v>0</v>
      </c>
    </row>
    <row r="1744" spans="1:5" x14ac:dyDescent="0.2">
      <c r="A1744" t="str">
        <v>Frostburg</v>
      </c>
      <c r="B1744">
        <v>5</v>
      </c>
      <c r="C1744" t="str">
        <v>B.Russo</v>
      </c>
      <c r="D1744">
        <v>0</v>
      </c>
      <c r="E1744">
        <f>COUNTIFS(Table1[Team], A1744, Table1[Batting_Spot], B1744, Table1[Player], C1744, Table1[Last5_Flag], D1744)</f>
        <v>15</v>
      </c>
    </row>
    <row r="1745" spans="1:5" x14ac:dyDescent="0.2">
      <c r="A1745" t="str">
        <v>Frostburg</v>
      </c>
      <c r="B1745">
        <v>6</v>
      </c>
      <c r="C1745" t="str">
        <v>S.Haller</v>
      </c>
      <c r="D1745">
        <v>0</v>
      </c>
      <c r="E1745">
        <f>COUNTIFS(Table1[Team], A1745, Table1[Batting_Spot], B1745, Table1[Player], C1745, Table1[Last5_Flag], D1745)</f>
        <v>7</v>
      </c>
    </row>
    <row r="1746" spans="1:5" x14ac:dyDescent="0.2">
      <c r="A1746" t="str">
        <v>Frostburg</v>
      </c>
      <c r="B1746">
        <v>7</v>
      </c>
      <c r="C1746" t="str">
        <v>A.Myers</v>
      </c>
      <c r="D1746">
        <v>0</v>
      </c>
      <c r="E1746">
        <f>COUNTIFS(Table1[Team], A1746, Table1[Batting_Spot], B1746, Table1[Player], C1746, Table1[Last5_Flag], D1746)</f>
        <v>9</v>
      </c>
    </row>
    <row r="1747" spans="1:5" x14ac:dyDescent="0.2">
      <c r="A1747" t="str">
        <v>Frostburg</v>
      </c>
      <c r="B1747">
        <v>8</v>
      </c>
      <c r="C1747" t="str">
        <v>Z.Marinello</v>
      </c>
      <c r="D1747">
        <v>0</v>
      </c>
      <c r="E1747">
        <f>COUNTIFS(Table1[Team], A1747, Table1[Batting_Spot], B1747, Table1[Player], C1747, Table1[Last5_Flag], D1747)</f>
        <v>4</v>
      </c>
    </row>
    <row r="1748" spans="1:5" x14ac:dyDescent="0.2">
      <c r="A1748" t="str">
        <v>Frostburg</v>
      </c>
      <c r="B1748">
        <v>9</v>
      </c>
      <c r="C1748" t="str">
        <v>I.Donaldson</v>
      </c>
      <c r="D1748">
        <v>0</v>
      </c>
      <c r="E1748">
        <f>COUNTIFS(Table1[Team], A1748, Table1[Batting_Spot], B1748, Table1[Player], C1748, Table1[Last5_Flag], D1748)</f>
        <v>3</v>
      </c>
    </row>
    <row r="1749" spans="1:5" x14ac:dyDescent="0.2">
      <c r="A1749" t="str">
        <v>Frostburg</v>
      </c>
      <c r="B1749">
        <v>0</v>
      </c>
      <c r="C1749" t="str">
        <v>S.Magee</v>
      </c>
      <c r="D1749">
        <v>0</v>
      </c>
      <c r="E1749">
        <f>COUNTIFS(Table1[Team], A1749, Table1[Batting_Spot], B1749, Table1[Player], C1749, Table1[Last5_Flag], D1749)</f>
        <v>0</v>
      </c>
    </row>
    <row r="1750" spans="1:5" x14ac:dyDescent="0.2">
      <c r="A1750" t="str">
        <v>Frostburg</v>
      </c>
      <c r="B1750">
        <v>0</v>
      </c>
      <c r="C1750" t="str">
        <v>I.Dietrich</v>
      </c>
      <c r="D1750">
        <v>0</v>
      </c>
      <c r="E1750">
        <f>COUNTIFS(Table1[Team], A1750, Table1[Batting_Spot], B1750, Table1[Player], C1750, Table1[Last5_Flag], D1750)</f>
        <v>0</v>
      </c>
    </row>
    <row r="1751" spans="1:5" x14ac:dyDescent="0.2">
      <c r="A1751" t="str">
        <v>Fairmont</v>
      </c>
      <c r="B1751">
        <v>1</v>
      </c>
      <c r="C1751" t="str">
        <v>B.Hess</v>
      </c>
      <c r="D1751">
        <v>0</v>
      </c>
      <c r="E1751">
        <f>COUNTIFS(Table1[Team], A1751, Table1[Batting_Spot], B1751, Table1[Player], C1751, Table1[Last5_Flag], D1751)</f>
        <v>19</v>
      </c>
    </row>
    <row r="1752" spans="1:5" x14ac:dyDescent="0.2">
      <c r="A1752" t="str">
        <v>Fairmont</v>
      </c>
      <c r="B1752">
        <v>2</v>
      </c>
      <c r="C1752" t="str">
        <v>G.Bibb</v>
      </c>
      <c r="D1752">
        <v>0</v>
      </c>
      <c r="E1752">
        <f>COUNTIFS(Table1[Team], A1752, Table1[Batting_Spot], B1752, Table1[Player], C1752, Table1[Last5_Flag], D1752)</f>
        <v>18</v>
      </c>
    </row>
    <row r="1753" spans="1:5" x14ac:dyDescent="0.2">
      <c r="A1753" t="str">
        <v>Fairmont</v>
      </c>
      <c r="B1753">
        <v>3</v>
      </c>
      <c r="C1753" t="str">
        <v>E.Paul</v>
      </c>
      <c r="D1753">
        <v>0</v>
      </c>
      <c r="E1753">
        <f>COUNTIFS(Table1[Team], A1753, Table1[Batting_Spot], B1753, Table1[Player], C1753, Table1[Last5_Flag], D1753)</f>
        <v>19</v>
      </c>
    </row>
    <row r="1754" spans="1:5" x14ac:dyDescent="0.2">
      <c r="A1754" t="str">
        <v>Fairmont</v>
      </c>
      <c r="B1754">
        <v>3</v>
      </c>
      <c r="C1754" t="str">
        <v>P.Matteson</v>
      </c>
      <c r="D1754">
        <v>0</v>
      </c>
      <c r="E1754">
        <f>COUNTIFS(Table1[Team], A1754, Table1[Batting_Spot], B1754, Table1[Player], C1754, Table1[Last5_Flag], D1754)</f>
        <v>1</v>
      </c>
    </row>
    <row r="1755" spans="1:5" x14ac:dyDescent="0.2">
      <c r="A1755" t="str">
        <v>Fairmont</v>
      </c>
      <c r="B1755">
        <v>4</v>
      </c>
      <c r="C1755" t="str">
        <v>A.Townsend</v>
      </c>
      <c r="D1755">
        <v>0</v>
      </c>
      <c r="E1755">
        <f>COUNTIFS(Table1[Team], A1755, Table1[Batting_Spot], B1755, Table1[Player], C1755, Table1[Last5_Flag], D1755)</f>
        <v>18</v>
      </c>
    </row>
    <row r="1756" spans="1:5" x14ac:dyDescent="0.2">
      <c r="A1756" t="str">
        <v>Fairmont</v>
      </c>
      <c r="B1756">
        <v>5</v>
      </c>
      <c r="C1756" t="str">
        <v>A.Foresha</v>
      </c>
      <c r="D1756">
        <v>0</v>
      </c>
      <c r="E1756">
        <f>COUNTIFS(Table1[Team], A1756, Table1[Batting_Spot], B1756, Table1[Player], C1756, Table1[Last5_Flag], D1756)</f>
        <v>19</v>
      </c>
    </row>
    <row r="1757" spans="1:5" x14ac:dyDescent="0.2">
      <c r="A1757" t="str">
        <v>Fairmont</v>
      </c>
      <c r="B1757">
        <v>5</v>
      </c>
      <c r="C1757" t="str">
        <v>C.Crowder</v>
      </c>
      <c r="D1757">
        <v>0</v>
      </c>
      <c r="E1757">
        <f>COUNTIFS(Table1[Team], A1757, Table1[Batting_Spot], B1757, Table1[Player], C1757, Table1[Last5_Flag], D1757)</f>
        <v>4</v>
      </c>
    </row>
    <row r="1758" spans="1:5" x14ac:dyDescent="0.2">
      <c r="A1758" t="str">
        <v>Fairmont</v>
      </c>
      <c r="B1758">
        <v>6</v>
      </c>
      <c r="C1758" t="str">
        <v>B.Marietta</v>
      </c>
      <c r="D1758">
        <v>0</v>
      </c>
      <c r="E1758">
        <f>COUNTIFS(Table1[Team], A1758, Table1[Batting_Spot], B1758, Table1[Player], C1758, Table1[Last5_Flag], D1758)</f>
        <v>17</v>
      </c>
    </row>
    <row r="1759" spans="1:5" x14ac:dyDescent="0.2">
      <c r="A1759" t="str">
        <v>Fairmont</v>
      </c>
      <c r="B1759">
        <v>0</v>
      </c>
      <c r="C1759" t="str">
        <v>K.Thomas</v>
      </c>
      <c r="D1759">
        <v>0</v>
      </c>
      <c r="E1759">
        <f>COUNTIFS(Table1[Team], A1759, Table1[Batting_Spot], B1759, Table1[Player], C1759, Table1[Last5_Flag], D1759)</f>
        <v>0</v>
      </c>
    </row>
    <row r="1760" spans="1:5" x14ac:dyDescent="0.2">
      <c r="A1760" t="str">
        <v>Fairmont</v>
      </c>
      <c r="B1760">
        <v>7</v>
      </c>
      <c r="C1760" t="str">
        <v>J.McGill</v>
      </c>
      <c r="D1760">
        <v>0</v>
      </c>
      <c r="E1760">
        <f>COUNTIFS(Table1[Team], A1760, Table1[Batting_Spot], B1760, Table1[Player], C1760, Table1[Last5_Flag], D1760)</f>
        <v>17</v>
      </c>
    </row>
    <row r="1761" spans="1:5" x14ac:dyDescent="0.2">
      <c r="A1761" t="str">
        <v>Fairmont</v>
      </c>
      <c r="B1761">
        <v>8</v>
      </c>
      <c r="C1761" t="str">
        <v>S.Emanuel</v>
      </c>
      <c r="D1761">
        <v>0</v>
      </c>
      <c r="E1761">
        <f>COUNTIFS(Table1[Team], A1761, Table1[Batting_Spot], B1761, Table1[Player], C1761, Table1[Last5_Flag], D1761)</f>
        <v>4</v>
      </c>
    </row>
    <row r="1762" spans="1:5" x14ac:dyDescent="0.2">
      <c r="A1762" t="str">
        <v>Fairmont</v>
      </c>
      <c r="B1762">
        <v>9</v>
      </c>
      <c r="C1762" t="str">
        <v>A.Keilholz</v>
      </c>
      <c r="D1762">
        <v>0</v>
      </c>
      <c r="E1762">
        <f>COUNTIFS(Table1[Team], A1762, Table1[Batting_Spot], B1762, Table1[Player], C1762, Table1[Last5_Flag], D1762)</f>
        <v>19</v>
      </c>
    </row>
    <row r="1763" spans="1:5" x14ac:dyDescent="0.2">
      <c r="A1763" t="str">
        <v>Fairmont</v>
      </c>
      <c r="B1763">
        <v>9</v>
      </c>
      <c r="C1763" t="str">
        <v>T.Bernard</v>
      </c>
      <c r="D1763">
        <v>0</v>
      </c>
      <c r="E1763">
        <f>COUNTIFS(Table1[Team], A1763, Table1[Batting_Spot], B1763, Table1[Player], C1763, Table1[Last5_Flag], D1763)</f>
        <v>3</v>
      </c>
    </row>
    <row r="1764" spans="1:5" x14ac:dyDescent="0.2">
      <c r="A1764" t="str">
        <v>Fairmont</v>
      </c>
      <c r="B1764">
        <v>0</v>
      </c>
      <c r="C1764" t="str">
        <v>M.Wilson</v>
      </c>
      <c r="D1764">
        <v>0</v>
      </c>
      <c r="E1764">
        <f>COUNTIFS(Table1[Team], A1764, Table1[Batting_Spot], B1764, Table1[Player], C1764, Table1[Last5_Flag], D1764)</f>
        <v>0</v>
      </c>
    </row>
    <row r="1765" spans="1:5" x14ac:dyDescent="0.2">
      <c r="A1765" t="str">
        <v>Fairmont</v>
      </c>
      <c r="B1765">
        <v>0</v>
      </c>
      <c r="C1765" t="str">
        <v>C.Morey</v>
      </c>
      <c r="D1765">
        <v>0</v>
      </c>
      <c r="E1765">
        <f>COUNTIFS(Table1[Team], A1765, Table1[Batting_Spot], B1765, Table1[Player], C1765, Table1[Last5_Flag], D1765)</f>
        <v>0</v>
      </c>
    </row>
    <row r="1766" spans="1:5" x14ac:dyDescent="0.2">
      <c r="A1766" t="str">
        <v>Fairmont</v>
      </c>
      <c r="B1766">
        <v>0</v>
      </c>
      <c r="C1766" t="str">
        <v>P.Rusnak</v>
      </c>
      <c r="D1766">
        <v>0</v>
      </c>
      <c r="E1766">
        <f>COUNTIFS(Table1[Team], A1766, Table1[Batting_Spot], B1766, Table1[Player], C1766, Table1[Last5_Flag], D1766)</f>
        <v>0</v>
      </c>
    </row>
    <row r="1767" spans="1:5" x14ac:dyDescent="0.2">
      <c r="A1767" t="str">
        <v>Glenville</v>
      </c>
      <c r="B1767">
        <v>1</v>
      </c>
      <c r="C1767" t="str">
        <v>Z.Seda</v>
      </c>
      <c r="D1767">
        <v>0</v>
      </c>
      <c r="E1767">
        <f>COUNTIFS(Table1[Team], A1767, Table1[Batting_Spot], B1767, Table1[Player], C1767, Table1[Last5_Flag], D1767)</f>
        <v>15</v>
      </c>
    </row>
    <row r="1768" spans="1:5" x14ac:dyDescent="0.2">
      <c r="A1768" t="str">
        <v>Glenville</v>
      </c>
      <c r="B1768">
        <v>2</v>
      </c>
      <c r="C1768" t="str">
        <v>S.McDaniels</v>
      </c>
      <c r="D1768">
        <v>0</v>
      </c>
      <c r="E1768">
        <f>COUNTIFS(Table1[Team], A1768, Table1[Batting_Spot], B1768, Table1[Player], C1768, Table1[Last5_Flag], D1768)</f>
        <v>22</v>
      </c>
    </row>
    <row r="1769" spans="1:5" x14ac:dyDescent="0.2">
      <c r="A1769" t="str">
        <v>Glenville</v>
      </c>
      <c r="B1769">
        <v>3</v>
      </c>
      <c r="C1769" t="str">
        <v>D.Warnick</v>
      </c>
      <c r="D1769">
        <v>0</v>
      </c>
      <c r="E1769">
        <f>COUNTIFS(Table1[Team], A1769, Table1[Batting_Spot], B1769, Table1[Player], C1769, Table1[Last5_Flag], D1769)</f>
        <v>17</v>
      </c>
    </row>
    <row r="1770" spans="1:5" x14ac:dyDescent="0.2">
      <c r="A1770" t="str">
        <v>Glenville</v>
      </c>
      <c r="B1770">
        <v>4</v>
      </c>
      <c r="C1770" t="str">
        <v>H.Howe</v>
      </c>
      <c r="D1770">
        <v>0</v>
      </c>
      <c r="E1770">
        <f>COUNTIFS(Table1[Team], A1770, Table1[Batting_Spot], B1770, Table1[Player], C1770, Table1[Last5_Flag], D1770)</f>
        <v>9</v>
      </c>
    </row>
    <row r="1771" spans="1:5" x14ac:dyDescent="0.2">
      <c r="A1771" t="str">
        <v>Glenville</v>
      </c>
      <c r="B1771">
        <v>0</v>
      </c>
      <c r="C1771" t="str">
        <v>M.Duvall</v>
      </c>
      <c r="D1771">
        <v>0</v>
      </c>
      <c r="E1771">
        <f>COUNTIFS(Table1[Team], A1771, Table1[Batting_Spot], B1771, Table1[Player], C1771, Table1[Last5_Flag], D1771)</f>
        <v>0</v>
      </c>
    </row>
    <row r="1772" spans="1:5" x14ac:dyDescent="0.2">
      <c r="A1772" t="str">
        <v>Glenville</v>
      </c>
      <c r="B1772">
        <v>5</v>
      </c>
      <c r="C1772" t="str">
        <v>E.Nolan</v>
      </c>
      <c r="D1772">
        <v>0</v>
      </c>
      <c r="E1772">
        <f>COUNTIFS(Table1[Team], A1772, Table1[Batting_Spot], B1772, Table1[Player], C1772, Table1[Last5_Flag], D1772)</f>
        <v>5</v>
      </c>
    </row>
    <row r="1773" spans="1:5" x14ac:dyDescent="0.2">
      <c r="A1773" t="str">
        <v>Glenville</v>
      </c>
      <c r="B1773">
        <v>6</v>
      </c>
      <c r="C1773" t="str">
        <v>A.Howard</v>
      </c>
      <c r="D1773">
        <v>0</v>
      </c>
      <c r="E1773">
        <f>COUNTIFS(Table1[Team], A1773, Table1[Batting_Spot], B1773, Table1[Player], C1773, Table1[Last5_Flag], D1773)</f>
        <v>8</v>
      </c>
    </row>
    <row r="1774" spans="1:5" x14ac:dyDescent="0.2">
      <c r="A1774" t="str">
        <v>Glenville</v>
      </c>
      <c r="B1774">
        <v>7</v>
      </c>
      <c r="C1774" t="str">
        <v>F.Yoho</v>
      </c>
      <c r="D1774">
        <v>0</v>
      </c>
      <c r="E1774">
        <f>COUNTIFS(Table1[Team], A1774, Table1[Batting_Spot], B1774, Table1[Player], C1774, Table1[Last5_Flag], D1774)</f>
        <v>7</v>
      </c>
    </row>
    <row r="1775" spans="1:5" x14ac:dyDescent="0.2">
      <c r="A1775" t="str">
        <v>Glenville</v>
      </c>
      <c r="B1775">
        <v>7</v>
      </c>
      <c r="C1775" t="str">
        <v>H.Smith</v>
      </c>
      <c r="D1775">
        <v>0</v>
      </c>
      <c r="E1775">
        <f>COUNTIFS(Table1[Team], A1775, Table1[Batting_Spot], B1775, Table1[Player], C1775, Table1[Last5_Flag], D1775)</f>
        <v>1</v>
      </c>
    </row>
    <row r="1776" spans="1:5" x14ac:dyDescent="0.2">
      <c r="A1776" t="str">
        <v>Glenville</v>
      </c>
      <c r="B1776">
        <v>7</v>
      </c>
      <c r="C1776" t="str">
        <v>A.Hypes</v>
      </c>
      <c r="D1776">
        <v>0</v>
      </c>
      <c r="E1776">
        <f>COUNTIFS(Table1[Team], A1776, Table1[Batting_Spot], B1776, Table1[Player], C1776, Table1[Last5_Flag], D1776)</f>
        <v>5</v>
      </c>
    </row>
    <row r="1777" spans="1:5" x14ac:dyDescent="0.2">
      <c r="A1777" t="str">
        <v>Glenville</v>
      </c>
      <c r="B1777">
        <v>8</v>
      </c>
      <c r="C1777" t="str">
        <v>E.McLean</v>
      </c>
      <c r="D1777">
        <v>0</v>
      </c>
      <c r="E1777">
        <f>COUNTIFS(Table1[Team], A1777, Table1[Batting_Spot], B1777, Table1[Player], C1777, Table1[Last5_Flag], D1777)</f>
        <v>19</v>
      </c>
    </row>
    <row r="1778" spans="1:5" x14ac:dyDescent="0.2">
      <c r="A1778" t="str">
        <v>Glenville</v>
      </c>
      <c r="B1778">
        <v>9</v>
      </c>
      <c r="C1778" t="str">
        <v>L.Burns</v>
      </c>
      <c r="D1778">
        <v>0</v>
      </c>
      <c r="E1778">
        <f>COUNTIFS(Table1[Team], A1778, Table1[Batting_Spot], B1778, Table1[Player], C1778, Table1[Last5_Flag], D1778)</f>
        <v>18</v>
      </c>
    </row>
    <row r="1779" spans="1:5" x14ac:dyDescent="0.2">
      <c r="A1779" t="str">
        <v>Glenville</v>
      </c>
      <c r="B1779">
        <v>0</v>
      </c>
      <c r="C1779" t="str">
        <v>Ky.Burdick</v>
      </c>
      <c r="D1779">
        <v>0</v>
      </c>
      <c r="E1779">
        <f>COUNTIFS(Table1[Team], A1779, Table1[Batting_Spot], B1779, Table1[Player], C1779, Table1[Last5_Flag], D1779)</f>
        <v>0</v>
      </c>
    </row>
    <row r="1780" spans="1:5" x14ac:dyDescent="0.2">
      <c r="A1780" t="str">
        <v>Glenville</v>
      </c>
      <c r="B1780">
        <v>0</v>
      </c>
      <c r="C1780" t="str">
        <v>M.Boggess</v>
      </c>
      <c r="D1780">
        <v>0</v>
      </c>
      <c r="E1780">
        <f>COUNTIFS(Table1[Team], A1780, Table1[Batting_Spot], B1780, Table1[Player], C1780, Table1[Last5_Flag], D1780)</f>
        <v>0</v>
      </c>
    </row>
    <row r="1781" spans="1:5" x14ac:dyDescent="0.2">
      <c r="A1781" t="str">
        <v>UC</v>
      </c>
      <c r="B1781">
        <v>1</v>
      </c>
      <c r="C1781" t="str">
        <v>E.Zucchero</v>
      </c>
      <c r="D1781">
        <v>0</v>
      </c>
      <c r="E1781">
        <f>COUNTIFS(Table1[Team], A1781, Table1[Batting_Spot], B1781, Table1[Player], C1781, Table1[Last5_Flag], D1781)</f>
        <v>27</v>
      </c>
    </row>
    <row r="1782" spans="1:5" x14ac:dyDescent="0.2">
      <c r="A1782" t="str">
        <v>UC</v>
      </c>
      <c r="B1782">
        <v>1</v>
      </c>
      <c r="C1782" t="str">
        <v>A.Hurley</v>
      </c>
      <c r="D1782">
        <v>0</v>
      </c>
      <c r="E1782">
        <f>COUNTIFS(Table1[Team], A1782, Table1[Batting_Spot], B1782, Table1[Player], C1782, Table1[Last5_Flag], D1782)</f>
        <v>1</v>
      </c>
    </row>
    <row r="1783" spans="1:5" x14ac:dyDescent="0.2">
      <c r="A1783" t="str">
        <v>UC</v>
      </c>
      <c r="B1783">
        <v>2</v>
      </c>
      <c r="C1783" t="str">
        <v>T.Hodson</v>
      </c>
      <c r="D1783">
        <v>0</v>
      </c>
      <c r="E1783">
        <f>COUNTIFS(Table1[Team], A1783, Table1[Batting_Spot], B1783, Table1[Player], C1783, Table1[Last5_Flag], D1783)</f>
        <v>10</v>
      </c>
    </row>
    <row r="1784" spans="1:5" x14ac:dyDescent="0.2">
      <c r="A1784" t="str">
        <v>UC</v>
      </c>
      <c r="B1784">
        <v>3</v>
      </c>
      <c r="C1784" t="str">
        <v>C.Masters</v>
      </c>
      <c r="D1784">
        <v>0</v>
      </c>
      <c r="E1784">
        <f>COUNTIFS(Table1[Team], A1784, Table1[Batting_Spot], B1784, Table1[Player], C1784, Table1[Last5_Flag], D1784)</f>
        <v>8</v>
      </c>
    </row>
    <row r="1785" spans="1:5" x14ac:dyDescent="0.2">
      <c r="A1785" t="str">
        <v>UC</v>
      </c>
      <c r="B1785">
        <v>0</v>
      </c>
      <c r="C1785" t="str">
        <v>A.Smallwood</v>
      </c>
      <c r="D1785">
        <v>0</v>
      </c>
      <c r="E1785">
        <f>COUNTIFS(Table1[Team], A1785, Table1[Batting_Spot], B1785, Table1[Player], C1785, Table1[Last5_Flag], D1785)</f>
        <v>0</v>
      </c>
    </row>
    <row r="1786" spans="1:5" x14ac:dyDescent="0.2">
      <c r="A1786" t="str">
        <v>UC</v>
      </c>
      <c r="B1786">
        <v>4</v>
      </c>
      <c r="C1786" t="str">
        <v>C.Dunn</v>
      </c>
      <c r="D1786">
        <v>0</v>
      </c>
      <c r="E1786">
        <f>COUNTIFS(Table1[Team], A1786, Table1[Batting_Spot], B1786, Table1[Player], C1786, Table1[Last5_Flag], D1786)</f>
        <v>2</v>
      </c>
    </row>
    <row r="1787" spans="1:5" x14ac:dyDescent="0.2">
      <c r="A1787" t="str">
        <v>UC</v>
      </c>
      <c r="B1787">
        <v>5</v>
      </c>
      <c r="C1787" t="str">
        <v>K.Moran</v>
      </c>
      <c r="D1787">
        <v>0</v>
      </c>
      <c r="E1787">
        <f>COUNTIFS(Table1[Team], A1787, Table1[Batting_Spot], B1787, Table1[Player], C1787, Table1[Last5_Flag], D1787)</f>
        <v>2</v>
      </c>
    </row>
    <row r="1788" spans="1:5" x14ac:dyDescent="0.2">
      <c r="A1788" t="str">
        <v>UC</v>
      </c>
      <c r="B1788">
        <v>6</v>
      </c>
      <c r="C1788" t="str">
        <v>R.Wood</v>
      </c>
      <c r="D1788">
        <v>0</v>
      </c>
      <c r="E1788">
        <f>COUNTIFS(Table1[Team], A1788, Table1[Batting_Spot], B1788, Table1[Player], C1788, Table1[Last5_Flag], D1788)</f>
        <v>3</v>
      </c>
    </row>
    <row r="1789" spans="1:5" x14ac:dyDescent="0.2">
      <c r="A1789" t="str">
        <v>UC</v>
      </c>
      <c r="B1789">
        <v>0</v>
      </c>
      <c r="C1789" t="str">
        <v>E.Dunman</v>
      </c>
      <c r="D1789">
        <v>0</v>
      </c>
      <c r="E1789">
        <f>COUNTIFS(Table1[Team], A1789, Table1[Batting_Spot], B1789, Table1[Player], C1789, Table1[Last5_Flag], D1789)</f>
        <v>0</v>
      </c>
    </row>
    <row r="1790" spans="1:5" x14ac:dyDescent="0.2">
      <c r="A1790" t="str">
        <v>UC</v>
      </c>
      <c r="B1790">
        <v>7</v>
      </c>
      <c r="C1790" t="str">
        <v>A.Espinoza</v>
      </c>
      <c r="D1790">
        <v>0</v>
      </c>
      <c r="E1790">
        <f>COUNTIFS(Table1[Team], A1790, Table1[Batting_Spot], B1790, Table1[Player], C1790, Table1[Last5_Flag], D1790)</f>
        <v>16</v>
      </c>
    </row>
    <row r="1791" spans="1:5" x14ac:dyDescent="0.2">
      <c r="A1791" t="str">
        <v>UC</v>
      </c>
      <c r="B1791">
        <v>7</v>
      </c>
      <c r="C1791" t="str">
        <v>M.Dunman</v>
      </c>
      <c r="D1791">
        <v>0</v>
      </c>
      <c r="E1791">
        <f>COUNTIFS(Table1[Team], A1791, Table1[Batting_Spot], B1791, Table1[Player], C1791, Table1[Last5_Flag], D1791)</f>
        <v>1</v>
      </c>
    </row>
    <row r="1792" spans="1:5" x14ac:dyDescent="0.2">
      <c r="A1792" t="str">
        <v>UC</v>
      </c>
      <c r="B1792">
        <v>8</v>
      </c>
      <c r="C1792" t="str">
        <v>M.Hataway</v>
      </c>
      <c r="D1792">
        <v>0</v>
      </c>
      <c r="E1792">
        <f>COUNTIFS(Table1[Team], A1792, Table1[Batting_Spot], B1792, Table1[Player], C1792, Table1[Last5_Flag], D1792)</f>
        <v>10</v>
      </c>
    </row>
    <row r="1793" spans="1:5" x14ac:dyDescent="0.2">
      <c r="A1793" t="str">
        <v>UC</v>
      </c>
      <c r="B1793">
        <v>8</v>
      </c>
      <c r="C1793" t="str">
        <v>K.Sullins</v>
      </c>
      <c r="D1793">
        <v>0</v>
      </c>
      <c r="E1793">
        <f>COUNTIFS(Table1[Team], A1793, Table1[Batting_Spot], B1793, Table1[Player], C1793, Table1[Last5_Flag], D1793)</f>
        <v>1</v>
      </c>
    </row>
    <row r="1794" spans="1:5" x14ac:dyDescent="0.2">
      <c r="A1794" t="str">
        <v>UC</v>
      </c>
      <c r="B1794">
        <v>9</v>
      </c>
      <c r="C1794" t="str">
        <v>E.Smith</v>
      </c>
      <c r="D1794">
        <v>0</v>
      </c>
      <c r="E1794">
        <f>COUNTIFS(Table1[Team], A1794, Table1[Batting_Spot], B1794, Table1[Player], C1794, Table1[Last5_Flag], D1794)</f>
        <v>9</v>
      </c>
    </row>
    <row r="1795" spans="1:5" x14ac:dyDescent="0.2">
      <c r="A1795" t="str">
        <v>UC</v>
      </c>
      <c r="B1795">
        <v>9</v>
      </c>
      <c r="C1795" t="str">
        <v>D.Pici</v>
      </c>
      <c r="D1795">
        <v>0</v>
      </c>
      <c r="E1795">
        <f>COUNTIFS(Table1[Team], A1795, Table1[Batting_Spot], B1795, Table1[Player], C1795, Table1[Last5_Flag], D1795)</f>
        <v>1</v>
      </c>
    </row>
    <row r="1796" spans="1:5" x14ac:dyDescent="0.2">
      <c r="A1796" t="str">
        <v>UC</v>
      </c>
      <c r="B1796">
        <v>0</v>
      </c>
      <c r="C1796" t="str">
        <v>K.Serra</v>
      </c>
      <c r="D1796">
        <v>0</v>
      </c>
      <c r="E1796">
        <f>COUNTIFS(Table1[Team], A1796, Table1[Batting_Spot], B1796, Table1[Player], C1796, Table1[Last5_Flag], D1796)</f>
        <v>0</v>
      </c>
    </row>
    <row r="1797" spans="1:5" x14ac:dyDescent="0.2">
      <c r="A1797" t="str">
        <v>Fairmont</v>
      </c>
      <c r="B1797">
        <v>1</v>
      </c>
      <c r="C1797" t="str">
        <v>B.Hess</v>
      </c>
      <c r="D1797">
        <v>0</v>
      </c>
      <c r="E1797">
        <f>COUNTIFS(Table1[Team], A1797, Table1[Batting_Spot], B1797, Table1[Player], C1797, Table1[Last5_Flag], D1797)</f>
        <v>19</v>
      </c>
    </row>
    <row r="1798" spans="1:5" x14ac:dyDescent="0.2">
      <c r="A1798" t="str">
        <v>Fairmont</v>
      </c>
      <c r="B1798">
        <v>2</v>
      </c>
      <c r="C1798" t="str">
        <v>G.Bibb</v>
      </c>
      <c r="D1798">
        <v>0</v>
      </c>
      <c r="E1798">
        <f>COUNTIFS(Table1[Team], A1798, Table1[Batting_Spot], B1798, Table1[Player], C1798, Table1[Last5_Flag], D1798)</f>
        <v>18</v>
      </c>
    </row>
    <row r="1799" spans="1:5" x14ac:dyDescent="0.2">
      <c r="A1799" t="str">
        <v>Fairmont</v>
      </c>
      <c r="B1799">
        <v>2</v>
      </c>
      <c r="C1799" t="str">
        <v>K.Thomas</v>
      </c>
      <c r="D1799">
        <v>0</v>
      </c>
      <c r="E1799">
        <f>COUNTIFS(Table1[Team], A1799, Table1[Batting_Spot], B1799, Table1[Player], C1799, Table1[Last5_Flag], D1799)</f>
        <v>2</v>
      </c>
    </row>
    <row r="1800" spans="1:5" x14ac:dyDescent="0.2">
      <c r="A1800" t="str">
        <v>Fairmont</v>
      </c>
      <c r="B1800">
        <v>3</v>
      </c>
      <c r="C1800" t="str">
        <v>E.Paul</v>
      </c>
      <c r="D1800">
        <v>0</v>
      </c>
      <c r="E1800">
        <f>COUNTIFS(Table1[Team], A1800, Table1[Batting_Spot], B1800, Table1[Player], C1800, Table1[Last5_Flag], D1800)</f>
        <v>19</v>
      </c>
    </row>
    <row r="1801" spans="1:5" x14ac:dyDescent="0.2">
      <c r="A1801" t="str">
        <v>Fairmont</v>
      </c>
      <c r="B1801">
        <v>3</v>
      </c>
      <c r="C1801" t="str">
        <v>M.Wilson</v>
      </c>
      <c r="D1801">
        <v>0</v>
      </c>
      <c r="E1801">
        <f>COUNTIFS(Table1[Team], A1801, Table1[Batting_Spot], B1801, Table1[Player], C1801, Table1[Last5_Flag], D1801)</f>
        <v>1</v>
      </c>
    </row>
    <row r="1802" spans="1:5" x14ac:dyDescent="0.2">
      <c r="A1802" t="str">
        <v>Fairmont</v>
      </c>
      <c r="B1802">
        <v>4</v>
      </c>
      <c r="C1802" t="str">
        <v>A.Townsend</v>
      </c>
      <c r="D1802">
        <v>0</v>
      </c>
      <c r="E1802">
        <f>COUNTIFS(Table1[Team], A1802, Table1[Batting_Spot], B1802, Table1[Player], C1802, Table1[Last5_Flag], D1802)</f>
        <v>18</v>
      </c>
    </row>
    <row r="1803" spans="1:5" x14ac:dyDescent="0.2">
      <c r="A1803" t="str">
        <v>Fairmont</v>
      </c>
      <c r="B1803">
        <v>4</v>
      </c>
      <c r="C1803" t="str">
        <v>P.Matteson</v>
      </c>
      <c r="D1803">
        <v>0</v>
      </c>
      <c r="E1803">
        <f>COUNTIFS(Table1[Team], A1803, Table1[Batting_Spot], B1803, Table1[Player], C1803, Table1[Last5_Flag], D1803)</f>
        <v>1</v>
      </c>
    </row>
    <row r="1804" spans="1:5" x14ac:dyDescent="0.2">
      <c r="A1804" t="str">
        <v>Fairmont</v>
      </c>
      <c r="B1804">
        <v>5</v>
      </c>
      <c r="C1804" t="str">
        <v>A.Foresha</v>
      </c>
      <c r="D1804">
        <v>0</v>
      </c>
      <c r="E1804">
        <f>COUNTIFS(Table1[Team], A1804, Table1[Batting_Spot], B1804, Table1[Player], C1804, Table1[Last5_Flag], D1804)</f>
        <v>19</v>
      </c>
    </row>
    <row r="1805" spans="1:5" x14ac:dyDescent="0.2">
      <c r="A1805" t="str">
        <v>Fairmont</v>
      </c>
      <c r="B1805">
        <v>5</v>
      </c>
      <c r="C1805" t="str">
        <v>C.Crowder</v>
      </c>
      <c r="D1805">
        <v>0</v>
      </c>
      <c r="E1805">
        <f>COUNTIFS(Table1[Team], A1805, Table1[Batting_Spot], B1805, Table1[Player], C1805, Table1[Last5_Flag], D1805)</f>
        <v>4</v>
      </c>
    </row>
    <row r="1806" spans="1:5" x14ac:dyDescent="0.2">
      <c r="A1806" t="str">
        <v>Fairmont</v>
      </c>
      <c r="B1806">
        <v>6</v>
      </c>
      <c r="C1806" t="str">
        <v>B.Marietta</v>
      </c>
      <c r="D1806">
        <v>0</v>
      </c>
      <c r="E1806">
        <f>COUNTIFS(Table1[Team], A1806, Table1[Batting_Spot], B1806, Table1[Player], C1806, Table1[Last5_Flag], D1806)</f>
        <v>17</v>
      </c>
    </row>
    <row r="1807" spans="1:5" x14ac:dyDescent="0.2">
      <c r="A1807" t="str">
        <v>Fairmont</v>
      </c>
      <c r="B1807">
        <v>7</v>
      </c>
      <c r="C1807" t="str">
        <v>J.McGill</v>
      </c>
      <c r="D1807">
        <v>0</v>
      </c>
      <c r="E1807">
        <f>COUNTIFS(Table1[Team], A1807, Table1[Batting_Spot], B1807, Table1[Player], C1807, Table1[Last5_Flag], D1807)</f>
        <v>17</v>
      </c>
    </row>
    <row r="1808" spans="1:5" x14ac:dyDescent="0.2">
      <c r="A1808" t="str">
        <v>Fairmont</v>
      </c>
      <c r="B1808">
        <v>8</v>
      </c>
      <c r="C1808" t="str">
        <v>S.Emanuel</v>
      </c>
      <c r="D1808">
        <v>0</v>
      </c>
      <c r="E1808">
        <f>COUNTIFS(Table1[Team], A1808, Table1[Batting_Spot], B1808, Table1[Player], C1808, Table1[Last5_Flag], D1808)</f>
        <v>4</v>
      </c>
    </row>
    <row r="1809" spans="1:5" x14ac:dyDescent="0.2">
      <c r="A1809" t="str">
        <v>Fairmont</v>
      </c>
      <c r="B1809">
        <v>8</v>
      </c>
      <c r="C1809" t="str">
        <v>G.Ramm</v>
      </c>
      <c r="D1809">
        <v>0</v>
      </c>
      <c r="E1809">
        <f>COUNTIFS(Table1[Team], A1809, Table1[Batting_Spot], B1809, Table1[Player], C1809, Table1[Last5_Flag], D1809)</f>
        <v>3</v>
      </c>
    </row>
    <row r="1810" spans="1:5" x14ac:dyDescent="0.2">
      <c r="A1810" t="str">
        <v>Fairmont</v>
      </c>
      <c r="B1810">
        <v>9</v>
      </c>
      <c r="C1810" t="str">
        <v>A.Keilholz</v>
      </c>
      <c r="D1810">
        <v>0</v>
      </c>
      <c r="E1810">
        <f>COUNTIFS(Table1[Team], A1810, Table1[Batting_Spot], B1810, Table1[Player], C1810, Table1[Last5_Flag], D1810)</f>
        <v>19</v>
      </c>
    </row>
    <row r="1811" spans="1:5" x14ac:dyDescent="0.2">
      <c r="A1811" t="str">
        <v>Fairmont</v>
      </c>
      <c r="B1811">
        <v>9</v>
      </c>
      <c r="C1811" t="str">
        <v>S.Frye</v>
      </c>
      <c r="D1811">
        <v>0</v>
      </c>
      <c r="E1811">
        <f>COUNTIFS(Table1[Team], A1811, Table1[Batting_Spot], B1811, Table1[Player], C1811, Table1[Last5_Flag], D1811)</f>
        <v>2</v>
      </c>
    </row>
    <row r="1812" spans="1:5" x14ac:dyDescent="0.2">
      <c r="A1812" t="str">
        <v>Fairmont</v>
      </c>
      <c r="B1812">
        <v>0</v>
      </c>
      <c r="C1812" t="str">
        <v>D.Haller</v>
      </c>
      <c r="D1812">
        <v>0</v>
      </c>
      <c r="E1812">
        <f>COUNTIFS(Table1[Team], A1812, Table1[Batting_Spot], B1812, Table1[Player], C1812, Table1[Last5_Flag], D1812)</f>
        <v>0</v>
      </c>
    </row>
    <row r="1813" spans="1:5" x14ac:dyDescent="0.2">
      <c r="A1813" t="str">
        <v>Fairmont</v>
      </c>
      <c r="B1813">
        <v>0</v>
      </c>
      <c r="C1813" t="str">
        <v>L.Alsop</v>
      </c>
      <c r="D1813">
        <v>0</v>
      </c>
      <c r="E1813">
        <f>COUNTIFS(Table1[Team], A1813, Table1[Batting_Spot], B1813, Table1[Player], C1813, Table1[Last5_Flag], D1813)</f>
        <v>0</v>
      </c>
    </row>
    <row r="1814" spans="1:5" x14ac:dyDescent="0.2">
      <c r="A1814" t="str">
        <v>Fairmont</v>
      </c>
      <c r="B1814">
        <v>0</v>
      </c>
      <c r="C1814" t="str">
        <v>A.Nordling</v>
      </c>
      <c r="D1814">
        <v>0</v>
      </c>
      <c r="E1814">
        <f>COUNTIFS(Table1[Team], A1814, Table1[Batting_Spot], B1814, Table1[Player], C1814, Table1[Last5_Flag], D1814)</f>
        <v>0</v>
      </c>
    </row>
    <row r="1815" spans="1:5" x14ac:dyDescent="0.2">
      <c r="A1815" t="str">
        <v>Fairmont</v>
      </c>
      <c r="B1815">
        <v>0</v>
      </c>
      <c r="C1815" t="str">
        <v>O.Hylton</v>
      </c>
      <c r="D1815">
        <v>0</v>
      </c>
      <c r="E1815">
        <f>COUNTIFS(Table1[Team], A1815, Table1[Batting_Spot], B1815, Table1[Player], C1815, Table1[Last5_Flag], D1815)</f>
        <v>0</v>
      </c>
    </row>
    <row r="1816" spans="1:5" x14ac:dyDescent="0.2">
      <c r="A1816" t="str">
        <v>Fairmont</v>
      </c>
      <c r="B1816">
        <v>0</v>
      </c>
      <c r="C1816" t="str">
        <v>A.Thompson</v>
      </c>
      <c r="D1816">
        <v>0</v>
      </c>
      <c r="E1816">
        <f>COUNTIFS(Table1[Team], A1816, Table1[Batting_Spot], B1816, Table1[Player], C1816, Table1[Last5_Flag], D1816)</f>
        <v>0</v>
      </c>
    </row>
    <row r="1817" spans="1:5" x14ac:dyDescent="0.2">
      <c r="A1817" t="str">
        <v>Frostburg</v>
      </c>
      <c r="B1817">
        <v>1</v>
      </c>
      <c r="C1817" t="str">
        <v>G.Nelson</v>
      </c>
      <c r="D1817">
        <v>0</v>
      </c>
      <c r="E1817">
        <f>COUNTIFS(Table1[Team], A1817, Table1[Batting_Spot], B1817, Table1[Player], C1817, Table1[Last5_Flag], D1817)</f>
        <v>16</v>
      </c>
    </row>
    <row r="1818" spans="1:5" x14ac:dyDescent="0.2">
      <c r="A1818" t="str">
        <v>Frostburg</v>
      </c>
      <c r="B1818">
        <v>1</v>
      </c>
      <c r="C1818" t="str">
        <v>M.Gross</v>
      </c>
      <c r="D1818">
        <v>0</v>
      </c>
      <c r="E1818">
        <f>COUNTIFS(Table1[Team], A1818, Table1[Batting_Spot], B1818, Table1[Player], C1818, Table1[Last5_Flag], D1818)</f>
        <v>1</v>
      </c>
    </row>
    <row r="1819" spans="1:5" x14ac:dyDescent="0.2">
      <c r="A1819" t="str">
        <v>Frostburg</v>
      </c>
      <c r="B1819">
        <v>2</v>
      </c>
      <c r="C1819" t="str">
        <v>K.Piconi</v>
      </c>
      <c r="D1819">
        <v>0</v>
      </c>
      <c r="E1819">
        <f>COUNTIFS(Table1[Team], A1819, Table1[Batting_Spot], B1819, Table1[Player], C1819, Table1[Last5_Flag], D1819)</f>
        <v>14</v>
      </c>
    </row>
    <row r="1820" spans="1:5" x14ac:dyDescent="0.2">
      <c r="A1820" t="str">
        <v>Frostburg</v>
      </c>
      <c r="B1820">
        <v>3</v>
      </c>
      <c r="C1820" t="str">
        <v>A.Miller</v>
      </c>
      <c r="D1820">
        <v>0</v>
      </c>
      <c r="E1820">
        <f>COUNTIFS(Table1[Team], A1820, Table1[Batting_Spot], B1820, Table1[Player], C1820, Table1[Last5_Flag], D1820)</f>
        <v>15</v>
      </c>
    </row>
    <row r="1821" spans="1:5" x14ac:dyDescent="0.2">
      <c r="A1821" t="str">
        <v>Frostburg</v>
      </c>
      <c r="B1821">
        <v>4</v>
      </c>
      <c r="C1821" t="str">
        <v>O.Stetler</v>
      </c>
      <c r="D1821">
        <v>0</v>
      </c>
      <c r="E1821">
        <f>COUNTIFS(Table1[Team], A1821, Table1[Batting_Spot], B1821, Table1[Player], C1821, Table1[Last5_Flag], D1821)</f>
        <v>15</v>
      </c>
    </row>
    <row r="1822" spans="1:5" x14ac:dyDescent="0.2">
      <c r="A1822" t="str">
        <v>Frostburg</v>
      </c>
      <c r="B1822">
        <v>0</v>
      </c>
      <c r="C1822" t="str">
        <v>R.Durnall</v>
      </c>
      <c r="D1822">
        <v>0</v>
      </c>
      <c r="E1822">
        <f>COUNTIFS(Table1[Team], A1822, Table1[Batting_Spot], B1822, Table1[Player], C1822, Table1[Last5_Flag], D1822)</f>
        <v>0</v>
      </c>
    </row>
    <row r="1823" spans="1:5" x14ac:dyDescent="0.2">
      <c r="A1823" t="str">
        <v>Frostburg</v>
      </c>
      <c r="B1823">
        <v>5</v>
      </c>
      <c r="C1823" t="str">
        <v>B.Russo</v>
      </c>
      <c r="D1823">
        <v>0</v>
      </c>
      <c r="E1823">
        <f>COUNTIFS(Table1[Team], A1823, Table1[Batting_Spot], B1823, Table1[Player], C1823, Table1[Last5_Flag], D1823)</f>
        <v>15</v>
      </c>
    </row>
    <row r="1824" spans="1:5" x14ac:dyDescent="0.2">
      <c r="A1824" t="str">
        <v>Frostburg</v>
      </c>
      <c r="B1824">
        <v>6</v>
      </c>
      <c r="C1824" t="str">
        <v>A.Myers</v>
      </c>
      <c r="D1824">
        <v>0</v>
      </c>
      <c r="E1824">
        <f>COUNTIFS(Table1[Team], A1824, Table1[Batting_Spot], B1824, Table1[Player], C1824, Table1[Last5_Flag], D1824)</f>
        <v>2</v>
      </c>
    </row>
    <row r="1825" spans="1:5" x14ac:dyDescent="0.2">
      <c r="A1825" t="str">
        <v>Frostburg</v>
      </c>
      <c r="B1825">
        <v>7</v>
      </c>
      <c r="C1825" t="str">
        <v>S.Haller</v>
      </c>
      <c r="D1825">
        <v>0</v>
      </c>
      <c r="E1825">
        <f>COUNTIFS(Table1[Team], A1825, Table1[Batting_Spot], B1825, Table1[Player], C1825, Table1[Last5_Flag], D1825)</f>
        <v>4</v>
      </c>
    </row>
    <row r="1826" spans="1:5" x14ac:dyDescent="0.2">
      <c r="A1826" t="str">
        <v>Frostburg</v>
      </c>
      <c r="B1826">
        <v>8</v>
      </c>
      <c r="C1826" t="str">
        <v>Z.Marinello</v>
      </c>
      <c r="D1826">
        <v>0</v>
      </c>
      <c r="E1826">
        <f>COUNTIFS(Table1[Team], A1826, Table1[Batting_Spot], B1826, Table1[Player], C1826, Table1[Last5_Flag], D1826)</f>
        <v>4</v>
      </c>
    </row>
    <row r="1827" spans="1:5" x14ac:dyDescent="0.2">
      <c r="A1827" t="str">
        <v>Frostburg</v>
      </c>
      <c r="B1827">
        <v>9</v>
      </c>
      <c r="C1827" t="str">
        <v>S.Magee</v>
      </c>
      <c r="D1827">
        <v>0</v>
      </c>
      <c r="E1827">
        <f>COUNTIFS(Table1[Team], A1827, Table1[Batting_Spot], B1827, Table1[Player], C1827, Table1[Last5_Flag], D1827)</f>
        <v>2</v>
      </c>
    </row>
    <row r="1828" spans="1:5" x14ac:dyDescent="0.2">
      <c r="A1828" t="str">
        <v>Frostburg</v>
      </c>
      <c r="B1828">
        <v>9</v>
      </c>
      <c r="C1828" t="str">
        <v>M.Monahan</v>
      </c>
      <c r="D1828">
        <v>0</v>
      </c>
      <c r="E1828">
        <f>COUNTIFS(Table1[Team], A1828, Table1[Batting_Spot], B1828, Table1[Player], C1828, Table1[Last5_Flag], D1828)</f>
        <v>8</v>
      </c>
    </row>
    <row r="1829" spans="1:5" x14ac:dyDescent="0.2">
      <c r="A1829" t="str">
        <v>Frostburg</v>
      </c>
      <c r="B1829">
        <v>0</v>
      </c>
      <c r="C1829" t="str">
        <v>I.Donaldson</v>
      </c>
      <c r="D1829">
        <v>0</v>
      </c>
      <c r="E1829">
        <f>COUNTIFS(Table1[Team], A1829, Table1[Batting_Spot], B1829, Table1[Player], C1829, Table1[Last5_Flag], D1829)</f>
        <v>0</v>
      </c>
    </row>
    <row r="1830" spans="1:5" x14ac:dyDescent="0.2">
      <c r="A1830" t="str">
        <v>Frostburg</v>
      </c>
      <c r="B1830">
        <v>0</v>
      </c>
      <c r="C1830" t="str">
        <v>M.Smith</v>
      </c>
      <c r="D1830">
        <v>0</v>
      </c>
      <c r="E1830">
        <f>COUNTIFS(Table1[Team], A1830, Table1[Batting_Spot], B1830, Table1[Player], C1830, Table1[Last5_Flag], D1830)</f>
        <v>0</v>
      </c>
    </row>
    <row r="1831" spans="1:5" x14ac:dyDescent="0.2">
      <c r="A1831" t="str">
        <v>Frostburg</v>
      </c>
      <c r="B1831">
        <v>1</v>
      </c>
      <c r="C1831" t="str">
        <v>G.Nelson</v>
      </c>
      <c r="D1831">
        <v>0</v>
      </c>
      <c r="E1831">
        <f>COUNTIFS(Table1[Team], A1831, Table1[Batting_Spot], B1831, Table1[Player], C1831, Table1[Last5_Flag], D1831)</f>
        <v>16</v>
      </c>
    </row>
    <row r="1832" spans="1:5" x14ac:dyDescent="0.2">
      <c r="A1832" t="str">
        <v>Frostburg</v>
      </c>
      <c r="B1832">
        <v>2</v>
      </c>
      <c r="C1832" t="str">
        <v>K.Piconi</v>
      </c>
      <c r="D1832">
        <v>0</v>
      </c>
      <c r="E1832">
        <f>COUNTIFS(Table1[Team], A1832, Table1[Batting_Spot], B1832, Table1[Player], C1832, Table1[Last5_Flag], D1832)</f>
        <v>14</v>
      </c>
    </row>
    <row r="1833" spans="1:5" x14ac:dyDescent="0.2">
      <c r="A1833" t="str">
        <v>Frostburg</v>
      </c>
      <c r="B1833">
        <v>3</v>
      </c>
      <c r="C1833" t="str">
        <v>A.Miller</v>
      </c>
      <c r="D1833">
        <v>0</v>
      </c>
      <c r="E1833">
        <f>COUNTIFS(Table1[Team], A1833, Table1[Batting_Spot], B1833, Table1[Player], C1833, Table1[Last5_Flag], D1833)</f>
        <v>15</v>
      </c>
    </row>
    <row r="1834" spans="1:5" x14ac:dyDescent="0.2">
      <c r="A1834" t="str">
        <v>Frostburg</v>
      </c>
      <c r="B1834">
        <v>4</v>
      </c>
      <c r="C1834" t="str">
        <v>O.Stetler</v>
      </c>
      <c r="D1834">
        <v>0</v>
      </c>
      <c r="E1834">
        <f>COUNTIFS(Table1[Team], A1834, Table1[Batting_Spot], B1834, Table1[Player], C1834, Table1[Last5_Flag], D1834)</f>
        <v>15</v>
      </c>
    </row>
    <row r="1835" spans="1:5" x14ac:dyDescent="0.2">
      <c r="A1835" t="str">
        <v>Frostburg</v>
      </c>
      <c r="B1835">
        <v>5</v>
      </c>
      <c r="C1835" t="str">
        <v>B.Russo</v>
      </c>
      <c r="D1835">
        <v>0</v>
      </c>
      <c r="E1835">
        <f>COUNTIFS(Table1[Team], A1835, Table1[Batting_Spot], B1835, Table1[Player], C1835, Table1[Last5_Flag], D1835)</f>
        <v>15</v>
      </c>
    </row>
    <row r="1836" spans="1:5" x14ac:dyDescent="0.2">
      <c r="A1836" t="str">
        <v>Frostburg</v>
      </c>
      <c r="B1836">
        <v>6</v>
      </c>
      <c r="C1836" t="str">
        <v>A.Myers</v>
      </c>
      <c r="D1836">
        <v>0</v>
      </c>
      <c r="E1836">
        <f>COUNTIFS(Table1[Team], A1836, Table1[Batting_Spot], B1836, Table1[Player], C1836, Table1[Last5_Flag], D1836)</f>
        <v>2</v>
      </c>
    </row>
    <row r="1837" spans="1:5" x14ac:dyDescent="0.2">
      <c r="A1837" t="str">
        <v>Frostburg</v>
      </c>
      <c r="B1837">
        <v>7</v>
      </c>
      <c r="C1837" t="str">
        <v>S.Haller</v>
      </c>
      <c r="D1837">
        <v>0</v>
      </c>
      <c r="E1837">
        <f>COUNTIFS(Table1[Team], A1837, Table1[Batting_Spot], B1837, Table1[Player], C1837, Table1[Last5_Flag], D1837)</f>
        <v>4</v>
      </c>
    </row>
    <row r="1838" spans="1:5" x14ac:dyDescent="0.2">
      <c r="A1838" t="str">
        <v>Frostburg</v>
      </c>
      <c r="B1838">
        <v>8</v>
      </c>
      <c r="C1838" t="str">
        <v>Z.Marinello</v>
      </c>
      <c r="D1838">
        <v>0</v>
      </c>
      <c r="E1838">
        <f>COUNTIFS(Table1[Team], A1838, Table1[Batting_Spot], B1838, Table1[Player], C1838, Table1[Last5_Flag], D1838)</f>
        <v>4</v>
      </c>
    </row>
    <row r="1839" spans="1:5" x14ac:dyDescent="0.2">
      <c r="A1839" t="str">
        <v>Frostburg</v>
      </c>
      <c r="B1839">
        <v>9</v>
      </c>
      <c r="C1839" t="str">
        <v>I.Donaldson</v>
      </c>
      <c r="D1839">
        <v>0</v>
      </c>
      <c r="E1839">
        <f>COUNTIFS(Table1[Team], A1839, Table1[Batting_Spot], B1839, Table1[Player], C1839, Table1[Last5_Flag], D1839)</f>
        <v>3</v>
      </c>
    </row>
    <row r="1840" spans="1:5" x14ac:dyDescent="0.2">
      <c r="A1840" t="str">
        <v>Frostburg</v>
      </c>
      <c r="B1840">
        <v>0</v>
      </c>
      <c r="C1840" t="str">
        <v>S.Magee</v>
      </c>
      <c r="D1840">
        <v>0</v>
      </c>
      <c r="E1840">
        <f>COUNTIFS(Table1[Team], A1840, Table1[Batting_Spot], B1840, Table1[Player], C1840, Table1[Last5_Flag], D1840)</f>
        <v>0</v>
      </c>
    </row>
    <row r="1841" spans="1:5" x14ac:dyDescent="0.2">
      <c r="A1841" t="str">
        <v>Frostburg</v>
      </c>
      <c r="B1841">
        <v>0</v>
      </c>
      <c r="C1841" t="str">
        <v>I.Dietrich</v>
      </c>
      <c r="D1841">
        <v>0</v>
      </c>
      <c r="E1841">
        <f>COUNTIFS(Table1[Team], A1841, Table1[Batting_Spot], B1841, Table1[Player], C1841, Table1[Last5_Flag], D1841)</f>
        <v>0</v>
      </c>
    </row>
    <row r="1842" spans="1:5" x14ac:dyDescent="0.2">
      <c r="A1842" t="str">
        <v>Point Park</v>
      </c>
      <c r="B1842">
        <v>1</v>
      </c>
      <c r="C1842" t="str">
        <v>M.Arndt</v>
      </c>
      <c r="D1842">
        <v>0</v>
      </c>
      <c r="E1842">
        <f>COUNTIFS(Table1[Team], A1842, Table1[Batting_Spot], B1842, Table1[Player], C1842, Table1[Last5_Flag], D1842)</f>
        <v>17</v>
      </c>
    </row>
    <row r="1843" spans="1:5" x14ac:dyDescent="0.2">
      <c r="A1843" t="str">
        <v>Point Park</v>
      </c>
      <c r="B1843">
        <v>2</v>
      </c>
      <c r="C1843" t="str">
        <v>G.Labrie</v>
      </c>
      <c r="D1843">
        <v>0</v>
      </c>
      <c r="E1843">
        <f>COUNTIFS(Table1[Team], A1843, Table1[Batting_Spot], B1843, Table1[Player], C1843, Table1[Last5_Flag], D1843)</f>
        <v>5</v>
      </c>
    </row>
    <row r="1844" spans="1:5" x14ac:dyDescent="0.2">
      <c r="A1844" t="str">
        <v>Point Park</v>
      </c>
      <c r="B1844">
        <v>3</v>
      </c>
      <c r="C1844" t="str">
        <v>C.Mann</v>
      </c>
      <c r="D1844">
        <v>0</v>
      </c>
      <c r="E1844">
        <f>COUNTIFS(Table1[Team], A1844, Table1[Batting_Spot], B1844, Table1[Player], C1844, Table1[Last5_Flag], D1844)</f>
        <v>15</v>
      </c>
    </row>
    <row r="1845" spans="1:5" x14ac:dyDescent="0.2">
      <c r="A1845" t="str">
        <v>Point Park</v>
      </c>
      <c r="B1845">
        <v>4</v>
      </c>
      <c r="C1845" t="str">
        <v>G.Welsh</v>
      </c>
      <c r="D1845">
        <v>0</v>
      </c>
      <c r="E1845">
        <f>COUNTIFS(Table1[Team], A1845, Table1[Batting_Spot], B1845, Table1[Player], C1845, Table1[Last5_Flag], D1845)</f>
        <v>9</v>
      </c>
    </row>
    <row r="1846" spans="1:5" x14ac:dyDescent="0.2">
      <c r="A1846" t="str">
        <v>Point Park</v>
      </c>
      <c r="B1846">
        <v>0</v>
      </c>
      <c r="C1846" t="str">
        <v>T.Morris</v>
      </c>
      <c r="D1846">
        <v>0</v>
      </c>
      <c r="E1846">
        <f>COUNTIFS(Table1[Team], A1846, Table1[Batting_Spot], B1846, Table1[Player], C1846, Table1[Last5_Flag], D1846)</f>
        <v>0</v>
      </c>
    </row>
    <row r="1847" spans="1:5" x14ac:dyDescent="0.2">
      <c r="A1847" t="str">
        <v>Point Park</v>
      </c>
      <c r="B1847">
        <v>5</v>
      </c>
      <c r="C1847" t="str">
        <v>J.Hess</v>
      </c>
      <c r="D1847">
        <v>0</v>
      </c>
      <c r="E1847">
        <f>COUNTIFS(Table1[Team], A1847, Table1[Batting_Spot], B1847, Table1[Player], C1847, Table1[Last5_Flag], D1847)</f>
        <v>7</v>
      </c>
    </row>
    <row r="1848" spans="1:5" x14ac:dyDescent="0.2">
      <c r="A1848" t="str">
        <v>Point Park</v>
      </c>
      <c r="B1848">
        <v>6</v>
      </c>
      <c r="C1848" t="str">
        <v>E.Henry</v>
      </c>
      <c r="D1848">
        <v>0</v>
      </c>
      <c r="E1848">
        <f>COUNTIFS(Table1[Team], A1848, Table1[Batting_Spot], B1848, Table1[Player], C1848, Table1[Last5_Flag], D1848)</f>
        <v>7</v>
      </c>
    </row>
    <row r="1849" spans="1:5" x14ac:dyDescent="0.2">
      <c r="A1849" t="str">
        <v>Point Park</v>
      </c>
      <c r="B1849">
        <v>7</v>
      </c>
      <c r="C1849" t="str">
        <v>A.Hubble</v>
      </c>
      <c r="D1849">
        <v>0</v>
      </c>
      <c r="E1849">
        <f>COUNTIFS(Table1[Team], A1849, Table1[Batting_Spot], B1849, Table1[Player], C1849, Table1[Last5_Flag], D1849)</f>
        <v>7</v>
      </c>
    </row>
    <row r="1850" spans="1:5" x14ac:dyDescent="0.2">
      <c r="A1850" t="str">
        <v>Point Park</v>
      </c>
      <c r="B1850">
        <v>8</v>
      </c>
      <c r="C1850" t="str">
        <v>S.Cope</v>
      </c>
      <c r="D1850">
        <v>0</v>
      </c>
      <c r="E1850">
        <f>COUNTIFS(Table1[Team], A1850, Table1[Batting_Spot], B1850, Table1[Player], C1850, Table1[Last5_Flag], D1850)</f>
        <v>1</v>
      </c>
    </row>
    <row r="1851" spans="1:5" x14ac:dyDescent="0.2">
      <c r="A1851" t="str">
        <v>Point Park</v>
      </c>
      <c r="B1851">
        <v>9</v>
      </c>
      <c r="C1851" t="str">
        <v>K.Fabiano</v>
      </c>
      <c r="D1851">
        <v>0</v>
      </c>
      <c r="E1851">
        <f>COUNTIFS(Table1[Team], A1851, Table1[Batting_Spot], B1851, Table1[Player], C1851, Table1[Last5_Flag], D1851)</f>
        <v>9</v>
      </c>
    </row>
    <row r="1852" spans="1:5" x14ac:dyDescent="0.2">
      <c r="A1852" t="str">
        <v>Point Park</v>
      </c>
      <c r="B1852">
        <v>0</v>
      </c>
      <c r="C1852" t="str">
        <v>J.Johnson</v>
      </c>
      <c r="D1852">
        <v>0</v>
      </c>
      <c r="E1852">
        <f>COUNTIFS(Table1[Team], A1852, Table1[Batting_Spot], B1852, Table1[Player], C1852, Table1[Last5_Flag], D1852)</f>
        <v>0</v>
      </c>
    </row>
    <row r="1853" spans="1:5" x14ac:dyDescent="0.2">
      <c r="A1853" t="str">
        <v>Frostburg</v>
      </c>
      <c r="B1853">
        <v>1</v>
      </c>
      <c r="C1853" t="str">
        <v>G.Nelson</v>
      </c>
      <c r="D1853">
        <v>0</v>
      </c>
      <c r="E1853">
        <f>COUNTIFS(Table1[Team], A1853, Table1[Batting_Spot], B1853, Table1[Player], C1853, Table1[Last5_Flag], D1853)</f>
        <v>16</v>
      </c>
    </row>
    <row r="1854" spans="1:5" x14ac:dyDescent="0.2">
      <c r="A1854" t="str">
        <v>Frostburg</v>
      </c>
      <c r="B1854">
        <v>2</v>
      </c>
      <c r="C1854" t="str">
        <v>K.Piconi</v>
      </c>
      <c r="D1854">
        <v>0</v>
      </c>
      <c r="E1854">
        <f>COUNTIFS(Table1[Team], A1854, Table1[Batting_Spot], B1854, Table1[Player], C1854, Table1[Last5_Flag], D1854)</f>
        <v>14</v>
      </c>
    </row>
    <row r="1855" spans="1:5" x14ac:dyDescent="0.2">
      <c r="A1855" t="str">
        <v>Frostburg</v>
      </c>
      <c r="B1855">
        <v>3</v>
      </c>
      <c r="C1855" t="str">
        <v>A.Miller</v>
      </c>
      <c r="D1855">
        <v>0</v>
      </c>
      <c r="E1855">
        <f>COUNTIFS(Table1[Team], A1855, Table1[Batting_Spot], B1855, Table1[Player], C1855, Table1[Last5_Flag], D1855)</f>
        <v>15</v>
      </c>
    </row>
    <row r="1856" spans="1:5" x14ac:dyDescent="0.2">
      <c r="A1856" t="str">
        <v>Frostburg</v>
      </c>
      <c r="B1856">
        <v>4</v>
      </c>
      <c r="C1856" t="str">
        <v>O.Stetler</v>
      </c>
      <c r="D1856">
        <v>0</v>
      </c>
      <c r="E1856">
        <f>COUNTIFS(Table1[Team], A1856, Table1[Batting_Spot], B1856, Table1[Player], C1856, Table1[Last5_Flag], D1856)</f>
        <v>15</v>
      </c>
    </row>
    <row r="1857" spans="1:5" x14ac:dyDescent="0.2">
      <c r="A1857" t="str">
        <v>Frostburg</v>
      </c>
      <c r="B1857">
        <v>4</v>
      </c>
      <c r="C1857" t="str">
        <v>M.Gross</v>
      </c>
      <c r="D1857">
        <v>0</v>
      </c>
      <c r="E1857">
        <f>COUNTIFS(Table1[Team], A1857, Table1[Batting_Spot], B1857, Table1[Player], C1857, Table1[Last5_Flag], D1857)</f>
        <v>1</v>
      </c>
    </row>
    <row r="1858" spans="1:5" x14ac:dyDescent="0.2">
      <c r="A1858" t="str">
        <v>Frostburg</v>
      </c>
      <c r="B1858">
        <v>5</v>
      </c>
      <c r="C1858" t="str">
        <v>B.Russo</v>
      </c>
      <c r="D1858">
        <v>0</v>
      </c>
      <c r="E1858">
        <f>COUNTIFS(Table1[Team], A1858, Table1[Batting_Spot], B1858, Table1[Player], C1858, Table1[Last5_Flag], D1858)</f>
        <v>15</v>
      </c>
    </row>
    <row r="1859" spans="1:5" x14ac:dyDescent="0.2">
      <c r="A1859" t="str">
        <v>Frostburg</v>
      </c>
      <c r="B1859">
        <v>0</v>
      </c>
      <c r="C1859" t="str">
        <v>A.Myers</v>
      </c>
      <c r="D1859">
        <v>0</v>
      </c>
      <c r="E1859">
        <f>COUNTIFS(Table1[Team], A1859, Table1[Batting_Spot], B1859, Table1[Player], C1859, Table1[Last5_Flag], D1859)</f>
        <v>0</v>
      </c>
    </row>
    <row r="1860" spans="1:5" x14ac:dyDescent="0.2">
      <c r="A1860" t="str">
        <v>Frostburg</v>
      </c>
      <c r="B1860">
        <v>6</v>
      </c>
      <c r="C1860" t="str">
        <v>Z.Marinello</v>
      </c>
      <c r="D1860">
        <v>0</v>
      </c>
      <c r="E1860">
        <f>COUNTIFS(Table1[Team], A1860, Table1[Batting_Spot], B1860, Table1[Player], C1860, Table1[Last5_Flag], D1860)</f>
        <v>3</v>
      </c>
    </row>
    <row r="1861" spans="1:5" x14ac:dyDescent="0.2">
      <c r="A1861" t="str">
        <v>Frostburg</v>
      </c>
      <c r="B1861">
        <v>7</v>
      </c>
      <c r="C1861" t="str">
        <v>S.Haller</v>
      </c>
      <c r="D1861">
        <v>0</v>
      </c>
      <c r="E1861">
        <f>COUNTIFS(Table1[Team], A1861, Table1[Batting_Spot], B1861, Table1[Player], C1861, Table1[Last5_Flag], D1861)</f>
        <v>4</v>
      </c>
    </row>
    <row r="1862" spans="1:5" x14ac:dyDescent="0.2">
      <c r="A1862" t="str">
        <v>Frostburg</v>
      </c>
      <c r="B1862">
        <v>7</v>
      </c>
      <c r="C1862" t="str">
        <v>M.Monahan</v>
      </c>
      <c r="D1862">
        <v>0</v>
      </c>
      <c r="E1862">
        <f>COUNTIFS(Table1[Team], A1862, Table1[Batting_Spot], B1862, Table1[Player], C1862, Table1[Last5_Flag], D1862)</f>
        <v>1</v>
      </c>
    </row>
    <row r="1863" spans="1:5" x14ac:dyDescent="0.2">
      <c r="A1863" t="str">
        <v>Frostburg</v>
      </c>
      <c r="B1863">
        <v>8</v>
      </c>
      <c r="C1863" t="str">
        <v>R.Durnall</v>
      </c>
      <c r="D1863">
        <v>0</v>
      </c>
      <c r="E1863">
        <f>COUNTIFS(Table1[Team], A1863, Table1[Batting_Spot], B1863, Table1[Player], C1863, Table1[Last5_Flag], D1863)</f>
        <v>1</v>
      </c>
    </row>
    <row r="1864" spans="1:5" x14ac:dyDescent="0.2">
      <c r="A1864" t="str">
        <v>Frostburg</v>
      </c>
      <c r="B1864">
        <v>9</v>
      </c>
      <c r="C1864" t="str">
        <v>S.Magee</v>
      </c>
      <c r="D1864">
        <v>0</v>
      </c>
      <c r="E1864">
        <f>COUNTIFS(Table1[Team], A1864, Table1[Batting_Spot], B1864, Table1[Player], C1864, Table1[Last5_Flag], D1864)</f>
        <v>2</v>
      </c>
    </row>
    <row r="1865" spans="1:5" x14ac:dyDescent="0.2">
      <c r="A1865" t="str">
        <v>Frostburg</v>
      </c>
      <c r="B1865">
        <v>0</v>
      </c>
      <c r="C1865" t="str">
        <v>I.Donaldson</v>
      </c>
      <c r="D1865">
        <v>0</v>
      </c>
      <c r="E1865">
        <f>COUNTIFS(Table1[Team], A1865, Table1[Batting_Spot], B1865, Table1[Player], C1865, Table1[Last5_Flag], D1865)</f>
        <v>0</v>
      </c>
    </row>
    <row r="1866" spans="1:5" x14ac:dyDescent="0.2">
      <c r="A1866" t="str">
        <v>Fairmont</v>
      </c>
      <c r="B1866">
        <v>1</v>
      </c>
      <c r="C1866" t="str">
        <v>B.Hess</v>
      </c>
      <c r="D1866">
        <v>0</v>
      </c>
      <c r="E1866">
        <f>COUNTIFS(Table1[Team], A1866, Table1[Batting_Spot], B1866, Table1[Player], C1866, Table1[Last5_Flag], D1866)</f>
        <v>19</v>
      </c>
    </row>
    <row r="1867" spans="1:5" x14ac:dyDescent="0.2">
      <c r="A1867" t="str">
        <v>Fairmont</v>
      </c>
      <c r="B1867">
        <v>2</v>
      </c>
      <c r="C1867" t="str">
        <v>G.Bibb</v>
      </c>
      <c r="D1867">
        <v>0</v>
      </c>
      <c r="E1867">
        <f>COUNTIFS(Table1[Team], A1867, Table1[Batting_Spot], B1867, Table1[Player], C1867, Table1[Last5_Flag], D1867)</f>
        <v>18</v>
      </c>
    </row>
    <row r="1868" spans="1:5" x14ac:dyDescent="0.2">
      <c r="A1868" t="str">
        <v>Fairmont</v>
      </c>
      <c r="B1868">
        <v>2</v>
      </c>
      <c r="C1868" t="str">
        <v>A.Nordling</v>
      </c>
      <c r="D1868">
        <v>0</v>
      </c>
      <c r="E1868">
        <f>COUNTIFS(Table1[Team], A1868, Table1[Batting_Spot], B1868, Table1[Player], C1868, Table1[Last5_Flag], D1868)</f>
        <v>8</v>
      </c>
    </row>
    <row r="1869" spans="1:5" x14ac:dyDescent="0.2">
      <c r="A1869" t="str">
        <v>Fairmont</v>
      </c>
      <c r="B1869">
        <v>3</v>
      </c>
      <c r="C1869" t="str">
        <v>E.Paul</v>
      </c>
      <c r="D1869">
        <v>0</v>
      </c>
      <c r="E1869">
        <f>COUNTIFS(Table1[Team], A1869, Table1[Batting_Spot], B1869, Table1[Player], C1869, Table1[Last5_Flag], D1869)</f>
        <v>19</v>
      </c>
    </row>
    <row r="1870" spans="1:5" x14ac:dyDescent="0.2">
      <c r="A1870" t="str">
        <v>Fairmont</v>
      </c>
      <c r="B1870">
        <v>4</v>
      </c>
      <c r="C1870" t="str">
        <v>A.Townsend</v>
      </c>
      <c r="D1870">
        <v>0</v>
      </c>
      <c r="E1870">
        <f>COUNTIFS(Table1[Team], A1870, Table1[Batting_Spot], B1870, Table1[Player], C1870, Table1[Last5_Flag], D1870)</f>
        <v>18</v>
      </c>
    </row>
    <row r="1871" spans="1:5" x14ac:dyDescent="0.2">
      <c r="A1871" t="str">
        <v>Fairmont</v>
      </c>
      <c r="B1871">
        <v>5</v>
      </c>
      <c r="C1871" t="str">
        <v>A.Foresha</v>
      </c>
      <c r="D1871">
        <v>0</v>
      </c>
      <c r="E1871">
        <f>COUNTIFS(Table1[Team], A1871, Table1[Batting_Spot], B1871, Table1[Player], C1871, Table1[Last5_Flag], D1871)</f>
        <v>19</v>
      </c>
    </row>
    <row r="1872" spans="1:5" x14ac:dyDescent="0.2">
      <c r="A1872" t="str">
        <v>Fairmont</v>
      </c>
      <c r="B1872">
        <v>5</v>
      </c>
      <c r="C1872" t="str">
        <v>C.Crowder</v>
      </c>
      <c r="D1872">
        <v>0</v>
      </c>
      <c r="E1872">
        <f>COUNTIFS(Table1[Team], A1872, Table1[Batting_Spot], B1872, Table1[Player], C1872, Table1[Last5_Flag], D1872)</f>
        <v>4</v>
      </c>
    </row>
    <row r="1873" spans="1:5" x14ac:dyDescent="0.2">
      <c r="A1873" t="str">
        <v>Fairmont</v>
      </c>
      <c r="B1873">
        <v>6</v>
      </c>
      <c r="C1873" t="str">
        <v>B.Marietta</v>
      </c>
      <c r="D1873">
        <v>0</v>
      </c>
      <c r="E1873">
        <f>COUNTIFS(Table1[Team], A1873, Table1[Batting_Spot], B1873, Table1[Player], C1873, Table1[Last5_Flag], D1873)</f>
        <v>17</v>
      </c>
    </row>
    <row r="1874" spans="1:5" x14ac:dyDescent="0.2">
      <c r="A1874" t="str">
        <v>Fairmont</v>
      </c>
      <c r="B1874">
        <v>6</v>
      </c>
      <c r="C1874" t="str">
        <v>K.Thomas</v>
      </c>
      <c r="D1874">
        <v>0</v>
      </c>
      <c r="E1874">
        <f>COUNTIFS(Table1[Team], A1874, Table1[Batting_Spot], B1874, Table1[Player], C1874, Table1[Last5_Flag], D1874)</f>
        <v>1</v>
      </c>
    </row>
    <row r="1875" spans="1:5" x14ac:dyDescent="0.2">
      <c r="A1875" t="str">
        <v>Fairmont</v>
      </c>
      <c r="B1875">
        <v>7</v>
      </c>
      <c r="C1875" t="str">
        <v>J.McGill</v>
      </c>
      <c r="D1875">
        <v>0</v>
      </c>
      <c r="E1875">
        <f>COUNTIFS(Table1[Team], A1875, Table1[Batting_Spot], B1875, Table1[Player], C1875, Table1[Last5_Flag], D1875)</f>
        <v>17</v>
      </c>
    </row>
    <row r="1876" spans="1:5" x14ac:dyDescent="0.2">
      <c r="A1876" t="str">
        <v>Fairmont</v>
      </c>
      <c r="B1876">
        <v>8</v>
      </c>
      <c r="C1876" t="str">
        <v>S.Emanuel</v>
      </c>
      <c r="D1876">
        <v>0</v>
      </c>
      <c r="E1876">
        <f>COUNTIFS(Table1[Team], A1876, Table1[Batting_Spot], B1876, Table1[Player], C1876, Table1[Last5_Flag], D1876)</f>
        <v>4</v>
      </c>
    </row>
    <row r="1877" spans="1:5" x14ac:dyDescent="0.2">
      <c r="A1877" t="str">
        <v>Fairmont</v>
      </c>
      <c r="B1877">
        <v>8</v>
      </c>
      <c r="C1877" t="str">
        <v>P.Matteson</v>
      </c>
      <c r="D1877">
        <v>0</v>
      </c>
      <c r="E1877">
        <f>COUNTIFS(Table1[Team], A1877, Table1[Batting_Spot], B1877, Table1[Player], C1877, Table1[Last5_Flag], D1877)</f>
        <v>12</v>
      </c>
    </row>
    <row r="1878" spans="1:5" x14ac:dyDescent="0.2">
      <c r="A1878" t="str">
        <v>Fairmont</v>
      </c>
      <c r="B1878">
        <v>9</v>
      </c>
      <c r="C1878" t="str">
        <v>A.Keilholz</v>
      </c>
      <c r="D1878">
        <v>0</v>
      </c>
      <c r="E1878">
        <f>COUNTIFS(Table1[Team], A1878, Table1[Batting_Spot], B1878, Table1[Player], C1878, Table1[Last5_Flag], D1878)</f>
        <v>19</v>
      </c>
    </row>
    <row r="1879" spans="1:5" x14ac:dyDescent="0.2">
      <c r="A1879" t="str">
        <v>Fairmont</v>
      </c>
      <c r="B1879">
        <v>0</v>
      </c>
      <c r="C1879" t="str">
        <v>M.Wilson</v>
      </c>
      <c r="D1879">
        <v>0</v>
      </c>
      <c r="E1879">
        <f>COUNTIFS(Table1[Team], A1879, Table1[Batting_Spot], B1879, Table1[Player], C1879, Table1[Last5_Flag], D1879)</f>
        <v>0</v>
      </c>
    </row>
    <row r="1880" spans="1:5" x14ac:dyDescent="0.2">
      <c r="A1880" t="str">
        <v>Fairmont</v>
      </c>
      <c r="B1880">
        <v>0</v>
      </c>
      <c r="C1880" t="str">
        <v>C.Morey</v>
      </c>
      <c r="D1880">
        <v>0</v>
      </c>
      <c r="E1880">
        <f>COUNTIFS(Table1[Team], A1880, Table1[Batting_Spot], B1880, Table1[Player], C1880, Table1[Last5_Flag], D1880)</f>
        <v>0</v>
      </c>
    </row>
    <row r="1881" spans="1:5" x14ac:dyDescent="0.2">
      <c r="A1881" t="str">
        <v>Glenville</v>
      </c>
      <c r="B1881">
        <v>1</v>
      </c>
      <c r="C1881" t="str">
        <v>Z.Seda</v>
      </c>
      <c r="D1881">
        <v>0</v>
      </c>
      <c r="E1881">
        <f>COUNTIFS(Table1[Team], A1881, Table1[Batting_Spot], B1881, Table1[Player], C1881, Table1[Last5_Flag], D1881)</f>
        <v>15</v>
      </c>
    </row>
    <row r="1882" spans="1:5" x14ac:dyDescent="0.2">
      <c r="A1882" t="str">
        <v>Glenville</v>
      </c>
      <c r="B1882">
        <v>2</v>
      </c>
      <c r="C1882" t="str">
        <v>S.McDaniels</v>
      </c>
      <c r="D1882">
        <v>0</v>
      </c>
      <c r="E1882">
        <f>COUNTIFS(Table1[Team], A1882, Table1[Batting_Spot], B1882, Table1[Player], C1882, Table1[Last5_Flag], D1882)</f>
        <v>22</v>
      </c>
    </row>
    <row r="1883" spans="1:5" x14ac:dyDescent="0.2">
      <c r="A1883" t="str">
        <v>Glenville</v>
      </c>
      <c r="B1883">
        <v>3</v>
      </c>
      <c r="C1883" t="str">
        <v>D.Warnick</v>
      </c>
      <c r="D1883">
        <v>0</v>
      </c>
      <c r="E1883">
        <f>COUNTIFS(Table1[Team], A1883, Table1[Batting_Spot], B1883, Table1[Player], C1883, Table1[Last5_Flag], D1883)</f>
        <v>17</v>
      </c>
    </row>
    <row r="1884" spans="1:5" x14ac:dyDescent="0.2">
      <c r="A1884" t="str">
        <v>Glenville</v>
      </c>
      <c r="B1884">
        <v>4</v>
      </c>
      <c r="C1884" t="str">
        <v>H.Howe</v>
      </c>
      <c r="D1884">
        <v>0</v>
      </c>
      <c r="E1884">
        <f>COUNTIFS(Table1[Team], A1884, Table1[Batting_Spot], B1884, Table1[Player], C1884, Table1[Last5_Flag], D1884)</f>
        <v>9</v>
      </c>
    </row>
    <row r="1885" spans="1:5" x14ac:dyDescent="0.2">
      <c r="A1885" t="str">
        <v>Glenville</v>
      </c>
      <c r="B1885">
        <v>5</v>
      </c>
      <c r="C1885" t="str">
        <v>E.Nolan</v>
      </c>
      <c r="D1885">
        <v>0</v>
      </c>
      <c r="E1885">
        <f>COUNTIFS(Table1[Team], A1885, Table1[Batting_Spot], B1885, Table1[Player], C1885, Table1[Last5_Flag], D1885)</f>
        <v>5</v>
      </c>
    </row>
    <row r="1886" spans="1:5" x14ac:dyDescent="0.2">
      <c r="A1886" t="str">
        <v>Glenville</v>
      </c>
      <c r="B1886">
        <v>0</v>
      </c>
      <c r="C1886" t="str">
        <v>M.Duvall</v>
      </c>
      <c r="D1886">
        <v>0</v>
      </c>
      <c r="E1886">
        <f>COUNTIFS(Table1[Team], A1886, Table1[Batting_Spot], B1886, Table1[Player], C1886, Table1[Last5_Flag], D1886)</f>
        <v>0</v>
      </c>
    </row>
    <row r="1887" spans="1:5" x14ac:dyDescent="0.2">
      <c r="A1887" t="str">
        <v>Glenville</v>
      </c>
      <c r="B1887">
        <v>6</v>
      </c>
      <c r="C1887" t="str">
        <v>A.Howard</v>
      </c>
      <c r="D1887">
        <v>0</v>
      </c>
      <c r="E1887">
        <f>COUNTIFS(Table1[Team], A1887, Table1[Batting_Spot], B1887, Table1[Player], C1887, Table1[Last5_Flag], D1887)</f>
        <v>8</v>
      </c>
    </row>
    <row r="1888" spans="1:5" x14ac:dyDescent="0.2">
      <c r="A1888" t="str">
        <v>Glenville</v>
      </c>
      <c r="B1888">
        <v>0</v>
      </c>
      <c r="C1888" t="str">
        <v>K.Burdick</v>
      </c>
      <c r="D1888">
        <v>0</v>
      </c>
      <c r="E1888">
        <f>COUNTIFS(Table1[Team], A1888, Table1[Batting_Spot], B1888, Table1[Player], C1888, Table1[Last5_Flag], D1888)</f>
        <v>0</v>
      </c>
    </row>
    <row r="1889" spans="1:5" x14ac:dyDescent="0.2">
      <c r="A1889" t="str">
        <v>Glenville</v>
      </c>
      <c r="B1889">
        <v>7</v>
      </c>
      <c r="C1889" t="str">
        <v>E.McLean</v>
      </c>
      <c r="D1889">
        <v>0</v>
      </c>
      <c r="E1889">
        <f>COUNTIFS(Table1[Team], A1889, Table1[Batting_Spot], B1889, Table1[Player], C1889, Table1[Last5_Flag], D1889)</f>
        <v>6</v>
      </c>
    </row>
    <row r="1890" spans="1:5" x14ac:dyDescent="0.2">
      <c r="A1890" t="str">
        <v>Glenville</v>
      </c>
      <c r="B1890">
        <v>8</v>
      </c>
      <c r="C1890" t="str">
        <v>H.Smith</v>
      </c>
      <c r="D1890">
        <v>0</v>
      </c>
      <c r="E1890">
        <f>COUNTIFS(Table1[Team], A1890, Table1[Batting_Spot], B1890, Table1[Player], C1890, Table1[Last5_Flag], D1890)</f>
        <v>3</v>
      </c>
    </row>
    <row r="1891" spans="1:5" x14ac:dyDescent="0.2">
      <c r="A1891" t="str">
        <v>Glenville</v>
      </c>
      <c r="B1891">
        <v>8</v>
      </c>
      <c r="C1891" t="str">
        <v>K.Goodman</v>
      </c>
      <c r="D1891">
        <v>0</v>
      </c>
      <c r="E1891">
        <f>COUNTIFS(Table1[Team], A1891, Table1[Batting_Spot], B1891, Table1[Player], C1891, Table1[Last5_Flag], D1891)</f>
        <v>1</v>
      </c>
    </row>
    <row r="1892" spans="1:5" x14ac:dyDescent="0.2">
      <c r="A1892" t="str">
        <v>Glenville</v>
      </c>
      <c r="B1892">
        <v>0</v>
      </c>
      <c r="C1892" t="str">
        <v>A.Hicks</v>
      </c>
      <c r="D1892">
        <v>0</v>
      </c>
      <c r="E1892">
        <f>COUNTIFS(Table1[Team], A1892, Table1[Batting_Spot], B1892, Table1[Player], C1892, Table1[Last5_Flag], D1892)</f>
        <v>0</v>
      </c>
    </row>
    <row r="1893" spans="1:5" x14ac:dyDescent="0.2">
      <c r="A1893" t="str">
        <v>Glenville</v>
      </c>
      <c r="B1893">
        <v>8</v>
      </c>
      <c r="C1893" t="str">
        <v>K.Harp</v>
      </c>
      <c r="D1893">
        <v>0</v>
      </c>
      <c r="E1893">
        <f>COUNTIFS(Table1[Team], A1893, Table1[Batting_Spot], B1893, Table1[Player], C1893, Table1[Last5_Flag], D1893)</f>
        <v>1</v>
      </c>
    </row>
    <row r="1894" spans="1:5" x14ac:dyDescent="0.2">
      <c r="A1894" t="str">
        <v>Glenville</v>
      </c>
      <c r="B1894">
        <v>9</v>
      </c>
      <c r="C1894" t="str">
        <v>L.Burns</v>
      </c>
      <c r="D1894">
        <v>0</v>
      </c>
      <c r="E1894">
        <f>COUNTIFS(Table1[Team], A1894, Table1[Batting_Spot], B1894, Table1[Player], C1894, Table1[Last5_Flag], D1894)</f>
        <v>18</v>
      </c>
    </row>
    <row r="1895" spans="1:5" x14ac:dyDescent="0.2">
      <c r="A1895" t="str">
        <v>Glenville</v>
      </c>
      <c r="B1895">
        <v>9</v>
      </c>
      <c r="C1895" t="str">
        <v>A.Harward</v>
      </c>
      <c r="D1895">
        <v>0</v>
      </c>
      <c r="E1895">
        <f>COUNTIFS(Table1[Team], A1895, Table1[Batting_Spot], B1895, Table1[Player], C1895, Table1[Last5_Flag], D1895)</f>
        <v>8</v>
      </c>
    </row>
    <row r="1896" spans="1:5" x14ac:dyDescent="0.2">
      <c r="A1896" t="str">
        <v>Glenville</v>
      </c>
      <c r="B1896">
        <v>0</v>
      </c>
      <c r="C1896" t="str">
        <v>M.Stump</v>
      </c>
      <c r="D1896">
        <v>0</v>
      </c>
      <c r="E1896">
        <f>COUNTIFS(Table1[Team], A1896, Table1[Batting_Spot], B1896, Table1[Player], C1896, Table1[Last5_Flag], D1896)</f>
        <v>0</v>
      </c>
    </row>
    <row r="1897" spans="1:5" x14ac:dyDescent="0.2">
      <c r="A1897" t="str">
        <v>Glenville</v>
      </c>
      <c r="B1897">
        <v>0</v>
      </c>
      <c r="C1897" t="str">
        <v>Ky.Burdick</v>
      </c>
      <c r="D1897">
        <v>0</v>
      </c>
      <c r="E1897">
        <f>COUNTIFS(Table1[Team], A1897, Table1[Batting_Spot], B1897, Table1[Player], C1897, Table1[Last5_Flag], D1897)</f>
        <v>0</v>
      </c>
    </row>
    <row r="1898" spans="1:5" x14ac:dyDescent="0.2">
      <c r="A1898" t="str">
        <v>Point Park</v>
      </c>
      <c r="B1898">
        <v>1</v>
      </c>
      <c r="C1898" t="str">
        <v>M.Arndt</v>
      </c>
      <c r="D1898">
        <v>0</v>
      </c>
      <c r="E1898">
        <f>COUNTIFS(Table1[Team], A1898, Table1[Batting_Spot], B1898, Table1[Player], C1898, Table1[Last5_Flag], D1898)</f>
        <v>17</v>
      </c>
    </row>
    <row r="1899" spans="1:5" x14ac:dyDescent="0.2">
      <c r="A1899" t="str">
        <v>Point Park</v>
      </c>
      <c r="B1899">
        <v>2</v>
      </c>
      <c r="C1899" t="str">
        <v>G.Labrie</v>
      </c>
      <c r="D1899">
        <v>0</v>
      </c>
      <c r="E1899">
        <f>COUNTIFS(Table1[Team], A1899, Table1[Batting_Spot], B1899, Table1[Player], C1899, Table1[Last5_Flag], D1899)</f>
        <v>5</v>
      </c>
    </row>
    <row r="1900" spans="1:5" x14ac:dyDescent="0.2">
      <c r="A1900" t="str">
        <v>Point Park</v>
      </c>
      <c r="B1900">
        <v>3</v>
      </c>
      <c r="C1900" t="str">
        <v>C.Mann</v>
      </c>
      <c r="D1900">
        <v>0</v>
      </c>
      <c r="E1900">
        <f>COUNTIFS(Table1[Team], A1900, Table1[Batting_Spot], B1900, Table1[Player], C1900, Table1[Last5_Flag], D1900)</f>
        <v>15</v>
      </c>
    </row>
    <row r="1901" spans="1:5" x14ac:dyDescent="0.2">
      <c r="A1901" t="str">
        <v>Point Park</v>
      </c>
      <c r="B1901">
        <v>4</v>
      </c>
      <c r="C1901" t="str">
        <v>G.Welsh</v>
      </c>
      <c r="D1901">
        <v>0</v>
      </c>
      <c r="E1901">
        <f>COUNTIFS(Table1[Team], A1901, Table1[Batting_Spot], B1901, Table1[Player], C1901, Table1[Last5_Flag], D1901)</f>
        <v>9</v>
      </c>
    </row>
    <row r="1902" spans="1:5" x14ac:dyDescent="0.2">
      <c r="A1902" t="str">
        <v>Point Park</v>
      </c>
      <c r="B1902">
        <v>0</v>
      </c>
      <c r="C1902" t="str">
        <v>T.Morris</v>
      </c>
      <c r="D1902">
        <v>0</v>
      </c>
      <c r="E1902">
        <f>COUNTIFS(Table1[Team], A1902, Table1[Batting_Spot], B1902, Table1[Player], C1902, Table1[Last5_Flag], D1902)</f>
        <v>0</v>
      </c>
    </row>
    <row r="1903" spans="1:5" x14ac:dyDescent="0.2">
      <c r="A1903" t="str">
        <v>Point Park</v>
      </c>
      <c r="B1903">
        <v>5</v>
      </c>
      <c r="C1903" t="str">
        <v>J.Hess</v>
      </c>
      <c r="D1903">
        <v>0</v>
      </c>
      <c r="E1903">
        <f>COUNTIFS(Table1[Team], A1903, Table1[Batting_Spot], B1903, Table1[Player], C1903, Table1[Last5_Flag], D1903)</f>
        <v>7</v>
      </c>
    </row>
    <row r="1904" spans="1:5" x14ac:dyDescent="0.2">
      <c r="A1904" t="str">
        <v>Point Park</v>
      </c>
      <c r="B1904">
        <v>6</v>
      </c>
      <c r="C1904" t="str">
        <v>E.Henry</v>
      </c>
      <c r="D1904">
        <v>0</v>
      </c>
      <c r="E1904">
        <f>COUNTIFS(Table1[Team], A1904, Table1[Batting_Spot], B1904, Table1[Player], C1904, Table1[Last5_Flag], D1904)</f>
        <v>7</v>
      </c>
    </row>
    <row r="1905" spans="1:5" x14ac:dyDescent="0.2">
      <c r="A1905" t="str">
        <v>Point Park</v>
      </c>
      <c r="B1905">
        <v>7</v>
      </c>
      <c r="C1905" t="str">
        <v>S.Cope</v>
      </c>
      <c r="D1905">
        <v>0</v>
      </c>
      <c r="E1905">
        <f>COUNTIFS(Table1[Team], A1905, Table1[Batting_Spot], B1905, Table1[Player], C1905, Table1[Last5_Flag], D1905)</f>
        <v>3</v>
      </c>
    </row>
    <row r="1906" spans="1:5" x14ac:dyDescent="0.2">
      <c r="A1906" t="str">
        <v>Point Park</v>
      </c>
      <c r="B1906">
        <v>8</v>
      </c>
      <c r="C1906" t="str">
        <v>K.Fabiano</v>
      </c>
      <c r="D1906">
        <v>0</v>
      </c>
      <c r="E1906">
        <f>COUNTIFS(Table1[Team], A1906, Table1[Batting_Spot], B1906, Table1[Player], C1906, Table1[Last5_Flag], D1906)</f>
        <v>2</v>
      </c>
    </row>
    <row r="1907" spans="1:5" x14ac:dyDescent="0.2">
      <c r="A1907" t="str">
        <v>Point Park</v>
      </c>
      <c r="B1907">
        <v>9</v>
      </c>
      <c r="C1907" t="str">
        <v>C.Wright</v>
      </c>
      <c r="D1907">
        <v>0</v>
      </c>
      <c r="E1907">
        <f>COUNTIFS(Table1[Team], A1907, Table1[Batting_Spot], B1907, Table1[Player], C1907, Table1[Last5_Flag], D1907)</f>
        <v>1</v>
      </c>
    </row>
    <row r="1908" spans="1:5" x14ac:dyDescent="0.2">
      <c r="A1908" t="str">
        <v>Point Park</v>
      </c>
      <c r="B1908">
        <v>0</v>
      </c>
      <c r="C1908" t="str">
        <v>J.Johnson</v>
      </c>
      <c r="D1908">
        <v>0</v>
      </c>
      <c r="E1908">
        <f>COUNTIFS(Table1[Team], A1908, Table1[Batting_Spot], B1908, Table1[Player], C1908, Table1[Last5_Flag], D1908)</f>
        <v>0</v>
      </c>
    </row>
    <row r="1909" spans="1:5" x14ac:dyDescent="0.2">
      <c r="A1909" t="str">
        <v>Fairmont</v>
      </c>
      <c r="B1909">
        <v>1</v>
      </c>
      <c r="C1909" t="str">
        <v>B.Hess</v>
      </c>
      <c r="D1909">
        <v>0</v>
      </c>
      <c r="E1909">
        <f>COUNTIFS(Table1[Team], A1909, Table1[Batting_Spot], B1909, Table1[Player], C1909, Table1[Last5_Flag], D1909)</f>
        <v>19</v>
      </c>
    </row>
    <row r="1910" spans="1:5" x14ac:dyDescent="0.2">
      <c r="A1910" t="str">
        <v>Fairmont</v>
      </c>
      <c r="B1910">
        <v>2</v>
      </c>
      <c r="C1910" t="str">
        <v>G.Bibb</v>
      </c>
      <c r="D1910">
        <v>0</v>
      </c>
      <c r="E1910">
        <f>COUNTIFS(Table1[Team], A1910, Table1[Batting_Spot], B1910, Table1[Player], C1910, Table1[Last5_Flag], D1910)</f>
        <v>18</v>
      </c>
    </row>
    <row r="1911" spans="1:5" x14ac:dyDescent="0.2">
      <c r="A1911" t="str">
        <v>Fairmont</v>
      </c>
      <c r="B1911">
        <v>2</v>
      </c>
      <c r="C1911" t="str">
        <v>A.Nordling</v>
      </c>
      <c r="D1911">
        <v>0</v>
      </c>
      <c r="E1911">
        <f>COUNTIFS(Table1[Team], A1911, Table1[Batting_Spot], B1911, Table1[Player], C1911, Table1[Last5_Flag], D1911)</f>
        <v>8</v>
      </c>
    </row>
    <row r="1912" spans="1:5" x14ac:dyDescent="0.2">
      <c r="A1912" t="str">
        <v>Fairmont</v>
      </c>
      <c r="B1912">
        <v>3</v>
      </c>
      <c r="C1912" t="str">
        <v>E.Paul</v>
      </c>
      <c r="D1912">
        <v>0</v>
      </c>
      <c r="E1912">
        <f>COUNTIFS(Table1[Team], A1912, Table1[Batting_Spot], B1912, Table1[Player], C1912, Table1[Last5_Flag], D1912)</f>
        <v>19</v>
      </c>
    </row>
    <row r="1913" spans="1:5" x14ac:dyDescent="0.2">
      <c r="A1913" t="str">
        <v>Fairmont</v>
      </c>
      <c r="B1913">
        <v>4</v>
      </c>
      <c r="C1913" t="str">
        <v>A.Townsend</v>
      </c>
      <c r="D1913">
        <v>0</v>
      </c>
      <c r="E1913">
        <f>COUNTIFS(Table1[Team], A1913, Table1[Batting_Spot], B1913, Table1[Player], C1913, Table1[Last5_Flag], D1913)</f>
        <v>18</v>
      </c>
    </row>
    <row r="1914" spans="1:5" x14ac:dyDescent="0.2">
      <c r="A1914" t="str">
        <v>Fairmont</v>
      </c>
      <c r="B1914">
        <v>4</v>
      </c>
      <c r="C1914" t="str">
        <v>C.Crowder</v>
      </c>
      <c r="D1914">
        <v>0</v>
      </c>
      <c r="E1914">
        <f>COUNTIFS(Table1[Team], A1914, Table1[Batting_Spot], B1914, Table1[Player], C1914, Table1[Last5_Flag], D1914)</f>
        <v>1</v>
      </c>
    </row>
    <row r="1915" spans="1:5" x14ac:dyDescent="0.2">
      <c r="A1915" t="str">
        <v>Fairmont</v>
      </c>
      <c r="B1915">
        <v>4</v>
      </c>
      <c r="C1915" t="str">
        <v>T.Bernard</v>
      </c>
      <c r="D1915">
        <v>0</v>
      </c>
      <c r="E1915">
        <f>COUNTIFS(Table1[Team], A1915, Table1[Batting_Spot], B1915, Table1[Player], C1915, Table1[Last5_Flag], D1915)</f>
        <v>1</v>
      </c>
    </row>
    <row r="1916" spans="1:5" x14ac:dyDescent="0.2">
      <c r="A1916" t="str">
        <v>Fairmont</v>
      </c>
      <c r="B1916">
        <v>5</v>
      </c>
      <c r="C1916" t="str">
        <v>A.Foresha</v>
      </c>
      <c r="D1916">
        <v>0</v>
      </c>
      <c r="E1916">
        <f>COUNTIFS(Table1[Team], A1916, Table1[Batting_Spot], B1916, Table1[Player], C1916, Table1[Last5_Flag], D1916)</f>
        <v>19</v>
      </c>
    </row>
    <row r="1917" spans="1:5" x14ac:dyDescent="0.2">
      <c r="A1917" t="str">
        <v>Fairmont</v>
      </c>
      <c r="B1917">
        <v>5</v>
      </c>
      <c r="C1917" t="str">
        <v>P.Matteson</v>
      </c>
      <c r="D1917">
        <v>0</v>
      </c>
      <c r="E1917">
        <f>COUNTIFS(Table1[Team], A1917, Table1[Batting_Spot], B1917, Table1[Player], C1917, Table1[Last5_Flag], D1917)</f>
        <v>1</v>
      </c>
    </row>
    <row r="1918" spans="1:5" x14ac:dyDescent="0.2">
      <c r="A1918" t="str">
        <v>Fairmont</v>
      </c>
      <c r="B1918">
        <v>6</v>
      </c>
      <c r="C1918" t="str">
        <v>B.Marietta</v>
      </c>
      <c r="D1918">
        <v>0</v>
      </c>
      <c r="E1918">
        <f>COUNTIFS(Table1[Team], A1918, Table1[Batting_Spot], B1918, Table1[Player], C1918, Table1[Last5_Flag], D1918)</f>
        <v>17</v>
      </c>
    </row>
    <row r="1919" spans="1:5" x14ac:dyDescent="0.2">
      <c r="A1919" t="str">
        <v>Fairmont</v>
      </c>
      <c r="B1919">
        <v>7</v>
      </c>
      <c r="C1919" t="str">
        <v>J.McGill</v>
      </c>
      <c r="D1919">
        <v>0</v>
      </c>
      <c r="E1919">
        <f>COUNTIFS(Table1[Team], A1919, Table1[Batting_Spot], B1919, Table1[Player], C1919, Table1[Last5_Flag], D1919)</f>
        <v>17</v>
      </c>
    </row>
    <row r="1920" spans="1:5" x14ac:dyDescent="0.2">
      <c r="A1920" t="str">
        <v>Fairmont</v>
      </c>
      <c r="B1920">
        <v>8</v>
      </c>
      <c r="C1920" t="str">
        <v>G.Ramm</v>
      </c>
      <c r="D1920">
        <v>0</v>
      </c>
      <c r="E1920">
        <f>COUNTIFS(Table1[Team], A1920, Table1[Batting_Spot], B1920, Table1[Player], C1920, Table1[Last5_Flag], D1920)</f>
        <v>3</v>
      </c>
    </row>
    <row r="1921" spans="1:5" x14ac:dyDescent="0.2">
      <c r="A1921" t="str">
        <v>Fairmont</v>
      </c>
      <c r="B1921">
        <v>0</v>
      </c>
      <c r="C1921" t="str">
        <v>A.Nogay</v>
      </c>
      <c r="D1921">
        <v>0</v>
      </c>
      <c r="E1921">
        <f>COUNTIFS(Table1[Team], A1921, Table1[Batting_Spot], B1921, Table1[Player], C1921, Table1[Last5_Flag], D1921)</f>
        <v>0</v>
      </c>
    </row>
    <row r="1922" spans="1:5" x14ac:dyDescent="0.2">
      <c r="A1922" t="str">
        <v>Fairmont</v>
      </c>
      <c r="B1922">
        <v>9</v>
      </c>
      <c r="C1922" t="str">
        <v>A.Keilholz</v>
      </c>
      <c r="D1922">
        <v>0</v>
      </c>
      <c r="E1922">
        <f>COUNTIFS(Table1[Team], A1922, Table1[Batting_Spot], B1922, Table1[Player], C1922, Table1[Last5_Flag], D1922)</f>
        <v>19</v>
      </c>
    </row>
    <row r="1923" spans="1:5" x14ac:dyDescent="0.2">
      <c r="A1923" t="str">
        <v>Fairmont</v>
      </c>
      <c r="B1923">
        <v>0</v>
      </c>
      <c r="C1923" t="str">
        <v>K.Thomas</v>
      </c>
      <c r="D1923">
        <v>0</v>
      </c>
      <c r="E1923">
        <f>COUNTIFS(Table1[Team], A1923, Table1[Batting_Spot], B1923, Table1[Player], C1923, Table1[Last5_Flag], D1923)</f>
        <v>0</v>
      </c>
    </row>
    <row r="1924" spans="1:5" x14ac:dyDescent="0.2">
      <c r="A1924" t="str">
        <v>Fairmont</v>
      </c>
      <c r="B1924">
        <v>0</v>
      </c>
      <c r="C1924" t="str">
        <v>D.Haller</v>
      </c>
      <c r="D1924">
        <v>0</v>
      </c>
      <c r="E1924">
        <f>COUNTIFS(Table1[Team], A1924, Table1[Batting_Spot], B1924, Table1[Player], C1924, Table1[Last5_Flag], D1924)</f>
        <v>0</v>
      </c>
    </row>
    <row r="1925" spans="1:5" x14ac:dyDescent="0.2">
      <c r="A1925" t="str">
        <v>Fairmont</v>
      </c>
      <c r="B1925">
        <v>0</v>
      </c>
      <c r="C1925" t="str">
        <v>P.Rusnak</v>
      </c>
      <c r="D1925">
        <v>0</v>
      </c>
      <c r="E1925">
        <f>COUNTIFS(Table1[Team], A1925, Table1[Batting_Spot], B1925, Table1[Player], C1925, Table1[Last5_Flag], D1925)</f>
        <v>0</v>
      </c>
    </row>
    <row r="1926" spans="1:5" x14ac:dyDescent="0.2">
      <c r="A1926" t="str">
        <v>Fairmont</v>
      </c>
      <c r="B1926">
        <v>0</v>
      </c>
      <c r="C1926" t="str">
        <v>L.Alsop</v>
      </c>
      <c r="D1926">
        <v>0</v>
      </c>
      <c r="E1926">
        <f>COUNTIFS(Table1[Team], A1926, Table1[Batting_Spot], B1926, Table1[Player], C1926, Table1[Last5_Flag], D1926)</f>
        <v>0</v>
      </c>
    </row>
    <row r="1927" spans="1:5" x14ac:dyDescent="0.2">
      <c r="A1927" t="str">
        <v>Fairmont</v>
      </c>
      <c r="B1927">
        <v>0</v>
      </c>
      <c r="C1927" t="str">
        <v>C.Morey</v>
      </c>
      <c r="D1927">
        <v>0</v>
      </c>
      <c r="E1927">
        <f>COUNTIFS(Table1[Team], A1927, Table1[Batting_Spot], B1927, Table1[Player], C1927, Table1[Last5_Flag], D1927)</f>
        <v>0</v>
      </c>
    </row>
    <row r="1928" spans="1:5" x14ac:dyDescent="0.2">
      <c r="A1928" t="str">
        <v>Glenville</v>
      </c>
      <c r="B1928">
        <v>1</v>
      </c>
      <c r="C1928" t="str">
        <v>Z.Seda</v>
      </c>
      <c r="D1928">
        <v>0</v>
      </c>
      <c r="E1928">
        <f>COUNTIFS(Table1[Team], A1928, Table1[Batting_Spot], B1928, Table1[Player], C1928, Table1[Last5_Flag], D1928)</f>
        <v>15</v>
      </c>
    </row>
    <row r="1929" spans="1:5" x14ac:dyDescent="0.2">
      <c r="A1929" t="str">
        <v>Glenville</v>
      </c>
      <c r="B1929">
        <v>2</v>
      </c>
      <c r="C1929" t="str">
        <v>S.McDaniels</v>
      </c>
      <c r="D1929">
        <v>0</v>
      </c>
      <c r="E1929">
        <f>COUNTIFS(Table1[Team], A1929, Table1[Batting_Spot], B1929, Table1[Player], C1929, Table1[Last5_Flag], D1929)</f>
        <v>22</v>
      </c>
    </row>
    <row r="1930" spans="1:5" x14ac:dyDescent="0.2">
      <c r="A1930" t="str">
        <v>Glenville</v>
      </c>
      <c r="B1930">
        <v>3</v>
      </c>
      <c r="C1930" t="str">
        <v>K.Goodman</v>
      </c>
      <c r="D1930">
        <v>0</v>
      </c>
      <c r="E1930">
        <f>COUNTIFS(Table1[Team], A1930, Table1[Batting_Spot], B1930, Table1[Player], C1930, Table1[Last5_Flag], D1930)</f>
        <v>3</v>
      </c>
    </row>
    <row r="1931" spans="1:5" x14ac:dyDescent="0.2">
      <c r="A1931" t="str">
        <v>Glenville</v>
      </c>
      <c r="B1931">
        <v>0</v>
      </c>
      <c r="C1931" t="str">
        <v>K.Bradbury</v>
      </c>
      <c r="D1931">
        <v>0</v>
      </c>
      <c r="E1931">
        <f>COUNTIFS(Table1[Team], A1931, Table1[Batting_Spot], B1931, Table1[Player], C1931, Table1[Last5_Flag], D1931)</f>
        <v>0</v>
      </c>
    </row>
    <row r="1932" spans="1:5" x14ac:dyDescent="0.2">
      <c r="A1932" t="str">
        <v>Glenville</v>
      </c>
      <c r="B1932">
        <v>4</v>
      </c>
      <c r="C1932" t="str">
        <v>D.Warnick</v>
      </c>
      <c r="D1932">
        <v>0</v>
      </c>
      <c r="E1932">
        <f>COUNTIFS(Table1[Team], A1932, Table1[Batting_Spot], B1932, Table1[Player], C1932, Table1[Last5_Flag], D1932)</f>
        <v>8</v>
      </c>
    </row>
    <row r="1933" spans="1:5" x14ac:dyDescent="0.2">
      <c r="A1933" t="str">
        <v>Glenville</v>
      </c>
      <c r="B1933">
        <v>5</v>
      </c>
      <c r="C1933" t="str">
        <v>H.Howe</v>
      </c>
      <c r="D1933">
        <v>0</v>
      </c>
      <c r="E1933">
        <f>COUNTIFS(Table1[Team], A1933, Table1[Batting_Spot], B1933, Table1[Player], C1933, Table1[Last5_Flag], D1933)</f>
        <v>14</v>
      </c>
    </row>
    <row r="1934" spans="1:5" x14ac:dyDescent="0.2">
      <c r="A1934" t="str">
        <v>Glenville</v>
      </c>
      <c r="B1934">
        <v>6</v>
      </c>
      <c r="C1934" t="str">
        <v>E.Nolan</v>
      </c>
      <c r="D1934">
        <v>0</v>
      </c>
      <c r="E1934">
        <f>COUNTIFS(Table1[Team], A1934, Table1[Batting_Spot], B1934, Table1[Player], C1934, Table1[Last5_Flag], D1934)</f>
        <v>16</v>
      </c>
    </row>
    <row r="1935" spans="1:5" x14ac:dyDescent="0.2">
      <c r="A1935" t="str">
        <v>Glenville</v>
      </c>
      <c r="B1935">
        <v>7</v>
      </c>
      <c r="C1935" t="str">
        <v>A.Howard</v>
      </c>
      <c r="D1935">
        <v>0</v>
      </c>
      <c r="E1935">
        <f>COUNTIFS(Table1[Team], A1935, Table1[Batting_Spot], B1935, Table1[Player], C1935, Table1[Last5_Flag], D1935)</f>
        <v>7</v>
      </c>
    </row>
    <row r="1936" spans="1:5" x14ac:dyDescent="0.2">
      <c r="A1936" t="str">
        <v>Glenville</v>
      </c>
      <c r="B1936">
        <v>8</v>
      </c>
      <c r="C1936" t="str">
        <v>E.McLean</v>
      </c>
      <c r="D1936">
        <v>0</v>
      </c>
      <c r="E1936">
        <f>COUNTIFS(Table1[Team], A1936, Table1[Batting_Spot], B1936, Table1[Player], C1936, Table1[Last5_Flag], D1936)</f>
        <v>19</v>
      </c>
    </row>
    <row r="1937" spans="1:5" x14ac:dyDescent="0.2">
      <c r="A1937" t="str">
        <v>Glenville</v>
      </c>
      <c r="B1937">
        <v>9</v>
      </c>
      <c r="C1937" t="str">
        <v>A.Harward</v>
      </c>
      <c r="D1937">
        <v>0</v>
      </c>
      <c r="E1937">
        <f>COUNTIFS(Table1[Team], A1937, Table1[Batting_Spot], B1937, Table1[Player], C1937, Table1[Last5_Flag], D1937)</f>
        <v>8</v>
      </c>
    </row>
    <row r="1938" spans="1:5" x14ac:dyDescent="0.2">
      <c r="A1938" t="str">
        <v>Glenville</v>
      </c>
      <c r="B1938">
        <v>0</v>
      </c>
      <c r="C1938" t="str">
        <v>M.Boggess</v>
      </c>
      <c r="D1938">
        <v>0</v>
      </c>
      <c r="E1938">
        <f>COUNTIFS(Table1[Team], A1938, Table1[Batting_Spot], B1938, Table1[Player], C1938, Table1[Last5_Flag], D1938)</f>
        <v>0</v>
      </c>
    </row>
    <row r="1939" spans="1:5" x14ac:dyDescent="0.2">
      <c r="A1939" t="str">
        <v>Point Park</v>
      </c>
      <c r="B1939">
        <v>1</v>
      </c>
      <c r="C1939" t="str">
        <v>M.Arndt</v>
      </c>
      <c r="D1939">
        <v>0</v>
      </c>
      <c r="E1939">
        <f>COUNTIFS(Table1[Team], A1939, Table1[Batting_Spot], B1939, Table1[Player], C1939, Table1[Last5_Flag], D1939)</f>
        <v>17</v>
      </c>
    </row>
    <row r="1940" spans="1:5" x14ac:dyDescent="0.2">
      <c r="A1940" t="str">
        <v>Point Park</v>
      </c>
      <c r="B1940">
        <v>2</v>
      </c>
      <c r="C1940" t="str">
        <v>G.Labrie</v>
      </c>
      <c r="D1940">
        <v>0</v>
      </c>
      <c r="E1940">
        <f>COUNTIFS(Table1[Team], A1940, Table1[Batting_Spot], B1940, Table1[Player], C1940, Table1[Last5_Flag], D1940)</f>
        <v>5</v>
      </c>
    </row>
    <row r="1941" spans="1:5" x14ac:dyDescent="0.2">
      <c r="A1941" t="str">
        <v>Point Park</v>
      </c>
      <c r="B1941">
        <v>3</v>
      </c>
      <c r="C1941" t="str">
        <v>C.Mann</v>
      </c>
      <c r="D1941">
        <v>0</v>
      </c>
      <c r="E1941">
        <f>COUNTIFS(Table1[Team], A1941, Table1[Batting_Spot], B1941, Table1[Player], C1941, Table1[Last5_Flag], D1941)</f>
        <v>15</v>
      </c>
    </row>
    <row r="1942" spans="1:5" x14ac:dyDescent="0.2">
      <c r="A1942" t="str">
        <v>Point Park</v>
      </c>
      <c r="B1942">
        <v>4</v>
      </c>
      <c r="C1942" t="str">
        <v>E.Henry</v>
      </c>
      <c r="D1942">
        <v>0</v>
      </c>
      <c r="E1942">
        <f>COUNTIFS(Table1[Team], A1942, Table1[Batting_Spot], B1942, Table1[Player], C1942, Table1[Last5_Flag], D1942)</f>
        <v>7</v>
      </c>
    </row>
    <row r="1943" spans="1:5" x14ac:dyDescent="0.2">
      <c r="A1943" t="str">
        <v>Point Park</v>
      </c>
      <c r="B1943">
        <v>5</v>
      </c>
      <c r="C1943" t="str">
        <v>A.Hubble</v>
      </c>
      <c r="D1943">
        <v>0</v>
      </c>
      <c r="E1943">
        <f>COUNTIFS(Table1[Team], A1943, Table1[Batting_Spot], B1943, Table1[Player], C1943, Table1[Last5_Flag], D1943)</f>
        <v>1</v>
      </c>
    </row>
    <row r="1944" spans="1:5" x14ac:dyDescent="0.2">
      <c r="A1944" t="str">
        <v>Point Park</v>
      </c>
      <c r="B1944">
        <v>0</v>
      </c>
      <c r="C1944" t="str">
        <v>M.Cohen</v>
      </c>
      <c r="D1944">
        <v>0</v>
      </c>
      <c r="E1944">
        <f>COUNTIFS(Table1[Team], A1944, Table1[Batting_Spot], B1944, Table1[Player], C1944, Table1[Last5_Flag], D1944)</f>
        <v>0</v>
      </c>
    </row>
    <row r="1945" spans="1:5" x14ac:dyDescent="0.2">
      <c r="A1945" t="str">
        <v>Point Park</v>
      </c>
      <c r="B1945">
        <v>6</v>
      </c>
      <c r="C1945" t="str">
        <v>J.Hess</v>
      </c>
      <c r="D1945">
        <v>0</v>
      </c>
      <c r="E1945">
        <f>COUNTIFS(Table1[Team], A1945, Table1[Batting_Spot], B1945, Table1[Player], C1945, Table1[Last5_Flag], D1945)</f>
        <v>3</v>
      </c>
    </row>
    <row r="1946" spans="1:5" x14ac:dyDescent="0.2">
      <c r="A1946" t="str">
        <v>Point Park</v>
      </c>
      <c r="B1946">
        <v>7</v>
      </c>
      <c r="C1946" t="str">
        <v>S.Cope</v>
      </c>
      <c r="D1946">
        <v>0</v>
      </c>
      <c r="E1946">
        <f>COUNTIFS(Table1[Team], A1946, Table1[Batting_Spot], B1946, Table1[Player], C1946, Table1[Last5_Flag], D1946)</f>
        <v>3</v>
      </c>
    </row>
    <row r="1947" spans="1:5" x14ac:dyDescent="0.2">
      <c r="A1947" t="str">
        <v>Point Park</v>
      </c>
      <c r="B1947">
        <v>8</v>
      </c>
      <c r="C1947" t="str">
        <v>P.Haller</v>
      </c>
      <c r="D1947">
        <v>0</v>
      </c>
      <c r="E1947">
        <f>COUNTIFS(Table1[Team], A1947, Table1[Batting_Spot], B1947, Table1[Player], C1947, Table1[Last5_Flag], D1947)</f>
        <v>7</v>
      </c>
    </row>
    <row r="1948" spans="1:5" x14ac:dyDescent="0.2">
      <c r="A1948" t="str">
        <v>Point Park</v>
      </c>
      <c r="B1948">
        <v>0</v>
      </c>
      <c r="C1948" t="str">
        <v>B.Moudy</v>
      </c>
      <c r="D1948">
        <v>0</v>
      </c>
      <c r="E1948">
        <f>COUNTIFS(Table1[Team], A1948, Table1[Batting_Spot], B1948, Table1[Player], C1948, Table1[Last5_Flag], D1948)</f>
        <v>0</v>
      </c>
    </row>
    <row r="1949" spans="1:5" x14ac:dyDescent="0.2">
      <c r="A1949" t="str">
        <v>Point Park</v>
      </c>
      <c r="B1949">
        <v>9</v>
      </c>
      <c r="C1949" t="str">
        <v>B.Pies</v>
      </c>
      <c r="D1949">
        <v>0</v>
      </c>
      <c r="E1949">
        <f>COUNTIFS(Table1[Team], A1949, Table1[Batting_Spot], B1949, Table1[Player], C1949, Table1[Last5_Flag], D1949)</f>
        <v>1</v>
      </c>
    </row>
    <row r="1950" spans="1:5" x14ac:dyDescent="0.2">
      <c r="A1950" t="str">
        <v>Point Park</v>
      </c>
      <c r="B1950">
        <v>0</v>
      </c>
      <c r="C1950" t="str">
        <v>K.Fabiano</v>
      </c>
      <c r="D1950">
        <v>0</v>
      </c>
      <c r="E1950">
        <f>COUNTIFS(Table1[Team], A1950, Table1[Batting_Spot], B1950, Table1[Player], C1950, Table1[Last5_Flag], D1950)</f>
        <v>0</v>
      </c>
    </row>
    <row r="1951" spans="1:5" x14ac:dyDescent="0.2">
      <c r="A1951" t="str">
        <v>Glenville</v>
      </c>
      <c r="B1951">
        <v>1</v>
      </c>
      <c r="C1951" t="str">
        <v>Z.Seda</v>
      </c>
      <c r="D1951">
        <v>0</v>
      </c>
      <c r="E1951">
        <f>COUNTIFS(Table1[Team], A1951, Table1[Batting_Spot], B1951, Table1[Player], C1951, Table1[Last5_Flag], D1951)</f>
        <v>15</v>
      </c>
    </row>
    <row r="1952" spans="1:5" x14ac:dyDescent="0.2">
      <c r="A1952" t="str">
        <v>Glenville</v>
      </c>
      <c r="B1952">
        <v>2</v>
      </c>
      <c r="C1952" t="str">
        <v>S.McDaniels</v>
      </c>
      <c r="D1952">
        <v>0</v>
      </c>
      <c r="E1952">
        <f>COUNTIFS(Table1[Team], A1952, Table1[Batting_Spot], B1952, Table1[Player], C1952, Table1[Last5_Flag], D1952)</f>
        <v>22</v>
      </c>
    </row>
    <row r="1953" spans="1:5" x14ac:dyDescent="0.2">
      <c r="A1953" t="str">
        <v>Glenville</v>
      </c>
      <c r="B1953">
        <v>3</v>
      </c>
      <c r="C1953" t="str">
        <v>K.Goodman</v>
      </c>
      <c r="D1953">
        <v>0</v>
      </c>
      <c r="E1953">
        <f>COUNTIFS(Table1[Team], A1953, Table1[Batting_Spot], B1953, Table1[Player], C1953, Table1[Last5_Flag], D1953)</f>
        <v>3</v>
      </c>
    </row>
    <row r="1954" spans="1:5" x14ac:dyDescent="0.2">
      <c r="A1954" t="str">
        <v>Glenville</v>
      </c>
      <c r="B1954">
        <v>0</v>
      </c>
      <c r="C1954" t="str">
        <v>K.Bradbury</v>
      </c>
      <c r="D1954">
        <v>0</v>
      </c>
      <c r="E1954">
        <f>COUNTIFS(Table1[Team], A1954, Table1[Batting_Spot], B1954, Table1[Player], C1954, Table1[Last5_Flag], D1954)</f>
        <v>0</v>
      </c>
    </row>
    <row r="1955" spans="1:5" x14ac:dyDescent="0.2">
      <c r="A1955" t="str">
        <v>Glenville</v>
      </c>
      <c r="B1955">
        <v>4</v>
      </c>
      <c r="C1955" t="str">
        <v>D.Warnick</v>
      </c>
      <c r="D1955">
        <v>0</v>
      </c>
      <c r="E1955">
        <f>COUNTIFS(Table1[Team], A1955, Table1[Batting_Spot], B1955, Table1[Player], C1955, Table1[Last5_Flag], D1955)</f>
        <v>8</v>
      </c>
    </row>
    <row r="1956" spans="1:5" x14ac:dyDescent="0.2">
      <c r="A1956" t="str">
        <v>Glenville</v>
      </c>
      <c r="B1956">
        <v>5</v>
      </c>
      <c r="C1956" t="str">
        <v>H.Howe</v>
      </c>
      <c r="D1956">
        <v>0</v>
      </c>
      <c r="E1956">
        <f>COUNTIFS(Table1[Team], A1956, Table1[Batting_Spot], B1956, Table1[Player], C1956, Table1[Last5_Flag], D1956)</f>
        <v>14</v>
      </c>
    </row>
    <row r="1957" spans="1:5" x14ac:dyDescent="0.2">
      <c r="A1957" t="str">
        <v>Glenville</v>
      </c>
      <c r="B1957">
        <v>6</v>
      </c>
      <c r="C1957" t="str">
        <v>E.Nolan</v>
      </c>
      <c r="D1957">
        <v>0</v>
      </c>
      <c r="E1957">
        <f>COUNTIFS(Table1[Team], A1957, Table1[Batting_Spot], B1957, Table1[Player], C1957, Table1[Last5_Flag], D1957)</f>
        <v>16</v>
      </c>
    </row>
    <row r="1958" spans="1:5" x14ac:dyDescent="0.2">
      <c r="A1958" t="str">
        <v>Glenville</v>
      </c>
      <c r="B1958">
        <v>7</v>
      </c>
      <c r="C1958" t="str">
        <v>A.Howard</v>
      </c>
      <c r="D1958">
        <v>0</v>
      </c>
      <c r="E1958">
        <f>COUNTIFS(Table1[Team], A1958, Table1[Batting_Spot], B1958, Table1[Player], C1958, Table1[Last5_Flag], D1958)</f>
        <v>7</v>
      </c>
    </row>
    <row r="1959" spans="1:5" x14ac:dyDescent="0.2">
      <c r="A1959" t="str">
        <v>Glenville</v>
      </c>
      <c r="B1959">
        <v>0</v>
      </c>
      <c r="C1959" t="str">
        <v>A.Hicks</v>
      </c>
      <c r="D1959">
        <v>0</v>
      </c>
      <c r="E1959">
        <f>COUNTIFS(Table1[Team], A1959, Table1[Batting_Spot], B1959, Table1[Player], C1959, Table1[Last5_Flag], D1959)</f>
        <v>0</v>
      </c>
    </row>
    <row r="1960" spans="1:5" x14ac:dyDescent="0.2">
      <c r="A1960" t="str">
        <v>Glenville</v>
      </c>
      <c r="B1960">
        <v>8</v>
      </c>
      <c r="C1960" t="str">
        <v>E.McLean</v>
      </c>
      <c r="D1960">
        <v>0</v>
      </c>
      <c r="E1960">
        <f>COUNTIFS(Table1[Team], A1960, Table1[Batting_Spot], B1960, Table1[Player], C1960, Table1[Last5_Flag], D1960)</f>
        <v>19</v>
      </c>
    </row>
    <row r="1961" spans="1:5" x14ac:dyDescent="0.2">
      <c r="A1961" t="str">
        <v>Glenville</v>
      </c>
      <c r="B1961">
        <v>9</v>
      </c>
      <c r="C1961" t="str">
        <v>L.Burns</v>
      </c>
      <c r="D1961">
        <v>0</v>
      </c>
      <c r="E1961">
        <f>COUNTIFS(Table1[Team], A1961, Table1[Batting_Spot], B1961, Table1[Player], C1961, Table1[Last5_Flag], D1961)</f>
        <v>18</v>
      </c>
    </row>
    <row r="1962" spans="1:5" x14ac:dyDescent="0.2">
      <c r="A1962" t="str">
        <v>Glenville</v>
      </c>
      <c r="B1962">
        <v>0</v>
      </c>
      <c r="C1962" t="str">
        <v>A.Harward</v>
      </c>
      <c r="D1962">
        <v>0</v>
      </c>
      <c r="E1962">
        <f>COUNTIFS(Table1[Team], A1962, Table1[Batting_Spot], B1962, Table1[Player], C1962, Table1[Last5_Flag], D1962)</f>
        <v>0</v>
      </c>
    </row>
    <row r="1963" spans="1:5" x14ac:dyDescent="0.2">
      <c r="A1963" t="str">
        <v>Glenville</v>
      </c>
      <c r="B1963">
        <v>0</v>
      </c>
      <c r="C1963" t="str">
        <v>Ky.Burdick</v>
      </c>
      <c r="D1963">
        <v>0</v>
      </c>
      <c r="E1963">
        <f>COUNTIFS(Table1[Team], A1963, Table1[Batting_Spot], B1963, Table1[Player], C1963, Table1[Last5_Flag], D1963)</f>
        <v>0</v>
      </c>
    </row>
    <row r="1964" spans="1:5" x14ac:dyDescent="0.2">
      <c r="A1964" t="str">
        <v>Glenville</v>
      </c>
      <c r="B1964">
        <v>1</v>
      </c>
      <c r="C1964" t="str">
        <v>Z.Seda</v>
      </c>
      <c r="D1964">
        <v>0</v>
      </c>
      <c r="E1964">
        <f>COUNTIFS(Table1[Team], A1964, Table1[Batting_Spot], B1964, Table1[Player], C1964, Table1[Last5_Flag], D1964)</f>
        <v>15</v>
      </c>
    </row>
    <row r="1965" spans="1:5" x14ac:dyDescent="0.2">
      <c r="A1965" t="str">
        <v>Glenville</v>
      </c>
      <c r="B1965">
        <v>2</v>
      </c>
      <c r="C1965" t="str">
        <v>S.McDaniels</v>
      </c>
      <c r="D1965">
        <v>0</v>
      </c>
      <c r="E1965">
        <f>COUNTIFS(Table1[Team], A1965, Table1[Batting_Spot], B1965, Table1[Player], C1965, Table1[Last5_Flag], D1965)</f>
        <v>22</v>
      </c>
    </row>
    <row r="1966" spans="1:5" x14ac:dyDescent="0.2">
      <c r="A1966" t="str">
        <v>Glenville</v>
      </c>
      <c r="B1966">
        <v>3</v>
      </c>
      <c r="C1966" t="str">
        <v>K.Goodman</v>
      </c>
      <c r="D1966">
        <v>0</v>
      </c>
      <c r="E1966">
        <f>COUNTIFS(Table1[Team], A1966, Table1[Batting_Spot], B1966, Table1[Player], C1966, Table1[Last5_Flag], D1966)</f>
        <v>3</v>
      </c>
    </row>
    <row r="1967" spans="1:5" x14ac:dyDescent="0.2">
      <c r="A1967" t="str">
        <v>Glenville</v>
      </c>
      <c r="B1967">
        <v>0</v>
      </c>
      <c r="C1967" t="str">
        <v>M.Duvall</v>
      </c>
      <c r="D1967">
        <v>0</v>
      </c>
      <c r="E1967">
        <f>COUNTIFS(Table1[Team], A1967, Table1[Batting_Spot], B1967, Table1[Player], C1967, Table1[Last5_Flag], D1967)</f>
        <v>0</v>
      </c>
    </row>
    <row r="1968" spans="1:5" x14ac:dyDescent="0.2">
      <c r="A1968" t="str">
        <v>Glenville</v>
      </c>
      <c r="B1968">
        <v>4</v>
      </c>
      <c r="C1968" t="str">
        <v>D.Warnick</v>
      </c>
      <c r="D1968">
        <v>0</v>
      </c>
      <c r="E1968">
        <f>COUNTIFS(Table1[Team], A1968, Table1[Batting_Spot], B1968, Table1[Player], C1968, Table1[Last5_Flag], D1968)</f>
        <v>8</v>
      </c>
    </row>
    <row r="1969" spans="1:5" x14ac:dyDescent="0.2">
      <c r="A1969" t="str">
        <v>Glenville</v>
      </c>
      <c r="B1969">
        <v>5</v>
      </c>
      <c r="C1969" t="str">
        <v>H.Howe</v>
      </c>
      <c r="D1969">
        <v>0</v>
      </c>
      <c r="E1969">
        <f>COUNTIFS(Table1[Team], A1969, Table1[Batting_Spot], B1969, Table1[Player], C1969, Table1[Last5_Flag], D1969)</f>
        <v>14</v>
      </c>
    </row>
    <row r="1970" spans="1:5" x14ac:dyDescent="0.2">
      <c r="A1970" t="str">
        <v>Glenville</v>
      </c>
      <c r="B1970">
        <v>6</v>
      </c>
      <c r="C1970" t="str">
        <v>E.Nolan</v>
      </c>
      <c r="D1970">
        <v>0</v>
      </c>
      <c r="E1970">
        <f>COUNTIFS(Table1[Team], A1970, Table1[Batting_Spot], B1970, Table1[Player], C1970, Table1[Last5_Flag], D1970)</f>
        <v>16</v>
      </c>
    </row>
    <row r="1971" spans="1:5" x14ac:dyDescent="0.2">
      <c r="A1971" t="str">
        <v>Glenville</v>
      </c>
      <c r="B1971">
        <v>0</v>
      </c>
      <c r="C1971" t="str">
        <v>A.Hicks</v>
      </c>
      <c r="D1971">
        <v>0</v>
      </c>
      <c r="E1971">
        <f>COUNTIFS(Table1[Team], A1971, Table1[Batting_Spot], B1971, Table1[Player], C1971, Table1[Last5_Flag], D1971)</f>
        <v>0</v>
      </c>
    </row>
    <row r="1972" spans="1:5" x14ac:dyDescent="0.2">
      <c r="A1972" t="str">
        <v>Glenville</v>
      </c>
      <c r="B1972">
        <v>7</v>
      </c>
      <c r="C1972" t="str">
        <v>A.Howard</v>
      </c>
      <c r="D1972">
        <v>0</v>
      </c>
      <c r="E1972">
        <f>COUNTIFS(Table1[Team], A1972, Table1[Batting_Spot], B1972, Table1[Player], C1972, Table1[Last5_Flag], D1972)</f>
        <v>7</v>
      </c>
    </row>
    <row r="1973" spans="1:5" x14ac:dyDescent="0.2">
      <c r="A1973" t="str">
        <v>Glenville</v>
      </c>
      <c r="B1973">
        <v>7</v>
      </c>
      <c r="C1973" t="str">
        <v>F.Yoho</v>
      </c>
      <c r="D1973">
        <v>0</v>
      </c>
      <c r="E1973">
        <f>COUNTIFS(Table1[Team], A1973, Table1[Batting_Spot], B1973, Table1[Player], C1973, Table1[Last5_Flag], D1973)</f>
        <v>7</v>
      </c>
    </row>
    <row r="1974" spans="1:5" x14ac:dyDescent="0.2">
      <c r="A1974" t="str">
        <v>Glenville</v>
      </c>
      <c r="B1974">
        <v>0</v>
      </c>
      <c r="C1974" t="str">
        <v>K.Burdick</v>
      </c>
      <c r="D1974">
        <v>0</v>
      </c>
      <c r="E1974">
        <f>COUNTIFS(Table1[Team], A1974, Table1[Batting_Spot], B1974, Table1[Player], C1974, Table1[Last5_Flag], D1974)</f>
        <v>0</v>
      </c>
    </row>
    <row r="1975" spans="1:5" x14ac:dyDescent="0.2">
      <c r="A1975" t="str">
        <v>Glenville</v>
      </c>
      <c r="B1975">
        <v>8</v>
      </c>
      <c r="C1975" t="str">
        <v>E.McLean</v>
      </c>
      <c r="D1975">
        <v>0</v>
      </c>
      <c r="E1975">
        <f>COUNTIFS(Table1[Team], A1975, Table1[Batting_Spot], B1975, Table1[Player], C1975, Table1[Last5_Flag], D1975)</f>
        <v>19</v>
      </c>
    </row>
    <row r="1976" spans="1:5" x14ac:dyDescent="0.2">
      <c r="A1976" t="str">
        <v>Glenville</v>
      </c>
      <c r="B1976">
        <v>9</v>
      </c>
      <c r="C1976" t="str">
        <v>L.Burns</v>
      </c>
      <c r="D1976">
        <v>0</v>
      </c>
      <c r="E1976">
        <f>COUNTIFS(Table1[Team], A1976, Table1[Batting_Spot], B1976, Table1[Player], C1976, Table1[Last5_Flag], D1976)</f>
        <v>18</v>
      </c>
    </row>
    <row r="1977" spans="1:5" x14ac:dyDescent="0.2">
      <c r="A1977" t="str">
        <v>Glenville</v>
      </c>
      <c r="B1977">
        <v>0</v>
      </c>
      <c r="C1977" t="str">
        <v>A.Harward</v>
      </c>
      <c r="D1977">
        <v>0</v>
      </c>
      <c r="E1977">
        <f>COUNTIFS(Table1[Team], A1977, Table1[Batting_Spot], B1977, Table1[Player], C1977, Table1[Last5_Flag], D1977)</f>
        <v>0</v>
      </c>
    </row>
    <row r="1978" spans="1:5" x14ac:dyDescent="0.2">
      <c r="A1978" t="str">
        <v>Glenville</v>
      </c>
      <c r="B1978">
        <v>0</v>
      </c>
      <c r="C1978" t="str">
        <v>M.Boggess</v>
      </c>
      <c r="D1978">
        <v>0</v>
      </c>
      <c r="E1978">
        <f>COUNTIFS(Table1[Team], A1978, Table1[Batting_Spot], B1978, Table1[Player], C1978, Table1[Last5_Flag], D1978)</f>
        <v>0</v>
      </c>
    </row>
    <row r="1979" spans="1:5" x14ac:dyDescent="0.2">
      <c r="A1979" t="str">
        <v>Glenville</v>
      </c>
      <c r="B1979">
        <v>0</v>
      </c>
      <c r="C1979" t="str">
        <v>M.Stump</v>
      </c>
      <c r="D1979">
        <v>0</v>
      </c>
      <c r="E1979">
        <f>COUNTIFS(Table1[Team], A1979, Table1[Batting_Spot], B1979, Table1[Player], C1979, Table1[Last5_Flag], D1979)</f>
        <v>0</v>
      </c>
    </row>
    <row r="1980" spans="1:5" x14ac:dyDescent="0.2">
      <c r="A1980" t="str">
        <v>Wheeling</v>
      </c>
      <c r="B1980">
        <v>1</v>
      </c>
      <c r="C1980" t="str">
        <v>G.Mummery</v>
      </c>
      <c r="D1980">
        <v>0</v>
      </c>
      <c r="E1980">
        <f>COUNTIFS(Table1[Team], A1980, Table1[Batting_Spot], B1980, Table1[Player], C1980, Table1[Last5_Flag], D1980)</f>
        <v>5</v>
      </c>
    </row>
    <row r="1981" spans="1:5" x14ac:dyDescent="0.2">
      <c r="A1981" t="str">
        <v>Wheeling</v>
      </c>
      <c r="B1981">
        <v>2</v>
      </c>
      <c r="C1981" t="str">
        <v>K.Warrix</v>
      </c>
      <c r="D1981">
        <v>0</v>
      </c>
      <c r="E1981">
        <f>COUNTIFS(Table1[Team], A1981, Table1[Batting_Spot], B1981, Table1[Player], C1981, Table1[Last5_Flag], D1981)</f>
        <v>7</v>
      </c>
    </row>
    <row r="1982" spans="1:5" x14ac:dyDescent="0.2">
      <c r="A1982" t="str">
        <v>Wheeling</v>
      </c>
      <c r="B1982">
        <v>3</v>
      </c>
      <c r="C1982" t="str">
        <v>M.Burns</v>
      </c>
      <c r="D1982">
        <v>0</v>
      </c>
      <c r="E1982">
        <f>COUNTIFS(Table1[Team], A1982, Table1[Batting_Spot], B1982, Table1[Player], C1982, Table1[Last5_Flag], D1982)</f>
        <v>11</v>
      </c>
    </row>
    <row r="1983" spans="1:5" x14ac:dyDescent="0.2">
      <c r="A1983" t="str">
        <v>Wheeling</v>
      </c>
      <c r="B1983">
        <v>0</v>
      </c>
      <c r="C1983" t="str">
        <v>E.Troxel</v>
      </c>
      <c r="D1983">
        <v>0</v>
      </c>
      <c r="E1983">
        <f>COUNTIFS(Table1[Team], A1983, Table1[Batting_Spot], B1983, Table1[Player], C1983, Table1[Last5_Flag], D1983)</f>
        <v>0</v>
      </c>
    </row>
    <row r="1984" spans="1:5" x14ac:dyDescent="0.2">
      <c r="A1984" t="str">
        <v>Wheeling</v>
      </c>
      <c r="B1984">
        <v>4</v>
      </c>
      <c r="C1984" t="str">
        <v>M.Clark</v>
      </c>
      <c r="D1984">
        <v>0</v>
      </c>
      <c r="E1984">
        <f>COUNTIFS(Table1[Team], A1984, Table1[Batting_Spot], B1984, Table1[Player], C1984, Table1[Last5_Flag], D1984)</f>
        <v>6</v>
      </c>
    </row>
    <row r="1985" spans="1:5" x14ac:dyDescent="0.2">
      <c r="A1985" t="str">
        <v>Wheeling</v>
      </c>
      <c r="B1985">
        <v>5</v>
      </c>
      <c r="C1985" t="str">
        <v>D.Carrillo</v>
      </c>
      <c r="D1985">
        <v>0</v>
      </c>
      <c r="E1985">
        <f>COUNTIFS(Table1[Team], A1985, Table1[Batting_Spot], B1985, Table1[Player], C1985, Table1[Last5_Flag], D1985)</f>
        <v>10</v>
      </c>
    </row>
    <row r="1986" spans="1:5" x14ac:dyDescent="0.2">
      <c r="A1986" t="str">
        <v>Wheeling</v>
      </c>
      <c r="B1986">
        <v>5</v>
      </c>
      <c r="C1986" t="str">
        <v>E.Blackie</v>
      </c>
      <c r="D1986">
        <v>0</v>
      </c>
      <c r="E1986">
        <f>COUNTIFS(Table1[Team], A1986, Table1[Batting_Spot], B1986, Table1[Player], C1986, Table1[Last5_Flag], D1986)</f>
        <v>2</v>
      </c>
    </row>
    <row r="1987" spans="1:5" x14ac:dyDescent="0.2">
      <c r="A1987" t="str">
        <v>Wheeling</v>
      </c>
      <c r="B1987">
        <v>6</v>
      </c>
      <c r="C1987" t="str">
        <v>T.Taufahema</v>
      </c>
      <c r="D1987">
        <v>0</v>
      </c>
      <c r="E1987">
        <f>COUNTIFS(Table1[Team], A1987, Table1[Batting_Spot], B1987, Table1[Player], C1987, Table1[Last5_Flag], D1987)</f>
        <v>5</v>
      </c>
    </row>
    <row r="1988" spans="1:5" x14ac:dyDescent="0.2">
      <c r="A1988" t="str">
        <v>Wheeling</v>
      </c>
      <c r="B1988">
        <v>6</v>
      </c>
      <c r="C1988" t="str">
        <v>B.Sanders</v>
      </c>
      <c r="D1988">
        <v>0</v>
      </c>
      <c r="E1988">
        <f>COUNTIFS(Table1[Team], A1988, Table1[Batting_Spot], B1988, Table1[Player], C1988, Table1[Last5_Flag], D1988)</f>
        <v>1</v>
      </c>
    </row>
    <row r="1989" spans="1:5" x14ac:dyDescent="0.2">
      <c r="A1989" t="str">
        <v>Wheeling</v>
      </c>
      <c r="B1989">
        <v>0</v>
      </c>
      <c r="C1989" t="str">
        <v>K.Chapple</v>
      </c>
      <c r="D1989">
        <v>0</v>
      </c>
      <c r="E1989">
        <f>COUNTIFS(Table1[Team], A1989, Table1[Batting_Spot], B1989, Table1[Player], C1989, Table1[Last5_Flag], D1989)</f>
        <v>0</v>
      </c>
    </row>
    <row r="1990" spans="1:5" x14ac:dyDescent="0.2">
      <c r="A1990" t="str">
        <v>Wheeling</v>
      </c>
      <c r="B1990">
        <v>7</v>
      </c>
      <c r="C1990" t="str">
        <v>P.Villarreal</v>
      </c>
      <c r="D1990">
        <v>0</v>
      </c>
      <c r="E1990">
        <f>COUNTIFS(Table1[Team], A1990, Table1[Batting_Spot], B1990, Table1[Player], C1990, Table1[Last5_Flag], D1990)</f>
        <v>5</v>
      </c>
    </row>
    <row r="1991" spans="1:5" x14ac:dyDescent="0.2">
      <c r="A1991" t="str">
        <v>Wheeling</v>
      </c>
      <c r="B1991">
        <v>8</v>
      </c>
      <c r="C1991" t="str">
        <v>A.Kresak</v>
      </c>
      <c r="D1991">
        <v>0</v>
      </c>
      <c r="E1991">
        <f>COUNTIFS(Table1[Team], A1991, Table1[Batting_Spot], B1991, Table1[Player], C1991, Table1[Last5_Flag], D1991)</f>
        <v>5</v>
      </c>
    </row>
    <row r="1992" spans="1:5" x14ac:dyDescent="0.2">
      <c r="A1992" t="str">
        <v>Wheeling</v>
      </c>
      <c r="B1992">
        <v>9</v>
      </c>
      <c r="C1992" t="str">
        <v>M.Holp</v>
      </c>
      <c r="D1992">
        <v>0</v>
      </c>
      <c r="E1992">
        <f>COUNTIFS(Table1[Team], A1992, Table1[Batting_Spot], B1992, Table1[Player], C1992, Table1[Last5_Flag], D1992)</f>
        <v>13</v>
      </c>
    </row>
    <row r="1993" spans="1:5" x14ac:dyDescent="0.2">
      <c r="A1993" t="str">
        <v>Wheeling</v>
      </c>
      <c r="B1993">
        <v>9</v>
      </c>
      <c r="C1993" t="str">
        <v>M.Kay</v>
      </c>
      <c r="D1993">
        <v>0</v>
      </c>
      <c r="E1993">
        <f>COUNTIFS(Table1[Team], A1993, Table1[Batting_Spot], B1993, Table1[Player], C1993, Table1[Last5_Flag], D1993)</f>
        <v>1</v>
      </c>
    </row>
    <row r="1994" spans="1:5" x14ac:dyDescent="0.2">
      <c r="A1994" t="str">
        <v>Wheeling</v>
      </c>
      <c r="B1994">
        <v>0</v>
      </c>
      <c r="C1994" t="str">
        <v>K.Shields</v>
      </c>
      <c r="D1994">
        <v>0</v>
      </c>
      <c r="E1994">
        <f>COUNTIFS(Table1[Team], A1994, Table1[Batting_Spot], B1994, Table1[Player], C1994, Table1[Last5_Flag], D1994)</f>
        <v>0</v>
      </c>
    </row>
    <row r="1995" spans="1:5" x14ac:dyDescent="0.2">
      <c r="A1995" t="str">
        <v>Wheeling</v>
      </c>
      <c r="B1995">
        <v>1</v>
      </c>
      <c r="C1995" t="str">
        <v>G.Mummery</v>
      </c>
      <c r="D1995">
        <v>0</v>
      </c>
      <c r="E1995">
        <f>COUNTIFS(Table1[Team], A1995, Table1[Batting_Spot], B1995, Table1[Player], C1995, Table1[Last5_Flag], D1995)</f>
        <v>5</v>
      </c>
    </row>
    <row r="1996" spans="1:5" x14ac:dyDescent="0.2">
      <c r="A1996" t="str">
        <v>Wheeling</v>
      </c>
      <c r="B1996">
        <v>2</v>
      </c>
      <c r="C1996" t="str">
        <v>K.Warrix</v>
      </c>
      <c r="D1996">
        <v>0</v>
      </c>
      <c r="E1996">
        <f>COUNTIFS(Table1[Team], A1996, Table1[Batting_Spot], B1996, Table1[Player], C1996, Table1[Last5_Flag], D1996)</f>
        <v>7</v>
      </c>
    </row>
    <row r="1997" spans="1:5" x14ac:dyDescent="0.2">
      <c r="A1997" t="str">
        <v>Wheeling</v>
      </c>
      <c r="B1997">
        <v>3</v>
      </c>
      <c r="C1997" t="str">
        <v>M.Burns</v>
      </c>
      <c r="D1997">
        <v>0</v>
      </c>
      <c r="E1997">
        <f>COUNTIFS(Table1[Team], A1997, Table1[Batting_Spot], B1997, Table1[Player], C1997, Table1[Last5_Flag], D1997)</f>
        <v>11</v>
      </c>
    </row>
    <row r="1998" spans="1:5" x14ac:dyDescent="0.2">
      <c r="A1998" t="str">
        <v>Wheeling</v>
      </c>
      <c r="B1998">
        <v>4</v>
      </c>
      <c r="C1998" t="str">
        <v>B.Sanders</v>
      </c>
      <c r="D1998">
        <v>0</v>
      </c>
      <c r="E1998">
        <f>COUNTIFS(Table1[Team], A1998, Table1[Batting_Spot], B1998, Table1[Player], C1998, Table1[Last5_Flag], D1998)</f>
        <v>7</v>
      </c>
    </row>
    <row r="1999" spans="1:5" x14ac:dyDescent="0.2">
      <c r="A1999" t="str">
        <v>Wheeling</v>
      </c>
      <c r="B1999">
        <v>0</v>
      </c>
      <c r="C1999" t="str">
        <v>K.Chapple</v>
      </c>
      <c r="D1999">
        <v>0</v>
      </c>
      <c r="E1999">
        <f>COUNTIFS(Table1[Team], A1999, Table1[Batting_Spot], B1999, Table1[Player], C1999, Table1[Last5_Flag], D1999)</f>
        <v>0</v>
      </c>
    </row>
    <row r="2000" spans="1:5" x14ac:dyDescent="0.2">
      <c r="A2000" t="str">
        <v>Wheeling</v>
      </c>
      <c r="B2000">
        <v>5</v>
      </c>
      <c r="C2000" t="str">
        <v>D.Carrillo</v>
      </c>
      <c r="D2000">
        <v>0</v>
      </c>
      <c r="E2000">
        <f>COUNTIFS(Table1[Team], A2000, Table1[Batting_Spot], B2000, Table1[Player], C2000, Table1[Last5_Flag], D2000)</f>
        <v>10</v>
      </c>
    </row>
    <row r="2001" spans="1:5" x14ac:dyDescent="0.2">
      <c r="A2001" t="str">
        <v>Wheeling</v>
      </c>
      <c r="B2001">
        <v>6</v>
      </c>
      <c r="C2001" t="str">
        <v>K.Shields</v>
      </c>
      <c r="D2001">
        <v>0</v>
      </c>
      <c r="E2001">
        <f>COUNTIFS(Table1[Team], A2001, Table1[Batting_Spot], B2001, Table1[Player], C2001, Table1[Last5_Flag], D2001)</f>
        <v>2</v>
      </c>
    </row>
    <row r="2002" spans="1:5" x14ac:dyDescent="0.2">
      <c r="A2002" t="str">
        <v>Wheeling</v>
      </c>
      <c r="B2002">
        <v>7</v>
      </c>
      <c r="C2002" t="str">
        <v>T.Walsh</v>
      </c>
      <c r="D2002">
        <v>0</v>
      </c>
      <c r="E2002">
        <f>COUNTIFS(Table1[Team], A2002, Table1[Batting_Spot], B2002, Table1[Player], C2002, Table1[Last5_Flag], D2002)</f>
        <v>2</v>
      </c>
    </row>
    <row r="2003" spans="1:5" x14ac:dyDescent="0.2">
      <c r="A2003" t="str">
        <v>Wheeling</v>
      </c>
      <c r="B2003">
        <v>8</v>
      </c>
      <c r="C2003" t="str">
        <v>A.Kresak</v>
      </c>
      <c r="D2003">
        <v>0</v>
      </c>
      <c r="E2003">
        <f>COUNTIFS(Table1[Team], A2003, Table1[Batting_Spot], B2003, Table1[Player], C2003, Table1[Last5_Flag], D2003)</f>
        <v>5</v>
      </c>
    </row>
    <row r="2004" spans="1:5" x14ac:dyDescent="0.2">
      <c r="A2004" t="str">
        <v>Wheeling</v>
      </c>
      <c r="B2004">
        <v>9</v>
      </c>
      <c r="C2004" t="str">
        <v>M.Holp</v>
      </c>
      <c r="D2004">
        <v>0</v>
      </c>
      <c r="E2004">
        <f>COUNTIFS(Table1[Team], A2004, Table1[Batting_Spot], B2004, Table1[Player], C2004, Table1[Last5_Flag], D2004)</f>
        <v>13</v>
      </c>
    </row>
    <row r="2005" spans="1:5" x14ac:dyDescent="0.2">
      <c r="A2005" t="str">
        <v>Wheeling</v>
      </c>
      <c r="B2005">
        <v>0</v>
      </c>
      <c r="C2005" t="str">
        <v>R.Peters</v>
      </c>
      <c r="D2005">
        <v>0</v>
      </c>
      <c r="E2005">
        <f>COUNTIFS(Table1[Team], A2005, Table1[Batting_Spot], B2005, Table1[Player], C2005, Table1[Last5_Flag], D2005)</f>
        <v>0</v>
      </c>
    </row>
    <row r="2006" spans="1:5" x14ac:dyDescent="0.2">
      <c r="A2006" t="str">
        <v>Point Park</v>
      </c>
      <c r="B2006">
        <v>1</v>
      </c>
      <c r="C2006" t="str">
        <v>M.Arndt</v>
      </c>
      <c r="D2006">
        <v>0</v>
      </c>
      <c r="E2006">
        <f>COUNTIFS(Table1[Team], A2006, Table1[Batting_Spot], B2006, Table1[Player], C2006, Table1[Last5_Flag], D2006)</f>
        <v>17</v>
      </c>
    </row>
    <row r="2007" spans="1:5" x14ac:dyDescent="0.2">
      <c r="A2007" t="str">
        <v>Point Park</v>
      </c>
      <c r="B2007">
        <v>2</v>
      </c>
      <c r="C2007" t="str">
        <v>C.Wright</v>
      </c>
      <c r="D2007">
        <v>0</v>
      </c>
      <c r="E2007">
        <f>COUNTIFS(Table1[Team], A2007, Table1[Batting_Spot], B2007, Table1[Player], C2007, Table1[Last5_Flag], D2007)</f>
        <v>11</v>
      </c>
    </row>
    <row r="2008" spans="1:5" x14ac:dyDescent="0.2">
      <c r="A2008" t="str">
        <v>Point Park</v>
      </c>
      <c r="B2008">
        <v>3</v>
      </c>
      <c r="C2008" t="str">
        <v>C.Mann</v>
      </c>
      <c r="D2008">
        <v>0</v>
      </c>
      <c r="E2008">
        <f>COUNTIFS(Table1[Team], A2008, Table1[Batting_Spot], B2008, Table1[Player], C2008, Table1[Last5_Flag], D2008)</f>
        <v>15</v>
      </c>
    </row>
    <row r="2009" spans="1:5" x14ac:dyDescent="0.2">
      <c r="A2009" t="str">
        <v>Point Park</v>
      </c>
      <c r="B2009">
        <v>4</v>
      </c>
      <c r="C2009" t="str">
        <v>G.Welsh</v>
      </c>
      <c r="D2009">
        <v>0</v>
      </c>
      <c r="E2009">
        <f>COUNTIFS(Table1[Team], A2009, Table1[Batting_Spot], B2009, Table1[Player], C2009, Table1[Last5_Flag], D2009)</f>
        <v>9</v>
      </c>
    </row>
    <row r="2010" spans="1:5" x14ac:dyDescent="0.2">
      <c r="A2010" t="str">
        <v>Point Park</v>
      </c>
      <c r="B2010">
        <v>0</v>
      </c>
      <c r="C2010" t="str">
        <v>B.Moudy</v>
      </c>
      <c r="D2010">
        <v>0</v>
      </c>
      <c r="E2010">
        <f>COUNTIFS(Table1[Team], A2010, Table1[Batting_Spot], B2010, Table1[Player], C2010, Table1[Last5_Flag], D2010)</f>
        <v>0</v>
      </c>
    </row>
    <row r="2011" spans="1:5" x14ac:dyDescent="0.2">
      <c r="A2011" t="str">
        <v>Point Park</v>
      </c>
      <c r="B2011">
        <v>5</v>
      </c>
      <c r="C2011" t="str">
        <v>J.Hess</v>
      </c>
      <c r="D2011">
        <v>0</v>
      </c>
      <c r="E2011">
        <f>COUNTIFS(Table1[Team], A2011, Table1[Batting_Spot], B2011, Table1[Player], C2011, Table1[Last5_Flag], D2011)</f>
        <v>7</v>
      </c>
    </row>
    <row r="2012" spans="1:5" x14ac:dyDescent="0.2">
      <c r="A2012" t="str">
        <v>Point Park</v>
      </c>
      <c r="B2012">
        <v>6</v>
      </c>
      <c r="C2012" t="str">
        <v>E.Henry</v>
      </c>
      <c r="D2012">
        <v>0</v>
      </c>
      <c r="E2012">
        <f>COUNTIFS(Table1[Team], A2012, Table1[Batting_Spot], B2012, Table1[Player], C2012, Table1[Last5_Flag], D2012)</f>
        <v>7</v>
      </c>
    </row>
    <row r="2013" spans="1:5" x14ac:dyDescent="0.2">
      <c r="A2013" t="str">
        <v>Point Park</v>
      </c>
      <c r="B2013">
        <v>7</v>
      </c>
      <c r="C2013" t="str">
        <v>A.Hubble</v>
      </c>
      <c r="D2013">
        <v>0</v>
      </c>
      <c r="E2013">
        <f>COUNTIFS(Table1[Team], A2013, Table1[Batting_Spot], B2013, Table1[Player], C2013, Table1[Last5_Flag], D2013)</f>
        <v>7</v>
      </c>
    </row>
    <row r="2014" spans="1:5" x14ac:dyDescent="0.2">
      <c r="A2014" t="str">
        <v>Point Park</v>
      </c>
      <c r="B2014">
        <v>8</v>
      </c>
      <c r="C2014" t="str">
        <v>G.Labrie</v>
      </c>
      <c r="D2014">
        <v>0</v>
      </c>
      <c r="E2014">
        <f>COUNTIFS(Table1[Team], A2014, Table1[Batting_Spot], B2014, Table1[Player], C2014, Table1[Last5_Flag], D2014)</f>
        <v>6</v>
      </c>
    </row>
    <row r="2015" spans="1:5" x14ac:dyDescent="0.2">
      <c r="A2015" t="str">
        <v>Point Park</v>
      </c>
      <c r="B2015">
        <v>9</v>
      </c>
      <c r="C2015" t="str">
        <v>K.Fabiano</v>
      </c>
      <c r="D2015">
        <v>0</v>
      </c>
      <c r="E2015">
        <f>COUNTIFS(Table1[Team], A2015, Table1[Batting_Spot], B2015, Table1[Player], C2015, Table1[Last5_Flag], D2015)</f>
        <v>9</v>
      </c>
    </row>
    <row r="2016" spans="1:5" x14ac:dyDescent="0.2">
      <c r="A2016" t="str">
        <v>Point Park</v>
      </c>
      <c r="B2016">
        <v>0</v>
      </c>
      <c r="C2016" t="str">
        <v>J.Johnson</v>
      </c>
      <c r="D2016">
        <v>0</v>
      </c>
      <c r="E2016">
        <f>COUNTIFS(Table1[Team], A2016, Table1[Batting_Spot], B2016, Table1[Player], C2016, Table1[Last5_Flag], D2016)</f>
        <v>0</v>
      </c>
    </row>
    <row r="2017" spans="1:5" x14ac:dyDescent="0.2">
      <c r="A2017" t="str">
        <v>Point Park</v>
      </c>
      <c r="B2017">
        <v>1</v>
      </c>
      <c r="C2017" t="str">
        <v>M.Arndt</v>
      </c>
      <c r="D2017">
        <v>0</v>
      </c>
      <c r="E2017">
        <f>COUNTIFS(Table1[Team], A2017, Table1[Batting_Spot], B2017, Table1[Player], C2017, Table1[Last5_Flag], D2017)</f>
        <v>17</v>
      </c>
    </row>
    <row r="2018" spans="1:5" x14ac:dyDescent="0.2">
      <c r="A2018" t="str">
        <v>Point Park</v>
      </c>
      <c r="B2018">
        <v>2</v>
      </c>
      <c r="C2018" t="str">
        <v>C.Wright</v>
      </c>
      <c r="D2018">
        <v>0</v>
      </c>
      <c r="E2018">
        <f>COUNTIFS(Table1[Team], A2018, Table1[Batting_Spot], B2018, Table1[Player], C2018, Table1[Last5_Flag], D2018)</f>
        <v>11</v>
      </c>
    </row>
    <row r="2019" spans="1:5" x14ac:dyDescent="0.2">
      <c r="A2019" t="str">
        <v>Point Park</v>
      </c>
      <c r="B2019">
        <v>3</v>
      </c>
      <c r="C2019" t="str">
        <v>C.Mann</v>
      </c>
      <c r="D2019">
        <v>0</v>
      </c>
      <c r="E2019">
        <f>COUNTIFS(Table1[Team], A2019, Table1[Batting_Spot], B2019, Table1[Player], C2019, Table1[Last5_Flag], D2019)</f>
        <v>15</v>
      </c>
    </row>
    <row r="2020" spans="1:5" x14ac:dyDescent="0.2">
      <c r="A2020" t="str">
        <v>Point Park</v>
      </c>
      <c r="B2020">
        <v>4</v>
      </c>
      <c r="C2020" t="str">
        <v>G.Welsh</v>
      </c>
      <c r="D2020">
        <v>0</v>
      </c>
      <c r="E2020">
        <f>COUNTIFS(Table1[Team], A2020, Table1[Batting_Spot], B2020, Table1[Player], C2020, Table1[Last5_Flag], D2020)</f>
        <v>9</v>
      </c>
    </row>
    <row r="2021" spans="1:5" x14ac:dyDescent="0.2">
      <c r="A2021" t="str">
        <v>Point Park</v>
      </c>
      <c r="B2021">
        <v>5</v>
      </c>
      <c r="C2021" t="str">
        <v>E.Henry</v>
      </c>
      <c r="D2021">
        <v>0</v>
      </c>
      <c r="E2021">
        <f>COUNTIFS(Table1[Team], A2021, Table1[Batting_Spot], B2021, Table1[Player], C2021, Table1[Last5_Flag], D2021)</f>
        <v>2</v>
      </c>
    </row>
    <row r="2022" spans="1:5" x14ac:dyDescent="0.2">
      <c r="A2022" t="str">
        <v>Point Park</v>
      </c>
      <c r="B2022">
        <v>6</v>
      </c>
      <c r="C2022" t="str">
        <v>J.Hess</v>
      </c>
      <c r="D2022">
        <v>0</v>
      </c>
      <c r="E2022">
        <f>COUNTIFS(Table1[Team], A2022, Table1[Batting_Spot], B2022, Table1[Player], C2022, Table1[Last5_Flag], D2022)</f>
        <v>3</v>
      </c>
    </row>
    <row r="2023" spans="1:5" x14ac:dyDescent="0.2">
      <c r="A2023" t="str">
        <v>Point Park</v>
      </c>
      <c r="B2023">
        <v>7</v>
      </c>
      <c r="C2023" t="str">
        <v>A.Hubble</v>
      </c>
      <c r="D2023">
        <v>0</v>
      </c>
      <c r="E2023">
        <f>COUNTIFS(Table1[Team], A2023, Table1[Batting_Spot], B2023, Table1[Player], C2023, Table1[Last5_Flag], D2023)</f>
        <v>7</v>
      </c>
    </row>
    <row r="2024" spans="1:5" x14ac:dyDescent="0.2">
      <c r="A2024" t="str">
        <v>Point Park</v>
      </c>
      <c r="B2024">
        <v>8</v>
      </c>
      <c r="C2024" t="str">
        <v>P.Haller</v>
      </c>
      <c r="D2024">
        <v>0</v>
      </c>
      <c r="E2024">
        <f>COUNTIFS(Table1[Team], A2024, Table1[Batting_Spot], B2024, Table1[Player], C2024, Table1[Last5_Flag], D2024)</f>
        <v>7</v>
      </c>
    </row>
    <row r="2025" spans="1:5" x14ac:dyDescent="0.2">
      <c r="A2025" t="str">
        <v>Point Park</v>
      </c>
      <c r="B2025">
        <v>9</v>
      </c>
      <c r="C2025" t="str">
        <v>T.Morris</v>
      </c>
      <c r="D2025">
        <v>0</v>
      </c>
      <c r="E2025">
        <f>COUNTIFS(Table1[Team], A2025, Table1[Batting_Spot], B2025, Table1[Player], C2025, Table1[Last5_Flag], D2025)</f>
        <v>2</v>
      </c>
    </row>
    <row r="2026" spans="1:5" x14ac:dyDescent="0.2">
      <c r="A2026" t="str">
        <v>Point Park</v>
      </c>
      <c r="B2026">
        <v>0</v>
      </c>
      <c r="C2026" t="str">
        <v>K.Fabiano</v>
      </c>
      <c r="D2026">
        <v>0</v>
      </c>
      <c r="E2026">
        <f>COUNTIFS(Table1[Team], A2026, Table1[Batting_Spot], B2026, Table1[Player], C2026, Table1[Last5_Flag], D2026)</f>
        <v>0</v>
      </c>
    </row>
    <row r="2027" spans="1:5" x14ac:dyDescent="0.2">
      <c r="A2027" t="str">
        <v>Point Park</v>
      </c>
      <c r="B2027">
        <v>1</v>
      </c>
      <c r="C2027" t="str">
        <v>M.Arndt</v>
      </c>
      <c r="D2027">
        <v>0</v>
      </c>
      <c r="E2027">
        <f>COUNTIFS(Table1[Team], A2027, Table1[Batting_Spot], B2027, Table1[Player], C2027, Table1[Last5_Flag], D2027)</f>
        <v>17</v>
      </c>
    </row>
    <row r="2028" spans="1:5" x14ac:dyDescent="0.2">
      <c r="A2028" t="str">
        <v>Point Park</v>
      </c>
      <c r="B2028">
        <v>2</v>
      </c>
      <c r="C2028" t="str">
        <v>C.Wright</v>
      </c>
      <c r="D2028">
        <v>0</v>
      </c>
      <c r="E2028">
        <f>COUNTIFS(Table1[Team], A2028, Table1[Batting_Spot], B2028, Table1[Player], C2028, Table1[Last5_Flag], D2028)</f>
        <v>11</v>
      </c>
    </row>
    <row r="2029" spans="1:5" x14ac:dyDescent="0.2">
      <c r="A2029" t="str">
        <v>Point Park</v>
      </c>
      <c r="B2029">
        <v>3</v>
      </c>
      <c r="C2029" t="str">
        <v>C.Mann</v>
      </c>
      <c r="D2029">
        <v>0</v>
      </c>
      <c r="E2029">
        <f>COUNTIFS(Table1[Team], A2029, Table1[Batting_Spot], B2029, Table1[Player], C2029, Table1[Last5_Flag], D2029)</f>
        <v>15</v>
      </c>
    </row>
    <row r="2030" spans="1:5" x14ac:dyDescent="0.2">
      <c r="A2030" t="str">
        <v>Point Park</v>
      </c>
      <c r="B2030">
        <v>4</v>
      </c>
      <c r="C2030" t="str">
        <v>G.Welsh</v>
      </c>
      <c r="D2030">
        <v>0</v>
      </c>
      <c r="E2030">
        <f>COUNTIFS(Table1[Team], A2030, Table1[Batting_Spot], B2030, Table1[Player], C2030, Table1[Last5_Flag], D2030)</f>
        <v>9</v>
      </c>
    </row>
    <row r="2031" spans="1:5" x14ac:dyDescent="0.2">
      <c r="A2031" t="str">
        <v>Point Park</v>
      </c>
      <c r="B2031">
        <v>0</v>
      </c>
      <c r="C2031" t="str">
        <v>B.Moudy</v>
      </c>
      <c r="D2031">
        <v>0</v>
      </c>
      <c r="E2031">
        <f>COUNTIFS(Table1[Team], A2031, Table1[Batting_Spot], B2031, Table1[Player], C2031, Table1[Last5_Flag], D2031)</f>
        <v>0</v>
      </c>
    </row>
    <row r="2032" spans="1:5" x14ac:dyDescent="0.2">
      <c r="A2032" t="str">
        <v>Point Park</v>
      </c>
      <c r="B2032">
        <v>5</v>
      </c>
      <c r="C2032" t="str">
        <v>J.Hess</v>
      </c>
      <c r="D2032">
        <v>0</v>
      </c>
      <c r="E2032">
        <f>COUNTIFS(Table1[Team], A2032, Table1[Batting_Spot], B2032, Table1[Player], C2032, Table1[Last5_Flag], D2032)</f>
        <v>7</v>
      </c>
    </row>
    <row r="2033" spans="1:5" x14ac:dyDescent="0.2">
      <c r="A2033" t="str">
        <v>Point Park</v>
      </c>
      <c r="B2033">
        <v>6</v>
      </c>
      <c r="C2033" t="str">
        <v>E.Henry</v>
      </c>
      <c r="D2033">
        <v>0</v>
      </c>
      <c r="E2033">
        <f>COUNTIFS(Table1[Team], A2033, Table1[Batting_Spot], B2033, Table1[Player], C2033, Table1[Last5_Flag], D2033)</f>
        <v>7</v>
      </c>
    </row>
    <row r="2034" spans="1:5" x14ac:dyDescent="0.2">
      <c r="A2034" t="str">
        <v>Point Park</v>
      </c>
      <c r="B2034">
        <v>7</v>
      </c>
      <c r="C2034" t="str">
        <v>G.Labrie</v>
      </c>
      <c r="D2034">
        <v>0</v>
      </c>
      <c r="E2034">
        <f>COUNTIFS(Table1[Team], A2034, Table1[Batting_Spot], B2034, Table1[Player], C2034, Table1[Last5_Flag], D2034)</f>
        <v>2</v>
      </c>
    </row>
    <row r="2035" spans="1:5" x14ac:dyDescent="0.2">
      <c r="A2035" t="str">
        <v>Point Park</v>
      </c>
      <c r="B2035">
        <v>8</v>
      </c>
      <c r="C2035" t="str">
        <v>P.Haller</v>
      </c>
      <c r="D2035">
        <v>0</v>
      </c>
      <c r="E2035">
        <f>COUNTIFS(Table1[Team], A2035, Table1[Batting_Spot], B2035, Table1[Player], C2035, Table1[Last5_Flag], D2035)</f>
        <v>7</v>
      </c>
    </row>
    <row r="2036" spans="1:5" x14ac:dyDescent="0.2">
      <c r="A2036" t="str">
        <v>Point Park</v>
      </c>
      <c r="B2036">
        <v>9</v>
      </c>
      <c r="C2036" t="str">
        <v>A.Hubble</v>
      </c>
      <c r="D2036">
        <v>0</v>
      </c>
      <c r="E2036">
        <f>COUNTIFS(Table1[Team], A2036, Table1[Batting_Spot], B2036, Table1[Player], C2036, Table1[Last5_Flag], D2036)</f>
        <v>1</v>
      </c>
    </row>
    <row r="2037" spans="1:5" x14ac:dyDescent="0.2">
      <c r="A2037" t="str">
        <v>Point Park</v>
      </c>
      <c r="B2037">
        <v>0</v>
      </c>
      <c r="C2037" t="str">
        <v>K.Fabiano</v>
      </c>
      <c r="D2037">
        <v>0</v>
      </c>
      <c r="E2037">
        <f>COUNTIFS(Table1[Team], A2037, Table1[Batting_Spot], B2037, Table1[Player], C2037, Table1[Last5_Flag], D2037)</f>
        <v>0</v>
      </c>
    </row>
    <row r="2038" spans="1:5" x14ac:dyDescent="0.2">
      <c r="A2038" t="str">
        <v>Point Park</v>
      </c>
      <c r="B2038">
        <v>1</v>
      </c>
      <c r="C2038" t="str">
        <v>M.Arndt</v>
      </c>
      <c r="D2038">
        <v>0</v>
      </c>
      <c r="E2038">
        <f>COUNTIFS(Table1[Team], A2038, Table1[Batting_Spot], B2038, Table1[Player], C2038, Table1[Last5_Flag], D2038)</f>
        <v>17</v>
      </c>
    </row>
    <row r="2039" spans="1:5" x14ac:dyDescent="0.2">
      <c r="A2039" t="str">
        <v>Point Park</v>
      </c>
      <c r="B2039">
        <v>2</v>
      </c>
      <c r="C2039" t="str">
        <v>C.Wright</v>
      </c>
      <c r="D2039">
        <v>0</v>
      </c>
      <c r="E2039">
        <f>COUNTIFS(Table1[Team], A2039, Table1[Batting_Spot], B2039, Table1[Player], C2039, Table1[Last5_Flag], D2039)</f>
        <v>11</v>
      </c>
    </row>
    <row r="2040" spans="1:5" x14ac:dyDescent="0.2">
      <c r="A2040" t="str">
        <v>Point Park</v>
      </c>
      <c r="B2040">
        <v>3</v>
      </c>
      <c r="C2040" t="str">
        <v>C.Mann</v>
      </c>
      <c r="D2040">
        <v>0</v>
      </c>
      <c r="E2040">
        <f>COUNTIFS(Table1[Team], A2040, Table1[Batting_Spot], B2040, Table1[Player], C2040, Table1[Last5_Flag], D2040)</f>
        <v>15</v>
      </c>
    </row>
    <row r="2041" spans="1:5" x14ac:dyDescent="0.2">
      <c r="A2041" t="str">
        <v>Point Park</v>
      </c>
      <c r="B2041">
        <v>4</v>
      </c>
      <c r="C2041" t="str">
        <v>G.Welsh</v>
      </c>
      <c r="D2041">
        <v>0</v>
      </c>
      <c r="E2041">
        <f>COUNTIFS(Table1[Team], A2041, Table1[Batting_Spot], B2041, Table1[Player], C2041, Table1[Last5_Flag], D2041)</f>
        <v>9</v>
      </c>
    </row>
    <row r="2042" spans="1:5" x14ac:dyDescent="0.2">
      <c r="A2042" t="str">
        <v>Point Park</v>
      </c>
      <c r="B2042">
        <v>0</v>
      </c>
      <c r="C2042" t="str">
        <v>T.Morris</v>
      </c>
      <c r="D2042">
        <v>0</v>
      </c>
      <c r="E2042">
        <f>COUNTIFS(Table1[Team], A2042, Table1[Batting_Spot], B2042, Table1[Player], C2042, Table1[Last5_Flag], D2042)</f>
        <v>0</v>
      </c>
    </row>
    <row r="2043" spans="1:5" x14ac:dyDescent="0.2">
      <c r="A2043" t="str">
        <v>Point Park</v>
      </c>
      <c r="B2043">
        <v>5</v>
      </c>
      <c r="C2043" t="str">
        <v>J.Hess</v>
      </c>
      <c r="D2043">
        <v>0</v>
      </c>
      <c r="E2043">
        <f>COUNTIFS(Table1[Team], A2043, Table1[Batting_Spot], B2043, Table1[Player], C2043, Table1[Last5_Flag], D2043)</f>
        <v>7</v>
      </c>
    </row>
    <row r="2044" spans="1:5" x14ac:dyDescent="0.2">
      <c r="A2044" t="str">
        <v>Point Park</v>
      </c>
      <c r="B2044">
        <v>6</v>
      </c>
      <c r="C2044" t="str">
        <v>E.Henry</v>
      </c>
      <c r="D2044">
        <v>0</v>
      </c>
      <c r="E2044">
        <f>COUNTIFS(Table1[Team], A2044, Table1[Batting_Spot], B2044, Table1[Player], C2044, Table1[Last5_Flag], D2044)</f>
        <v>7</v>
      </c>
    </row>
    <row r="2045" spans="1:5" x14ac:dyDescent="0.2">
      <c r="A2045" t="str">
        <v>Point Park</v>
      </c>
      <c r="B2045">
        <v>7</v>
      </c>
      <c r="C2045" t="str">
        <v>S.Cope</v>
      </c>
      <c r="D2045">
        <v>0</v>
      </c>
      <c r="E2045">
        <f>COUNTIFS(Table1[Team], A2045, Table1[Batting_Spot], B2045, Table1[Player], C2045, Table1[Last5_Flag], D2045)</f>
        <v>3</v>
      </c>
    </row>
    <row r="2046" spans="1:5" x14ac:dyDescent="0.2">
      <c r="A2046" t="str">
        <v>Point Park</v>
      </c>
      <c r="B2046">
        <v>8</v>
      </c>
      <c r="C2046" t="str">
        <v>G.Labrie</v>
      </c>
      <c r="D2046">
        <v>0</v>
      </c>
      <c r="E2046">
        <f>COUNTIFS(Table1[Team], A2046, Table1[Batting_Spot], B2046, Table1[Player], C2046, Table1[Last5_Flag], D2046)</f>
        <v>6</v>
      </c>
    </row>
    <row r="2047" spans="1:5" x14ac:dyDescent="0.2">
      <c r="A2047" t="str">
        <v>Point Park</v>
      </c>
      <c r="B2047">
        <v>9</v>
      </c>
      <c r="C2047" t="str">
        <v>K.Fabiano</v>
      </c>
      <c r="D2047">
        <v>0</v>
      </c>
      <c r="E2047">
        <f>COUNTIFS(Table1[Team], A2047, Table1[Batting_Spot], B2047, Table1[Player], C2047, Table1[Last5_Flag], D2047)</f>
        <v>9</v>
      </c>
    </row>
    <row r="2048" spans="1:5" x14ac:dyDescent="0.2">
      <c r="A2048" t="str">
        <v>Point Park</v>
      </c>
      <c r="B2048">
        <v>0</v>
      </c>
      <c r="C2048" t="str">
        <v>J.Johnson</v>
      </c>
      <c r="D2048">
        <v>0</v>
      </c>
      <c r="E2048">
        <f>COUNTIFS(Table1[Team], A2048, Table1[Batting_Spot], B2048, Table1[Player], C2048, Table1[Last5_Flag], D2048)</f>
        <v>0</v>
      </c>
    </row>
    <row r="2049" spans="1:5" x14ac:dyDescent="0.2">
      <c r="A2049" t="str">
        <v>Wheeling</v>
      </c>
      <c r="B2049">
        <v>1</v>
      </c>
      <c r="C2049" t="str">
        <v>A.Kresak</v>
      </c>
      <c r="D2049">
        <v>0</v>
      </c>
      <c r="E2049">
        <f>COUNTIFS(Table1[Team], A2049, Table1[Batting_Spot], B2049, Table1[Player], C2049, Table1[Last5_Flag], D2049)</f>
        <v>2</v>
      </c>
    </row>
    <row r="2050" spans="1:5" x14ac:dyDescent="0.2">
      <c r="A2050" t="str">
        <v>Wheeling</v>
      </c>
      <c r="B2050">
        <v>2</v>
      </c>
      <c r="C2050" t="str">
        <v>K.Warrix</v>
      </c>
      <c r="D2050">
        <v>0</v>
      </c>
      <c r="E2050">
        <f>COUNTIFS(Table1[Team], A2050, Table1[Batting_Spot], B2050, Table1[Player], C2050, Table1[Last5_Flag], D2050)</f>
        <v>7</v>
      </c>
    </row>
    <row r="2051" spans="1:5" x14ac:dyDescent="0.2">
      <c r="A2051" t="str">
        <v>Wheeling</v>
      </c>
      <c r="B2051">
        <v>3</v>
      </c>
      <c r="C2051" t="str">
        <v>M.Burns</v>
      </c>
      <c r="D2051">
        <v>0</v>
      </c>
      <c r="E2051">
        <f>COUNTIFS(Table1[Team], A2051, Table1[Batting_Spot], B2051, Table1[Player], C2051, Table1[Last5_Flag], D2051)</f>
        <v>11</v>
      </c>
    </row>
    <row r="2052" spans="1:5" x14ac:dyDescent="0.2">
      <c r="A2052" t="str">
        <v>Wheeling</v>
      </c>
      <c r="B2052">
        <v>4</v>
      </c>
      <c r="C2052" t="str">
        <v>M.Clark</v>
      </c>
      <c r="D2052">
        <v>0</v>
      </c>
      <c r="E2052">
        <f>COUNTIFS(Table1[Team], A2052, Table1[Batting_Spot], B2052, Table1[Player], C2052, Table1[Last5_Flag], D2052)</f>
        <v>6</v>
      </c>
    </row>
    <row r="2053" spans="1:5" x14ac:dyDescent="0.2">
      <c r="A2053" t="str">
        <v>Wheeling</v>
      </c>
      <c r="B2053">
        <v>0</v>
      </c>
      <c r="C2053" t="str">
        <v>M.Holp</v>
      </c>
      <c r="D2053">
        <v>0</v>
      </c>
      <c r="E2053">
        <f>COUNTIFS(Table1[Team], A2053, Table1[Batting_Spot], B2053, Table1[Player], C2053, Table1[Last5_Flag], D2053)</f>
        <v>0</v>
      </c>
    </row>
    <row r="2054" spans="1:5" x14ac:dyDescent="0.2">
      <c r="A2054" t="str">
        <v>Wheeling</v>
      </c>
      <c r="B2054">
        <v>5</v>
      </c>
      <c r="C2054" t="str">
        <v>D.Carrillo</v>
      </c>
      <c r="D2054">
        <v>0</v>
      </c>
      <c r="E2054">
        <f>COUNTIFS(Table1[Team], A2054, Table1[Batting_Spot], B2054, Table1[Player], C2054, Table1[Last5_Flag], D2054)</f>
        <v>10</v>
      </c>
    </row>
    <row r="2055" spans="1:5" x14ac:dyDescent="0.2">
      <c r="A2055" t="str">
        <v>Wheeling</v>
      </c>
      <c r="B2055">
        <v>6</v>
      </c>
      <c r="C2055" t="str">
        <v>T.Taufahema</v>
      </c>
      <c r="D2055">
        <v>0</v>
      </c>
      <c r="E2055">
        <f>COUNTIFS(Table1[Team], A2055, Table1[Batting_Spot], B2055, Table1[Player], C2055, Table1[Last5_Flag], D2055)</f>
        <v>5</v>
      </c>
    </row>
    <row r="2056" spans="1:5" x14ac:dyDescent="0.2">
      <c r="A2056" t="str">
        <v>Wheeling</v>
      </c>
      <c r="B2056">
        <v>7</v>
      </c>
      <c r="C2056" t="str">
        <v>G.Mummery</v>
      </c>
      <c r="D2056">
        <v>0</v>
      </c>
      <c r="E2056">
        <f>COUNTIFS(Table1[Team], A2056, Table1[Batting_Spot], B2056, Table1[Player], C2056, Table1[Last5_Flag], D2056)</f>
        <v>3</v>
      </c>
    </row>
    <row r="2057" spans="1:5" x14ac:dyDescent="0.2">
      <c r="A2057" t="str">
        <v>Wheeling</v>
      </c>
      <c r="B2057">
        <v>8</v>
      </c>
      <c r="C2057" t="str">
        <v>E.Troxel</v>
      </c>
      <c r="D2057">
        <v>0</v>
      </c>
      <c r="E2057">
        <f>COUNTIFS(Table1[Team], A2057, Table1[Batting_Spot], B2057, Table1[Player], C2057, Table1[Last5_Flag], D2057)</f>
        <v>2</v>
      </c>
    </row>
    <row r="2058" spans="1:5" x14ac:dyDescent="0.2">
      <c r="A2058" t="str">
        <v>Wheeling</v>
      </c>
      <c r="B2058">
        <v>9</v>
      </c>
      <c r="C2058" t="str">
        <v>M.Harrison</v>
      </c>
      <c r="D2058">
        <v>0</v>
      </c>
      <c r="E2058">
        <f>COUNTIFS(Table1[Team], A2058, Table1[Batting_Spot], B2058, Table1[Player], C2058, Table1[Last5_Flag], D2058)</f>
        <v>1</v>
      </c>
    </row>
    <row r="2059" spans="1:5" x14ac:dyDescent="0.2">
      <c r="A2059" t="str">
        <v>Wheeling</v>
      </c>
      <c r="B2059">
        <v>1</v>
      </c>
      <c r="C2059" t="str">
        <v>A.Kresak</v>
      </c>
      <c r="D2059">
        <v>0</v>
      </c>
      <c r="E2059">
        <f>COUNTIFS(Table1[Team], A2059, Table1[Batting_Spot], B2059, Table1[Player], C2059, Table1[Last5_Flag], D2059)</f>
        <v>2</v>
      </c>
    </row>
    <row r="2060" spans="1:5" x14ac:dyDescent="0.2">
      <c r="A2060" t="str">
        <v>Wheeling</v>
      </c>
      <c r="B2060">
        <v>2</v>
      </c>
      <c r="C2060" t="str">
        <v>K.Warrix</v>
      </c>
      <c r="D2060">
        <v>0</v>
      </c>
      <c r="E2060">
        <f>COUNTIFS(Table1[Team], A2060, Table1[Batting_Spot], B2060, Table1[Player], C2060, Table1[Last5_Flag], D2060)</f>
        <v>7</v>
      </c>
    </row>
    <row r="2061" spans="1:5" x14ac:dyDescent="0.2">
      <c r="A2061" t="str">
        <v>Wheeling</v>
      </c>
      <c r="B2061">
        <v>3</v>
      </c>
      <c r="C2061" t="str">
        <v>M.Burns</v>
      </c>
      <c r="D2061">
        <v>0</v>
      </c>
      <c r="E2061">
        <f>COUNTIFS(Table1[Team], A2061, Table1[Batting_Spot], B2061, Table1[Player], C2061, Table1[Last5_Flag], D2061)</f>
        <v>11</v>
      </c>
    </row>
    <row r="2062" spans="1:5" x14ac:dyDescent="0.2">
      <c r="A2062" t="str">
        <v>Wheeling</v>
      </c>
      <c r="B2062">
        <v>4</v>
      </c>
      <c r="C2062" t="str">
        <v>B.Sanders</v>
      </c>
      <c r="D2062">
        <v>0</v>
      </c>
      <c r="E2062">
        <f>COUNTIFS(Table1[Team], A2062, Table1[Batting_Spot], B2062, Table1[Player], C2062, Table1[Last5_Flag], D2062)</f>
        <v>7</v>
      </c>
    </row>
    <row r="2063" spans="1:5" x14ac:dyDescent="0.2">
      <c r="A2063" t="str">
        <v>Wheeling</v>
      </c>
      <c r="B2063">
        <v>5</v>
      </c>
      <c r="C2063" t="str">
        <v>G.Mummery</v>
      </c>
      <c r="D2063">
        <v>0</v>
      </c>
      <c r="E2063">
        <f>COUNTIFS(Table1[Team], A2063, Table1[Batting_Spot], B2063, Table1[Player], C2063, Table1[Last5_Flag], D2063)</f>
        <v>3</v>
      </c>
    </row>
    <row r="2064" spans="1:5" x14ac:dyDescent="0.2">
      <c r="A2064" t="str">
        <v>Wheeling</v>
      </c>
      <c r="B2064">
        <v>5</v>
      </c>
      <c r="C2064" t="str">
        <v>D.Carrillo</v>
      </c>
      <c r="D2064">
        <v>0</v>
      </c>
      <c r="E2064">
        <f>COUNTIFS(Table1[Team], A2064, Table1[Batting_Spot], B2064, Table1[Player], C2064, Table1[Last5_Flag], D2064)</f>
        <v>10</v>
      </c>
    </row>
    <row r="2065" spans="1:5" x14ac:dyDescent="0.2">
      <c r="A2065" t="str">
        <v>Wheeling</v>
      </c>
      <c r="B2065">
        <v>6</v>
      </c>
      <c r="C2065" t="str">
        <v>P.Villarreal</v>
      </c>
      <c r="D2065">
        <v>0</v>
      </c>
      <c r="E2065">
        <f>COUNTIFS(Table1[Team], A2065, Table1[Batting_Spot], B2065, Table1[Player], C2065, Table1[Last5_Flag], D2065)</f>
        <v>3</v>
      </c>
    </row>
    <row r="2066" spans="1:5" x14ac:dyDescent="0.2">
      <c r="A2066" t="str">
        <v>Wheeling</v>
      </c>
      <c r="B2066">
        <v>6</v>
      </c>
      <c r="C2066" t="str">
        <v>M.Harrison</v>
      </c>
      <c r="D2066">
        <v>0</v>
      </c>
      <c r="E2066">
        <f>COUNTIFS(Table1[Team], A2066, Table1[Batting_Spot], B2066, Table1[Player], C2066, Table1[Last5_Flag], D2066)</f>
        <v>3</v>
      </c>
    </row>
    <row r="2067" spans="1:5" x14ac:dyDescent="0.2">
      <c r="A2067" t="str">
        <v>Wheeling</v>
      </c>
      <c r="B2067">
        <v>7</v>
      </c>
      <c r="C2067" t="str">
        <v>E.Blackie</v>
      </c>
      <c r="D2067">
        <v>0</v>
      </c>
      <c r="E2067">
        <f>COUNTIFS(Table1[Team], A2067, Table1[Batting_Spot], B2067, Table1[Player], C2067, Table1[Last5_Flag], D2067)</f>
        <v>2</v>
      </c>
    </row>
    <row r="2068" spans="1:5" x14ac:dyDescent="0.2">
      <c r="A2068" t="str">
        <v>Wheeling</v>
      </c>
      <c r="B2068">
        <v>8</v>
      </c>
      <c r="C2068" t="str">
        <v>E.Troxel</v>
      </c>
      <c r="D2068">
        <v>0</v>
      </c>
      <c r="E2068">
        <f>COUNTIFS(Table1[Team], A2068, Table1[Batting_Spot], B2068, Table1[Player], C2068, Table1[Last5_Flag], D2068)</f>
        <v>2</v>
      </c>
    </row>
    <row r="2069" spans="1:5" x14ac:dyDescent="0.2">
      <c r="A2069" t="str">
        <v>Wheeling</v>
      </c>
      <c r="B2069">
        <v>9</v>
      </c>
      <c r="C2069" t="str">
        <v>M.Holp</v>
      </c>
      <c r="D2069">
        <v>0</v>
      </c>
      <c r="E2069">
        <f>COUNTIFS(Table1[Team], A2069, Table1[Batting_Spot], B2069, Table1[Player], C2069, Table1[Last5_Flag], D2069)</f>
        <v>13</v>
      </c>
    </row>
    <row r="2070" spans="1:5" x14ac:dyDescent="0.2">
      <c r="A2070" t="str">
        <v>Wheeling</v>
      </c>
      <c r="B2070">
        <v>0</v>
      </c>
      <c r="C2070" t="str">
        <v>R.Peters</v>
      </c>
      <c r="D2070">
        <v>0</v>
      </c>
      <c r="E2070">
        <f>COUNTIFS(Table1[Team], A2070, Table1[Batting_Spot], B2070, Table1[Player], C2070, Table1[Last5_Flag], D2070)</f>
        <v>0</v>
      </c>
    </row>
    <row r="2071" spans="1:5" x14ac:dyDescent="0.2">
      <c r="A2071" t="str">
        <v>Wheeling</v>
      </c>
      <c r="B2071">
        <v>0</v>
      </c>
      <c r="C2071" t="str">
        <v>T.Walsh</v>
      </c>
      <c r="D2071">
        <v>0</v>
      </c>
      <c r="E2071">
        <f>COUNTIFS(Table1[Team], A2071, Table1[Batting_Spot], B2071, Table1[Player], C2071, Table1[Last5_Flag], D2071)</f>
        <v>0</v>
      </c>
    </row>
    <row r="2072" spans="1:5" x14ac:dyDescent="0.2">
      <c r="A2072" t="str">
        <v>Wheeling</v>
      </c>
      <c r="B2072">
        <v>0</v>
      </c>
      <c r="C2072" t="str">
        <v>K.Shields</v>
      </c>
      <c r="D2072">
        <v>0</v>
      </c>
      <c r="E2072">
        <f>COUNTIFS(Table1[Team], A2072, Table1[Batting_Spot], B2072, Table1[Player], C2072, Table1[Last5_Flag], D2072)</f>
        <v>0</v>
      </c>
    </row>
    <row r="2073" spans="1:5" x14ac:dyDescent="0.2">
      <c r="A2073" t="str">
        <v>D&amp;E</v>
      </c>
      <c r="B2073">
        <v>1</v>
      </c>
      <c r="C2073" t="str">
        <v>A.Haynes</v>
      </c>
      <c r="D2073">
        <v>0</v>
      </c>
      <c r="E2073">
        <f>COUNTIFS(Table1[Team], A2073, Table1[Batting_Spot], B2073, Table1[Player], C2073, Table1[Last5_Flag], D2073)</f>
        <v>13</v>
      </c>
    </row>
    <row r="2074" spans="1:5" x14ac:dyDescent="0.2">
      <c r="A2074" t="str">
        <v>D&amp;E</v>
      </c>
      <c r="B2074">
        <v>2</v>
      </c>
      <c r="C2074" t="str">
        <v>G.Wessling</v>
      </c>
      <c r="D2074">
        <v>0</v>
      </c>
      <c r="E2074">
        <f>COUNTIFS(Table1[Team], A2074, Table1[Batting_Spot], B2074, Table1[Player], C2074, Table1[Last5_Flag], D2074)</f>
        <v>9</v>
      </c>
    </row>
    <row r="2075" spans="1:5" x14ac:dyDescent="0.2">
      <c r="A2075" t="str">
        <v>D&amp;E</v>
      </c>
      <c r="B2075">
        <v>3</v>
      </c>
      <c r="C2075" t="str">
        <v>A.Higgins</v>
      </c>
      <c r="D2075">
        <v>0</v>
      </c>
      <c r="E2075">
        <f>COUNTIFS(Table1[Team], A2075, Table1[Batting_Spot], B2075, Table1[Player], C2075, Table1[Last5_Flag], D2075)</f>
        <v>4</v>
      </c>
    </row>
    <row r="2076" spans="1:5" x14ac:dyDescent="0.2">
      <c r="A2076" t="str">
        <v>D&amp;E</v>
      </c>
      <c r="B2076">
        <v>4</v>
      </c>
      <c r="C2076" t="str">
        <v>A.Zapach</v>
      </c>
      <c r="D2076">
        <v>0</v>
      </c>
      <c r="E2076">
        <f>COUNTIFS(Table1[Team], A2076, Table1[Batting_Spot], B2076, Table1[Player], C2076, Table1[Last5_Flag], D2076)</f>
        <v>4</v>
      </c>
    </row>
    <row r="2077" spans="1:5" x14ac:dyDescent="0.2">
      <c r="A2077" t="str">
        <v>D&amp;E</v>
      </c>
      <c r="B2077">
        <v>5</v>
      </c>
      <c r="C2077" t="str">
        <v>T.Fleming</v>
      </c>
      <c r="D2077">
        <v>0</v>
      </c>
      <c r="E2077">
        <f>COUNTIFS(Table1[Team], A2077, Table1[Batting_Spot], B2077, Table1[Player], C2077, Table1[Last5_Flag], D2077)</f>
        <v>10</v>
      </c>
    </row>
    <row r="2078" spans="1:5" x14ac:dyDescent="0.2">
      <c r="A2078" t="str">
        <v>D&amp;E</v>
      </c>
      <c r="B2078">
        <v>6</v>
      </c>
      <c r="C2078" t="str">
        <v>M.Henkle</v>
      </c>
      <c r="D2078">
        <v>0</v>
      </c>
      <c r="E2078">
        <f>COUNTIFS(Table1[Team], A2078, Table1[Batting_Spot], B2078, Table1[Player], C2078, Table1[Last5_Flag], D2078)</f>
        <v>9</v>
      </c>
    </row>
    <row r="2079" spans="1:5" x14ac:dyDescent="0.2">
      <c r="A2079" t="str">
        <v>D&amp;E</v>
      </c>
      <c r="B2079">
        <v>7</v>
      </c>
      <c r="C2079" t="str">
        <v>M.Ledesma</v>
      </c>
      <c r="D2079">
        <v>0</v>
      </c>
      <c r="E2079">
        <f>COUNTIFS(Table1[Team], A2079, Table1[Batting_Spot], B2079, Table1[Player], C2079, Table1[Last5_Flag], D2079)</f>
        <v>4</v>
      </c>
    </row>
    <row r="2080" spans="1:5" x14ac:dyDescent="0.2">
      <c r="A2080" t="str">
        <v>D&amp;E</v>
      </c>
      <c r="B2080">
        <v>8</v>
      </c>
      <c r="C2080" t="str">
        <v>A.Belcher</v>
      </c>
      <c r="D2080">
        <v>0</v>
      </c>
      <c r="E2080">
        <f>COUNTIFS(Table1[Team], A2080, Table1[Batting_Spot], B2080, Table1[Player], C2080, Table1[Last5_Flag], D2080)</f>
        <v>4</v>
      </c>
    </row>
    <row r="2081" spans="1:5" x14ac:dyDescent="0.2">
      <c r="A2081" t="str">
        <v>D&amp;E</v>
      </c>
      <c r="B2081">
        <v>9</v>
      </c>
      <c r="C2081" t="str">
        <v>M.Smith</v>
      </c>
      <c r="D2081">
        <v>0</v>
      </c>
      <c r="E2081">
        <f>COUNTIFS(Table1[Team], A2081, Table1[Batting_Spot], B2081, Table1[Player], C2081, Table1[Last5_Flag], D2081)</f>
        <v>12</v>
      </c>
    </row>
    <row r="2082" spans="1:5" x14ac:dyDescent="0.2">
      <c r="A2082" t="str">
        <v>D&amp;E</v>
      </c>
      <c r="B2082">
        <v>0</v>
      </c>
      <c r="C2082" t="str">
        <v>S.Kneeland</v>
      </c>
      <c r="D2082">
        <v>0</v>
      </c>
      <c r="E2082">
        <f>COUNTIFS(Table1[Team], A2082, Table1[Batting_Spot], B2082, Table1[Player], C2082, Table1[Last5_Flag], D2082)</f>
        <v>0</v>
      </c>
    </row>
    <row r="2083" spans="1:5" x14ac:dyDescent="0.2">
      <c r="A2083" t="str">
        <v>Glenville</v>
      </c>
      <c r="B2083">
        <v>1</v>
      </c>
      <c r="C2083" t="str">
        <v>Z.Seda</v>
      </c>
      <c r="D2083">
        <v>0</v>
      </c>
      <c r="E2083">
        <f>COUNTIFS(Table1[Team], A2083, Table1[Batting_Spot], B2083, Table1[Player], C2083, Table1[Last5_Flag], D2083)</f>
        <v>15</v>
      </c>
    </row>
    <row r="2084" spans="1:5" x14ac:dyDescent="0.2">
      <c r="A2084" t="str">
        <v>Glenville</v>
      </c>
      <c r="B2084">
        <v>1</v>
      </c>
      <c r="C2084" t="str">
        <v>A.Hicks</v>
      </c>
      <c r="D2084">
        <v>0</v>
      </c>
      <c r="E2084">
        <f>COUNTIFS(Table1[Team], A2084, Table1[Batting_Spot], B2084, Table1[Player], C2084, Table1[Last5_Flag], D2084)</f>
        <v>1</v>
      </c>
    </row>
    <row r="2085" spans="1:5" x14ac:dyDescent="0.2">
      <c r="A2085" t="str">
        <v>Glenville</v>
      </c>
      <c r="B2085">
        <v>2</v>
      </c>
      <c r="C2085" t="str">
        <v>S.McDaniels</v>
      </c>
      <c r="D2085">
        <v>0</v>
      </c>
      <c r="E2085">
        <f>COUNTIFS(Table1[Team], A2085, Table1[Batting_Spot], B2085, Table1[Player], C2085, Table1[Last5_Flag], D2085)</f>
        <v>22</v>
      </c>
    </row>
    <row r="2086" spans="1:5" x14ac:dyDescent="0.2">
      <c r="A2086" t="str">
        <v>Glenville</v>
      </c>
      <c r="B2086">
        <v>3</v>
      </c>
      <c r="C2086" t="str">
        <v>D.Warnick</v>
      </c>
      <c r="D2086">
        <v>0</v>
      </c>
      <c r="E2086">
        <f>COUNTIFS(Table1[Team], A2086, Table1[Batting_Spot], B2086, Table1[Player], C2086, Table1[Last5_Flag], D2086)</f>
        <v>17</v>
      </c>
    </row>
    <row r="2087" spans="1:5" x14ac:dyDescent="0.2">
      <c r="A2087" t="str">
        <v>Glenville</v>
      </c>
      <c r="B2087">
        <v>4</v>
      </c>
      <c r="C2087" t="str">
        <v>K.Goodman</v>
      </c>
      <c r="D2087">
        <v>0</v>
      </c>
      <c r="E2087">
        <f>COUNTIFS(Table1[Team], A2087, Table1[Batting_Spot], B2087, Table1[Player], C2087, Table1[Last5_Flag], D2087)</f>
        <v>3</v>
      </c>
    </row>
    <row r="2088" spans="1:5" x14ac:dyDescent="0.2">
      <c r="A2088" t="str">
        <v>Glenville</v>
      </c>
      <c r="B2088">
        <v>5</v>
      </c>
      <c r="C2088" t="str">
        <v>H.Howe</v>
      </c>
      <c r="D2088">
        <v>0</v>
      </c>
      <c r="E2088">
        <f>COUNTIFS(Table1[Team], A2088, Table1[Batting_Spot], B2088, Table1[Player], C2088, Table1[Last5_Flag], D2088)</f>
        <v>14</v>
      </c>
    </row>
    <row r="2089" spans="1:5" x14ac:dyDescent="0.2">
      <c r="A2089" t="str">
        <v>Glenville</v>
      </c>
      <c r="B2089">
        <v>6</v>
      </c>
      <c r="C2089" t="str">
        <v>E.Nolan</v>
      </c>
      <c r="D2089">
        <v>0</v>
      </c>
      <c r="E2089">
        <f>COUNTIFS(Table1[Team], A2089, Table1[Batting_Spot], B2089, Table1[Player], C2089, Table1[Last5_Flag], D2089)</f>
        <v>16</v>
      </c>
    </row>
    <row r="2090" spans="1:5" x14ac:dyDescent="0.2">
      <c r="A2090" t="str">
        <v>Glenville</v>
      </c>
      <c r="B2090">
        <v>6</v>
      </c>
      <c r="C2090" t="str">
        <v>E.Lilly</v>
      </c>
      <c r="D2090">
        <v>0</v>
      </c>
      <c r="E2090">
        <f>COUNTIFS(Table1[Team], A2090, Table1[Batting_Spot], B2090, Table1[Player], C2090, Table1[Last5_Flag], D2090)</f>
        <v>1</v>
      </c>
    </row>
    <row r="2091" spans="1:5" x14ac:dyDescent="0.2">
      <c r="A2091" t="str">
        <v>Glenville</v>
      </c>
      <c r="B2091">
        <v>7</v>
      </c>
      <c r="C2091" t="str">
        <v>A.Howard</v>
      </c>
      <c r="D2091">
        <v>0</v>
      </c>
      <c r="E2091">
        <f>COUNTIFS(Table1[Team], A2091, Table1[Batting_Spot], B2091, Table1[Player], C2091, Table1[Last5_Flag], D2091)</f>
        <v>7</v>
      </c>
    </row>
    <row r="2092" spans="1:5" x14ac:dyDescent="0.2">
      <c r="A2092" t="str">
        <v>Glenville</v>
      </c>
      <c r="B2092">
        <v>7</v>
      </c>
      <c r="C2092" t="str">
        <v>R.Hensel</v>
      </c>
      <c r="D2092">
        <v>0</v>
      </c>
      <c r="E2092">
        <f>COUNTIFS(Table1[Team], A2092, Table1[Batting_Spot], B2092, Table1[Player], C2092, Table1[Last5_Flag], D2092)</f>
        <v>1</v>
      </c>
    </row>
    <row r="2093" spans="1:5" x14ac:dyDescent="0.2">
      <c r="A2093" t="str">
        <v>Glenville</v>
      </c>
      <c r="B2093">
        <v>8</v>
      </c>
      <c r="C2093" t="str">
        <v>E.McLean</v>
      </c>
      <c r="D2093">
        <v>0</v>
      </c>
      <c r="E2093">
        <f>COUNTIFS(Table1[Team], A2093, Table1[Batting_Spot], B2093, Table1[Player], C2093, Table1[Last5_Flag], D2093)</f>
        <v>19</v>
      </c>
    </row>
    <row r="2094" spans="1:5" x14ac:dyDescent="0.2">
      <c r="A2094" t="str">
        <v>Glenville</v>
      </c>
      <c r="B2094">
        <v>9</v>
      </c>
      <c r="C2094" t="str">
        <v>L.Burns</v>
      </c>
      <c r="D2094">
        <v>0</v>
      </c>
      <c r="E2094">
        <f>COUNTIFS(Table1[Team], A2094, Table1[Batting_Spot], B2094, Table1[Player], C2094, Table1[Last5_Flag], D2094)</f>
        <v>18</v>
      </c>
    </row>
    <row r="2095" spans="1:5" x14ac:dyDescent="0.2">
      <c r="A2095" t="str">
        <v>Glenville</v>
      </c>
      <c r="B2095">
        <v>9</v>
      </c>
      <c r="C2095" t="str">
        <v>A.Hypes</v>
      </c>
      <c r="D2095">
        <v>0</v>
      </c>
      <c r="E2095">
        <f>COUNTIFS(Table1[Team], A2095, Table1[Batting_Spot], B2095, Table1[Player], C2095, Table1[Last5_Flag], D2095)</f>
        <v>4</v>
      </c>
    </row>
    <row r="2096" spans="1:5" x14ac:dyDescent="0.2">
      <c r="A2096" t="str">
        <v>Glenville</v>
      </c>
      <c r="B2096">
        <v>0</v>
      </c>
      <c r="C2096" t="str">
        <v>Ky.Burdick</v>
      </c>
      <c r="D2096">
        <v>0</v>
      </c>
      <c r="E2096">
        <f>COUNTIFS(Table1[Team], A2096, Table1[Batting_Spot], B2096, Table1[Player], C2096, Table1[Last5_Flag], D2096)</f>
        <v>0</v>
      </c>
    </row>
    <row r="2097" spans="1:5" x14ac:dyDescent="0.2">
      <c r="A2097" t="str">
        <v>Glenville</v>
      </c>
      <c r="B2097">
        <v>0</v>
      </c>
      <c r="C2097" t="str">
        <v>M.Stump</v>
      </c>
      <c r="D2097">
        <v>0</v>
      </c>
      <c r="E2097">
        <f>COUNTIFS(Table1[Team], A2097, Table1[Batting_Spot], B2097, Table1[Player], C2097, Table1[Last5_Flag], D2097)</f>
        <v>0</v>
      </c>
    </row>
    <row r="2098" spans="1:5" x14ac:dyDescent="0.2">
      <c r="A2098" t="str">
        <v>UC</v>
      </c>
      <c r="B2098">
        <v>1</v>
      </c>
      <c r="C2098" t="str">
        <v>E.Zucchero</v>
      </c>
      <c r="D2098">
        <v>0</v>
      </c>
      <c r="E2098">
        <f>COUNTIFS(Table1[Team], A2098, Table1[Batting_Spot], B2098, Table1[Player], C2098, Table1[Last5_Flag], D2098)</f>
        <v>27</v>
      </c>
    </row>
    <row r="2099" spans="1:5" x14ac:dyDescent="0.2">
      <c r="A2099" t="str">
        <v>UC</v>
      </c>
      <c r="B2099">
        <v>2</v>
      </c>
      <c r="C2099" t="str">
        <v>T.Hodson</v>
      </c>
      <c r="D2099">
        <v>0</v>
      </c>
      <c r="E2099">
        <f>COUNTIFS(Table1[Team], A2099, Table1[Batting_Spot], B2099, Table1[Player], C2099, Table1[Last5_Flag], D2099)</f>
        <v>10</v>
      </c>
    </row>
    <row r="2100" spans="1:5" x14ac:dyDescent="0.2">
      <c r="A2100" t="str">
        <v>UC</v>
      </c>
      <c r="B2100">
        <v>3</v>
      </c>
      <c r="C2100" t="str">
        <v>C.Masters</v>
      </c>
      <c r="D2100">
        <v>0</v>
      </c>
      <c r="E2100">
        <f>COUNTIFS(Table1[Team], A2100, Table1[Batting_Spot], B2100, Table1[Player], C2100, Table1[Last5_Flag], D2100)</f>
        <v>8</v>
      </c>
    </row>
    <row r="2101" spans="1:5" x14ac:dyDescent="0.2">
      <c r="A2101" t="str">
        <v>UC</v>
      </c>
      <c r="B2101">
        <v>4</v>
      </c>
      <c r="C2101" t="str">
        <v>K.Moran</v>
      </c>
      <c r="D2101">
        <v>0</v>
      </c>
      <c r="E2101">
        <f>COUNTIFS(Table1[Team], A2101, Table1[Batting_Spot], B2101, Table1[Player], C2101, Table1[Last5_Flag], D2101)</f>
        <v>6</v>
      </c>
    </row>
    <row r="2102" spans="1:5" x14ac:dyDescent="0.2">
      <c r="A2102" t="str">
        <v>UC</v>
      </c>
      <c r="B2102">
        <v>5</v>
      </c>
      <c r="C2102" t="str">
        <v>C.Dunn</v>
      </c>
      <c r="D2102">
        <v>0</v>
      </c>
      <c r="E2102">
        <f>COUNTIFS(Table1[Team], A2102, Table1[Batting_Spot], B2102, Table1[Player], C2102, Table1[Last5_Flag], D2102)</f>
        <v>6</v>
      </c>
    </row>
    <row r="2103" spans="1:5" x14ac:dyDescent="0.2">
      <c r="A2103" t="str">
        <v>UC</v>
      </c>
      <c r="B2103">
        <v>5</v>
      </c>
      <c r="C2103" t="str">
        <v>R.Wood</v>
      </c>
      <c r="D2103">
        <v>0</v>
      </c>
      <c r="E2103">
        <f>COUNTIFS(Table1[Team], A2103, Table1[Batting_Spot], B2103, Table1[Player], C2103, Table1[Last5_Flag], D2103)</f>
        <v>3</v>
      </c>
    </row>
    <row r="2104" spans="1:5" x14ac:dyDescent="0.2">
      <c r="A2104" t="str">
        <v>UC</v>
      </c>
      <c r="B2104">
        <v>6</v>
      </c>
      <c r="C2104" t="str">
        <v>A.Espinoza</v>
      </c>
      <c r="D2104">
        <v>0</v>
      </c>
      <c r="E2104">
        <f>COUNTIFS(Table1[Team], A2104, Table1[Batting_Spot], B2104, Table1[Player], C2104, Table1[Last5_Flag], D2104)</f>
        <v>5</v>
      </c>
    </row>
    <row r="2105" spans="1:5" x14ac:dyDescent="0.2">
      <c r="A2105" t="str">
        <v>UC</v>
      </c>
      <c r="B2105">
        <v>7</v>
      </c>
      <c r="C2105" t="str">
        <v>K.Serra</v>
      </c>
      <c r="D2105">
        <v>0</v>
      </c>
      <c r="E2105">
        <f>COUNTIFS(Table1[Team], A2105, Table1[Batting_Spot], B2105, Table1[Player], C2105, Table1[Last5_Flag], D2105)</f>
        <v>2</v>
      </c>
    </row>
    <row r="2106" spans="1:5" x14ac:dyDescent="0.2">
      <c r="A2106" t="str">
        <v>UC</v>
      </c>
      <c r="B2106">
        <v>8</v>
      </c>
      <c r="C2106" t="str">
        <v>M.Hataway</v>
      </c>
      <c r="D2106">
        <v>0</v>
      </c>
      <c r="E2106">
        <f>COUNTIFS(Table1[Team], A2106, Table1[Batting_Spot], B2106, Table1[Player], C2106, Table1[Last5_Flag], D2106)</f>
        <v>10</v>
      </c>
    </row>
    <row r="2107" spans="1:5" x14ac:dyDescent="0.2">
      <c r="A2107" t="str">
        <v>UC</v>
      </c>
      <c r="B2107">
        <v>9</v>
      </c>
      <c r="C2107" t="str">
        <v>E.Smith</v>
      </c>
      <c r="D2107">
        <v>0</v>
      </c>
      <c r="E2107">
        <f>COUNTIFS(Table1[Team], A2107, Table1[Batting_Spot], B2107, Table1[Player], C2107, Table1[Last5_Flag], D2107)</f>
        <v>9</v>
      </c>
    </row>
    <row r="2108" spans="1:5" x14ac:dyDescent="0.2">
      <c r="A2108" t="str">
        <v>UC</v>
      </c>
      <c r="B2108">
        <v>0</v>
      </c>
      <c r="C2108" t="str">
        <v>A.Mass</v>
      </c>
      <c r="D2108">
        <v>0</v>
      </c>
      <c r="E2108">
        <f>COUNTIFS(Table1[Team], A2108, Table1[Batting_Spot], B2108, Table1[Player], C2108, Table1[Last5_Flag], D2108)</f>
        <v>0</v>
      </c>
    </row>
    <row r="2109" spans="1:5" x14ac:dyDescent="0.2">
      <c r="A2109" t="str">
        <v>West Lib</v>
      </c>
      <c r="B2109">
        <v>1</v>
      </c>
      <c r="C2109" t="str">
        <v>R.Mangold</v>
      </c>
      <c r="D2109">
        <v>0</v>
      </c>
      <c r="E2109">
        <f>COUNTIFS(Table1[Team], A2109, Table1[Batting_Spot], B2109, Table1[Player], C2109, Table1[Last5_Flag], D2109)</f>
        <v>6</v>
      </c>
    </row>
    <row r="2110" spans="1:5" x14ac:dyDescent="0.2">
      <c r="A2110" t="str">
        <v>West Lib</v>
      </c>
      <c r="B2110">
        <v>0</v>
      </c>
      <c r="C2110" t="str">
        <v>D.Deitrick</v>
      </c>
      <c r="D2110">
        <v>0</v>
      </c>
      <c r="E2110">
        <f>COUNTIFS(Table1[Team], A2110, Table1[Batting_Spot], B2110, Table1[Player], C2110, Table1[Last5_Flag], D2110)</f>
        <v>0</v>
      </c>
    </row>
    <row r="2111" spans="1:5" x14ac:dyDescent="0.2">
      <c r="A2111" t="str">
        <v>West Lib</v>
      </c>
      <c r="B2111">
        <v>2</v>
      </c>
      <c r="C2111" t="str">
        <v>P.Tucker</v>
      </c>
      <c r="D2111">
        <v>0</v>
      </c>
      <c r="E2111">
        <f>COUNTIFS(Table1[Team], A2111, Table1[Batting_Spot], B2111, Table1[Player], C2111, Table1[Last5_Flag], D2111)</f>
        <v>9</v>
      </c>
    </row>
    <row r="2112" spans="1:5" x14ac:dyDescent="0.2">
      <c r="A2112" t="str">
        <v>West Lib</v>
      </c>
      <c r="B2112">
        <v>3</v>
      </c>
      <c r="C2112" t="str">
        <v>J.Morr</v>
      </c>
      <c r="D2112">
        <v>0</v>
      </c>
      <c r="E2112">
        <f>COUNTIFS(Table1[Team], A2112, Table1[Batting_Spot], B2112, Table1[Player], C2112, Table1[Last5_Flag], D2112)</f>
        <v>6</v>
      </c>
    </row>
    <row r="2113" spans="1:5" x14ac:dyDescent="0.2">
      <c r="A2113" t="str">
        <v>West Lib</v>
      </c>
      <c r="B2113">
        <v>4</v>
      </c>
      <c r="C2113" t="str">
        <v>K.Pettit</v>
      </c>
      <c r="D2113">
        <v>0</v>
      </c>
      <c r="E2113">
        <f>COUNTIFS(Table1[Team], A2113, Table1[Batting_Spot], B2113, Table1[Player], C2113, Table1[Last5_Flag], D2113)</f>
        <v>10</v>
      </c>
    </row>
    <row r="2114" spans="1:5" x14ac:dyDescent="0.2">
      <c r="A2114" t="str">
        <v>West Lib</v>
      </c>
      <c r="B2114">
        <v>0</v>
      </c>
      <c r="C2114" t="str">
        <v>R.Ward</v>
      </c>
      <c r="D2114">
        <v>0</v>
      </c>
      <c r="E2114">
        <f>COUNTIFS(Table1[Team], A2114, Table1[Batting_Spot], B2114, Table1[Player], C2114, Table1[Last5_Flag], D2114)</f>
        <v>0</v>
      </c>
    </row>
    <row r="2115" spans="1:5" x14ac:dyDescent="0.2">
      <c r="A2115" t="str">
        <v>West Lib</v>
      </c>
      <c r="B2115">
        <v>5</v>
      </c>
      <c r="C2115" t="str">
        <v>A.Davis</v>
      </c>
      <c r="D2115">
        <v>0</v>
      </c>
      <c r="E2115">
        <f>COUNTIFS(Table1[Team], A2115, Table1[Batting_Spot], B2115, Table1[Player], C2115, Table1[Last5_Flag], D2115)</f>
        <v>7</v>
      </c>
    </row>
    <row r="2116" spans="1:5" x14ac:dyDescent="0.2">
      <c r="A2116" t="str">
        <v>West Lib</v>
      </c>
      <c r="B2116">
        <v>6</v>
      </c>
      <c r="C2116" t="str">
        <v>J.Conrad</v>
      </c>
      <c r="D2116">
        <v>0</v>
      </c>
      <c r="E2116">
        <f>COUNTIFS(Table1[Team], A2116, Table1[Batting_Spot], B2116, Table1[Player], C2116, Table1[Last5_Flag], D2116)</f>
        <v>11</v>
      </c>
    </row>
    <row r="2117" spans="1:5" x14ac:dyDescent="0.2">
      <c r="A2117" t="str">
        <v>West Lib</v>
      </c>
      <c r="B2117">
        <v>7</v>
      </c>
      <c r="C2117" t="str">
        <v>S.Simon</v>
      </c>
      <c r="D2117">
        <v>0</v>
      </c>
      <c r="E2117">
        <f>COUNTIFS(Table1[Team], A2117, Table1[Batting_Spot], B2117, Table1[Player], C2117, Table1[Last5_Flag], D2117)</f>
        <v>3</v>
      </c>
    </row>
    <row r="2118" spans="1:5" x14ac:dyDescent="0.2">
      <c r="A2118" t="str">
        <v>West Lib</v>
      </c>
      <c r="B2118">
        <v>8</v>
      </c>
      <c r="C2118" t="str">
        <v>I.McKee</v>
      </c>
      <c r="D2118">
        <v>0</v>
      </c>
      <c r="E2118">
        <f>COUNTIFS(Table1[Team], A2118, Table1[Batting_Spot], B2118, Table1[Player], C2118, Table1[Last5_Flag], D2118)</f>
        <v>3</v>
      </c>
    </row>
    <row r="2119" spans="1:5" x14ac:dyDescent="0.2">
      <c r="A2119" t="str">
        <v>West Lib</v>
      </c>
      <c r="B2119">
        <v>8</v>
      </c>
      <c r="C2119" t="str">
        <v>A.Pass</v>
      </c>
      <c r="D2119">
        <v>0</v>
      </c>
      <c r="E2119">
        <f>COUNTIFS(Table1[Team], A2119, Table1[Batting_Spot], B2119, Table1[Player], C2119, Table1[Last5_Flag], D2119)</f>
        <v>3</v>
      </c>
    </row>
    <row r="2120" spans="1:5" x14ac:dyDescent="0.2">
      <c r="A2120" t="str">
        <v>West Lib</v>
      </c>
      <c r="B2120">
        <v>9</v>
      </c>
      <c r="C2120" t="str">
        <v>F.Randolph</v>
      </c>
      <c r="D2120">
        <v>0</v>
      </c>
      <c r="E2120">
        <f>COUNTIFS(Table1[Team], A2120, Table1[Batting_Spot], B2120, Table1[Player], C2120, Table1[Last5_Flag], D2120)</f>
        <v>2</v>
      </c>
    </row>
    <row r="2121" spans="1:5" x14ac:dyDescent="0.2">
      <c r="A2121" t="str">
        <v>West Lib</v>
      </c>
      <c r="B2121">
        <v>9</v>
      </c>
      <c r="C2121" t="str">
        <v>S.Harris</v>
      </c>
      <c r="D2121">
        <v>0</v>
      </c>
      <c r="E2121">
        <f>COUNTIFS(Table1[Team], A2121, Table1[Batting_Spot], B2121, Table1[Player], C2121, Table1[Last5_Flag], D2121)</f>
        <v>3</v>
      </c>
    </row>
    <row r="2122" spans="1:5" x14ac:dyDescent="0.2">
      <c r="A2122" t="str">
        <v>West Lib</v>
      </c>
      <c r="B2122">
        <v>0</v>
      </c>
      <c r="C2122" t="str">
        <v>M.Johnson</v>
      </c>
      <c r="D2122">
        <v>0</v>
      </c>
      <c r="E2122">
        <f>COUNTIFS(Table1[Team], A2122, Table1[Batting_Spot], B2122, Table1[Player], C2122, Table1[Last5_Flag], D2122)</f>
        <v>1</v>
      </c>
    </row>
    <row r="2123" spans="1:5" x14ac:dyDescent="0.2">
      <c r="A2123" t="str">
        <v>WVSU</v>
      </c>
      <c r="B2123">
        <v>1</v>
      </c>
      <c r="C2123" t="str">
        <v>K.Price</v>
      </c>
      <c r="D2123">
        <v>0</v>
      </c>
      <c r="E2123">
        <f>COUNTIFS(Table1[Team], A2123, Table1[Batting_Spot], B2123, Table1[Player], C2123, Table1[Last5_Flag], D2123)</f>
        <v>16</v>
      </c>
    </row>
    <row r="2124" spans="1:5" x14ac:dyDescent="0.2">
      <c r="A2124" t="str">
        <v>WVSU</v>
      </c>
      <c r="B2124">
        <v>2</v>
      </c>
      <c r="C2124" t="str">
        <v>A.Hall</v>
      </c>
      <c r="D2124">
        <v>0</v>
      </c>
      <c r="E2124">
        <f>COUNTIFS(Table1[Team], A2124, Table1[Batting_Spot], B2124, Table1[Player], C2124, Table1[Last5_Flag], D2124)</f>
        <v>5</v>
      </c>
    </row>
    <row r="2125" spans="1:5" x14ac:dyDescent="0.2">
      <c r="A2125" t="str">
        <v>WVSU</v>
      </c>
      <c r="B2125">
        <v>3</v>
      </c>
      <c r="C2125" t="str">
        <v>C.Moore</v>
      </c>
      <c r="D2125">
        <v>0</v>
      </c>
      <c r="E2125">
        <f>COUNTIFS(Table1[Team], A2125, Table1[Batting_Spot], B2125, Table1[Player], C2125, Table1[Last5_Flag], D2125)</f>
        <v>10</v>
      </c>
    </row>
    <row r="2126" spans="1:5" x14ac:dyDescent="0.2">
      <c r="A2126" t="str">
        <v>WVSU</v>
      </c>
      <c r="B2126">
        <v>4</v>
      </c>
      <c r="C2126" t="str">
        <v>O.Bell</v>
      </c>
      <c r="D2126">
        <v>0</v>
      </c>
      <c r="E2126">
        <f>COUNTIFS(Table1[Team], A2126, Table1[Batting_Spot], B2126, Table1[Player], C2126, Table1[Last5_Flag], D2126)</f>
        <v>12</v>
      </c>
    </row>
    <row r="2127" spans="1:5" x14ac:dyDescent="0.2">
      <c r="A2127" t="str">
        <v>WVSU</v>
      </c>
      <c r="B2127">
        <v>5</v>
      </c>
      <c r="C2127" t="str">
        <v>S.Shamblin</v>
      </c>
      <c r="D2127">
        <v>0</v>
      </c>
      <c r="E2127">
        <f>COUNTIFS(Table1[Team], A2127, Table1[Batting_Spot], B2127, Table1[Player], C2127, Table1[Last5_Flag], D2127)</f>
        <v>2</v>
      </c>
    </row>
    <row r="2128" spans="1:5" x14ac:dyDescent="0.2">
      <c r="A2128" t="str">
        <v>WVSU</v>
      </c>
      <c r="B2128">
        <v>6</v>
      </c>
      <c r="C2128" t="str">
        <v>G.Sloan-Lebron</v>
      </c>
      <c r="D2128">
        <v>0</v>
      </c>
      <c r="E2128">
        <f>COUNTIFS(Table1[Team], A2128, Table1[Batting_Spot], B2128, Table1[Player], C2128, Table1[Last5_Flag], D2128)</f>
        <v>1</v>
      </c>
    </row>
    <row r="2129" spans="1:5" x14ac:dyDescent="0.2">
      <c r="A2129" t="str">
        <v>WVSU</v>
      </c>
      <c r="B2129">
        <v>7</v>
      </c>
      <c r="C2129" t="str">
        <v>E.Bechtel</v>
      </c>
      <c r="D2129">
        <v>0</v>
      </c>
      <c r="E2129">
        <f>COUNTIFS(Table1[Team], A2129, Table1[Batting_Spot], B2129, Table1[Player], C2129, Table1[Last5_Flag], D2129)</f>
        <v>1</v>
      </c>
    </row>
    <row r="2130" spans="1:5" x14ac:dyDescent="0.2">
      <c r="A2130" t="str">
        <v>WVSU</v>
      </c>
      <c r="B2130">
        <v>8</v>
      </c>
      <c r="C2130" t="str">
        <v>A.Contreras</v>
      </c>
      <c r="D2130">
        <v>0</v>
      </c>
      <c r="E2130">
        <f>COUNTIFS(Table1[Team], A2130, Table1[Batting_Spot], B2130, Table1[Player], C2130, Table1[Last5_Flag], D2130)</f>
        <v>3</v>
      </c>
    </row>
    <row r="2131" spans="1:5" x14ac:dyDescent="0.2">
      <c r="A2131" t="str">
        <v>WVSU</v>
      </c>
      <c r="B2131">
        <v>9</v>
      </c>
      <c r="C2131" t="str">
        <v>E.Sigmon</v>
      </c>
      <c r="D2131">
        <v>0</v>
      </c>
      <c r="E2131">
        <f>COUNTIFS(Table1[Team], A2131, Table1[Batting_Spot], B2131, Table1[Player], C2131, Table1[Last5_Flag], D2131)</f>
        <v>8</v>
      </c>
    </row>
    <row r="2132" spans="1:5" x14ac:dyDescent="0.2">
      <c r="A2132" t="str">
        <v>WVSU</v>
      </c>
      <c r="B2132">
        <v>0</v>
      </c>
      <c r="C2132" t="str">
        <v>A.Bourgeois</v>
      </c>
      <c r="D2132">
        <v>0</v>
      </c>
      <c r="E2132">
        <f>COUNTIFS(Table1[Team], A2132, Table1[Batting_Spot], B2132, Table1[Player], C2132, Table1[Last5_Flag], D2132)</f>
        <v>0</v>
      </c>
    </row>
    <row r="2133" spans="1:5" x14ac:dyDescent="0.2">
      <c r="A2133" t="str">
        <v>WVWC</v>
      </c>
      <c r="B2133">
        <v>1</v>
      </c>
      <c r="C2133" t="str">
        <v>J.Riley</v>
      </c>
      <c r="D2133">
        <v>0</v>
      </c>
      <c r="E2133">
        <f>COUNTIFS(Table1[Team], A2133, Table1[Batting_Spot], B2133, Table1[Player], C2133, Table1[Last5_Flag], D2133)</f>
        <v>22</v>
      </c>
    </row>
    <row r="2134" spans="1:5" x14ac:dyDescent="0.2">
      <c r="A2134" t="str">
        <v>WVWC</v>
      </c>
      <c r="B2134">
        <v>2</v>
      </c>
      <c r="C2134" t="str">
        <v>L.Hague</v>
      </c>
      <c r="D2134">
        <v>0</v>
      </c>
      <c r="E2134">
        <f>COUNTIFS(Table1[Team], A2134, Table1[Batting_Spot], B2134, Table1[Player], C2134, Table1[Last5_Flag], D2134)</f>
        <v>22</v>
      </c>
    </row>
    <row r="2135" spans="1:5" x14ac:dyDescent="0.2">
      <c r="A2135" t="str">
        <v>WVWC</v>
      </c>
      <c r="B2135">
        <v>3</v>
      </c>
      <c r="C2135" t="str">
        <v>J.Fix</v>
      </c>
      <c r="D2135">
        <v>0</v>
      </c>
      <c r="E2135">
        <f>COUNTIFS(Table1[Team], A2135, Table1[Batting_Spot], B2135, Table1[Player], C2135, Table1[Last5_Flag], D2135)</f>
        <v>13</v>
      </c>
    </row>
    <row r="2136" spans="1:5" x14ac:dyDescent="0.2">
      <c r="A2136" t="str">
        <v>WVWC</v>
      </c>
      <c r="B2136">
        <v>4</v>
      </c>
      <c r="C2136" t="str">
        <v>R.Winn</v>
      </c>
      <c r="D2136">
        <v>0</v>
      </c>
      <c r="E2136">
        <f>COUNTIFS(Table1[Team], A2136, Table1[Batting_Spot], B2136, Table1[Player], C2136, Table1[Last5_Flag], D2136)</f>
        <v>11</v>
      </c>
    </row>
    <row r="2137" spans="1:5" x14ac:dyDescent="0.2">
      <c r="A2137" t="str">
        <v>WVWC</v>
      </c>
      <c r="B2137">
        <v>5</v>
      </c>
      <c r="C2137" t="str">
        <v>G.Arnold</v>
      </c>
      <c r="D2137">
        <v>0</v>
      </c>
      <c r="E2137">
        <f>COUNTIFS(Table1[Team], A2137, Table1[Batting_Spot], B2137, Table1[Player], C2137, Table1[Last5_Flag], D2137)</f>
        <v>11</v>
      </c>
    </row>
    <row r="2138" spans="1:5" x14ac:dyDescent="0.2">
      <c r="A2138" t="str">
        <v>WVWC</v>
      </c>
      <c r="B2138">
        <v>6</v>
      </c>
      <c r="C2138" t="str">
        <v>S.Lowen</v>
      </c>
      <c r="D2138">
        <v>0</v>
      </c>
      <c r="E2138">
        <f>COUNTIFS(Table1[Team], A2138, Table1[Batting_Spot], B2138, Table1[Player], C2138, Table1[Last5_Flag], D2138)</f>
        <v>1</v>
      </c>
    </row>
    <row r="2139" spans="1:5" x14ac:dyDescent="0.2">
      <c r="A2139" t="str">
        <v>WVWC</v>
      </c>
      <c r="B2139">
        <v>7</v>
      </c>
      <c r="C2139" t="str">
        <v>M.Austra</v>
      </c>
      <c r="D2139">
        <v>0</v>
      </c>
      <c r="E2139">
        <f>COUNTIFS(Table1[Team], A2139, Table1[Batting_Spot], B2139, Table1[Player], C2139, Table1[Last5_Flag], D2139)</f>
        <v>2</v>
      </c>
    </row>
    <row r="2140" spans="1:5" x14ac:dyDescent="0.2">
      <c r="A2140" t="str">
        <v>WVWC</v>
      </c>
      <c r="B2140">
        <v>8</v>
      </c>
      <c r="C2140" t="str">
        <v>E.Putman</v>
      </c>
      <c r="D2140">
        <v>0</v>
      </c>
      <c r="E2140">
        <f>COUNTIFS(Table1[Team], A2140, Table1[Batting_Spot], B2140, Table1[Player], C2140, Table1[Last5_Flag], D2140)</f>
        <v>9</v>
      </c>
    </row>
    <row r="2141" spans="1:5" x14ac:dyDescent="0.2">
      <c r="A2141" t="str">
        <v>WVWC</v>
      </c>
      <c r="B2141">
        <v>9</v>
      </c>
      <c r="C2141" t="str">
        <v>T.Nowicki</v>
      </c>
      <c r="D2141">
        <v>0</v>
      </c>
      <c r="E2141">
        <f>COUNTIFS(Table1[Team], A2141, Table1[Batting_Spot], B2141, Table1[Player], C2141, Table1[Last5_Flag], D2141)</f>
        <v>7</v>
      </c>
    </row>
    <row r="2142" spans="1:5" x14ac:dyDescent="0.2">
      <c r="A2142" t="str">
        <v>WVWC</v>
      </c>
      <c r="B2142">
        <v>0</v>
      </c>
      <c r="C2142" t="str">
        <v>M.Greene</v>
      </c>
      <c r="D2142">
        <v>0</v>
      </c>
      <c r="E2142">
        <f>COUNTIFS(Table1[Team], A2142, Table1[Batting_Spot], B2142, Table1[Player], C2142, Table1[Last5_Flag], D2142)</f>
        <v>0</v>
      </c>
    </row>
    <row r="2143" spans="1:5" x14ac:dyDescent="0.2">
      <c r="A2143" t="str">
        <v>West Lib</v>
      </c>
      <c r="B2143">
        <v>1</v>
      </c>
      <c r="C2143" t="str">
        <v>R.Mangold</v>
      </c>
      <c r="D2143">
        <v>0</v>
      </c>
      <c r="E2143">
        <f>COUNTIFS(Table1[Team], A2143, Table1[Batting_Spot], B2143, Table1[Player], C2143, Table1[Last5_Flag], D2143)</f>
        <v>6</v>
      </c>
    </row>
    <row r="2144" spans="1:5" x14ac:dyDescent="0.2">
      <c r="A2144" t="str">
        <v>West Lib</v>
      </c>
      <c r="B2144">
        <v>0</v>
      </c>
      <c r="C2144" t="str">
        <v>M.Johnson</v>
      </c>
      <c r="D2144">
        <v>0</v>
      </c>
      <c r="E2144">
        <f>COUNTIFS(Table1[Team], A2144, Table1[Batting_Spot], B2144, Table1[Player], C2144, Table1[Last5_Flag], D2144)</f>
        <v>1</v>
      </c>
    </row>
    <row r="2145" spans="1:5" x14ac:dyDescent="0.2">
      <c r="A2145" t="str">
        <v>West Lib</v>
      </c>
      <c r="B2145">
        <v>2</v>
      </c>
      <c r="C2145" t="str">
        <v>P.Tucker</v>
      </c>
      <c r="D2145">
        <v>0</v>
      </c>
      <c r="E2145">
        <f>COUNTIFS(Table1[Team], A2145, Table1[Batting_Spot], B2145, Table1[Player], C2145, Table1[Last5_Flag], D2145)</f>
        <v>9</v>
      </c>
    </row>
    <row r="2146" spans="1:5" x14ac:dyDescent="0.2">
      <c r="A2146" t="str">
        <v>West Lib</v>
      </c>
      <c r="B2146">
        <v>3</v>
      </c>
      <c r="C2146" t="str">
        <v>J.Morr</v>
      </c>
      <c r="D2146">
        <v>0</v>
      </c>
      <c r="E2146">
        <f>COUNTIFS(Table1[Team], A2146, Table1[Batting_Spot], B2146, Table1[Player], C2146, Table1[Last5_Flag], D2146)</f>
        <v>6</v>
      </c>
    </row>
    <row r="2147" spans="1:5" x14ac:dyDescent="0.2">
      <c r="A2147" t="str">
        <v>West Lib</v>
      </c>
      <c r="B2147">
        <v>4</v>
      </c>
      <c r="C2147" t="str">
        <v>K.Pettit</v>
      </c>
      <c r="D2147">
        <v>0</v>
      </c>
      <c r="E2147">
        <f>COUNTIFS(Table1[Team], A2147, Table1[Batting_Spot], B2147, Table1[Player], C2147, Table1[Last5_Flag], D2147)</f>
        <v>10</v>
      </c>
    </row>
    <row r="2148" spans="1:5" x14ac:dyDescent="0.2">
      <c r="A2148" t="str">
        <v>West Lib</v>
      </c>
      <c r="B2148">
        <v>0</v>
      </c>
      <c r="C2148" t="str">
        <v>R.Ward</v>
      </c>
      <c r="D2148">
        <v>0</v>
      </c>
      <c r="E2148">
        <f>COUNTIFS(Table1[Team], A2148, Table1[Batting_Spot], B2148, Table1[Player], C2148, Table1[Last5_Flag], D2148)</f>
        <v>0</v>
      </c>
    </row>
    <row r="2149" spans="1:5" x14ac:dyDescent="0.2">
      <c r="A2149" t="str">
        <v>West Lib</v>
      </c>
      <c r="B2149">
        <v>5</v>
      </c>
      <c r="C2149" t="str">
        <v>A.Davis</v>
      </c>
      <c r="D2149">
        <v>0</v>
      </c>
      <c r="E2149">
        <f>COUNTIFS(Table1[Team], A2149, Table1[Batting_Spot], B2149, Table1[Player], C2149, Table1[Last5_Flag], D2149)</f>
        <v>7</v>
      </c>
    </row>
    <row r="2150" spans="1:5" x14ac:dyDescent="0.2">
      <c r="A2150" t="str">
        <v>West Lib</v>
      </c>
      <c r="B2150">
        <v>6</v>
      </c>
      <c r="C2150" t="str">
        <v>J.Conrad</v>
      </c>
      <c r="D2150">
        <v>0</v>
      </c>
      <c r="E2150">
        <f>COUNTIFS(Table1[Team], A2150, Table1[Batting_Spot], B2150, Table1[Player], C2150, Table1[Last5_Flag], D2150)</f>
        <v>11</v>
      </c>
    </row>
    <row r="2151" spans="1:5" x14ac:dyDescent="0.2">
      <c r="A2151" t="str">
        <v>West Lib</v>
      </c>
      <c r="B2151">
        <v>7</v>
      </c>
      <c r="C2151" t="str">
        <v>S.Simon</v>
      </c>
      <c r="D2151">
        <v>0</v>
      </c>
      <c r="E2151">
        <f>COUNTIFS(Table1[Team], A2151, Table1[Batting_Spot], B2151, Table1[Player], C2151, Table1[Last5_Flag], D2151)</f>
        <v>3</v>
      </c>
    </row>
    <row r="2152" spans="1:5" x14ac:dyDescent="0.2">
      <c r="A2152" t="str">
        <v>West Lib</v>
      </c>
      <c r="B2152">
        <v>8</v>
      </c>
      <c r="C2152" t="str">
        <v>H.Ball</v>
      </c>
      <c r="D2152">
        <v>0</v>
      </c>
      <c r="E2152">
        <f>COUNTIFS(Table1[Team], A2152, Table1[Batting_Spot], B2152, Table1[Player], C2152, Table1[Last5_Flag], D2152)</f>
        <v>1</v>
      </c>
    </row>
    <row r="2153" spans="1:5" x14ac:dyDescent="0.2">
      <c r="A2153" t="str">
        <v>West Lib</v>
      </c>
      <c r="B2153">
        <v>8</v>
      </c>
      <c r="C2153" t="str">
        <v>A.Pass</v>
      </c>
      <c r="D2153">
        <v>0</v>
      </c>
      <c r="E2153">
        <f>COUNTIFS(Table1[Team], A2153, Table1[Batting_Spot], B2153, Table1[Player], C2153, Table1[Last5_Flag], D2153)</f>
        <v>3</v>
      </c>
    </row>
    <row r="2154" spans="1:5" x14ac:dyDescent="0.2">
      <c r="A2154" t="str">
        <v>West Lib</v>
      </c>
      <c r="B2154">
        <v>9</v>
      </c>
      <c r="C2154" t="str">
        <v>S.Harris</v>
      </c>
      <c r="D2154">
        <v>0</v>
      </c>
      <c r="E2154">
        <f>COUNTIFS(Table1[Team], A2154, Table1[Batting_Spot], B2154, Table1[Player], C2154, Table1[Last5_Flag], D2154)</f>
        <v>3</v>
      </c>
    </row>
    <row r="2155" spans="1:5" x14ac:dyDescent="0.2">
      <c r="A2155" t="str">
        <v>West Lib</v>
      </c>
      <c r="B2155">
        <v>0</v>
      </c>
      <c r="C2155" t="str">
        <v>D.Deitrick</v>
      </c>
      <c r="D2155">
        <v>0</v>
      </c>
      <c r="E2155">
        <f>COUNTIFS(Table1[Team], A2155, Table1[Batting_Spot], B2155, Table1[Player], C2155, Table1[Last5_Flag], D2155)</f>
        <v>0</v>
      </c>
    </row>
    <row r="2156" spans="1:5" x14ac:dyDescent="0.2">
      <c r="A2156" t="str">
        <v>West Lib</v>
      </c>
      <c r="B2156">
        <v>0</v>
      </c>
      <c r="C2156" t="str">
        <v>C.Reece</v>
      </c>
      <c r="D2156">
        <v>0</v>
      </c>
      <c r="E2156">
        <f>COUNTIFS(Table1[Team], A2156, Table1[Batting_Spot], B2156, Table1[Player], C2156, Table1[Last5_Flag], D2156)</f>
        <v>0</v>
      </c>
    </row>
    <row r="2157" spans="1:5" x14ac:dyDescent="0.2">
      <c r="A2157" t="str">
        <v>West Lib</v>
      </c>
      <c r="B2157">
        <v>0</v>
      </c>
      <c r="C2157" t="str">
        <v>A.Tapman</v>
      </c>
      <c r="D2157">
        <v>0</v>
      </c>
      <c r="E2157">
        <f>COUNTIFS(Table1[Team], A2157, Table1[Batting_Spot], B2157, Table1[Player], C2157, Table1[Last5_Flag], D2157)</f>
        <v>0</v>
      </c>
    </row>
    <row r="2158" spans="1:5" x14ac:dyDescent="0.2">
      <c r="A2158" t="str">
        <v>Glenville</v>
      </c>
      <c r="B2158">
        <v>1</v>
      </c>
      <c r="C2158" t="str">
        <v>Z.Seda</v>
      </c>
      <c r="D2158">
        <v>0</v>
      </c>
      <c r="E2158">
        <f>COUNTIFS(Table1[Team], A2158, Table1[Batting_Spot], B2158, Table1[Player], C2158, Table1[Last5_Flag], D2158)</f>
        <v>15</v>
      </c>
    </row>
    <row r="2159" spans="1:5" x14ac:dyDescent="0.2">
      <c r="A2159" t="str">
        <v>Glenville</v>
      </c>
      <c r="B2159">
        <v>2</v>
      </c>
      <c r="C2159" t="str">
        <v>S.McDaniels</v>
      </c>
      <c r="D2159">
        <v>0</v>
      </c>
      <c r="E2159">
        <f>COUNTIFS(Table1[Team], A2159, Table1[Batting_Spot], B2159, Table1[Player], C2159, Table1[Last5_Flag], D2159)</f>
        <v>22</v>
      </c>
    </row>
    <row r="2160" spans="1:5" x14ac:dyDescent="0.2">
      <c r="A2160" t="str">
        <v>Glenville</v>
      </c>
      <c r="B2160">
        <v>3</v>
      </c>
      <c r="C2160" t="str">
        <v>D.Warnick</v>
      </c>
      <c r="D2160">
        <v>0</v>
      </c>
      <c r="E2160">
        <f>COUNTIFS(Table1[Team], A2160, Table1[Batting_Spot], B2160, Table1[Player], C2160, Table1[Last5_Flag], D2160)</f>
        <v>17</v>
      </c>
    </row>
    <row r="2161" spans="1:5" x14ac:dyDescent="0.2">
      <c r="A2161" t="str">
        <v>Glenville</v>
      </c>
      <c r="B2161">
        <v>4</v>
      </c>
      <c r="C2161" t="str">
        <v>H.Howe</v>
      </c>
      <c r="D2161">
        <v>0</v>
      </c>
      <c r="E2161">
        <f>COUNTIFS(Table1[Team], A2161, Table1[Batting_Spot], B2161, Table1[Player], C2161, Table1[Last5_Flag], D2161)</f>
        <v>9</v>
      </c>
    </row>
    <row r="2162" spans="1:5" x14ac:dyDescent="0.2">
      <c r="A2162" t="str">
        <v>Glenville</v>
      </c>
      <c r="B2162">
        <v>5</v>
      </c>
      <c r="C2162" t="str">
        <v>K.Goodman</v>
      </c>
      <c r="D2162">
        <v>0</v>
      </c>
      <c r="E2162">
        <f>COUNTIFS(Table1[Team], A2162, Table1[Batting_Spot], B2162, Table1[Player], C2162, Table1[Last5_Flag], D2162)</f>
        <v>3</v>
      </c>
    </row>
    <row r="2163" spans="1:5" x14ac:dyDescent="0.2">
      <c r="A2163" t="str">
        <v>Glenville</v>
      </c>
      <c r="B2163">
        <v>6</v>
      </c>
      <c r="C2163" t="str">
        <v>E.Nolan</v>
      </c>
      <c r="D2163">
        <v>0</v>
      </c>
      <c r="E2163">
        <f>COUNTIFS(Table1[Team], A2163, Table1[Batting_Spot], B2163, Table1[Player], C2163, Table1[Last5_Flag], D2163)</f>
        <v>16</v>
      </c>
    </row>
    <row r="2164" spans="1:5" x14ac:dyDescent="0.2">
      <c r="A2164" t="str">
        <v>Glenville</v>
      </c>
      <c r="B2164">
        <v>7</v>
      </c>
      <c r="C2164" t="str">
        <v>F.Yoho</v>
      </c>
      <c r="D2164">
        <v>0</v>
      </c>
      <c r="E2164">
        <f>COUNTIFS(Table1[Team], A2164, Table1[Batting_Spot], B2164, Table1[Player], C2164, Table1[Last5_Flag], D2164)</f>
        <v>7</v>
      </c>
    </row>
    <row r="2165" spans="1:5" x14ac:dyDescent="0.2">
      <c r="A2165" t="str">
        <v>Glenville</v>
      </c>
      <c r="B2165">
        <v>8</v>
      </c>
      <c r="C2165" t="str">
        <v>E.McLean</v>
      </c>
      <c r="D2165">
        <v>0</v>
      </c>
      <c r="E2165">
        <f>COUNTIFS(Table1[Team], A2165, Table1[Batting_Spot], B2165, Table1[Player], C2165, Table1[Last5_Flag], D2165)</f>
        <v>19</v>
      </c>
    </row>
    <row r="2166" spans="1:5" x14ac:dyDescent="0.2">
      <c r="A2166" t="str">
        <v>Glenville</v>
      </c>
      <c r="B2166">
        <v>9</v>
      </c>
      <c r="C2166" t="str">
        <v>L.Burns</v>
      </c>
      <c r="D2166">
        <v>0</v>
      </c>
      <c r="E2166">
        <f>COUNTIFS(Table1[Team], A2166, Table1[Batting_Spot], B2166, Table1[Player], C2166, Table1[Last5_Flag], D2166)</f>
        <v>18</v>
      </c>
    </row>
    <row r="2167" spans="1:5" x14ac:dyDescent="0.2">
      <c r="A2167" t="str">
        <v>Glenville</v>
      </c>
      <c r="B2167">
        <v>0</v>
      </c>
      <c r="C2167" t="str">
        <v>M.Boggess</v>
      </c>
      <c r="D2167">
        <v>0</v>
      </c>
      <c r="E2167">
        <f>COUNTIFS(Table1[Team], A2167, Table1[Batting_Spot], B2167, Table1[Player], C2167, Table1[Last5_Flag], D2167)</f>
        <v>0</v>
      </c>
    </row>
    <row r="2168" spans="1:5" x14ac:dyDescent="0.2">
      <c r="A2168" t="str">
        <v>Concord</v>
      </c>
      <c r="B2168">
        <v>1</v>
      </c>
      <c r="C2168" t="str">
        <v>K.Morgan</v>
      </c>
      <c r="D2168">
        <v>0</v>
      </c>
      <c r="E2168">
        <f>COUNTIFS(Table1[Team], A2168, Table1[Batting_Spot], B2168, Table1[Player], C2168, Table1[Last5_Flag], D2168)</f>
        <v>22</v>
      </c>
    </row>
    <row r="2169" spans="1:5" x14ac:dyDescent="0.2">
      <c r="A2169" t="str">
        <v>Concord</v>
      </c>
      <c r="B2169">
        <v>2</v>
      </c>
      <c r="C2169" t="str">
        <v>L.Lewis</v>
      </c>
      <c r="D2169">
        <v>0</v>
      </c>
      <c r="E2169">
        <f>COUNTIFS(Table1[Team], A2169, Table1[Batting_Spot], B2169, Table1[Player], C2169, Table1[Last5_Flag], D2169)</f>
        <v>15</v>
      </c>
    </row>
    <row r="2170" spans="1:5" x14ac:dyDescent="0.2">
      <c r="A2170" t="str">
        <v>Concord</v>
      </c>
      <c r="B2170">
        <v>3</v>
      </c>
      <c r="C2170" t="str">
        <v>A.Giles</v>
      </c>
      <c r="D2170">
        <v>0</v>
      </c>
      <c r="E2170">
        <f>COUNTIFS(Table1[Team], A2170, Table1[Batting_Spot], B2170, Table1[Player], C2170, Table1[Last5_Flag], D2170)</f>
        <v>17</v>
      </c>
    </row>
    <row r="2171" spans="1:5" x14ac:dyDescent="0.2">
      <c r="A2171" t="str">
        <v>Concord</v>
      </c>
      <c r="B2171">
        <v>4</v>
      </c>
      <c r="C2171" t="str">
        <v>M.Hollis</v>
      </c>
      <c r="D2171">
        <v>0</v>
      </c>
      <c r="E2171">
        <f>COUNTIFS(Table1[Team], A2171, Table1[Batting_Spot], B2171, Table1[Player], C2171, Table1[Last5_Flag], D2171)</f>
        <v>7</v>
      </c>
    </row>
    <row r="2172" spans="1:5" x14ac:dyDescent="0.2">
      <c r="A2172" t="str">
        <v>Concord</v>
      </c>
      <c r="B2172">
        <v>5</v>
      </c>
      <c r="C2172" t="str">
        <v>H.Niten</v>
      </c>
      <c r="D2172">
        <v>0</v>
      </c>
      <c r="E2172">
        <f>COUNTIFS(Table1[Team], A2172, Table1[Batting_Spot], B2172, Table1[Player], C2172, Table1[Last5_Flag], D2172)</f>
        <v>7</v>
      </c>
    </row>
    <row r="2173" spans="1:5" x14ac:dyDescent="0.2">
      <c r="A2173" t="str">
        <v>Concord</v>
      </c>
      <c r="B2173">
        <v>5</v>
      </c>
      <c r="C2173" t="str">
        <v>M.Hose</v>
      </c>
      <c r="D2173">
        <v>0</v>
      </c>
      <c r="E2173">
        <f>COUNTIFS(Table1[Team], A2173, Table1[Batting_Spot], B2173, Table1[Player], C2173, Table1[Last5_Flag], D2173)</f>
        <v>1</v>
      </c>
    </row>
    <row r="2174" spans="1:5" x14ac:dyDescent="0.2">
      <c r="A2174" t="str">
        <v>Concord</v>
      </c>
      <c r="B2174">
        <v>6</v>
      </c>
      <c r="C2174" t="str">
        <v>K.McCord</v>
      </c>
      <c r="D2174">
        <v>0</v>
      </c>
      <c r="E2174">
        <f>COUNTIFS(Table1[Team], A2174, Table1[Batting_Spot], B2174, Table1[Player], C2174, Table1[Last5_Flag], D2174)</f>
        <v>1</v>
      </c>
    </row>
    <row r="2175" spans="1:5" x14ac:dyDescent="0.2">
      <c r="A2175" t="str">
        <v>Concord</v>
      </c>
      <c r="B2175">
        <v>6</v>
      </c>
      <c r="C2175" t="str">
        <v>G.Dodson</v>
      </c>
      <c r="D2175">
        <v>0</v>
      </c>
      <c r="E2175">
        <f>COUNTIFS(Table1[Team], A2175, Table1[Batting_Spot], B2175, Table1[Player], C2175, Table1[Last5_Flag], D2175)</f>
        <v>1</v>
      </c>
    </row>
    <row r="2176" spans="1:5" x14ac:dyDescent="0.2">
      <c r="A2176" t="str">
        <v>Concord</v>
      </c>
      <c r="B2176">
        <v>7</v>
      </c>
      <c r="C2176" t="str">
        <v>K.Sholter</v>
      </c>
      <c r="D2176">
        <v>0</v>
      </c>
      <c r="E2176">
        <f>COUNTIFS(Table1[Team], A2176, Table1[Batting_Spot], B2176, Table1[Player], C2176, Table1[Last5_Flag], D2176)</f>
        <v>4</v>
      </c>
    </row>
    <row r="2177" spans="1:5" x14ac:dyDescent="0.2">
      <c r="A2177" t="str">
        <v>Concord</v>
      </c>
      <c r="B2177">
        <v>8</v>
      </c>
      <c r="C2177" t="str">
        <v>M.Gleason</v>
      </c>
      <c r="D2177">
        <v>0</v>
      </c>
      <c r="E2177">
        <f>COUNTIFS(Table1[Team], A2177, Table1[Batting_Spot], B2177, Table1[Player], C2177, Table1[Last5_Flag], D2177)</f>
        <v>5</v>
      </c>
    </row>
    <row r="2178" spans="1:5" x14ac:dyDescent="0.2">
      <c r="A2178" t="str">
        <v>Concord</v>
      </c>
      <c r="B2178">
        <v>9</v>
      </c>
      <c r="C2178" t="str">
        <v>B.Jamerson</v>
      </c>
      <c r="D2178">
        <v>0</v>
      </c>
      <c r="E2178">
        <f>COUNTIFS(Table1[Team], A2178, Table1[Batting_Spot], B2178, Table1[Player], C2178, Table1[Last5_Flag], D2178)</f>
        <v>2</v>
      </c>
    </row>
    <row r="2179" spans="1:5" x14ac:dyDescent="0.2">
      <c r="A2179" t="str">
        <v>Concord</v>
      </c>
      <c r="B2179">
        <v>0</v>
      </c>
      <c r="C2179" t="str">
        <v>R.Hintz</v>
      </c>
      <c r="D2179">
        <v>0</v>
      </c>
      <c r="E2179">
        <f>COUNTIFS(Table1[Team], A2179, Table1[Batting_Spot], B2179, Table1[Player], C2179, Table1[Last5_Flag], D2179)</f>
        <v>0</v>
      </c>
    </row>
    <row r="2180" spans="1:5" x14ac:dyDescent="0.2">
      <c r="A2180" t="str">
        <v>Concord</v>
      </c>
      <c r="B2180">
        <v>7</v>
      </c>
      <c r="C2180" t="str">
        <v>J.Ervin</v>
      </c>
      <c r="D2180">
        <v>0</v>
      </c>
      <c r="E2180">
        <f>COUNTIFS(Table1[Team], A2180, Table1[Batting_Spot], B2180, Table1[Player], C2180, Table1[Last5_Flag], D2180)</f>
        <v>1</v>
      </c>
    </row>
    <row r="2181" spans="1:5" x14ac:dyDescent="0.2">
      <c r="A2181" t="str">
        <v>WVWC</v>
      </c>
      <c r="B2181">
        <v>0</v>
      </c>
      <c r="C2181">
        <v>0</v>
      </c>
      <c r="D2181">
        <v>0</v>
      </c>
      <c r="E2181">
        <f>COUNTIFS(Table1[Team], A2181, Table1[Batting_Spot], B2181, Table1[Player], C2181, Table1[Last5_Flag], D2181)</f>
        <v>0</v>
      </c>
    </row>
    <row r="2182" spans="1:5" x14ac:dyDescent="0.2">
      <c r="A2182" t="str">
        <v>WVSU</v>
      </c>
      <c r="B2182">
        <v>0</v>
      </c>
      <c r="C2182">
        <v>0</v>
      </c>
      <c r="D2182">
        <v>0</v>
      </c>
      <c r="E2182">
        <f>COUNTIFS(Table1[Team], A2182, Table1[Batting_Spot], B2182, Table1[Player], C2182, Table1[Last5_Flag], D2182)</f>
        <v>0</v>
      </c>
    </row>
    <row r="2183" spans="1:5" x14ac:dyDescent="0.2">
      <c r="A2183" t="str">
        <v>D&amp;E</v>
      </c>
      <c r="B2183">
        <v>0</v>
      </c>
      <c r="C2183">
        <v>0</v>
      </c>
      <c r="D2183">
        <v>0</v>
      </c>
      <c r="E2183">
        <f>COUNTIFS(Table1[Team], A2183, Table1[Batting_Spot], B2183, Table1[Player], C2183, Table1[Last5_Flag], D2183)</f>
        <v>0</v>
      </c>
    </row>
    <row r="2184" spans="1:5" x14ac:dyDescent="0.2">
      <c r="A2184" t="str">
        <v>Concord</v>
      </c>
      <c r="B2184">
        <v>1</v>
      </c>
      <c r="C2184" t="str">
        <v>K.Morgan</v>
      </c>
      <c r="D2184">
        <v>0</v>
      </c>
      <c r="E2184">
        <f>COUNTIFS(Table1[Team], A2184, Table1[Batting_Spot], B2184, Table1[Player], C2184, Table1[Last5_Flag], D2184)</f>
        <v>22</v>
      </c>
    </row>
    <row r="2185" spans="1:5" x14ac:dyDescent="0.2">
      <c r="A2185" t="str">
        <v>Concord</v>
      </c>
      <c r="B2185">
        <v>1</v>
      </c>
      <c r="C2185" t="str">
        <v>J.Vinaya</v>
      </c>
      <c r="D2185">
        <v>0</v>
      </c>
      <c r="E2185">
        <f>COUNTIFS(Table1[Team], A2185, Table1[Batting_Spot], B2185, Table1[Player], C2185, Table1[Last5_Flag], D2185)</f>
        <v>1</v>
      </c>
    </row>
    <row r="2186" spans="1:5" x14ac:dyDescent="0.2">
      <c r="A2186" t="str">
        <v>Concord</v>
      </c>
      <c r="B2186">
        <v>2</v>
      </c>
      <c r="C2186" t="str">
        <v>L.Lewis</v>
      </c>
      <c r="D2186">
        <v>0</v>
      </c>
      <c r="E2186">
        <f>COUNTIFS(Table1[Team], A2186, Table1[Batting_Spot], B2186, Table1[Player], C2186, Table1[Last5_Flag], D2186)</f>
        <v>15</v>
      </c>
    </row>
    <row r="2187" spans="1:5" x14ac:dyDescent="0.2">
      <c r="A2187" t="str">
        <v>Concord</v>
      </c>
      <c r="B2187">
        <v>3</v>
      </c>
      <c r="C2187" t="str">
        <v>A.Giles</v>
      </c>
      <c r="D2187">
        <v>0</v>
      </c>
      <c r="E2187">
        <f>COUNTIFS(Table1[Team], A2187, Table1[Batting_Spot], B2187, Table1[Player], C2187, Table1[Last5_Flag], D2187)</f>
        <v>17</v>
      </c>
    </row>
    <row r="2188" spans="1:5" x14ac:dyDescent="0.2">
      <c r="A2188" t="str">
        <v>Concord</v>
      </c>
      <c r="B2188">
        <v>4</v>
      </c>
      <c r="C2188" t="str">
        <v>M.Hollis</v>
      </c>
      <c r="D2188">
        <v>0</v>
      </c>
      <c r="E2188">
        <f>COUNTIFS(Table1[Team], A2188, Table1[Batting_Spot], B2188, Table1[Player], C2188, Table1[Last5_Flag], D2188)</f>
        <v>7</v>
      </c>
    </row>
    <row r="2189" spans="1:5" x14ac:dyDescent="0.2">
      <c r="A2189" t="str">
        <v>Concord</v>
      </c>
      <c r="B2189">
        <v>5</v>
      </c>
      <c r="C2189" t="str">
        <v>K.Sholter</v>
      </c>
      <c r="D2189">
        <v>0</v>
      </c>
      <c r="E2189">
        <f>COUNTIFS(Table1[Team], A2189, Table1[Batting_Spot], B2189, Table1[Player], C2189, Table1[Last5_Flag], D2189)</f>
        <v>4</v>
      </c>
    </row>
    <row r="2190" spans="1:5" x14ac:dyDescent="0.2">
      <c r="A2190" t="str">
        <v>Concord</v>
      </c>
      <c r="B2190">
        <v>0</v>
      </c>
      <c r="C2190" t="str">
        <v>S.Brehm</v>
      </c>
      <c r="D2190">
        <v>0</v>
      </c>
      <c r="E2190">
        <f>COUNTIFS(Table1[Team], A2190, Table1[Batting_Spot], B2190, Table1[Player], C2190, Table1[Last5_Flag], D2190)</f>
        <v>0</v>
      </c>
    </row>
    <row r="2191" spans="1:5" x14ac:dyDescent="0.2">
      <c r="A2191" t="str">
        <v>Concord</v>
      </c>
      <c r="B2191">
        <v>6</v>
      </c>
      <c r="C2191" t="str">
        <v>M.Gleason</v>
      </c>
      <c r="D2191">
        <v>0</v>
      </c>
      <c r="E2191">
        <f>COUNTIFS(Table1[Team], A2191, Table1[Batting_Spot], B2191, Table1[Player], C2191, Table1[Last5_Flag], D2191)</f>
        <v>8</v>
      </c>
    </row>
    <row r="2192" spans="1:5" x14ac:dyDescent="0.2">
      <c r="A2192" t="str">
        <v>Concord</v>
      </c>
      <c r="B2192">
        <v>7</v>
      </c>
      <c r="C2192" t="str">
        <v>H.Niten</v>
      </c>
      <c r="D2192">
        <v>0</v>
      </c>
      <c r="E2192">
        <f>COUNTIFS(Table1[Team], A2192, Table1[Batting_Spot], B2192, Table1[Player], C2192, Table1[Last5_Flag], D2192)</f>
        <v>1</v>
      </c>
    </row>
    <row r="2193" spans="1:5" x14ac:dyDescent="0.2">
      <c r="A2193" t="str">
        <v>Concord</v>
      </c>
      <c r="B2193">
        <v>8</v>
      </c>
      <c r="C2193" t="str">
        <v>B.Jamerson</v>
      </c>
      <c r="D2193">
        <v>0</v>
      </c>
      <c r="E2193">
        <f>COUNTIFS(Table1[Team], A2193, Table1[Batting_Spot], B2193, Table1[Player], C2193, Table1[Last5_Flag], D2193)</f>
        <v>4</v>
      </c>
    </row>
    <row r="2194" spans="1:5" x14ac:dyDescent="0.2">
      <c r="A2194" t="str">
        <v>Concord</v>
      </c>
      <c r="B2194">
        <v>9</v>
      </c>
      <c r="C2194" t="str">
        <v>K.McCord</v>
      </c>
      <c r="D2194">
        <v>0</v>
      </c>
      <c r="E2194">
        <f>COUNTIFS(Table1[Team], A2194, Table1[Batting_Spot], B2194, Table1[Player], C2194, Table1[Last5_Flag], D2194)</f>
        <v>3</v>
      </c>
    </row>
    <row r="2195" spans="1:5" x14ac:dyDescent="0.2">
      <c r="A2195" t="str">
        <v>Concord</v>
      </c>
      <c r="B2195">
        <v>0</v>
      </c>
      <c r="C2195" t="str">
        <v>G.Dodson</v>
      </c>
      <c r="D2195">
        <v>0</v>
      </c>
      <c r="E2195">
        <f>COUNTIFS(Table1[Team], A2195, Table1[Batting_Spot], B2195, Table1[Player], C2195, Table1[Last5_Flag], D2195)</f>
        <v>0</v>
      </c>
    </row>
    <row r="2196" spans="1:5" x14ac:dyDescent="0.2">
      <c r="A2196" t="str">
        <v>Concord</v>
      </c>
      <c r="B2196">
        <v>0</v>
      </c>
      <c r="C2196" t="str">
        <v>R.Hintz</v>
      </c>
      <c r="D2196">
        <v>0</v>
      </c>
      <c r="E2196">
        <f>COUNTIFS(Table1[Team], A2196, Table1[Batting_Spot], B2196, Table1[Player], C2196, Table1[Last5_Flag], D2196)</f>
        <v>0</v>
      </c>
    </row>
    <row r="2197" spans="1:5" x14ac:dyDescent="0.2">
      <c r="A2197" t="str">
        <v>UC</v>
      </c>
      <c r="B2197">
        <v>1</v>
      </c>
      <c r="C2197" t="str">
        <v>E.Zucchero</v>
      </c>
      <c r="D2197">
        <v>0</v>
      </c>
      <c r="E2197">
        <f>COUNTIFS(Table1[Team], A2197, Table1[Batting_Spot], B2197, Table1[Player], C2197, Table1[Last5_Flag], D2197)</f>
        <v>27</v>
      </c>
    </row>
    <row r="2198" spans="1:5" x14ac:dyDescent="0.2">
      <c r="A2198" t="str">
        <v>UC</v>
      </c>
      <c r="B2198">
        <v>2</v>
      </c>
      <c r="C2198" t="str">
        <v>T.Hodson</v>
      </c>
      <c r="D2198">
        <v>0</v>
      </c>
      <c r="E2198">
        <f>COUNTIFS(Table1[Team], A2198, Table1[Batting_Spot], B2198, Table1[Player], C2198, Table1[Last5_Flag], D2198)</f>
        <v>10</v>
      </c>
    </row>
    <row r="2199" spans="1:5" x14ac:dyDescent="0.2">
      <c r="A2199" t="str">
        <v>UC</v>
      </c>
      <c r="B2199">
        <v>3</v>
      </c>
      <c r="C2199" t="str">
        <v>C.Masters</v>
      </c>
      <c r="D2199">
        <v>0</v>
      </c>
      <c r="E2199">
        <f>COUNTIFS(Table1[Team], A2199, Table1[Batting_Spot], B2199, Table1[Player], C2199, Table1[Last5_Flag], D2199)</f>
        <v>8</v>
      </c>
    </row>
    <row r="2200" spans="1:5" x14ac:dyDescent="0.2">
      <c r="A2200" t="str">
        <v>UC</v>
      </c>
      <c r="B2200">
        <v>4</v>
      </c>
      <c r="C2200" t="str">
        <v>K.Moran</v>
      </c>
      <c r="D2200">
        <v>0</v>
      </c>
      <c r="E2200">
        <f>COUNTIFS(Table1[Team], A2200, Table1[Batting_Spot], B2200, Table1[Player], C2200, Table1[Last5_Flag], D2200)</f>
        <v>6</v>
      </c>
    </row>
    <row r="2201" spans="1:5" x14ac:dyDescent="0.2">
      <c r="A2201" t="str">
        <v>UC</v>
      </c>
      <c r="B2201">
        <v>5</v>
      </c>
      <c r="C2201" t="str">
        <v>R.Wood</v>
      </c>
      <c r="D2201">
        <v>0</v>
      </c>
      <c r="E2201">
        <f>COUNTIFS(Table1[Team], A2201, Table1[Batting_Spot], B2201, Table1[Player], C2201, Table1[Last5_Flag], D2201)</f>
        <v>3</v>
      </c>
    </row>
    <row r="2202" spans="1:5" x14ac:dyDescent="0.2">
      <c r="A2202" t="str">
        <v>UC</v>
      </c>
      <c r="B2202">
        <v>0</v>
      </c>
      <c r="C2202" t="str">
        <v>A.Hurley</v>
      </c>
      <c r="D2202">
        <v>0</v>
      </c>
      <c r="E2202">
        <f>COUNTIFS(Table1[Team], A2202, Table1[Batting_Spot], B2202, Table1[Player], C2202, Table1[Last5_Flag], D2202)</f>
        <v>0</v>
      </c>
    </row>
    <row r="2203" spans="1:5" x14ac:dyDescent="0.2">
      <c r="A2203" t="str">
        <v>UC</v>
      </c>
      <c r="B2203">
        <v>6</v>
      </c>
      <c r="C2203" t="str">
        <v>D.Pici</v>
      </c>
      <c r="D2203">
        <v>0</v>
      </c>
      <c r="E2203">
        <f>COUNTIFS(Table1[Team], A2203, Table1[Batting_Spot], B2203, Table1[Player], C2203, Table1[Last5_Flag], D2203)</f>
        <v>3</v>
      </c>
    </row>
    <row r="2204" spans="1:5" x14ac:dyDescent="0.2">
      <c r="A2204" t="str">
        <v>UC</v>
      </c>
      <c r="B2204">
        <v>7</v>
      </c>
      <c r="C2204" t="str">
        <v>A.Espinoza</v>
      </c>
      <c r="D2204">
        <v>0</v>
      </c>
      <c r="E2204">
        <f>COUNTIFS(Table1[Team], A2204, Table1[Batting_Spot], B2204, Table1[Player], C2204, Table1[Last5_Flag], D2204)</f>
        <v>16</v>
      </c>
    </row>
    <row r="2205" spans="1:5" x14ac:dyDescent="0.2">
      <c r="A2205" t="str">
        <v>UC</v>
      </c>
      <c r="B2205">
        <v>8</v>
      </c>
      <c r="C2205" t="str">
        <v>M.Hataway</v>
      </c>
      <c r="D2205">
        <v>0</v>
      </c>
      <c r="E2205">
        <f>COUNTIFS(Table1[Team], A2205, Table1[Batting_Spot], B2205, Table1[Player], C2205, Table1[Last5_Flag], D2205)</f>
        <v>10</v>
      </c>
    </row>
    <row r="2206" spans="1:5" x14ac:dyDescent="0.2">
      <c r="A2206" t="str">
        <v>UC</v>
      </c>
      <c r="B2206">
        <v>8</v>
      </c>
      <c r="C2206" t="str">
        <v>M.Entler</v>
      </c>
      <c r="D2206">
        <v>0</v>
      </c>
      <c r="E2206">
        <f>COUNTIFS(Table1[Team], A2206, Table1[Batting_Spot], B2206, Table1[Player], C2206, Table1[Last5_Flag], D2206)</f>
        <v>6</v>
      </c>
    </row>
    <row r="2207" spans="1:5" x14ac:dyDescent="0.2">
      <c r="A2207" t="str">
        <v>UC</v>
      </c>
      <c r="B2207">
        <v>9</v>
      </c>
      <c r="C2207" t="str">
        <v>E.Smith</v>
      </c>
      <c r="D2207">
        <v>0</v>
      </c>
      <c r="E2207">
        <f>COUNTIFS(Table1[Team], A2207, Table1[Batting_Spot], B2207, Table1[Player], C2207, Table1[Last5_Flag], D2207)</f>
        <v>9</v>
      </c>
    </row>
    <row r="2208" spans="1:5" x14ac:dyDescent="0.2">
      <c r="A2208" t="str">
        <v>Wheeling</v>
      </c>
      <c r="B2208">
        <v>1</v>
      </c>
      <c r="C2208" t="str">
        <v>K.Warrix</v>
      </c>
      <c r="D2208">
        <v>0</v>
      </c>
      <c r="E2208">
        <f>COUNTIFS(Table1[Team], A2208, Table1[Batting_Spot], B2208, Table1[Player], C2208, Table1[Last5_Flag], D2208)</f>
        <v>12</v>
      </c>
    </row>
    <row r="2209" spans="1:5" x14ac:dyDescent="0.2">
      <c r="A2209" t="str">
        <v>Wheeling</v>
      </c>
      <c r="B2209">
        <v>2</v>
      </c>
      <c r="C2209" t="str">
        <v>M.Burns</v>
      </c>
      <c r="D2209">
        <v>0</v>
      </c>
      <c r="E2209">
        <f>COUNTIFS(Table1[Team], A2209, Table1[Batting_Spot], B2209, Table1[Player], C2209, Table1[Last5_Flag], D2209)</f>
        <v>10</v>
      </c>
    </row>
    <row r="2210" spans="1:5" x14ac:dyDescent="0.2">
      <c r="A2210" t="str">
        <v>Wheeling</v>
      </c>
      <c r="B2210">
        <v>0</v>
      </c>
      <c r="C2210" t="str">
        <v>T.Walsh</v>
      </c>
      <c r="D2210">
        <v>0</v>
      </c>
      <c r="E2210">
        <f>COUNTIFS(Table1[Team], A2210, Table1[Batting_Spot], B2210, Table1[Player], C2210, Table1[Last5_Flag], D2210)</f>
        <v>0</v>
      </c>
    </row>
    <row r="2211" spans="1:5" x14ac:dyDescent="0.2">
      <c r="A2211" t="str">
        <v>Wheeling</v>
      </c>
      <c r="B2211">
        <v>0</v>
      </c>
      <c r="C2211" t="str">
        <v>R.Casassa</v>
      </c>
      <c r="D2211">
        <v>0</v>
      </c>
      <c r="E2211">
        <f>COUNTIFS(Table1[Team], A2211, Table1[Batting_Spot], B2211, Table1[Player], C2211, Table1[Last5_Flag], D2211)</f>
        <v>0</v>
      </c>
    </row>
    <row r="2212" spans="1:5" x14ac:dyDescent="0.2">
      <c r="A2212" t="str">
        <v>Wheeling</v>
      </c>
      <c r="B2212">
        <v>3</v>
      </c>
      <c r="C2212" t="str">
        <v>B.Sanders</v>
      </c>
      <c r="D2212">
        <v>0</v>
      </c>
      <c r="E2212">
        <f>COUNTIFS(Table1[Team], A2212, Table1[Batting_Spot], B2212, Table1[Player], C2212, Table1[Last5_Flag], D2212)</f>
        <v>5</v>
      </c>
    </row>
    <row r="2213" spans="1:5" x14ac:dyDescent="0.2">
      <c r="A2213" t="str">
        <v>Wheeling</v>
      </c>
      <c r="B2213">
        <v>4</v>
      </c>
      <c r="C2213" t="str">
        <v>E.Troxel</v>
      </c>
      <c r="D2213">
        <v>0</v>
      </c>
      <c r="E2213">
        <f>COUNTIFS(Table1[Team], A2213, Table1[Batting_Spot], B2213, Table1[Player], C2213, Table1[Last5_Flag], D2213)</f>
        <v>2</v>
      </c>
    </row>
    <row r="2214" spans="1:5" x14ac:dyDescent="0.2">
      <c r="A2214" t="str">
        <v>Wheeling</v>
      </c>
      <c r="B2214">
        <v>5</v>
      </c>
      <c r="C2214" t="str">
        <v>T.Taufahema</v>
      </c>
      <c r="D2214">
        <v>0</v>
      </c>
      <c r="E2214">
        <f>COUNTIFS(Table1[Team], A2214, Table1[Batting_Spot], B2214, Table1[Player], C2214, Table1[Last5_Flag], D2214)</f>
        <v>3</v>
      </c>
    </row>
    <row r="2215" spans="1:5" x14ac:dyDescent="0.2">
      <c r="A2215" t="str">
        <v>Wheeling</v>
      </c>
      <c r="B2215">
        <v>5</v>
      </c>
      <c r="C2215" t="str">
        <v>K.Shields</v>
      </c>
      <c r="D2215">
        <v>0</v>
      </c>
      <c r="E2215">
        <f>COUNTIFS(Table1[Team], A2215, Table1[Batting_Spot], B2215, Table1[Player], C2215, Table1[Last5_Flag], D2215)</f>
        <v>2</v>
      </c>
    </row>
    <row r="2216" spans="1:5" x14ac:dyDescent="0.2">
      <c r="A2216" t="str">
        <v>Wheeling</v>
      </c>
      <c r="B2216">
        <v>6</v>
      </c>
      <c r="C2216" t="str">
        <v>D.Carrillo</v>
      </c>
      <c r="D2216">
        <v>0</v>
      </c>
      <c r="E2216">
        <f>COUNTIFS(Table1[Team], A2216, Table1[Batting_Spot], B2216, Table1[Player], C2216, Table1[Last5_Flag], D2216)</f>
        <v>1</v>
      </c>
    </row>
    <row r="2217" spans="1:5" x14ac:dyDescent="0.2">
      <c r="A2217" t="str">
        <v>Wheeling</v>
      </c>
      <c r="B2217">
        <v>7</v>
      </c>
      <c r="C2217" t="str">
        <v>M.Clark</v>
      </c>
      <c r="D2217">
        <v>0</v>
      </c>
      <c r="E2217">
        <f>COUNTIFS(Table1[Team], A2217, Table1[Batting_Spot], B2217, Table1[Player], C2217, Table1[Last5_Flag], D2217)</f>
        <v>1</v>
      </c>
    </row>
    <row r="2218" spans="1:5" x14ac:dyDescent="0.2">
      <c r="A2218" t="str">
        <v>Wheeling</v>
      </c>
      <c r="B2218">
        <v>8</v>
      </c>
      <c r="C2218" t="str">
        <v>M.Harrison</v>
      </c>
      <c r="D2218">
        <v>0</v>
      </c>
      <c r="E2218">
        <f>COUNTIFS(Table1[Team], A2218, Table1[Batting_Spot], B2218, Table1[Player], C2218, Table1[Last5_Flag], D2218)</f>
        <v>1</v>
      </c>
    </row>
    <row r="2219" spans="1:5" x14ac:dyDescent="0.2">
      <c r="A2219" t="str">
        <v>Wheeling</v>
      </c>
      <c r="B2219">
        <v>9</v>
      </c>
      <c r="C2219" t="str">
        <v>A.Kresak</v>
      </c>
      <c r="D2219">
        <v>0</v>
      </c>
      <c r="E2219">
        <f>COUNTIFS(Table1[Team], A2219, Table1[Batting_Spot], B2219, Table1[Player], C2219, Table1[Last5_Flag], D2219)</f>
        <v>4</v>
      </c>
    </row>
    <row r="2220" spans="1:5" x14ac:dyDescent="0.2">
      <c r="A2220" t="str">
        <v>Wheeling</v>
      </c>
      <c r="B2220">
        <v>9</v>
      </c>
      <c r="C2220" t="str">
        <v>P.Villarreal</v>
      </c>
      <c r="D2220">
        <v>0</v>
      </c>
      <c r="E2220">
        <f>COUNTIFS(Table1[Team], A2220, Table1[Batting_Spot], B2220, Table1[Player], C2220, Table1[Last5_Flag], D2220)</f>
        <v>1</v>
      </c>
    </row>
    <row r="2221" spans="1:5" x14ac:dyDescent="0.2">
      <c r="A2221" t="str">
        <v>Wheeling</v>
      </c>
      <c r="B2221">
        <v>0</v>
      </c>
      <c r="C2221" t="str">
        <v>M.Rodriguez</v>
      </c>
      <c r="D2221">
        <v>0</v>
      </c>
      <c r="E2221">
        <f>COUNTIFS(Table1[Team], A2221, Table1[Batting_Spot], B2221, Table1[Player], C2221, Table1[Last5_Flag], D2221)</f>
        <v>0</v>
      </c>
    </row>
    <row r="2222" spans="1:5" x14ac:dyDescent="0.2">
      <c r="A2222" t="str">
        <v>Wheeling</v>
      </c>
      <c r="B2222">
        <v>1</v>
      </c>
      <c r="C2222" t="str">
        <v>K.Warrix</v>
      </c>
      <c r="D2222">
        <v>0</v>
      </c>
      <c r="E2222">
        <f>COUNTIFS(Table1[Team], A2222, Table1[Batting_Spot], B2222, Table1[Player], C2222, Table1[Last5_Flag], D2222)</f>
        <v>12</v>
      </c>
    </row>
    <row r="2223" spans="1:5" x14ac:dyDescent="0.2">
      <c r="A2223" t="str">
        <v>Wheeling</v>
      </c>
      <c r="B2223">
        <v>2</v>
      </c>
      <c r="C2223" t="str">
        <v>M.Burns</v>
      </c>
      <c r="D2223">
        <v>0</v>
      </c>
      <c r="E2223">
        <f>COUNTIFS(Table1[Team], A2223, Table1[Batting_Spot], B2223, Table1[Player], C2223, Table1[Last5_Flag], D2223)</f>
        <v>10</v>
      </c>
    </row>
    <row r="2224" spans="1:5" x14ac:dyDescent="0.2">
      <c r="A2224" t="str">
        <v>Wheeling</v>
      </c>
      <c r="B2224">
        <v>0</v>
      </c>
      <c r="C2224" t="str">
        <v>M.Holp</v>
      </c>
      <c r="D2224">
        <v>0</v>
      </c>
      <c r="E2224">
        <f>COUNTIFS(Table1[Team], A2224, Table1[Batting_Spot], B2224, Table1[Player], C2224, Table1[Last5_Flag], D2224)</f>
        <v>0</v>
      </c>
    </row>
    <row r="2225" spans="1:5" x14ac:dyDescent="0.2">
      <c r="A2225" t="str">
        <v>Wheeling</v>
      </c>
      <c r="B2225">
        <v>3</v>
      </c>
      <c r="C2225" t="str">
        <v>M.Harrison</v>
      </c>
      <c r="D2225">
        <v>0</v>
      </c>
      <c r="E2225">
        <f>COUNTIFS(Table1[Team], A2225, Table1[Batting_Spot], B2225, Table1[Player], C2225, Table1[Last5_Flag], D2225)</f>
        <v>1</v>
      </c>
    </row>
    <row r="2226" spans="1:5" x14ac:dyDescent="0.2">
      <c r="A2226" t="str">
        <v>Wheeling</v>
      </c>
      <c r="B2226">
        <v>4</v>
      </c>
      <c r="C2226" t="str">
        <v>M.Clark</v>
      </c>
      <c r="D2226">
        <v>0</v>
      </c>
      <c r="E2226">
        <f>COUNTIFS(Table1[Team], A2226, Table1[Batting_Spot], B2226, Table1[Player], C2226, Table1[Last5_Flag], D2226)</f>
        <v>6</v>
      </c>
    </row>
    <row r="2227" spans="1:5" x14ac:dyDescent="0.2">
      <c r="A2227" t="str">
        <v>Wheeling</v>
      </c>
      <c r="B2227">
        <v>5</v>
      </c>
      <c r="C2227" t="str">
        <v>D.Carrillo</v>
      </c>
      <c r="D2227">
        <v>0</v>
      </c>
      <c r="E2227">
        <f>COUNTIFS(Table1[Team], A2227, Table1[Batting_Spot], B2227, Table1[Player], C2227, Table1[Last5_Flag], D2227)</f>
        <v>10</v>
      </c>
    </row>
    <row r="2228" spans="1:5" x14ac:dyDescent="0.2">
      <c r="A2228" t="str">
        <v>Wheeling</v>
      </c>
      <c r="B2228">
        <v>6</v>
      </c>
      <c r="C2228" t="str">
        <v>T.Taufahema</v>
      </c>
      <c r="D2228">
        <v>0</v>
      </c>
      <c r="E2228">
        <f>COUNTIFS(Table1[Team], A2228, Table1[Batting_Spot], B2228, Table1[Player], C2228, Table1[Last5_Flag], D2228)</f>
        <v>5</v>
      </c>
    </row>
    <row r="2229" spans="1:5" x14ac:dyDescent="0.2">
      <c r="A2229" t="str">
        <v>Wheeling</v>
      </c>
      <c r="B2229">
        <v>7</v>
      </c>
      <c r="C2229" t="str">
        <v>K.Shields</v>
      </c>
      <c r="D2229">
        <v>0</v>
      </c>
      <c r="E2229">
        <f>COUNTIFS(Table1[Team], A2229, Table1[Batting_Spot], B2229, Table1[Player], C2229, Table1[Last5_Flag], D2229)</f>
        <v>3</v>
      </c>
    </row>
    <row r="2230" spans="1:5" x14ac:dyDescent="0.2">
      <c r="A2230" t="str">
        <v>Wheeling</v>
      </c>
      <c r="B2230">
        <v>0</v>
      </c>
      <c r="C2230" t="str">
        <v>R.Peters</v>
      </c>
      <c r="D2230">
        <v>0</v>
      </c>
      <c r="E2230">
        <f>COUNTIFS(Table1[Team], A2230, Table1[Batting_Spot], B2230, Table1[Player], C2230, Table1[Last5_Flag], D2230)</f>
        <v>0</v>
      </c>
    </row>
    <row r="2231" spans="1:5" x14ac:dyDescent="0.2">
      <c r="A2231" t="str">
        <v>Wheeling</v>
      </c>
      <c r="B2231">
        <v>7</v>
      </c>
      <c r="C2231" t="str">
        <v>B.Sanders</v>
      </c>
      <c r="D2231">
        <v>0</v>
      </c>
      <c r="E2231">
        <f>COUNTIFS(Table1[Team], A2231, Table1[Batting_Spot], B2231, Table1[Player], C2231, Table1[Last5_Flag], D2231)</f>
        <v>1</v>
      </c>
    </row>
    <row r="2232" spans="1:5" x14ac:dyDescent="0.2">
      <c r="A2232" t="str">
        <v>Wheeling</v>
      </c>
      <c r="B2232">
        <v>8</v>
      </c>
      <c r="C2232" t="str">
        <v>M.Rodriguez</v>
      </c>
      <c r="D2232">
        <v>0</v>
      </c>
      <c r="E2232">
        <f>COUNTIFS(Table1[Team], A2232, Table1[Batting_Spot], B2232, Table1[Player], C2232, Table1[Last5_Flag], D2232)</f>
        <v>3</v>
      </c>
    </row>
    <row r="2233" spans="1:5" x14ac:dyDescent="0.2">
      <c r="A2233" t="str">
        <v>Wheeling</v>
      </c>
      <c r="B2233">
        <v>9</v>
      </c>
      <c r="C2233" t="str">
        <v>A.Kresak</v>
      </c>
      <c r="D2233">
        <v>0</v>
      </c>
      <c r="E2233">
        <f>COUNTIFS(Table1[Team], A2233, Table1[Batting_Spot], B2233, Table1[Player], C2233, Table1[Last5_Flag], D2233)</f>
        <v>4</v>
      </c>
    </row>
    <row r="2234" spans="1:5" x14ac:dyDescent="0.2">
      <c r="A2234" t="str">
        <v>Wheeling</v>
      </c>
      <c r="B2234">
        <v>0</v>
      </c>
      <c r="C2234" t="str">
        <v>G.Mummery</v>
      </c>
      <c r="D2234">
        <v>0</v>
      </c>
      <c r="E2234">
        <f>COUNTIFS(Table1[Team], A2234, Table1[Batting_Spot], B2234, Table1[Player], C2234, Table1[Last5_Flag], D2234)</f>
        <v>0</v>
      </c>
    </row>
    <row r="2235" spans="1:5" x14ac:dyDescent="0.2">
      <c r="A2235" t="str">
        <v>UC</v>
      </c>
      <c r="B2235">
        <v>0</v>
      </c>
      <c r="C2235">
        <v>0</v>
      </c>
      <c r="D2235">
        <v>0</v>
      </c>
      <c r="E2235">
        <f>COUNTIFS(Table1[Team], A2235, Table1[Batting_Spot], B2235, Table1[Player], C2235, Table1[Last5_Flag], D2235)</f>
        <v>0</v>
      </c>
    </row>
    <row r="2236" spans="1:5" x14ac:dyDescent="0.2">
      <c r="A2236" t="str">
        <v>D&amp;E</v>
      </c>
      <c r="B2236">
        <v>0</v>
      </c>
      <c r="C2236">
        <v>0</v>
      </c>
      <c r="D2236">
        <v>0</v>
      </c>
      <c r="E2236">
        <f>COUNTIFS(Table1[Team], A2236, Table1[Batting_Spot], B2236, Table1[Player], C2236, Table1[Last5_Flag], D2236)</f>
        <v>0</v>
      </c>
    </row>
    <row r="2237" spans="1:5" x14ac:dyDescent="0.2">
      <c r="A2237" t="str">
        <v>WVWC</v>
      </c>
      <c r="B2237">
        <v>1</v>
      </c>
      <c r="C2237" t="str">
        <v>J.Riley</v>
      </c>
      <c r="D2237">
        <v>0</v>
      </c>
      <c r="E2237">
        <f>COUNTIFS(Table1[Team], A2237, Table1[Batting_Spot], B2237, Table1[Player], C2237, Table1[Last5_Flag], D2237)</f>
        <v>22</v>
      </c>
    </row>
    <row r="2238" spans="1:5" x14ac:dyDescent="0.2">
      <c r="A2238" t="str">
        <v>WVWC</v>
      </c>
      <c r="B2238">
        <v>2</v>
      </c>
      <c r="C2238" t="str">
        <v>L.Hague</v>
      </c>
      <c r="D2238">
        <v>0</v>
      </c>
      <c r="E2238">
        <f>COUNTIFS(Table1[Team], A2238, Table1[Batting_Spot], B2238, Table1[Player], C2238, Table1[Last5_Flag], D2238)</f>
        <v>22</v>
      </c>
    </row>
    <row r="2239" spans="1:5" x14ac:dyDescent="0.2">
      <c r="A2239" t="str">
        <v>WVWC</v>
      </c>
      <c r="B2239">
        <v>3</v>
      </c>
      <c r="C2239" t="str">
        <v>J.Fix</v>
      </c>
      <c r="D2239">
        <v>0</v>
      </c>
      <c r="E2239">
        <f>COUNTIFS(Table1[Team], A2239, Table1[Batting_Spot], B2239, Table1[Player], C2239, Table1[Last5_Flag], D2239)</f>
        <v>13</v>
      </c>
    </row>
    <row r="2240" spans="1:5" x14ac:dyDescent="0.2">
      <c r="A2240" t="str">
        <v>WVWC</v>
      </c>
      <c r="B2240">
        <v>4</v>
      </c>
      <c r="C2240" t="str">
        <v>R.Winn</v>
      </c>
      <c r="D2240">
        <v>0</v>
      </c>
      <c r="E2240">
        <f>COUNTIFS(Table1[Team], A2240, Table1[Batting_Spot], B2240, Table1[Player], C2240, Table1[Last5_Flag], D2240)</f>
        <v>11</v>
      </c>
    </row>
    <row r="2241" spans="1:5" x14ac:dyDescent="0.2">
      <c r="A2241" t="str">
        <v>WVWC</v>
      </c>
      <c r="B2241">
        <v>5</v>
      </c>
      <c r="C2241" t="str">
        <v>G.Arnold</v>
      </c>
      <c r="D2241">
        <v>0</v>
      </c>
      <c r="E2241">
        <f>COUNTIFS(Table1[Team], A2241, Table1[Batting_Spot], B2241, Table1[Player], C2241, Table1[Last5_Flag], D2241)</f>
        <v>11</v>
      </c>
    </row>
    <row r="2242" spans="1:5" x14ac:dyDescent="0.2">
      <c r="A2242" t="str">
        <v>WVWC</v>
      </c>
      <c r="B2242">
        <v>6</v>
      </c>
      <c r="C2242" t="str">
        <v>M.Austra</v>
      </c>
      <c r="D2242">
        <v>0</v>
      </c>
      <c r="E2242">
        <f>COUNTIFS(Table1[Team], A2242, Table1[Batting_Spot], B2242, Table1[Player], C2242, Table1[Last5_Flag], D2242)</f>
        <v>11</v>
      </c>
    </row>
    <row r="2243" spans="1:5" x14ac:dyDescent="0.2">
      <c r="A2243" t="str">
        <v>WVWC</v>
      </c>
      <c r="B2243">
        <v>0</v>
      </c>
      <c r="C2243" t="str">
        <v>A.Borello</v>
      </c>
      <c r="D2243">
        <v>0</v>
      </c>
      <c r="E2243">
        <f>COUNTIFS(Table1[Team], A2243, Table1[Batting_Spot], B2243, Table1[Player], C2243, Table1[Last5_Flag], D2243)</f>
        <v>0</v>
      </c>
    </row>
    <row r="2244" spans="1:5" x14ac:dyDescent="0.2">
      <c r="A2244" t="str">
        <v>WVWC</v>
      </c>
      <c r="B2244">
        <v>7</v>
      </c>
      <c r="C2244" t="str">
        <v>S.Lowen</v>
      </c>
      <c r="D2244">
        <v>0</v>
      </c>
      <c r="E2244">
        <f>COUNTIFS(Table1[Team], A2244, Table1[Batting_Spot], B2244, Table1[Player], C2244, Table1[Last5_Flag], D2244)</f>
        <v>5</v>
      </c>
    </row>
    <row r="2245" spans="1:5" x14ac:dyDescent="0.2">
      <c r="A2245" t="str">
        <v>WVWC</v>
      </c>
      <c r="B2245">
        <v>8</v>
      </c>
      <c r="C2245" t="str">
        <v>E.Putman</v>
      </c>
      <c r="D2245">
        <v>0</v>
      </c>
      <c r="E2245">
        <f>COUNTIFS(Table1[Team], A2245, Table1[Batting_Spot], B2245, Table1[Player], C2245, Table1[Last5_Flag], D2245)</f>
        <v>9</v>
      </c>
    </row>
    <row r="2246" spans="1:5" x14ac:dyDescent="0.2">
      <c r="A2246" t="str">
        <v>WVWC</v>
      </c>
      <c r="B2246">
        <v>8</v>
      </c>
      <c r="C2246" t="str">
        <v>K.Vance</v>
      </c>
      <c r="D2246">
        <v>0</v>
      </c>
      <c r="E2246">
        <f>COUNTIFS(Table1[Team], A2246, Table1[Batting_Spot], B2246, Table1[Player], C2246, Table1[Last5_Flag], D2246)</f>
        <v>3</v>
      </c>
    </row>
    <row r="2247" spans="1:5" x14ac:dyDescent="0.2">
      <c r="A2247" t="str">
        <v>WVWC</v>
      </c>
      <c r="B2247">
        <v>9</v>
      </c>
      <c r="C2247" t="str">
        <v>T.Nowicki</v>
      </c>
      <c r="D2247">
        <v>0</v>
      </c>
      <c r="E2247">
        <f>COUNTIFS(Table1[Team], A2247, Table1[Batting_Spot], B2247, Table1[Player], C2247, Table1[Last5_Flag], D2247)</f>
        <v>7</v>
      </c>
    </row>
    <row r="2248" spans="1:5" x14ac:dyDescent="0.2">
      <c r="A2248" t="str">
        <v>WVWC</v>
      </c>
      <c r="B2248">
        <v>9</v>
      </c>
      <c r="C2248" t="str">
        <v>G.DeSpirito</v>
      </c>
      <c r="D2248">
        <v>0</v>
      </c>
      <c r="E2248">
        <f>COUNTIFS(Table1[Team], A2248, Table1[Batting_Spot], B2248, Table1[Player], C2248, Table1[Last5_Flag], D2248)</f>
        <v>1</v>
      </c>
    </row>
    <row r="2249" spans="1:5" x14ac:dyDescent="0.2">
      <c r="A2249" t="str">
        <v>WVWC</v>
      </c>
      <c r="B2249">
        <v>0</v>
      </c>
      <c r="C2249" t="str">
        <v>A.Orille</v>
      </c>
      <c r="D2249">
        <v>0</v>
      </c>
      <c r="E2249">
        <f>COUNTIFS(Table1[Team], A2249, Table1[Batting_Spot], B2249, Table1[Player], C2249, Table1[Last5_Flag], D2249)</f>
        <v>0</v>
      </c>
    </row>
    <row r="2250" spans="1:5" x14ac:dyDescent="0.2">
      <c r="A2250" t="str">
        <v>WVSU</v>
      </c>
      <c r="B2250">
        <v>0</v>
      </c>
      <c r="C2250">
        <v>0</v>
      </c>
      <c r="D2250">
        <v>0</v>
      </c>
      <c r="E2250">
        <f>COUNTIFS(Table1[Team], A2250, Table1[Batting_Spot], B2250, Table1[Player], C2250, Table1[Last5_Flag], D2250)</f>
        <v>0</v>
      </c>
    </row>
    <row r="2251" spans="1:5" x14ac:dyDescent="0.2">
      <c r="A2251" t="str">
        <v>Concord</v>
      </c>
      <c r="B2251">
        <v>1</v>
      </c>
      <c r="C2251" t="str">
        <v>K.Morgan</v>
      </c>
      <c r="D2251">
        <v>0</v>
      </c>
      <c r="E2251">
        <f>COUNTIFS(Table1[Team], A2251, Table1[Batting_Spot], B2251, Table1[Player], C2251, Table1[Last5_Flag], D2251)</f>
        <v>22</v>
      </c>
    </row>
    <row r="2252" spans="1:5" x14ac:dyDescent="0.2">
      <c r="A2252" t="str">
        <v>Concord</v>
      </c>
      <c r="B2252">
        <v>2</v>
      </c>
      <c r="C2252" t="str">
        <v>L.Lewis</v>
      </c>
      <c r="D2252">
        <v>0</v>
      </c>
      <c r="E2252">
        <f>COUNTIFS(Table1[Team], A2252, Table1[Batting_Spot], B2252, Table1[Player], C2252, Table1[Last5_Flag], D2252)</f>
        <v>15</v>
      </c>
    </row>
    <row r="2253" spans="1:5" x14ac:dyDescent="0.2">
      <c r="A2253" t="str">
        <v>Concord</v>
      </c>
      <c r="B2253">
        <v>3</v>
      </c>
      <c r="C2253" t="str">
        <v>A.Giles</v>
      </c>
      <c r="D2253">
        <v>0</v>
      </c>
      <c r="E2253">
        <f>COUNTIFS(Table1[Team], A2253, Table1[Batting_Spot], B2253, Table1[Player], C2253, Table1[Last5_Flag], D2253)</f>
        <v>17</v>
      </c>
    </row>
    <row r="2254" spans="1:5" x14ac:dyDescent="0.2">
      <c r="A2254" t="str">
        <v>Concord</v>
      </c>
      <c r="B2254">
        <v>4</v>
      </c>
      <c r="C2254" t="str">
        <v>M.Hollis</v>
      </c>
      <c r="D2254">
        <v>0</v>
      </c>
      <c r="E2254">
        <f>COUNTIFS(Table1[Team], A2254, Table1[Batting_Spot], B2254, Table1[Player], C2254, Table1[Last5_Flag], D2254)</f>
        <v>7</v>
      </c>
    </row>
    <row r="2255" spans="1:5" x14ac:dyDescent="0.2">
      <c r="A2255" t="str">
        <v>Concord</v>
      </c>
      <c r="B2255">
        <v>0</v>
      </c>
      <c r="C2255" t="str">
        <v>S.Brehm</v>
      </c>
      <c r="D2255">
        <v>0</v>
      </c>
      <c r="E2255">
        <f>COUNTIFS(Table1[Team], A2255, Table1[Batting_Spot], B2255, Table1[Player], C2255, Table1[Last5_Flag], D2255)</f>
        <v>0</v>
      </c>
    </row>
    <row r="2256" spans="1:5" x14ac:dyDescent="0.2">
      <c r="A2256" t="str">
        <v>Concord</v>
      </c>
      <c r="B2256">
        <v>5</v>
      </c>
      <c r="C2256" t="str">
        <v>H.Niten</v>
      </c>
      <c r="D2256">
        <v>0</v>
      </c>
      <c r="E2256">
        <f>COUNTIFS(Table1[Team], A2256, Table1[Batting_Spot], B2256, Table1[Player], C2256, Table1[Last5_Flag], D2256)</f>
        <v>7</v>
      </c>
    </row>
    <row r="2257" spans="1:5" x14ac:dyDescent="0.2">
      <c r="A2257" t="str">
        <v>Concord</v>
      </c>
      <c r="B2257">
        <v>6</v>
      </c>
      <c r="C2257" t="str">
        <v>M.Gleason</v>
      </c>
      <c r="D2257">
        <v>0</v>
      </c>
      <c r="E2257">
        <f>COUNTIFS(Table1[Team], A2257, Table1[Batting_Spot], B2257, Table1[Player], C2257, Table1[Last5_Flag], D2257)</f>
        <v>8</v>
      </c>
    </row>
    <row r="2258" spans="1:5" x14ac:dyDescent="0.2">
      <c r="A2258" t="str">
        <v>Concord</v>
      </c>
      <c r="B2258">
        <v>7</v>
      </c>
      <c r="C2258" t="str">
        <v>K.McCord</v>
      </c>
      <c r="D2258">
        <v>0</v>
      </c>
      <c r="E2258">
        <f>COUNTIFS(Table1[Team], A2258, Table1[Batting_Spot], B2258, Table1[Player], C2258, Table1[Last5_Flag], D2258)</f>
        <v>6</v>
      </c>
    </row>
    <row r="2259" spans="1:5" x14ac:dyDescent="0.2">
      <c r="A2259" t="str">
        <v>Concord</v>
      </c>
      <c r="B2259">
        <v>8</v>
      </c>
      <c r="C2259" t="str">
        <v>K.Sholter</v>
      </c>
      <c r="D2259">
        <v>0</v>
      </c>
      <c r="E2259">
        <f>COUNTIFS(Table1[Team], A2259, Table1[Batting_Spot], B2259, Table1[Player], C2259, Table1[Last5_Flag], D2259)</f>
        <v>7</v>
      </c>
    </row>
    <row r="2260" spans="1:5" x14ac:dyDescent="0.2">
      <c r="A2260" t="str">
        <v>Concord</v>
      </c>
      <c r="B2260">
        <v>9</v>
      </c>
      <c r="C2260" t="str">
        <v>G.Dodson</v>
      </c>
      <c r="D2260">
        <v>0</v>
      </c>
      <c r="E2260">
        <f>COUNTIFS(Table1[Team], A2260, Table1[Batting_Spot], B2260, Table1[Player], C2260, Table1[Last5_Flag], D2260)</f>
        <v>14</v>
      </c>
    </row>
    <row r="2261" spans="1:5" x14ac:dyDescent="0.2">
      <c r="A2261" t="str">
        <v>Concord</v>
      </c>
      <c r="B2261">
        <v>9</v>
      </c>
      <c r="C2261" t="str">
        <v>R.Hintz</v>
      </c>
      <c r="D2261">
        <v>0</v>
      </c>
      <c r="E2261">
        <f>COUNTIFS(Table1[Team], A2261, Table1[Batting_Spot], B2261, Table1[Player], C2261, Table1[Last5_Flag], D2261)</f>
        <v>2</v>
      </c>
    </row>
    <row r="2262" spans="1:5" x14ac:dyDescent="0.2">
      <c r="A2262" t="str">
        <v>Concord</v>
      </c>
      <c r="B2262">
        <v>0</v>
      </c>
      <c r="C2262" t="str">
        <v>B.Jamerson</v>
      </c>
      <c r="D2262">
        <v>0</v>
      </c>
      <c r="E2262">
        <f>COUNTIFS(Table1[Team], A2262, Table1[Batting_Spot], B2262, Table1[Player], C2262, Table1[Last5_Flag], D2262)</f>
        <v>0</v>
      </c>
    </row>
    <row r="2263" spans="1:5" x14ac:dyDescent="0.2">
      <c r="A2263" t="str">
        <v>Glenville</v>
      </c>
      <c r="B2263">
        <v>1</v>
      </c>
      <c r="C2263" t="str">
        <v>Z.Seda</v>
      </c>
      <c r="D2263">
        <v>0</v>
      </c>
      <c r="E2263">
        <f>COUNTIFS(Table1[Team], A2263, Table1[Batting_Spot], B2263, Table1[Player], C2263, Table1[Last5_Flag], D2263)</f>
        <v>15</v>
      </c>
    </row>
    <row r="2264" spans="1:5" x14ac:dyDescent="0.2">
      <c r="A2264" t="str">
        <v>Glenville</v>
      </c>
      <c r="B2264">
        <v>2</v>
      </c>
      <c r="C2264" t="str">
        <v>S.McDaniels</v>
      </c>
      <c r="D2264">
        <v>0</v>
      </c>
      <c r="E2264">
        <f>COUNTIFS(Table1[Team], A2264, Table1[Batting_Spot], B2264, Table1[Player], C2264, Table1[Last5_Flag], D2264)</f>
        <v>22</v>
      </c>
    </row>
    <row r="2265" spans="1:5" x14ac:dyDescent="0.2">
      <c r="A2265" t="str">
        <v>Glenville</v>
      </c>
      <c r="B2265">
        <v>3</v>
      </c>
      <c r="C2265" t="str">
        <v>D.Warnick</v>
      </c>
      <c r="D2265">
        <v>0</v>
      </c>
      <c r="E2265">
        <f>COUNTIFS(Table1[Team], A2265, Table1[Batting_Spot], B2265, Table1[Player], C2265, Table1[Last5_Flag], D2265)</f>
        <v>17</v>
      </c>
    </row>
    <row r="2266" spans="1:5" x14ac:dyDescent="0.2">
      <c r="A2266" t="str">
        <v>Glenville</v>
      </c>
      <c r="B2266">
        <v>4</v>
      </c>
      <c r="C2266" t="str">
        <v>K.Goodman</v>
      </c>
      <c r="D2266">
        <v>0</v>
      </c>
      <c r="E2266">
        <f>COUNTIFS(Table1[Team], A2266, Table1[Batting_Spot], B2266, Table1[Player], C2266, Table1[Last5_Flag], D2266)</f>
        <v>3</v>
      </c>
    </row>
    <row r="2267" spans="1:5" x14ac:dyDescent="0.2">
      <c r="A2267" t="str">
        <v>Glenville</v>
      </c>
      <c r="B2267">
        <v>0</v>
      </c>
      <c r="C2267" t="str">
        <v>A.Hicks</v>
      </c>
      <c r="D2267">
        <v>0</v>
      </c>
      <c r="E2267">
        <f>COUNTIFS(Table1[Team], A2267, Table1[Batting_Spot], B2267, Table1[Player], C2267, Table1[Last5_Flag], D2267)</f>
        <v>0</v>
      </c>
    </row>
    <row r="2268" spans="1:5" x14ac:dyDescent="0.2">
      <c r="A2268" t="str">
        <v>Glenville</v>
      </c>
      <c r="B2268">
        <v>5</v>
      </c>
      <c r="C2268" t="str">
        <v>H.Howe</v>
      </c>
      <c r="D2268">
        <v>0</v>
      </c>
      <c r="E2268">
        <f>COUNTIFS(Table1[Team], A2268, Table1[Batting_Spot], B2268, Table1[Player], C2268, Table1[Last5_Flag], D2268)</f>
        <v>14</v>
      </c>
    </row>
    <row r="2269" spans="1:5" x14ac:dyDescent="0.2">
      <c r="A2269" t="str">
        <v>Glenville</v>
      </c>
      <c r="B2269">
        <v>6</v>
      </c>
      <c r="C2269" t="str">
        <v>E.Nolan</v>
      </c>
      <c r="D2269">
        <v>0</v>
      </c>
      <c r="E2269">
        <f>COUNTIFS(Table1[Team], A2269, Table1[Batting_Spot], B2269, Table1[Player], C2269, Table1[Last5_Flag], D2269)</f>
        <v>16</v>
      </c>
    </row>
    <row r="2270" spans="1:5" x14ac:dyDescent="0.2">
      <c r="A2270" t="str">
        <v>Glenville</v>
      </c>
      <c r="B2270">
        <v>7</v>
      </c>
      <c r="C2270" t="str">
        <v>A.Hypes</v>
      </c>
      <c r="D2270">
        <v>0</v>
      </c>
      <c r="E2270">
        <f>COUNTIFS(Table1[Team], A2270, Table1[Batting_Spot], B2270, Table1[Player], C2270, Table1[Last5_Flag], D2270)</f>
        <v>5</v>
      </c>
    </row>
    <row r="2271" spans="1:5" x14ac:dyDescent="0.2">
      <c r="A2271" t="str">
        <v>Glenville</v>
      </c>
      <c r="B2271">
        <v>8</v>
      </c>
      <c r="C2271" t="str">
        <v>E.McLean</v>
      </c>
      <c r="D2271">
        <v>0</v>
      </c>
      <c r="E2271">
        <f>COUNTIFS(Table1[Team], A2271, Table1[Batting_Spot], B2271, Table1[Player], C2271, Table1[Last5_Flag], D2271)</f>
        <v>19</v>
      </c>
    </row>
    <row r="2272" spans="1:5" x14ac:dyDescent="0.2">
      <c r="A2272" t="str">
        <v>Glenville</v>
      </c>
      <c r="B2272">
        <v>9</v>
      </c>
      <c r="C2272" t="str">
        <v>A.Harward</v>
      </c>
      <c r="D2272">
        <v>0</v>
      </c>
      <c r="E2272">
        <f>COUNTIFS(Table1[Team], A2272, Table1[Batting_Spot], B2272, Table1[Player], C2272, Table1[Last5_Flag], D2272)</f>
        <v>8</v>
      </c>
    </row>
    <row r="2273" spans="1:5" x14ac:dyDescent="0.2">
      <c r="A2273" t="str">
        <v>Glenville</v>
      </c>
      <c r="B2273">
        <v>0</v>
      </c>
      <c r="C2273" t="str">
        <v>M.Boggess</v>
      </c>
      <c r="D2273">
        <v>0</v>
      </c>
      <c r="E2273">
        <f>COUNTIFS(Table1[Team], A2273, Table1[Batting_Spot], B2273, Table1[Player], C2273, Table1[Last5_Flag], D2273)</f>
        <v>0</v>
      </c>
    </row>
    <row r="2274" spans="1:5" x14ac:dyDescent="0.2">
      <c r="A2274" t="str">
        <v>D&amp;E</v>
      </c>
      <c r="B2274">
        <v>0</v>
      </c>
      <c r="C2274">
        <v>0</v>
      </c>
      <c r="D2274">
        <v>0</v>
      </c>
      <c r="E2274">
        <f>COUNTIFS(Table1[Team], A2274, Table1[Batting_Spot], B2274, Table1[Player], C2274, Table1[Last5_Flag], D2274)</f>
        <v>0</v>
      </c>
    </row>
    <row r="2275" spans="1:5" x14ac:dyDescent="0.2">
      <c r="A2275" t="str">
        <v>West Lib</v>
      </c>
      <c r="B2275">
        <v>1</v>
      </c>
      <c r="C2275" t="str">
        <v>R.Mangold</v>
      </c>
      <c r="D2275">
        <v>0</v>
      </c>
      <c r="E2275">
        <f>COUNTIFS(Table1[Team], A2275, Table1[Batting_Spot], B2275, Table1[Player], C2275, Table1[Last5_Flag], D2275)</f>
        <v>6</v>
      </c>
    </row>
    <row r="2276" spans="1:5" x14ac:dyDescent="0.2">
      <c r="A2276" t="str">
        <v>West Lib</v>
      </c>
      <c r="B2276">
        <v>2</v>
      </c>
      <c r="C2276" t="str">
        <v>P.Tucker</v>
      </c>
      <c r="D2276">
        <v>0</v>
      </c>
      <c r="E2276">
        <f>COUNTIFS(Table1[Team], A2276, Table1[Batting_Spot], B2276, Table1[Player], C2276, Table1[Last5_Flag], D2276)</f>
        <v>9</v>
      </c>
    </row>
    <row r="2277" spans="1:5" x14ac:dyDescent="0.2">
      <c r="A2277" t="str">
        <v>West Lib</v>
      </c>
      <c r="B2277">
        <v>3</v>
      </c>
      <c r="C2277" t="str">
        <v>J.Morr</v>
      </c>
      <c r="D2277">
        <v>0</v>
      </c>
      <c r="E2277">
        <f>COUNTIFS(Table1[Team], A2277, Table1[Batting_Spot], B2277, Table1[Player], C2277, Table1[Last5_Flag], D2277)</f>
        <v>6</v>
      </c>
    </row>
    <row r="2278" spans="1:5" x14ac:dyDescent="0.2">
      <c r="A2278" t="str">
        <v>West Lib</v>
      </c>
      <c r="B2278">
        <v>4</v>
      </c>
      <c r="C2278" t="str">
        <v>S.Simon</v>
      </c>
      <c r="D2278">
        <v>0</v>
      </c>
      <c r="E2278">
        <f>COUNTIFS(Table1[Team], A2278, Table1[Batting_Spot], B2278, Table1[Player], C2278, Table1[Last5_Flag], D2278)</f>
        <v>7</v>
      </c>
    </row>
    <row r="2279" spans="1:5" x14ac:dyDescent="0.2">
      <c r="A2279" t="str">
        <v>West Lib</v>
      </c>
      <c r="B2279">
        <v>5</v>
      </c>
      <c r="C2279" t="str">
        <v>K.Pettit</v>
      </c>
      <c r="D2279">
        <v>0</v>
      </c>
      <c r="E2279">
        <f>COUNTIFS(Table1[Team], A2279, Table1[Batting_Spot], B2279, Table1[Player], C2279, Table1[Last5_Flag], D2279)</f>
        <v>3</v>
      </c>
    </row>
    <row r="2280" spans="1:5" x14ac:dyDescent="0.2">
      <c r="A2280" t="str">
        <v>West Lib</v>
      </c>
      <c r="B2280">
        <v>5</v>
      </c>
      <c r="C2280" t="str">
        <v>A.Tapman</v>
      </c>
      <c r="D2280">
        <v>0</v>
      </c>
      <c r="E2280">
        <f>COUNTIFS(Table1[Team], A2280, Table1[Batting_Spot], B2280, Table1[Player], C2280, Table1[Last5_Flag], D2280)</f>
        <v>2</v>
      </c>
    </row>
    <row r="2281" spans="1:5" x14ac:dyDescent="0.2">
      <c r="A2281" t="str">
        <v>West Lib</v>
      </c>
      <c r="B2281">
        <v>6</v>
      </c>
      <c r="C2281" t="str">
        <v>J.Conrad</v>
      </c>
      <c r="D2281">
        <v>0</v>
      </c>
      <c r="E2281">
        <f>COUNTIFS(Table1[Team], A2281, Table1[Batting_Spot], B2281, Table1[Player], C2281, Table1[Last5_Flag], D2281)</f>
        <v>11</v>
      </c>
    </row>
    <row r="2282" spans="1:5" x14ac:dyDescent="0.2">
      <c r="A2282" t="str">
        <v>West Lib</v>
      </c>
      <c r="B2282">
        <v>7</v>
      </c>
      <c r="C2282" t="str">
        <v>S.Harris</v>
      </c>
      <c r="D2282">
        <v>0</v>
      </c>
      <c r="E2282">
        <f>COUNTIFS(Table1[Team], A2282, Table1[Batting_Spot], B2282, Table1[Player], C2282, Table1[Last5_Flag], D2282)</f>
        <v>4</v>
      </c>
    </row>
    <row r="2283" spans="1:5" x14ac:dyDescent="0.2">
      <c r="A2283" t="str">
        <v>West Lib</v>
      </c>
      <c r="B2283">
        <v>8</v>
      </c>
      <c r="C2283" t="str">
        <v>C.Reece</v>
      </c>
      <c r="D2283">
        <v>0</v>
      </c>
      <c r="E2283">
        <f>COUNTIFS(Table1[Team], A2283, Table1[Batting_Spot], B2283, Table1[Player], C2283, Table1[Last5_Flag], D2283)</f>
        <v>4</v>
      </c>
    </row>
    <row r="2284" spans="1:5" x14ac:dyDescent="0.2">
      <c r="A2284" t="str">
        <v>West Lib</v>
      </c>
      <c r="B2284">
        <v>9</v>
      </c>
      <c r="C2284" t="str">
        <v>D.Deitrick</v>
      </c>
      <c r="D2284">
        <v>0</v>
      </c>
      <c r="E2284">
        <f>COUNTIFS(Table1[Team], A2284, Table1[Batting_Spot], B2284, Table1[Player], C2284, Table1[Last5_Flag], D2284)</f>
        <v>5</v>
      </c>
    </row>
    <row r="2285" spans="1:5" x14ac:dyDescent="0.2">
      <c r="A2285" t="str">
        <v>West Lib</v>
      </c>
      <c r="B2285">
        <v>0</v>
      </c>
      <c r="C2285" t="str">
        <v>F.Randolph</v>
      </c>
      <c r="D2285">
        <v>0</v>
      </c>
      <c r="E2285">
        <f>COUNTIFS(Table1[Team], A2285, Table1[Batting_Spot], B2285, Table1[Player], C2285, Table1[Last5_Flag], D2285)</f>
        <v>0</v>
      </c>
    </row>
    <row r="2286" spans="1:5" x14ac:dyDescent="0.2">
      <c r="A2286" t="str">
        <v>West Lib</v>
      </c>
      <c r="B2286">
        <v>1</v>
      </c>
      <c r="C2286" t="str">
        <v>R.Mangold</v>
      </c>
      <c r="D2286">
        <v>0</v>
      </c>
      <c r="E2286">
        <f>COUNTIFS(Table1[Team], A2286, Table1[Batting_Spot], B2286, Table1[Player], C2286, Table1[Last5_Flag], D2286)</f>
        <v>6</v>
      </c>
    </row>
    <row r="2287" spans="1:5" x14ac:dyDescent="0.2">
      <c r="A2287" t="str">
        <v>West Lib</v>
      </c>
      <c r="B2287">
        <v>2</v>
      </c>
      <c r="C2287" t="str">
        <v>P.Tucker</v>
      </c>
      <c r="D2287">
        <v>0</v>
      </c>
      <c r="E2287">
        <f>COUNTIFS(Table1[Team], A2287, Table1[Batting_Spot], B2287, Table1[Player], C2287, Table1[Last5_Flag], D2287)</f>
        <v>9</v>
      </c>
    </row>
    <row r="2288" spans="1:5" x14ac:dyDescent="0.2">
      <c r="A2288" t="str">
        <v>West Lib</v>
      </c>
      <c r="B2288">
        <v>3</v>
      </c>
      <c r="C2288" t="str">
        <v>J.Morr</v>
      </c>
      <c r="D2288">
        <v>0</v>
      </c>
      <c r="E2288">
        <f>COUNTIFS(Table1[Team], A2288, Table1[Batting_Spot], B2288, Table1[Player], C2288, Table1[Last5_Flag], D2288)</f>
        <v>6</v>
      </c>
    </row>
    <row r="2289" spans="1:5" x14ac:dyDescent="0.2">
      <c r="A2289" t="str">
        <v>West Lib</v>
      </c>
      <c r="B2289">
        <v>4</v>
      </c>
      <c r="C2289" t="str">
        <v>K.Pettit</v>
      </c>
      <c r="D2289">
        <v>0</v>
      </c>
      <c r="E2289">
        <f>COUNTIFS(Table1[Team], A2289, Table1[Batting_Spot], B2289, Table1[Player], C2289, Table1[Last5_Flag], D2289)</f>
        <v>10</v>
      </c>
    </row>
    <row r="2290" spans="1:5" x14ac:dyDescent="0.2">
      <c r="A2290" t="str">
        <v>West Lib</v>
      </c>
      <c r="B2290">
        <v>4</v>
      </c>
      <c r="C2290" t="str">
        <v>A.Heidersch</v>
      </c>
      <c r="D2290">
        <v>0</v>
      </c>
      <c r="E2290">
        <f>COUNTIFS(Table1[Team], A2290, Table1[Batting_Spot], B2290, Table1[Player], C2290, Table1[Last5_Flag], D2290)</f>
        <v>3</v>
      </c>
    </row>
    <row r="2291" spans="1:5" x14ac:dyDescent="0.2">
      <c r="A2291" t="str">
        <v>West Lib</v>
      </c>
      <c r="B2291">
        <v>5</v>
      </c>
      <c r="C2291" t="str">
        <v>A.Davis</v>
      </c>
      <c r="D2291">
        <v>0</v>
      </c>
      <c r="E2291">
        <f>COUNTIFS(Table1[Team], A2291, Table1[Batting_Spot], B2291, Table1[Player], C2291, Table1[Last5_Flag], D2291)</f>
        <v>7</v>
      </c>
    </row>
    <row r="2292" spans="1:5" x14ac:dyDescent="0.2">
      <c r="A2292" t="str">
        <v>West Lib</v>
      </c>
      <c r="B2292">
        <v>5</v>
      </c>
      <c r="C2292" t="str">
        <v>A.Pass</v>
      </c>
      <c r="D2292">
        <v>0</v>
      </c>
      <c r="E2292">
        <f>COUNTIFS(Table1[Team], A2292, Table1[Batting_Spot], B2292, Table1[Player], C2292, Table1[Last5_Flag], D2292)</f>
        <v>1</v>
      </c>
    </row>
    <row r="2293" spans="1:5" x14ac:dyDescent="0.2">
      <c r="A2293" t="str">
        <v>West Lib</v>
      </c>
      <c r="B2293">
        <v>6</v>
      </c>
      <c r="C2293" t="str">
        <v>J.Conrad</v>
      </c>
      <c r="D2293">
        <v>0</v>
      </c>
      <c r="E2293">
        <f>COUNTIFS(Table1[Team], A2293, Table1[Batting_Spot], B2293, Table1[Player], C2293, Table1[Last5_Flag], D2293)</f>
        <v>11</v>
      </c>
    </row>
    <row r="2294" spans="1:5" x14ac:dyDescent="0.2">
      <c r="A2294" t="str">
        <v>West Lib</v>
      </c>
      <c r="B2294">
        <v>7</v>
      </c>
      <c r="C2294" t="str">
        <v>S.Simon</v>
      </c>
      <c r="D2294">
        <v>0</v>
      </c>
      <c r="E2294">
        <f>COUNTIFS(Table1[Team], A2294, Table1[Batting_Spot], B2294, Table1[Player], C2294, Table1[Last5_Flag], D2294)</f>
        <v>3</v>
      </c>
    </row>
    <row r="2295" spans="1:5" x14ac:dyDescent="0.2">
      <c r="A2295" t="str">
        <v>West Lib</v>
      </c>
      <c r="B2295">
        <v>8</v>
      </c>
      <c r="C2295" t="str">
        <v>S.Harris</v>
      </c>
      <c r="D2295">
        <v>0</v>
      </c>
      <c r="E2295">
        <f>COUNTIFS(Table1[Team], A2295, Table1[Batting_Spot], B2295, Table1[Player], C2295, Table1[Last5_Flag], D2295)</f>
        <v>4</v>
      </c>
    </row>
    <row r="2296" spans="1:5" x14ac:dyDescent="0.2">
      <c r="A2296" t="str">
        <v>West Lib</v>
      </c>
      <c r="B2296">
        <v>9</v>
      </c>
      <c r="C2296" t="str">
        <v>D.Deitrick</v>
      </c>
      <c r="D2296">
        <v>0</v>
      </c>
      <c r="E2296">
        <f>COUNTIFS(Table1[Team], A2296, Table1[Batting_Spot], B2296, Table1[Player], C2296, Table1[Last5_Flag], D2296)</f>
        <v>5</v>
      </c>
    </row>
    <row r="2297" spans="1:5" x14ac:dyDescent="0.2">
      <c r="A2297" t="str">
        <v>West Lib</v>
      </c>
      <c r="B2297">
        <v>0</v>
      </c>
      <c r="C2297" t="str">
        <v>F.Randolph</v>
      </c>
      <c r="D2297">
        <v>0</v>
      </c>
      <c r="E2297">
        <f>COUNTIFS(Table1[Team], A2297, Table1[Batting_Spot], B2297, Table1[Player], C2297, Table1[Last5_Flag], D2297)</f>
        <v>0</v>
      </c>
    </row>
    <row r="2298" spans="1:5" x14ac:dyDescent="0.2">
      <c r="A2298" t="str">
        <v>Glenville</v>
      </c>
      <c r="B2298">
        <v>1</v>
      </c>
      <c r="C2298" t="str">
        <v>Z.Seda</v>
      </c>
      <c r="D2298">
        <v>0</v>
      </c>
      <c r="E2298">
        <f>COUNTIFS(Table1[Team], A2298, Table1[Batting_Spot], B2298, Table1[Player], C2298, Table1[Last5_Flag], D2298)</f>
        <v>15</v>
      </c>
    </row>
    <row r="2299" spans="1:5" x14ac:dyDescent="0.2">
      <c r="A2299" t="str">
        <v>Glenville</v>
      </c>
      <c r="B2299">
        <v>2</v>
      </c>
      <c r="C2299" t="str">
        <v>S.McDaniels</v>
      </c>
      <c r="D2299">
        <v>0</v>
      </c>
      <c r="E2299">
        <f>COUNTIFS(Table1[Team], A2299, Table1[Batting_Spot], B2299, Table1[Player], C2299, Table1[Last5_Flag], D2299)</f>
        <v>22</v>
      </c>
    </row>
    <row r="2300" spans="1:5" x14ac:dyDescent="0.2">
      <c r="A2300" t="str">
        <v>Glenville</v>
      </c>
      <c r="B2300">
        <v>3</v>
      </c>
      <c r="C2300" t="str">
        <v>D.Warnick</v>
      </c>
      <c r="D2300">
        <v>0</v>
      </c>
      <c r="E2300">
        <f>COUNTIFS(Table1[Team], A2300, Table1[Batting_Spot], B2300, Table1[Player], C2300, Table1[Last5_Flag], D2300)</f>
        <v>17</v>
      </c>
    </row>
    <row r="2301" spans="1:5" x14ac:dyDescent="0.2">
      <c r="A2301" t="str">
        <v>Glenville</v>
      </c>
      <c r="B2301">
        <v>4</v>
      </c>
      <c r="C2301" t="str">
        <v>K.Goodman</v>
      </c>
      <c r="D2301">
        <v>0</v>
      </c>
      <c r="E2301">
        <f>COUNTIFS(Table1[Team], A2301, Table1[Batting_Spot], B2301, Table1[Player], C2301, Table1[Last5_Flag], D2301)</f>
        <v>3</v>
      </c>
    </row>
    <row r="2302" spans="1:5" x14ac:dyDescent="0.2">
      <c r="A2302" t="str">
        <v>Glenville</v>
      </c>
      <c r="B2302">
        <v>5</v>
      </c>
      <c r="C2302" t="str">
        <v>H.Howe</v>
      </c>
      <c r="D2302">
        <v>0</v>
      </c>
      <c r="E2302">
        <f>COUNTIFS(Table1[Team], A2302, Table1[Batting_Spot], B2302, Table1[Player], C2302, Table1[Last5_Flag], D2302)</f>
        <v>14</v>
      </c>
    </row>
    <row r="2303" spans="1:5" x14ac:dyDescent="0.2">
      <c r="A2303" t="str">
        <v>Glenville</v>
      </c>
      <c r="B2303">
        <v>6</v>
      </c>
      <c r="C2303" t="str">
        <v>E.Nolan</v>
      </c>
      <c r="D2303">
        <v>0</v>
      </c>
      <c r="E2303">
        <f>COUNTIFS(Table1[Team], A2303, Table1[Batting_Spot], B2303, Table1[Player], C2303, Table1[Last5_Flag], D2303)</f>
        <v>16</v>
      </c>
    </row>
    <row r="2304" spans="1:5" x14ac:dyDescent="0.2">
      <c r="A2304" t="str">
        <v>Glenville</v>
      </c>
      <c r="B2304">
        <v>0</v>
      </c>
      <c r="C2304" t="str">
        <v>K.Bradbury</v>
      </c>
      <c r="D2304">
        <v>0</v>
      </c>
      <c r="E2304">
        <f>COUNTIFS(Table1[Team], A2304, Table1[Batting_Spot], B2304, Table1[Player], C2304, Table1[Last5_Flag], D2304)</f>
        <v>0</v>
      </c>
    </row>
    <row r="2305" spans="1:5" x14ac:dyDescent="0.2">
      <c r="A2305" t="str">
        <v>Glenville</v>
      </c>
      <c r="B2305">
        <v>7</v>
      </c>
      <c r="C2305" t="str">
        <v>A.Hypes</v>
      </c>
      <c r="D2305">
        <v>0</v>
      </c>
      <c r="E2305">
        <f>COUNTIFS(Table1[Team], A2305, Table1[Batting_Spot], B2305, Table1[Player], C2305, Table1[Last5_Flag], D2305)</f>
        <v>5</v>
      </c>
    </row>
    <row r="2306" spans="1:5" x14ac:dyDescent="0.2">
      <c r="A2306" t="str">
        <v>Glenville</v>
      </c>
      <c r="B2306">
        <v>8</v>
      </c>
      <c r="C2306" t="str">
        <v>E.McLean</v>
      </c>
      <c r="D2306">
        <v>0</v>
      </c>
      <c r="E2306">
        <f>COUNTIFS(Table1[Team], A2306, Table1[Batting_Spot], B2306, Table1[Player], C2306, Table1[Last5_Flag], D2306)</f>
        <v>19</v>
      </c>
    </row>
    <row r="2307" spans="1:5" x14ac:dyDescent="0.2">
      <c r="A2307" t="str">
        <v>Glenville</v>
      </c>
      <c r="B2307">
        <v>9</v>
      </c>
      <c r="C2307" t="str">
        <v>A.Howard</v>
      </c>
      <c r="D2307">
        <v>0</v>
      </c>
      <c r="E2307">
        <f>COUNTIFS(Table1[Team], A2307, Table1[Batting_Spot], B2307, Table1[Player], C2307, Table1[Last5_Flag], D2307)</f>
        <v>2</v>
      </c>
    </row>
    <row r="2308" spans="1:5" x14ac:dyDescent="0.2">
      <c r="A2308" t="str">
        <v>Glenville</v>
      </c>
      <c r="B2308">
        <v>0</v>
      </c>
      <c r="C2308" t="str">
        <v>Ky.Burdick</v>
      </c>
      <c r="D2308">
        <v>0</v>
      </c>
      <c r="E2308">
        <f>COUNTIFS(Table1[Team], A2308, Table1[Batting_Spot], B2308, Table1[Player], C2308, Table1[Last5_Flag], D2308)</f>
        <v>0</v>
      </c>
    </row>
    <row r="2309" spans="1:5" x14ac:dyDescent="0.2">
      <c r="A2309" t="str">
        <v>Glenville</v>
      </c>
      <c r="B2309">
        <v>0</v>
      </c>
      <c r="C2309" t="str">
        <v>M.Webb</v>
      </c>
      <c r="D2309">
        <v>0</v>
      </c>
      <c r="E2309">
        <f>COUNTIFS(Table1[Team], A2309, Table1[Batting_Spot], B2309, Table1[Player], C2309, Table1[Last5_Flag], D2309)</f>
        <v>0</v>
      </c>
    </row>
    <row r="2310" spans="1:5" x14ac:dyDescent="0.2">
      <c r="A2310" t="str">
        <v>UC</v>
      </c>
      <c r="B2310">
        <v>1</v>
      </c>
      <c r="C2310" t="str">
        <v>E.Zucchero</v>
      </c>
      <c r="D2310">
        <v>0</v>
      </c>
      <c r="E2310">
        <f>COUNTIFS(Table1[Team], A2310, Table1[Batting_Spot], B2310, Table1[Player], C2310, Table1[Last5_Flag], D2310)</f>
        <v>27</v>
      </c>
    </row>
    <row r="2311" spans="1:5" x14ac:dyDescent="0.2">
      <c r="A2311" t="str">
        <v>UC</v>
      </c>
      <c r="B2311">
        <v>2</v>
      </c>
      <c r="C2311" t="str">
        <v>T.Hodson</v>
      </c>
      <c r="D2311">
        <v>0</v>
      </c>
      <c r="E2311">
        <f>COUNTIFS(Table1[Team], A2311, Table1[Batting_Spot], B2311, Table1[Player], C2311, Table1[Last5_Flag], D2311)</f>
        <v>10</v>
      </c>
    </row>
    <row r="2312" spans="1:5" x14ac:dyDescent="0.2">
      <c r="A2312" t="str">
        <v>UC</v>
      </c>
      <c r="B2312">
        <v>3</v>
      </c>
      <c r="C2312" t="str">
        <v>C.Masters</v>
      </c>
      <c r="D2312">
        <v>0</v>
      </c>
      <c r="E2312">
        <f>COUNTIFS(Table1[Team], A2312, Table1[Batting_Spot], B2312, Table1[Player], C2312, Table1[Last5_Flag], D2312)</f>
        <v>8</v>
      </c>
    </row>
    <row r="2313" spans="1:5" x14ac:dyDescent="0.2">
      <c r="A2313" t="str">
        <v>UC</v>
      </c>
      <c r="B2313">
        <v>0</v>
      </c>
      <c r="C2313" t="str">
        <v>L.Varney</v>
      </c>
      <c r="D2313">
        <v>0</v>
      </c>
      <c r="E2313">
        <f>COUNTIFS(Table1[Team], A2313, Table1[Batting_Spot], B2313, Table1[Player], C2313, Table1[Last5_Flag], D2313)</f>
        <v>0</v>
      </c>
    </row>
    <row r="2314" spans="1:5" x14ac:dyDescent="0.2">
      <c r="A2314" t="str">
        <v>UC</v>
      </c>
      <c r="B2314">
        <v>4</v>
      </c>
      <c r="C2314" t="str">
        <v>K.Moran</v>
      </c>
      <c r="D2314">
        <v>0</v>
      </c>
      <c r="E2314">
        <f>COUNTIFS(Table1[Team], A2314, Table1[Batting_Spot], B2314, Table1[Player], C2314, Table1[Last5_Flag], D2314)</f>
        <v>6</v>
      </c>
    </row>
    <row r="2315" spans="1:5" x14ac:dyDescent="0.2">
      <c r="A2315" t="str">
        <v>UC</v>
      </c>
      <c r="B2315">
        <v>5</v>
      </c>
      <c r="C2315" t="str">
        <v>D.Pici</v>
      </c>
      <c r="D2315">
        <v>0</v>
      </c>
      <c r="E2315">
        <f>COUNTIFS(Table1[Team], A2315, Table1[Batting_Spot], B2315, Table1[Player], C2315, Table1[Last5_Flag], D2315)</f>
        <v>11</v>
      </c>
    </row>
    <row r="2316" spans="1:5" x14ac:dyDescent="0.2">
      <c r="A2316" t="str">
        <v>UC</v>
      </c>
      <c r="B2316">
        <v>5</v>
      </c>
      <c r="C2316" t="str">
        <v>K.Serra</v>
      </c>
      <c r="D2316">
        <v>0</v>
      </c>
      <c r="E2316">
        <f>COUNTIFS(Table1[Team], A2316, Table1[Batting_Spot], B2316, Table1[Player], C2316, Table1[Last5_Flag], D2316)</f>
        <v>1</v>
      </c>
    </row>
    <row r="2317" spans="1:5" x14ac:dyDescent="0.2">
      <c r="A2317" t="str">
        <v>UC</v>
      </c>
      <c r="B2317">
        <v>6</v>
      </c>
      <c r="C2317" t="str">
        <v>E.Smith</v>
      </c>
      <c r="D2317">
        <v>0</v>
      </c>
      <c r="E2317">
        <f>COUNTIFS(Table1[Team], A2317, Table1[Batting_Spot], B2317, Table1[Player], C2317, Table1[Last5_Flag], D2317)</f>
        <v>1</v>
      </c>
    </row>
    <row r="2318" spans="1:5" x14ac:dyDescent="0.2">
      <c r="A2318" t="str">
        <v>UC</v>
      </c>
      <c r="B2318">
        <v>7</v>
      </c>
      <c r="C2318" t="str">
        <v>A.Espinoza</v>
      </c>
      <c r="D2318">
        <v>0</v>
      </c>
      <c r="E2318">
        <f>COUNTIFS(Table1[Team], A2318, Table1[Batting_Spot], B2318, Table1[Player], C2318, Table1[Last5_Flag], D2318)</f>
        <v>16</v>
      </c>
    </row>
    <row r="2319" spans="1:5" x14ac:dyDescent="0.2">
      <c r="A2319" t="str">
        <v>UC</v>
      </c>
      <c r="B2319">
        <v>8</v>
      </c>
      <c r="C2319" t="str">
        <v>M.Hataway</v>
      </c>
      <c r="D2319">
        <v>0</v>
      </c>
      <c r="E2319">
        <f>COUNTIFS(Table1[Team], A2319, Table1[Batting_Spot], B2319, Table1[Player], C2319, Table1[Last5_Flag], D2319)</f>
        <v>10</v>
      </c>
    </row>
    <row r="2320" spans="1:5" x14ac:dyDescent="0.2">
      <c r="A2320" t="str">
        <v>UC</v>
      </c>
      <c r="B2320">
        <v>8</v>
      </c>
      <c r="C2320" t="str">
        <v>S.Compton</v>
      </c>
      <c r="D2320">
        <v>0</v>
      </c>
      <c r="E2320">
        <f>COUNTIFS(Table1[Team], A2320, Table1[Batting_Spot], B2320, Table1[Player], C2320, Table1[Last5_Flag], D2320)</f>
        <v>1</v>
      </c>
    </row>
    <row r="2321" spans="1:5" x14ac:dyDescent="0.2">
      <c r="A2321" t="str">
        <v>UC</v>
      </c>
      <c r="B2321">
        <v>9</v>
      </c>
      <c r="C2321" t="str">
        <v>B.Polistina</v>
      </c>
      <c r="D2321">
        <v>0</v>
      </c>
      <c r="E2321">
        <f>COUNTIFS(Table1[Team], A2321, Table1[Batting_Spot], B2321, Table1[Player], C2321, Table1[Last5_Flag], D2321)</f>
        <v>3</v>
      </c>
    </row>
    <row r="2322" spans="1:5" x14ac:dyDescent="0.2">
      <c r="A2322" t="str">
        <v>Concord</v>
      </c>
      <c r="B2322">
        <v>1</v>
      </c>
      <c r="C2322" t="str">
        <v>K.Morgan</v>
      </c>
      <c r="D2322">
        <v>0</v>
      </c>
      <c r="E2322">
        <f>COUNTIFS(Table1[Team], A2322, Table1[Batting_Spot], B2322, Table1[Player], C2322, Table1[Last5_Flag], D2322)</f>
        <v>22</v>
      </c>
    </row>
    <row r="2323" spans="1:5" x14ac:dyDescent="0.2">
      <c r="A2323" t="str">
        <v>Concord</v>
      </c>
      <c r="B2323">
        <v>2</v>
      </c>
      <c r="C2323" t="str">
        <v>L.Lewis</v>
      </c>
      <c r="D2323">
        <v>0</v>
      </c>
      <c r="E2323">
        <f>COUNTIFS(Table1[Team], A2323, Table1[Batting_Spot], B2323, Table1[Player], C2323, Table1[Last5_Flag], D2323)</f>
        <v>15</v>
      </c>
    </row>
    <row r="2324" spans="1:5" x14ac:dyDescent="0.2">
      <c r="A2324" t="str">
        <v>Concord</v>
      </c>
      <c r="B2324">
        <v>3</v>
      </c>
      <c r="C2324" t="str">
        <v>A.Giles</v>
      </c>
      <c r="D2324">
        <v>0</v>
      </c>
      <c r="E2324">
        <f>COUNTIFS(Table1[Team], A2324, Table1[Batting_Spot], B2324, Table1[Player], C2324, Table1[Last5_Flag], D2324)</f>
        <v>17</v>
      </c>
    </row>
    <row r="2325" spans="1:5" x14ac:dyDescent="0.2">
      <c r="A2325" t="str">
        <v>Concord</v>
      </c>
      <c r="B2325">
        <v>4</v>
      </c>
      <c r="C2325" t="str">
        <v>M.Hollis</v>
      </c>
      <c r="D2325">
        <v>0</v>
      </c>
      <c r="E2325">
        <f>COUNTIFS(Table1[Team], A2325, Table1[Batting_Spot], B2325, Table1[Player], C2325, Table1[Last5_Flag], D2325)</f>
        <v>7</v>
      </c>
    </row>
    <row r="2326" spans="1:5" x14ac:dyDescent="0.2">
      <c r="A2326" t="str">
        <v>Concord</v>
      </c>
      <c r="B2326">
        <v>4</v>
      </c>
      <c r="C2326" t="str">
        <v>R.Hintz</v>
      </c>
      <c r="D2326">
        <v>0</v>
      </c>
      <c r="E2326">
        <f>COUNTIFS(Table1[Team], A2326, Table1[Batting_Spot], B2326, Table1[Player], C2326, Table1[Last5_Flag], D2326)</f>
        <v>1</v>
      </c>
    </row>
    <row r="2327" spans="1:5" x14ac:dyDescent="0.2">
      <c r="A2327" t="str">
        <v>Concord</v>
      </c>
      <c r="B2327">
        <v>5</v>
      </c>
      <c r="C2327" t="str">
        <v>H.Niten</v>
      </c>
      <c r="D2327">
        <v>0</v>
      </c>
      <c r="E2327">
        <f>COUNTIFS(Table1[Team], A2327, Table1[Batting_Spot], B2327, Table1[Player], C2327, Table1[Last5_Flag], D2327)</f>
        <v>7</v>
      </c>
    </row>
    <row r="2328" spans="1:5" x14ac:dyDescent="0.2">
      <c r="A2328" t="str">
        <v>Concord</v>
      </c>
      <c r="B2328">
        <v>0</v>
      </c>
      <c r="C2328" t="str">
        <v>M.Gregory</v>
      </c>
      <c r="D2328">
        <v>0</v>
      </c>
      <c r="E2328">
        <f>COUNTIFS(Table1[Team], A2328, Table1[Batting_Spot], B2328, Table1[Player], C2328, Table1[Last5_Flag], D2328)</f>
        <v>0</v>
      </c>
    </row>
    <row r="2329" spans="1:5" x14ac:dyDescent="0.2">
      <c r="A2329" t="str">
        <v>Concord</v>
      </c>
      <c r="B2329">
        <v>6</v>
      </c>
      <c r="C2329" t="str">
        <v>M.Gleason</v>
      </c>
      <c r="D2329">
        <v>0</v>
      </c>
      <c r="E2329">
        <f>COUNTIFS(Table1[Team], A2329, Table1[Batting_Spot], B2329, Table1[Player], C2329, Table1[Last5_Flag], D2329)</f>
        <v>8</v>
      </c>
    </row>
    <row r="2330" spans="1:5" x14ac:dyDescent="0.2">
      <c r="A2330" t="str">
        <v>Concord</v>
      </c>
      <c r="B2330">
        <v>7</v>
      </c>
      <c r="C2330" t="str">
        <v>K.McCord</v>
      </c>
      <c r="D2330">
        <v>0</v>
      </c>
      <c r="E2330">
        <f>COUNTIFS(Table1[Team], A2330, Table1[Batting_Spot], B2330, Table1[Player], C2330, Table1[Last5_Flag], D2330)</f>
        <v>6</v>
      </c>
    </row>
    <row r="2331" spans="1:5" x14ac:dyDescent="0.2">
      <c r="A2331" t="str">
        <v>Concord</v>
      </c>
      <c r="B2331">
        <v>8</v>
      </c>
      <c r="C2331" t="str">
        <v>K.Sholter</v>
      </c>
      <c r="D2331">
        <v>0</v>
      </c>
      <c r="E2331">
        <f>COUNTIFS(Table1[Team], A2331, Table1[Batting_Spot], B2331, Table1[Player], C2331, Table1[Last5_Flag], D2331)</f>
        <v>7</v>
      </c>
    </row>
    <row r="2332" spans="1:5" x14ac:dyDescent="0.2">
      <c r="A2332" t="str">
        <v>Concord</v>
      </c>
      <c r="B2332">
        <v>0</v>
      </c>
      <c r="C2332" t="str">
        <v>S.Brehm</v>
      </c>
      <c r="D2332">
        <v>0</v>
      </c>
      <c r="E2332">
        <f>COUNTIFS(Table1[Team], A2332, Table1[Batting_Spot], B2332, Table1[Player], C2332, Table1[Last5_Flag], D2332)</f>
        <v>0</v>
      </c>
    </row>
    <row r="2333" spans="1:5" x14ac:dyDescent="0.2">
      <c r="A2333" t="str">
        <v>Concord</v>
      </c>
      <c r="B2333">
        <v>9</v>
      </c>
      <c r="C2333" t="str">
        <v>G.Dodson</v>
      </c>
      <c r="D2333">
        <v>0</v>
      </c>
      <c r="E2333">
        <f>COUNTIFS(Table1[Team], A2333, Table1[Batting_Spot], B2333, Table1[Player], C2333, Table1[Last5_Flag], D2333)</f>
        <v>14</v>
      </c>
    </row>
    <row r="2334" spans="1:5" x14ac:dyDescent="0.2">
      <c r="A2334" t="str">
        <v>Concord</v>
      </c>
      <c r="B2334">
        <v>0</v>
      </c>
      <c r="C2334" t="str">
        <v>B.Jamerson</v>
      </c>
      <c r="D2334">
        <v>0</v>
      </c>
      <c r="E2334">
        <f>COUNTIFS(Table1[Team], A2334, Table1[Batting_Spot], B2334, Table1[Player], C2334, Table1[Last5_Flag], D2334)</f>
        <v>0</v>
      </c>
    </row>
    <row r="2335" spans="1:5" x14ac:dyDescent="0.2">
      <c r="A2335" t="str">
        <v>WVWC</v>
      </c>
      <c r="B2335">
        <v>1</v>
      </c>
      <c r="C2335" t="str">
        <v>J.Riley</v>
      </c>
      <c r="D2335">
        <v>0</v>
      </c>
      <c r="E2335">
        <f>COUNTIFS(Table1[Team], A2335, Table1[Batting_Spot], B2335, Table1[Player], C2335, Table1[Last5_Flag], D2335)</f>
        <v>22</v>
      </c>
    </row>
    <row r="2336" spans="1:5" x14ac:dyDescent="0.2">
      <c r="A2336" t="str">
        <v>WVWC</v>
      </c>
      <c r="B2336">
        <v>2</v>
      </c>
      <c r="C2336" t="str">
        <v>L.Hague</v>
      </c>
      <c r="D2336">
        <v>0</v>
      </c>
      <c r="E2336">
        <f>COUNTIFS(Table1[Team], A2336, Table1[Batting_Spot], B2336, Table1[Player], C2336, Table1[Last5_Flag], D2336)</f>
        <v>22</v>
      </c>
    </row>
    <row r="2337" spans="1:5" x14ac:dyDescent="0.2">
      <c r="A2337" t="str">
        <v>WVWC</v>
      </c>
      <c r="B2337">
        <v>3</v>
      </c>
      <c r="C2337" t="str">
        <v>J.Fix</v>
      </c>
      <c r="D2337">
        <v>0</v>
      </c>
      <c r="E2337">
        <f>COUNTIFS(Table1[Team], A2337, Table1[Batting_Spot], B2337, Table1[Player], C2337, Table1[Last5_Flag], D2337)</f>
        <v>13</v>
      </c>
    </row>
    <row r="2338" spans="1:5" x14ac:dyDescent="0.2">
      <c r="A2338" t="str">
        <v>WVWC</v>
      </c>
      <c r="B2338">
        <v>4</v>
      </c>
      <c r="C2338" t="str">
        <v>R.Winn</v>
      </c>
      <c r="D2338">
        <v>0</v>
      </c>
      <c r="E2338">
        <f>COUNTIFS(Table1[Team], A2338, Table1[Batting_Spot], B2338, Table1[Player], C2338, Table1[Last5_Flag], D2338)</f>
        <v>11</v>
      </c>
    </row>
    <row r="2339" spans="1:5" x14ac:dyDescent="0.2">
      <c r="A2339" t="str">
        <v>WVWC</v>
      </c>
      <c r="B2339">
        <v>5</v>
      </c>
      <c r="C2339" t="str">
        <v>G.Arnold</v>
      </c>
      <c r="D2339">
        <v>0</v>
      </c>
      <c r="E2339">
        <f>COUNTIFS(Table1[Team], A2339, Table1[Batting_Spot], B2339, Table1[Player], C2339, Table1[Last5_Flag], D2339)</f>
        <v>11</v>
      </c>
    </row>
    <row r="2340" spans="1:5" x14ac:dyDescent="0.2">
      <c r="A2340" t="str">
        <v>WVWC</v>
      </c>
      <c r="B2340">
        <v>6</v>
      </c>
      <c r="C2340" t="str">
        <v>M.Austra</v>
      </c>
      <c r="D2340">
        <v>0</v>
      </c>
      <c r="E2340">
        <f>COUNTIFS(Table1[Team], A2340, Table1[Batting_Spot], B2340, Table1[Player], C2340, Table1[Last5_Flag], D2340)</f>
        <v>11</v>
      </c>
    </row>
    <row r="2341" spans="1:5" x14ac:dyDescent="0.2">
      <c r="A2341" t="str">
        <v>WVWC</v>
      </c>
      <c r="B2341">
        <v>7</v>
      </c>
      <c r="C2341" t="str">
        <v>S.Lowen</v>
      </c>
      <c r="D2341">
        <v>0</v>
      </c>
      <c r="E2341">
        <f>COUNTIFS(Table1[Team], A2341, Table1[Batting_Spot], B2341, Table1[Player], C2341, Table1[Last5_Flag], D2341)</f>
        <v>5</v>
      </c>
    </row>
    <row r="2342" spans="1:5" x14ac:dyDescent="0.2">
      <c r="A2342" t="str">
        <v>WVWC</v>
      </c>
      <c r="B2342">
        <v>8</v>
      </c>
      <c r="C2342" t="str">
        <v>E.Putman</v>
      </c>
      <c r="D2342">
        <v>0</v>
      </c>
      <c r="E2342">
        <f>COUNTIFS(Table1[Team], A2342, Table1[Batting_Spot], B2342, Table1[Player], C2342, Table1[Last5_Flag], D2342)</f>
        <v>9</v>
      </c>
    </row>
    <row r="2343" spans="1:5" x14ac:dyDescent="0.2">
      <c r="A2343" t="str">
        <v>WVWC</v>
      </c>
      <c r="B2343">
        <v>0</v>
      </c>
      <c r="C2343" t="str">
        <v>A.Borello</v>
      </c>
      <c r="D2343">
        <v>0</v>
      </c>
      <c r="E2343">
        <f>COUNTIFS(Table1[Team], A2343, Table1[Batting_Spot], B2343, Table1[Player], C2343, Table1[Last5_Flag], D2343)</f>
        <v>0</v>
      </c>
    </row>
    <row r="2344" spans="1:5" x14ac:dyDescent="0.2">
      <c r="A2344" t="str">
        <v>WVWC</v>
      </c>
      <c r="B2344">
        <v>9</v>
      </c>
      <c r="C2344" t="str">
        <v>T.Nowicki</v>
      </c>
      <c r="D2344">
        <v>0</v>
      </c>
      <c r="E2344">
        <f>COUNTIFS(Table1[Team], A2344, Table1[Batting_Spot], B2344, Table1[Player], C2344, Table1[Last5_Flag], D2344)</f>
        <v>7</v>
      </c>
    </row>
    <row r="2345" spans="1:5" x14ac:dyDescent="0.2">
      <c r="A2345" t="str">
        <v>WVWC</v>
      </c>
      <c r="B2345">
        <v>9</v>
      </c>
      <c r="C2345" t="str">
        <v>K.Vance</v>
      </c>
      <c r="D2345">
        <v>0</v>
      </c>
      <c r="E2345">
        <f>COUNTIFS(Table1[Team], A2345, Table1[Batting_Spot], B2345, Table1[Player], C2345, Table1[Last5_Flag], D2345)</f>
        <v>2</v>
      </c>
    </row>
    <row r="2346" spans="1:5" x14ac:dyDescent="0.2">
      <c r="A2346" t="str">
        <v>WVWC</v>
      </c>
      <c r="B2346">
        <v>0</v>
      </c>
      <c r="C2346" t="str">
        <v>M.Greene</v>
      </c>
      <c r="D2346">
        <v>0</v>
      </c>
      <c r="E2346">
        <f>COUNTIFS(Table1[Team], A2346, Table1[Batting_Spot], B2346, Table1[Player], C2346, Table1[Last5_Flag], D2346)</f>
        <v>0</v>
      </c>
    </row>
    <row r="2347" spans="1:5" x14ac:dyDescent="0.2">
      <c r="A2347" t="str">
        <v>WVSU</v>
      </c>
      <c r="B2347">
        <v>0</v>
      </c>
      <c r="C2347">
        <v>0</v>
      </c>
      <c r="D2347">
        <v>0</v>
      </c>
      <c r="E2347">
        <f>COUNTIFS(Table1[Team], A2347, Table1[Batting_Spot], B2347, Table1[Player], C2347, Table1[Last5_Flag], D2347)</f>
        <v>0</v>
      </c>
    </row>
    <row r="2348" spans="1:5" x14ac:dyDescent="0.2">
      <c r="A2348" t="str">
        <v>Frostburg</v>
      </c>
      <c r="B2348">
        <v>1</v>
      </c>
      <c r="C2348" t="str">
        <v>G.Nelson</v>
      </c>
      <c r="D2348">
        <v>0</v>
      </c>
      <c r="E2348">
        <f>COUNTIFS(Table1[Team], A2348, Table1[Batting_Spot], B2348, Table1[Player], C2348, Table1[Last5_Flag], D2348)</f>
        <v>16</v>
      </c>
    </row>
    <row r="2349" spans="1:5" x14ac:dyDescent="0.2">
      <c r="A2349" t="str">
        <v>Frostburg</v>
      </c>
      <c r="B2349">
        <v>2</v>
      </c>
      <c r="C2349" t="str">
        <v>K.Piconi</v>
      </c>
      <c r="D2349">
        <v>0</v>
      </c>
    </row>
    <row r="2350" spans="1:5" x14ac:dyDescent="0.2">
      <c r="A2350" t="str">
        <v>Frostburg</v>
      </c>
      <c r="B2350">
        <v>3</v>
      </c>
      <c r="C2350" t="str">
        <v>A.Miller</v>
      </c>
      <c r="D2350">
        <v>0</v>
      </c>
    </row>
    <row r="2351" spans="1:5" x14ac:dyDescent="0.2">
      <c r="A2351" t="str">
        <v>Frostburg</v>
      </c>
      <c r="B2351">
        <v>4</v>
      </c>
      <c r="C2351" t="str">
        <v>O.Stetler</v>
      </c>
      <c r="D2351">
        <v>0</v>
      </c>
    </row>
    <row r="2352" spans="1:5" x14ac:dyDescent="0.2">
      <c r="A2352" t="str">
        <v>Frostburg</v>
      </c>
      <c r="B2352">
        <v>4</v>
      </c>
      <c r="C2352" t="str">
        <v>S.Haller</v>
      </c>
      <c r="D2352">
        <v>0</v>
      </c>
    </row>
    <row r="2353" spans="1:4" x14ac:dyDescent="0.2">
      <c r="A2353" t="str">
        <v>Frostburg</v>
      </c>
      <c r="B2353">
        <v>5</v>
      </c>
      <c r="C2353" t="str">
        <v>B.Russo</v>
      </c>
      <c r="D2353">
        <v>0</v>
      </c>
    </row>
    <row r="2354" spans="1:4" x14ac:dyDescent="0.2">
      <c r="A2354" t="str">
        <v>Frostburg</v>
      </c>
      <c r="B2354">
        <v>6</v>
      </c>
      <c r="C2354" t="str">
        <v>Z.Marinello</v>
      </c>
      <c r="D2354">
        <v>0</v>
      </c>
    </row>
    <row r="2355" spans="1:4" x14ac:dyDescent="0.2">
      <c r="A2355" t="str">
        <v>Frostburg</v>
      </c>
      <c r="B2355">
        <v>7</v>
      </c>
      <c r="C2355" t="str">
        <v>A.Myers</v>
      </c>
      <c r="D2355">
        <v>0</v>
      </c>
    </row>
    <row r="2356" spans="1:4" x14ac:dyDescent="0.2">
      <c r="A2356" t="str">
        <v>Frostburg</v>
      </c>
      <c r="B2356">
        <v>7</v>
      </c>
      <c r="C2356" t="str">
        <v>R.Durnall</v>
      </c>
      <c r="D2356">
        <v>0</v>
      </c>
    </row>
    <row r="2357" spans="1:4" x14ac:dyDescent="0.2">
      <c r="A2357" t="str">
        <v>Frostburg</v>
      </c>
      <c r="B2357">
        <v>8</v>
      </c>
      <c r="C2357" t="str">
        <v>I.Donaldson</v>
      </c>
      <c r="D2357">
        <v>0</v>
      </c>
    </row>
    <row r="2358" spans="1:4" x14ac:dyDescent="0.2">
      <c r="A2358" t="str">
        <v>Frostburg</v>
      </c>
      <c r="B2358">
        <v>9</v>
      </c>
      <c r="C2358" t="str">
        <v>M.Monahan</v>
      </c>
      <c r="D2358">
        <v>0</v>
      </c>
    </row>
    <row r="2359" spans="1:4" x14ac:dyDescent="0.2">
      <c r="A2359" t="str">
        <v>Frostburg</v>
      </c>
      <c r="B2359">
        <v>0</v>
      </c>
      <c r="C2359" t="str">
        <v>I.Dietrich</v>
      </c>
      <c r="D2359">
        <v>0</v>
      </c>
    </row>
    <row r="2360" spans="1:4" x14ac:dyDescent="0.2">
      <c r="A2360" t="str">
        <v>Frostburg</v>
      </c>
      <c r="B2360">
        <v>0</v>
      </c>
      <c r="C2360" t="str">
        <v>S.Magee</v>
      </c>
      <c r="D2360">
        <v>0</v>
      </c>
    </row>
    <row r="2361" spans="1:4" x14ac:dyDescent="0.2">
      <c r="A2361" t="str">
        <v>Frostburg</v>
      </c>
      <c r="B2361">
        <v>1</v>
      </c>
      <c r="C2361" t="str">
        <v>G.Nelson</v>
      </c>
      <c r="D2361">
        <v>0</v>
      </c>
    </row>
    <row r="2362" spans="1:4" x14ac:dyDescent="0.2">
      <c r="A2362" t="str">
        <v>Frostburg</v>
      </c>
      <c r="B2362">
        <v>2</v>
      </c>
      <c r="C2362" t="str">
        <v>K.Piconi</v>
      </c>
      <c r="D2362">
        <v>0</v>
      </c>
    </row>
    <row r="2363" spans="1:4" x14ac:dyDescent="0.2">
      <c r="A2363" t="str">
        <v>Frostburg</v>
      </c>
      <c r="B2363">
        <v>3</v>
      </c>
      <c r="C2363" t="str">
        <v>A.Miller</v>
      </c>
      <c r="D2363">
        <v>0</v>
      </c>
    </row>
    <row r="2364" spans="1:4" x14ac:dyDescent="0.2">
      <c r="A2364" t="str">
        <v>Frostburg</v>
      </c>
      <c r="B2364">
        <v>4</v>
      </c>
      <c r="C2364" t="str">
        <v>O.Stetler</v>
      </c>
      <c r="D2364">
        <v>0</v>
      </c>
    </row>
    <row r="2365" spans="1:4" x14ac:dyDescent="0.2">
      <c r="A2365" t="str">
        <v>Frostburg</v>
      </c>
      <c r="B2365">
        <v>0</v>
      </c>
      <c r="C2365" t="str">
        <v>I.Dietrich</v>
      </c>
      <c r="D2365">
        <v>0</v>
      </c>
    </row>
    <row r="2366" spans="1:4" x14ac:dyDescent="0.2">
      <c r="A2366" t="str">
        <v>Frostburg</v>
      </c>
      <c r="B2366">
        <v>5</v>
      </c>
      <c r="C2366" t="str">
        <v>B.Russo</v>
      </c>
      <c r="D2366">
        <v>0</v>
      </c>
    </row>
    <row r="2367" spans="1:4" x14ac:dyDescent="0.2">
      <c r="A2367" t="str">
        <v>Frostburg</v>
      </c>
      <c r="B2367">
        <v>6</v>
      </c>
      <c r="C2367" t="str">
        <v>Z.Marinello</v>
      </c>
      <c r="D2367">
        <v>0</v>
      </c>
    </row>
    <row r="2368" spans="1:4" x14ac:dyDescent="0.2">
      <c r="A2368" t="str">
        <v>Frostburg</v>
      </c>
      <c r="B2368">
        <v>7</v>
      </c>
      <c r="C2368" t="str">
        <v>S.Haller</v>
      </c>
      <c r="D2368">
        <v>0</v>
      </c>
    </row>
    <row r="2369" spans="1:4" x14ac:dyDescent="0.2">
      <c r="A2369" t="str">
        <v>Frostburg</v>
      </c>
      <c r="B2369">
        <v>8</v>
      </c>
      <c r="C2369" t="str">
        <v>S.Magee</v>
      </c>
      <c r="D2369">
        <v>0</v>
      </c>
    </row>
    <row r="2370" spans="1:4" x14ac:dyDescent="0.2">
      <c r="A2370" t="str">
        <v>Frostburg</v>
      </c>
      <c r="B2370">
        <v>9</v>
      </c>
      <c r="C2370" t="str">
        <v>M.Monahan</v>
      </c>
      <c r="D2370">
        <v>0</v>
      </c>
    </row>
    <row r="2371" spans="1:4" x14ac:dyDescent="0.2">
      <c r="A2371" t="str">
        <v>Frostburg</v>
      </c>
      <c r="B2371">
        <v>9</v>
      </c>
      <c r="C2371" t="str">
        <v>R.Durnall</v>
      </c>
      <c r="D2371">
        <v>0</v>
      </c>
    </row>
    <row r="2372" spans="1:4" x14ac:dyDescent="0.2">
      <c r="A2372" t="str">
        <v>Frostburg</v>
      </c>
      <c r="B2372">
        <v>0</v>
      </c>
      <c r="C2372" t="str">
        <v>I.Donaldson</v>
      </c>
      <c r="D2372">
        <v>0</v>
      </c>
    </row>
    <row r="2373" spans="1:4" x14ac:dyDescent="0.2">
      <c r="A2373" t="str">
        <v>Frostburg</v>
      </c>
      <c r="B2373">
        <v>0</v>
      </c>
      <c r="C2373" t="str">
        <v>A.Myers</v>
      </c>
      <c r="D2373">
        <v>0</v>
      </c>
    </row>
    <row r="2374" spans="1:4" x14ac:dyDescent="0.2">
      <c r="A2374" t="str">
        <v>Point Park</v>
      </c>
      <c r="B2374">
        <v>1</v>
      </c>
      <c r="C2374" t="str">
        <v>M.Arndt</v>
      </c>
      <c r="D2374">
        <v>0</v>
      </c>
    </row>
    <row r="2375" spans="1:4" x14ac:dyDescent="0.2">
      <c r="A2375" t="str">
        <v>Point Park</v>
      </c>
      <c r="B2375">
        <v>2</v>
      </c>
      <c r="C2375" t="str">
        <v>C.Wright</v>
      </c>
      <c r="D2375">
        <v>0</v>
      </c>
    </row>
    <row r="2376" spans="1:4" x14ac:dyDescent="0.2">
      <c r="A2376" t="str">
        <v>Point Park</v>
      </c>
      <c r="B2376">
        <v>3</v>
      </c>
      <c r="C2376" t="str">
        <v>C.Mann</v>
      </c>
      <c r="D2376">
        <v>0</v>
      </c>
    </row>
    <row r="2377" spans="1:4" x14ac:dyDescent="0.2">
      <c r="A2377" t="str">
        <v>Point Park</v>
      </c>
      <c r="B2377">
        <v>4</v>
      </c>
      <c r="C2377" t="str">
        <v>G.Welsh</v>
      </c>
      <c r="D2377">
        <v>0</v>
      </c>
    </row>
    <row r="2378" spans="1:4" x14ac:dyDescent="0.2">
      <c r="A2378" t="str">
        <v>Point Park</v>
      </c>
      <c r="B2378">
        <v>0</v>
      </c>
      <c r="C2378" t="str">
        <v>B.Moudy</v>
      </c>
      <c r="D2378">
        <v>0</v>
      </c>
    </row>
    <row r="2379" spans="1:4" x14ac:dyDescent="0.2">
      <c r="A2379" t="str">
        <v>Point Park</v>
      </c>
      <c r="B2379">
        <v>5</v>
      </c>
      <c r="C2379" t="str">
        <v>J.Hess</v>
      </c>
      <c r="D2379">
        <v>0</v>
      </c>
    </row>
    <row r="2380" spans="1:4" x14ac:dyDescent="0.2">
      <c r="A2380" t="str">
        <v>Point Park</v>
      </c>
      <c r="B2380">
        <v>6</v>
      </c>
      <c r="C2380" t="str">
        <v>E.Henry</v>
      </c>
      <c r="D2380">
        <v>0</v>
      </c>
    </row>
    <row r="2381" spans="1:4" x14ac:dyDescent="0.2">
      <c r="A2381" t="str">
        <v>Point Park</v>
      </c>
      <c r="B2381">
        <v>7</v>
      </c>
      <c r="C2381" t="str">
        <v>A.Hubble</v>
      </c>
      <c r="D2381">
        <v>0</v>
      </c>
    </row>
    <row r="2382" spans="1:4" x14ac:dyDescent="0.2">
      <c r="A2382" t="str">
        <v>Point Park</v>
      </c>
      <c r="B2382">
        <v>8</v>
      </c>
      <c r="C2382" t="str">
        <v>G.Labrie</v>
      </c>
      <c r="D2382">
        <v>0</v>
      </c>
    </row>
    <row r="2383" spans="1:4" x14ac:dyDescent="0.2">
      <c r="A2383" t="str">
        <v>Point Park</v>
      </c>
      <c r="B2383">
        <v>9</v>
      </c>
      <c r="C2383" t="str">
        <v>K.Fabiano</v>
      </c>
      <c r="D2383">
        <v>0</v>
      </c>
    </row>
    <row r="2384" spans="1:4" x14ac:dyDescent="0.2">
      <c r="A2384" t="str">
        <v>Point Park</v>
      </c>
      <c r="B2384">
        <v>9</v>
      </c>
      <c r="C2384" t="str">
        <v>S.Cope</v>
      </c>
      <c r="D2384">
        <v>0</v>
      </c>
    </row>
    <row r="2385" spans="1:4" x14ac:dyDescent="0.2">
      <c r="A2385" t="str">
        <v>Point Park</v>
      </c>
      <c r="B2385">
        <v>0</v>
      </c>
      <c r="C2385" t="str">
        <v>J.Johnson</v>
      </c>
      <c r="D2385">
        <v>0</v>
      </c>
    </row>
    <row r="2386" spans="1:4" x14ac:dyDescent="0.2">
      <c r="A2386" t="str">
        <v>Point Park</v>
      </c>
      <c r="B2386">
        <v>1</v>
      </c>
      <c r="C2386" t="str">
        <v>M.Arndt</v>
      </c>
      <c r="D2386">
        <v>0</v>
      </c>
    </row>
    <row r="2387" spans="1:4" x14ac:dyDescent="0.2">
      <c r="A2387" t="str">
        <v>Point Park</v>
      </c>
      <c r="B2387">
        <v>2</v>
      </c>
      <c r="C2387" t="str">
        <v>C.Wright</v>
      </c>
      <c r="D2387">
        <v>0</v>
      </c>
    </row>
    <row r="2388" spans="1:4" x14ac:dyDescent="0.2">
      <c r="A2388" t="str">
        <v>Point Park</v>
      </c>
      <c r="B2388">
        <v>3</v>
      </c>
      <c r="C2388" t="str">
        <v>C.Mann</v>
      </c>
      <c r="D2388">
        <v>0</v>
      </c>
    </row>
    <row r="2389" spans="1:4" x14ac:dyDescent="0.2">
      <c r="A2389" t="str">
        <v>Point Park</v>
      </c>
      <c r="B2389">
        <v>4</v>
      </c>
      <c r="C2389" t="str">
        <v>J.Hess</v>
      </c>
      <c r="D2389">
        <v>0</v>
      </c>
    </row>
    <row r="2390" spans="1:4" x14ac:dyDescent="0.2">
      <c r="A2390" t="str">
        <v>Point Park</v>
      </c>
      <c r="B2390">
        <v>5</v>
      </c>
      <c r="C2390" t="str">
        <v>E.Henry</v>
      </c>
      <c r="D2390">
        <v>0</v>
      </c>
    </row>
    <row r="2391" spans="1:4" x14ac:dyDescent="0.2">
      <c r="A2391" t="str">
        <v>Point Park</v>
      </c>
      <c r="B2391">
        <v>6</v>
      </c>
      <c r="C2391" t="str">
        <v>S.Cope</v>
      </c>
      <c r="D2391">
        <v>0</v>
      </c>
    </row>
    <row r="2392" spans="1:4" x14ac:dyDescent="0.2">
      <c r="A2392" t="str">
        <v>Point Park</v>
      </c>
      <c r="B2392">
        <v>7</v>
      </c>
      <c r="C2392" t="str">
        <v>A.Hubble</v>
      </c>
      <c r="D2392">
        <v>0</v>
      </c>
    </row>
    <row r="2393" spans="1:4" x14ac:dyDescent="0.2">
      <c r="A2393" t="str">
        <v>Point Park</v>
      </c>
      <c r="B2393">
        <v>8</v>
      </c>
      <c r="C2393" t="str">
        <v>G.Labrie</v>
      </c>
      <c r="D2393">
        <v>0</v>
      </c>
    </row>
    <row r="2394" spans="1:4" x14ac:dyDescent="0.2">
      <c r="A2394" t="str">
        <v>Point Park</v>
      </c>
      <c r="B2394">
        <v>9</v>
      </c>
      <c r="C2394" t="str">
        <v>K.Fabiano</v>
      </c>
      <c r="D2394">
        <v>0</v>
      </c>
    </row>
    <row r="2395" spans="1:4" x14ac:dyDescent="0.2">
      <c r="A2395" t="str">
        <v>Point Park</v>
      </c>
      <c r="B2395">
        <v>0</v>
      </c>
      <c r="C2395" t="str">
        <v>J.Mullenax</v>
      </c>
      <c r="D2395">
        <v>0</v>
      </c>
    </row>
    <row r="2396" spans="1:4" x14ac:dyDescent="0.2">
      <c r="A2396" t="str">
        <v>Fairmont</v>
      </c>
      <c r="B2396">
        <v>1</v>
      </c>
      <c r="C2396" t="str">
        <v>B.Hess</v>
      </c>
      <c r="D2396">
        <v>0</v>
      </c>
    </row>
    <row r="2397" spans="1:4" x14ac:dyDescent="0.2">
      <c r="A2397" t="str">
        <v>Fairmont</v>
      </c>
      <c r="B2397">
        <v>2</v>
      </c>
      <c r="C2397" t="str">
        <v>G.Bibb</v>
      </c>
      <c r="D2397">
        <v>0</v>
      </c>
    </row>
    <row r="2398" spans="1:4" x14ac:dyDescent="0.2">
      <c r="A2398" t="str">
        <v>Fairmont</v>
      </c>
      <c r="B2398">
        <v>2</v>
      </c>
      <c r="C2398" t="str">
        <v>A.Nordling</v>
      </c>
      <c r="D2398">
        <v>0</v>
      </c>
    </row>
    <row r="2399" spans="1:4" x14ac:dyDescent="0.2">
      <c r="A2399" t="str">
        <v>Fairmont</v>
      </c>
      <c r="B2399">
        <v>3</v>
      </c>
      <c r="C2399" t="str">
        <v>E.Paul</v>
      </c>
      <c r="D2399">
        <v>0</v>
      </c>
    </row>
    <row r="2400" spans="1:4" x14ac:dyDescent="0.2">
      <c r="A2400" t="str">
        <v>Fairmont</v>
      </c>
      <c r="B2400">
        <v>4</v>
      </c>
      <c r="C2400" t="str">
        <v>A.Townsend</v>
      </c>
      <c r="D2400">
        <v>0</v>
      </c>
    </row>
    <row r="2401" spans="1:4" x14ac:dyDescent="0.2">
      <c r="A2401" t="str">
        <v>Fairmont</v>
      </c>
      <c r="B2401">
        <v>4</v>
      </c>
      <c r="C2401" t="str">
        <v>S.Emanuel</v>
      </c>
      <c r="D2401">
        <v>0</v>
      </c>
    </row>
    <row r="2402" spans="1:4" x14ac:dyDescent="0.2">
      <c r="A2402" t="str">
        <v>Fairmont</v>
      </c>
      <c r="B2402">
        <v>5</v>
      </c>
      <c r="C2402" t="str">
        <v>A.Foresha</v>
      </c>
      <c r="D2402">
        <v>0</v>
      </c>
    </row>
    <row r="2403" spans="1:4" x14ac:dyDescent="0.2">
      <c r="A2403" t="str">
        <v>Fairmont</v>
      </c>
      <c r="B2403">
        <v>0</v>
      </c>
      <c r="C2403" t="str">
        <v>G.Ramm</v>
      </c>
      <c r="D2403">
        <v>0</v>
      </c>
    </row>
    <row r="2404" spans="1:4" x14ac:dyDescent="0.2">
      <c r="A2404" t="str">
        <v>Fairmont</v>
      </c>
      <c r="B2404">
        <v>6</v>
      </c>
      <c r="C2404" t="str">
        <v>B.Marietta</v>
      </c>
      <c r="D2404">
        <v>0</v>
      </c>
    </row>
    <row r="2405" spans="1:4" x14ac:dyDescent="0.2">
      <c r="A2405" t="str">
        <v>Fairmont</v>
      </c>
      <c r="B2405">
        <v>6</v>
      </c>
      <c r="C2405" t="str">
        <v>L.Alsop</v>
      </c>
      <c r="D2405">
        <v>0</v>
      </c>
    </row>
    <row r="2406" spans="1:4" x14ac:dyDescent="0.2">
      <c r="A2406" t="str">
        <v>Fairmont</v>
      </c>
      <c r="B2406">
        <v>7</v>
      </c>
      <c r="C2406" t="str">
        <v>J.McGill</v>
      </c>
      <c r="D2406">
        <v>0</v>
      </c>
    </row>
    <row r="2407" spans="1:4" x14ac:dyDescent="0.2">
      <c r="A2407" t="str">
        <v>Fairmont</v>
      </c>
      <c r="B2407">
        <v>7</v>
      </c>
      <c r="C2407" t="str">
        <v>C.Crowder</v>
      </c>
      <c r="D2407">
        <v>0</v>
      </c>
    </row>
    <row r="2408" spans="1:4" x14ac:dyDescent="0.2">
      <c r="A2408" t="str">
        <v>Fairmont</v>
      </c>
      <c r="B2408">
        <v>8</v>
      </c>
      <c r="C2408" t="str">
        <v>P.Matteson</v>
      </c>
      <c r="D2408">
        <v>0</v>
      </c>
    </row>
    <row r="2409" spans="1:4" x14ac:dyDescent="0.2">
      <c r="A2409" t="str">
        <v>Fairmont</v>
      </c>
      <c r="B2409">
        <v>9</v>
      </c>
      <c r="C2409" t="str">
        <v>A.Keilholz</v>
      </c>
      <c r="D2409">
        <v>0</v>
      </c>
    </row>
    <row r="2410" spans="1:4" x14ac:dyDescent="0.2">
      <c r="A2410" t="str">
        <v>Fairmont</v>
      </c>
      <c r="B2410">
        <v>9</v>
      </c>
      <c r="C2410" t="str">
        <v>T.Bernard</v>
      </c>
      <c r="D2410">
        <v>0</v>
      </c>
    </row>
    <row r="2411" spans="1:4" x14ac:dyDescent="0.2">
      <c r="A2411" t="str">
        <v>Fairmont</v>
      </c>
      <c r="B2411">
        <v>0</v>
      </c>
      <c r="C2411" t="str">
        <v>M.Wilson</v>
      </c>
      <c r="D2411">
        <v>0</v>
      </c>
    </row>
    <row r="2412" spans="1:4" x14ac:dyDescent="0.2">
      <c r="A2412" t="str">
        <v>Fairmont</v>
      </c>
      <c r="B2412">
        <v>0</v>
      </c>
      <c r="C2412" t="str">
        <v>C.Morey</v>
      </c>
      <c r="D2412">
        <v>0</v>
      </c>
    </row>
    <row r="2413" spans="1:4" x14ac:dyDescent="0.2">
      <c r="A2413" t="str">
        <v>D&amp;E</v>
      </c>
      <c r="B2413">
        <v>1</v>
      </c>
      <c r="C2413" t="str">
        <v>G.Wessling</v>
      </c>
      <c r="D2413">
        <v>0</v>
      </c>
    </row>
    <row r="2414" spans="1:4" x14ac:dyDescent="0.2">
      <c r="A2414" t="str">
        <v>D&amp;E</v>
      </c>
      <c r="B2414">
        <v>2</v>
      </c>
      <c r="C2414" t="str">
        <v>C.Montgomery</v>
      </c>
      <c r="D2414">
        <v>0</v>
      </c>
    </row>
    <row r="2415" spans="1:4" x14ac:dyDescent="0.2">
      <c r="A2415" t="str">
        <v>D&amp;E</v>
      </c>
      <c r="B2415">
        <v>3</v>
      </c>
      <c r="C2415" t="str">
        <v>A.Zapach</v>
      </c>
      <c r="D2415">
        <v>0</v>
      </c>
    </row>
    <row r="2416" spans="1:4" x14ac:dyDescent="0.2">
      <c r="A2416" t="str">
        <v>D&amp;E</v>
      </c>
      <c r="B2416">
        <v>4</v>
      </c>
      <c r="C2416" t="str">
        <v>A.Higgins</v>
      </c>
      <c r="D2416">
        <v>0</v>
      </c>
    </row>
    <row r="2417" spans="1:4" x14ac:dyDescent="0.2">
      <c r="A2417" t="str">
        <v>D&amp;E</v>
      </c>
      <c r="B2417">
        <v>5</v>
      </c>
      <c r="C2417" t="str">
        <v>T.Fleming</v>
      </c>
      <c r="D2417">
        <v>0</v>
      </c>
    </row>
    <row r="2418" spans="1:4" x14ac:dyDescent="0.2">
      <c r="A2418" t="str">
        <v>D&amp;E</v>
      </c>
      <c r="B2418">
        <v>6</v>
      </c>
      <c r="C2418" t="str">
        <v>A.Belcher</v>
      </c>
      <c r="D2418">
        <v>0</v>
      </c>
    </row>
    <row r="2419" spans="1:4" x14ac:dyDescent="0.2">
      <c r="A2419" t="str">
        <v>D&amp;E</v>
      </c>
      <c r="B2419">
        <v>7</v>
      </c>
      <c r="C2419" t="str">
        <v>L.Ruiz-Rubio</v>
      </c>
      <c r="D2419">
        <v>0</v>
      </c>
    </row>
    <row r="2420" spans="1:4" x14ac:dyDescent="0.2">
      <c r="A2420" t="str">
        <v>D&amp;E</v>
      </c>
      <c r="B2420">
        <v>0</v>
      </c>
      <c r="C2420" t="str">
        <v>I.Thomas</v>
      </c>
      <c r="D2420">
        <v>0</v>
      </c>
    </row>
    <row r="2421" spans="1:4" x14ac:dyDescent="0.2">
      <c r="A2421" t="str">
        <v>D&amp;E</v>
      </c>
      <c r="B2421">
        <v>8</v>
      </c>
      <c r="C2421" t="str">
        <v>K.Tellings</v>
      </c>
      <c r="D2421">
        <v>0</v>
      </c>
    </row>
    <row r="2422" spans="1:4" x14ac:dyDescent="0.2">
      <c r="A2422" t="str">
        <v>D&amp;E</v>
      </c>
      <c r="B2422">
        <v>9</v>
      </c>
      <c r="C2422" t="str">
        <v>M.Smith</v>
      </c>
      <c r="D2422">
        <v>0</v>
      </c>
    </row>
    <row r="2423" spans="1:4" x14ac:dyDescent="0.2">
      <c r="A2423" t="str">
        <v>D&amp;E</v>
      </c>
      <c r="B2423">
        <v>0</v>
      </c>
      <c r="C2423" t="str">
        <v>S.Kneeland</v>
      </c>
      <c r="D2423">
        <v>0</v>
      </c>
    </row>
    <row r="2424" spans="1:4" x14ac:dyDescent="0.2">
      <c r="A2424" t="str">
        <v>Fairmont</v>
      </c>
      <c r="B2424">
        <v>1</v>
      </c>
      <c r="C2424" t="str">
        <v>B.Hess</v>
      </c>
      <c r="D2424">
        <v>0</v>
      </c>
    </row>
    <row r="2425" spans="1:4" x14ac:dyDescent="0.2">
      <c r="A2425" t="str">
        <v>Fairmont</v>
      </c>
      <c r="B2425">
        <v>2</v>
      </c>
      <c r="C2425" t="str">
        <v>G.Bibb</v>
      </c>
      <c r="D2425">
        <v>0</v>
      </c>
    </row>
    <row r="2426" spans="1:4" x14ac:dyDescent="0.2">
      <c r="A2426" t="str">
        <v>Fairmont</v>
      </c>
      <c r="B2426">
        <v>3</v>
      </c>
      <c r="C2426" t="str">
        <v>E.Paul</v>
      </c>
      <c r="D2426">
        <v>0</v>
      </c>
    </row>
    <row r="2427" spans="1:4" x14ac:dyDescent="0.2">
      <c r="A2427" t="str">
        <v>Fairmont</v>
      </c>
      <c r="B2427">
        <v>4</v>
      </c>
      <c r="C2427" t="str">
        <v>A.Townsend</v>
      </c>
      <c r="D2427">
        <v>0</v>
      </c>
    </row>
    <row r="2428" spans="1:4" x14ac:dyDescent="0.2">
      <c r="A2428" t="str">
        <v>Fairmont</v>
      </c>
      <c r="B2428">
        <v>5</v>
      </c>
      <c r="C2428" t="str">
        <v>A.Foresha</v>
      </c>
      <c r="D2428">
        <v>0</v>
      </c>
    </row>
    <row r="2429" spans="1:4" x14ac:dyDescent="0.2">
      <c r="A2429" t="str">
        <v>Fairmont</v>
      </c>
      <c r="B2429">
        <v>6</v>
      </c>
      <c r="C2429" t="str">
        <v>B.Marietta</v>
      </c>
      <c r="D2429">
        <v>0</v>
      </c>
    </row>
    <row r="2430" spans="1:4" x14ac:dyDescent="0.2">
      <c r="A2430" t="str">
        <v>Fairmont</v>
      </c>
      <c r="B2430">
        <v>6</v>
      </c>
      <c r="C2430" t="str">
        <v>C.Crowder</v>
      </c>
      <c r="D2430">
        <v>0</v>
      </c>
    </row>
    <row r="2431" spans="1:4" x14ac:dyDescent="0.2">
      <c r="A2431" t="str">
        <v>Fairmont</v>
      </c>
      <c r="B2431">
        <v>7</v>
      </c>
      <c r="C2431" t="str">
        <v>J.McGill</v>
      </c>
      <c r="D2431">
        <v>0</v>
      </c>
    </row>
    <row r="2432" spans="1:4" x14ac:dyDescent="0.2">
      <c r="A2432" t="str">
        <v>Fairmont</v>
      </c>
      <c r="B2432">
        <v>8</v>
      </c>
      <c r="C2432" t="str">
        <v>P.Matteson</v>
      </c>
      <c r="D2432">
        <v>0</v>
      </c>
    </row>
    <row r="2433" spans="1:4" x14ac:dyDescent="0.2">
      <c r="A2433" t="str">
        <v>Fairmont</v>
      </c>
      <c r="B2433">
        <v>9</v>
      </c>
      <c r="C2433" t="str">
        <v>A.Keilholz</v>
      </c>
      <c r="D2433">
        <v>0</v>
      </c>
    </row>
    <row r="2434" spans="1:4" x14ac:dyDescent="0.2">
      <c r="A2434" t="str">
        <v>Fairmont</v>
      </c>
      <c r="B2434">
        <v>0</v>
      </c>
      <c r="C2434" t="str">
        <v>K.Thomas</v>
      </c>
      <c r="D2434">
        <v>0</v>
      </c>
    </row>
    <row r="2435" spans="1:4" x14ac:dyDescent="0.2">
      <c r="A2435" t="str">
        <v>Fairmont</v>
      </c>
      <c r="B2435">
        <v>0</v>
      </c>
      <c r="C2435" t="str">
        <v>D.Haller</v>
      </c>
      <c r="D2435">
        <v>0</v>
      </c>
    </row>
    <row r="2436" spans="1:4" x14ac:dyDescent="0.2">
      <c r="A2436" t="str">
        <v>Fairmont</v>
      </c>
      <c r="B2436">
        <v>0</v>
      </c>
      <c r="C2436" t="str">
        <v>P.Rusnak</v>
      </c>
      <c r="D2436">
        <v>0</v>
      </c>
    </row>
    <row r="2437" spans="1:4" x14ac:dyDescent="0.2">
      <c r="A2437" t="str">
        <v>D&amp;E</v>
      </c>
      <c r="B2437">
        <v>1</v>
      </c>
      <c r="C2437" t="str">
        <v>G.Wessling</v>
      </c>
      <c r="D2437">
        <v>0</v>
      </c>
    </row>
    <row r="2438" spans="1:4" x14ac:dyDescent="0.2">
      <c r="A2438" t="str">
        <v>D&amp;E</v>
      </c>
      <c r="B2438">
        <v>2</v>
      </c>
      <c r="C2438" t="str">
        <v>C.Warfield</v>
      </c>
      <c r="D2438">
        <v>0</v>
      </c>
    </row>
    <row r="2439" spans="1:4" x14ac:dyDescent="0.2">
      <c r="A2439" t="str">
        <v>D&amp;E</v>
      </c>
      <c r="B2439">
        <v>2</v>
      </c>
      <c r="C2439" t="str">
        <v>M.McDaniel</v>
      </c>
      <c r="D2439">
        <v>0</v>
      </c>
    </row>
    <row r="2440" spans="1:4" x14ac:dyDescent="0.2">
      <c r="A2440" t="str">
        <v>D&amp;E</v>
      </c>
      <c r="B2440">
        <v>3</v>
      </c>
      <c r="C2440" t="str">
        <v>A.Zapach</v>
      </c>
      <c r="D2440">
        <v>0</v>
      </c>
    </row>
    <row r="2441" spans="1:4" x14ac:dyDescent="0.2">
      <c r="A2441" t="str">
        <v>D&amp;E</v>
      </c>
      <c r="B2441">
        <v>4</v>
      </c>
      <c r="C2441" t="str">
        <v>A.Higgins</v>
      </c>
      <c r="D2441">
        <v>0</v>
      </c>
    </row>
    <row r="2442" spans="1:4" x14ac:dyDescent="0.2">
      <c r="A2442" t="str">
        <v>D&amp;E</v>
      </c>
      <c r="B2442">
        <v>0</v>
      </c>
      <c r="C2442" t="str">
        <v>K.England</v>
      </c>
      <c r="D2442">
        <v>0</v>
      </c>
    </row>
    <row r="2443" spans="1:4" x14ac:dyDescent="0.2">
      <c r="A2443" t="str">
        <v>D&amp;E</v>
      </c>
      <c r="B2443">
        <v>5</v>
      </c>
      <c r="C2443" t="str">
        <v>S.Jarvis</v>
      </c>
      <c r="D2443">
        <v>0</v>
      </c>
    </row>
    <row r="2444" spans="1:4" x14ac:dyDescent="0.2">
      <c r="A2444" t="str">
        <v>D&amp;E</v>
      </c>
      <c r="B2444">
        <v>6</v>
      </c>
      <c r="C2444" t="str">
        <v>A.Belcher</v>
      </c>
      <c r="D2444">
        <v>0</v>
      </c>
    </row>
    <row r="2445" spans="1:4" x14ac:dyDescent="0.2">
      <c r="A2445" t="str">
        <v>D&amp;E</v>
      </c>
      <c r="B2445">
        <v>7</v>
      </c>
      <c r="C2445" t="str">
        <v>L.Ruiz-Rubio</v>
      </c>
      <c r="D2445">
        <v>0</v>
      </c>
    </row>
    <row r="2446" spans="1:4" x14ac:dyDescent="0.2">
      <c r="A2446" t="str">
        <v>D&amp;E</v>
      </c>
      <c r="B2446">
        <v>0</v>
      </c>
      <c r="C2446" t="str">
        <v>I.Thomas</v>
      </c>
      <c r="D2446">
        <v>0</v>
      </c>
    </row>
    <row r="2447" spans="1:4" x14ac:dyDescent="0.2">
      <c r="A2447" t="str">
        <v>D&amp;E</v>
      </c>
      <c r="B2447">
        <v>8</v>
      </c>
      <c r="C2447" t="str">
        <v>M.Ledesma</v>
      </c>
      <c r="D2447">
        <v>0</v>
      </c>
    </row>
    <row r="2448" spans="1:4" x14ac:dyDescent="0.2">
      <c r="A2448" t="str">
        <v>D&amp;E</v>
      </c>
      <c r="B2448">
        <v>9</v>
      </c>
      <c r="C2448" t="str">
        <v>M.Smith</v>
      </c>
      <c r="D2448">
        <v>0</v>
      </c>
    </row>
    <row r="2449" spans="1:4" x14ac:dyDescent="0.2">
      <c r="A2449" t="str">
        <v>D&amp;E</v>
      </c>
      <c r="B2449">
        <v>0</v>
      </c>
      <c r="C2449" t="str">
        <v>S.Kneeland</v>
      </c>
      <c r="D2449">
        <v>0</v>
      </c>
    </row>
    <row r="2450" spans="1:4" x14ac:dyDescent="0.2">
      <c r="A2450" t="str">
        <v>Concord</v>
      </c>
      <c r="B2450">
        <v>1</v>
      </c>
      <c r="C2450" t="str">
        <v>K.Morgan</v>
      </c>
      <c r="D2450">
        <v>0</v>
      </c>
    </row>
    <row r="2451" spans="1:4" x14ac:dyDescent="0.2">
      <c r="A2451" t="str">
        <v>Concord</v>
      </c>
      <c r="B2451">
        <v>2</v>
      </c>
      <c r="C2451" t="str">
        <v>L.Lewis</v>
      </c>
      <c r="D2451">
        <v>0</v>
      </c>
    </row>
    <row r="2452" spans="1:4" x14ac:dyDescent="0.2">
      <c r="A2452" t="str">
        <v>Concord</v>
      </c>
      <c r="B2452">
        <v>3</v>
      </c>
      <c r="C2452" t="str">
        <v>A.Giles</v>
      </c>
      <c r="D2452">
        <v>0</v>
      </c>
    </row>
    <row r="2453" spans="1:4" x14ac:dyDescent="0.2">
      <c r="A2453" t="str">
        <v>Concord</v>
      </c>
      <c r="B2453">
        <v>4</v>
      </c>
      <c r="C2453" t="str">
        <v>M.Hollis</v>
      </c>
      <c r="D2453">
        <v>0</v>
      </c>
    </row>
    <row r="2454" spans="1:4" x14ac:dyDescent="0.2">
      <c r="A2454" t="str">
        <v>Concord</v>
      </c>
      <c r="B2454">
        <v>5</v>
      </c>
      <c r="C2454" t="str">
        <v>K.McCord</v>
      </c>
      <c r="D2454">
        <v>0</v>
      </c>
    </row>
    <row r="2455" spans="1:4" x14ac:dyDescent="0.2">
      <c r="A2455" t="str">
        <v>Concord</v>
      </c>
      <c r="B2455">
        <v>6</v>
      </c>
      <c r="C2455" t="str">
        <v>H.Niten</v>
      </c>
      <c r="D2455">
        <v>0</v>
      </c>
    </row>
    <row r="2456" spans="1:4" x14ac:dyDescent="0.2">
      <c r="A2456" t="str">
        <v>Concord</v>
      </c>
      <c r="B2456">
        <v>7</v>
      </c>
      <c r="C2456" t="str">
        <v>K.Sholter</v>
      </c>
      <c r="D2456">
        <v>0</v>
      </c>
    </row>
    <row r="2457" spans="1:4" x14ac:dyDescent="0.2">
      <c r="A2457" t="str">
        <v>Concord</v>
      </c>
      <c r="B2457">
        <v>8</v>
      </c>
      <c r="C2457" t="str">
        <v>M.Gleason</v>
      </c>
      <c r="D2457">
        <v>0</v>
      </c>
    </row>
    <row r="2458" spans="1:4" x14ac:dyDescent="0.2">
      <c r="A2458" t="str">
        <v>Concord</v>
      </c>
      <c r="B2458">
        <v>9</v>
      </c>
      <c r="C2458" t="str">
        <v>B.Jamerson</v>
      </c>
      <c r="D2458">
        <v>0</v>
      </c>
    </row>
    <row r="2459" spans="1:4" x14ac:dyDescent="0.2">
      <c r="A2459" t="str">
        <v>Concord</v>
      </c>
      <c r="B2459">
        <v>0</v>
      </c>
      <c r="C2459" t="str">
        <v>G.Dodson</v>
      </c>
      <c r="D2459">
        <v>0</v>
      </c>
    </row>
    <row r="2460" spans="1:4" x14ac:dyDescent="0.2">
      <c r="A2460" t="str">
        <v>UC</v>
      </c>
      <c r="B2460">
        <v>1</v>
      </c>
      <c r="C2460" t="str">
        <v>E.Zucchero</v>
      </c>
      <c r="D2460">
        <v>0</v>
      </c>
    </row>
    <row r="2461" spans="1:4" x14ac:dyDescent="0.2">
      <c r="A2461" t="str">
        <v>UC</v>
      </c>
      <c r="B2461">
        <v>2</v>
      </c>
      <c r="C2461" t="str">
        <v>T.Hodson</v>
      </c>
      <c r="D2461">
        <v>0</v>
      </c>
    </row>
    <row r="2462" spans="1:4" x14ac:dyDescent="0.2">
      <c r="A2462" t="str">
        <v>UC</v>
      </c>
      <c r="B2462">
        <v>3</v>
      </c>
      <c r="C2462" t="str">
        <v>C.Masters</v>
      </c>
      <c r="D2462">
        <v>0</v>
      </c>
    </row>
    <row r="2463" spans="1:4" x14ac:dyDescent="0.2">
      <c r="A2463" t="str">
        <v>UC</v>
      </c>
      <c r="B2463">
        <v>0</v>
      </c>
      <c r="C2463" t="str">
        <v>A.Hurley</v>
      </c>
      <c r="D2463">
        <v>0</v>
      </c>
    </row>
    <row r="2464" spans="1:4" x14ac:dyDescent="0.2">
      <c r="A2464" t="str">
        <v>UC</v>
      </c>
      <c r="B2464">
        <v>4</v>
      </c>
      <c r="C2464" t="str">
        <v>K.Moran</v>
      </c>
      <c r="D2464">
        <v>0</v>
      </c>
    </row>
    <row r="2465" spans="1:4" x14ac:dyDescent="0.2">
      <c r="A2465" t="str">
        <v>UC</v>
      </c>
      <c r="B2465">
        <v>5</v>
      </c>
      <c r="C2465" t="str">
        <v>D.Pici</v>
      </c>
      <c r="D2465">
        <v>0</v>
      </c>
    </row>
    <row r="2466" spans="1:4" x14ac:dyDescent="0.2">
      <c r="A2466" t="str">
        <v>UC</v>
      </c>
      <c r="B2466">
        <v>5</v>
      </c>
      <c r="C2466" t="str">
        <v>J.Gachupin</v>
      </c>
      <c r="D2466">
        <v>0</v>
      </c>
    </row>
    <row r="2467" spans="1:4" x14ac:dyDescent="0.2">
      <c r="A2467" t="str">
        <v>UC</v>
      </c>
      <c r="B2467">
        <v>6</v>
      </c>
      <c r="C2467" t="str">
        <v>A.Espinoza</v>
      </c>
      <c r="D2467">
        <v>0</v>
      </c>
    </row>
    <row r="2468" spans="1:4" x14ac:dyDescent="0.2">
      <c r="A2468" t="str">
        <v>UC</v>
      </c>
      <c r="B2468">
        <v>6</v>
      </c>
      <c r="C2468" t="str">
        <v>C.Dunn</v>
      </c>
      <c r="D2468">
        <v>0</v>
      </c>
    </row>
    <row r="2469" spans="1:4" x14ac:dyDescent="0.2">
      <c r="A2469" t="str">
        <v>UC</v>
      </c>
      <c r="B2469">
        <v>7</v>
      </c>
      <c r="C2469" t="str">
        <v>E.Smith</v>
      </c>
      <c r="D2469">
        <v>0</v>
      </c>
    </row>
    <row r="2470" spans="1:4" x14ac:dyDescent="0.2">
      <c r="A2470" t="str">
        <v>UC</v>
      </c>
      <c r="B2470">
        <v>8</v>
      </c>
      <c r="C2470" t="str">
        <v>M.Entler</v>
      </c>
      <c r="D2470">
        <v>0</v>
      </c>
    </row>
    <row r="2471" spans="1:4" x14ac:dyDescent="0.2">
      <c r="A2471" t="str">
        <v>UC</v>
      </c>
      <c r="B2471">
        <v>9</v>
      </c>
      <c r="C2471" t="str">
        <v>M.Hataway</v>
      </c>
      <c r="D2471">
        <v>0</v>
      </c>
    </row>
    <row r="2472" spans="1:4" x14ac:dyDescent="0.2">
      <c r="A2472" t="str">
        <v>UC</v>
      </c>
      <c r="B2472">
        <v>0</v>
      </c>
      <c r="C2472" t="str">
        <v>A.Mass</v>
      </c>
      <c r="D2472">
        <v>0</v>
      </c>
    </row>
    <row r="2473" spans="1:4" x14ac:dyDescent="0.2">
      <c r="A2473" t="str">
        <v>West Lib</v>
      </c>
      <c r="B2473">
        <v>1</v>
      </c>
      <c r="C2473" t="str">
        <v>R.Mangold</v>
      </c>
      <c r="D2473">
        <v>0</v>
      </c>
    </row>
    <row r="2474" spans="1:4" x14ac:dyDescent="0.2">
      <c r="A2474" t="str">
        <v>West Lib</v>
      </c>
      <c r="B2474">
        <v>2</v>
      </c>
      <c r="C2474" t="str">
        <v>P.Tucker</v>
      </c>
      <c r="D2474">
        <v>0</v>
      </c>
    </row>
    <row r="2475" spans="1:4" x14ac:dyDescent="0.2">
      <c r="A2475" t="str">
        <v>West Lib</v>
      </c>
      <c r="B2475">
        <v>3</v>
      </c>
      <c r="C2475" t="str">
        <v>J.Morr</v>
      </c>
      <c r="D2475">
        <v>0</v>
      </c>
    </row>
    <row r="2476" spans="1:4" x14ac:dyDescent="0.2">
      <c r="A2476" t="str">
        <v>West Lib</v>
      </c>
      <c r="B2476">
        <v>4</v>
      </c>
      <c r="C2476" t="str">
        <v>S.Simon</v>
      </c>
      <c r="D2476">
        <v>0</v>
      </c>
    </row>
    <row r="2477" spans="1:4" x14ac:dyDescent="0.2">
      <c r="A2477" t="str">
        <v>West Lib</v>
      </c>
      <c r="B2477">
        <v>5</v>
      </c>
      <c r="C2477" t="str">
        <v>K.Pettit</v>
      </c>
      <c r="D2477">
        <v>0</v>
      </c>
    </row>
    <row r="2478" spans="1:4" x14ac:dyDescent="0.2">
      <c r="A2478" t="str">
        <v>West Lib</v>
      </c>
      <c r="B2478">
        <v>0</v>
      </c>
      <c r="C2478" t="str">
        <v>R.Ward</v>
      </c>
      <c r="D2478">
        <v>0</v>
      </c>
    </row>
    <row r="2479" spans="1:4" x14ac:dyDescent="0.2">
      <c r="A2479" t="str">
        <v>West Lib</v>
      </c>
      <c r="B2479">
        <v>6</v>
      </c>
      <c r="C2479" t="str">
        <v>J.Conrad</v>
      </c>
      <c r="D2479">
        <v>0</v>
      </c>
    </row>
    <row r="2480" spans="1:4" x14ac:dyDescent="0.2">
      <c r="A2480" t="str">
        <v>West Lib</v>
      </c>
      <c r="B2480">
        <v>7</v>
      </c>
      <c r="C2480" t="str">
        <v>S.Harris</v>
      </c>
      <c r="D2480">
        <v>0</v>
      </c>
    </row>
    <row r="2481" spans="1:4" x14ac:dyDescent="0.2">
      <c r="A2481" t="str">
        <v>West Lib</v>
      </c>
      <c r="B2481">
        <v>8</v>
      </c>
      <c r="C2481" t="str">
        <v>I.McKee</v>
      </c>
      <c r="D2481">
        <v>0</v>
      </c>
    </row>
    <row r="2482" spans="1:4" x14ac:dyDescent="0.2">
      <c r="A2482" t="str">
        <v>West Lib</v>
      </c>
      <c r="B2482">
        <v>8</v>
      </c>
      <c r="C2482" t="str">
        <v>A.Pass</v>
      </c>
      <c r="D2482">
        <v>0</v>
      </c>
    </row>
    <row r="2483" spans="1:4" x14ac:dyDescent="0.2">
      <c r="A2483" t="str">
        <v>West Lib</v>
      </c>
      <c r="B2483">
        <v>9</v>
      </c>
      <c r="C2483" t="str">
        <v>A.Deitrick</v>
      </c>
      <c r="D2483">
        <v>0</v>
      </c>
    </row>
    <row r="2484" spans="1:4" x14ac:dyDescent="0.2">
      <c r="A2484" t="str">
        <v>West Lib</v>
      </c>
      <c r="B2484">
        <v>0</v>
      </c>
      <c r="C2484" t="str">
        <v>F.Randolph</v>
      </c>
      <c r="D2484">
        <v>0</v>
      </c>
    </row>
    <row r="2485" spans="1:4" x14ac:dyDescent="0.2">
      <c r="A2485" t="str">
        <v>Salem</v>
      </c>
      <c r="B2485">
        <v>1</v>
      </c>
      <c r="C2485" t="str">
        <v>B.Ortiz</v>
      </c>
      <c r="D2485">
        <v>0</v>
      </c>
    </row>
    <row r="2486" spans="1:4" x14ac:dyDescent="0.2">
      <c r="A2486" t="str">
        <v>Salem</v>
      </c>
      <c r="B2486">
        <v>2</v>
      </c>
      <c r="C2486" t="str">
        <v>K.Cook</v>
      </c>
      <c r="D2486">
        <v>0</v>
      </c>
    </row>
    <row r="2487" spans="1:4" x14ac:dyDescent="0.2">
      <c r="A2487" t="str">
        <v>Salem</v>
      </c>
      <c r="B2487">
        <v>3</v>
      </c>
      <c r="C2487" t="str">
        <v>K.Zinn</v>
      </c>
      <c r="D2487">
        <v>0</v>
      </c>
    </row>
    <row r="2488" spans="1:4" x14ac:dyDescent="0.2">
      <c r="A2488" t="str">
        <v>Salem</v>
      </c>
      <c r="B2488">
        <v>4</v>
      </c>
      <c r="C2488" t="str">
        <v>K.Lemley</v>
      </c>
      <c r="D2488">
        <v>0</v>
      </c>
    </row>
    <row r="2489" spans="1:4" x14ac:dyDescent="0.2">
      <c r="A2489" t="str">
        <v>Salem</v>
      </c>
      <c r="B2489">
        <v>4</v>
      </c>
      <c r="C2489" t="str">
        <v>G.Alvaro</v>
      </c>
      <c r="D2489">
        <v>0</v>
      </c>
    </row>
    <row r="2490" spans="1:4" x14ac:dyDescent="0.2">
      <c r="A2490" t="str">
        <v>Salem</v>
      </c>
      <c r="B2490">
        <v>5</v>
      </c>
      <c r="C2490" t="str">
        <v>B.Wise</v>
      </c>
      <c r="D2490">
        <v>0</v>
      </c>
    </row>
    <row r="2491" spans="1:4" x14ac:dyDescent="0.2">
      <c r="A2491" t="str">
        <v>Salem</v>
      </c>
      <c r="B2491">
        <v>6</v>
      </c>
      <c r="C2491" t="str">
        <v>A.Shrieve</v>
      </c>
      <c r="D2491">
        <v>0</v>
      </c>
    </row>
    <row r="2492" spans="1:4" x14ac:dyDescent="0.2">
      <c r="A2492" t="str">
        <v>Salem</v>
      </c>
      <c r="B2492">
        <v>7</v>
      </c>
      <c r="C2492" t="str">
        <v>J.Gledhill</v>
      </c>
      <c r="D2492">
        <v>0</v>
      </c>
    </row>
    <row r="2493" spans="1:4" x14ac:dyDescent="0.2">
      <c r="A2493" t="str">
        <v>Salem</v>
      </c>
      <c r="B2493">
        <v>8</v>
      </c>
      <c r="C2493" t="str">
        <v>A.Jacobs</v>
      </c>
      <c r="D2493">
        <v>0</v>
      </c>
    </row>
    <row r="2494" spans="1:4" x14ac:dyDescent="0.2">
      <c r="A2494" t="str">
        <v>Salem</v>
      </c>
      <c r="B2494">
        <v>9</v>
      </c>
      <c r="C2494" t="str">
        <v>A.Shultz</v>
      </c>
      <c r="D2494">
        <v>0</v>
      </c>
    </row>
    <row r="2495" spans="1:4" x14ac:dyDescent="0.2">
      <c r="A2495" t="str">
        <v>Salem</v>
      </c>
      <c r="B2495">
        <v>0</v>
      </c>
      <c r="C2495" t="str">
        <v>F.Alvaro</v>
      </c>
      <c r="D2495">
        <v>0</v>
      </c>
    </row>
    <row r="2496" spans="1:4" x14ac:dyDescent="0.2">
      <c r="A2496" t="str">
        <v>Glenville</v>
      </c>
      <c r="B2496">
        <v>1</v>
      </c>
      <c r="C2496" t="str">
        <v>K.Goodman</v>
      </c>
      <c r="D2496">
        <v>0</v>
      </c>
    </row>
    <row r="2497" spans="1:4" x14ac:dyDescent="0.2">
      <c r="A2497" t="str">
        <v>Glenville</v>
      </c>
      <c r="B2497">
        <v>2</v>
      </c>
      <c r="C2497" t="str">
        <v>S.McDaniels</v>
      </c>
      <c r="D2497">
        <v>0</v>
      </c>
    </row>
    <row r="2498" spans="1:4" x14ac:dyDescent="0.2">
      <c r="A2498" t="str">
        <v>Glenville</v>
      </c>
      <c r="B2498">
        <v>3</v>
      </c>
      <c r="C2498" t="str">
        <v>Z.Seda</v>
      </c>
      <c r="D2498">
        <v>0</v>
      </c>
    </row>
    <row r="2499" spans="1:4" x14ac:dyDescent="0.2">
      <c r="A2499" t="str">
        <v>Glenville</v>
      </c>
      <c r="B2499">
        <v>0</v>
      </c>
      <c r="C2499" t="str">
        <v>M.Duvall</v>
      </c>
      <c r="D2499">
        <v>0</v>
      </c>
    </row>
    <row r="2500" spans="1:4" x14ac:dyDescent="0.2">
      <c r="A2500" t="str">
        <v>Glenville</v>
      </c>
      <c r="B2500">
        <v>4</v>
      </c>
      <c r="C2500" t="str">
        <v>D.Warnick</v>
      </c>
      <c r="D2500">
        <v>0</v>
      </c>
    </row>
    <row r="2501" spans="1:4" x14ac:dyDescent="0.2">
      <c r="A2501" t="str">
        <v>Glenville</v>
      </c>
      <c r="B2501">
        <v>0</v>
      </c>
      <c r="C2501" t="str">
        <v>M.Webb</v>
      </c>
      <c r="D2501">
        <v>0</v>
      </c>
    </row>
    <row r="2502" spans="1:4" x14ac:dyDescent="0.2">
      <c r="A2502" t="str">
        <v>Glenville</v>
      </c>
      <c r="B2502">
        <v>5</v>
      </c>
      <c r="C2502" t="str">
        <v>H.Howe</v>
      </c>
      <c r="D2502">
        <v>0</v>
      </c>
    </row>
    <row r="2503" spans="1:4" x14ac:dyDescent="0.2">
      <c r="A2503" t="str">
        <v>Glenville</v>
      </c>
      <c r="B2503">
        <v>5</v>
      </c>
      <c r="C2503" t="str">
        <v>C.Drousias</v>
      </c>
      <c r="D2503">
        <v>0</v>
      </c>
    </row>
    <row r="2504" spans="1:4" x14ac:dyDescent="0.2">
      <c r="A2504" t="str">
        <v>Glenville</v>
      </c>
      <c r="B2504">
        <v>0</v>
      </c>
      <c r="C2504" t="str">
        <v>K.Bradbury</v>
      </c>
      <c r="D2504">
        <v>0</v>
      </c>
    </row>
    <row r="2505" spans="1:4" x14ac:dyDescent="0.2">
      <c r="A2505" t="str">
        <v>Glenville</v>
      </c>
      <c r="B2505">
        <v>6</v>
      </c>
      <c r="C2505" t="str">
        <v>E.Nolan</v>
      </c>
      <c r="D2505">
        <v>0</v>
      </c>
    </row>
    <row r="2506" spans="1:4" x14ac:dyDescent="0.2">
      <c r="A2506" t="str">
        <v>Glenville</v>
      </c>
      <c r="B2506">
        <v>0</v>
      </c>
      <c r="C2506" t="str">
        <v>A.Hicks</v>
      </c>
      <c r="D2506">
        <v>0</v>
      </c>
    </row>
    <row r="2507" spans="1:4" x14ac:dyDescent="0.2">
      <c r="A2507" t="str">
        <v>Glenville</v>
      </c>
      <c r="B2507">
        <v>2</v>
      </c>
      <c r="C2507" t="str">
        <v>A.Hypes</v>
      </c>
      <c r="D2507">
        <v>0</v>
      </c>
    </row>
    <row r="2508" spans="1:4" x14ac:dyDescent="0.2">
      <c r="A2508" t="str">
        <v>Glenville</v>
      </c>
      <c r="B2508">
        <v>8</v>
      </c>
      <c r="C2508" t="str">
        <v>E.McLean</v>
      </c>
      <c r="D2508">
        <v>0</v>
      </c>
    </row>
    <row r="2509" spans="1:4" x14ac:dyDescent="0.2">
      <c r="A2509" t="str">
        <v>Glenville</v>
      </c>
      <c r="B2509">
        <v>9</v>
      </c>
      <c r="C2509" t="str">
        <v>L.Burns</v>
      </c>
      <c r="D2509">
        <v>0</v>
      </c>
    </row>
    <row r="2510" spans="1:4" x14ac:dyDescent="0.2">
      <c r="A2510" t="str">
        <v>Glenville</v>
      </c>
      <c r="B2510">
        <v>0</v>
      </c>
      <c r="C2510" t="str">
        <v>A.Harward</v>
      </c>
      <c r="D2510">
        <v>0</v>
      </c>
    </row>
    <row r="2511" spans="1:4" x14ac:dyDescent="0.2">
      <c r="A2511" t="str">
        <v>Glenville</v>
      </c>
      <c r="B2511">
        <v>0</v>
      </c>
      <c r="C2511" t="str">
        <v>Ky.Burdick</v>
      </c>
      <c r="D2511">
        <v>0</v>
      </c>
    </row>
    <row r="2512" spans="1:4" x14ac:dyDescent="0.2">
      <c r="A2512" t="str">
        <v>WVSU</v>
      </c>
      <c r="B2512">
        <v>1</v>
      </c>
      <c r="C2512" t="str">
        <v>K.Price</v>
      </c>
      <c r="D2512">
        <v>0</v>
      </c>
    </row>
    <row r="2513" spans="1:4" x14ac:dyDescent="0.2">
      <c r="A2513" t="str">
        <v>WVSU</v>
      </c>
      <c r="B2513">
        <v>1</v>
      </c>
      <c r="C2513" t="str">
        <v>C.Cummings</v>
      </c>
      <c r="D2513">
        <v>0</v>
      </c>
    </row>
    <row r="2514" spans="1:4" x14ac:dyDescent="0.2">
      <c r="A2514" t="str">
        <v>WVSU</v>
      </c>
      <c r="B2514">
        <v>2</v>
      </c>
      <c r="C2514" t="str">
        <v>A.Hall</v>
      </c>
      <c r="D2514">
        <v>0</v>
      </c>
    </row>
    <row r="2515" spans="1:4" x14ac:dyDescent="0.2">
      <c r="A2515" t="str">
        <v>WVSU</v>
      </c>
      <c r="B2515">
        <v>3</v>
      </c>
      <c r="C2515" t="str">
        <v>C.Moore</v>
      </c>
      <c r="D2515">
        <v>0</v>
      </c>
    </row>
    <row r="2516" spans="1:4" x14ac:dyDescent="0.2">
      <c r="A2516" t="str">
        <v>WVSU</v>
      </c>
      <c r="B2516">
        <v>0</v>
      </c>
      <c r="C2516" t="str">
        <v>E.Hoffman</v>
      </c>
      <c r="D2516">
        <v>0</v>
      </c>
    </row>
    <row r="2517" spans="1:4" x14ac:dyDescent="0.2">
      <c r="A2517" t="str">
        <v>WVSU</v>
      </c>
      <c r="B2517">
        <v>4</v>
      </c>
      <c r="C2517" t="str">
        <v>O.Bell</v>
      </c>
      <c r="D2517">
        <v>0</v>
      </c>
    </row>
    <row r="2518" spans="1:4" x14ac:dyDescent="0.2">
      <c r="A2518" t="str">
        <v>WVSU</v>
      </c>
      <c r="B2518">
        <v>5</v>
      </c>
      <c r="C2518" t="str">
        <v>S.Shamblin</v>
      </c>
      <c r="D2518">
        <v>0</v>
      </c>
    </row>
    <row r="2519" spans="1:4" x14ac:dyDescent="0.2">
      <c r="A2519" t="str">
        <v>WVSU</v>
      </c>
      <c r="B2519">
        <v>6</v>
      </c>
      <c r="C2519" t="str">
        <v>E.Bechtel</v>
      </c>
      <c r="D2519">
        <v>0</v>
      </c>
    </row>
    <row r="2520" spans="1:4" x14ac:dyDescent="0.2">
      <c r="A2520" t="str">
        <v>WVSU</v>
      </c>
      <c r="B2520">
        <v>7</v>
      </c>
      <c r="C2520" t="str">
        <v>A.Contreras</v>
      </c>
      <c r="D2520">
        <v>0</v>
      </c>
    </row>
    <row r="2521" spans="1:4" x14ac:dyDescent="0.2">
      <c r="A2521" t="str">
        <v>WVSU</v>
      </c>
      <c r="B2521">
        <v>8</v>
      </c>
      <c r="C2521" t="str">
        <v>G.Sloan-Lebron</v>
      </c>
      <c r="D2521">
        <v>0</v>
      </c>
    </row>
    <row r="2522" spans="1:4" x14ac:dyDescent="0.2">
      <c r="A2522" t="str">
        <v>WVSU</v>
      </c>
      <c r="B2522">
        <v>9</v>
      </c>
      <c r="C2522" t="str">
        <v>E.Sigmon</v>
      </c>
      <c r="D2522">
        <v>0</v>
      </c>
    </row>
    <row r="2523" spans="1:4" x14ac:dyDescent="0.2">
      <c r="A2523" t="str">
        <v>WVSU</v>
      </c>
      <c r="B2523">
        <v>0</v>
      </c>
      <c r="C2523" t="str">
        <v>H.Sizemore</v>
      </c>
      <c r="D2523">
        <v>0</v>
      </c>
    </row>
    <row r="2524" spans="1:4" x14ac:dyDescent="0.2">
      <c r="A2524" t="str">
        <v>WVSU</v>
      </c>
      <c r="B2524">
        <v>0</v>
      </c>
      <c r="C2524" t="str">
        <v>K.Murphy</v>
      </c>
      <c r="D2524">
        <v>0</v>
      </c>
    </row>
    <row r="2525" spans="1:4" x14ac:dyDescent="0.2">
      <c r="A2525" t="str">
        <v>WVWC</v>
      </c>
      <c r="B2525">
        <v>1</v>
      </c>
      <c r="C2525" t="str">
        <v>J.Riley</v>
      </c>
      <c r="D2525">
        <v>0</v>
      </c>
    </row>
    <row r="2526" spans="1:4" x14ac:dyDescent="0.2">
      <c r="A2526" t="str">
        <v>WVWC</v>
      </c>
      <c r="B2526">
        <v>2</v>
      </c>
      <c r="C2526" t="str">
        <v>L.Hague</v>
      </c>
      <c r="D2526">
        <v>0</v>
      </c>
    </row>
    <row r="2527" spans="1:4" x14ac:dyDescent="0.2">
      <c r="A2527" t="str">
        <v>WVWC</v>
      </c>
      <c r="B2527">
        <v>3</v>
      </c>
      <c r="C2527" t="str">
        <v>J.Fix</v>
      </c>
      <c r="D2527">
        <v>0</v>
      </c>
    </row>
    <row r="2528" spans="1:4" x14ac:dyDescent="0.2">
      <c r="A2528" t="str">
        <v>WVWC</v>
      </c>
      <c r="B2528">
        <v>4</v>
      </c>
      <c r="C2528" t="str">
        <v>R.Winn</v>
      </c>
      <c r="D2528">
        <v>0</v>
      </c>
    </row>
    <row r="2529" spans="1:4" x14ac:dyDescent="0.2">
      <c r="A2529" t="str">
        <v>WVWC</v>
      </c>
      <c r="B2529">
        <v>5</v>
      </c>
      <c r="C2529" t="str">
        <v>G.Arnold</v>
      </c>
      <c r="D2529">
        <v>0</v>
      </c>
    </row>
    <row r="2530" spans="1:4" x14ac:dyDescent="0.2">
      <c r="A2530" t="str">
        <v>WVWC</v>
      </c>
      <c r="B2530">
        <v>6</v>
      </c>
      <c r="C2530" t="str">
        <v>M.Austra</v>
      </c>
      <c r="D2530">
        <v>0</v>
      </c>
    </row>
    <row r="2531" spans="1:4" x14ac:dyDescent="0.2">
      <c r="A2531" t="str">
        <v>WVWC</v>
      </c>
      <c r="B2531">
        <v>0</v>
      </c>
      <c r="C2531" t="str">
        <v>K.Dean</v>
      </c>
      <c r="D2531">
        <v>0</v>
      </c>
    </row>
    <row r="2532" spans="1:4" x14ac:dyDescent="0.2">
      <c r="A2532" t="str">
        <v>WVWC</v>
      </c>
      <c r="B2532">
        <v>7</v>
      </c>
      <c r="C2532" t="str">
        <v>E.Putman</v>
      </c>
      <c r="D2532">
        <v>0</v>
      </c>
    </row>
    <row r="2533" spans="1:4" x14ac:dyDescent="0.2">
      <c r="A2533" t="str">
        <v>WVWC</v>
      </c>
      <c r="B2533">
        <v>8</v>
      </c>
      <c r="C2533" t="str">
        <v>S.Lowen</v>
      </c>
      <c r="D2533">
        <v>0</v>
      </c>
    </row>
    <row r="2534" spans="1:4" x14ac:dyDescent="0.2">
      <c r="A2534" t="str">
        <v>WVWC</v>
      </c>
      <c r="B2534">
        <v>9</v>
      </c>
      <c r="C2534" t="str">
        <v>T.Nowicki</v>
      </c>
      <c r="D2534">
        <v>0</v>
      </c>
    </row>
    <row r="2535" spans="1:4" x14ac:dyDescent="0.2">
      <c r="A2535" t="str">
        <v>WVWC</v>
      </c>
      <c r="B2535">
        <v>9</v>
      </c>
      <c r="C2535" t="str">
        <v>K.Vance</v>
      </c>
      <c r="D2535">
        <v>0</v>
      </c>
    </row>
    <row r="2536" spans="1:4" x14ac:dyDescent="0.2">
      <c r="A2536" t="str">
        <v>WVWC</v>
      </c>
      <c r="B2536">
        <v>9</v>
      </c>
      <c r="C2536" t="str">
        <v>E.Fournier</v>
      </c>
      <c r="D2536">
        <v>0</v>
      </c>
    </row>
    <row r="2537" spans="1:4" x14ac:dyDescent="0.2">
      <c r="A2537" t="str">
        <v>WVWC</v>
      </c>
      <c r="B2537">
        <v>0</v>
      </c>
      <c r="C2537" t="str">
        <v>A.Borello</v>
      </c>
      <c r="D2537">
        <v>0</v>
      </c>
    </row>
    <row r="2538" spans="1:4" x14ac:dyDescent="0.2">
      <c r="A2538" t="str">
        <v>WVWC</v>
      </c>
      <c r="B2538">
        <v>0</v>
      </c>
      <c r="C2538" t="str">
        <v>M.Greene</v>
      </c>
      <c r="D2538">
        <v>0</v>
      </c>
    </row>
    <row r="2539" spans="1:4" x14ac:dyDescent="0.2">
      <c r="A2539" t="str">
        <v>Fairmont</v>
      </c>
      <c r="B2539">
        <v>1</v>
      </c>
      <c r="C2539" t="str">
        <v>B.Hess</v>
      </c>
      <c r="D2539">
        <v>0</v>
      </c>
    </row>
    <row r="2540" spans="1:4" x14ac:dyDescent="0.2">
      <c r="A2540" t="str">
        <v>Fairmont</v>
      </c>
      <c r="B2540">
        <v>2</v>
      </c>
      <c r="C2540" t="str">
        <v>G.Bibb</v>
      </c>
      <c r="D2540">
        <v>0</v>
      </c>
    </row>
    <row r="2541" spans="1:4" x14ac:dyDescent="0.2">
      <c r="A2541" t="str">
        <v>Fairmont</v>
      </c>
      <c r="B2541">
        <v>0</v>
      </c>
      <c r="C2541" t="str">
        <v>S.Emanuel</v>
      </c>
      <c r="D2541">
        <v>0</v>
      </c>
    </row>
    <row r="2542" spans="1:4" x14ac:dyDescent="0.2">
      <c r="A2542" t="str">
        <v>Fairmont</v>
      </c>
      <c r="B2542">
        <v>3</v>
      </c>
      <c r="C2542" t="str">
        <v>E.Paul</v>
      </c>
      <c r="D2542">
        <v>0</v>
      </c>
    </row>
    <row r="2543" spans="1:4" x14ac:dyDescent="0.2">
      <c r="A2543" t="str">
        <v>Fairmont</v>
      </c>
      <c r="B2543">
        <v>4</v>
      </c>
      <c r="C2543" t="str">
        <v>A.Townsend</v>
      </c>
      <c r="D2543">
        <v>0</v>
      </c>
    </row>
    <row r="2544" spans="1:4" x14ac:dyDescent="0.2">
      <c r="A2544" t="str">
        <v>Fairmont</v>
      </c>
      <c r="B2544">
        <v>5</v>
      </c>
      <c r="C2544" t="str">
        <v>A.Foresha</v>
      </c>
      <c r="D2544">
        <v>0</v>
      </c>
    </row>
    <row r="2545" spans="1:4" x14ac:dyDescent="0.2">
      <c r="A2545" t="str">
        <v>Fairmont</v>
      </c>
      <c r="B2545">
        <v>0</v>
      </c>
      <c r="C2545" t="str">
        <v>C.Crowder</v>
      </c>
      <c r="D2545">
        <v>0</v>
      </c>
    </row>
    <row r="2546" spans="1:4" x14ac:dyDescent="0.2">
      <c r="A2546" t="str">
        <v>Fairmont</v>
      </c>
      <c r="B2546">
        <v>6</v>
      </c>
      <c r="C2546" t="str">
        <v>B.Marietta</v>
      </c>
      <c r="D2546">
        <v>0</v>
      </c>
    </row>
    <row r="2547" spans="1:4" x14ac:dyDescent="0.2">
      <c r="A2547" t="str">
        <v>Fairmont</v>
      </c>
      <c r="B2547">
        <v>0</v>
      </c>
      <c r="C2547" t="str">
        <v>G.Ramm</v>
      </c>
      <c r="D2547">
        <v>0</v>
      </c>
    </row>
    <row r="2548" spans="1:4" x14ac:dyDescent="0.2">
      <c r="A2548" t="str">
        <v>Fairmont</v>
      </c>
      <c r="B2548">
        <v>7</v>
      </c>
      <c r="C2548" t="str">
        <v>J.McGill</v>
      </c>
      <c r="D2548">
        <v>0</v>
      </c>
    </row>
    <row r="2549" spans="1:4" x14ac:dyDescent="0.2">
      <c r="A2549" t="str">
        <v>Fairmont</v>
      </c>
      <c r="B2549">
        <v>8</v>
      </c>
      <c r="C2549" t="str">
        <v>P.Matteson</v>
      </c>
      <c r="D2549">
        <v>0</v>
      </c>
    </row>
    <row r="2550" spans="1:4" x14ac:dyDescent="0.2">
      <c r="A2550" t="str">
        <v>Fairmont</v>
      </c>
      <c r="B2550">
        <v>9</v>
      </c>
      <c r="C2550" t="str">
        <v>A.Keilholz</v>
      </c>
      <c r="D2550">
        <v>0</v>
      </c>
    </row>
    <row r="2551" spans="1:4" x14ac:dyDescent="0.2">
      <c r="A2551" t="str">
        <v>Fairmont</v>
      </c>
      <c r="B2551">
        <v>0</v>
      </c>
      <c r="C2551" t="str">
        <v>M.Wilson</v>
      </c>
      <c r="D2551">
        <v>0</v>
      </c>
    </row>
    <row r="2552" spans="1:4" x14ac:dyDescent="0.2">
      <c r="A2552" t="str">
        <v>UC</v>
      </c>
      <c r="B2552">
        <v>1</v>
      </c>
      <c r="C2552" t="str">
        <v>E.Zucchero</v>
      </c>
      <c r="D2552">
        <v>0</v>
      </c>
    </row>
    <row r="2553" spans="1:4" x14ac:dyDescent="0.2">
      <c r="A2553" t="str">
        <v>UC</v>
      </c>
      <c r="B2553">
        <v>2</v>
      </c>
      <c r="C2553" t="str">
        <v>T.Hodson</v>
      </c>
      <c r="D2553">
        <v>0</v>
      </c>
    </row>
    <row r="2554" spans="1:4" x14ac:dyDescent="0.2">
      <c r="A2554" t="str">
        <v>UC</v>
      </c>
      <c r="B2554">
        <v>3</v>
      </c>
      <c r="C2554" t="str">
        <v>C.Masters</v>
      </c>
      <c r="D2554">
        <v>0</v>
      </c>
    </row>
    <row r="2555" spans="1:4" x14ac:dyDescent="0.2">
      <c r="A2555" t="str">
        <v>UC</v>
      </c>
      <c r="B2555">
        <v>4</v>
      </c>
      <c r="C2555" t="str">
        <v>K.Moran</v>
      </c>
      <c r="D2555">
        <v>0</v>
      </c>
    </row>
    <row r="2556" spans="1:4" x14ac:dyDescent="0.2">
      <c r="A2556" t="str">
        <v>UC</v>
      </c>
      <c r="B2556">
        <v>5</v>
      </c>
      <c r="C2556" t="str">
        <v>D.Pici</v>
      </c>
      <c r="D2556">
        <v>0</v>
      </c>
    </row>
    <row r="2557" spans="1:4" x14ac:dyDescent="0.2">
      <c r="A2557" t="str">
        <v>UC</v>
      </c>
      <c r="B2557">
        <v>5</v>
      </c>
      <c r="C2557" t="str">
        <v>R.Wood</v>
      </c>
      <c r="D2557">
        <v>0</v>
      </c>
    </row>
    <row r="2558" spans="1:4" x14ac:dyDescent="0.2">
      <c r="A2558" t="str">
        <v>UC</v>
      </c>
      <c r="B2558">
        <v>6</v>
      </c>
      <c r="C2558" t="str">
        <v>C.Dunn</v>
      </c>
      <c r="D2558">
        <v>0</v>
      </c>
    </row>
    <row r="2559" spans="1:4" x14ac:dyDescent="0.2">
      <c r="A2559" t="str">
        <v>UC</v>
      </c>
      <c r="B2559">
        <v>0</v>
      </c>
      <c r="C2559" t="str">
        <v>A.Hurley</v>
      </c>
      <c r="D2559">
        <v>0</v>
      </c>
    </row>
    <row r="2560" spans="1:4" x14ac:dyDescent="0.2">
      <c r="A2560" t="str">
        <v>UC</v>
      </c>
      <c r="B2560">
        <v>7</v>
      </c>
      <c r="C2560" t="str">
        <v>E.Smith</v>
      </c>
      <c r="D2560">
        <v>0</v>
      </c>
    </row>
    <row r="2561" spans="1:4" x14ac:dyDescent="0.2">
      <c r="A2561" t="str">
        <v>UC</v>
      </c>
      <c r="B2561">
        <v>8</v>
      </c>
      <c r="C2561" t="str">
        <v>M.Entler</v>
      </c>
      <c r="D2561">
        <v>0</v>
      </c>
    </row>
    <row r="2562" spans="1:4" x14ac:dyDescent="0.2">
      <c r="A2562" t="str">
        <v>UC</v>
      </c>
      <c r="B2562">
        <v>9</v>
      </c>
      <c r="C2562" t="str">
        <v>M.Hataway</v>
      </c>
      <c r="D2562">
        <v>0</v>
      </c>
    </row>
    <row r="2563" spans="1:4" x14ac:dyDescent="0.2">
      <c r="A2563" t="str">
        <v>UC</v>
      </c>
      <c r="B2563">
        <v>9</v>
      </c>
      <c r="C2563" t="str">
        <v>S.Compton</v>
      </c>
      <c r="D2563">
        <v>0</v>
      </c>
    </row>
    <row r="2564" spans="1:4" x14ac:dyDescent="0.2">
      <c r="A2564" t="str">
        <v>UC</v>
      </c>
      <c r="B2564">
        <v>0</v>
      </c>
      <c r="C2564" t="str">
        <v>A.Espinoza</v>
      </c>
      <c r="D2564">
        <v>0</v>
      </c>
    </row>
    <row r="2565" spans="1:4" x14ac:dyDescent="0.2">
      <c r="A2565" t="str">
        <v>Concord</v>
      </c>
      <c r="B2565">
        <v>1</v>
      </c>
      <c r="C2565" t="str">
        <v>K.Morgan</v>
      </c>
      <c r="D2565">
        <v>0</v>
      </c>
    </row>
    <row r="2566" spans="1:4" x14ac:dyDescent="0.2">
      <c r="A2566" t="str">
        <v>Concord</v>
      </c>
      <c r="B2566">
        <v>2</v>
      </c>
      <c r="C2566" t="str">
        <v>L.Lewis</v>
      </c>
      <c r="D2566">
        <v>0</v>
      </c>
    </row>
    <row r="2567" spans="1:4" x14ac:dyDescent="0.2">
      <c r="A2567" t="str">
        <v>Concord</v>
      </c>
      <c r="B2567">
        <v>3</v>
      </c>
      <c r="C2567" t="str">
        <v>H.Niten</v>
      </c>
      <c r="D2567">
        <v>0</v>
      </c>
    </row>
    <row r="2568" spans="1:4" x14ac:dyDescent="0.2">
      <c r="A2568" t="str">
        <v>Concord</v>
      </c>
      <c r="B2568">
        <v>4</v>
      </c>
      <c r="C2568" t="str">
        <v>M.Hollis</v>
      </c>
      <c r="D2568">
        <v>0</v>
      </c>
    </row>
    <row r="2569" spans="1:4" x14ac:dyDescent="0.2">
      <c r="A2569" t="str">
        <v>Concord</v>
      </c>
      <c r="B2569">
        <v>0</v>
      </c>
      <c r="C2569" t="str">
        <v>J.Ervin</v>
      </c>
      <c r="D2569">
        <v>0</v>
      </c>
    </row>
    <row r="2570" spans="1:4" x14ac:dyDescent="0.2">
      <c r="A2570" t="str">
        <v>Concord</v>
      </c>
      <c r="B2570">
        <v>5</v>
      </c>
      <c r="C2570" t="str">
        <v>K.McCord</v>
      </c>
      <c r="D2570">
        <v>0</v>
      </c>
    </row>
    <row r="2571" spans="1:4" x14ac:dyDescent="0.2">
      <c r="A2571" t="str">
        <v>Concord</v>
      </c>
      <c r="B2571">
        <v>6</v>
      </c>
      <c r="C2571" t="str">
        <v>A.Giles</v>
      </c>
      <c r="D2571">
        <v>0</v>
      </c>
    </row>
    <row r="2572" spans="1:4" x14ac:dyDescent="0.2">
      <c r="A2572" t="str">
        <v>Concord</v>
      </c>
      <c r="B2572">
        <v>7</v>
      </c>
      <c r="C2572" t="str">
        <v>M.Gleason</v>
      </c>
      <c r="D2572">
        <v>0</v>
      </c>
    </row>
    <row r="2573" spans="1:4" x14ac:dyDescent="0.2">
      <c r="A2573" t="str">
        <v>Concord</v>
      </c>
      <c r="B2573">
        <v>8</v>
      </c>
      <c r="C2573" t="str">
        <v>K.Sholter</v>
      </c>
      <c r="D2573">
        <v>0</v>
      </c>
    </row>
    <row r="2574" spans="1:4" x14ac:dyDescent="0.2">
      <c r="A2574" t="str">
        <v>Concord</v>
      </c>
      <c r="B2574">
        <v>9</v>
      </c>
      <c r="C2574" t="str">
        <v>G.Dodson</v>
      </c>
      <c r="D2574">
        <v>0</v>
      </c>
    </row>
    <row r="2575" spans="1:4" x14ac:dyDescent="0.2">
      <c r="A2575" t="str">
        <v>Concord</v>
      </c>
      <c r="B2575">
        <v>0</v>
      </c>
      <c r="C2575" t="str">
        <v>R.Hintz</v>
      </c>
      <c r="D2575">
        <v>0</v>
      </c>
    </row>
    <row r="2576" spans="1:4" x14ac:dyDescent="0.2">
      <c r="A2576" t="str">
        <v>Glenville</v>
      </c>
      <c r="B2576">
        <v>1</v>
      </c>
      <c r="C2576" t="str">
        <v>K.Goodman</v>
      </c>
      <c r="D2576">
        <v>0</v>
      </c>
    </row>
    <row r="2577" spans="1:4" x14ac:dyDescent="0.2">
      <c r="A2577" t="str">
        <v>Glenville</v>
      </c>
      <c r="B2577">
        <v>1</v>
      </c>
      <c r="C2577" t="str">
        <v>K.Harper</v>
      </c>
      <c r="D2577">
        <v>0</v>
      </c>
    </row>
    <row r="2578" spans="1:4" x14ac:dyDescent="0.2">
      <c r="A2578" t="str">
        <v>Glenville</v>
      </c>
      <c r="B2578">
        <v>2</v>
      </c>
      <c r="C2578" t="str">
        <v>S.McDaniels</v>
      </c>
      <c r="D2578">
        <v>0</v>
      </c>
    </row>
    <row r="2579" spans="1:4" x14ac:dyDescent="0.2">
      <c r="A2579" t="str">
        <v>Glenville</v>
      </c>
      <c r="B2579">
        <v>3</v>
      </c>
      <c r="C2579" t="str">
        <v>Z.Seda</v>
      </c>
      <c r="D2579">
        <v>0</v>
      </c>
    </row>
    <row r="2580" spans="1:4" x14ac:dyDescent="0.2">
      <c r="A2580" t="str">
        <v>Glenville</v>
      </c>
      <c r="B2580">
        <v>0</v>
      </c>
      <c r="C2580" t="str">
        <v>A.Hicks</v>
      </c>
      <c r="D2580">
        <v>0</v>
      </c>
    </row>
    <row r="2581" spans="1:4" x14ac:dyDescent="0.2">
      <c r="A2581" t="str">
        <v>Glenville</v>
      </c>
      <c r="B2581">
        <v>4</v>
      </c>
      <c r="C2581" t="str">
        <v>D.Warnick</v>
      </c>
      <c r="D2581">
        <v>0</v>
      </c>
    </row>
    <row r="2582" spans="1:4" x14ac:dyDescent="0.2">
      <c r="A2582" t="str">
        <v>Glenville</v>
      </c>
      <c r="B2582">
        <v>5</v>
      </c>
      <c r="C2582" t="str">
        <v>H.Howe</v>
      </c>
      <c r="D2582">
        <v>0</v>
      </c>
    </row>
    <row r="2583" spans="1:4" x14ac:dyDescent="0.2">
      <c r="A2583" t="str">
        <v>Glenville</v>
      </c>
      <c r="B2583">
        <v>0</v>
      </c>
      <c r="C2583" t="str">
        <v>K.Burdick</v>
      </c>
      <c r="D2583">
        <v>0</v>
      </c>
    </row>
    <row r="2584" spans="1:4" x14ac:dyDescent="0.2">
      <c r="A2584" t="str">
        <v>Glenville</v>
      </c>
      <c r="B2584">
        <v>6</v>
      </c>
      <c r="C2584" t="str">
        <v>E.Nolan</v>
      </c>
      <c r="D2584">
        <v>0</v>
      </c>
    </row>
    <row r="2585" spans="1:4" x14ac:dyDescent="0.2">
      <c r="A2585" t="str">
        <v>Glenville</v>
      </c>
      <c r="B2585">
        <v>6</v>
      </c>
      <c r="C2585" t="str">
        <v>A.Howard</v>
      </c>
      <c r="D2585">
        <v>0</v>
      </c>
    </row>
    <row r="2586" spans="1:4" x14ac:dyDescent="0.2">
      <c r="A2586" t="str">
        <v>Glenville</v>
      </c>
      <c r="B2586">
        <v>0</v>
      </c>
      <c r="C2586" t="str">
        <v>H.Smith</v>
      </c>
      <c r="D2586">
        <v>0</v>
      </c>
    </row>
    <row r="2587" spans="1:4" x14ac:dyDescent="0.2">
      <c r="A2587" t="str">
        <v>Glenville</v>
      </c>
      <c r="B2587">
        <v>7</v>
      </c>
      <c r="C2587" t="str">
        <v>A.Hypes</v>
      </c>
      <c r="D2587">
        <v>0</v>
      </c>
    </row>
    <row r="2588" spans="1:4" x14ac:dyDescent="0.2">
      <c r="A2588" t="str">
        <v>Glenville</v>
      </c>
      <c r="B2588">
        <v>8</v>
      </c>
      <c r="C2588" t="str">
        <v>E.McLean</v>
      </c>
      <c r="D2588">
        <v>0</v>
      </c>
    </row>
    <row r="2589" spans="1:4" x14ac:dyDescent="0.2">
      <c r="A2589" t="str">
        <v>Glenville</v>
      </c>
      <c r="B2589">
        <v>9</v>
      </c>
      <c r="C2589" t="str">
        <v>L.Burns</v>
      </c>
      <c r="D2589">
        <v>0</v>
      </c>
    </row>
    <row r="2590" spans="1:4" x14ac:dyDescent="0.2">
      <c r="A2590" t="str">
        <v>Glenville</v>
      </c>
      <c r="B2590">
        <v>9</v>
      </c>
      <c r="C2590" t="str">
        <v>A.Harward</v>
      </c>
      <c r="D2590">
        <v>0</v>
      </c>
    </row>
    <row r="2591" spans="1:4" x14ac:dyDescent="0.2">
      <c r="A2591" t="str">
        <v>Glenville</v>
      </c>
      <c r="B2591">
        <v>0</v>
      </c>
      <c r="C2591" t="str">
        <v>M.Boggess</v>
      </c>
      <c r="D2591">
        <v>0</v>
      </c>
    </row>
    <row r="2592" spans="1:4" x14ac:dyDescent="0.2">
      <c r="A2592" t="str">
        <v>WVSU</v>
      </c>
      <c r="B2592">
        <v>1</v>
      </c>
      <c r="C2592" t="str">
        <v>K.Price</v>
      </c>
      <c r="D2592">
        <v>0</v>
      </c>
    </row>
    <row r="2593" spans="1:4" x14ac:dyDescent="0.2">
      <c r="A2593" t="str">
        <v>WVSU</v>
      </c>
      <c r="B2593">
        <v>2</v>
      </c>
      <c r="C2593" t="str">
        <v>A.Hall</v>
      </c>
      <c r="D2593">
        <v>0</v>
      </c>
    </row>
    <row r="2594" spans="1:4" x14ac:dyDescent="0.2">
      <c r="A2594" t="str">
        <v>WVSU</v>
      </c>
      <c r="B2594">
        <v>3</v>
      </c>
      <c r="C2594" t="str">
        <v>C.Moore</v>
      </c>
      <c r="D2594">
        <v>0</v>
      </c>
    </row>
    <row r="2595" spans="1:4" x14ac:dyDescent="0.2">
      <c r="A2595" t="str">
        <v>WVSU</v>
      </c>
      <c r="B2595">
        <v>4</v>
      </c>
      <c r="C2595" t="str">
        <v>O.Bell</v>
      </c>
      <c r="D2595">
        <v>0</v>
      </c>
    </row>
    <row r="2596" spans="1:4" x14ac:dyDescent="0.2">
      <c r="A2596" t="str">
        <v>WVSU</v>
      </c>
      <c r="B2596">
        <v>4</v>
      </c>
      <c r="C2596" t="str">
        <v>C.Treadway</v>
      </c>
      <c r="D2596">
        <v>0</v>
      </c>
    </row>
    <row r="2597" spans="1:4" x14ac:dyDescent="0.2">
      <c r="A2597" t="str">
        <v>WVSU</v>
      </c>
      <c r="B2597">
        <v>5</v>
      </c>
      <c r="C2597" t="str">
        <v>C.Cummings</v>
      </c>
      <c r="D2597">
        <v>0</v>
      </c>
    </row>
    <row r="2598" spans="1:4" x14ac:dyDescent="0.2">
      <c r="A2598" t="str">
        <v>WVSU</v>
      </c>
      <c r="B2598">
        <v>6</v>
      </c>
      <c r="C2598" t="str">
        <v>E.Bechtel</v>
      </c>
      <c r="D2598">
        <v>0</v>
      </c>
    </row>
    <row r="2599" spans="1:4" x14ac:dyDescent="0.2">
      <c r="A2599" t="str">
        <v>WVSU</v>
      </c>
      <c r="B2599">
        <v>7</v>
      </c>
      <c r="C2599" t="str">
        <v>A.Contreras</v>
      </c>
      <c r="D2599">
        <v>0</v>
      </c>
    </row>
    <row r="2600" spans="1:4" x14ac:dyDescent="0.2">
      <c r="A2600" t="str">
        <v>WVSU</v>
      </c>
      <c r="B2600">
        <v>7</v>
      </c>
      <c r="C2600" t="str">
        <v>B.Christian</v>
      </c>
      <c r="D2600">
        <v>0</v>
      </c>
    </row>
    <row r="2601" spans="1:4" x14ac:dyDescent="0.2">
      <c r="A2601" t="str">
        <v>WVSU</v>
      </c>
      <c r="B2601">
        <v>8</v>
      </c>
      <c r="C2601" t="str">
        <v>B.Smith</v>
      </c>
      <c r="D2601">
        <v>0</v>
      </c>
    </row>
    <row r="2602" spans="1:4" x14ac:dyDescent="0.2">
      <c r="A2602" t="str">
        <v>WVSU</v>
      </c>
      <c r="B2602">
        <v>9</v>
      </c>
      <c r="C2602" t="str">
        <v>S.Shamblin</v>
      </c>
      <c r="D2602">
        <v>0</v>
      </c>
    </row>
    <row r="2603" spans="1:4" x14ac:dyDescent="0.2">
      <c r="A2603" t="str">
        <v>WVSU</v>
      </c>
      <c r="B2603">
        <v>0</v>
      </c>
      <c r="C2603" t="str">
        <v>A.Green</v>
      </c>
      <c r="D2603">
        <v>0</v>
      </c>
    </row>
    <row r="2604" spans="1:4" x14ac:dyDescent="0.2">
      <c r="A2604" t="str">
        <v>WVWC</v>
      </c>
      <c r="B2604">
        <v>1</v>
      </c>
      <c r="C2604" t="str">
        <v>J.Riley</v>
      </c>
      <c r="D2604">
        <v>0</v>
      </c>
    </row>
    <row r="2605" spans="1:4" x14ac:dyDescent="0.2">
      <c r="A2605" t="str">
        <v>WVWC</v>
      </c>
      <c r="B2605">
        <v>2</v>
      </c>
      <c r="C2605" t="str">
        <v>L.Hague</v>
      </c>
      <c r="D2605">
        <v>0</v>
      </c>
    </row>
    <row r="2606" spans="1:4" x14ac:dyDescent="0.2">
      <c r="A2606" t="str">
        <v>WVWC</v>
      </c>
      <c r="B2606">
        <v>3</v>
      </c>
      <c r="C2606" t="str">
        <v>J.Fix</v>
      </c>
      <c r="D2606">
        <v>0</v>
      </c>
    </row>
    <row r="2607" spans="1:4" x14ac:dyDescent="0.2">
      <c r="A2607" t="str">
        <v>WVWC</v>
      </c>
      <c r="B2607">
        <v>4</v>
      </c>
      <c r="C2607" t="str">
        <v>R.Winn</v>
      </c>
      <c r="D2607">
        <v>0</v>
      </c>
    </row>
    <row r="2608" spans="1:4" x14ac:dyDescent="0.2">
      <c r="A2608" t="str">
        <v>WVWC</v>
      </c>
      <c r="B2608">
        <v>5</v>
      </c>
      <c r="C2608" t="str">
        <v>G.Arnold</v>
      </c>
      <c r="D2608">
        <v>0</v>
      </c>
    </row>
    <row r="2609" spans="1:4" x14ac:dyDescent="0.2">
      <c r="A2609" t="str">
        <v>WVWC</v>
      </c>
      <c r="B2609">
        <v>6</v>
      </c>
      <c r="C2609" t="str">
        <v>K.Vance</v>
      </c>
      <c r="D2609">
        <v>0</v>
      </c>
    </row>
    <row r="2610" spans="1:4" x14ac:dyDescent="0.2">
      <c r="A2610" t="str">
        <v>WVWC</v>
      </c>
      <c r="B2610">
        <v>0</v>
      </c>
      <c r="C2610" t="str">
        <v>K.Dean</v>
      </c>
      <c r="D2610">
        <v>0</v>
      </c>
    </row>
    <row r="2611" spans="1:4" x14ac:dyDescent="0.2">
      <c r="A2611" t="str">
        <v>WVWC</v>
      </c>
      <c r="B2611">
        <v>7</v>
      </c>
      <c r="C2611" t="str">
        <v>E.Putman</v>
      </c>
      <c r="D2611">
        <v>0</v>
      </c>
    </row>
    <row r="2612" spans="1:4" x14ac:dyDescent="0.2">
      <c r="A2612" t="str">
        <v>WVWC</v>
      </c>
      <c r="B2612">
        <v>7</v>
      </c>
      <c r="C2612" t="str">
        <v>M.Austra</v>
      </c>
      <c r="D2612">
        <v>0</v>
      </c>
    </row>
    <row r="2613" spans="1:4" x14ac:dyDescent="0.2">
      <c r="A2613" t="str">
        <v>WVWC</v>
      </c>
      <c r="B2613">
        <v>8</v>
      </c>
      <c r="C2613" t="str">
        <v>S.Lowen</v>
      </c>
      <c r="D2613">
        <v>0</v>
      </c>
    </row>
    <row r="2614" spans="1:4" x14ac:dyDescent="0.2">
      <c r="A2614" t="str">
        <v>WVWC</v>
      </c>
      <c r="B2614">
        <v>8</v>
      </c>
      <c r="C2614" t="str">
        <v>E.Fournier</v>
      </c>
      <c r="D2614">
        <v>0</v>
      </c>
    </row>
    <row r="2615" spans="1:4" x14ac:dyDescent="0.2">
      <c r="A2615" t="str">
        <v>WVWC</v>
      </c>
      <c r="B2615">
        <v>9</v>
      </c>
      <c r="C2615" t="str">
        <v>T.Nowicki</v>
      </c>
      <c r="D2615">
        <v>0</v>
      </c>
    </row>
    <row r="2616" spans="1:4" x14ac:dyDescent="0.2">
      <c r="A2616" t="str">
        <v>WVWC</v>
      </c>
      <c r="B2616">
        <v>0</v>
      </c>
      <c r="C2616" t="str">
        <v>A.Orille</v>
      </c>
      <c r="D2616">
        <v>0</v>
      </c>
    </row>
    <row r="2617" spans="1:4" x14ac:dyDescent="0.2">
      <c r="A2617" t="str">
        <v>Fairmont</v>
      </c>
      <c r="B2617">
        <v>1</v>
      </c>
      <c r="C2617" t="str">
        <v>B.Hess</v>
      </c>
      <c r="D2617">
        <v>0</v>
      </c>
    </row>
    <row r="2618" spans="1:4" x14ac:dyDescent="0.2">
      <c r="A2618" t="str">
        <v>Fairmont</v>
      </c>
      <c r="B2618">
        <v>1</v>
      </c>
      <c r="C2618" t="str">
        <v>C.Boggs</v>
      </c>
      <c r="D2618">
        <v>0</v>
      </c>
    </row>
    <row r="2619" spans="1:4" x14ac:dyDescent="0.2">
      <c r="A2619" t="str">
        <v>Fairmont</v>
      </c>
      <c r="B2619">
        <v>2</v>
      </c>
      <c r="C2619" t="str">
        <v>G.Bibb</v>
      </c>
      <c r="D2619">
        <v>0</v>
      </c>
    </row>
    <row r="2620" spans="1:4" x14ac:dyDescent="0.2">
      <c r="A2620" t="str">
        <v>Fairmont</v>
      </c>
      <c r="B2620">
        <v>2</v>
      </c>
      <c r="C2620" t="str">
        <v>A.Nordling</v>
      </c>
      <c r="D2620">
        <v>0</v>
      </c>
    </row>
    <row r="2621" spans="1:4" x14ac:dyDescent="0.2">
      <c r="A2621" t="str">
        <v>Fairmont</v>
      </c>
      <c r="B2621">
        <v>2</v>
      </c>
      <c r="C2621" t="str">
        <v>A.Nogay</v>
      </c>
      <c r="D2621">
        <v>0</v>
      </c>
    </row>
    <row r="2622" spans="1:4" x14ac:dyDescent="0.2">
      <c r="A2622" t="str">
        <v>Fairmont</v>
      </c>
      <c r="B2622">
        <v>3</v>
      </c>
      <c r="C2622" t="str">
        <v>E.Paul</v>
      </c>
      <c r="D2622">
        <v>0</v>
      </c>
    </row>
    <row r="2623" spans="1:4" x14ac:dyDescent="0.2">
      <c r="A2623" t="str">
        <v>Fairmont</v>
      </c>
      <c r="B2623">
        <v>4</v>
      </c>
      <c r="C2623" t="str">
        <v>A.Townsend</v>
      </c>
      <c r="D2623">
        <v>0</v>
      </c>
    </row>
    <row r="2624" spans="1:4" x14ac:dyDescent="0.2">
      <c r="A2624" t="str">
        <v>Fairmont</v>
      </c>
      <c r="B2624">
        <v>4</v>
      </c>
      <c r="C2624" t="str">
        <v>S.Emanuel</v>
      </c>
      <c r="D2624">
        <v>0</v>
      </c>
    </row>
    <row r="2625" spans="1:4" x14ac:dyDescent="0.2">
      <c r="A2625" t="str">
        <v>Fairmont</v>
      </c>
      <c r="B2625">
        <v>5</v>
      </c>
      <c r="C2625" t="str">
        <v>A.Foresha</v>
      </c>
      <c r="D2625">
        <v>0</v>
      </c>
    </row>
    <row r="2626" spans="1:4" x14ac:dyDescent="0.2">
      <c r="A2626" t="str">
        <v>Fairmont</v>
      </c>
      <c r="B2626">
        <v>0</v>
      </c>
      <c r="C2626" t="str">
        <v>K.Thomas</v>
      </c>
      <c r="D2626">
        <v>0</v>
      </c>
    </row>
    <row r="2627" spans="1:4" x14ac:dyDescent="0.2">
      <c r="A2627" t="str">
        <v>Fairmont</v>
      </c>
      <c r="B2627">
        <v>6</v>
      </c>
      <c r="C2627" t="str">
        <v>B.Marietta</v>
      </c>
      <c r="D2627">
        <v>0</v>
      </c>
    </row>
    <row r="2628" spans="1:4" x14ac:dyDescent="0.2">
      <c r="A2628" t="str">
        <v>Fairmont</v>
      </c>
      <c r="B2628">
        <v>7</v>
      </c>
      <c r="C2628" t="str">
        <v>J.McGill</v>
      </c>
      <c r="D2628">
        <v>0</v>
      </c>
    </row>
    <row r="2629" spans="1:4" x14ac:dyDescent="0.2">
      <c r="A2629" t="str">
        <v>Fairmont</v>
      </c>
      <c r="B2629">
        <v>7</v>
      </c>
      <c r="C2629" t="str">
        <v>C.Crowder</v>
      </c>
      <c r="D2629">
        <v>0</v>
      </c>
    </row>
    <row r="2630" spans="1:4" x14ac:dyDescent="0.2">
      <c r="A2630" t="str">
        <v>Fairmont</v>
      </c>
      <c r="B2630">
        <v>8</v>
      </c>
      <c r="C2630" t="str">
        <v>P.Matteson</v>
      </c>
      <c r="D2630">
        <v>0</v>
      </c>
    </row>
    <row r="2631" spans="1:4" x14ac:dyDescent="0.2">
      <c r="A2631" t="str">
        <v>Fairmont</v>
      </c>
      <c r="B2631">
        <v>9</v>
      </c>
      <c r="C2631" t="str">
        <v>A.Keilholz</v>
      </c>
      <c r="D2631">
        <v>0</v>
      </c>
    </row>
    <row r="2632" spans="1:4" x14ac:dyDescent="0.2">
      <c r="A2632" t="str">
        <v>Fairmont</v>
      </c>
      <c r="B2632">
        <v>0</v>
      </c>
      <c r="C2632" t="str">
        <v>G.Ramm</v>
      </c>
      <c r="D2632">
        <v>0</v>
      </c>
    </row>
    <row r="2633" spans="1:4" x14ac:dyDescent="0.2">
      <c r="A2633" t="str">
        <v>Fairmont</v>
      </c>
      <c r="B2633">
        <v>0</v>
      </c>
      <c r="C2633" t="str">
        <v>P.Rusnak</v>
      </c>
      <c r="D2633">
        <v>0</v>
      </c>
    </row>
    <row r="2634" spans="1:4" x14ac:dyDescent="0.2">
      <c r="A2634" t="str">
        <v>Fairmont</v>
      </c>
      <c r="B2634">
        <v>0</v>
      </c>
      <c r="C2634" t="str">
        <v>C.Morey</v>
      </c>
      <c r="D2634">
        <v>0</v>
      </c>
    </row>
    <row r="2635" spans="1:4" x14ac:dyDescent="0.2">
      <c r="A2635" t="str">
        <v>West Lib</v>
      </c>
      <c r="B2635">
        <v>1</v>
      </c>
      <c r="C2635" t="str">
        <v>R.Mangold</v>
      </c>
      <c r="D2635">
        <v>0</v>
      </c>
    </row>
    <row r="2636" spans="1:4" x14ac:dyDescent="0.2">
      <c r="A2636" t="str">
        <v>West Lib</v>
      </c>
      <c r="B2636">
        <v>0</v>
      </c>
      <c r="C2636" t="str">
        <v>R.Ward</v>
      </c>
      <c r="D2636">
        <v>0</v>
      </c>
    </row>
    <row r="2637" spans="1:4" x14ac:dyDescent="0.2">
      <c r="A2637" t="str">
        <v>West Lib</v>
      </c>
      <c r="B2637">
        <v>2</v>
      </c>
      <c r="C2637" t="str">
        <v>P.Tucker</v>
      </c>
      <c r="D2637">
        <v>0</v>
      </c>
    </row>
    <row r="2638" spans="1:4" x14ac:dyDescent="0.2">
      <c r="A2638" t="str">
        <v>West Lib</v>
      </c>
      <c r="B2638">
        <v>3</v>
      </c>
      <c r="C2638" t="str">
        <v>J.Morr</v>
      </c>
      <c r="D2638">
        <v>0</v>
      </c>
    </row>
    <row r="2639" spans="1:4" x14ac:dyDescent="0.2">
      <c r="A2639" t="str">
        <v>West Lib</v>
      </c>
      <c r="B2639">
        <v>4</v>
      </c>
      <c r="C2639" t="str">
        <v>S.Simon</v>
      </c>
      <c r="D2639">
        <v>0</v>
      </c>
    </row>
    <row r="2640" spans="1:4" x14ac:dyDescent="0.2">
      <c r="A2640" t="str">
        <v>West Lib</v>
      </c>
      <c r="B2640">
        <v>5</v>
      </c>
      <c r="C2640" t="str">
        <v>K.Pettit</v>
      </c>
      <c r="D2640">
        <v>0</v>
      </c>
    </row>
    <row r="2641" spans="1:4" x14ac:dyDescent="0.2">
      <c r="A2641" t="str">
        <v>West Lib</v>
      </c>
      <c r="B2641">
        <v>6</v>
      </c>
      <c r="C2641" t="str">
        <v>J.Conrad</v>
      </c>
      <c r="D2641">
        <v>0</v>
      </c>
    </row>
    <row r="2642" spans="1:4" x14ac:dyDescent="0.2">
      <c r="A2642" t="str">
        <v>West Lib</v>
      </c>
      <c r="B2642">
        <v>7</v>
      </c>
      <c r="C2642" t="str">
        <v>C.Woody</v>
      </c>
      <c r="D2642">
        <v>0</v>
      </c>
    </row>
    <row r="2643" spans="1:4" x14ac:dyDescent="0.2">
      <c r="A2643" t="str">
        <v>West Lib</v>
      </c>
      <c r="B2643">
        <v>8</v>
      </c>
      <c r="C2643" t="str">
        <v>C.Reece</v>
      </c>
      <c r="D2643">
        <v>0</v>
      </c>
    </row>
    <row r="2644" spans="1:4" x14ac:dyDescent="0.2">
      <c r="A2644" t="str">
        <v>West Lib</v>
      </c>
      <c r="B2644">
        <v>8</v>
      </c>
      <c r="C2644" t="str">
        <v>S.Harris</v>
      </c>
      <c r="D2644">
        <v>0</v>
      </c>
    </row>
    <row r="2645" spans="1:4" x14ac:dyDescent="0.2">
      <c r="A2645" t="str">
        <v>West Lib</v>
      </c>
      <c r="B2645">
        <v>9</v>
      </c>
      <c r="C2645" t="str">
        <v>D.Deitrick</v>
      </c>
      <c r="D2645">
        <v>0</v>
      </c>
    </row>
    <row r="2646" spans="1:4" x14ac:dyDescent="0.2">
      <c r="A2646" t="str">
        <v>West Lib</v>
      </c>
      <c r="B2646">
        <v>0</v>
      </c>
      <c r="C2646" t="str">
        <v>F.Randolph</v>
      </c>
      <c r="D2646">
        <v>0</v>
      </c>
    </row>
    <row r="2647" spans="1:4" x14ac:dyDescent="0.2">
      <c r="A2647" t="str">
        <v>Salem</v>
      </c>
      <c r="B2647">
        <v>1</v>
      </c>
      <c r="C2647" t="str">
        <v>B.Wise</v>
      </c>
      <c r="D2647">
        <v>0</v>
      </c>
    </row>
    <row r="2648" spans="1:4" x14ac:dyDescent="0.2">
      <c r="A2648" t="str">
        <v>Salem</v>
      </c>
      <c r="B2648">
        <v>2</v>
      </c>
      <c r="C2648" t="str">
        <v>K.Cook</v>
      </c>
      <c r="D2648">
        <v>0</v>
      </c>
    </row>
    <row r="2649" spans="1:4" x14ac:dyDescent="0.2">
      <c r="A2649" t="str">
        <v>Salem</v>
      </c>
      <c r="B2649">
        <v>3</v>
      </c>
      <c r="C2649" t="str">
        <v>K.Zinn</v>
      </c>
      <c r="D2649">
        <v>0</v>
      </c>
    </row>
    <row r="2650" spans="1:4" x14ac:dyDescent="0.2">
      <c r="A2650" t="str">
        <v>Salem</v>
      </c>
      <c r="B2650">
        <v>4</v>
      </c>
      <c r="C2650" t="str">
        <v>A.Jacobs</v>
      </c>
      <c r="D2650">
        <v>0</v>
      </c>
    </row>
    <row r="2651" spans="1:4" x14ac:dyDescent="0.2">
      <c r="A2651" t="str">
        <v>Salem</v>
      </c>
      <c r="B2651">
        <v>5</v>
      </c>
      <c r="C2651" t="str">
        <v>A.Shrieve</v>
      </c>
      <c r="D2651">
        <v>0</v>
      </c>
    </row>
    <row r="2652" spans="1:4" x14ac:dyDescent="0.2">
      <c r="A2652" t="str">
        <v>Salem</v>
      </c>
      <c r="B2652">
        <v>6</v>
      </c>
      <c r="C2652" t="str">
        <v>L.McClung</v>
      </c>
      <c r="D2652">
        <v>0</v>
      </c>
    </row>
    <row r="2653" spans="1:4" x14ac:dyDescent="0.2">
      <c r="A2653" t="str">
        <v>Salem</v>
      </c>
      <c r="B2653">
        <v>0</v>
      </c>
      <c r="C2653" t="str">
        <v>L.Grimm</v>
      </c>
      <c r="D2653">
        <v>0</v>
      </c>
    </row>
    <row r="2654" spans="1:4" x14ac:dyDescent="0.2">
      <c r="A2654" t="str">
        <v>Salem</v>
      </c>
      <c r="B2654">
        <v>7</v>
      </c>
      <c r="C2654" t="str">
        <v>K.Lemley</v>
      </c>
      <c r="D2654">
        <v>0</v>
      </c>
    </row>
    <row r="2655" spans="1:4" x14ac:dyDescent="0.2">
      <c r="A2655" t="str">
        <v>Salem</v>
      </c>
      <c r="B2655">
        <v>8</v>
      </c>
      <c r="C2655" t="str">
        <v>A.Schultz</v>
      </c>
      <c r="D2655">
        <v>0</v>
      </c>
    </row>
    <row r="2656" spans="1:4" x14ac:dyDescent="0.2">
      <c r="A2656" t="str">
        <v>Salem</v>
      </c>
      <c r="B2656">
        <v>9</v>
      </c>
      <c r="C2656" t="str">
        <v>B.Ortiz</v>
      </c>
      <c r="D2656">
        <v>0</v>
      </c>
    </row>
    <row r="2657" spans="1:4" x14ac:dyDescent="0.2">
      <c r="A2657" t="str">
        <v>Salem</v>
      </c>
      <c r="B2657">
        <v>0</v>
      </c>
      <c r="C2657" t="str">
        <v>K.Ramey</v>
      </c>
      <c r="D2657">
        <v>0</v>
      </c>
    </row>
    <row r="2658" spans="1:4" x14ac:dyDescent="0.2">
      <c r="A2658" t="str">
        <v>Frostburg</v>
      </c>
      <c r="B2658">
        <v>1</v>
      </c>
      <c r="C2658" t="str">
        <v>G.Nelson</v>
      </c>
      <c r="D2658">
        <v>0</v>
      </c>
    </row>
    <row r="2659" spans="1:4" x14ac:dyDescent="0.2">
      <c r="A2659" t="str">
        <v>Frostburg</v>
      </c>
      <c r="B2659">
        <v>2</v>
      </c>
      <c r="C2659" t="str">
        <v>K.Piconi</v>
      </c>
      <c r="D2659">
        <v>0</v>
      </c>
    </row>
    <row r="2660" spans="1:4" x14ac:dyDescent="0.2">
      <c r="A2660" t="str">
        <v>Frostburg</v>
      </c>
      <c r="B2660">
        <v>3</v>
      </c>
      <c r="C2660" t="str">
        <v>A.Miller</v>
      </c>
      <c r="D2660">
        <v>0</v>
      </c>
    </row>
    <row r="2661" spans="1:4" x14ac:dyDescent="0.2">
      <c r="A2661" t="str">
        <v>Frostburg</v>
      </c>
      <c r="B2661">
        <v>4</v>
      </c>
      <c r="C2661" t="str">
        <v>O.Stetler</v>
      </c>
      <c r="D2661">
        <v>0</v>
      </c>
    </row>
    <row r="2662" spans="1:4" x14ac:dyDescent="0.2">
      <c r="A2662" t="str">
        <v>Frostburg</v>
      </c>
      <c r="B2662">
        <v>5</v>
      </c>
      <c r="C2662" t="str">
        <v>R.Durnall</v>
      </c>
      <c r="D2662">
        <v>0</v>
      </c>
    </row>
    <row r="2663" spans="1:4" x14ac:dyDescent="0.2">
      <c r="A2663" t="str">
        <v>Frostburg</v>
      </c>
      <c r="B2663">
        <v>0</v>
      </c>
      <c r="C2663" t="str">
        <v>B.Russo</v>
      </c>
      <c r="D2663">
        <v>0</v>
      </c>
    </row>
    <row r="2664" spans="1:4" x14ac:dyDescent="0.2">
      <c r="A2664" t="str">
        <v>Frostburg</v>
      </c>
      <c r="B2664">
        <v>6</v>
      </c>
      <c r="C2664" t="str">
        <v>I.Donaldson</v>
      </c>
      <c r="D2664">
        <v>0</v>
      </c>
    </row>
    <row r="2665" spans="1:4" x14ac:dyDescent="0.2">
      <c r="A2665" t="str">
        <v>Frostburg</v>
      </c>
      <c r="B2665">
        <v>7</v>
      </c>
      <c r="C2665" t="str">
        <v>A.Myers</v>
      </c>
      <c r="D2665">
        <v>0</v>
      </c>
    </row>
    <row r="2666" spans="1:4" x14ac:dyDescent="0.2">
      <c r="A2666" t="str">
        <v>Frostburg</v>
      </c>
      <c r="B2666">
        <v>8</v>
      </c>
      <c r="C2666" t="str">
        <v>S.Haller</v>
      </c>
      <c r="D2666">
        <v>0</v>
      </c>
    </row>
    <row r="2667" spans="1:4" x14ac:dyDescent="0.2">
      <c r="A2667" t="str">
        <v>Frostburg</v>
      </c>
      <c r="B2667">
        <v>9</v>
      </c>
      <c r="C2667" t="str">
        <v>Z.Marinello</v>
      </c>
      <c r="D2667">
        <v>0</v>
      </c>
    </row>
    <row r="2668" spans="1:4" x14ac:dyDescent="0.2">
      <c r="A2668" t="str">
        <v>Frostburg</v>
      </c>
      <c r="B2668">
        <v>0</v>
      </c>
      <c r="C2668" t="str">
        <v>I.Dietrich</v>
      </c>
      <c r="D2668">
        <v>0</v>
      </c>
    </row>
    <row r="2669" spans="1:4" x14ac:dyDescent="0.2">
      <c r="A2669" t="str">
        <v>D&amp;E</v>
      </c>
      <c r="B2669">
        <v>1</v>
      </c>
      <c r="C2669" t="str">
        <v>G.Wessling</v>
      </c>
      <c r="D2669">
        <v>0</v>
      </c>
    </row>
    <row r="2670" spans="1:4" x14ac:dyDescent="0.2">
      <c r="A2670" t="str">
        <v>D&amp;E</v>
      </c>
      <c r="B2670">
        <v>2</v>
      </c>
      <c r="C2670" t="str">
        <v>C.Montgomery</v>
      </c>
      <c r="D2670">
        <v>0</v>
      </c>
    </row>
    <row r="2671" spans="1:4" x14ac:dyDescent="0.2">
      <c r="A2671" t="str">
        <v>D&amp;E</v>
      </c>
      <c r="B2671">
        <v>3</v>
      </c>
      <c r="C2671" t="str">
        <v>A.Zapach</v>
      </c>
      <c r="D2671">
        <v>0</v>
      </c>
    </row>
    <row r="2672" spans="1:4" x14ac:dyDescent="0.2">
      <c r="A2672" t="str">
        <v>D&amp;E</v>
      </c>
      <c r="B2672">
        <v>4</v>
      </c>
      <c r="C2672" t="str">
        <v>A.Higgins</v>
      </c>
      <c r="D2672">
        <v>0</v>
      </c>
    </row>
    <row r="2673" spans="1:4" x14ac:dyDescent="0.2">
      <c r="A2673" t="str">
        <v>D&amp;E</v>
      </c>
      <c r="B2673">
        <v>5</v>
      </c>
      <c r="C2673" t="str">
        <v>T.Fleming</v>
      </c>
      <c r="D2673">
        <v>0</v>
      </c>
    </row>
    <row r="2674" spans="1:4" x14ac:dyDescent="0.2">
      <c r="A2674" t="str">
        <v>D&amp;E</v>
      </c>
      <c r="B2674">
        <v>6</v>
      </c>
      <c r="C2674" t="str">
        <v>S.Jarivs</v>
      </c>
      <c r="D2674">
        <v>0</v>
      </c>
    </row>
    <row r="2675" spans="1:4" x14ac:dyDescent="0.2">
      <c r="A2675" t="str">
        <v>D&amp;E</v>
      </c>
      <c r="B2675">
        <v>6</v>
      </c>
      <c r="C2675" t="str">
        <v>A.Munoz</v>
      </c>
      <c r="D2675">
        <v>0</v>
      </c>
    </row>
    <row r="2676" spans="1:4" x14ac:dyDescent="0.2">
      <c r="A2676" t="str">
        <v>D&amp;E</v>
      </c>
      <c r="B2676">
        <v>7</v>
      </c>
      <c r="C2676" t="str">
        <v>L.Ruiz-Rubio</v>
      </c>
      <c r="D2676">
        <v>0</v>
      </c>
    </row>
    <row r="2677" spans="1:4" x14ac:dyDescent="0.2">
      <c r="A2677" t="str">
        <v>D&amp;E</v>
      </c>
      <c r="B2677">
        <v>8</v>
      </c>
      <c r="C2677" t="str">
        <v>A.Belcher</v>
      </c>
      <c r="D2677">
        <v>0</v>
      </c>
    </row>
    <row r="2678" spans="1:4" x14ac:dyDescent="0.2">
      <c r="A2678" t="str">
        <v>D&amp;E</v>
      </c>
      <c r="B2678">
        <v>9</v>
      </c>
      <c r="C2678" t="str">
        <v>M.Smith</v>
      </c>
      <c r="D2678">
        <v>0</v>
      </c>
    </row>
    <row r="2679" spans="1:4" x14ac:dyDescent="0.2">
      <c r="A2679" t="str">
        <v>D&amp;E</v>
      </c>
      <c r="B2679">
        <v>0</v>
      </c>
      <c r="C2679" t="str">
        <v>S.Kneeland</v>
      </c>
      <c r="D2679">
        <v>0</v>
      </c>
    </row>
    <row r="2680" spans="1:4" x14ac:dyDescent="0.2">
      <c r="A2680" t="str">
        <v>Frostburg</v>
      </c>
      <c r="B2680">
        <v>1</v>
      </c>
      <c r="C2680" t="str">
        <v>G.Nelson</v>
      </c>
      <c r="D2680">
        <v>0</v>
      </c>
    </row>
    <row r="2681" spans="1:4" x14ac:dyDescent="0.2">
      <c r="A2681" t="str">
        <v>Frostburg</v>
      </c>
      <c r="B2681">
        <v>2</v>
      </c>
      <c r="C2681" t="str">
        <v>K.Piconi</v>
      </c>
      <c r="D2681">
        <v>0</v>
      </c>
    </row>
    <row r="2682" spans="1:4" x14ac:dyDescent="0.2">
      <c r="A2682" t="str">
        <v>Frostburg</v>
      </c>
      <c r="B2682">
        <v>3</v>
      </c>
      <c r="C2682" t="str">
        <v>A.Miller</v>
      </c>
      <c r="D2682">
        <v>0</v>
      </c>
    </row>
    <row r="2683" spans="1:4" x14ac:dyDescent="0.2">
      <c r="A2683" t="str">
        <v>Frostburg</v>
      </c>
      <c r="B2683">
        <v>4</v>
      </c>
      <c r="C2683" t="str">
        <v>O.Stetler</v>
      </c>
      <c r="D2683">
        <v>0</v>
      </c>
    </row>
    <row r="2684" spans="1:4" x14ac:dyDescent="0.2">
      <c r="A2684" t="str">
        <v>Frostburg</v>
      </c>
      <c r="B2684">
        <v>0</v>
      </c>
      <c r="C2684" t="str">
        <v>I.Dietrich</v>
      </c>
      <c r="D2684">
        <v>0</v>
      </c>
    </row>
    <row r="2685" spans="1:4" x14ac:dyDescent="0.2">
      <c r="A2685" t="str">
        <v>Frostburg</v>
      </c>
      <c r="B2685">
        <v>5</v>
      </c>
      <c r="C2685" t="str">
        <v>B.Russo</v>
      </c>
      <c r="D2685">
        <v>0</v>
      </c>
    </row>
    <row r="2686" spans="1:4" x14ac:dyDescent="0.2">
      <c r="A2686" t="str">
        <v>Frostburg</v>
      </c>
      <c r="B2686">
        <v>6</v>
      </c>
      <c r="C2686" t="str">
        <v>I.Donaldson</v>
      </c>
      <c r="D2686">
        <v>0</v>
      </c>
    </row>
    <row r="2687" spans="1:4" x14ac:dyDescent="0.2">
      <c r="A2687" t="str">
        <v>Frostburg</v>
      </c>
      <c r="B2687">
        <v>7</v>
      </c>
      <c r="C2687" t="str">
        <v>A.Myers</v>
      </c>
      <c r="D2687">
        <v>0</v>
      </c>
    </row>
    <row r="2688" spans="1:4" x14ac:dyDescent="0.2">
      <c r="A2688" t="str">
        <v>Frostburg</v>
      </c>
      <c r="B2688">
        <v>7</v>
      </c>
      <c r="C2688" t="str">
        <v>S.Magee</v>
      </c>
      <c r="D2688">
        <v>0</v>
      </c>
    </row>
    <row r="2689" spans="1:4" x14ac:dyDescent="0.2">
      <c r="A2689" t="str">
        <v>Frostburg</v>
      </c>
      <c r="B2689">
        <v>8</v>
      </c>
      <c r="C2689" t="str">
        <v>S.Haller</v>
      </c>
      <c r="D2689">
        <v>0</v>
      </c>
    </row>
    <row r="2690" spans="1:4" x14ac:dyDescent="0.2">
      <c r="A2690" t="str">
        <v>Frostburg</v>
      </c>
      <c r="B2690">
        <v>9</v>
      </c>
      <c r="C2690" t="str">
        <v>Z.Marinello</v>
      </c>
      <c r="D2690">
        <v>0</v>
      </c>
    </row>
    <row r="2691" spans="1:4" x14ac:dyDescent="0.2">
      <c r="A2691" t="str">
        <v>Frostburg</v>
      </c>
      <c r="B2691">
        <v>0</v>
      </c>
      <c r="C2691" t="str">
        <v>R.Durnall</v>
      </c>
      <c r="D2691">
        <v>0</v>
      </c>
    </row>
    <row r="2692" spans="1:4" x14ac:dyDescent="0.2">
      <c r="A2692" t="str">
        <v>D&amp;E</v>
      </c>
      <c r="B2692">
        <v>1</v>
      </c>
      <c r="C2692" t="str">
        <v>G.Wessling</v>
      </c>
      <c r="D2692">
        <v>0</v>
      </c>
    </row>
    <row r="2693" spans="1:4" x14ac:dyDescent="0.2">
      <c r="A2693" t="str">
        <v>D&amp;E</v>
      </c>
      <c r="B2693">
        <v>2</v>
      </c>
      <c r="C2693" t="str">
        <v>C.Montgomery</v>
      </c>
      <c r="D2693">
        <v>0</v>
      </c>
    </row>
    <row r="2694" spans="1:4" x14ac:dyDescent="0.2">
      <c r="A2694" t="str">
        <v>D&amp;E</v>
      </c>
      <c r="B2694">
        <v>3</v>
      </c>
      <c r="C2694" t="str">
        <v>A.Zapach</v>
      </c>
      <c r="D2694">
        <v>0</v>
      </c>
    </row>
    <row r="2695" spans="1:4" x14ac:dyDescent="0.2">
      <c r="A2695" t="str">
        <v>D&amp;E</v>
      </c>
      <c r="B2695">
        <v>4</v>
      </c>
      <c r="C2695" t="str">
        <v>A.Belcher</v>
      </c>
      <c r="D2695">
        <v>0</v>
      </c>
    </row>
    <row r="2696" spans="1:4" x14ac:dyDescent="0.2">
      <c r="A2696" t="str">
        <v>D&amp;E</v>
      </c>
      <c r="B2696">
        <v>5</v>
      </c>
      <c r="C2696" t="str">
        <v>S.Jarivs</v>
      </c>
      <c r="D2696">
        <v>0</v>
      </c>
    </row>
    <row r="2697" spans="1:4" x14ac:dyDescent="0.2">
      <c r="A2697" t="str">
        <v>D&amp;E</v>
      </c>
      <c r="B2697">
        <v>6</v>
      </c>
      <c r="C2697" t="str">
        <v>T.Fleming</v>
      </c>
      <c r="D2697">
        <v>0</v>
      </c>
    </row>
    <row r="2698" spans="1:4" x14ac:dyDescent="0.2">
      <c r="A2698" t="str">
        <v>D&amp;E</v>
      </c>
      <c r="B2698">
        <v>7</v>
      </c>
      <c r="C2698" t="str">
        <v>A.Higgins</v>
      </c>
      <c r="D2698">
        <v>0</v>
      </c>
    </row>
    <row r="2699" spans="1:4" x14ac:dyDescent="0.2">
      <c r="A2699" t="str">
        <v>D&amp;E</v>
      </c>
      <c r="B2699">
        <v>8</v>
      </c>
      <c r="C2699" t="str">
        <v>L.Ruiz-Rubio</v>
      </c>
      <c r="D2699">
        <v>0</v>
      </c>
    </row>
    <row r="2700" spans="1:4" x14ac:dyDescent="0.2">
      <c r="A2700" t="str">
        <v>D&amp;E</v>
      </c>
      <c r="B2700">
        <v>0</v>
      </c>
      <c r="C2700" t="str">
        <v>C.Warfield</v>
      </c>
      <c r="D2700">
        <v>0</v>
      </c>
    </row>
    <row r="2701" spans="1:4" x14ac:dyDescent="0.2">
      <c r="A2701" t="str">
        <v>D&amp;E</v>
      </c>
      <c r="B2701">
        <v>9</v>
      </c>
      <c r="C2701" t="str">
        <v>M.Smith</v>
      </c>
      <c r="D2701">
        <v>0</v>
      </c>
    </row>
    <row r="2702" spans="1:4" x14ac:dyDescent="0.2">
      <c r="A2702" t="str">
        <v>D&amp;E</v>
      </c>
      <c r="B2702">
        <v>0</v>
      </c>
      <c r="C2702" t="str">
        <v>A.Munoz</v>
      </c>
      <c r="D2702">
        <v>0</v>
      </c>
    </row>
    <row r="2703" spans="1:4" x14ac:dyDescent="0.2">
      <c r="A2703" t="str">
        <v>D&amp;E</v>
      </c>
      <c r="B2703">
        <v>0</v>
      </c>
      <c r="C2703" t="str">
        <v>S.Kneeland</v>
      </c>
      <c r="D2703">
        <v>0</v>
      </c>
    </row>
    <row r="2704" spans="1:4" x14ac:dyDescent="0.2">
      <c r="A2704" t="str">
        <v>D&amp;E</v>
      </c>
      <c r="B2704">
        <v>0</v>
      </c>
      <c r="C2704" t="str">
        <v>K.Tellings</v>
      </c>
      <c r="D2704">
        <v>0</v>
      </c>
    </row>
    <row r="2705" spans="1:4" x14ac:dyDescent="0.2">
      <c r="A2705" t="str">
        <v>West Lib</v>
      </c>
      <c r="B2705">
        <v>1</v>
      </c>
      <c r="C2705" t="str">
        <v>P.Tucker</v>
      </c>
      <c r="D2705">
        <v>0</v>
      </c>
    </row>
    <row r="2706" spans="1:4" x14ac:dyDescent="0.2">
      <c r="A2706" t="str">
        <v>West Lib</v>
      </c>
      <c r="B2706">
        <v>2</v>
      </c>
      <c r="C2706" t="str">
        <v>D.Deitrick</v>
      </c>
      <c r="D2706">
        <v>0</v>
      </c>
    </row>
    <row r="2707" spans="1:4" x14ac:dyDescent="0.2">
      <c r="A2707" t="str">
        <v>West Lib</v>
      </c>
      <c r="B2707">
        <v>3</v>
      </c>
      <c r="C2707" t="str">
        <v>S.Simon</v>
      </c>
      <c r="D2707">
        <v>0</v>
      </c>
    </row>
    <row r="2708" spans="1:4" x14ac:dyDescent="0.2">
      <c r="A2708" t="str">
        <v>West Lib</v>
      </c>
      <c r="B2708">
        <v>4</v>
      </c>
      <c r="C2708" t="str">
        <v>K.Pettit</v>
      </c>
      <c r="D2708">
        <v>0</v>
      </c>
    </row>
    <row r="2709" spans="1:4" x14ac:dyDescent="0.2">
      <c r="A2709" t="str">
        <v>West Lib</v>
      </c>
      <c r="B2709">
        <v>4</v>
      </c>
      <c r="C2709" t="str">
        <v>R.Mangold</v>
      </c>
      <c r="D2709">
        <v>0</v>
      </c>
    </row>
    <row r="2710" spans="1:4" x14ac:dyDescent="0.2">
      <c r="A2710" t="str">
        <v>West Lib</v>
      </c>
      <c r="B2710">
        <v>0</v>
      </c>
      <c r="C2710" t="str">
        <v>K.Harris</v>
      </c>
      <c r="D2710">
        <v>0</v>
      </c>
    </row>
    <row r="2711" spans="1:4" x14ac:dyDescent="0.2">
      <c r="A2711" t="str">
        <v>West Lib</v>
      </c>
      <c r="B2711">
        <v>5</v>
      </c>
      <c r="C2711" t="str">
        <v>H.Ball</v>
      </c>
      <c r="D2711">
        <v>0</v>
      </c>
    </row>
    <row r="2712" spans="1:4" x14ac:dyDescent="0.2">
      <c r="A2712" t="str">
        <v>West Lib</v>
      </c>
      <c r="B2712">
        <v>0</v>
      </c>
      <c r="C2712" t="str">
        <v>A.Pass</v>
      </c>
      <c r="D2712">
        <v>0</v>
      </c>
    </row>
    <row r="2713" spans="1:4" x14ac:dyDescent="0.2">
      <c r="A2713" t="str">
        <v>West Lib</v>
      </c>
      <c r="B2713">
        <v>6</v>
      </c>
      <c r="C2713" t="str">
        <v>J.Conrad</v>
      </c>
      <c r="D2713">
        <v>0</v>
      </c>
    </row>
    <row r="2714" spans="1:4" x14ac:dyDescent="0.2">
      <c r="A2714" t="str">
        <v>West Lib</v>
      </c>
      <c r="B2714">
        <v>7</v>
      </c>
      <c r="C2714" t="str">
        <v>J.Morr</v>
      </c>
      <c r="D2714">
        <v>0</v>
      </c>
    </row>
    <row r="2715" spans="1:4" x14ac:dyDescent="0.2">
      <c r="A2715" t="str">
        <v>West Lib</v>
      </c>
      <c r="B2715">
        <v>8</v>
      </c>
      <c r="C2715" t="str">
        <v>I.McKee</v>
      </c>
      <c r="D2715">
        <v>0</v>
      </c>
    </row>
    <row r="2716" spans="1:4" x14ac:dyDescent="0.2">
      <c r="A2716" t="str">
        <v>West Lib</v>
      </c>
      <c r="B2716">
        <v>0</v>
      </c>
      <c r="C2716" t="str">
        <v>R.Ward</v>
      </c>
      <c r="D2716">
        <v>0</v>
      </c>
    </row>
    <row r="2717" spans="1:4" x14ac:dyDescent="0.2">
      <c r="A2717" t="str">
        <v>West Lib</v>
      </c>
      <c r="B2717">
        <v>9</v>
      </c>
      <c r="C2717" t="str">
        <v>A.Davis</v>
      </c>
      <c r="D2717">
        <v>0</v>
      </c>
    </row>
    <row r="2718" spans="1:4" x14ac:dyDescent="0.2">
      <c r="A2718" t="str">
        <v>West Lib</v>
      </c>
      <c r="B2718">
        <v>0</v>
      </c>
      <c r="C2718" t="str">
        <v>F.Randolph</v>
      </c>
      <c r="D2718">
        <v>0</v>
      </c>
    </row>
    <row r="2719" spans="1:4" x14ac:dyDescent="0.2">
      <c r="A2719" t="str">
        <v>Point Park</v>
      </c>
      <c r="B2719">
        <v>1</v>
      </c>
      <c r="C2719" t="str">
        <v>M.Arndt</v>
      </c>
      <c r="D2719">
        <v>0</v>
      </c>
    </row>
    <row r="2720" spans="1:4" x14ac:dyDescent="0.2">
      <c r="A2720" t="str">
        <v>Point Park</v>
      </c>
      <c r="B2720">
        <v>1</v>
      </c>
      <c r="C2720" t="str">
        <v>L.Ebert</v>
      </c>
      <c r="D2720">
        <v>0</v>
      </c>
    </row>
    <row r="2721" spans="1:4" x14ac:dyDescent="0.2">
      <c r="A2721" t="str">
        <v>Point Park</v>
      </c>
      <c r="B2721">
        <v>2</v>
      </c>
      <c r="C2721" t="str">
        <v>C.Mann</v>
      </c>
      <c r="D2721">
        <v>0</v>
      </c>
    </row>
    <row r="2722" spans="1:4" x14ac:dyDescent="0.2">
      <c r="A2722" t="str">
        <v>Point Park</v>
      </c>
      <c r="B2722">
        <v>3</v>
      </c>
      <c r="C2722" t="str">
        <v>C.Wright</v>
      </c>
      <c r="D2722">
        <v>0</v>
      </c>
    </row>
    <row r="2723" spans="1:4" x14ac:dyDescent="0.2">
      <c r="A2723" t="str">
        <v>Point Park</v>
      </c>
      <c r="B2723">
        <v>4</v>
      </c>
      <c r="C2723" t="str">
        <v>E.Henry</v>
      </c>
      <c r="D2723">
        <v>0</v>
      </c>
    </row>
    <row r="2724" spans="1:4" x14ac:dyDescent="0.2">
      <c r="A2724" t="str">
        <v>Point Park</v>
      </c>
      <c r="B2724">
        <v>5</v>
      </c>
      <c r="C2724" t="str">
        <v>J.Hess</v>
      </c>
      <c r="D2724">
        <v>0</v>
      </c>
    </row>
    <row r="2725" spans="1:4" x14ac:dyDescent="0.2">
      <c r="A2725" t="str">
        <v>Point Park</v>
      </c>
      <c r="B2725">
        <v>6</v>
      </c>
      <c r="C2725" t="str">
        <v>G.Labrie</v>
      </c>
      <c r="D2725">
        <v>0</v>
      </c>
    </row>
    <row r="2726" spans="1:4" x14ac:dyDescent="0.2">
      <c r="A2726" t="str">
        <v>Point Park</v>
      </c>
      <c r="B2726">
        <v>7</v>
      </c>
      <c r="C2726" t="str">
        <v>A.Hubble</v>
      </c>
      <c r="D2726">
        <v>0</v>
      </c>
    </row>
    <row r="2727" spans="1:4" x14ac:dyDescent="0.2">
      <c r="A2727" t="str">
        <v>Point Park</v>
      </c>
      <c r="B2727">
        <v>8</v>
      </c>
      <c r="C2727" t="str">
        <v>P.Haller</v>
      </c>
      <c r="D2727">
        <v>0</v>
      </c>
    </row>
    <row r="2728" spans="1:4" x14ac:dyDescent="0.2">
      <c r="A2728" t="str">
        <v>Point Park</v>
      </c>
      <c r="B2728">
        <v>8</v>
      </c>
      <c r="C2728" t="str">
        <v>G.Welsh</v>
      </c>
      <c r="D2728">
        <v>0</v>
      </c>
    </row>
    <row r="2729" spans="1:4" x14ac:dyDescent="0.2">
      <c r="A2729" t="str">
        <v>Point Park</v>
      </c>
      <c r="B2729">
        <v>0</v>
      </c>
      <c r="C2729" t="str">
        <v>B.Moudy</v>
      </c>
      <c r="D2729">
        <v>0</v>
      </c>
    </row>
    <row r="2730" spans="1:4" x14ac:dyDescent="0.2">
      <c r="A2730" t="str">
        <v>Point Park</v>
      </c>
      <c r="B2730">
        <v>9</v>
      </c>
      <c r="C2730" t="str">
        <v>K.Fabiano</v>
      </c>
      <c r="D2730">
        <v>0</v>
      </c>
    </row>
    <row r="2731" spans="1:4" x14ac:dyDescent="0.2">
      <c r="A2731" t="str">
        <v>Point Park</v>
      </c>
      <c r="B2731">
        <v>9</v>
      </c>
      <c r="C2731" t="str">
        <v>S.Cope</v>
      </c>
      <c r="D2731">
        <v>0</v>
      </c>
    </row>
    <row r="2732" spans="1:4" x14ac:dyDescent="0.2">
      <c r="A2732" t="str">
        <v>Point Park</v>
      </c>
      <c r="B2732">
        <v>0</v>
      </c>
      <c r="C2732" t="str">
        <v>J.Mullenax</v>
      </c>
      <c r="D2732">
        <v>0</v>
      </c>
    </row>
    <row r="2733" spans="1:4" x14ac:dyDescent="0.2">
      <c r="A2733" t="str">
        <v>WVWC</v>
      </c>
      <c r="B2733">
        <v>1</v>
      </c>
      <c r="C2733" t="str">
        <v>J.Riley</v>
      </c>
      <c r="D2733">
        <v>0</v>
      </c>
    </row>
    <row r="2734" spans="1:4" x14ac:dyDescent="0.2">
      <c r="A2734" t="str">
        <v>WVWC</v>
      </c>
      <c r="B2734">
        <v>2</v>
      </c>
      <c r="C2734" t="str">
        <v>L.Hague</v>
      </c>
      <c r="D2734">
        <v>0</v>
      </c>
    </row>
    <row r="2735" spans="1:4" x14ac:dyDescent="0.2">
      <c r="A2735" t="str">
        <v>WVWC</v>
      </c>
      <c r="B2735">
        <v>3</v>
      </c>
      <c r="C2735" t="str">
        <v>J.Fix</v>
      </c>
      <c r="D2735">
        <v>0</v>
      </c>
    </row>
    <row r="2736" spans="1:4" x14ac:dyDescent="0.2">
      <c r="A2736" t="str">
        <v>WVWC</v>
      </c>
      <c r="B2736">
        <v>0</v>
      </c>
      <c r="C2736" t="str">
        <v>G.Richardson</v>
      </c>
      <c r="D2736">
        <v>0</v>
      </c>
    </row>
    <row r="2737" spans="1:4" x14ac:dyDescent="0.2">
      <c r="A2737" t="str">
        <v>WVWC</v>
      </c>
      <c r="B2737">
        <v>4</v>
      </c>
      <c r="C2737" t="str">
        <v>R.Winn</v>
      </c>
      <c r="D2737">
        <v>0</v>
      </c>
    </row>
    <row r="2738" spans="1:4" x14ac:dyDescent="0.2">
      <c r="A2738" t="str">
        <v>WVWC</v>
      </c>
      <c r="B2738">
        <v>5</v>
      </c>
      <c r="C2738" t="str">
        <v>G.Arnold</v>
      </c>
      <c r="D2738">
        <v>0</v>
      </c>
    </row>
    <row r="2739" spans="1:4" x14ac:dyDescent="0.2">
      <c r="A2739" t="str">
        <v>WVWC</v>
      </c>
      <c r="B2739">
        <v>6</v>
      </c>
      <c r="C2739" t="str">
        <v>M.Austra</v>
      </c>
      <c r="D2739">
        <v>0</v>
      </c>
    </row>
    <row r="2740" spans="1:4" x14ac:dyDescent="0.2">
      <c r="A2740" t="str">
        <v>WVWC</v>
      </c>
      <c r="B2740">
        <v>0</v>
      </c>
      <c r="C2740" t="str">
        <v>A.Borello</v>
      </c>
      <c r="D2740">
        <v>0</v>
      </c>
    </row>
    <row r="2741" spans="1:4" x14ac:dyDescent="0.2">
      <c r="A2741" t="str">
        <v>WVWC</v>
      </c>
      <c r="B2741">
        <v>7</v>
      </c>
      <c r="C2741" t="str">
        <v>E.Putman</v>
      </c>
      <c r="D2741">
        <v>0</v>
      </c>
    </row>
    <row r="2742" spans="1:4" x14ac:dyDescent="0.2">
      <c r="A2742" t="str">
        <v>WVWC</v>
      </c>
      <c r="B2742">
        <v>7</v>
      </c>
      <c r="C2742" t="str">
        <v>K.Vance</v>
      </c>
      <c r="D2742">
        <v>0</v>
      </c>
    </row>
    <row r="2743" spans="1:4" x14ac:dyDescent="0.2">
      <c r="A2743" t="str">
        <v>WVWC</v>
      </c>
      <c r="B2743">
        <v>8</v>
      </c>
      <c r="C2743" t="str">
        <v>S.Lowen</v>
      </c>
      <c r="D2743">
        <v>0</v>
      </c>
    </row>
    <row r="2744" spans="1:4" x14ac:dyDescent="0.2">
      <c r="A2744" t="str">
        <v>WVWC</v>
      </c>
      <c r="B2744">
        <v>9</v>
      </c>
      <c r="C2744" t="str">
        <v>T.Nowicki</v>
      </c>
      <c r="D2744">
        <v>0</v>
      </c>
    </row>
    <row r="2745" spans="1:4" x14ac:dyDescent="0.2">
      <c r="A2745" t="str">
        <v>WVWC</v>
      </c>
      <c r="B2745">
        <v>9</v>
      </c>
      <c r="C2745" t="str">
        <v>E.Fournier</v>
      </c>
      <c r="D2745">
        <v>0</v>
      </c>
    </row>
    <row r="2746" spans="1:4" x14ac:dyDescent="0.2">
      <c r="A2746" t="str">
        <v>WVWC</v>
      </c>
      <c r="B2746">
        <v>0</v>
      </c>
      <c r="C2746" t="str">
        <v>M.Greene</v>
      </c>
      <c r="D2746">
        <v>0</v>
      </c>
    </row>
    <row r="2747" spans="1:4" x14ac:dyDescent="0.2">
      <c r="A2747" t="str">
        <v>WVWC</v>
      </c>
      <c r="B2747">
        <v>0</v>
      </c>
      <c r="C2747" t="str">
        <v>M.O'Brien</v>
      </c>
      <c r="D2747">
        <v>0</v>
      </c>
    </row>
    <row r="2748" spans="1:4" x14ac:dyDescent="0.2">
      <c r="A2748" t="str">
        <v>Frostburg</v>
      </c>
      <c r="B2748">
        <v>1</v>
      </c>
      <c r="C2748" t="str">
        <v>G.Nelson</v>
      </c>
      <c r="D2748">
        <v>0</v>
      </c>
    </row>
    <row r="2749" spans="1:4" x14ac:dyDescent="0.2">
      <c r="A2749" t="str">
        <v>Frostburg</v>
      </c>
      <c r="B2749">
        <v>2</v>
      </c>
      <c r="C2749" t="str">
        <v>K.Piconi</v>
      </c>
      <c r="D2749">
        <v>0</v>
      </c>
    </row>
    <row r="2750" spans="1:4" x14ac:dyDescent="0.2">
      <c r="A2750" t="str">
        <v>Frostburg</v>
      </c>
      <c r="B2750">
        <v>3</v>
      </c>
      <c r="C2750" t="str">
        <v>A.Miller</v>
      </c>
      <c r="D2750">
        <v>0</v>
      </c>
    </row>
    <row r="2751" spans="1:4" x14ac:dyDescent="0.2">
      <c r="A2751" t="str">
        <v>Frostburg</v>
      </c>
      <c r="B2751">
        <v>4</v>
      </c>
      <c r="C2751" t="str">
        <v>O.Stetler</v>
      </c>
      <c r="D2751">
        <v>0</v>
      </c>
    </row>
    <row r="2752" spans="1:4" x14ac:dyDescent="0.2">
      <c r="A2752" t="str">
        <v>Frostburg</v>
      </c>
      <c r="B2752">
        <v>5</v>
      </c>
      <c r="C2752" t="str">
        <v>B.Russo</v>
      </c>
      <c r="D2752">
        <v>0</v>
      </c>
    </row>
    <row r="2753" spans="1:4" x14ac:dyDescent="0.2">
      <c r="A2753" t="str">
        <v>Frostburg</v>
      </c>
      <c r="B2753">
        <v>6</v>
      </c>
      <c r="C2753" t="str">
        <v>I.Donaldson</v>
      </c>
      <c r="D2753">
        <v>0</v>
      </c>
    </row>
    <row r="2754" spans="1:4" x14ac:dyDescent="0.2">
      <c r="A2754" t="str">
        <v>Frostburg</v>
      </c>
      <c r="B2754">
        <v>7</v>
      </c>
      <c r="C2754" t="str">
        <v>A.Myers</v>
      </c>
      <c r="D2754">
        <v>0</v>
      </c>
    </row>
    <row r="2755" spans="1:4" x14ac:dyDescent="0.2">
      <c r="A2755" t="str">
        <v>Frostburg</v>
      </c>
      <c r="B2755">
        <v>8</v>
      </c>
      <c r="C2755" t="str">
        <v>S.Haller</v>
      </c>
      <c r="D2755">
        <v>0</v>
      </c>
    </row>
    <row r="2756" spans="1:4" x14ac:dyDescent="0.2">
      <c r="A2756" t="str">
        <v>Frostburg</v>
      </c>
      <c r="B2756">
        <v>9</v>
      </c>
      <c r="C2756" t="str">
        <v>Z.Marinello</v>
      </c>
      <c r="D2756">
        <v>0</v>
      </c>
    </row>
    <row r="2757" spans="1:4" x14ac:dyDescent="0.2">
      <c r="A2757" t="str">
        <v>Frostburg</v>
      </c>
      <c r="B2757">
        <v>9</v>
      </c>
      <c r="C2757" t="str">
        <v>M.Monahan</v>
      </c>
      <c r="D2757">
        <v>0</v>
      </c>
    </row>
    <row r="2758" spans="1:4" x14ac:dyDescent="0.2">
      <c r="A2758" t="str">
        <v>Frostburg</v>
      </c>
      <c r="B2758">
        <v>0</v>
      </c>
      <c r="C2758" t="str">
        <v>S.Magee</v>
      </c>
      <c r="D2758">
        <v>0</v>
      </c>
    </row>
    <row r="2759" spans="1:4" x14ac:dyDescent="0.2">
      <c r="A2759" t="str">
        <v>Frostburg</v>
      </c>
      <c r="B2759">
        <v>0</v>
      </c>
      <c r="C2759" t="str">
        <v>I.Dietrich</v>
      </c>
      <c r="D2759">
        <v>0</v>
      </c>
    </row>
    <row r="2760" spans="1:4" x14ac:dyDescent="0.2">
      <c r="A2760" t="str">
        <v>UC</v>
      </c>
      <c r="B2760">
        <v>1</v>
      </c>
      <c r="C2760" t="str">
        <v>E.Zucchero</v>
      </c>
      <c r="D2760">
        <v>0</v>
      </c>
    </row>
    <row r="2761" spans="1:4" x14ac:dyDescent="0.2">
      <c r="A2761" t="str">
        <v>UC</v>
      </c>
      <c r="B2761">
        <v>2</v>
      </c>
      <c r="C2761" t="str">
        <v>T.Hodson</v>
      </c>
      <c r="D2761">
        <v>0</v>
      </c>
    </row>
    <row r="2762" spans="1:4" x14ac:dyDescent="0.2">
      <c r="A2762" t="str">
        <v>UC</v>
      </c>
      <c r="B2762">
        <v>3</v>
      </c>
      <c r="C2762" t="str">
        <v>C.Masters</v>
      </c>
      <c r="D2762">
        <v>0</v>
      </c>
    </row>
    <row r="2763" spans="1:4" x14ac:dyDescent="0.2">
      <c r="A2763" t="str">
        <v>UC</v>
      </c>
      <c r="B2763">
        <v>0</v>
      </c>
      <c r="C2763" t="str">
        <v>A.Hurley</v>
      </c>
      <c r="D2763">
        <v>0</v>
      </c>
    </row>
    <row r="2764" spans="1:4" x14ac:dyDescent="0.2">
      <c r="A2764" t="str">
        <v>UC</v>
      </c>
      <c r="B2764">
        <v>4</v>
      </c>
      <c r="C2764" t="str">
        <v>K.Moran</v>
      </c>
      <c r="D2764">
        <v>0</v>
      </c>
    </row>
    <row r="2765" spans="1:4" x14ac:dyDescent="0.2">
      <c r="A2765" t="str">
        <v>UC</v>
      </c>
      <c r="B2765">
        <v>5</v>
      </c>
      <c r="C2765" t="str">
        <v>D.Pici</v>
      </c>
      <c r="D2765">
        <v>0</v>
      </c>
    </row>
    <row r="2766" spans="1:4" x14ac:dyDescent="0.2">
      <c r="A2766" t="str">
        <v>UC</v>
      </c>
      <c r="B2766">
        <v>5</v>
      </c>
      <c r="C2766" t="str">
        <v>S.Compton</v>
      </c>
      <c r="D2766">
        <v>0</v>
      </c>
    </row>
    <row r="2767" spans="1:4" x14ac:dyDescent="0.2">
      <c r="A2767" t="str">
        <v>UC</v>
      </c>
      <c r="B2767">
        <v>6</v>
      </c>
      <c r="C2767" t="str">
        <v>M.Entler</v>
      </c>
      <c r="D2767">
        <v>0</v>
      </c>
    </row>
    <row r="2768" spans="1:4" x14ac:dyDescent="0.2">
      <c r="A2768" t="str">
        <v>UC</v>
      </c>
      <c r="B2768">
        <v>7</v>
      </c>
      <c r="C2768" t="str">
        <v>A.Espinoza</v>
      </c>
      <c r="D2768">
        <v>0</v>
      </c>
    </row>
    <row r="2769" spans="1:4" x14ac:dyDescent="0.2">
      <c r="A2769" t="str">
        <v>UC</v>
      </c>
      <c r="B2769">
        <v>8</v>
      </c>
      <c r="C2769" t="str">
        <v>K.Serra</v>
      </c>
      <c r="D2769">
        <v>0</v>
      </c>
    </row>
    <row r="2770" spans="1:4" x14ac:dyDescent="0.2">
      <c r="A2770" t="str">
        <v>UC</v>
      </c>
      <c r="B2770">
        <v>9</v>
      </c>
      <c r="C2770" t="str">
        <v>E.Smith</v>
      </c>
      <c r="D2770">
        <v>0</v>
      </c>
    </row>
    <row r="2771" spans="1:4" x14ac:dyDescent="0.2">
      <c r="A2771" t="str">
        <v>UC</v>
      </c>
      <c r="B2771">
        <v>0</v>
      </c>
      <c r="C2771" t="str">
        <v>A.Mass</v>
      </c>
      <c r="D2771">
        <v>0</v>
      </c>
    </row>
    <row r="2772" spans="1:4" x14ac:dyDescent="0.2">
      <c r="A2772" t="str">
        <v>Glenville</v>
      </c>
      <c r="B2772">
        <v>1</v>
      </c>
      <c r="C2772" t="str">
        <v>S.McDaniels</v>
      </c>
      <c r="D2772">
        <v>0</v>
      </c>
    </row>
    <row r="2773" spans="1:4" x14ac:dyDescent="0.2">
      <c r="A2773" t="str">
        <v>Glenville</v>
      </c>
      <c r="B2773">
        <v>2</v>
      </c>
      <c r="C2773" t="str">
        <v>Z.Seda</v>
      </c>
      <c r="D2773">
        <v>0</v>
      </c>
    </row>
    <row r="2774" spans="1:4" x14ac:dyDescent="0.2">
      <c r="A2774" t="str">
        <v>Glenville</v>
      </c>
      <c r="B2774">
        <v>3</v>
      </c>
      <c r="C2774" t="str">
        <v>D.Warnick</v>
      </c>
      <c r="D2774">
        <v>0</v>
      </c>
    </row>
    <row r="2775" spans="1:4" x14ac:dyDescent="0.2">
      <c r="A2775" t="str">
        <v>Glenville</v>
      </c>
      <c r="B2775">
        <v>0</v>
      </c>
      <c r="C2775" t="str">
        <v>A.Hicks</v>
      </c>
      <c r="D2775">
        <v>0</v>
      </c>
    </row>
    <row r="2776" spans="1:4" x14ac:dyDescent="0.2">
      <c r="A2776" t="str">
        <v>Glenville</v>
      </c>
      <c r="B2776">
        <v>4</v>
      </c>
      <c r="C2776" t="str">
        <v>E.Nolan</v>
      </c>
      <c r="D2776">
        <v>0</v>
      </c>
    </row>
    <row r="2777" spans="1:4" x14ac:dyDescent="0.2">
      <c r="A2777" t="str">
        <v>Glenville</v>
      </c>
      <c r="B2777">
        <v>0</v>
      </c>
      <c r="C2777" t="str">
        <v>M.Duvall</v>
      </c>
      <c r="D2777">
        <v>0</v>
      </c>
    </row>
    <row r="2778" spans="1:4" x14ac:dyDescent="0.2">
      <c r="A2778" t="str">
        <v>Glenville</v>
      </c>
      <c r="B2778">
        <v>5</v>
      </c>
      <c r="C2778" t="str">
        <v>K.Goodman</v>
      </c>
      <c r="D2778">
        <v>0</v>
      </c>
    </row>
    <row r="2779" spans="1:4" x14ac:dyDescent="0.2">
      <c r="A2779" t="str">
        <v>Glenville</v>
      </c>
      <c r="B2779">
        <v>6</v>
      </c>
      <c r="C2779" t="str">
        <v>H.Howe</v>
      </c>
      <c r="D2779">
        <v>0</v>
      </c>
    </row>
    <row r="2780" spans="1:4" x14ac:dyDescent="0.2">
      <c r="A2780" t="str">
        <v>Glenville</v>
      </c>
      <c r="B2780">
        <v>6</v>
      </c>
      <c r="C2780" t="str">
        <v>A.Howard</v>
      </c>
      <c r="D2780">
        <v>0</v>
      </c>
    </row>
    <row r="2781" spans="1:4" x14ac:dyDescent="0.2">
      <c r="A2781" t="str">
        <v>Glenville</v>
      </c>
      <c r="B2781">
        <v>7</v>
      </c>
      <c r="C2781" t="str">
        <v>A.Hypes</v>
      </c>
      <c r="D2781">
        <v>0</v>
      </c>
    </row>
    <row r="2782" spans="1:4" x14ac:dyDescent="0.2">
      <c r="A2782" t="str">
        <v>Glenville</v>
      </c>
      <c r="B2782">
        <v>8</v>
      </c>
      <c r="C2782" t="str">
        <v>E.McLean</v>
      </c>
      <c r="D2782">
        <v>0</v>
      </c>
    </row>
    <row r="2783" spans="1:4" x14ac:dyDescent="0.2">
      <c r="A2783" t="str">
        <v>Glenville</v>
      </c>
      <c r="B2783">
        <v>9</v>
      </c>
      <c r="C2783" t="str">
        <v>A.Harward</v>
      </c>
      <c r="D2783">
        <v>0</v>
      </c>
    </row>
    <row r="2784" spans="1:4" x14ac:dyDescent="0.2">
      <c r="A2784" t="str">
        <v>Glenville</v>
      </c>
      <c r="B2784">
        <v>0</v>
      </c>
      <c r="C2784" t="str">
        <v>Ky.Burdick</v>
      </c>
      <c r="D2784">
        <v>0</v>
      </c>
    </row>
    <row r="2785" spans="1:4" x14ac:dyDescent="0.2">
      <c r="A2785" t="str">
        <v>Wheeling</v>
      </c>
      <c r="B2785">
        <v>1</v>
      </c>
      <c r="C2785" t="str">
        <v>M.Harrison</v>
      </c>
      <c r="D2785">
        <v>0</v>
      </c>
    </row>
    <row r="2786" spans="1:4" x14ac:dyDescent="0.2">
      <c r="A2786" t="str">
        <v>Wheeling</v>
      </c>
      <c r="B2786">
        <v>2</v>
      </c>
      <c r="C2786" t="str">
        <v>K.Warrix</v>
      </c>
      <c r="D2786">
        <v>0</v>
      </c>
    </row>
    <row r="2787" spans="1:4" x14ac:dyDescent="0.2">
      <c r="A2787" t="str">
        <v>Wheeling</v>
      </c>
      <c r="B2787">
        <v>3</v>
      </c>
      <c r="C2787" t="str">
        <v>M.Burns</v>
      </c>
      <c r="D2787">
        <v>0</v>
      </c>
    </row>
    <row r="2788" spans="1:4" x14ac:dyDescent="0.2">
      <c r="A2788" t="str">
        <v>Wheeling</v>
      </c>
      <c r="B2788">
        <v>0</v>
      </c>
      <c r="C2788" t="str">
        <v>E.Troxel</v>
      </c>
      <c r="D2788">
        <v>0</v>
      </c>
    </row>
    <row r="2789" spans="1:4" x14ac:dyDescent="0.2">
      <c r="A2789" t="str">
        <v>Wheeling</v>
      </c>
      <c r="B2789">
        <v>4</v>
      </c>
      <c r="C2789" t="str">
        <v>B.Sanders</v>
      </c>
      <c r="D2789">
        <v>0</v>
      </c>
    </row>
    <row r="2790" spans="1:4" x14ac:dyDescent="0.2">
      <c r="A2790" t="str">
        <v>Wheeling</v>
      </c>
      <c r="B2790">
        <v>4</v>
      </c>
      <c r="C2790" t="str">
        <v>P.Villarreal</v>
      </c>
      <c r="D2790">
        <v>0</v>
      </c>
    </row>
    <row r="2791" spans="1:4" x14ac:dyDescent="0.2">
      <c r="A2791" t="str">
        <v>Wheeling</v>
      </c>
      <c r="B2791">
        <v>5</v>
      </c>
      <c r="C2791" t="str">
        <v>T.Taufahema</v>
      </c>
      <c r="D2791">
        <v>0</v>
      </c>
    </row>
    <row r="2792" spans="1:4" x14ac:dyDescent="0.2">
      <c r="A2792" t="str">
        <v>Wheeling</v>
      </c>
      <c r="B2792">
        <v>6</v>
      </c>
      <c r="C2792" t="str">
        <v>M.Clark</v>
      </c>
      <c r="D2792">
        <v>0</v>
      </c>
    </row>
    <row r="2793" spans="1:4" x14ac:dyDescent="0.2">
      <c r="A2793" t="str">
        <v>Wheeling</v>
      </c>
      <c r="B2793">
        <v>6</v>
      </c>
      <c r="C2793" t="str">
        <v>K.Shields</v>
      </c>
      <c r="D2793">
        <v>0</v>
      </c>
    </row>
    <row r="2794" spans="1:4" x14ac:dyDescent="0.2">
      <c r="A2794" t="str">
        <v>Wheeling</v>
      </c>
      <c r="B2794">
        <v>7</v>
      </c>
      <c r="C2794" t="str">
        <v>D.Carrillo</v>
      </c>
      <c r="D2794">
        <v>0</v>
      </c>
    </row>
    <row r="2795" spans="1:4" x14ac:dyDescent="0.2">
      <c r="A2795" t="str">
        <v>Wheeling</v>
      </c>
      <c r="B2795">
        <v>8</v>
      </c>
      <c r="C2795" t="str">
        <v>G.Mummery</v>
      </c>
      <c r="D2795">
        <v>0</v>
      </c>
    </row>
    <row r="2796" spans="1:4" x14ac:dyDescent="0.2">
      <c r="A2796" t="str">
        <v>Wheeling</v>
      </c>
      <c r="B2796">
        <v>9</v>
      </c>
      <c r="C2796" t="str">
        <v>A.Kresak</v>
      </c>
      <c r="D2796">
        <v>0</v>
      </c>
    </row>
    <row r="2797" spans="1:4" x14ac:dyDescent="0.2">
      <c r="A2797" t="str">
        <v>Wheeling</v>
      </c>
      <c r="B2797">
        <v>0</v>
      </c>
      <c r="C2797" t="str">
        <v>M.Rodriguez</v>
      </c>
      <c r="D2797">
        <v>0</v>
      </c>
    </row>
    <row r="2798" spans="1:4" x14ac:dyDescent="0.2">
      <c r="A2798" t="str">
        <v>Wheeling</v>
      </c>
      <c r="B2798">
        <v>0</v>
      </c>
      <c r="C2798" t="str">
        <v>M.Holp</v>
      </c>
      <c r="D2798">
        <v>0</v>
      </c>
    </row>
    <row r="2799" spans="1:4" x14ac:dyDescent="0.2">
      <c r="A2799" t="str">
        <v>Salem</v>
      </c>
      <c r="B2799">
        <v>1</v>
      </c>
      <c r="C2799" t="str">
        <v>B.Wise</v>
      </c>
      <c r="D2799">
        <v>0</v>
      </c>
    </row>
    <row r="2800" spans="1:4" x14ac:dyDescent="0.2">
      <c r="A2800" t="str">
        <v>Salem</v>
      </c>
      <c r="B2800">
        <v>2</v>
      </c>
      <c r="C2800" t="str">
        <v>K.Cook</v>
      </c>
      <c r="D2800">
        <v>0</v>
      </c>
    </row>
    <row r="2801" spans="1:4" x14ac:dyDescent="0.2">
      <c r="A2801" t="str">
        <v>Salem</v>
      </c>
      <c r="B2801">
        <v>3</v>
      </c>
      <c r="C2801" t="str">
        <v>K.Zinn</v>
      </c>
      <c r="D2801">
        <v>0</v>
      </c>
    </row>
    <row r="2802" spans="1:4" x14ac:dyDescent="0.2">
      <c r="A2802" t="str">
        <v>Salem</v>
      </c>
      <c r="B2802">
        <v>4</v>
      </c>
      <c r="C2802" t="str">
        <v>A.Jacobs</v>
      </c>
      <c r="D2802">
        <v>0</v>
      </c>
    </row>
    <row r="2803" spans="1:4" x14ac:dyDescent="0.2">
      <c r="A2803" t="str">
        <v>Salem</v>
      </c>
      <c r="B2803">
        <v>0</v>
      </c>
      <c r="C2803" t="str">
        <v>A.King</v>
      </c>
      <c r="D2803">
        <v>0</v>
      </c>
    </row>
    <row r="2804" spans="1:4" x14ac:dyDescent="0.2">
      <c r="A2804" t="str">
        <v>Salem</v>
      </c>
      <c r="B2804">
        <v>5</v>
      </c>
      <c r="C2804" t="str">
        <v>A.Shrieve</v>
      </c>
      <c r="D2804">
        <v>0</v>
      </c>
    </row>
    <row r="2805" spans="1:4" x14ac:dyDescent="0.2">
      <c r="A2805" t="str">
        <v>Salem</v>
      </c>
      <c r="B2805">
        <v>2</v>
      </c>
      <c r="C2805" t="str">
        <v>J.Gledhill</v>
      </c>
      <c r="D2805">
        <v>0</v>
      </c>
    </row>
    <row r="2806" spans="1:4" x14ac:dyDescent="0.2">
      <c r="A2806" t="str">
        <v>Salem</v>
      </c>
      <c r="B2806">
        <v>7</v>
      </c>
      <c r="C2806" t="str">
        <v>K.Lemley</v>
      </c>
      <c r="D2806">
        <v>0</v>
      </c>
    </row>
    <row r="2807" spans="1:4" x14ac:dyDescent="0.2">
      <c r="A2807" t="str">
        <v>Salem</v>
      </c>
      <c r="B2807">
        <v>8</v>
      </c>
      <c r="C2807" t="str">
        <v>A.Schultz</v>
      </c>
      <c r="D2807">
        <v>0</v>
      </c>
    </row>
    <row r="2808" spans="1:4" x14ac:dyDescent="0.2">
      <c r="A2808" t="str">
        <v>Salem</v>
      </c>
      <c r="B2808">
        <v>9</v>
      </c>
      <c r="C2808" t="str">
        <v>B.Ortiz</v>
      </c>
      <c r="D2808">
        <v>0</v>
      </c>
    </row>
    <row r="2809" spans="1:4" x14ac:dyDescent="0.2">
      <c r="A2809" t="str">
        <v>Salem</v>
      </c>
      <c r="B2809">
        <v>0</v>
      </c>
      <c r="C2809" t="str">
        <v>K.Ramey</v>
      </c>
      <c r="D2809">
        <v>0</v>
      </c>
    </row>
    <row r="2810" spans="1:4" x14ac:dyDescent="0.2">
      <c r="A2810" t="str">
        <v>West Lib</v>
      </c>
      <c r="B2810">
        <v>1</v>
      </c>
      <c r="C2810" t="str">
        <v>P.Tucker</v>
      </c>
      <c r="D2810">
        <v>0</v>
      </c>
    </row>
    <row r="2811" spans="1:4" x14ac:dyDescent="0.2">
      <c r="A2811" t="str">
        <v>West Lib</v>
      </c>
      <c r="B2811">
        <v>2</v>
      </c>
      <c r="C2811" t="str">
        <v>S.Simon</v>
      </c>
      <c r="D2811">
        <v>0</v>
      </c>
    </row>
    <row r="2812" spans="1:4" x14ac:dyDescent="0.2">
      <c r="A2812" t="str">
        <v>West Lib</v>
      </c>
      <c r="B2812">
        <v>3</v>
      </c>
      <c r="C2812" t="str">
        <v>J.Conrad</v>
      </c>
      <c r="D2812">
        <v>0</v>
      </c>
    </row>
    <row r="2813" spans="1:4" x14ac:dyDescent="0.2">
      <c r="A2813" t="str">
        <v>West Lib</v>
      </c>
      <c r="B2813">
        <v>4</v>
      </c>
      <c r="C2813" t="str">
        <v>R.Mangold</v>
      </c>
      <c r="D2813">
        <v>0</v>
      </c>
    </row>
    <row r="2814" spans="1:4" x14ac:dyDescent="0.2">
      <c r="A2814" t="str">
        <v>West Lib</v>
      </c>
      <c r="B2814">
        <v>5</v>
      </c>
      <c r="C2814" t="str">
        <v>A.Davis</v>
      </c>
      <c r="D2814">
        <v>0</v>
      </c>
    </row>
    <row r="2815" spans="1:4" x14ac:dyDescent="0.2">
      <c r="A2815" t="str">
        <v>West Lib</v>
      </c>
      <c r="B2815">
        <v>6</v>
      </c>
      <c r="C2815" t="str">
        <v>J.Morr</v>
      </c>
      <c r="D2815">
        <v>0</v>
      </c>
    </row>
    <row r="2816" spans="1:4" x14ac:dyDescent="0.2">
      <c r="A2816" t="str">
        <v>West Lib</v>
      </c>
      <c r="B2816">
        <v>7</v>
      </c>
      <c r="C2816" t="str">
        <v>I.McKee</v>
      </c>
      <c r="D2816">
        <v>0</v>
      </c>
    </row>
    <row r="2817" spans="1:4" x14ac:dyDescent="0.2">
      <c r="A2817" t="str">
        <v>West Lib</v>
      </c>
      <c r="B2817">
        <v>0</v>
      </c>
      <c r="C2817" t="str">
        <v>K.Harris</v>
      </c>
      <c r="D2817">
        <v>0</v>
      </c>
    </row>
    <row r="2818" spans="1:4" x14ac:dyDescent="0.2">
      <c r="A2818" t="str">
        <v>West Lib</v>
      </c>
      <c r="B2818">
        <v>8</v>
      </c>
      <c r="C2818" t="str">
        <v>C.Reece</v>
      </c>
      <c r="D2818">
        <v>0</v>
      </c>
    </row>
    <row r="2819" spans="1:4" x14ac:dyDescent="0.2">
      <c r="A2819" t="str">
        <v>West Lib</v>
      </c>
      <c r="B2819">
        <v>8</v>
      </c>
      <c r="C2819" t="str">
        <v>S.Harris</v>
      </c>
      <c r="D2819">
        <v>0</v>
      </c>
    </row>
    <row r="2820" spans="1:4" x14ac:dyDescent="0.2">
      <c r="A2820" t="str">
        <v>West Lib</v>
      </c>
      <c r="B2820">
        <v>9</v>
      </c>
      <c r="C2820" t="str">
        <v>D.Deitrick</v>
      </c>
      <c r="D2820">
        <v>0</v>
      </c>
    </row>
    <row r="2821" spans="1:4" x14ac:dyDescent="0.2">
      <c r="A2821" t="str">
        <v>West Lib</v>
      </c>
      <c r="B2821">
        <v>0</v>
      </c>
      <c r="C2821" t="str">
        <v>F.Randolph</v>
      </c>
      <c r="D2821">
        <v>0</v>
      </c>
    </row>
    <row r="2822" spans="1:4" x14ac:dyDescent="0.2">
      <c r="A2822" t="str">
        <v>Point Park</v>
      </c>
      <c r="B2822">
        <v>1</v>
      </c>
      <c r="C2822" t="str">
        <v>M.Arndt</v>
      </c>
      <c r="D2822">
        <v>0</v>
      </c>
    </row>
    <row r="2823" spans="1:4" x14ac:dyDescent="0.2">
      <c r="A2823" t="str">
        <v>Point Park</v>
      </c>
      <c r="B2823">
        <v>2</v>
      </c>
      <c r="C2823" t="str">
        <v>C.Wright</v>
      </c>
      <c r="D2823">
        <v>0</v>
      </c>
    </row>
    <row r="2824" spans="1:4" x14ac:dyDescent="0.2">
      <c r="A2824" t="str">
        <v>Point Park</v>
      </c>
      <c r="B2824">
        <v>3</v>
      </c>
      <c r="C2824" t="str">
        <v>C.Mann</v>
      </c>
      <c r="D2824">
        <v>0</v>
      </c>
    </row>
    <row r="2825" spans="1:4" x14ac:dyDescent="0.2">
      <c r="A2825" t="str">
        <v>Point Park</v>
      </c>
      <c r="B2825">
        <v>4</v>
      </c>
      <c r="C2825" t="str">
        <v>G.Welsh</v>
      </c>
      <c r="D2825">
        <v>0</v>
      </c>
    </row>
    <row r="2826" spans="1:4" x14ac:dyDescent="0.2">
      <c r="A2826" t="str">
        <v>Point Park</v>
      </c>
      <c r="B2826">
        <v>0</v>
      </c>
      <c r="C2826" t="str">
        <v>B.Moudy</v>
      </c>
      <c r="D2826">
        <v>0</v>
      </c>
    </row>
    <row r="2827" spans="1:4" x14ac:dyDescent="0.2">
      <c r="A2827" t="str">
        <v>Point Park</v>
      </c>
      <c r="B2827">
        <v>5</v>
      </c>
      <c r="C2827" t="str">
        <v>S.Cope</v>
      </c>
      <c r="D2827">
        <v>0</v>
      </c>
    </row>
    <row r="2828" spans="1:4" x14ac:dyDescent="0.2">
      <c r="A2828" t="str">
        <v>Point Park</v>
      </c>
      <c r="B2828">
        <v>6</v>
      </c>
      <c r="C2828" t="str">
        <v>J.Hess</v>
      </c>
      <c r="D2828">
        <v>0</v>
      </c>
    </row>
    <row r="2829" spans="1:4" x14ac:dyDescent="0.2">
      <c r="A2829" t="str">
        <v>Point Park</v>
      </c>
      <c r="B2829">
        <v>7</v>
      </c>
      <c r="C2829" t="str">
        <v>E.Henry</v>
      </c>
      <c r="D2829">
        <v>0</v>
      </c>
    </row>
    <row r="2830" spans="1:4" x14ac:dyDescent="0.2">
      <c r="A2830" t="str">
        <v>Point Park</v>
      </c>
      <c r="B2830">
        <v>8</v>
      </c>
      <c r="C2830" t="str">
        <v>G.Labrie</v>
      </c>
      <c r="D2830">
        <v>0</v>
      </c>
    </row>
    <row r="2831" spans="1:4" x14ac:dyDescent="0.2">
      <c r="A2831" t="str">
        <v>Point Park</v>
      </c>
      <c r="B2831">
        <v>9</v>
      </c>
      <c r="C2831" t="str">
        <v>K.Fabiano</v>
      </c>
      <c r="D2831">
        <v>0</v>
      </c>
    </row>
    <row r="2832" spans="1:4" x14ac:dyDescent="0.2">
      <c r="A2832" t="str">
        <v>Point Park</v>
      </c>
      <c r="B2832">
        <v>0</v>
      </c>
      <c r="C2832" t="str">
        <v>J.Johnson</v>
      </c>
      <c r="D2832">
        <v>0</v>
      </c>
    </row>
    <row r="2833" spans="1:4" x14ac:dyDescent="0.2">
      <c r="A2833" t="str">
        <v>Concord</v>
      </c>
      <c r="B2833">
        <v>1</v>
      </c>
      <c r="C2833" t="str">
        <v>K.Morgan</v>
      </c>
      <c r="D2833">
        <v>0</v>
      </c>
    </row>
    <row r="2834" spans="1:4" x14ac:dyDescent="0.2">
      <c r="A2834" t="str">
        <v>Concord</v>
      </c>
      <c r="B2834">
        <v>2</v>
      </c>
      <c r="C2834" t="str">
        <v>L.Lewis</v>
      </c>
      <c r="D2834">
        <v>0</v>
      </c>
    </row>
    <row r="2835" spans="1:4" x14ac:dyDescent="0.2">
      <c r="A2835" t="str">
        <v>Concord</v>
      </c>
      <c r="B2835">
        <v>3</v>
      </c>
      <c r="C2835" t="str">
        <v>M.Hollis</v>
      </c>
      <c r="D2835">
        <v>0</v>
      </c>
    </row>
    <row r="2836" spans="1:4" x14ac:dyDescent="0.2">
      <c r="A2836" t="str">
        <v>Concord</v>
      </c>
      <c r="B2836">
        <v>0</v>
      </c>
      <c r="C2836" t="str">
        <v>M.Gregory</v>
      </c>
      <c r="D2836">
        <v>0</v>
      </c>
    </row>
    <row r="2837" spans="1:4" x14ac:dyDescent="0.2">
      <c r="A2837" t="str">
        <v>Concord</v>
      </c>
      <c r="B2837">
        <v>4</v>
      </c>
      <c r="C2837" t="str">
        <v>H.Niten</v>
      </c>
      <c r="D2837">
        <v>0</v>
      </c>
    </row>
    <row r="2838" spans="1:4" x14ac:dyDescent="0.2">
      <c r="A2838" t="str">
        <v>Concord</v>
      </c>
      <c r="B2838">
        <v>5</v>
      </c>
      <c r="C2838" t="str">
        <v>K.McCord</v>
      </c>
      <c r="D2838">
        <v>0</v>
      </c>
    </row>
    <row r="2839" spans="1:4" x14ac:dyDescent="0.2">
      <c r="A2839" t="str">
        <v>Concord</v>
      </c>
      <c r="B2839">
        <v>6</v>
      </c>
      <c r="C2839" t="str">
        <v>A.Giles</v>
      </c>
      <c r="D2839">
        <v>0</v>
      </c>
    </row>
    <row r="2840" spans="1:4" x14ac:dyDescent="0.2">
      <c r="A2840" t="str">
        <v>Concord</v>
      </c>
      <c r="B2840">
        <v>7</v>
      </c>
      <c r="C2840" t="str">
        <v>M.Gleason</v>
      </c>
      <c r="D2840">
        <v>0</v>
      </c>
    </row>
    <row r="2841" spans="1:4" x14ac:dyDescent="0.2">
      <c r="A2841" t="str">
        <v>Concord</v>
      </c>
      <c r="B2841">
        <v>8</v>
      </c>
      <c r="C2841" t="str">
        <v>K.Sholter</v>
      </c>
      <c r="D2841">
        <v>0</v>
      </c>
    </row>
    <row r="2842" spans="1:4" x14ac:dyDescent="0.2">
      <c r="A2842" t="str">
        <v>Concord</v>
      </c>
      <c r="B2842">
        <v>9</v>
      </c>
      <c r="C2842" t="str">
        <v>J.Ervin</v>
      </c>
      <c r="D2842">
        <v>0</v>
      </c>
    </row>
    <row r="2843" spans="1:4" x14ac:dyDescent="0.2">
      <c r="A2843" t="str">
        <v>Concord</v>
      </c>
      <c r="B2843">
        <v>0</v>
      </c>
      <c r="C2843" t="str">
        <v>B.Jamerson</v>
      </c>
      <c r="D2843">
        <v>0</v>
      </c>
    </row>
    <row r="2844" spans="1:4" x14ac:dyDescent="0.2">
      <c r="A2844" t="str">
        <v>Concord</v>
      </c>
      <c r="B2844">
        <v>0</v>
      </c>
      <c r="C2844" t="str">
        <v>R.Hintz</v>
      </c>
      <c r="D2844">
        <v>0</v>
      </c>
    </row>
    <row r="2845" spans="1:4" x14ac:dyDescent="0.2">
      <c r="A2845" t="str">
        <v>WVSU</v>
      </c>
      <c r="B2845">
        <v>1</v>
      </c>
      <c r="C2845" t="str">
        <v>C.Cummings</v>
      </c>
      <c r="D2845">
        <v>0</v>
      </c>
    </row>
    <row r="2846" spans="1:4" x14ac:dyDescent="0.2">
      <c r="A2846" t="str">
        <v>WVSU</v>
      </c>
      <c r="B2846">
        <v>0</v>
      </c>
      <c r="C2846" t="str">
        <v>E.Sigmon</v>
      </c>
      <c r="D2846">
        <v>0</v>
      </c>
    </row>
    <row r="2847" spans="1:4" x14ac:dyDescent="0.2">
      <c r="A2847" t="str">
        <v>WVSU</v>
      </c>
      <c r="B2847">
        <v>2</v>
      </c>
      <c r="C2847" t="str">
        <v>G.Sloan-Lebron</v>
      </c>
      <c r="D2847">
        <v>0</v>
      </c>
    </row>
    <row r="2848" spans="1:4" x14ac:dyDescent="0.2">
      <c r="A2848" t="str">
        <v>WVSU</v>
      </c>
      <c r="B2848">
        <v>3</v>
      </c>
      <c r="C2848" t="str">
        <v>A.Hall</v>
      </c>
      <c r="D2848">
        <v>0</v>
      </c>
    </row>
    <row r="2849" spans="1:4" x14ac:dyDescent="0.2">
      <c r="A2849" t="str">
        <v>WVSU</v>
      </c>
      <c r="B2849">
        <v>4</v>
      </c>
      <c r="C2849" t="str">
        <v>C.Moore</v>
      </c>
      <c r="D2849">
        <v>0</v>
      </c>
    </row>
    <row r="2850" spans="1:4" x14ac:dyDescent="0.2">
      <c r="A2850" t="str">
        <v>WVSU</v>
      </c>
      <c r="B2850">
        <v>5</v>
      </c>
      <c r="C2850" t="str">
        <v>O.Bell</v>
      </c>
      <c r="D2850">
        <v>0</v>
      </c>
    </row>
    <row r="2851" spans="1:4" x14ac:dyDescent="0.2">
      <c r="A2851" t="str">
        <v>WVSU</v>
      </c>
      <c r="B2851">
        <v>5</v>
      </c>
      <c r="C2851" t="str">
        <v>K.Price</v>
      </c>
      <c r="D2851">
        <v>0</v>
      </c>
    </row>
    <row r="2852" spans="1:4" x14ac:dyDescent="0.2">
      <c r="A2852" t="str">
        <v>WVSU</v>
      </c>
      <c r="B2852">
        <v>6</v>
      </c>
      <c r="C2852" t="str">
        <v>E.Bechtel</v>
      </c>
      <c r="D2852">
        <v>0</v>
      </c>
    </row>
    <row r="2853" spans="1:4" x14ac:dyDescent="0.2">
      <c r="A2853" t="str">
        <v>WVSU</v>
      </c>
      <c r="B2853">
        <v>7</v>
      </c>
      <c r="C2853" t="str">
        <v>S.Shamblin</v>
      </c>
      <c r="D2853">
        <v>0</v>
      </c>
    </row>
    <row r="2854" spans="1:4" x14ac:dyDescent="0.2">
      <c r="A2854" t="str">
        <v>WVSU</v>
      </c>
      <c r="B2854">
        <v>8</v>
      </c>
      <c r="C2854" t="str">
        <v>A.Contreras</v>
      </c>
      <c r="D2854">
        <v>0</v>
      </c>
    </row>
    <row r="2855" spans="1:4" x14ac:dyDescent="0.2">
      <c r="A2855" t="str">
        <v>WVSU</v>
      </c>
      <c r="B2855">
        <v>9</v>
      </c>
      <c r="C2855" t="str">
        <v>B.Smith</v>
      </c>
      <c r="D2855">
        <v>0</v>
      </c>
    </row>
    <row r="2856" spans="1:4" x14ac:dyDescent="0.2">
      <c r="A2856" t="str">
        <v>WVSU</v>
      </c>
      <c r="B2856">
        <v>0</v>
      </c>
      <c r="C2856" t="str">
        <v>A.Bourgeois</v>
      </c>
      <c r="D2856">
        <v>0</v>
      </c>
    </row>
    <row r="2857" spans="1:4" x14ac:dyDescent="0.2">
      <c r="A2857" t="str">
        <v>WVSU</v>
      </c>
      <c r="B2857">
        <v>0</v>
      </c>
      <c r="C2857" t="str">
        <v>E.Hoffman</v>
      </c>
      <c r="D2857">
        <v>0</v>
      </c>
    </row>
    <row r="2858" spans="1:4" x14ac:dyDescent="0.2">
      <c r="A2858" t="str">
        <v>WVSU</v>
      </c>
      <c r="B2858">
        <v>0</v>
      </c>
      <c r="C2858" t="str">
        <v>A.Green</v>
      </c>
      <c r="D2858">
        <v>0</v>
      </c>
    </row>
    <row r="2859" spans="1:4" x14ac:dyDescent="0.2">
      <c r="A2859" t="str">
        <v>WVWC</v>
      </c>
      <c r="B2859">
        <v>1</v>
      </c>
      <c r="C2859" t="str">
        <v>J.Riley</v>
      </c>
      <c r="D2859">
        <v>0</v>
      </c>
    </row>
    <row r="2860" spans="1:4" x14ac:dyDescent="0.2">
      <c r="A2860" t="str">
        <v>WVWC</v>
      </c>
      <c r="B2860">
        <v>1</v>
      </c>
      <c r="C2860" t="str">
        <v>G.DeSpirito</v>
      </c>
      <c r="D2860">
        <v>0</v>
      </c>
    </row>
    <row r="2861" spans="1:4" x14ac:dyDescent="0.2">
      <c r="A2861" t="str">
        <v>WVWC</v>
      </c>
      <c r="B2861">
        <v>2</v>
      </c>
      <c r="C2861" t="str">
        <v>L.Hague</v>
      </c>
      <c r="D2861">
        <v>0</v>
      </c>
    </row>
    <row r="2862" spans="1:4" x14ac:dyDescent="0.2">
      <c r="A2862" t="str">
        <v>WVWC</v>
      </c>
      <c r="B2862">
        <v>2</v>
      </c>
      <c r="C2862" t="str">
        <v>A.Borello</v>
      </c>
      <c r="D2862">
        <v>0</v>
      </c>
    </row>
    <row r="2863" spans="1:4" x14ac:dyDescent="0.2">
      <c r="A2863" t="str">
        <v>WVWC</v>
      </c>
      <c r="B2863">
        <v>3</v>
      </c>
      <c r="C2863" t="str">
        <v>J.Fix</v>
      </c>
      <c r="D2863">
        <v>0</v>
      </c>
    </row>
    <row r="2864" spans="1:4" x14ac:dyDescent="0.2">
      <c r="A2864" t="str">
        <v>WVWC</v>
      </c>
      <c r="B2864">
        <v>3</v>
      </c>
      <c r="C2864" t="str">
        <v>E.Fournier</v>
      </c>
      <c r="D2864">
        <v>0</v>
      </c>
    </row>
    <row r="2865" spans="1:4" x14ac:dyDescent="0.2">
      <c r="A2865" t="str">
        <v>WVWC</v>
      </c>
      <c r="B2865">
        <v>4</v>
      </c>
      <c r="C2865" t="str">
        <v>R.Winn</v>
      </c>
      <c r="D2865">
        <v>0</v>
      </c>
    </row>
    <row r="2866" spans="1:4" x14ac:dyDescent="0.2">
      <c r="A2866" t="str">
        <v>WVWC</v>
      </c>
      <c r="B2866">
        <v>5</v>
      </c>
      <c r="C2866" t="str">
        <v>G.Arnold</v>
      </c>
      <c r="D2866">
        <v>0</v>
      </c>
    </row>
    <row r="2867" spans="1:4" x14ac:dyDescent="0.2">
      <c r="A2867" t="str">
        <v>WVWC</v>
      </c>
      <c r="B2867">
        <v>6</v>
      </c>
      <c r="C2867" t="str">
        <v>M.Austra</v>
      </c>
      <c r="D2867">
        <v>0</v>
      </c>
    </row>
    <row r="2868" spans="1:4" x14ac:dyDescent="0.2">
      <c r="A2868" t="str">
        <v>WVWC</v>
      </c>
      <c r="B2868">
        <v>7</v>
      </c>
      <c r="C2868" t="str">
        <v>K.Vance</v>
      </c>
      <c r="D2868">
        <v>0</v>
      </c>
    </row>
    <row r="2869" spans="1:4" x14ac:dyDescent="0.2">
      <c r="A2869" t="str">
        <v>WVWC</v>
      </c>
      <c r="B2869">
        <v>9</v>
      </c>
      <c r="C2869" t="str">
        <v>E.Putman</v>
      </c>
      <c r="D2869">
        <v>0</v>
      </c>
    </row>
    <row r="2870" spans="1:4" x14ac:dyDescent="0.2">
      <c r="A2870" t="str">
        <v>WVWC</v>
      </c>
      <c r="B2870">
        <v>9</v>
      </c>
      <c r="C2870" t="str">
        <v>S.Lowen</v>
      </c>
      <c r="D2870">
        <v>0</v>
      </c>
    </row>
    <row r="2871" spans="1:4" x14ac:dyDescent="0.2">
      <c r="A2871" t="str">
        <v>WVWC</v>
      </c>
      <c r="B2871">
        <v>9</v>
      </c>
      <c r="C2871" t="str">
        <v>M.Stokes</v>
      </c>
      <c r="D2871">
        <v>0</v>
      </c>
    </row>
    <row r="2872" spans="1:4" x14ac:dyDescent="0.2">
      <c r="A2872" t="str">
        <v>WVWC</v>
      </c>
      <c r="B2872">
        <v>0</v>
      </c>
      <c r="C2872" t="str">
        <v>A.Orille</v>
      </c>
      <c r="D2872">
        <v>0</v>
      </c>
    </row>
    <row r="2873" spans="1:4" x14ac:dyDescent="0.2">
      <c r="A2873" t="str">
        <v>WVWC</v>
      </c>
      <c r="B2873">
        <v>0</v>
      </c>
      <c r="C2873" t="str">
        <v>G.Richardson</v>
      </c>
      <c r="D2873">
        <v>0</v>
      </c>
    </row>
    <row r="2874" spans="1:4" x14ac:dyDescent="0.2">
      <c r="A2874" t="str">
        <v>WVWC</v>
      </c>
      <c r="B2874">
        <v>0</v>
      </c>
      <c r="C2874" t="str">
        <v>M.O'Brien</v>
      </c>
      <c r="D2874">
        <v>0</v>
      </c>
    </row>
    <row r="2875" spans="1:4" x14ac:dyDescent="0.2">
      <c r="A2875" t="str">
        <v>WVWC</v>
      </c>
      <c r="B2875">
        <v>0</v>
      </c>
      <c r="C2875" t="str">
        <v>J.Kimble</v>
      </c>
      <c r="D2875">
        <v>0</v>
      </c>
    </row>
    <row r="2876" spans="1:4" x14ac:dyDescent="0.2">
      <c r="A2876" t="str">
        <v>Frostburg</v>
      </c>
      <c r="B2876">
        <v>1</v>
      </c>
      <c r="C2876" t="str">
        <v>G.Nelson</v>
      </c>
      <c r="D2876">
        <v>0</v>
      </c>
    </row>
    <row r="2877" spans="1:4" x14ac:dyDescent="0.2">
      <c r="A2877" t="str">
        <v>Frostburg</v>
      </c>
      <c r="B2877">
        <v>2</v>
      </c>
      <c r="C2877" t="str">
        <v>K.Piconi</v>
      </c>
      <c r="D2877">
        <v>0</v>
      </c>
    </row>
    <row r="2878" spans="1:4" x14ac:dyDescent="0.2">
      <c r="A2878" t="str">
        <v>Frostburg</v>
      </c>
      <c r="B2878">
        <v>3</v>
      </c>
      <c r="C2878" t="str">
        <v>A.Miller</v>
      </c>
      <c r="D2878">
        <v>0</v>
      </c>
    </row>
    <row r="2879" spans="1:4" x14ac:dyDescent="0.2">
      <c r="A2879" t="str">
        <v>Frostburg</v>
      </c>
      <c r="B2879">
        <v>4</v>
      </c>
      <c r="C2879" t="str">
        <v>O.Stetler</v>
      </c>
      <c r="D2879">
        <v>0</v>
      </c>
    </row>
    <row r="2880" spans="1:4" x14ac:dyDescent="0.2">
      <c r="A2880" t="str">
        <v>Frostburg</v>
      </c>
      <c r="B2880">
        <v>5</v>
      </c>
      <c r="C2880" t="str">
        <v>B.Russo</v>
      </c>
      <c r="D2880">
        <v>0</v>
      </c>
    </row>
    <row r="2881" spans="1:4" x14ac:dyDescent="0.2">
      <c r="A2881" t="str">
        <v>Frostburg</v>
      </c>
      <c r="B2881">
        <v>6</v>
      </c>
      <c r="C2881" t="str">
        <v>S.Haller</v>
      </c>
      <c r="D2881">
        <v>0</v>
      </c>
    </row>
    <row r="2882" spans="1:4" x14ac:dyDescent="0.2">
      <c r="A2882" t="str">
        <v>Frostburg</v>
      </c>
      <c r="B2882">
        <v>7</v>
      </c>
      <c r="C2882" t="str">
        <v>A.Myers</v>
      </c>
      <c r="D2882">
        <v>0</v>
      </c>
    </row>
    <row r="2883" spans="1:4" x14ac:dyDescent="0.2">
      <c r="A2883" t="str">
        <v>Frostburg</v>
      </c>
      <c r="B2883">
        <v>7</v>
      </c>
      <c r="C2883" t="str">
        <v>M.Gross</v>
      </c>
      <c r="D2883">
        <v>0</v>
      </c>
    </row>
    <row r="2884" spans="1:4" x14ac:dyDescent="0.2">
      <c r="A2884" t="str">
        <v>Frostburg</v>
      </c>
      <c r="B2884">
        <v>8</v>
      </c>
      <c r="C2884" t="str">
        <v>S.Magee</v>
      </c>
      <c r="D2884">
        <v>0</v>
      </c>
    </row>
    <row r="2885" spans="1:4" x14ac:dyDescent="0.2">
      <c r="A2885" t="str">
        <v>Frostburg</v>
      </c>
      <c r="B2885">
        <v>9</v>
      </c>
      <c r="C2885" t="str">
        <v>M.Monahan</v>
      </c>
      <c r="D2885">
        <v>0</v>
      </c>
    </row>
    <row r="2886" spans="1:4" x14ac:dyDescent="0.2">
      <c r="A2886" t="str">
        <v>Frostburg</v>
      </c>
      <c r="B2886">
        <v>0</v>
      </c>
      <c r="C2886" t="str">
        <v>I.Donaldson</v>
      </c>
      <c r="D2886">
        <v>0</v>
      </c>
    </row>
    <row r="2887" spans="1:4" x14ac:dyDescent="0.2">
      <c r="A2887" t="str">
        <v>UC</v>
      </c>
      <c r="B2887">
        <v>1</v>
      </c>
      <c r="C2887" t="str">
        <v>E.Zucchero</v>
      </c>
      <c r="D2887">
        <v>0</v>
      </c>
    </row>
    <row r="2888" spans="1:4" x14ac:dyDescent="0.2">
      <c r="A2888" t="str">
        <v>UC</v>
      </c>
      <c r="B2888">
        <v>2</v>
      </c>
      <c r="C2888" t="str">
        <v>T.Hodson</v>
      </c>
      <c r="D2888">
        <v>0</v>
      </c>
    </row>
    <row r="2889" spans="1:4" x14ac:dyDescent="0.2">
      <c r="A2889" t="str">
        <v>UC</v>
      </c>
      <c r="B2889">
        <v>3</v>
      </c>
      <c r="C2889" t="str">
        <v>K.Moran</v>
      </c>
      <c r="D2889">
        <v>0</v>
      </c>
    </row>
    <row r="2890" spans="1:4" x14ac:dyDescent="0.2">
      <c r="A2890" t="str">
        <v>UC</v>
      </c>
      <c r="B2890">
        <v>4</v>
      </c>
      <c r="C2890" t="str">
        <v>D.Pici</v>
      </c>
      <c r="D2890">
        <v>0</v>
      </c>
    </row>
    <row r="2891" spans="1:4" x14ac:dyDescent="0.2">
      <c r="A2891" t="str">
        <v>UC</v>
      </c>
      <c r="B2891">
        <v>0</v>
      </c>
      <c r="C2891" t="str">
        <v>A.Hurley</v>
      </c>
      <c r="D2891">
        <v>0</v>
      </c>
    </row>
    <row r="2892" spans="1:4" x14ac:dyDescent="0.2">
      <c r="A2892" t="str">
        <v>UC</v>
      </c>
      <c r="B2892">
        <v>5</v>
      </c>
      <c r="C2892" t="str">
        <v>C.Dunn</v>
      </c>
      <c r="D2892">
        <v>0</v>
      </c>
    </row>
    <row r="2893" spans="1:4" x14ac:dyDescent="0.2">
      <c r="A2893" t="str">
        <v>UC</v>
      </c>
      <c r="B2893">
        <v>6</v>
      </c>
      <c r="C2893" t="str">
        <v>C.Masters</v>
      </c>
      <c r="D2893">
        <v>0</v>
      </c>
    </row>
    <row r="2894" spans="1:4" x14ac:dyDescent="0.2">
      <c r="A2894" t="str">
        <v>UC</v>
      </c>
      <c r="B2894">
        <v>0</v>
      </c>
      <c r="C2894" t="str">
        <v>J.Gachupin</v>
      </c>
      <c r="D2894">
        <v>0</v>
      </c>
    </row>
    <row r="2895" spans="1:4" x14ac:dyDescent="0.2">
      <c r="A2895" t="str">
        <v>UC</v>
      </c>
      <c r="B2895">
        <v>7</v>
      </c>
      <c r="C2895" t="str">
        <v>S.Compton</v>
      </c>
      <c r="D2895">
        <v>0</v>
      </c>
    </row>
    <row r="2896" spans="1:4" x14ac:dyDescent="0.2">
      <c r="A2896" t="str">
        <v>UC</v>
      </c>
      <c r="B2896">
        <v>0</v>
      </c>
      <c r="C2896" t="str">
        <v>L.Varney</v>
      </c>
      <c r="D2896">
        <v>0</v>
      </c>
    </row>
    <row r="2897" spans="1:4" x14ac:dyDescent="0.2">
      <c r="A2897" t="str">
        <v>UC</v>
      </c>
      <c r="B2897">
        <v>7</v>
      </c>
      <c r="C2897" t="str">
        <v>M.Hataway</v>
      </c>
      <c r="D2897">
        <v>0</v>
      </c>
    </row>
    <row r="2898" spans="1:4" x14ac:dyDescent="0.2">
      <c r="A2898" t="str">
        <v>UC</v>
      </c>
      <c r="B2898">
        <v>8</v>
      </c>
      <c r="C2898" t="str">
        <v>M.Entler</v>
      </c>
      <c r="D2898">
        <v>0</v>
      </c>
    </row>
    <row r="2899" spans="1:4" x14ac:dyDescent="0.2">
      <c r="A2899" t="str">
        <v>UC</v>
      </c>
      <c r="B2899">
        <v>9</v>
      </c>
      <c r="C2899" t="str">
        <v>E.Smith</v>
      </c>
      <c r="D2899">
        <v>0</v>
      </c>
    </row>
    <row r="2900" spans="1:4" x14ac:dyDescent="0.2">
      <c r="A2900" t="str">
        <v>UC</v>
      </c>
      <c r="B2900">
        <v>0</v>
      </c>
      <c r="C2900" t="str">
        <v>A.Espinoza</v>
      </c>
      <c r="D2900">
        <v>0</v>
      </c>
    </row>
    <row r="2901" spans="1:4" x14ac:dyDescent="0.2">
      <c r="A2901" t="str">
        <v>Glenville</v>
      </c>
      <c r="B2901">
        <v>1</v>
      </c>
      <c r="C2901" t="str">
        <v>S.McDaniels</v>
      </c>
      <c r="D2901">
        <v>0</v>
      </c>
    </row>
    <row r="2902" spans="1:4" x14ac:dyDescent="0.2">
      <c r="A2902" t="str">
        <v>Glenville</v>
      </c>
      <c r="B2902">
        <v>2</v>
      </c>
      <c r="C2902" t="str">
        <v>Z.Seda</v>
      </c>
      <c r="D2902">
        <v>0</v>
      </c>
    </row>
    <row r="2903" spans="1:4" x14ac:dyDescent="0.2">
      <c r="A2903" t="str">
        <v>Glenville</v>
      </c>
      <c r="B2903">
        <v>0</v>
      </c>
      <c r="C2903" t="str">
        <v>M.Duvall</v>
      </c>
      <c r="D2903">
        <v>0</v>
      </c>
    </row>
    <row r="2904" spans="1:4" x14ac:dyDescent="0.2">
      <c r="A2904" t="str">
        <v>Glenville</v>
      </c>
      <c r="B2904">
        <v>3</v>
      </c>
      <c r="C2904" t="str">
        <v>D.Warnick</v>
      </c>
      <c r="D2904">
        <v>0</v>
      </c>
    </row>
    <row r="2905" spans="1:4" x14ac:dyDescent="0.2">
      <c r="A2905" t="str">
        <v>Glenville</v>
      </c>
      <c r="B2905">
        <v>0</v>
      </c>
      <c r="C2905" t="str">
        <v>A.Hicks</v>
      </c>
      <c r="D2905">
        <v>0</v>
      </c>
    </row>
    <row r="2906" spans="1:4" x14ac:dyDescent="0.2">
      <c r="A2906" t="str">
        <v>Glenville</v>
      </c>
      <c r="B2906">
        <v>4</v>
      </c>
      <c r="C2906" t="str">
        <v>E.Nolan</v>
      </c>
      <c r="D2906">
        <v>0</v>
      </c>
    </row>
    <row r="2907" spans="1:4" x14ac:dyDescent="0.2">
      <c r="A2907" t="str">
        <v>Glenville</v>
      </c>
      <c r="B2907">
        <v>0</v>
      </c>
      <c r="C2907" t="str">
        <v>K.Burdick</v>
      </c>
      <c r="D2907">
        <v>0</v>
      </c>
    </row>
    <row r="2908" spans="1:4" x14ac:dyDescent="0.2">
      <c r="A2908" t="str">
        <v>Glenville</v>
      </c>
      <c r="B2908">
        <v>5</v>
      </c>
      <c r="C2908" t="str">
        <v>K.Goodman</v>
      </c>
      <c r="D2908">
        <v>0</v>
      </c>
    </row>
    <row r="2909" spans="1:4" x14ac:dyDescent="0.2">
      <c r="A2909" t="str">
        <v>Glenville</v>
      </c>
      <c r="B2909">
        <v>5</v>
      </c>
      <c r="C2909" t="str">
        <v>A.Hypes</v>
      </c>
      <c r="D2909">
        <v>0</v>
      </c>
    </row>
    <row r="2910" spans="1:4" x14ac:dyDescent="0.2">
      <c r="A2910" t="str">
        <v>Glenville</v>
      </c>
      <c r="B2910">
        <v>6</v>
      </c>
      <c r="C2910" t="str">
        <v>L.Burns</v>
      </c>
      <c r="D2910">
        <v>0</v>
      </c>
    </row>
    <row r="2911" spans="1:4" x14ac:dyDescent="0.2">
      <c r="A2911" t="str">
        <v>Glenville</v>
      </c>
      <c r="B2911">
        <v>7</v>
      </c>
      <c r="C2911" t="str">
        <v>H.Howe</v>
      </c>
      <c r="D2911">
        <v>0</v>
      </c>
    </row>
    <row r="2912" spans="1:4" x14ac:dyDescent="0.2">
      <c r="A2912" t="str">
        <v>Glenville</v>
      </c>
      <c r="B2912">
        <v>8</v>
      </c>
      <c r="C2912" t="str">
        <v>E.McLean</v>
      </c>
      <c r="D2912">
        <v>0</v>
      </c>
    </row>
    <row r="2913" spans="1:4" x14ac:dyDescent="0.2">
      <c r="A2913" t="str">
        <v>Glenville</v>
      </c>
      <c r="B2913">
        <v>9</v>
      </c>
      <c r="C2913" t="str">
        <v>A.Harward</v>
      </c>
      <c r="D2913">
        <v>0</v>
      </c>
    </row>
    <row r="2914" spans="1:4" x14ac:dyDescent="0.2">
      <c r="A2914" t="str">
        <v>Glenville</v>
      </c>
      <c r="B2914">
        <v>9</v>
      </c>
      <c r="C2914" t="str">
        <v>A.Howard</v>
      </c>
      <c r="D2914">
        <v>0</v>
      </c>
    </row>
    <row r="2915" spans="1:4" x14ac:dyDescent="0.2">
      <c r="A2915" t="str">
        <v>Glenville</v>
      </c>
      <c r="B2915">
        <v>0</v>
      </c>
      <c r="C2915" t="str">
        <v>M.Stump</v>
      </c>
      <c r="D2915">
        <v>0</v>
      </c>
    </row>
    <row r="2916" spans="1:4" x14ac:dyDescent="0.2">
      <c r="A2916" t="str">
        <v>Glenville</v>
      </c>
      <c r="B2916">
        <v>0</v>
      </c>
      <c r="C2916" t="str">
        <v>M.Boggess</v>
      </c>
      <c r="D2916">
        <v>0</v>
      </c>
    </row>
    <row r="2917" spans="1:4" x14ac:dyDescent="0.2">
      <c r="A2917" t="str">
        <v>Concord</v>
      </c>
      <c r="B2917">
        <v>1</v>
      </c>
      <c r="C2917" t="str">
        <v>K.Morgan</v>
      </c>
      <c r="D2917">
        <v>0</v>
      </c>
    </row>
    <row r="2918" spans="1:4" x14ac:dyDescent="0.2">
      <c r="A2918" t="str">
        <v>Concord</v>
      </c>
      <c r="B2918">
        <v>2</v>
      </c>
      <c r="C2918" t="str">
        <v>L.Lewis</v>
      </c>
      <c r="D2918">
        <v>0</v>
      </c>
    </row>
    <row r="2919" spans="1:4" x14ac:dyDescent="0.2">
      <c r="A2919" t="str">
        <v>Concord</v>
      </c>
      <c r="B2919">
        <v>3</v>
      </c>
      <c r="C2919" t="str">
        <v>M.Hollis</v>
      </c>
      <c r="D2919">
        <v>0</v>
      </c>
    </row>
    <row r="2920" spans="1:4" x14ac:dyDescent="0.2">
      <c r="A2920" t="str">
        <v>Concord</v>
      </c>
      <c r="B2920">
        <v>4</v>
      </c>
      <c r="C2920" t="str">
        <v>H.Niten</v>
      </c>
      <c r="D2920">
        <v>0</v>
      </c>
    </row>
    <row r="2921" spans="1:4" x14ac:dyDescent="0.2">
      <c r="A2921" t="str">
        <v>Concord</v>
      </c>
      <c r="B2921">
        <v>5</v>
      </c>
      <c r="C2921" t="str">
        <v>K.McCord</v>
      </c>
      <c r="D2921">
        <v>0</v>
      </c>
    </row>
    <row r="2922" spans="1:4" x14ac:dyDescent="0.2">
      <c r="A2922" t="str">
        <v>Concord</v>
      </c>
      <c r="B2922">
        <v>6</v>
      </c>
      <c r="C2922" t="str">
        <v>A.Giles</v>
      </c>
      <c r="D2922">
        <v>0</v>
      </c>
    </row>
    <row r="2923" spans="1:4" x14ac:dyDescent="0.2">
      <c r="A2923" t="str">
        <v>Concord</v>
      </c>
      <c r="B2923">
        <v>7</v>
      </c>
      <c r="C2923" t="str">
        <v>M.Gleason</v>
      </c>
      <c r="D2923">
        <v>0</v>
      </c>
    </row>
    <row r="2924" spans="1:4" x14ac:dyDescent="0.2">
      <c r="A2924" t="str">
        <v>Concord</v>
      </c>
      <c r="B2924">
        <v>8</v>
      </c>
      <c r="C2924" t="str">
        <v>J.Ervin</v>
      </c>
      <c r="D2924">
        <v>0</v>
      </c>
    </row>
    <row r="2925" spans="1:4" x14ac:dyDescent="0.2">
      <c r="A2925" t="str">
        <v>Concord</v>
      </c>
      <c r="B2925">
        <v>9</v>
      </c>
      <c r="C2925" t="str">
        <v>G.Dodson</v>
      </c>
      <c r="D2925">
        <v>0</v>
      </c>
    </row>
    <row r="2926" spans="1:4" x14ac:dyDescent="0.2">
      <c r="A2926" t="str">
        <v>Concord</v>
      </c>
      <c r="B2926">
        <v>0</v>
      </c>
      <c r="C2926" t="str">
        <v>R.Hintz</v>
      </c>
      <c r="D2926">
        <v>0</v>
      </c>
    </row>
    <row r="2927" spans="1:4" x14ac:dyDescent="0.2">
      <c r="A2927" t="str">
        <v>WVSU</v>
      </c>
      <c r="B2927">
        <v>1</v>
      </c>
      <c r="C2927" t="str">
        <v>K.Price</v>
      </c>
      <c r="D2927">
        <v>0</v>
      </c>
    </row>
    <row r="2928" spans="1:4" x14ac:dyDescent="0.2">
      <c r="A2928" t="str">
        <v>WVSU</v>
      </c>
      <c r="B2928">
        <v>2</v>
      </c>
      <c r="C2928" t="str">
        <v>G.Sloan-Lebron</v>
      </c>
      <c r="D2928">
        <v>0</v>
      </c>
    </row>
    <row r="2929" spans="1:4" x14ac:dyDescent="0.2">
      <c r="A2929" t="str">
        <v>WVSU</v>
      </c>
      <c r="B2929">
        <v>3</v>
      </c>
      <c r="C2929" t="str">
        <v>A.Hall</v>
      </c>
      <c r="D2929">
        <v>0</v>
      </c>
    </row>
    <row r="2930" spans="1:4" x14ac:dyDescent="0.2">
      <c r="A2930" t="str">
        <v>WVSU</v>
      </c>
      <c r="B2930">
        <v>4</v>
      </c>
      <c r="C2930" t="str">
        <v>C.Cummings</v>
      </c>
      <c r="D2930">
        <v>0</v>
      </c>
    </row>
    <row r="2931" spans="1:4" x14ac:dyDescent="0.2">
      <c r="A2931" t="str">
        <v>WVSU</v>
      </c>
      <c r="B2931">
        <v>5</v>
      </c>
      <c r="C2931" t="str">
        <v>B.Christian</v>
      </c>
      <c r="D2931">
        <v>0</v>
      </c>
    </row>
    <row r="2932" spans="1:4" x14ac:dyDescent="0.2">
      <c r="A2932" t="str">
        <v>WVSU</v>
      </c>
      <c r="B2932">
        <v>6</v>
      </c>
      <c r="C2932" t="str">
        <v>S.Shamblin</v>
      </c>
      <c r="D2932">
        <v>0</v>
      </c>
    </row>
    <row r="2933" spans="1:4" x14ac:dyDescent="0.2">
      <c r="A2933" t="str">
        <v>WVSU</v>
      </c>
      <c r="B2933">
        <v>6</v>
      </c>
      <c r="C2933" t="str">
        <v>O.Bell</v>
      </c>
      <c r="D2933">
        <v>0</v>
      </c>
    </row>
    <row r="2934" spans="1:4" x14ac:dyDescent="0.2">
      <c r="A2934" t="str">
        <v>WVSU</v>
      </c>
      <c r="B2934">
        <v>7</v>
      </c>
      <c r="C2934" t="str">
        <v>C.Treadway</v>
      </c>
      <c r="D2934">
        <v>0</v>
      </c>
    </row>
    <row r="2935" spans="1:4" x14ac:dyDescent="0.2">
      <c r="A2935" t="str">
        <v>WVSU</v>
      </c>
      <c r="B2935">
        <v>8</v>
      </c>
      <c r="C2935" t="str">
        <v>K.Byus</v>
      </c>
      <c r="D2935">
        <v>0</v>
      </c>
    </row>
    <row r="2936" spans="1:4" x14ac:dyDescent="0.2">
      <c r="A2936" t="str">
        <v>WVSU</v>
      </c>
      <c r="B2936">
        <v>9</v>
      </c>
      <c r="C2936" t="str">
        <v>E.Sigmon</v>
      </c>
      <c r="D2936">
        <v>0</v>
      </c>
    </row>
    <row r="2937" spans="1:4" x14ac:dyDescent="0.2">
      <c r="A2937" t="str">
        <v>WVSU</v>
      </c>
      <c r="B2937">
        <v>9</v>
      </c>
      <c r="C2937" t="str">
        <v>A.Bourgeois</v>
      </c>
      <c r="D2937">
        <v>0</v>
      </c>
    </row>
    <row r="2938" spans="1:4" x14ac:dyDescent="0.2">
      <c r="A2938" t="str">
        <v>WVSU</v>
      </c>
      <c r="B2938">
        <v>0</v>
      </c>
      <c r="C2938" t="str">
        <v>K.Murphy</v>
      </c>
      <c r="D2938">
        <v>0</v>
      </c>
    </row>
    <row r="2939" spans="1:4" x14ac:dyDescent="0.2">
      <c r="A2939" t="str">
        <v>Wheeling</v>
      </c>
      <c r="B2939">
        <v>1</v>
      </c>
      <c r="C2939" t="str">
        <v>M.Harrison</v>
      </c>
      <c r="D2939">
        <v>0</v>
      </c>
    </row>
    <row r="2940" spans="1:4" x14ac:dyDescent="0.2">
      <c r="A2940" t="str">
        <v>Wheeling</v>
      </c>
      <c r="B2940">
        <v>2</v>
      </c>
      <c r="C2940" t="str">
        <v>A.Kresak</v>
      </c>
      <c r="D2940">
        <v>0</v>
      </c>
    </row>
    <row r="2941" spans="1:4" x14ac:dyDescent="0.2">
      <c r="A2941" t="str">
        <v>Wheeling</v>
      </c>
      <c r="B2941">
        <v>3</v>
      </c>
      <c r="C2941" t="str">
        <v>M.Burns</v>
      </c>
      <c r="D2941">
        <v>0</v>
      </c>
    </row>
    <row r="2942" spans="1:4" x14ac:dyDescent="0.2">
      <c r="A2942" t="str">
        <v>Wheeling</v>
      </c>
      <c r="B2942">
        <v>0</v>
      </c>
      <c r="C2942" t="str">
        <v>R.Casassa</v>
      </c>
      <c r="D2942">
        <v>0</v>
      </c>
    </row>
    <row r="2943" spans="1:4" x14ac:dyDescent="0.2">
      <c r="A2943" t="str">
        <v>Wheeling</v>
      </c>
      <c r="B2943">
        <v>4</v>
      </c>
      <c r="C2943" t="str">
        <v>M.Clark</v>
      </c>
      <c r="D2943">
        <v>0</v>
      </c>
    </row>
    <row r="2944" spans="1:4" x14ac:dyDescent="0.2">
      <c r="A2944" t="str">
        <v>Wheeling</v>
      </c>
      <c r="B2944">
        <v>0</v>
      </c>
      <c r="C2944" t="str">
        <v>M.Rodriguez</v>
      </c>
      <c r="D2944">
        <v>0</v>
      </c>
    </row>
    <row r="2945" spans="1:4" x14ac:dyDescent="0.2">
      <c r="A2945" t="str">
        <v>Wheeling</v>
      </c>
      <c r="B2945">
        <v>5</v>
      </c>
      <c r="C2945" t="str">
        <v>T.Taufahema</v>
      </c>
      <c r="D2945">
        <v>0</v>
      </c>
    </row>
    <row r="2946" spans="1:4" x14ac:dyDescent="0.2">
      <c r="A2946" t="str">
        <v>Wheeling</v>
      </c>
      <c r="B2946">
        <v>6</v>
      </c>
      <c r="C2946" t="str">
        <v>E.Troxel</v>
      </c>
      <c r="D2946">
        <v>0</v>
      </c>
    </row>
    <row r="2947" spans="1:4" x14ac:dyDescent="0.2">
      <c r="A2947" t="str">
        <v>Wheeling</v>
      </c>
      <c r="B2947">
        <v>7</v>
      </c>
      <c r="C2947" t="str">
        <v>K.Shields</v>
      </c>
      <c r="D2947">
        <v>0</v>
      </c>
    </row>
    <row r="2948" spans="1:4" x14ac:dyDescent="0.2">
      <c r="A2948" t="str">
        <v>Wheeling</v>
      </c>
      <c r="B2948">
        <v>8</v>
      </c>
      <c r="C2948" t="str">
        <v>G.Mummery</v>
      </c>
      <c r="D2948">
        <v>0</v>
      </c>
    </row>
    <row r="2949" spans="1:4" x14ac:dyDescent="0.2">
      <c r="A2949" t="str">
        <v>Wheeling</v>
      </c>
      <c r="B2949">
        <v>9</v>
      </c>
      <c r="C2949" t="str">
        <v>K.Warrix</v>
      </c>
      <c r="D2949">
        <v>0</v>
      </c>
    </row>
    <row r="2950" spans="1:4" x14ac:dyDescent="0.2">
      <c r="A2950" t="str">
        <v>Wheeling</v>
      </c>
      <c r="B2950">
        <v>0</v>
      </c>
      <c r="C2950" t="str">
        <v>M.Holp</v>
      </c>
      <c r="D2950">
        <v>0</v>
      </c>
    </row>
    <row r="2951" spans="1:4" x14ac:dyDescent="0.2">
      <c r="A2951" t="str">
        <v>Salem</v>
      </c>
      <c r="B2951">
        <v>1</v>
      </c>
      <c r="C2951" t="str">
        <v>B.Wise</v>
      </c>
      <c r="D2951">
        <v>0</v>
      </c>
    </row>
    <row r="2952" spans="1:4" x14ac:dyDescent="0.2">
      <c r="A2952" t="str">
        <v>Salem</v>
      </c>
      <c r="B2952">
        <v>2</v>
      </c>
      <c r="C2952" t="str">
        <v>K.Cook</v>
      </c>
      <c r="D2952">
        <v>0</v>
      </c>
    </row>
    <row r="2953" spans="1:4" x14ac:dyDescent="0.2">
      <c r="A2953" t="str">
        <v>Salem</v>
      </c>
      <c r="B2953">
        <v>3</v>
      </c>
      <c r="C2953" t="str">
        <v>K.Zinn</v>
      </c>
      <c r="D2953">
        <v>0</v>
      </c>
    </row>
    <row r="2954" spans="1:4" x14ac:dyDescent="0.2">
      <c r="A2954" t="str">
        <v>Salem</v>
      </c>
      <c r="B2954">
        <v>4</v>
      </c>
      <c r="C2954" t="str">
        <v>A.Jacobs</v>
      </c>
      <c r="D2954">
        <v>0</v>
      </c>
    </row>
    <row r="2955" spans="1:4" x14ac:dyDescent="0.2">
      <c r="A2955" t="str">
        <v>Salem</v>
      </c>
      <c r="B2955">
        <v>0</v>
      </c>
      <c r="C2955" t="str">
        <v>A.King</v>
      </c>
      <c r="D2955">
        <v>0</v>
      </c>
    </row>
    <row r="2956" spans="1:4" x14ac:dyDescent="0.2">
      <c r="A2956" t="str">
        <v>Salem</v>
      </c>
      <c r="B2956">
        <v>5</v>
      </c>
      <c r="C2956" t="str">
        <v>A.Shrieve</v>
      </c>
      <c r="D2956">
        <v>0</v>
      </c>
    </row>
    <row r="2957" spans="1:4" x14ac:dyDescent="0.2">
      <c r="A2957" t="str">
        <v>Salem</v>
      </c>
      <c r="B2957">
        <v>6</v>
      </c>
      <c r="C2957" t="str">
        <v>J.Gledhill</v>
      </c>
      <c r="D2957">
        <v>0</v>
      </c>
    </row>
    <row r="2958" spans="1:4" x14ac:dyDescent="0.2">
      <c r="A2958" t="str">
        <v>Salem</v>
      </c>
      <c r="B2958">
        <v>7</v>
      </c>
      <c r="C2958" t="str">
        <v>K.Lemley</v>
      </c>
      <c r="D2958">
        <v>0</v>
      </c>
    </row>
    <row r="2959" spans="1:4" x14ac:dyDescent="0.2">
      <c r="A2959" t="str">
        <v>Salem</v>
      </c>
      <c r="B2959">
        <v>8</v>
      </c>
      <c r="C2959" t="str">
        <v>A.Schultz</v>
      </c>
      <c r="D2959">
        <v>0</v>
      </c>
    </row>
    <row r="2960" spans="1:4" x14ac:dyDescent="0.2">
      <c r="A2960" t="str">
        <v>Salem</v>
      </c>
      <c r="B2960">
        <v>8</v>
      </c>
      <c r="C2960" t="str">
        <v>A.Harki</v>
      </c>
      <c r="D2960">
        <v>0</v>
      </c>
    </row>
    <row r="2961" spans="1:4" x14ac:dyDescent="0.2">
      <c r="A2961" t="str">
        <v>Salem</v>
      </c>
      <c r="B2961">
        <v>8</v>
      </c>
      <c r="C2961" t="str">
        <v>G.Alvaro</v>
      </c>
      <c r="D2961">
        <v>0</v>
      </c>
    </row>
    <row r="2962" spans="1:4" x14ac:dyDescent="0.2">
      <c r="A2962" t="str">
        <v>Salem</v>
      </c>
      <c r="B2962">
        <v>9</v>
      </c>
      <c r="C2962" t="str">
        <v>B.Ortiz</v>
      </c>
      <c r="D2962">
        <v>0</v>
      </c>
    </row>
    <row r="2963" spans="1:4" x14ac:dyDescent="0.2">
      <c r="A2963" t="str">
        <v>Salem</v>
      </c>
      <c r="B2963">
        <v>0</v>
      </c>
      <c r="C2963" t="str">
        <v>D.Coble</v>
      </c>
      <c r="D2963">
        <v>0</v>
      </c>
    </row>
    <row r="2964" spans="1:4" x14ac:dyDescent="0.2">
      <c r="A2964" t="str">
        <v>Wheeling</v>
      </c>
      <c r="B2964">
        <v>1</v>
      </c>
      <c r="C2964" t="str">
        <v>M.Harrison</v>
      </c>
      <c r="D2964">
        <v>0</v>
      </c>
    </row>
    <row r="2965" spans="1:4" x14ac:dyDescent="0.2">
      <c r="A2965" t="str">
        <v>Wheeling</v>
      </c>
      <c r="B2965">
        <v>2</v>
      </c>
      <c r="C2965" t="str">
        <v>A.Kresak</v>
      </c>
      <c r="D2965">
        <v>0</v>
      </c>
    </row>
    <row r="2966" spans="1:4" x14ac:dyDescent="0.2">
      <c r="A2966" t="str">
        <v>Wheeling</v>
      </c>
      <c r="B2966">
        <v>3</v>
      </c>
      <c r="C2966" t="str">
        <v>M.Burns</v>
      </c>
      <c r="D2966">
        <v>0</v>
      </c>
    </row>
    <row r="2967" spans="1:4" x14ac:dyDescent="0.2">
      <c r="A2967" t="str">
        <v>Wheeling</v>
      </c>
      <c r="B2967">
        <v>4</v>
      </c>
      <c r="C2967" t="str">
        <v>T.Taufahema</v>
      </c>
      <c r="D2967">
        <v>0</v>
      </c>
    </row>
    <row r="2968" spans="1:4" x14ac:dyDescent="0.2">
      <c r="A2968" t="str">
        <v>Wheeling</v>
      </c>
      <c r="B2968">
        <v>5</v>
      </c>
      <c r="C2968" t="str">
        <v>M.Clark</v>
      </c>
      <c r="D2968">
        <v>0</v>
      </c>
    </row>
    <row r="2969" spans="1:4" x14ac:dyDescent="0.2">
      <c r="A2969" t="str">
        <v>Wheeling</v>
      </c>
      <c r="B2969">
        <v>6</v>
      </c>
      <c r="C2969" t="str">
        <v>E.Troxel</v>
      </c>
      <c r="D2969">
        <v>0</v>
      </c>
    </row>
    <row r="2970" spans="1:4" x14ac:dyDescent="0.2">
      <c r="A2970" t="str">
        <v>Wheeling</v>
      </c>
      <c r="B2970">
        <v>7</v>
      </c>
      <c r="C2970" t="str">
        <v>K.Shields</v>
      </c>
      <c r="D2970">
        <v>0</v>
      </c>
    </row>
    <row r="2971" spans="1:4" x14ac:dyDescent="0.2">
      <c r="A2971" t="str">
        <v>Wheeling</v>
      </c>
      <c r="B2971">
        <v>8</v>
      </c>
      <c r="C2971" t="str">
        <v>G.Mummery</v>
      </c>
      <c r="D2971">
        <v>0</v>
      </c>
    </row>
    <row r="2972" spans="1:4" x14ac:dyDescent="0.2">
      <c r="A2972" t="str">
        <v>Wheeling</v>
      </c>
      <c r="B2972">
        <v>9</v>
      </c>
      <c r="C2972" t="str">
        <v>K.Warrix</v>
      </c>
      <c r="D2972">
        <v>0</v>
      </c>
    </row>
    <row r="2973" spans="1:4" x14ac:dyDescent="0.2">
      <c r="A2973" t="str">
        <v>Wheeling</v>
      </c>
      <c r="B2973">
        <v>0</v>
      </c>
      <c r="C2973" t="str">
        <v>M.Holp</v>
      </c>
      <c r="D2973">
        <v>0</v>
      </c>
    </row>
    <row r="2974" spans="1:4" x14ac:dyDescent="0.2">
      <c r="A2974" t="str">
        <v>Point Park</v>
      </c>
      <c r="B2974">
        <v>1</v>
      </c>
      <c r="C2974" t="str">
        <v>M.Arndt</v>
      </c>
      <c r="D2974">
        <v>0</v>
      </c>
    </row>
    <row r="2975" spans="1:4" x14ac:dyDescent="0.2">
      <c r="A2975" t="str">
        <v>Point Park</v>
      </c>
      <c r="B2975">
        <v>2</v>
      </c>
      <c r="C2975" t="str">
        <v>C.Wright</v>
      </c>
      <c r="D2975">
        <v>0</v>
      </c>
    </row>
    <row r="2976" spans="1:4" x14ac:dyDescent="0.2">
      <c r="A2976" t="str">
        <v>Point Park</v>
      </c>
      <c r="B2976">
        <v>3</v>
      </c>
      <c r="C2976" t="str">
        <v>C.Mann</v>
      </c>
      <c r="D2976">
        <v>0</v>
      </c>
    </row>
    <row r="2977" spans="1:4" x14ac:dyDescent="0.2">
      <c r="A2977" t="str">
        <v>Point Park</v>
      </c>
      <c r="B2977">
        <v>4</v>
      </c>
      <c r="C2977" t="str">
        <v>G.Welsh</v>
      </c>
      <c r="D2977">
        <v>0</v>
      </c>
    </row>
    <row r="2978" spans="1:4" x14ac:dyDescent="0.2">
      <c r="A2978" t="str">
        <v>Point Park</v>
      </c>
      <c r="B2978">
        <v>5</v>
      </c>
      <c r="C2978" t="str">
        <v>S.Cope</v>
      </c>
      <c r="D2978">
        <v>0</v>
      </c>
    </row>
    <row r="2979" spans="1:4" x14ac:dyDescent="0.2">
      <c r="A2979" t="str">
        <v>Point Park</v>
      </c>
      <c r="B2979">
        <v>6</v>
      </c>
      <c r="C2979" t="str">
        <v>E.Henry</v>
      </c>
      <c r="D2979">
        <v>0</v>
      </c>
    </row>
    <row r="2980" spans="1:4" x14ac:dyDescent="0.2">
      <c r="A2980" t="str">
        <v>Point Park</v>
      </c>
      <c r="B2980">
        <v>7</v>
      </c>
      <c r="C2980" t="str">
        <v>G.Labrie</v>
      </c>
      <c r="D2980">
        <v>0</v>
      </c>
    </row>
    <row r="2981" spans="1:4" x14ac:dyDescent="0.2">
      <c r="A2981" t="str">
        <v>Point Park</v>
      </c>
      <c r="B2981">
        <v>8</v>
      </c>
      <c r="C2981" t="str">
        <v>A.Hubble</v>
      </c>
      <c r="D2981">
        <v>0</v>
      </c>
    </row>
    <row r="2982" spans="1:4" x14ac:dyDescent="0.2">
      <c r="A2982" t="str">
        <v>Point Park</v>
      </c>
      <c r="B2982">
        <v>9</v>
      </c>
      <c r="C2982" t="str">
        <v>K.Fabiano</v>
      </c>
      <c r="D2982">
        <v>0</v>
      </c>
    </row>
    <row r="2983" spans="1:4" x14ac:dyDescent="0.2">
      <c r="A2983" t="str">
        <v>Point Park</v>
      </c>
      <c r="B2983">
        <v>0</v>
      </c>
      <c r="C2983" t="str">
        <v>J.Johnson</v>
      </c>
      <c r="D2983">
        <v>0</v>
      </c>
    </row>
    <row r="2984" spans="1:4" x14ac:dyDescent="0.2">
      <c r="A2984" t="str">
        <v>Wheeling</v>
      </c>
      <c r="B2984">
        <v>1</v>
      </c>
      <c r="C2984" t="str">
        <v>M.Harrison</v>
      </c>
      <c r="D2984">
        <v>0</v>
      </c>
    </row>
    <row r="2985" spans="1:4" x14ac:dyDescent="0.2">
      <c r="A2985" t="str">
        <v>Wheeling</v>
      </c>
      <c r="B2985">
        <v>2</v>
      </c>
      <c r="C2985" t="str">
        <v>A.Kresak</v>
      </c>
      <c r="D2985">
        <v>0</v>
      </c>
    </row>
    <row r="2986" spans="1:4" x14ac:dyDescent="0.2">
      <c r="A2986" t="str">
        <v>Wheeling</v>
      </c>
      <c r="B2986">
        <v>3</v>
      </c>
      <c r="C2986" t="str">
        <v>M.Burns</v>
      </c>
      <c r="D2986">
        <v>0</v>
      </c>
    </row>
    <row r="2987" spans="1:4" x14ac:dyDescent="0.2">
      <c r="A2987" t="str">
        <v>Wheeling</v>
      </c>
      <c r="B2987">
        <v>4</v>
      </c>
      <c r="C2987" t="str">
        <v>T.Taufahema</v>
      </c>
      <c r="D2987">
        <v>0</v>
      </c>
    </row>
    <row r="2988" spans="1:4" x14ac:dyDescent="0.2">
      <c r="A2988" t="str">
        <v>Wheeling</v>
      </c>
      <c r="B2988">
        <v>4</v>
      </c>
      <c r="C2988" t="str">
        <v>B.Sanders</v>
      </c>
      <c r="D2988">
        <v>0</v>
      </c>
    </row>
    <row r="2989" spans="1:4" x14ac:dyDescent="0.2">
      <c r="A2989" t="str">
        <v>Wheeling</v>
      </c>
      <c r="B2989">
        <v>5</v>
      </c>
      <c r="C2989" t="str">
        <v>M.Clark</v>
      </c>
      <c r="D2989">
        <v>0</v>
      </c>
    </row>
    <row r="2990" spans="1:4" x14ac:dyDescent="0.2">
      <c r="A2990" t="str">
        <v>Wheeling</v>
      </c>
      <c r="B2990">
        <v>6</v>
      </c>
      <c r="C2990" t="str">
        <v>G.Mummery</v>
      </c>
      <c r="D2990">
        <v>0</v>
      </c>
    </row>
    <row r="2991" spans="1:4" x14ac:dyDescent="0.2">
      <c r="A2991" t="str">
        <v>Wheeling</v>
      </c>
      <c r="B2991">
        <v>7</v>
      </c>
      <c r="C2991" t="str">
        <v>E.Troxel</v>
      </c>
      <c r="D2991">
        <v>0</v>
      </c>
    </row>
    <row r="2992" spans="1:4" x14ac:dyDescent="0.2">
      <c r="A2992" t="str">
        <v>Wheeling</v>
      </c>
      <c r="B2992">
        <v>8</v>
      </c>
      <c r="C2992" t="str">
        <v>P.Villarreal</v>
      </c>
      <c r="D2992">
        <v>0</v>
      </c>
    </row>
    <row r="2993" spans="1:4" x14ac:dyDescent="0.2">
      <c r="A2993" t="str">
        <v>Wheeling</v>
      </c>
      <c r="B2993">
        <v>0</v>
      </c>
      <c r="C2993" t="str">
        <v>H.Rainer</v>
      </c>
      <c r="D2993">
        <v>0</v>
      </c>
    </row>
    <row r="2994" spans="1:4" x14ac:dyDescent="0.2">
      <c r="A2994" t="str">
        <v>Wheeling</v>
      </c>
      <c r="B2994">
        <v>9</v>
      </c>
      <c r="C2994" t="str">
        <v>K.Warrix</v>
      </c>
      <c r="D2994">
        <v>0</v>
      </c>
    </row>
    <row r="2995" spans="1:4" x14ac:dyDescent="0.2">
      <c r="A2995" t="str">
        <v>Wheeling</v>
      </c>
      <c r="B2995">
        <v>9</v>
      </c>
      <c r="C2995" t="str">
        <v>E.Blackie</v>
      </c>
      <c r="D2995">
        <v>0</v>
      </c>
    </row>
    <row r="2996" spans="1:4" x14ac:dyDescent="0.2">
      <c r="A2996" t="str">
        <v>Wheeling</v>
      </c>
      <c r="B2996">
        <v>0</v>
      </c>
      <c r="C2996" t="str">
        <v>R.Peters</v>
      </c>
      <c r="D2996">
        <v>0</v>
      </c>
    </row>
    <row r="2997" spans="1:4" x14ac:dyDescent="0.2">
      <c r="A2997" t="str">
        <v>Wheeling</v>
      </c>
      <c r="B2997">
        <v>0</v>
      </c>
      <c r="C2997" t="str">
        <v>K.Shields</v>
      </c>
      <c r="D2997">
        <v>0</v>
      </c>
    </row>
    <row r="2998" spans="1:4" x14ac:dyDescent="0.2">
      <c r="A2998" t="str">
        <v>Point Park</v>
      </c>
      <c r="B2998">
        <v>1</v>
      </c>
      <c r="C2998" t="str">
        <v>M.Arndt</v>
      </c>
      <c r="D2998">
        <v>0</v>
      </c>
    </row>
    <row r="2999" spans="1:4" x14ac:dyDescent="0.2">
      <c r="A2999" t="str">
        <v>Point Park</v>
      </c>
      <c r="B2999">
        <v>2</v>
      </c>
      <c r="C2999" t="str">
        <v>C.Wright</v>
      </c>
      <c r="D2999">
        <v>0</v>
      </c>
    </row>
    <row r="3000" spans="1:4" x14ac:dyDescent="0.2">
      <c r="A3000" t="str">
        <v>Point Park</v>
      </c>
      <c r="B3000">
        <v>3</v>
      </c>
      <c r="C3000" t="str">
        <v>C.Mann</v>
      </c>
      <c r="D3000">
        <v>0</v>
      </c>
    </row>
    <row r="3001" spans="1:4" x14ac:dyDescent="0.2">
      <c r="A3001" t="str">
        <v>Point Park</v>
      </c>
      <c r="B3001">
        <v>4</v>
      </c>
      <c r="C3001" t="str">
        <v>E.Henry</v>
      </c>
      <c r="D3001">
        <v>0</v>
      </c>
    </row>
    <row r="3002" spans="1:4" x14ac:dyDescent="0.2">
      <c r="A3002" t="str">
        <v>Point Park</v>
      </c>
      <c r="B3002">
        <v>5</v>
      </c>
      <c r="C3002" t="str">
        <v>S.Cope</v>
      </c>
      <c r="D3002">
        <v>0</v>
      </c>
    </row>
    <row r="3003" spans="1:4" x14ac:dyDescent="0.2">
      <c r="A3003" t="str">
        <v>Point Park</v>
      </c>
      <c r="B3003">
        <v>6</v>
      </c>
      <c r="C3003" t="str">
        <v>G.Labrie</v>
      </c>
      <c r="D3003">
        <v>0</v>
      </c>
    </row>
    <row r="3004" spans="1:4" x14ac:dyDescent="0.2">
      <c r="A3004" t="str">
        <v>Point Park</v>
      </c>
      <c r="B3004">
        <v>7</v>
      </c>
      <c r="C3004" t="str">
        <v>A.Hubble</v>
      </c>
      <c r="D3004">
        <v>0</v>
      </c>
    </row>
    <row r="3005" spans="1:4" x14ac:dyDescent="0.2">
      <c r="A3005" t="str">
        <v>Point Park</v>
      </c>
      <c r="B3005">
        <v>8</v>
      </c>
      <c r="C3005" t="str">
        <v>P.Haller</v>
      </c>
      <c r="D3005">
        <v>0</v>
      </c>
    </row>
    <row r="3006" spans="1:4" x14ac:dyDescent="0.2">
      <c r="A3006" t="str">
        <v>Point Park</v>
      </c>
      <c r="B3006">
        <v>0</v>
      </c>
      <c r="C3006" t="str">
        <v>B.Moudy</v>
      </c>
      <c r="D3006">
        <v>0</v>
      </c>
    </row>
    <row r="3007" spans="1:4" x14ac:dyDescent="0.2">
      <c r="A3007" t="str">
        <v>Point Park</v>
      </c>
      <c r="B3007">
        <v>9</v>
      </c>
      <c r="C3007" t="str">
        <v>K.Fabiano</v>
      </c>
      <c r="D3007">
        <v>0</v>
      </c>
    </row>
    <row r="3008" spans="1:4" x14ac:dyDescent="0.2">
      <c r="A3008" t="str">
        <v>Point Park</v>
      </c>
      <c r="B3008">
        <v>0</v>
      </c>
      <c r="C3008" t="str">
        <v>J.Johnson</v>
      </c>
      <c r="D3008">
        <v>0</v>
      </c>
    </row>
    <row r="3009" spans="1:4" x14ac:dyDescent="0.2">
      <c r="A3009" t="str">
        <v>D&amp;E</v>
      </c>
      <c r="B3009">
        <v>1</v>
      </c>
      <c r="C3009" t="str">
        <v>G.Wessling</v>
      </c>
      <c r="D3009">
        <v>0</v>
      </c>
    </row>
    <row r="3010" spans="1:4" x14ac:dyDescent="0.2">
      <c r="A3010" t="str">
        <v>D&amp;E</v>
      </c>
      <c r="B3010">
        <v>2</v>
      </c>
      <c r="C3010" t="str">
        <v>C.Montgomery</v>
      </c>
      <c r="D3010">
        <v>0</v>
      </c>
    </row>
    <row r="3011" spans="1:4" x14ac:dyDescent="0.2">
      <c r="A3011" t="str">
        <v>D&amp;E</v>
      </c>
      <c r="B3011">
        <v>2</v>
      </c>
      <c r="C3011" t="str">
        <v>C.Warfield</v>
      </c>
      <c r="D3011">
        <v>0</v>
      </c>
    </row>
    <row r="3012" spans="1:4" x14ac:dyDescent="0.2">
      <c r="A3012" t="str">
        <v>D&amp;E</v>
      </c>
      <c r="B3012">
        <v>3</v>
      </c>
      <c r="C3012" t="str">
        <v>A.Zapach</v>
      </c>
      <c r="D3012">
        <v>0</v>
      </c>
    </row>
    <row r="3013" spans="1:4" x14ac:dyDescent="0.2">
      <c r="A3013" t="str">
        <v>D&amp;E</v>
      </c>
      <c r="B3013">
        <v>4</v>
      </c>
      <c r="C3013" t="str">
        <v>S.Jarvis</v>
      </c>
      <c r="D3013">
        <v>0</v>
      </c>
    </row>
    <row r="3014" spans="1:4" x14ac:dyDescent="0.2">
      <c r="A3014" t="str">
        <v>D&amp;E</v>
      </c>
      <c r="B3014">
        <v>5</v>
      </c>
      <c r="C3014" t="str">
        <v>A.Higgins</v>
      </c>
      <c r="D3014">
        <v>0</v>
      </c>
    </row>
    <row r="3015" spans="1:4" x14ac:dyDescent="0.2">
      <c r="A3015" t="str">
        <v>D&amp;E</v>
      </c>
      <c r="B3015">
        <v>6</v>
      </c>
      <c r="C3015" t="str">
        <v>A.Belcher</v>
      </c>
      <c r="D3015">
        <v>0</v>
      </c>
    </row>
    <row r="3016" spans="1:4" x14ac:dyDescent="0.2">
      <c r="A3016" t="str">
        <v>D&amp;E</v>
      </c>
      <c r="B3016">
        <v>7</v>
      </c>
      <c r="C3016" t="str">
        <v>T.Fleming</v>
      </c>
      <c r="D3016">
        <v>0</v>
      </c>
    </row>
    <row r="3017" spans="1:4" x14ac:dyDescent="0.2">
      <c r="A3017" t="str">
        <v>D&amp;E</v>
      </c>
      <c r="B3017">
        <v>8</v>
      </c>
      <c r="C3017" t="str">
        <v>L.Ruiz-Rubio</v>
      </c>
      <c r="D3017">
        <v>0</v>
      </c>
    </row>
    <row r="3018" spans="1:4" x14ac:dyDescent="0.2">
      <c r="A3018" t="str">
        <v>D&amp;E</v>
      </c>
      <c r="B3018">
        <v>9</v>
      </c>
      <c r="C3018" t="str">
        <v>M.Smith</v>
      </c>
      <c r="D3018">
        <v>0</v>
      </c>
    </row>
    <row r="3019" spans="1:4" x14ac:dyDescent="0.2">
      <c r="A3019" t="str">
        <v>WVWC</v>
      </c>
      <c r="B3019">
        <v>1</v>
      </c>
      <c r="C3019" t="str">
        <v>J.Riley</v>
      </c>
      <c r="D3019">
        <v>0</v>
      </c>
    </row>
    <row r="3020" spans="1:4" x14ac:dyDescent="0.2">
      <c r="A3020" t="str">
        <v>WVWC</v>
      </c>
      <c r="B3020">
        <v>2</v>
      </c>
      <c r="C3020" t="str">
        <v>L.Hague</v>
      </c>
      <c r="D3020">
        <v>0</v>
      </c>
    </row>
    <row r="3021" spans="1:4" x14ac:dyDescent="0.2">
      <c r="A3021" t="str">
        <v>WVWC</v>
      </c>
      <c r="B3021">
        <v>3</v>
      </c>
      <c r="C3021" t="str">
        <v>J.Fix</v>
      </c>
      <c r="D3021">
        <v>0</v>
      </c>
    </row>
    <row r="3022" spans="1:4" x14ac:dyDescent="0.2">
      <c r="A3022" t="str">
        <v>WVWC</v>
      </c>
      <c r="B3022">
        <v>4</v>
      </c>
      <c r="C3022" t="str">
        <v>R.Winn</v>
      </c>
      <c r="D3022">
        <v>0</v>
      </c>
    </row>
    <row r="3023" spans="1:4" x14ac:dyDescent="0.2">
      <c r="A3023" t="str">
        <v>WVWC</v>
      </c>
      <c r="B3023">
        <v>5</v>
      </c>
      <c r="C3023" t="str">
        <v>G.Arnold</v>
      </c>
      <c r="D3023">
        <v>0</v>
      </c>
    </row>
    <row r="3024" spans="1:4" x14ac:dyDescent="0.2">
      <c r="A3024" t="str">
        <v>WVWC</v>
      </c>
      <c r="B3024">
        <v>6</v>
      </c>
      <c r="C3024" t="str">
        <v>M.Austra</v>
      </c>
      <c r="D3024">
        <v>0</v>
      </c>
    </row>
    <row r="3025" spans="1:4" x14ac:dyDescent="0.2">
      <c r="A3025" t="str">
        <v>WVWC</v>
      </c>
      <c r="B3025">
        <v>0</v>
      </c>
      <c r="C3025" t="str">
        <v>K.Dean</v>
      </c>
      <c r="D3025">
        <v>0</v>
      </c>
    </row>
    <row r="3026" spans="1:4" x14ac:dyDescent="0.2">
      <c r="A3026" t="str">
        <v>WVWC</v>
      </c>
      <c r="B3026">
        <v>7</v>
      </c>
      <c r="C3026" t="str">
        <v>K.Vance</v>
      </c>
      <c r="D3026">
        <v>0</v>
      </c>
    </row>
    <row r="3027" spans="1:4" x14ac:dyDescent="0.2">
      <c r="A3027" t="str">
        <v>WVWC</v>
      </c>
      <c r="B3027">
        <v>8</v>
      </c>
      <c r="C3027" t="str">
        <v>E.Putman</v>
      </c>
      <c r="D3027">
        <v>0</v>
      </c>
    </row>
    <row r="3028" spans="1:4" x14ac:dyDescent="0.2">
      <c r="A3028" t="str">
        <v>WVWC</v>
      </c>
      <c r="B3028">
        <v>9</v>
      </c>
      <c r="C3028" t="str">
        <v>T.Nowicki</v>
      </c>
      <c r="D3028">
        <v>0</v>
      </c>
    </row>
    <row r="3029" spans="1:4" x14ac:dyDescent="0.2">
      <c r="A3029" t="str">
        <v>WVWC</v>
      </c>
      <c r="B3029">
        <v>9</v>
      </c>
      <c r="C3029" t="str">
        <v>E.Fournier</v>
      </c>
      <c r="D3029">
        <v>0</v>
      </c>
    </row>
    <row r="3030" spans="1:4" x14ac:dyDescent="0.2">
      <c r="A3030" t="str">
        <v>WVWC</v>
      </c>
      <c r="B3030">
        <v>0</v>
      </c>
      <c r="C3030" t="str">
        <v>M.Greene</v>
      </c>
      <c r="D3030">
        <v>0</v>
      </c>
    </row>
    <row r="3031" spans="1:4" x14ac:dyDescent="0.2">
      <c r="A3031" t="str">
        <v>WVWC</v>
      </c>
      <c r="B3031">
        <v>0</v>
      </c>
      <c r="C3031" t="str">
        <v>A.Orille</v>
      </c>
      <c r="D3031">
        <v>0</v>
      </c>
    </row>
    <row r="3032" spans="1:4" x14ac:dyDescent="0.2">
      <c r="A3032" t="str">
        <v>Fairmont</v>
      </c>
      <c r="B3032">
        <v>1</v>
      </c>
      <c r="C3032" t="str">
        <v>B.Hess</v>
      </c>
      <c r="D3032">
        <v>0</v>
      </c>
    </row>
    <row r="3033" spans="1:4" x14ac:dyDescent="0.2">
      <c r="A3033" t="str">
        <v>Fairmont</v>
      </c>
      <c r="B3033">
        <v>1</v>
      </c>
      <c r="C3033" t="str">
        <v>S.Frye</v>
      </c>
      <c r="D3033">
        <v>0</v>
      </c>
    </row>
    <row r="3034" spans="1:4" x14ac:dyDescent="0.2">
      <c r="A3034" t="str">
        <v>Fairmont</v>
      </c>
      <c r="B3034">
        <v>2</v>
      </c>
      <c r="C3034" t="str">
        <v>A.Townsend</v>
      </c>
      <c r="D3034">
        <v>0</v>
      </c>
    </row>
    <row r="3035" spans="1:4" x14ac:dyDescent="0.2">
      <c r="A3035" t="str">
        <v>Fairmont</v>
      </c>
      <c r="B3035">
        <v>2</v>
      </c>
      <c r="C3035" t="str">
        <v>G.Ramm</v>
      </c>
      <c r="D3035">
        <v>0</v>
      </c>
    </row>
    <row r="3036" spans="1:4" x14ac:dyDescent="0.2">
      <c r="A3036" t="str">
        <v>Fairmont</v>
      </c>
      <c r="B3036">
        <v>3</v>
      </c>
      <c r="C3036" t="str">
        <v>E.Paul</v>
      </c>
      <c r="D3036">
        <v>0</v>
      </c>
    </row>
    <row r="3037" spans="1:4" x14ac:dyDescent="0.2">
      <c r="A3037" t="str">
        <v>Fairmont</v>
      </c>
      <c r="B3037">
        <v>4</v>
      </c>
      <c r="C3037" t="str">
        <v>B.Marietta</v>
      </c>
      <c r="D3037">
        <v>0</v>
      </c>
    </row>
    <row r="3038" spans="1:4" x14ac:dyDescent="0.2">
      <c r="A3038" t="str">
        <v>Fairmont</v>
      </c>
      <c r="B3038">
        <v>0</v>
      </c>
      <c r="C3038" t="str">
        <v>S.Emanuel</v>
      </c>
      <c r="D3038">
        <v>0</v>
      </c>
    </row>
    <row r="3039" spans="1:4" x14ac:dyDescent="0.2">
      <c r="A3039" t="str">
        <v>Fairmont</v>
      </c>
      <c r="B3039">
        <v>0</v>
      </c>
      <c r="C3039" t="str">
        <v>K.Thomas</v>
      </c>
      <c r="D3039">
        <v>0</v>
      </c>
    </row>
    <row r="3040" spans="1:4" x14ac:dyDescent="0.2">
      <c r="A3040" t="str">
        <v>Fairmont</v>
      </c>
      <c r="B3040">
        <v>5</v>
      </c>
      <c r="C3040" t="str">
        <v>A.Foresha</v>
      </c>
      <c r="D3040">
        <v>0</v>
      </c>
    </row>
    <row r="3041" spans="1:4" x14ac:dyDescent="0.2">
      <c r="A3041" t="str">
        <v>Fairmont</v>
      </c>
      <c r="B3041">
        <v>0</v>
      </c>
      <c r="C3041" t="str">
        <v>C.Crowder</v>
      </c>
      <c r="D3041">
        <v>0</v>
      </c>
    </row>
    <row r="3042" spans="1:4" x14ac:dyDescent="0.2">
      <c r="A3042" t="str">
        <v>Fairmont</v>
      </c>
      <c r="B3042">
        <v>6</v>
      </c>
      <c r="C3042" t="str">
        <v>J.McGill</v>
      </c>
      <c r="D3042">
        <v>0</v>
      </c>
    </row>
    <row r="3043" spans="1:4" x14ac:dyDescent="0.2">
      <c r="A3043" t="str">
        <v>Fairmont</v>
      </c>
      <c r="B3043">
        <v>7</v>
      </c>
      <c r="C3043" t="str">
        <v>P.Matteson</v>
      </c>
      <c r="D3043">
        <v>0</v>
      </c>
    </row>
    <row r="3044" spans="1:4" x14ac:dyDescent="0.2">
      <c r="A3044" t="str">
        <v>Fairmont</v>
      </c>
      <c r="B3044">
        <v>8</v>
      </c>
      <c r="C3044" t="str">
        <v>G.Bibb</v>
      </c>
      <c r="D3044">
        <v>0</v>
      </c>
    </row>
    <row r="3045" spans="1:4" x14ac:dyDescent="0.2">
      <c r="A3045" t="str">
        <v>Fairmont</v>
      </c>
      <c r="B3045">
        <v>8</v>
      </c>
      <c r="C3045" t="str">
        <v>A.Nordling</v>
      </c>
      <c r="D3045">
        <v>0</v>
      </c>
    </row>
    <row r="3046" spans="1:4" x14ac:dyDescent="0.2">
      <c r="A3046" t="str">
        <v>Fairmont</v>
      </c>
      <c r="B3046">
        <v>9</v>
      </c>
      <c r="C3046" t="str">
        <v>A.Keilholz</v>
      </c>
      <c r="D3046">
        <v>0</v>
      </c>
    </row>
    <row r="3047" spans="1:4" x14ac:dyDescent="0.2">
      <c r="A3047" t="str">
        <v>Fairmont</v>
      </c>
      <c r="B3047">
        <v>9</v>
      </c>
      <c r="C3047" t="str">
        <v>T.Bernard</v>
      </c>
      <c r="D3047">
        <v>0</v>
      </c>
    </row>
    <row r="3048" spans="1:4" x14ac:dyDescent="0.2">
      <c r="A3048" t="str">
        <v>Fairmont</v>
      </c>
      <c r="B3048">
        <v>0</v>
      </c>
      <c r="C3048" t="str">
        <v>M.Wilson</v>
      </c>
      <c r="D3048">
        <v>0</v>
      </c>
    </row>
    <row r="3049" spans="1:4" x14ac:dyDescent="0.2">
      <c r="A3049" t="str">
        <v>Frostburg</v>
      </c>
      <c r="B3049">
        <v>1</v>
      </c>
      <c r="C3049" t="str">
        <v>G.Nelson</v>
      </c>
      <c r="D3049">
        <v>0</v>
      </c>
    </row>
    <row r="3050" spans="1:4" x14ac:dyDescent="0.2">
      <c r="A3050" t="str">
        <v>Frostburg</v>
      </c>
      <c r="B3050">
        <v>2</v>
      </c>
      <c r="C3050" t="str">
        <v>K.Piconi</v>
      </c>
      <c r="D3050">
        <v>0</v>
      </c>
    </row>
    <row r="3051" spans="1:4" x14ac:dyDescent="0.2">
      <c r="A3051" t="str">
        <v>Frostburg</v>
      </c>
      <c r="B3051">
        <v>3</v>
      </c>
      <c r="C3051" t="str">
        <v>A.Miller</v>
      </c>
      <c r="D3051">
        <v>0</v>
      </c>
    </row>
    <row r="3052" spans="1:4" x14ac:dyDescent="0.2">
      <c r="A3052" t="str">
        <v>Frostburg</v>
      </c>
      <c r="B3052">
        <v>4</v>
      </c>
      <c r="C3052" t="str">
        <v>O.Stetler</v>
      </c>
      <c r="D3052">
        <v>0</v>
      </c>
    </row>
    <row r="3053" spans="1:4" x14ac:dyDescent="0.2">
      <c r="A3053" t="str">
        <v>Frostburg</v>
      </c>
      <c r="B3053">
        <v>5</v>
      </c>
      <c r="C3053" t="str">
        <v>B.Russo</v>
      </c>
      <c r="D3053">
        <v>0</v>
      </c>
    </row>
    <row r="3054" spans="1:4" x14ac:dyDescent="0.2">
      <c r="A3054" t="str">
        <v>Frostburg</v>
      </c>
      <c r="B3054">
        <v>6</v>
      </c>
      <c r="C3054" t="str">
        <v>I.Donaldson</v>
      </c>
      <c r="D3054">
        <v>0</v>
      </c>
    </row>
    <row r="3055" spans="1:4" x14ac:dyDescent="0.2">
      <c r="A3055" t="str">
        <v>Frostburg</v>
      </c>
      <c r="B3055">
        <v>0</v>
      </c>
      <c r="C3055" t="str">
        <v>M.Gross</v>
      </c>
      <c r="D3055">
        <v>0</v>
      </c>
    </row>
    <row r="3056" spans="1:4" x14ac:dyDescent="0.2">
      <c r="A3056" t="str">
        <v>Frostburg</v>
      </c>
      <c r="B3056">
        <v>7</v>
      </c>
      <c r="C3056" t="str">
        <v>A.Myers</v>
      </c>
      <c r="D3056">
        <v>0</v>
      </c>
    </row>
    <row r="3057" spans="1:4" x14ac:dyDescent="0.2">
      <c r="A3057" t="str">
        <v>Frostburg</v>
      </c>
      <c r="B3057">
        <v>8</v>
      </c>
      <c r="C3057" t="str">
        <v>S.Haller</v>
      </c>
      <c r="D3057">
        <v>0</v>
      </c>
    </row>
    <row r="3058" spans="1:4" x14ac:dyDescent="0.2">
      <c r="A3058" t="str">
        <v>Frostburg</v>
      </c>
      <c r="B3058">
        <v>9</v>
      </c>
      <c r="C3058" t="str">
        <v>M.Monahan</v>
      </c>
      <c r="D3058">
        <v>0</v>
      </c>
    </row>
    <row r="3059" spans="1:4" x14ac:dyDescent="0.2">
      <c r="A3059" t="str">
        <v>Frostburg</v>
      </c>
      <c r="B3059">
        <v>9</v>
      </c>
      <c r="C3059" t="str">
        <v>Z.Marinello</v>
      </c>
      <c r="D3059">
        <v>0</v>
      </c>
    </row>
    <row r="3060" spans="1:4" x14ac:dyDescent="0.2">
      <c r="A3060" t="str">
        <v>Frostburg</v>
      </c>
      <c r="B3060">
        <v>0</v>
      </c>
      <c r="C3060" t="str">
        <v>I.Dietrich</v>
      </c>
      <c r="D3060">
        <v>0</v>
      </c>
    </row>
    <row r="3061" spans="1:4" x14ac:dyDescent="0.2">
      <c r="A3061" t="str">
        <v>Frostburg</v>
      </c>
      <c r="B3061">
        <v>0</v>
      </c>
      <c r="C3061" t="str">
        <v>S.Magee</v>
      </c>
      <c r="D3061">
        <v>0</v>
      </c>
    </row>
    <row r="3062" spans="1:4" x14ac:dyDescent="0.2">
      <c r="A3062" t="str">
        <v>Glenville</v>
      </c>
      <c r="B3062">
        <v>1</v>
      </c>
      <c r="C3062" t="str">
        <v>S.McDaniels</v>
      </c>
      <c r="D3062">
        <v>0</v>
      </c>
    </row>
    <row r="3063" spans="1:4" x14ac:dyDescent="0.2">
      <c r="A3063" t="str">
        <v>Glenville</v>
      </c>
      <c r="B3063">
        <v>1</v>
      </c>
      <c r="C3063" t="str">
        <v>M.Duvall</v>
      </c>
      <c r="D3063">
        <v>0</v>
      </c>
    </row>
    <row r="3064" spans="1:4" x14ac:dyDescent="0.2">
      <c r="A3064" t="str">
        <v>Glenville</v>
      </c>
      <c r="B3064">
        <v>2</v>
      </c>
      <c r="C3064" t="str">
        <v>Z.Seda</v>
      </c>
      <c r="D3064">
        <v>0</v>
      </c>
    </row>
    <row r="3065" spans="1:4" x14ac:dyDescent="0.2">
      <c r="A3065" t="str">
        <v>Glenville</v>
      </c>
      <c r="B3065">
        <v>2</v>
      </c>
      <c r="C3065" t="str">
        <v>K.Harper</v>
      </c>
      <c r="D3065">
        <v>0</v>
      </c>
    </row>
    <row r="3066" spans="1:4" x14ac:dyDescent="0.2">
      <c r="A3066" t="str">
        <v>Glenville</v>
      </c>
      <c r="B3066">
        <v>3</v>
      </c>
      <c r="C3066" t="str">
        <v>D.Warnick</v>
      </c>
      <c r="D3066">
        <v>0</v>
      </c>
    </row>
    <row r="3067" spans="1:4" x14ac:dyDescent="0.2">
      <c r="A3067" t="str">
        <v>Glenville</v>
      </c>
      <c r="B3067">
        <v>3</v>
      </c>
      <c r="C3067" t="str">
        <v>R.Hensel</v>
      </c>
      <c r="D3067">
        <v>0</v>
      </c>
    </row>
    <row r="3068" spans="1:4" x14ac:dyDescent="0.2">
      <c r="A3068" t="str">
        <v>Glenville</v>
      </c>
      <c r="B3068">
        <v>4</v>
      </c>
      <c r="C3068" t="str">
        <v>E.Nolan</v>
      </c>
      <c r="D3068">
        <v>0</v>
      </c>
    </row>
    <row r="3069" spans="1:4" x14ac:dyDescent="0.2">
      <c r="A3069" t="str">
        <v>Glenville</v>
      </c>
      <c r="B3069">
        <v>5</v>
      </c>
      <c r="C3069" t="str">
        <v>H.Howe</v>
      </c>
      <c r="D3069">
        <v>0</v>
      </c>
    </row>
    <row r="3070" spans="1:4" x14ac:dyDescent="0.2">
      <c r="A3070" t="str">
        <v>Glenville</v>
      </c>
      <c r="B3070">
        <v>0</v>
      </c>
      <c r="C3070" t="str">
        <v>K.Bradbury</v>
      </c>
      <c r="D3070">
        <v>0</v>
      </c>
    </row>
    <row r="3071" spans="1:4" x14ac:dyDescent="0.2">
      <c r="A3071" t="str">
        <v>Glenville</v>
      </c>
      <c r="B3071">
        <v>6</v>
      </c>
      <c r="C3071" t="str">
        <v>A.Hypes</v>
      </c>
      <c r="D3071">
        <v>0</v>
      </c>
    </row>
    <row r="3072" spans="1:4" x14ac:dyDescent="0.2">
      <c r="A3072" t="str">
        <v>Glenville</v>
      </c>
      <c r="B3072">
        <v>6</v>
      </c>
      <c r="C3072" t="str">
        <v>C.Drousias</v>
      </c>
      <c r="D3072">
        <v>0</v>
      </c>
    </row>
    <row r="3073" spans="1:4" x14ac:dyDescent="0.2">
      <c r="A3073" t="str">
        <v>Glenville</v>
      </c>
      <c r="B3073">
        <v>7</v>
      </c>
      <c r="C3073" t="str">
        <v>A.Howard</v>
      </c>
      <c r="D3073">
        <v>0</v>
      </c>
    </row>
    <row r="3074" spans="1:4" x14ac:dyDescent="0.2">
      <c r="A3074" t="str">
        <v>Glenville</v>
      </c>
      <c r="B3074">
        <v>0</v>
      </c>
      <c r="C3074" t="str">
        <v>A.Hicks</v>
      </c>
      <c r="D3074">
        <v>0</v>
      </c>
    </row>
    <row r="3075" spans="1:4" x14ac:dyDescent="0.2">
      <c r="A3075" t="str">
        <v>Glenville</v>
      </c>
      <c r="B3075">
        <v>8</v>
      </c>
      <c r="C3075" t="str">
        <v>E.McLean</v>
      </c>
      <c r="D3075">
        <v>0</v>
      </c>
    </row>
    <row r="3076" spans="1:4" x14ac:dyDescent="0.2">
      <c r="A3076" t="str">
        <v>Glenville</v>
      </c>
      <c r="B3076">
        <v>9</v>
      </c>
      <c r="C3076" t="str">
        <v>L.Burns</v>
      </c>
      <c r="D3076">
        <v>0</v>
      </c>
    </row>
    <row r="3077" spans="1:4" x14ac:dyDescent="0.2">
      <c r="A3077" t="str">
        <v>Glenville</v>
      </c>
      <c r="B3077">
        <v>9</v>
      </c>
      <c r="C3077" t="str">
        <v>A.Harward</v>
      </c>
      <c r="D3077">
        <v>0</v>
      </c>
    </row>
    <row r="3078" spans="1:4" x14ac:dyDescent="0.2">
      <c r="A3078" t="str">
        <v>Glenville</v>
      </c>
      <c r="B3078">
        <v>0</v>
      </c>
      <c r="C3078" t="str">
        <v>Ky.Burdick</v>
      </c>
      <c r="D3078">
        <v>0</v>
      </c>
    </row>
    <row r="3079" spans="1:4" x14ac:dyDescent="0.2">
      <c r="A3079" t="str">
        <v>Concord</v>
      </c>
      <c r="B3079">
        <v>1</v>
      </c>
      <c r="C3079" t="str">
        <v>K.Morgan</v>
      </c>
      <c r="D3079">
        <v>0</v>
      </c>
    </row>
    <row r="3080" spans="1:4" x14ac:dyDescent="0.2">
      <c r="A3080" t="str">
        <v>Concord</v>
      </c>
      <c r="B3080">
        <v>2</v>
      </c>
      <c r="C3080" t="str">
        <v>L.Lewis</v>
      </c>
      <c r="D3080">
        <v>0</v>
      </c>
    </row>
    <row r="3081" spans="1:4" x14ac:dyDescent="0.2">
      <c r="A3081" t="str">
        <v>Concord</v>
      </c>
      <c r="B3081">
        <v>3</v>
      </c>
      <c r="C3081" t="str">
        <v>M.Hollis</v>
      </c>
      <c r="D3081">
        <v>0</v>
      </c>
    </row>
    <row r="3082" spans="1:4" x14ac:dyDescent="0.2">
      <c r="A3082" t="str">
        <v>Concord</v>
      </c>
      <c r="B3082">
        <v>4</v>
      </c>
      <c r="C3082" t="str">
        <v>A.Giles</v>
      </c>
      <c r="D3082">
        <v>0</v>
      </c>
    </row>
    <row r="3083" spans="1:4" x14ac:dyDescent="0.2">
      <c r="A3083" t="str">
        <v>Concord</v>
      </c>
      <c r="B3083">
        <v>5</v>
      </c>
      <c r="C3083" t="str">
        <v>K.McCord</v>
      </c>
      <c r="D3083">
        <v>0</v>
      </c>
    </row>
    <row r="3084" spans="1:4" x14ac:dyDescent="0.2">
      <c r="A3084" t="str">
        <v>Concord</v>
      </c>
      <c r="B3084">
        <v>6</v>
      </c>
      <c r="C3084" t="str">
        <v>J.Ervin</v>
      </c>
      <c r="D3084">
        <v>0</v>
      </c>
    </row>
    <row r="3085" spans="1:4" x14ac:dyDescent="0.2">
      <c r="A3085" t="str">
        <v>Concord</v>
      </c>
      <c r="B3085">
        <v>7</v>
      </c>
      <c r="C3085" t="str">
        <v>M.Gleason</v>
      </c>
      <c r="D3085">
        <v>0</v>
      </c>
    </row>
    <row r="3086" spans="1:4" x14ac:dyDescent="0.2">
      <c r="A3086" t="str">
        <v>Concord</v>
      </c>
      <c r="B3086">
        <v>8</v>
      </c>
      <c r="C3086" t="str">
        <v>K.Sholter</v>
      </c>
      <c r="D3086">
        <v>0</v>
      </c>
    </row>
    <row r="3087" spans="1:4" x14ac:dyDescent="0.2">
      <c r="A3087" t="str">
        <v>Concord</v>
      </c>
      <c r="B3087">
        <v>9</v>
      </c>
      <c r="C3087" t="str">
        <v>H.Niten</v>
      </c>
      <c r="D3087">
        <v>0</v>
      </c>
    </row>
    <row r="3088" spans="1:4" x14ac:dyDescent="0.2">
      <c r="A3088" t="str">
        <v>Concord</v>
      </c>
      <c r="B3088">
        <v>0</v>
      </c>
      <c r="C3088" t="str">
        <v>G.Dodson</v>
      </c>
      <c r="D3088">
        <v>0</v>
      </c>
    </row>
    <row r="3089" spans="1:4" x14ac:dyDescent="0.2">
      <c r="A3089" t="str">
        <v>Concord</v>
      </c>
      <c r="B3089">
        <v>0</v>
      </c>
      <c r="C3089" t="str">
        <v>B.Jamerson</v>
      </c>
      <c r="D3089">
        <v>0</v>
      </c>
    </row>
    <row r="3090" spans="1:4" x14ac:dyDescent="0.2">
      <c r="A3090" t="str">
        <v>Wheeling</v>
      </c>
      <c r="B3090">
        <v>1</v>
      </c>
      <c r="C3090" t="str">
        <v>M.Harrison</v>
      </c>
      <c r="D3090">
        <v>0</v>
      </c>
    </row>
    <row r="3091" spans="1:4" x14ac:dyDescent="0.2">
      <c r="A3091" t="str">
        <v>Wheeling</v>
      </c>
      <c r="B3091">
        <v>2</v>
      </c>
      <c r="C3091" t="str">
        <v>A.Kresak</v>
      </c>
      <c r="D3091">
        <v>0</v>
      </c>
    </row>
    <row r="3092" spans="1:4" x14ac:dyDescent="0.2">
      <c r="A3092" t="str">
        <v>Wheeling</v>
      </c>
      <c r="B3092">
        <v>3</v>
      </c>
      <c r="C3092" t="str">
        <v>M.Burns</v>
      </c>
      <c r="D3092">
        <v>0</v>
      </c>
    </row>
    <row r="3093" spans="1:4" x14ac:dyDescent="0.2">
      <c r="A3093" t="str">
        <v>Wheeling</v>
      </c>
      <c r="B3093">
        <v>0</v>
      </c>
      <c r="C3093" t="str">
        <v>H.Rainer</v>
      </c>
      <c r="D3093">
        <v>0</v>
      </c>
    </row>
    <row r="3094" spans="1:4" x14ac:dyDescent="0.2">
      <c r="A3094" t="str">
        <v>Wheeling</v>
      </c>
      <c r="B3094">
        <v>4</v>
      </c>
      <c r="C3094" t="str">
        <v>T.Taufahema</v>
      </c>
      <c r="D3094">
        <v>0</v>
      </c>
    </row>
    <row r="3095" spans="1:4" x14ac:dyDescent="0.2">
      <c r="A3095" t="str">
        <v>Wheeling</v>
      </c>
      <c r="B3095">
        <v>4</v>
      </c>
      <c r="C3095" t="str">
        <v>B.Sanders</v>
      </c>
      <c r="D3095">
        <v>0</v>
      </c>
    </row>
    <row r="3096" spans="1:4" x14ac:dyDescent="0.2">
      <c r="A3096" t="str">
        <v>Wheeling</v>
      </c>
      <c r="B3096">
        <v>0</v>
      </c>
      <c r="C3096" t="str">
        <v>R.Casassa</v>
      </c>
      <c r="D3096">
        <v>0</v>
      </c>
    </row>
    <row r="3097" spans="1:4" x14ac:dyDescent="0.2">
      <c r="A3097" t="str">
        <v>Wheeling</v>
      </c>
      <c r="B3097">
        <v>5</v>
      </c>
      <c r="C3097" t="str">
        <v>M.Clark</v>
      </c>
      <c r="D3097">
        <v>0</v>
      </c>
    </row>
    <row r="3098" spans="1:4" x14ac:dyDescent="0.2">
      <c r="A3098" t="str">
        <v>Wheeling</v>
      </c>
      <c r="B3098">
        <v>6</v>
      </c>
      <c r="C3098" t="str">
        <v>E.Troxel</v>
      </c>
      <c r="D3098">
        <v>0</v>
      </c>
    </row>
    <row r="3099" spans="1:4" x14ac:dyDescent="0.2">
      <c r="A3099" t="str">
        <v>Wheeling</v>
      </c>
      <c r="B3099">
        <v>7</v>
      </c>
      <c r="C3099" t="str">
        <v>G.Mummery</v>
      </c>
      <c r="D3099">
        <v>0</v>
      </c>
    </row>
    <row r="3100" spans="1:4" x14ac:dyDescent="0.2">
      <c r="A3100" t="str">
        <v>Wheeling</v>
      </c>
      <c r="B3100">
        <v>8</v>
      </c>
      <c r="C3100" t="str">
        <v>K.Shields</v>
      </c>
      <c r="D3100">
        <v>0</v>
      </c>
    </row>
    <row r="3101" spans="1:4" x14ac:dyDescent="0.2">
      <c r="A3101" t="str">
        <v>Wheeling</v>
      </c>
      <c r="B3101">
        <v>8</v>
      </c>
      <c r="C3101" t="str">
        <v>P.Villarreal</v>
      </c>
      <c r="D3101">
        <v>0</v>
      </c>
    </row>
    <row r="3102" spans="1:4" x14ac:dyDescent="0.2">
      <c r="A3102" t="str">
        <v>Wheeling</v>
      </c>
      <c r="B3102">
        <v>9</v>
      </c>
      <c r="C3102" t="str">
        <v>K.Warrix</v>
      </c>
      <c r="D3102">
        <v>0</v>
      </c>
    </row>
    <row r="3103" spans="1:4" x14ac:dyDescent="0.2">
      <c r="A3103" t="str">
        <v>Wheeling</v>
      </c>
      <c r="B3103">
        <v>9</v>
      </c>
      <c r="C3103" t="str">
        <v>T.Walsh</v>
      </c>
      <c r="D3103">
        <v>0</v>
      </c>
    </row>
    <row r="3104" spans="1:4" x14ac:dyDescent="0.2">
      <c r="A3104" t="str">
        <v>Wheeling</v>
      </c>
      <c r="B3104">
        <v>0</v>
      </c>
      <c r="C3104" t="str">
        <v>M.Holp</v>
      </c>
      <c r="D3104">
        <v>0</v>
      </c>
    </row>
    <row r="3105" spans="1:4" x14ac:dyDescent="0.2">
      <c r="A3105" t="str">
        <v>West Lib</v>
      </c>
      <c r="B3105">
        <v>1</v>
      </c>
      <c r="C3105" t="str">
        <v>P.Tucker</v>
      </c>
      <c r="D3105">
        <v>0</v>
      </c>
    </row>
    <row r="3106" spans="1:4" x14ac:dyDescent="0.2">
      <c r="A3106" t="str">
        <v>West Lib</v>
      </c>
      <c r="B3106">
        <v>2</v>
      </c>
      <c r="C3106" t="str">
        <v>S.Simon</v>
      </c>
      <c r="D3106">
        <v>0</v>
      </c>
    </row>
    <row r="3107" spans="1:4" x14ac:dyDescent="0.2">
      <c r="A3107" t="str">
        <v>West Lib</v>
      </c>
      <c r="B3107">
        <v>3</v>
      </c>
      <c r="C3107" t="str">
        <v>J.Conrad</v>
      </c>
      <c r="D3107">
        <v>0</v>
      </c>
    </row>
    <row r="3108" spans="1:4" x14ac:dyDescent="0.2">
      <c r="A3108" t="str">
        <v>West Lib</v>
      </c>
      <c r="B3108">
        <v>4</v>
      </c>
      <c r="C3108" t="str">
        <v>R.Mangold</v>
      </c>
      <c r="D3108">
        <v>0</v>
      </c>
    </row>
    <row r="3109" spans="1:4" x14ac:dyDescent="0.2">
      <c r="A3109" t="str">
        <v>West Lib</v>
      </c>
      <c r="B3109">
        <v>5</v>
      </c>
      <c r="C3109" t="str">
        <v>A.Davis</v>
      </c>
      <c r="D3109">
        <v>0</v>
      </c>
    </row>
    <row r="3110" spans="1:4" x14ac:dyDescent="0.2">
      <c r="A3110" t="str">
        <v>West Lib</v>
      </c>
      <c r="B3110">
        <v>6</v>
      </c>
      <c r="C3110" t="str">
        <v>J.Morr</v>
      </c>
      <c r="D3110">
        <v>0</v>
      </c>
    </row>
    <row r="3111" spans="1:4" x14ac:dyDescent="0.2">
      <c r="A3111" t="str">
        <v>West Lib</v>
      </c>
      <c r="B3111">
        <v>7</v>
      </c>
      <c r="C3111" t="str">
        <v>I.McKee</v>
      </c>
      <c r="D3111">
        <v>0</v>
      </c>
    </row>
    <row r="3112" spans="1:4" x14ac:dyDescent="0.2">
      <c r="A3112" t="str">
        <v>West Lib</v>
      </c>
      <c r="B3112">
        <v>8</v>
      </c>
      <c r="C3112" t="str">
        <v>K.Pettit</v>
      </c>
      <c r="D3112">
        <v>0</v>
      </c>
    </row>
    <row r="3113" spans="1:4" x14ac:dyDescent="0.2">
      <c r="A3113" t="str">
        <v>West Lib</v>
      </c>
      <c r="B3113">
        <v>0</v>
      </c>
      <c r="C3113" t="str">
        <v>A.Tapman</v>
      </c>
      <c r="D3113">
        <v>0</v>
      </c>
    </row>
    <row r="3114" spans="1:4" x14ac:dyDescent="0.2">
      <c r="A3114" t="str">
        <v>West Lib</v>
      </c>
      <c r="B3114">
        <v>9</v>
      </c>
      <c r="C3114" t="str">
        <v>S.Harris</v>
      </c>
      <c r="D3114">
        <v>0</v>
      </c>
    </row>
    <row r="3115" spans="1:4" x14ac:dyDescent="0.2">
      <c r="A3115" t="str">
        <v>West Lib</v>
      </c>
      <c r="B3115">
        <v>0</v>
      </c>
      <c r="C3115" t="str">
        <v>F.Randolph</v>
      </c>
      <c r="D3115">
        <v>0</v>
      </c>
    </row>
    <row r="3116" spans="1:4" x14ac:dyDescent="0.2">
      <c r="A3116" t="str">
        <v>D&amp;E</v>
      </c>
      <c r="B3116">
        <v>1</v>
      </c>
      <c r="C3116" t="str">
        <v>A.Belcher</v>
      </c>
      <c r="D3116">
        <v>1</v>
      </c>
    </row>
    <row r="3117" spans="1:4" x14ac:dyDescent="0.2">
      <c r="A3117" t="str">
        <v>D&amp;E</v>
      </c>
      <c r="B3117">
        <v>2</v>
      </c>
      <c r="C3117" t="str">
        <v>T.Fleming</v>
      </c>
      <c r="D3117">
        <v>1</v>
      </c>
    </row>
    <row r="3118" spans="1:4" x14ac:dyDescent="0.2">
      <c r="A3118" t="str">
        <v>D&amp;E</v>
      </c>
      <c r="B3118">
        <v>3</v>
      </c>
      <c r="C3118" t="str">
        <v>A.Zapach</v>
      </c>
      <c r="D3118">
        <v>1</v>
      </c>
    </row>
    <row r="3119" spans="1:4" x14ac:dyDescent="0.2">
      <c r="A3119" t="str">
        <v>D&amp;E</v>
      </c>
      <c r="B3119">
        <v>4</v>
      </c>
      <c r="C3119" t="str">
        <v>S.Jarvis</v>
      </c>
      <c r="D3119">
        <v>1</v>
      </c>
    </row>
    <row r="3120" spans="1:4" x14ac:dyDescent="0.2">
      <c r="A3120" t="str">
        <v>D&amp;E</v>
      </c>
      <c r="B3120">
        <v>5</v>
      </c>
      <c r="C3120" t="str">
        <v>L.Ruiz-Rubio</v>
      </c>
      <c r="D3120">
        <v>1</v>
      </c>
    </row>
    <row r="3121" spans="1:4" x14ac:dyDescent="0.2">
      <c r="A3121" t="str">
        <v>D&amp;E</v>
      </c>
      <c r="B3121">
        <v>0</v>
      </c>
      <c r="C3121" t="str">
        <v>I.Thomas</v>
      </c>
      <c r="D3121">
        <v>1</v>
      </c>
    </row>
    <row r="3122" spans="1:4" x14ac:dyDescent="0.2">
      <c r="A3122" t="str">
        <v>D&amp;E</v>
      </c>
      <c r="B3122">
        <v>6</v>
      </c>
      <c r="C3122" t="str">
        <v>A.Higgins</v>
      </c>
      <c r="D3122">
        <v>1</v>
      </c>
    </row>
    <row r="3123" spans="1:4" x14ac:dyDescent="0.2">
      <c r="A3123" t="str">
        <v>D&amp;E</v>
      </c>
      <c r="B3123">
        <v>0</v>
      </c>
      <c r="C3123" t="str">
        <v>C.Dobbs</v>
      </c>
      <c r="D3123">
        <v>1</v>
      </c>
    </row>
    <row r="3124" spans="1:4" x14ac:dyDescent="0.2">
      <c r="A3124" t="str">
        <v>D&amp;E</v>
      </c>
      <c r="B3124">
        <v>7</v>
      </c>
      <c r="C3124" t="str">
        <v>M.Smith</v>
      </c>
      <c r="D3124">
        <v>1</v>
      </c>
    </row>
    <row r="3125" spans="1:4" x14ac:dyDescent="0.2">
      <c r="A3125" t="str">
        <v>D&amp;E</v>
      </c>
      <c r="B3125">
        <v>8</v>
      </c>
      <c r="C3125" t="str">
        <v>F.Heater</v>
      </c>
      <c r="D3125">
        <v>1</v>
      </c>
    </row>
    <row r="3126" spans="1:4" x14ac:dyDescent="0.2">
      <c r="A3126" t="str">
        <v>D&amp;E</v>
      </c>
      <c r="B3126">
        <v>9</v>
      </c>
      <c r="C3126" t="str">
        <v>A.Haynes</v>
      </c>
      <c r="D3126">
        <v>1</v>
      </c>
    </row>
    <row r="3127" spans="1:4" x14ac:dyDescent="0.2">
      <c r="A3127" t="str">
        <v>D&amp;E</v>
      </c>
      <c r="B3127">
        <v>9</v>
      </c>
      <c r="C3127" t="str">
        <v>C.Warfield</v>
      </c>
      <c r="D3127">
        <v>1</v>
      </c>
    </row>
    <row r="3128" spans="1:4" x14ac:dyDescent="0.2">
      <c r="A3128" t="str">
        <v>D&amp;E</v>
      </c>
      <c r="B3128">
        <v>9</v>
      </c>
      <c r="C3128" t="str">
        <v>M.McDaniel</v>
      </c>
      <c r="D3128">
        <v>1</v>
      </c>
    </row>
    <row r="3129" spans="1:4" x14ac:dyDescent="0.2">
      <c r="A3129" t="str">
        <v>D&amp;E</v>
      </c>
      <c r="B3129">
        <v>0</v>
      </c>
      <c r="C3129" t="str">
        <v>K.Tellings</v>
      </c>
      <c r="D3129">
        <v>1</v>
      </c>
    </row>
    <row r="3130" spans="1:4" x14ac:dyDescent="0.2">
      <c r="A3130" t="str">
        <v>D&amp;E</v>
      </c>
      <c r="B3130">
        <v>0</v>
      </c>
      <c r="C3130" t="str">
        <v>S.Kneeland</v>
      </c>
      <c r="D3130">
        <v>1</v>
      </c>
    </row>
    <row r="3131" spans="1:4" x14ac:dyDescent="0.2">
      <c r="A3131" t="str">
        <v>WVWC</v>
      </c>
      <c r="B3131">
        <v>1</v>
      </c>
      <c r="C3131" t="str">
        <v>J.Riley</v>
      </c>
      <c r="D3131">
        <v>1</v>
      </c>
    </row>
    <row r="3132" spans="1:4" x14ac:dyDescent="0.2">
      <c r="A3132" t="str">
        <v>WVWC</v>
      </c>
      <c r="B3132">
        <v>2</v>
      </c>
      <c r="C3132" t="str">
        <v>L.Hague</v>
      </c>
      <c r="D3132">
        <v>1</v>
      </c>
    </row>
    <row r="3133" spans="1:4" x14ac:dyDescent="0.2">
      <c r="A3133" t="str">
        <v>WVWC</v>
      </c>
      <c r="B3133">
        <v>3</v>
      </c>
      <c r="C3133" t="str">
        <v>J.Fix</v>
      </c>
      <c r="D3133">
        <v>1</v>
      </c>
    </row>
    <row r="3134" spans="1:4" x14ac:dyDescent="0.2">
      <c r="A3134" t="str">
        <v>WVWC</v>
      </c>
      <c r="B3134">
        <v>4</v>
      </c>
      <c r="C3134" t="str">
        <v>R.Winn</v>
      </c>
      <c r="D3134">
        <v>1</v>
      </c>
    </row>
    <row r="3135" spans="1:4" x14ac:dyDescent="0.2">
      <c r="A3135" t="str">
        <v>WVWC</v>
      </c>
      <c r="B3135">
        <v>0</v>
      </c>
      <c r="C3135" t="str">
        <v>K.Dean</v>
      </c>
      <c r="D3135">
        <v>1</v>
      </c>
    </row>
    <row r="3136" spans="1:4" x14ac:dyDescent="0.2">
      <c r="A3136" t="str">
        <v>WVWC</v>
      </c>
      <c r="B3136">
        <v>5</v>
      </c>
      <c r="C3136" t="str">
        <v>G.Arnold</v>
      </c>
      <c r="D3136">
        <v>1</v>
      </c>
    </row>
    <row r="3137" spans="1:4" x14ac:dyDescent="0.2">
      <c r="A3137" t="str">
        <v>WVWC</v>
      </c>
      <c r="B3137">
        <v>6</v>
      </c>
      <c r="C3137" t="str">
        <v>M.Austra</v>
      </c>
      <c r="D3137">
        <v>1</v>
      </c>
    </row>
    <row r="3138" spans="1:4" x14ac:dyDescent="0.2">
      <c r="A3138" t="str">
        <v>WVWC</v>
      </c>
      <c r="B3138">
        <v>7</v>
      </c>
      <c r="C3138" t="str">
        <v>E.Putman</v>
      </c>
      <c r="D3138">
        <v>1</v>
      </c>
    </row>
    <row r="3139" spans="1:4" x14ac:dyDescent="0.2">
      <c r="A3139" t="str">
        <v>WVWC</v>
      </c>
      <c r="B3139">
        <v>0</v>
      </c>
      <c r="C3139" t="str">
        <v>G.Richardson</v>
      </c>
      <c r="D3139">
        <v>1</v>
      </c>
    </row>
    <row r="3140" spans="1:4" x14ac:dyDescent="0.2">
      <c r="A3140" t="str">
        <v>WVWC</v>
      </c>
      <c r="B3140">
        <v>8</v>
      </c>
      <c r="C3140" t="str">
        <v>S.Lowen</v>
      </c>
      <c r="D3140">
        <v>1</v>
      </c>
    </row>
    <row r="3141" spans="1:4" x14ac:dyDescent="0.2">
      <c r="A3141" t="str">
        <v>WVWC</v>
      </c>
      <c r="B3141">
        <v>9</v>
      </c>
      <c r="C3141" t="str">
        <v>T.Nowicki</v>
      </c>
      <c r="D3141">
        <v>1</v>
      </c>
    </row>
    <row r="3142" spans="1:4" x14ac:dyDescent="0.2">
      <c r="A3142" t="str">
        <v>WVWC</v>
      </c>
      <c r="B3142">
        <v>9</v>
      </c>
      <c r="C3142" t="str">
        <v>E.Fournier</v>
      </c>
      <c r="D3142">
        <v>1</v>
      </c>
    </row>
    <row r="3143" spans="1:4" x14ac:dyDescent="0.2">
      <c r="A3143" t="str">
        <v>WVWC</v>
      </c>
      <c r="B3143">
        <v>9</v>
      </c>
      <c r="C3143" t="str">
        <v>K.Vance</v>
      </c>
      <c r="D3143">
        <v>1</v>
      </c>
    </row>
    <row r="3144" spans="1:4" x14ac:dyDescent="0.2">
      <c r="A3144" t="str">
        <v>WVWC</v>
      </c>
      <c r="B3144">
        <v>0</v>
      </c>
      <c r="C3144" t="str">
        <v>M.O'Brien</v>
      </c>
      <c r="D3144">
        <v>1</v>
      </c>
    </row>
    <row r="3145" spans="1:4" x14ac:dyDescent="0.2">
      <c r="A3145" t="str">
        <v>WVWC</v>
      </c>
      <c r="B3145">
        <v>0</v>
      </c>
      <c r="C3145" t="str">
        <v>A.Orille</v>
      </c>
      <c r="D3145">
        <v>1</v>
      </c>
    </row>
    <row r="3146" spans="1:4" x14ac:dyDescent="0.2">
      <c r="A3146" t="str">
        <v>Glenville</v>
      </c>
      <c r="B3146">
        <v>1</v>
      </c>
      <c r="C3146" t="str">
        <v>S.McDaniels</v>
      </c>
      <c r="D3146">
        <v>1</v>
      </c>
    </row>
    <row r="3147" spans="1:4" x14ac:dyDescent="0.2">
      <c r="A3147" t="str">
        <v>Glenville</v>
      </c>
      <c r="B3147">
        <v>0</v>
      </c>
      <c r="C3147" t="str">
        <v>R.Hensel</v>
      </c>
      <c r="D3147">
        <v>1</v>
      </c>
    </row>
    <row r="3148" spans="1:4" x14ac:dyDescent="0.2">
      <c r="A3148" t="str">
        <v>Glenville</v>
      </c>
      <c r="B3148">
        <v>2</v>
      </c>
      <c r="C3148" t="str">
        <v>Z.Seda</v>
      </c>
      <c r="D3148">
        <v>1</v>
      </c>
    </row>
    <row r="3149" spans="1:4" x14ac:dyDescent="0.2">
      <c r="A3149" t="str">
        <v>Glenville</v>
      </c>
      <c r="B3149">
        <v>3</v>
      </c>
      <c r="C3149" t="str">
        <v>D.Warnick</v>
      </c>
      <c r="D3149">
        <v>1</v>
      </c>
    </row>
    <row r="3150" spans="1:4" x14ac:dyDescent="0.2">
      <c r="A3150" t="str">
        <v>Glenville</v>
      </c>
      <c r="B3150">
        <v>0</v>
      </c>
      <c r="C3150" t="str">
        <v>K.Bradbury</v>
      </c>
      <c r="D3150">
        <v>1</v>
      </c>
    </row>
    <row r="3151" spans="1:4" x14ac:dyDescent="0.2">
      <c r="A3151" t="str">
        <v>Glenville</v>
      </c>
      <c r="B3151">
        <v>4</v>
      </c>
      <c r="C3151" t="str">
        <v>E.Nolan</v>
      </c>
      <c r="D3151">
        <v>1</v>
      </c>
    </row>
    <row r="3152" spans="1:4" x14ac:dyDescent="0.2">
      <c r="A3152" t="str">
        <v>Glenville</v>
      </c>
      <c r="B3152">
        <v>0</v>
      </c>
      <c r="C3152" t="str">
        <v>A.Hicks</v>
      </c>
      <c r="D3152">
        <v>1</v>
      </c>
    </row>
    <row r="3153" spans="1:4" x14ac:dyDescent="0.2">
      <c r="A3153" t="str">
        <v>Glenville</v>
      </c>
      <c r="B3153">
        <v>0</v>
      </c>
      <c r="C3153" t="str">
        <v>C.Drousias</v>
      </c>
      <c r="D3153">
        <v>1</v>
      </c>
    </row>
    <row r="3154" spans="1:4" x14ac:dyDescent="0.2">
      <c r="A3154" t="str">
        <v>Glenville</v>
      </c>
      <c r="B3154">
        <v>5</v>
      </c>
      <c r="C3154" t="str">
        <v>H.Howe</v>
      </c>
      <c r="D3154">
        <v>1</v>
      </c>
    </row>
    <row r="3155" spans="1:4" x14ac:dyDescent="0.2">
      <c r="A3155" t="str">
        <v>Glenville</v>
      </c>
      <c r="B3155">
        <v>0</v>
      </c>
      <c r="C3155" t="str">
        <v>K.Harper</v>
      </c>
      <c r="D3155">
        <v>1</v>
      </c>
    </row>
    <row r="3156" spans="1:4" x14ac:dyDescent="0.2">
      <c r="A3156" t="str">
        <v>Glenville</v>
      </c>
      <c r="B3156">
        <v>6</v>
      </c>
      <c r="C3156" t="str">
        <v>A.Howard</v>
      </c>
      <c r="D3156">
        <v>1</v>
      </c>
    </row>
    <row r="3157" spans="1:4" x14ac:dyDescent="0.2">
      <c r="A3157" t="str">
        <v>Glenville</v>
      </c>
      <c r="B3157">
        <v>0</v>
      </c>
      <c r="C3157" t="str">
        <v>A.Harward</v>
      </c>
      <c r="D3157">
        <v>1</v>
      </c>
    </row>
    <row r="3158" spans="1:4" x14ac:dyDescent="0.2">
      <c r="A3158" t="str">
        <v>Glenville</v>
      </c>
      <c r="B3158">
        <v>7</v>
      </c>
      <c r="C3158" t="str">
        <v>A.Hypes</v>
      </c>
      <c r="D3158">
        <v>1</v>
      </c>
    </row>
    <row r="3159" spans="1:4" x14ac:dyDescent="0.2">
      <c r="A3159" t="str">
        <v>Glenville</v>
      </c>
      <c r="B3159">
        <v>0</v>
      </c>
      <c r="C3159" t="str">
        <v>H.Smith</v>
      </c>
      <c r="D3159">
        <v>1</v>
      </c>
    </row>
    <row r="3160" spans="1:4" x14ac:dyDescent="0.2">
      <c r="A3160" t="str">
        <v>Glenville</v>
      </c>
      <c r="B3160">
        <v>8</v>
      </c>
      <c r="C3160" t="str">
        <v>E.McLean</v>
      </c>
      <c r="D3160">
        <v>1</v>
      </c>
    </row>
    <row r="3161" spans="1:4" x14ac:dyDescent="0.2">
      <c r="A3161" t="str">
        <v>Glenville</v>
      </c>
      <c r="B3161">
        <v>0</v>
      </c>
      <c r="C3161" t="str">
        <v>M.Duvall</v>
      </c>
      <c r="D3161">
        <v>1</v>
      </c>
    </row>
    <row r="3162" spans="1:4" x14ac:dyDescent="0.2">
      <c r="A3162" t="str">
        <v>Glenville</v>
      </c>
      <c r="B3162">
        <v>9</v>
      </c>
      <c r="C3162" t="str">
        <v>L.Burns</v>
      </c>
      <c r="D3162">
        <v>1</v>
      </c>
    </row>
    <row r="3163" spans="1:4" x14ac:dyDescent="0.2">
      <c r="A3163" t="str">
        <v>Glenville</v>
      </c>
      <c r="B3163">
        <v>0</v>
      </c>
      <c r="C3163" t="str">
        <v>M.Boggess</v>
      </c>
      <c r="D3163">
        <v>1</v>
      </c>
    </row>
    <row r="3164" spans="1:4" x14ac:dyDescent="0.2">
      <c r="A3164" t="str">
        <v>Glenville</v>
      </c>
      <c r="B3164">
        <v>0</v>
      </c>
      <c r="C3164" t="str">
        <v>M.Stump</v>
      </c>
      <c r="D3164">
        <v>1</v>
      </c>
    </row>
    <row r="3165" spans="1:4" x14ac:dyDescent="0.2">
      <c r="A3165" t="str">
        <v>Concord</v>
      </c>
      <c r="B3165">
        <v>1</v>
      </c>
      <c r="C3165" t="str">
        <v>K.Morgan</v>
      </c>
      <c r="D3165">
        <v>1</v>
      </c>
    </row>
    <row r="3166" spans="1:4" x14ac:dyDescent="0.2">
      <c r="A3166" t="str">
        <v>Concord</v>
      </c>
      <c r="B3166">
        <v>2</v>
      </c>
      <c r="C3166" t="str">
        <v>L.Lewis</v>
      </c>
      <c r="D3166">
        <v>1</v>
      </c>
    </row>
    <row r="3167" spans="1:4" x14ac:dyDescent="0.2">
      <c r="A3167" t="str">
        <v>Concord</v>
      </c>
      <c r="B3167">
        <v>3</v>
      </c>
      <c r="C3167" t="str">
        <v>M.Hollis</v>
      </c>
      <c r="D3167">
        <v>1</v>
      </c>
    </row>
    <row r="3168" spans="1:4" x14ac:dyDescent="0.2">
      <c r="A3168" t="str">
        <v>Concord</v>
      </c>
      <c r="B3168">
        <v>0</v>
      </c>
      <c r="C3168" t="str">
        <v>M.Gregory</v>
      </c>
      <c r="D3168">
        <v>1</v>
      </c>
    </row>
    <row r="3169" spans="1:4" x14ac:dyDescent="0.2">
      <c r="A3169" t="str">
        <v>Concord</v>
      </c>
      <c r="B3169">
        <v>4</v>
      </c>
      <c r="C3169" t="str">
        <v>H.Niten</v>
      </c>
      <c r="D3169">
        <v>1</v>
      </c>
    </row>
    <row r="3170" spans="1:4" x14ac:dyDescent="0.2">
      <c r="A3170" t="str">
        <v>Concord</v>
      </c>
      <c r="B3170">
        <v>0</v>
      </c>
      <c r="C3170" t="str">
        <v>B.Jamerson</v>
      </c>
      <c r="D3170">
        <v>1</v>
      </c>
    </row>
    <row r="3171" spans="1:4" x14ac:dyDescent="0.2">
      <c r="A3171" t="str">
        <v>Concord</v>
      </c>
      <c r="B3171">
        <v>5</v>
      </c>
      <c r="C3171" t="str">
        <v>K.McCord</v>
      </c>
      <c r="D3171">
        <v>1</v>
      </c>
    </row>
    <row r="3172" spans="1:4" x14ac:dyDescent="0.2">
      <c r="A3172" t="str">
        <v>Concord</v>
      </c>
      <c r="B3172">
        <v>6</v>
      </c>
      <c r="C3172" t="str">
        <v>M.Gleason</v>
      </c>
      <c r="D3172">
        <v>1</v>
      </c>
    </row>
    <row r="3173" spans="1:4" x14ac:dyDescent="0.2">
      <c r="A3173" t="str">
        <v>Concord</v>
      </c>
      <c r="B3173">
        <v>7</v>
      </c>
      <c r="C3173" t="str">
        <v>A.Giles</v>
      </c>
      <c r="D3173">
        <v>1</v>
      </c>
    </row>
    <row r="3174" spans="1:4" x14ac:dyDescent="0.2">
      <c r="A3174" t="str">
        <v>Concord</v>
      </c>
      <c r="B3174">
        <v>8</v>
      </c>
      <c r="C3174" t="str">
        <v>J.Ervin</v>
      </c>
      <c r="D3174">
        <v>1</v>
      </c>
    </row>
    <row r="3175" spans="1:4" x14ac:dyDescent="0.2">
      <c r="A3175" t="str">
        <v>Concord</v>
      </c>
      <c r="B3175">
        <v>9</v>
      </c>
      <c r="C3175" t="str">
        <v>R.Hintz</v>
      </c>
      <c r="D3175">
        <v>1</v>
      </c>
    </row>
    <row r="3176" spans="1:4" x14ac:dyDescent="0.2">
      <c r="A3176" t="str">
        <v>Concord</v>
      </c>
      <c r="B3176">
        <v>0</v>
      </c>
      <c r="C3176" t="str">
        <v>G.Dodson</v>
      </c>
      <c r="D3176">
        <v>1</v>
      </c>
    </row>
    <row r="3177" spans="1:4" x14ac:dyDescent="0.2">
      <c r="A3177" t="str">
        <v>Fairmont</v>
      </c>
      <c r="B3177">
        <v>1</v>
      </c>
      <c r="C3177" t="str">
        <v>B.Hess</v>
      </c>
      <c r="D3177">
        <v>1</v>
      </c>
    </row>
    <row r="3178" spans="1:4" x14ac:dyDescent="0.2">
      <c r="A3178" t="str">
        <v>Fairmont</v>
      </c>
      <c r="B3178">
        <v>2</v>
      </c>
      <c r="C3178" t="str">
        <v>A.Townsend</v>
      </c>
      <c r="D3178">
        <v>1</v>
      </c>
    </row>
    <row r="3179" spans="1:4" x14ac:dyDescent="0.2">
      <c r="A3179" t="str">
        <v>Fairmont</v>
      </c>
      <c r="B3179">
        <v>3</v>
      </c>
      <c r="C3179" t="str">
        <v>E.Paul</v>
      </c>
      <c r="D3179">
        <v>1</v>
      </c>
    </row>
    <row r="3180" spans="1:4" x14ac:dyDescent="0.2">
      <c r="A3180" t="str">
        <v>Fairmont</v>
      </c>
      <c r="B3180">
        <v>4</v>
      </c>
      <c r="C3180" t="str">
        <v>B.Marietta</v>
      </c>
      <c r="D3180">
        <v>1</v>
      </c>
    </row>
    <row r="3181" spans="1:4" x14ac:dyDescent="0.2">
      <c r="A3181" t="str">
        <v>Fairmont</v>
      </c>
      <c r="B3181">
        <v>0</v>
      </c>
      <c r="C3181" t="str">
        <v>S.Emanuel</v>
      </c>
      <c r="D3181">
        <v>1</v>
      </c>
    </row>
    <row r="3182" spans="1:4" x14ac:dyDescent="0.2">
      <c r="A3182" t="str">
        <v>Fairmont</v>
      </c>
      <c r="B3182">
        <v>4</v>
      </c>
      <c r="C3182" t="str">
        <v>K.Thomas</v>
      </c>
      <c r="D3182">
        <v>1</v>
      </c>
    </row>
    <row r="3183" spans="1:4" x14ac:dyDescent="0.2">
      <c r="A3183" t="str">
        <v>Fairmont</v>
      </c>
      <c r="B3183">
        <v>5</v>
      </c>
      <c r="C3183" t="str">
        <v>A.Foresha</v>
      </c>
      <c r="D3183">
        <v>1</v>
      </c>
    </row>
    <row r="3184" spans="1:4" x14ac:dyDescent="0.2">
      <c r="A3184" t="str">
        <v>Fairmont</v>
      </c>
      <c r="B3184">
        <v>5</v>
      </c>
      <c r="C3184" t="str">
        <v>C.Crowder</v>
      </c>
      <c r="D3184">
        <v>1</v>
      </c>
    </row>
    <row r="3185" spans="1:4" x14ac:dyDescent="0.2">
      <c r="A3185" t="str">
        <v>Fairmont</v>
      </c>
      <c r="B3185">
        <v>6</v>
      </c>
      <c r="C3185" t="str">
        <v>J.McGill</v>
      </c>
      <c r="D3185">
        <v>1</v>
      </c>
    </row>
    <row r="3186" spans="1:4" x14ac:dyDescent="0.2">
      <c r="A3186" t="str">
        <v>Fairmont</v>
      </c>
      <c r="B3186">
        <v>7</v>
      </c>
      <c r="C3186" t="str">
        <v>P.Matteson</v>
      </c>
      <c r="D3186">
        <v>1</v>
      </c>
    </row>
    <row r="3187" spans="1:4" x14ac:dyDescent="0.2">
      <c r="A3187" t="str">
        <v>Fairmont</v>
      </c>
      <c r="B3187">
        <v>7</v>
      </c>
      <c r="C3187" t="str">
        <v>A.Nogay</v>
      </c>
      <c r="D3187">
        <v>1</v>
      </c>
    </row>
    <row r="3188" spans="1:4" x14ac:dyDescent="0.2">
      <c r="A3188" t="str">
        <v>Fairmont</v>
      </c>
      <c r="B3188">
        <v>8</v>
      </c>
      <c r="C3188" t="str">
        <v>G.Bibb</v>
      </c>
      <c r="D3188">
        <v>1</v>
      </c>
    </row>
    <row r="3189" spans="1:4" x14ac:dyDescent="0.2">
      <c r="A3189" t="str">
        <v>Fairmont</v>
      </c>
      <c r="B3189">
        <v>8</v>
      </c>
      <c r="C3189" t="str">
        <v>A.Nordling</v>
      </c>
      <c r="D3189">
        <v>1</v>
      </c>
    </row>
    <row r="3190" spans="1:4" x14ac:dyDescent="0.2">
      <c r="A3190" t="str">
        <v>Fairmont</v>
      </c>
      <c r="B3190">
        <v>8</v>
      </c>
      <c r="C3190" t="str">
        <v>L.Alsop</v>
      </c>
      <c r="D3190">
        <v>1</v>
      </c>
    </row>
    <row r="3191" spans="1:4" x14ac:dyDescent="0.2">
      <c r="A3191" t="str">
        <v>Fairmont</v>
      </c>
      <c r="B3191">
        <v>9</v>
      </c>
      <c r="C3191" t="str">
        <v>A.Keilholz</v>
      </c>
      <c r="D3191">
        <v>1</v>
      </c>
    </row>
    <row r="3192" spans="1:4" x14ac:dyDescent="0.2">
      <c r="A3192" t="str">
        <v>Fairmont</v>
      </c>
      <c r="B3192">
        <v>0</v>
      </c>
      <c r="C3192" t="str">
        <v>D.Haller</v>
      </c>
      <c r="D3192">
        <v>1</v>
      </c>
    </row>
    <row r="3193" spans="1:4" x14ac:dyDescent="0.2">
      <c r="A3193" t="str">
        <v>Fairmont</v>
      </c>
      <c r="B3193">
        <v>0</v>
      </c>
      <c r="C3193" t="str">
        <v>C.Morey</v>
      </c>
      <c r="D3193">
        <v>1</v>
      </c>
    </row>
    <row r="3194" spans="1:4" x14ac:dyDescent="0.2">
      <c r="A3194" t="str">
        <v>Frostburg</v>
      </c>
      <c r="B3194">
        <v>1</v>
      </c>
      <c r="C3194" t="str">
        <v>G.Nelson</v>
      </c>
      <c r="D3194">
        <v>1</v>
      </c>
    </row>
    <row r="3195" spans="1:4" x14ac:dyDescent="0.2">
      <c r="A3195" t="str">
        <v>Frostburg</v>
      </c>
      <c r="B3195">
        <v>2</v>
      </c>
      <c r="C3195" t="str">
        <v>K.Piconi</v>
      </c>
      <c r="D3195">
        <v>1</v>
      </c>
    </row>
    <row r="3196" spans="1:4" x14ac:dyDescent="0.2">
      <c r="A3196" t="str">
        <v>Frostburg</v>
      </c>
      <c r="B3196">
        <v>3</v>
      </c>
      <c r="C3196" t="str">
        <v>A.Miller</v>
      </c>
      <c r="D3196">
        <v>1</v>
      </c>
    </row>
    <row r="3197" spans="1:4" x14ac:dyDescent="0.2">
      <c r="A3197" t="str">
        <v>Frostburg</v>
      </c>
      <c r="B3197">
        <v>4</v>
      </c>
      <c r="C3197" t="str">
        <v>O.Stetler</v>
      </c>
      <c r="D3197">
        <v>1</v>
      </c>
    </row>
    <row r="3198" spans="1:4" x14ac:dyDescent="0.2">
      <c r="A3198" t="str">
        <v>Frostburg</v>
      </c>
      <c r="B3198">
        <v>5</v>
      </c>
      <c r="C3198" t="str">
        <v>B.Russo</v>
      </c>
      <c r="D3198">
        <v>1</v>
      </c>
    </row>
    <row r="3199" spans="1:4" x14ac:dyDescent="0.2">
      <c r="A3199" t="str">
        <v>Frostburg</v>
      </c>
      <c r="B3199">
        <v>6</v>
      </c>
      <c r="C3199" t="str">
        <v>A.Myers</v>
      </c>
      <c r="D3199">
        <v>1</v>
      </c>
    </row>
    <row r="3200" spans="1:4" x14ac:dyDescent="0.2">
      <c r="A3200" t="str">
        <v>Frostburg</v>
      </c>
      <c r="B3200">
        <v>7</v>
      </c>
      <c r="C3200" t="str">
        <v>S.Haller</v>
      </c>
      <c r="D3200">
        <v>1</v>
      </c>
    </row>
    <row r="3201" spans="1:4" x14ac:dyDescent="0.2">
      <c r="A3201" t="str">
        <v>Frostburg</v>
      </c>
      <c r="B3201">
        <v>8</v>
      </c>
      <c r="C3201" t="str">
        <v>Z.Marinello</v>
      </c>
      <c r="D3201">
        <v>1</v>
      </c>
    </row>
    <row r="3202" spans="1:4" x14ac:dyDescent="0.2">
      <c r="A3202" t="str">
        <v>Frostburg</v>
      </c>
      <c r="B3202">
        <v>0</v>
      </c>
      <c r="C3202" t="str">
        <v>R.Durnall</v>
      </c>
      <c r="D3202">
        <v>1</v>
      </c>
    </row>
    <row r="3203" spans="1:4" x14ac:dyDescent="0.2">
      <c r="A3203" t="str">
        <v>Frostburg</v>
      </c>
      <c r="B3203">
        <v>9</v>
      </c>
      <c r="C3203" t="str">
        <v>S.Magee</v>
      </c>
      <c r="D3203">
        <v>1</v>
      </c>
    </row>
    <row r="3204" spans="1:4" x14ac:dyDescent="0.2">
      <c r="A3204" t="str">
        <v>Frostburg</v>
      </c>
      <c r="B3204">
        <v>0</v>
      </c>
      <c r="C3204" t="str">
        <v>I.Donaldson</v>
      </c>
      <c r="D3204">
        <v>1</v>
      </c>
    </row>
    <row r="3205" spans="1:4" x14ac:dyDescent="0.2">
      <c r="A3205" t="str">
        <v>Wheeling</v>
      </c>
      <c r="B3205">
        <v>1</v>
      </c>
      <c r="C3205" t="str">
        <v>M.Harrison</v>
      </c>
      <c r="D3205">
        <v>1</v>
      </c>
    </row>
    <row r="3206" spans="1:4" x14ac:dyDescent="0.2">
      <c r="A3206" t="str">
        <v>Wheeling</v>
      </c>
      <c r="B3206">
        <v>2</v>
      </c>
      <c r="C3206" t="str">
        <v>A.Kresak</v>
      </c>
      <c r="D3206">
        <v>1</v>
      </c>
    </row>
    <row r="3207" spans="1:4" x14ac:dyDescent="0.2">
      <c r="A3207" t="str">
        <v>Wheeling</v>
      </c>
      <c r="B3207">
        <v>3</v>
      </c>
      <c r="C3207" t="str">
        <v>M.Burns</v>
      </c>
      <c r="D3207">
        <v>1</v>
      </c>
    </row>
    <row r="3208" spans="1:4" x14ac:dyDescent="0.2">
      <c r="A3208" t="str">
        <v>Wheeling</v>
      </c>
      <c r="B3208">
        <v>4</v>
      </c>
      <c r="C3208" t="str">
        <v>M.Clark</v>
      </c>
      <c r="D3208">
        <v>1</v>
      </c>
    </row>
    <row r="3209" spans="1:4" x14ac:dyDescent="0.2">
      <c r="A3209" t="str">
        <v>Wheeling</v>
      </c>
      <c r="B3209">
        <v>5</v>
      </c>
      <c r="C3209" t="str">
        <v>E.Troxel</v>
      </c>
      <c r="D3209">
        <v>1</v>
      </c>
    </row>
    <row r="3210" spans="1:4" x14ac:dyDescent="0.2">
      <c r="A3210" t="str">
        <v>Wheeling</v>
      </c>
      <c r="B3210">
        <v>6</v>
      </c>
      <c r="C3210" t="str">
        <v>T.Walsh</v>
      </c>
      <c r="D3210">
        <v>1</v>
      </c>
    </row>
    <row r="3211" spans="1:4" x14ac:dyDescent="0.2">
      <c r="A3211" t="str">
        <v>Wheeling</v>
      </c>
      <c r="B3211">
        <v>7</v>
      </c>
      <c r="C3211" t="str">
        <v>P.Villarreal</v>
      </c>
      <c r="D3211">
        <v>1</v>
      </c>
    </row>
    <row r="3212" spans="1:4" x14ac:dyDescent="0.2">
      <c r="A3212" t="str">
        <v>Wheeling</v>
      </c>
      <c r="B3212">
        <v>8</v>
      </c>
      <c r="C3212" t="str">
        <v>G.Mummery</v>
      </c>
      <c r="D3212">
        <v>1</v>
      </c>
    </row>
    <row r="3213" spans="1:4" x14ac:dyDescent="0.2">
      <c r="A3213" t="str">
        <v>Wheeling</v>
      </c>
      <c r="B3213">
        <v>9</v>
      </c>
      <c r="C3213" t="str">
        <v>M.Holp</v>
      </c>
      <c r="D3213">
        <v>1</v>
      </c>
    </row>
    <row r="3214" spans="1:4" x14ac:dyDescent="0.2">
      <c r="A3214" t="str">
        <v>Wheeling</v>
      </c>
      <c r="B3214">
        <v>0</v>
      </c>
      <c r="C3214" t="str">
        <v>R.Peters</v>
      </c>
      <c r="D3214">
        <v>1</v>
      </c>
    </row>
    <row r="3215" spans="1:4" x14ac:dyDescent="0.2">
      <c r="A3215" t="str">
        <v>Wheeling</v>
      </c>
      <c r="B3215">
        <v>0</v>
      </c>
      <c r="C3215" t="str">
        <v>J.Busseri</v>
      </c>
      <c r="D3215">
        <v>1</v>
      </c>
    </row>
    <row r="3216" spans="1:4" x14ac:dyDescent="0.2">
      <c r="A3216" t="str">
        <v>West Lib</v>
      </c>
      <c r="B3216">
        <v>1</v>
      </c>
      <c r="C3216" t="str">
        <v>P.Tucker</v>
      </c>
      <c r="D3216">
        <v>1</v>
      </c>
    </row>
    <row r="3217" spans="1:4" x14ac:dyDescent="0.2">
      <c r="A3217" t="str">
        <v>West Lib</v>
      </c>
      <c r="B3217">
        <v>2</v>
      </c>
      <c r="C3217" t="str">
        <v>S.Simon</v>
      </c>
      <c r="D3217">
        <v>1</v>
      </c>
    </row>
    <row r="3218" spans="1:4" x14ac:dyDescent="0.2">
      <c r="A3218" t="str">
        <v>West Lib</v>
      </c>
      <c r="B3218">
        <v>3</v>
      </c>
      <c r="C3218" t="str">
        <v>J.Conrad</v>
      </c>
      <c r="D3218">
        <v>1</v>
      </c>
    </row>
    <row r="3219" spans="1:4" x14ac:dyDescent="0.2">
      <c r="A3219" t="str">
        <v>West Lib</v>
      </c>
      <c r="B3219">
        <v>4</v>
      </c>
      <c r="C3219" t="str">
        <v>R.Mangold</v>
      </c>
      <c r="D3219">
        <v>1</v>
      </c>
    </row>
    <row r="3220" spans="1:4" x14ac:dyDescent="0.2">
      <c r="A3220" t="str">
        <v>West Lib</v>
      </c>
      <c r="B3220">
        <v>0</v>
      </c>
      <c r="C3220" t="str">
        <v>R.Ward</v>
      </c>
      <c r="D3220">
        <v>1</v>
      </c>
    </row>
    <row r="3221" spans="1:4" x14ac:dyDescent="0.2">
      <c r="A3221" t="str">
        <v>West Lib</v>
      </c>
      <c r="B3221">
        <v>5</v>
      </c>
      <c r="C3221" t="str">
        <v>A.Davis</v>
      </c>
      <c r="D3221">
        <v>1</v>
      </c>
    </row>
    <row r="3222" spans="1:4" x14ac:dyDescent="0.2">
      <c r="A3222" t="str">
        <v>West Lib</v>
      </c>
      <c r="B3222">
        <v>6</v>
      </c>
      <c r="C3222" t="str">
        <v>J.Morr</v>
      </c>
      <c r="D3222">
        <v>1</v>
      </c>
    </row>
    <row r="3223" spans="1:4" x14ac:dyDescent="0.2">
      <c r="A3223" t="str">
        <v>West Lib</v>
      </c>
      <c r="B3223">
        <v>7</v>
      </c>
      <c r="C3223" t="str">
        <v>I.McKee</v>
      </c>
      <c r="D3223">
        <v>1</v>
      </c>
    </row>
    <row r="3224" spans="1:4" x14ac:dyDescent="0.2">
      <c r="A3224" t="str">
        <v>West Lib</v>
      </c>
      <c r="B3224">
        <v>8</v>
      </c>
      <c r="C3224" t="str">
        <v>S.Harris</v>
      </c>
      <c r="D3224">
        <v>1</v>
      </c>
    </row>
    <row r="3225" spans="1:4" x14ac:dyDescent="0.2">
      <c r="A3225" t="str">
        <v>West Lib</v>
      </c>
      <c r="B3225">
        <v>0</v>
      </c>
      <c r="C3225" t="str">
        <v>K.Harris</v>
      </c>
      <c r="D3225">
        <v>1</v>
      </c>
    </row>
    <row r="3226" spans="1:4" x14ac:dyDescent="0.2">
      <c r="A3226" t="str">
        <v>West Lib</v>
      </c>
      <c r="B3226">
        <v>9</v>
      </c>
      <c r="C3226" t="str">
        <v>D.Deitrick</v>
      </c>
      <c r="D3226">
        <v>1</v>
      </c>
    </row>
    <row r="3227" spans="1:4" x14ac:dyDescent="0.2">
      <c r="A3227" t="str">
        <v>West Lib</v>
      </c>
      <c r="B3227">
        <v>9</v>
      </c>
      <c r="C3227" t="str">
        <v>D.Homer</v>
      </c>
      <c r="D3227">
        <v>1</v>
      </c>
    </row>
    <row r="3228" spans="1:4" x14ac:dyDescent="0.2">
      <c r="A3228" t="str">
        <v>West Lib</v>
      </c>
      <c r="B3228">
        <v>0</v>
      </c>
      <c r="C3228" t="str">
        <v>C.Reece</v>
      </c>
      <c r="D3228">
        <v>1</v>
      </c>
    </row>
    <row r="3229" spans="1:4" x14ac:dyDescent="0.2">
      <c r="A3229" t="str">
        <v>UC</v>
      </c>
      <c r="B3229">
        <v>1</v>
      </c>
      <c r="C3229" t="str">
        <v>E.Zucchero</v>
      </c>
      <c r="D3229">
        <v>0</v>
      </c>
    </row>
    <row r="3230" spans="1:4" x14ac:dyDescent="0.2">
      <c r="A3230" t="str">
        <v>UC</v>
      </c>
      <c r="B3230">
        <v>2</v>
      </c>
      <c r="C3230" t="str">
        <v>T.Hodson</v>
      </c>
      <c r="D3230">
        <v>0</v>
      </c>
    </row>
    <row r="3231" spans="1:4" x14ac:dyDescent="0.2">
      <c r="A3231" t="str">
        <v>UC</v>
      </c>
      <c r="B3231">
        <v>3</v>
      </c>
      <c r="C3231" t="str">
        <v>K.Moran</v>
      </c>
      <c r="D3231">
        <v>0</v>
      </c>
    </row>
    <row r="3232" spans="1:4" x14ac:dyDescent="0.2">
      <c r="A3232" t="str">
        <v>UC</v>
      </c>
      <c r="B3232">
        <v>4</v>
      </c>
      <c r="C3232" t="str">
        <v>D.Pici</v>
      </c>
      <c r="D3232">
        <v>0</v>
      </c>
    </row>
    <row r="3233" spans="1:4" x14ac:dyDescent="0.2">
      <c r="A3233" t="str">
        <v>UC</v>
      </c>
      <c r="B3233">
        <v>5</v>
      </c>
      <c r="C3233" t="str">
        <v>E.Smith</v>
      </c>
      <c r="D3233">
        <v>0</v>
      </c>
    </row>
    <row r="3234" spans="1:4" x14ac:dyDescent="0.2">
      <c r="A3234" t="str">
        <v>UC</v>
      </c>
      <c r="B3234">
        <v>6</v>
      </c>
      <c r="C3234" t="str">
        <v>K.Serra</v>
      </c>
      <c r="D3234">
        <v>0</v>
      </c>
    </row>
    <row r="3235" spans="1:4" x14ac:dyDescent="0.2">
      <c r="A3235" t="str">
        <v>UC</v>
      </c>
      <c r="B3235">
        <v>7</v>
      </c>
      <c r="C3235" t="str">
        <v>M.Hataway</v>
      </c>
      <c r="D3235">
        <v>0</v>
      </c>
    </row>
    <row r="3236" spans="1:4" x14ac:dyDescent="0.2">
      <c r="A3236" t="str">
        <v>UC</v>
      </c>
      <c r="B3236">
        <v>7</v>
      </c>
      <c r="C3236" t="str">
        <v>C.Dunn</v>
      </c>
      <c r="D3236">
        <v>0</v>
      </c>
    </row>
    <row r="3237" spans="1:4" x14ac:dyDescent="0.2">
      <c r="A3237" t="str">
        <v>UC</v>
      </c>
      <c r="B3237">
        <v>8</v>
      </c>
      <c r="C3237" t="str">
        <v>M.Entler</v>
      </c>
      <c r="D3237">
        <v>0</v>
      </c>
    </row>
    <row r="3238" spans="1:4" x14ac:dyDescent="0.2">
      <c r="A3238" t="str">
        <v>UC</v>
      </c>
      <c r="B3238">
        <v>9</v>
      </c>
      <c r="C3238" t="str">
        <v>B.Polistina</v>
      </c>
      <c r="D3238">
        <v>0</v>
      </c>
    </row>
    <row r="3239" spans="1:4" x14ac:dyDescent="0.2">
      <c r="A3239" t="str">
        <v>UC</v>
      </c>
      <c r="B3239">
        <v>0</v>
      </c>
      <c r="C3239" t="str">
        <v>A.Mass</v>
      </c>
      <c r="D3239">
        <v>0</v>
      </c>
    </row>
    <row r="3240" spans="1:4" x14ac:dyDescent="0.2">
      <c r="A3240" t="str">
        <v>WVSU</v>
      </c>
      <c r="B3240">
        <v>1</v>
      </c>
      <c r="C3240" t="str">
        <v>K.Price</v>
      </c>
      <c r="D3240">
        <v>0</v>
      </c>
    </row>
    <row r="3241" spans="1:4" x14ac:dyDescent="0.2">
      <c r="A3241" t="str">
        <v>WVSU</v>
      </c>
      <c r="B3241">
        <v>2</v>
      </c>
      <c r="C3241" t="str">
        <v>G.Sloan-Lebron</v>
      </c>
      <c r="D3241">
        <v>0</v>
      </c>
    </row>
    <row r="3242" spans="1:4" x14ac:dyDescent="0.2">
      <c r="A3242" t="str">
        <v>WVSU</v>
      </c>
      <c r="B3242">
        <v>2</v>
      </c>
      <c r="C3242" t="str">
        <v>E.Bechtel</v>
      </c>
      <c r="D3242">
        <v>0</v>
      </c>
    </row>
    <row r="3243" spans="1:4" x14ac:dyDescent="0.2">
      <c r="A3243" t="str">
        <v>WVSU</v>
      </c>
      <c r="B3243">
        <v>3</v>
      </c>
      <c r="C3243" t="str">
        <v>A.Hall</v>
      </c>
      <c r="D3243">
        <v>0</v>
      </c>
    </row>
    <row r="3244" spans="1:4" x14ac:dyDescent="0.2">
      <c r="A3244" t="str">
        <v>WVSU</v>
      </c>
      <c r="B3244">
        <v>4</v>
      </c>
      <c r="C3244" t="str">
        <v>O.Bell</v>
      </c>
      <c r="D3244">
        <v>0</v>
      </c>
    </row>
    <row r="3245" spans="1:4" x14ac:dyDescent="0.2">
      <c r="A3245" t="str">
        <v>WVSU</v>
      </c>
      <c r="B3245">
        <v>5</v>
      </c>
      <c r="C3245" t="str">
        <v>C.Treadway</v>
      </c>
      <c r="D3245">
        <v>0</v>
      </c>
    </row>
    <row r="3246" spans="1:4" x14ac:dyDescent="0.2">
      <c r="A3246" t="str">
        <v>WVSU</v>
      </c>
      <c r="B3246">
        <v>6</v>
      </c>
      <c r="C3246" t="str">
        <v>C.Cummings</v>
      </c>
      <c r="D3246">
        <v>0</v>
      </c>
    </row>
    <row r="3247" spans="1:4" x14ac:dyDescent="0.2">
      <c r="A3247" t="str">
        <v>WVSU</v>
      </c>
      <c r="B3247">
        <v>7</v>
      </c>
      <c r="C3247" t="str">
        <v>C.Moore</v>
      </c>
      <c r="D3247">
        <v>0</v>
      </c>
    </row>
    <row r="3248" spans="1:4" x14ac:dyDescent="0.2">
      <c r="A3248" t="str">
        <v>WVSU</v>
      </c>
      <c r="B3248">
        <v>7</v>
      </c>
      <c r="C3248" t="str">
        <v>A.Contreras</v>
      </c>
      <c r="D3248">
        <v>0</v>
      </c>
    </row>
    <row r="3249" spans="1:4" x14ac:dyDescent="0.2">
      <c r="A3249" t="str">
        <v>WVSU</v>
      </c>
      <c r="B3249">
        <v>8</v>
      </c>
      <c r="C3249" t="str">
        <v>S.Shamblin</v>
      </c>
      <c r="D3249">
        <v>0</v>
      </c>
    </row>
    <row r="3250" spans="1:4" x14ac:dyDescent="0.2">
      <c r="A3250" t="str">
        <v>WVSU</v>
      </c>
      <c r="B3250">
        <v>9</v>
      </c>
      <c r="C3250" t="str">
        <v>E.Sigmon</v>
      </c>
      <c r="D3250">
        <v>0</v>
      </c>
    </row>
    <row r="3251" spans="1:4" x14ac:dyDescent="0.2">
      <c r="A3251" t="str">
        <v>WVSU</v>
      </c>
      <c r="B3251">
        <v>9</v>
      </c>
      <c r="C3251" t="str">
        <v>B.Christian</v>
      </c>
      <c r="D3251">
        <v>0</v>
      </c>
    </row>
    <row r="3252" spans="1:4" x14ac:dyDescent="0.2">
      <c r="A3252" t="str">
        <v>WVSU</v>
      </c>
      <c r="B3252">
        <v>9</v>
      </c>
      <c r="C3252" t="str">
        <v>B.Smith</v>
      </c>
      <c r="D3252">
        <v>0</v>
      </c>
    </row>
    <row r="3253" spans="1:4" x14ac:dyDescent="0.2">
      <c r="A3253" t="str">
        <v>WVSU</v>
      </c>
      <c r="B3253">
        <v>0</v>
      </c>
      <c r="C3253" t="str">
        <v>H.Sizemore</v>
      </c>
      <c r="D3253">
        <v>0</v>
      </c>
    </row>
    <row r="3254" spans="1:4" x14ac:dyDescent="0.2">
      <c r="A3254" t="str">
        <v>WVSU</v>
      </c>
      <c r="B3254">
        <v>0</v>
      </c>
      <c r="C3254" t="str">
        <v>A.Green</v>
      </c>
      <c r="D3254">
        <v>0</v>
      </c>
    </row>
    <row r="3255" spans="1:4" x14ac:dyDescent="0.2">
      <c r="A3255" t="str">
        <v>UC</v>
      </c>
      <c r="B3255">
        <v>1</v>
      </c>
      <c r="C3255" t="str">
        <v>E.Zucchero</v>
      </c>
      <c r="D3255">
        <v>1</v>
      </c>
    </row>
    <row r="3256" spans="1:4" x14ac:dyDescent="0.2">
      <c r="A3256" t="str">
        <v>UC</v>
      </c>
      <c r="B3256">
        <v>2</v>
      </c>
      <c r="C3256" t="str">
        <v>T.Hodson</v>
      </c>
      <c r="D3256">
        <v>1</v>
      </c>
    </row>
    <row r="3257" spans="1:4" x14ac:dyDescent="0.2">
      <c r="A3257" t="str">
        <v>UC</v>
      </c>
      <c r="B3257">
        <v>3</v>
      </c>
      <c r="C3257" t="str">
        <v>K.Moran</v>
      </c>
      <c r="D3257">
        <v>1</v>
      </c>
    </row>
    <row r="3258" spans="1:4" x14ac:dyDescent="0.2">
      <c r="A3258" t="str">
        <v>UC</v>
      </c>
      <c r="B3258">
        <v>4</v>
      </c>
      <c r="C3258" t="str">
        <v>D.Pici</v>
      </c>
      <c r="D3258">
        <v>1</v>
      </c>
    </row>
    <row r="3259" spans="1:4" x14ac:dyDescent="0.2">
      <c r="A3259" t="str">
        <v>UC</v>
      </c>
      <c r="B3259">
        <v>5</v>
      </c>
      <c r="C3259" t="str">
        <v>C.Dunn</v>
      </c>
      <c r="D3259">
        <v>1</v>
      </c>
    </row>
    <row r="3260" spans="1:4" x14ac:dyDescent="0.2">
      <c r="A3260" t="str">
        <v>UC</v>
      </c>
      <c r="B3260">
        <v>5</v>
      </c>
      <c r="C3260" t="str">
        <v>C.Masters</v>
      </c>
      <c r="D3260">
        <v>1</v>
      </c>
    </row>
    <row r="3261" spans="1:4" x14ac:dyDescent="0.2">
      <c r="A3261" t="str">
        <v>UC</v>
      </c>
      <c r="B3261">
        <v>0</v>
      </c>
      <c r="C3261" t="str">
        <v>A.Hurley</v>
      </c>
      <c r="D3261">
        <v>1</v>
      </c>
    </row>
    <row r="3262" spans="1:4" x14ac:dyDescent="0.2">
      <c r="A3262" t="str">
        <v>UC</v>
      </c>
      <c r="B3262">
        <v>6</v>
      </c>
      <c r="C3262" t="str">
        <v>M.Entler</v>
      </c>
      <c r="D3262">
        <v>1</v>
      </c>
    </row>
    <row r="3263" spans="1:4" x14ac:dyDescent="0.2">
      <c r="A3263" t="str">
        <v>UC</v>
      </c>
      <c r="B3263">
        <v>0</v>
      </c>
      <c r="C3263" t="str">
        <v>B.Polistina</v>
      </c>
      <c r="D3263">
        <v>1</v>
      </c>
    </row>
    <row r="3264" spans="1:4" x14ac:dyDescent="0.2">
      <c r="A3264" t="str">
        <v>UC</v>
      </c>
      <c r="B3264">
        <v>7</v>
      </c>
      <c r="C3264" t="str">
        <v>E.Smith</v>
      </c>
      <c r="D3264">
        <v>1</v>
      </c>
    </row>
    <row r="3265" spans="1:4" x14ac:dyDescent="0.2">
      <c r="A3265" t="str">
        <v>UC</v>
      </c>
      <c r="B3265">
        <v>8</v>
      </c>
      <c r="C3265" t="str">
        <v>K.Serra</v>
      </c>
      <c r="D3265">
        <v>1</v>
      </c>
    </row>
    <row r="3266" spans="1:4" x14ac:dyDescent="0.2">
      <c r="A3266" t="str">
        <v>UC</v>
      </c>
      <c r="B3266">
        <v>8</v>
      </c>
      <c r="C3266" t="str">
        <v>S.Compton</v>
      </c>
      <c r="D3266">
        <v>1</v>
      </c>
    </row>
    <row r="3267" spans="1:4" x14ac:dyDescent="0.2">
      <c r="A3267" t="str">
        <v>UC</v>
      </c>
      <c r="B3267">
        <v>0</v>
      </c>
      <c r="C3267" t="str">
        <v>J.Gachupin</v>
      </c>
      <c r="D3267">
        <v>1</v>
      </c>
    </row>
    <row r="3268" spans="1:4" x14ac:dyDescent="0.2">
      <c r="A3268" t="str">
        <v>UC</v>
      </c>
      <c r="B3268">
        <v>9</v>
      </c>
      <c r="C3268" t="str">
        <v>A.Espinoza</v>
      </c>
      <c r="D3268">
        <v>1</v>
      </c>
    </row>
    <row r="3269" spans="1:4" x14ac:dyDescent="0.2">
      <c r="A3269" t="str">
        <v>UC</v>
      </c>
      <c r="B3269">
        <v>0</v>
      </c>
      <c r="C3269" t="str">
        <v>L.Varney</v>
      </c>
      <c r="D3269">
        <v>1</v>
      </c>
    </row>
    <row r="3270" spans="1:4" x14ac:dyDescent="0.2">
      <c r="A3270" t="str">
        <v>UC</v>
      </c>
      <c r="B3270">
        <v>0</v>
      </c>
      <c r="C3270" t="str">
        <v>A.Mass</v>
      </c>
      <c r="D3270">
        <v>1</v>
      </c>
    </row>
    <row r="3271" spans="1:4" x14ac:dyDescent="0.2">
      <c r="A3271" t="str">
        <v>WVSU</v>
      </c>
      <c r="B3271">
        <v>1</v>
      </c>
      <c r="C3271" t="str">
        <v>G.Sloan-Lebron</v>
      </c>
      <c r="D3271">
        <v>1</v>
      </c>
    </row>
    <row r="3272" spans="1:4" x14ac:dyDescent="0.2">
      <c r="A3272" t="str">
        <v>WVSU</v>
      </c>
      <c r="B3272">
        <v>1</v>
      </c>
      <c r="C3272" t="str">
        <v>B.Christian</v>
      </c>
      <c r="D3272">
        <v>1</v>
      </c>
    </row>
    <row r="3273" spans="1:4" x14ac:dyDescent="0.2">
      <c r="A3273" t="str">
        <v>WVSU</v>
      </c>
      <c r="B3273">
        <v>2</v>
      </c>
      <c r="C3273" t="str">
        <v>S.Shamblin</v>
      </c>
      <c r="D3273">
        <v>1</v>
      </c>
    </row>
    <row r="3274" spans="1:4" x14ac:dyDescent="0.2">
      <c r="A3274" t="str">
        <v>WVSU</v>
      </c>
      <c r="B3274">
        <v>3</v>
      </c>
      <c r="C3274" t="str">
        <v>A.Hall</v>
      </c>
      <c r="D3274">
        <v>1</v>
      </c>
    </row>
    <row r="3275" spans="1:4" x14ac:dyDescent="0.2">
      <c r="A3275" t="str">
        <v>WVSU</v>
      </c>
      <c r="B3275">
        <v>4</v>
      </c>
      <c r="C3275" t="str">
        <v>C.Cummings</v>
      </c>
      <c r="D3275">
        <v>1</v>
      </c>
    </row>
    <row r="3276" spans="1:4" x14ac:dyDescent="0.2">
      <c r="A3276" t="str">
        <v>WVSU</v>
      </c>
      <c r="B3276">
        <v>5</v>
      </c>
      <c r="C3276" t="str">
        <v>O.Bell</v>
      </c>
      <c r="D3276">
        <v>1</v>
      </c>
    </row>
    <row r="3277" spans="1:4" x14ac:dyDescent="0.2">
      <c r="A3277" t="str">
        <v>WVSU</v>
      </c>
      <c r="B3277">
        <v>6</v>
      </c>
      <c r="C3277" t="str">
        <v>E.Bechtel</v>
      </c>
      <c r="D3277">
        <v>1</v>
      </c>
    </row>
    <row r="3278" spans="1:4" x14ac:dyDescent="0.2">
      <c r="A3278" t="str">
        <v>WVSU</v>
      </c>
      <c r="B3278">
        <v>6</v>
      </c>
      <c r="C3278" t="str">
        <v>C.Treadway</v>
      </c>
      <c r="D3278">
        <v>1</v>
      </c>
    </row>
    <row r="3279" spans="1:4" x14ac:dyDescent="0.2">
      <c r="A3279" t="str">
        <v>WVSU</v>
      </c>
      <c r="B3279">
        <v>0</v>
      </c>
      <c r="C3279" t="str">
        <v>E.Hoffman</v>
      </c>
      <c r="D3279">
        <v>1</v>
      </c>
    </row>
    <row r="3280" spans="1:4" x14ac:dyDescent="0.2">
      <c r="A3280" t="str">
        <v>WVSU</v>
      </c>
      <c r="B3280">
        <v>7</v>
      </c>
      <c r="C3280" t="str">
        <v>C.Moore</v>
      </c>
      <c r="D3280">
        <v>1</v>
      </c>
    </row>
    <row r="3281" spans="1:4" x14ac:dyDescent="0.2">
      <c r="A3281" t="str">
        <v>WVSU</v>
      </c>
      <c r="B3281">
        <v>7</v>
      </c>
      <c r="C3281" t="str">
        <v>K.Price</v>
      </c>
      <c r="D3281">
        <v>1</v>
      </c>
    </row>
    <row r="3282" spans="1:4" x14ac:dyDescent="0.2">
      <c r="A3282" t="str">
        <v>WVSU</v>
      </c>
      <c r="B3282">
        <v>8</v>
      </c>
      <c r="C3282" t="str">
        <v>A.Contreras</v>
      </c>
      <c r="D3282">
        <v>1</v>
      </c>
    </row>
    <row r="3283" spans="1:4" x14ac:dyDescent="0.2">
      <c r="A3283" t="str">
        <v>WVSU</v>
      </c>
      <c r="B3283">
        <v>9</v>
      </c>
      <c r="C3283" t="str">
        <v>B.Smith</v>
      </c>
      <c r="D3283">
        <v>1</v>
      </c>
    </row>
    <row r="3284" spans="1:4" x14ac:dyDescent="0.2">
      <c r="A3284" t="str">
        <v>WVSU</v>
      </c>
      <c r="B3284">
        <v>0</v>
      </c>
      <c r="C3284" t="str">
        <v>K.Murphy</v>
      </c>
      <c r="D3284">
        <v>1</v>
      </c>
    </row>
    <row r="3285" spans="1:4" x14ac:dyDescent="0.2">
      <c r="A3285" t="str">
        <v>Point Park</v>
      </c>
      <c r="B3285">
        <v>1</v>
      </c>
      <c r="C3285" t="str">
        <v>M.Arndt</v>
      </c>
      <c r="D3285">
        <v>1</v>
      </c>
    </row>
    <row r="3286" spans="1:4" x14ac:dyDescent="0.2">
      <c r="A3286" t="str">
        <v>Point Park</v>
      </c>
      <c r="B3286">
        <v>2</v>
      </c>
      <c r="C3286" t="str">
        <v>C.Mann</v>
      </c>
      <c r="D3286">
        <v>1</v>
      </c>
    </row>
    <row r="3287" spans="1:4" x14ac:dyDescent="0.2">
      <c r="A3287" t="str">
        <v>Point Park</v>
      </c>
      <c r="B3287">
        <v>3</v>
      </c>
      <c r="C3287" t="str">
        <v>S.Cope</v>
      </c>
      <c r="D3287">
        <v>1</v>
      </c>
    </row>
    <row r="3288" spans="1:4" x14ac:dyDescent="0.2">
      <c r="A3288" t="str">
        <v>Point Park</v>
      </c>
      <c r="B3288">
        <v>4</v>
      </c>
      <c r="C3288" t="str">
        <v>G.Welsh</v>
      </c>
      <c r="D3288">
        <v>1</v>
      </c>
    </row>
    <row r="3289" spans="1:4" x14ac:dyDescent="0.2">
      <c r="A3289" t="str">
        <v>Point Park</v>
      </c>
      <c r="B3289">
        <v>0</v>
      </c>
      <c r="C3289" t="str">
        <v>B.Moudy</v>
      </c>
      <c r="D3289">
        <v>1</v>
      </c>
    </row>
    <row r="3290" spans="1:4" x14ac:dyDescent="0.2">
      <c r="A3290" t="str">
        <v>Point Park</v>
      </c>
      <c r="B3290">
        <v>5</v>
      </c>
      <c r="C3290" t="str">
        <v>E.Henry</v>
      </c>
      <c r="D3290">
        <v>1</v>
      </c>
    </row>
    <row r="3291" spans="1:4" x14ac:dyDescent="0.2">
      <c r="A3291" t="str">
        <v>Point Park</v>
      </c>
      <c r="B3291">
        <v>6</v>
      </c>
      <c r="C3291" t="str">
        <v>J.Hess</v>
      </c>
      <c r="D3291">
        <v>1</v>
      </c>
    </row>
    <row r="3292" spans="1:4" x14ac:dyDescent="0.2">
      <c r="A3292" t="str">
        <v>Point Park</v>
      </c>
      <c r="B3292">
        <v>7</v>
      </c>
      <c r="C3292" t="str">
        <v>G.Labrie</v>
      </c>
      <c r="D3292">
        <v>1</v>
      </c>
    </row>
    <row r="3293" spans="1:4" x14ac:dyDescent="0.2">
      <c r="A3293" t="str">
        <v>Point Park</v>
      </c>
      <c r="B3293">
        <v>7</v>
      </c>
      <c r="C3293" t="str">
        <v>P.Haller</v>
      </c>
      <c r="D3293">
        <v>1</v>
      </c>
    </row>
    <row r="3294" spans="1:4" x14ac:dyDescent="0.2">
      <c r="A3294" t="str">
        <v>Point Park</v>
      </c>
      <c r="B3294">
        <v>8</v>
      </c>
      <c r="C3294" t="str">
        <v>K.Fabiano</v>
      </c>
      <c r="D3294">
        <v>1</v>
      </c>
    </row>
    <row r="3295" spans="1:4" x14ac:dyDescent="0.2">
      <c r="A3295" t="str">
        <v>Point Park</v>
      </c>
      <c r="B3295">
        <v>9</v>
      </c>
      <c r="C3295" t="str">
        <v>A.Hubble</v>
      </c>
      <c r="D3295">
        <v>1</v>
      </c>
    </row>
    <row r="3296" spans="1:4" x14ac:dyDescent="0.2">
      <c r="A3296" t="str">
        <v>Point Park</v>
      </c>
      <c r="B3296">
        <v>0</v>
      </c>
      <c r="C3296" t="str">
        <v>J.Johnson</v>
      </c>
      <c r="D3296">
        <v>1</v>
      </c>
    </row>
    <row r="3297" spans="1:4" x14ac:dyDescent="0.2">
      <c r="A3297" t="str">
        <v>Point Park</v>
      </c>
      <c r="B3297">
        <v>0</v>
      </c>
      <c r="C3297" t="str">
        <v>J.Mullenax</v>
      </c>
      <c r="D3297">
        <v>1</v>
      </c>
    </row>
    <row r="3298" spans="1:4" x14ac:dyDescent="0.2">
      <c r="A3298" t="str">
        <v>Salem</v>
      </c>
      <c r="B3298">
        <v>1</v>
      </c>
      <c r="C3298" t="str">
        <v>B.Ortiz</v>
      </c>
      <c r="D3298">
        <v>1</v>
      </c>
    </row>
    <row r="3299" spans="1:4" x14ac:dyDescent="0.2">
      <c r="A3299" t="str">
        <v>Salem</v>
      </c>
      <c r="B3299">
        <v>2</v>
      </c>
      <c r="C3299" t="str">
        <v>B.Wise</v>
      </c>
      <c r="D3299">
        <v>1</v>
      </c>
    </row>
    <row r="3300" spans="1:4" x14ac:dyDescent="0.2">
      <c r="A3300" t="str">
        <v>Salem</v>
      </c>
      <c r="B3300">
        <v>3</v>
      </c>
      <c r="C3300" t="str">
        <v>K.Lemley</v>
      </c>
      <c r="D3300">
        <v>1</v>
      </c>
    </row>
    <row r="3301" spans="1:4" x14ac:dyDescent="0.2">
      <c r="A3301" t="str">
        <v>Salem</v>
      </c>
      <c r="B3301">
        <v>3</v>
      </c>
      <c r="C3301" t="str">
        <v>A.Harki</v>
      </c>
      <c r="D3301">
        <v>1</v>
      </c>
    </row>
    <row r="3302" spans="1:4" x14ac:dyDescent="0.2">
      <c r="A3302" t="str">
        <v>Salem</v>
      </c>
      <c r="B3302">
        <v>4</v>
      </c>
      <c r="C3302" t="str">
        <v>A.Jacobs</v>
      </c>
      <c r="D3302">
        <v>1</v>
      </c>
    </row>
    <row r="3303" spans="1:4" x14ac:dyDescent="0.2">
      <c r="A3303" t="str">
        <v>Salem</v>
      </c>
      <c r="B3303">
        <v>5</v>
      </c>
      <c r="C3303" t="str">
        <v>J.Gledhill</v>
      </c>
      <c r="D3303">
        <v>1</v>
      </c>
    </row>
    <row r="3304" spans="1:4" x14ac:dyDescent="0.2">
      <c r="A3304" t="str">
        <v>Salem</v>
      </c>
      <c r="B3304">
        <v>0</v>
      </c>
      <c r="C3304" t="str">
        <v>A.King</v>
      </c>
      <c r="D3304">
        <v>1</v>
      </c>
    </row>
    <row r="3305" spans="1:4" x14ac:dyDescent="0.2">
      <c r="A3305" t="str">
        <v>Salem</v>
      </c>
      <c r="B3305">
        <v>6</v>
      </c>
      <c r="C3305" t="str">
        <v>A.Shrieve</v>
      </c>
      <c r="D3305">
        <v>1</v>
      </c>
    </row>
    <row r="3306" spans="1:4" x14ac:dyDescent="0.2">
      <c r="A3306" t="str">
        <v>Salem</v>
      </c>
      <c r="B3306">
        <v>7</v>
      </c>
      <c r="C3306" t="str">
        <v>A.Valverde</v>
      </c>
      <c r="D3306">
        <v>1</v>
      </c>
    </row>
    <row r="3307" spans="1:4" x14ac:dyDescent="0.2">
      <c r="A3307" t="str">
        <v>Salem</v>
      </c>
      <c r="B3307">
        <v>8</v>
      </c>
      <c r="C3307" t="str">
        <v>D.Coble</v>
      </c>
      <c r="D3307">
        <v>1</v>
      </c>
    </row>
    <row r="3308" spans="1:4" x14ac:dyDescent="0.2">
      <c r="A3308" t="str">
        <v>Salem</v>
      </c>
      <c r="B3308">
        <v>8</v>
      </c>
      <c r="C3308" t="str">
        <v>G.Alvaro</v>
      </c>
      <c r="D3308">
        <v>1</v>
      </c>
    </row>
    <row r="3309" spans="1:4" x14ac:dyDescent="0.2">
      <c r="A3309" t="str">
        <v>Salem</v>
      </c>
      <c r="B3309">
        <v>0</v>
      </c>
      <c r="C3309" t="str">
        <v>L.Grimm</v>
      </c>
      <c r="D3309">
        <v>1</v>
      </c>
    </row>
    <row r="3310" spans="1:4" x14ac:dyDescent="0.2">
      <c r="A3310" t="str">
        <v>Salem</v>
      </c>
      <c r="B3310">
        <v>9</v>
      </c>
      <c r="C3310" t="str">
        <v>A.Schultz</v>
      </c>
      <c r="D3310">
        <v>1</v>
      </c>
    </row>
    <row r="3311" spans="1:4" x14ac:dyDescent="0.2">
      <c r="A3311" t="str">
        <v>Salem</v>
      </c>
      <c r="B3311">
        <v>0</v>
      </c>
      <c r="C3311" t="str">
        <v>K.Ramey</v>
      </c>
      <c r="D3311">
        <v>1</v>
      </c>
    </row>
    <row r="3312" spans="1:4" x14ac:dyDescent="0.2">
      <c r="A3312" t="str">
        <v>Point Park</v>
      </c>
      <c r="B3312">
        <v>1</v>
      </c>
      <c r="C3312" t="str">
        <v>M.Arndt</v>
      </c>
      <c r="D3312">
        <v>1</v>
      </c>
    </row>
    <row r="3313" spans="1:4" x14ac:dyDescent="0.2">
      <c r="A3313" t="str">
        <v>Point Park</v>
      </c>
      <c r="B3313">
        <v>2</v>
      </c>
      <c r="C3313" t="str">
        <v>C.Mann</v>
      </c>
      <c r="D3313">
        <v>1</v>
      </c>
    </row>
    <row r="3314" spans="1:4" x14ac:dyDescent="0.2">
      <c r="A3314" t="str">
        <v>Point Park</v>
      </c>
      <c r="B3314">
        <v>3</v>
      </c>
      <c r="C3314" t="str">
        <v>S.Cope</v>
      </c>
      <c r="D3314">
        <v>1</v>
      </c>
    </row>
    <row r="3315" spans="1:4" x14ac:dyDescent="0.2">
      <c r="A3315" t="str">
        <v>Point Park</v>
      </c>
      <c r="B3315">
        <v>4</v>
      </c>
      <c r="C3315" t="str">
        <v>E.Henry</v>
      </c>
      <c r="D3315">
        <v>1</v>
      </c>
    </row>
    <row r="3316" spans="1:4" x14ac:dyDescent="0.2">
      <c r="A3316" t="str">
        <v>Point Park</v>
      </c>
      <c r="B3316">
        <v>5</v>
      </c>
      <c r="C3316" t="str">
        <v>A.Hubble</v>
      </c>
      <c r="D3316">
        <v>1</v>
      </c>
    </row>
    <row r="3317" spans="1:4" x14ac:dyDescent="0.2">
      <c r="A3317" t="str">
        <v>Point Park</v>
      </c>
      <c r="B3317">
        <v>6</v>
      </c>
      <c r="C3317" t="str">
        <v>J.Hess</v>
      </c>
      <c r="D3317">
        <v>1</v>
      </c>
    </row>
    <row r="3318" spans="1:4" x14ac:dyDescent="0.2">
      <c r="A3318" t="str">
        <v>Point Park</v>
      </c>
      <c r="B3318">
        <v>7</v>
      </c>
      <c r="C3318" t="str">
        <v>P.Haller</v>
      </c>
      <c r="D3318">
        <v>1</v>
      </c>
    </row>
    <row r="3319" spans="1:4" x14ac:dyDescent="0.2">
      <c r="A3319" t="str">
        <v>Point Park</v>
      </c>
      <c r="B3319">
        <v>8</v>
      </c>
      <c r="C3319" t="str">
        <v>G.Labrie</v>
      </c>
      <c r="D3319">
        <v>1</v>
      </c>
    </row>
    <row r="3320" spans="1:4" x14ac:dyDescent="0.2">
      <c r="A3320" t="str">
        <v>Point Park</v>
      </c>
      <c r="B3320">
        <v>9</v>
      </c>
      <c r="C3320" t="str">
        <v>B.Moudy</v>
      </c>
      <c r="D3320">
        <v>1</v>
      </c>
    </row>
    <row r="3321" spans="1:4" x14ac:dyDescent="0.2">
      <c r="A3321" t="str">
        <v>Point Park</v>
      </c>
      <c r="B3321">
        <v>9</v>
      </c>
      <c r="C3321" t="str">
        <v>G.Welsh</v>
      </c>
      <c r="D3321">
        <v>1</v>
      </c>
    </row>
    <row r="3322" spans="1:4" x14ac:dyDescent="0.2">
      <c r="A3322" t="str">
        <v>Point Park</v>
      </c>
      <c r="B3322">
        <v>0</v>
      </c>
      <c r="C3322" t="str">
        <v>M.Cohen</v>
      </c>
      <c r="D3322">
        <v>1</v>
      </c>
    </row>
    <row r="3323" spans="1:4" x14ac:dyDescent="0.2">
      <c r="A3323" t="str">
        <v>Salem</v>
      </c>
      <c r="B3323">
        <v>1</v>
      </c>
      <c r="C3323" t="str">
        <v>B.Ortiz</v>
      </c>
      <c r="D3323">
        <v>1</v>
      </c>
    </row>
    <row r="3324" spans="1:4" x14ac:dyDescent="0.2">
      <c r="A3324" t="str">
        <v>Salem</v>
      </c>
      <c r="B3324">
        <v>2</v>
      </c>
      <c r="C3324" t="str">
        <v>B.Wise</v>
      </c>
      <c r="D3324">
        <v>1</v>
      </c>
    </row>
    <row r="3325" spans="1:4" x14ac:dyDescent="0.2">
      <c r="A3325" t="str">
        <v>Salem</v>
      </c>
      <c r="B3325">
        <v>3</v>
      </c>
      <c r="C3325" t="str">
        <v>J.Gledhill</v>
      </c>
      <c r="D3325">
        <v>1</v>
      </c>
    </row>
    <row r="3326" spans="1:4" x14ac:dyDescent="0.2">
      <c r="A3326" t="str">
        <v>Salem</v>
      </c>
      <c r="B3326">
        <v>0</v>
      </c>
      <c r="C3326" t="str">
        <v>A.King</v>
      </c>
      <c r="D3326">
        <v>1</v>
      </c>
    </row>
    <row r="3327" spans="1:4" x14ac:dyDescent="0.2">
      <c r="A3327" t="str">
        <v>Salem</v>
      </c>
      <c r="B3327">
        <v>4</v>
      </c>
      <c r="C3327" t="str">
        <v>A.Jacobs</v>
      </c>
      <c r="D3327">
        <v>1</v>
      </c>
    </row>
    <row r="3328" spans="1:4" x14ac:dyDescent="0.2">
      <c r="A3328" t="str">
        <v>Salem</v>
      </c>
      <c r="B3328">
        <v>0</v>
      </c>
      <c r="C3328" t="str">
        <v>K.Ramey</v>
      </c>
      <c r="D3328">
        <v>1</v>
      </c>
    </row>
    <row r="3329" spans="1:4" x14ac:dyDescent="0.2">
      <c r="A3329" t="str">
        <v>Salem</v>
      </c>
      <c r="B3329">
        <v>5</v>
      </c>
      <c r="C3329" t="str">
        <v>A.Shrieve</v>
      </c>
      <c r="D3329">
        <v>1</v>
      </c>
    </row>
    <row r="3330" spans="1:4" x14ac:dyDescent="0.2">
      <c r="A3330" t="str">
        <v>Salem</v>
      </c>
      <c r="B3330">
        <v>6</v>
      </c>
      <c r="C3330" t="str">
        <v>A.Valverde</v>
      </c>
      <c r="D3330">
        <v>1</v>
      </c>
    </row>
    <row r="3331" spans="1:4" x14ac:dyDescent="0.2">
      <c r="A3331" t="str">
        <v>Salem</v>
      </c>
      <c r="B3331">
        <v>7</v>
      </c>
      <c r="C3331" t="str">
        <v>K.Lemley</v>
      </c>
      <c r="D3331">
        <v>1</v>
      </c>
    </row>
    <row r="3332" spans="1:4" x14ac:dyDescent="0.2">
      <c r="A3332" t="str">
        <v>Salem</v>
      </c>
      <c r="B3332">
        <v>8</v>
      </c>
      <c r="C3332" t="str">
        <v>G.Alvaro</v>
      </c>
      <c r="D3332">
        <v>1</v>
      </c>
    </row>
    <row r="3333" spans="1:4" x14ac:dyDescent="0.2">
      <c r="A3333" t="str">
        <v>Salem</v>
      </c>
      <c r="B3333">
        <v>9</v>
      </c>
      <c r="C3333" t="str">
        <v>A.Schultz</v>
      </c>
      <c r="D3333">
        <v>1</v>
      </c>
    </row>
    <row r="3334" spans="1:4" x14ac:dyDescent="0.2">
      <c r="A3334" t="str">
        <v>Salem</v>
      </c>
      <c r="B3334">
        <v>0</v>
      </c>
      <c r="C3334" t="str">
        <v>D.Coble</v>
      </c>
      <c r="D3334">
        <v>1</v>
      </c>
    </row>
    <row r="3335" spans="1:4" x14ac:dyDescent="0.2">
      <c r="A3335" t="str">
        <v>Salem</v>
      </c>
      <c r="B3335">
        <v>1</v>
      </c>
      <c r="C3335" t="str">
        <v>B.Ortiz</v>
      </c>
      <c r="D3335">
        <v>1</v>
      </c>
    </row>
    <row r="3336" spans="1:4" x14ac:dyDescent="0.2">
      <c r="A3336" t="str">
        <v>Salem</v>
      </c>
      <c r="B3336">
        <v>2</v>
      </c>
      <c r="C3336" t="str">
        <v>B.Wise</v>
      </c>
      <c r="D3336">
        <v>1</v>
      </c>
    </row>
    <row r="3337" spans="1:4" x14ac:dyDescent="0.2">
      <c r="A3337" t="str">
        <v>Salem</v>
      </c>
      <c r="B3337">
        <v>3</v>
      </c>
      <c r="C3337" t="str">
        <v>J.Gledhill</v>
      </c>
      <c r="D3337">
        <v>1</v>
      </c>
    </row>
    <row r="3338" spans="1:4" x14ac:dyDescent="0.2">
      <c r="A3338" t="str">
        <v>Salem</v>
      </c>
      <c r="B3338">
        <v>4</v>
      </c>
      <c r="C3338" t="str">
        <v>A.Jacobs</v>
      </c>
      <c r="D3338">
        <v>1</v>
      </c>
    </row>
    <row r="3339" spans="1:4" x14ac:dyDescent="0.2">
      <c r="A3339" t="str">
        <v>Salem</v>
      </c>
      <c r="B3339">
        <v>0</v>
      </c>
      <c r="C3339" t="str">
        <v>A.King</v>
      </c>
      <c r="D3339">
        <v>1</v>
      </c>
    </row>
    <row r="3340" spans="1:4" x14ac:dyDescent="0.2">
      <c r="A3340" t="str">
        <v>Salem</v>
      </c>
      <c r="B3340">
        <v>5</v>
      </c>
      <c r="C3340" t="str">
        <v>A.Shrieve</v>
      </c>
      <c r="D3340">
        <v>1</v>
      </c>
    </row>
    <row r="3341" spans="1:4" x14ac:dyDescent="0.2">
      <c r="A3341" t="str">
        <v>Salem</v>
      </c>
      <c r="B3341">
        <v>6</v>
      </c>
      <c r="C3341" t="str">
        <v>A.Valverde</v>
      </c>
      <c r="D3341">
        <v>1</v>
      </c>
    </row>
    <row r="3342" spans="1:4" x14ac:dyDescent="0.2">
      <c r="A3342" t="str">
        <v>Salem</v>
      </c>
      <c r="B3342">
        <v>7</v>
      </c>
      <c r="C3342" t="str">
        <v>K.Lemley</v>
      </c>
      <c r="D3342">
        <v>1</v>
      </c>
    </row>
    <row r="3343" spans="1:4" x14ac:dyDescent="0.2">
      <c r="A3343" t="str">
        <v>Salem</v>
      </c>
      <c r="B3343">
        <v>7</v>
      </c>
      <c r="C3343" t="str">
        <v>L.Grimm</v>
      </c>
      <c r="D3343">
        <v>1</v>
      </c>
    </row>
    <row r="3344" spans="1:4" x14ac:dyDescent="0.2">
      <c r="A3344" t="str">
        <v>Salem</v>
      </c>
      <c r="B3344">
        <v>8</v>
      </c>
      <c r="C3344" t="str">
        <v>G.Alvaro</v>
      </c>
      <c r="D3344">
        <v>1</v>
      </c>
    </row>
    <row r="3345" spans="1:4" x14ac:dyDescent="0.2">
      <c r="A3345" t="str">
        <v>Salem</v>
      </c>
      <c r="B3345">
        <v>9</v>
      </c>
      <c r="C3345" t="str">
        <v>A.Schultz</v>
      </c>
      <c r="D3345">
        <v>1</v>
      </c>
    </row>
    <row r="3346" spans="1:4" x14ac:dyDescent="0.2">
      <c r="A3346" t="str">
        <v>Salem</v>
      </c>
      <c r="B3346">
        <v>0</v>
      </c>
      <c r="C3346" t="str">
        <v>F.Alvaro</v>
      </c>
      <c r="D3346">
        <v>1</v>
      </c>
    </row>
    <row r="3347" spans="1:4" x14ac:dyDescent="0.2">
      <c r="A3347" t="str">
        <v>Salem</v>
      </c>
      <c r="B3347">
        <v>0</v>
      </c>
      <c r="C3347" t="str">
        <v>D.Coble</v>
      </c>
      <c r="D3347">
        <v>1</v>
      </c>
    </row>
    <row r="3348" spans="1:4" x14ac:dyDescent="0.2">
      <c r="A3348" t="str">
        <v>Salem</v>
      </c>
      <c r="B3348">
        <v>0</v>
      </c>
      <c r="C3348" t="str">
        <v>A.Harki</v>
      </c>
      <c r="D3348">
        <v>1</v>
      </c>
    </row>
    <row r="3349" spans="1:4" x14ac:dyDescent="0.2">
      <c r="A3349" t="str">
        <v>Frostburg</v>
      </c>
      <c r="B3349">
        <v>1</v>
      </c>
      <c r="C3349" t="str">
        <v>G.Nelson</v>
      </c>
      <c r="D3349">
        <v>1</v>
      </c>
    </row>
    <row r="3350" spans="1:4" x14ac:dyDescent="0.2">
      <c r="A3350" t="str">
        <v>Frostburg</v>
      </c>
      <c r="B3350">
        <v>2</v>
      </c>
      <c r="C3350" t="str">
        <v>K.Piconi</v>
      </c>
      <c r="D3350">
        <v>1</v>
      </c>
    </row>
    <row r="3351" spans="1:4" x14ac:dyDescent="0.2">
      <c r="A3351" t="str">
        <v>Frostburg</v>
      </c>
      <c r="B3351">
        <v>3</v>
      </c>
      <c r="C3351" t="str">
        <v>A.Miller</v>
      </c>
      <c r="D3351">
        <v>1</v>
      </c>
    </row>
    <row r="3352" spans="1:4" x14ac:dyDescent="0.2">
      <c r="A3352" t="str">
        <v>Frostburg</v>
      </c>
      <c r="B3352">
        <v>4</v>
      </c>
      <c r="C3352" t="str">
        <v>I.Donaldson</v>
      </c>
      <c r="D3352">
        <v>1</v>
      </c>
    </row>
    <row r="3353" spans="1:4" x14ac:dyDescent="0.2">
      <c r="A3353" t="str">
        <v>Frostburg</v>
      </c>
      <c r="B3353">
        <v>5</v>
      </c>
      <c r="C3353" t="str">
        <v>B.Russo</v>
      </c>
      <c r="D3353">
        <v>1</v>
      </c>
    </row>
    <row r="3354" spans="1:4" x14ac:dyDescent="0.2">
      <c r="A3354" t="str">
        <v>Frostburg</v>
      </c>
      <c r="B3354">
        <v>6</v>
      </c>
      <c r="C3354" t="str">
        <v>A.Myers</v>
      </c>
      <c r="D3354">
        <v>1</v>
      </c>
    </row>
    <row r="3355" spans="1:4" x14ac:dyDescent="0.2">
      <c r="A3355" t="str">
        <v>Frostburg</v>
      </c>
      <c r="B3355">
        <v>7</v>
      </c>
      <c r="C3355" t="str">
        <v>S.Heller</v>
      </c>
      <c r="D3355">
        <v>1</v>
      </c>
    </row>
    <row r="3356" spans="1:4" x14ac:dyDescent="0.2">
      <c r="A3356" t="str">
        <v>Frostburg</v>
      </c>
      <c r="B3356">
        <v>8</v>
      </c>
      <c r="C3356" t="str">
        <v>M.Gross</v>
      </c>
      <c r="D3356">
        <v>1</v>
      </c>
    </row>
    <row r="3357" spans="1:4" x14ac:dyDescent="0.2">
      <c r="A3357" t="str">
        <v>Frostburg</v>
      </c>
      <c r="B3357">
        <v>8</v>
      </c>
      <c r="C3357" t="str">
        <v>R.Durnall</v>
      </c>
      <c r="D3357">
        <v>1</v>
      </c>
    </row>
    <row r="3358" spans="1:4" x14ac:dyDescent="0.2">
      <c r="A3358" t="str">
        <v>Frostburg</v>
      </c>
      <c r="B3358">
        <v>9</v>
      </c>
      <c r="C3358" t="str">
        <v>Z.Marinello</v>
      </c>
      <c r="D3358">
        <v>1</v>
      </c>
    </row>
    <row r="3359" spans="1:4" x14ac:dyDescent="0.2">
      <c r="A3359" t="str">
        <v>Frostburg</v>
      </c>
      <c r="B3359">
        <v>0</v>
      </c>
      <c r="C3359" t="str">
        <v>I.Dietrich</v>
      </c>
      <c r="D3359">
        <v>1</v>
      </c>
    </row>
    <row r="3360" spans="1:4" x14ac:dyDescent="0.2">
      <c r="A3360" t="str">
        <v>Frostburg</v>
      </c>
      <c r="B3360">
        <v>0</v>
      </c>
      <c r="C3360" t="str">
        <v>M.Smith</v>
      </c>
      <c r="D3360">
        <v>1</v>
      </c>
    </row>
    <row r="3361" spans="1:4" x14ac:dyDescent="0.2">
      <c r="A3361" t="str">
        <v>Concord</v>
      </c>
      <c r="B3361">
        <v>1</v>
      </c>
      <c r="C3361" t="str">
        <v>K.Morgan</v>
      </c>
      <c r="D3361">
        <v>1</v>
      </c>
    </row>
    <row r="3362" spans="1:4" x14ac:dyDescent="0.2">
      <c r="A3362" t="str">
        <v>Concord</v>
      </c>
      <c r="B3362">
        <v>2</v>
      </c>
      <c r="C3362" t="str">
        <v>L.Lewis</v>
      </c>
      <c r="D3362">
        <v>1</v>
      </c>
    </row>
    <row r="3363" spans="1:4" x14ac:dyDescent="0.2">
      <c r="A3363" t="str">
        <v>Concord</v>
      </c>
      <c r="B3363">
        <v>3</v>
      </c>
      <c r="C3363" t="str">
        <v>M.Hollis</v>
      </c>
      <c r="D3363">
        <v>1</v>
      </c>
    </row>
    <row r="3364" spans="1:4" x14ac:dyDescent="0.2">
      <c r="A3364" t="str">
        <v>Concord</v>
      </c>
      <c r="B3364">
        <v>0</v>
      </c>
      <c r="C3364" t="str">
        <v>M.Gregory</v>
      </c>
      <c r="D3364">
        <v>1</v>
      </c>
    </row>
    <row r="3365" spans="1:4" x14ac:dyDescent="0.2">
      <c r="A3365" t="str">
        <v>Concord</v>
      </c>
      <c r="B3365">
        <v>4</v>
      </c>
      <c r="C3365" t="str">
        <v>H.Niten</v>
      </c>
      <c r="D3365">
        <v>1</v>
      </c>
    </row>
    <row r="3366" spans="1:4" x14ac:dyDescent="0.2">
      <c r="A3366" t="str">
        <v>Concord</v>
      </c>
      <c r="B3366">
        <v>5</v>
      </c>
      <c r="C3366" t="str">
        <v>K.McCord</v>
      </c>
      <c r="D3366">
        <v>1</v>
      </c>
    </row>
    <row r="3367" spans="1:4" x14ac:dyDescent="0.2">
      <c r="A3367" t="str">
        <v>Concord</v>
      </c>
      <c r="B3367">
        <v>6</v>
      </c>
      <c r="C3367" t="str">
        <v>M.Gleason</v>
      </c>
      <c r="D3367">
        <v>1</v>
      </c>
    </row>
    <row r="3368" spans="1:4" x14ac:dyDescent="0.2">
      <c r="A3368" t="str">
        <v>Concord</v>
      </c>
      <c r="B3368">
        <v>7</v>
      </c>
      <c r="C3368" t="str">
        <v>A.Giles</v>
      </c>
      <c r="D3368">
        <v>1</v>
      </c>
    </row>
    <row r="3369" spans="1:4" x14ac:dyDescent="0.2">
      <c r="A3369" t="str">
        <v>Concord</v>
      </c>
      <c r="B3369">
        <v>8</v>
      </c>
      <c r="C3369" t="str">
        <v>K.Sholter</v>
      </c>
      <c r="D3369">
        <v>1</v>
      </c>
    </row>
    <row r="3370" spans="1:4" x14ac:dyDescent="0.2">
      <c r="A3370" t="str">
        <v>Concord</v>
      </c>
      <c r="B3370">
        <v>9</v>
      </c>
      <c r="C3370" t="str">
        <v>B.Jamerson</v>
      </c>
      <c r="D3370">
        <v>1</v>
      </c>
    </row>
    <row r="3371" spans="1:4" x14ac:dyDescent="0.2">
      <c r="A3371" t="str">
        <v>Concord</v>
      </c>
      <c r="B3371">
        <v>7</v>
      </c>
      <c r="C3371" t="str">
        <v>J.Ervin</v>
      </c>
      <c r="D3371">
        <v>1</v>
      </c>
    </row>
    <row r="3372" spans="1:4" x14ac:dyDescent="0.2">
      <c r="A3372" t="str">
        <v>D&amp;E</v>
      </c>
      <c r="B3372">
        <v>1</v>
      </c>
      <c r="C3372" t="str">
        <v>A.Belcher</v>
      </c>
      <c r="D3372">
        <v>1</v>
      </c>
    </row>
    <row r="3373" spans="1:4" x14ac:dyDescent="0.2">
      <c r="A3373" t="str">
        <v>D&amp;E</v>
      </c>
      <c r="B3373">
        <v>2</v>
      </c>
      <c r="C3373" t="str">
        <v>G.Wessling</v>
      </c>
      <c r="D3373">
        <v>1</v>
      </c>
    </row>
    <row r="3374" spans="1:4" x14ac:dyDescent="0.2">
      <c r="A3374" t="str">
        <v>D&amp;E</v>
      </c>
      <c r="B3374">
        <v>3</v>
      </c>
      <c r="C3374" t="str">
        <v>A.Zapach</v>
      </c>
      <c r="D3374">
        <v>1</v>
      </c>
    </row>
    <row r="3375" spans="1:4" x14ac:dyDescent="0.2">
      <c r="A3375" t="str">
        <v>D&amp;E</v>
      </c>
      <c r="B3375">
        <v>4</v>
      </c>
      <c r="C3375" t="str">
        <v>S.Jarvis</v>
      </c>
      <c r="D3375">
        <v>1</v>
      </c>
    </row>
    <row r="3376" spans="1:4" x14ac:dyDescent="0.2">
      <c r="A3376" t="str">
        <v>D&amp;E</v>
      </c>
      <c r="B3376">
        <v>5</v>
      </c>
      <c r="C3376" t="str">
        <v>L.Ruiz-Rubio</v>
      </c>
      <c r="D3376">
        <v>1</v>
      </c>
    </row>
    <row r="3377" spans="1:4" x14ac:dyDescent="0.2">
      <c r="A3377" t="str">
        <v>D&amp;E</v>
      </c>
      <c r="B3377">
        <v>0</v>
      </c>
      <c r="C3377" t="str">
        <v>I.Thomas</v>
      </c>
      <c r="D3377">
        <v>1</v>
      </c>
    </row>
    <row r="3378" spans="1:4" x14ac:dyDescent="0.2">
      <c r="A3378" t="str">
        <v>D&amp;E</v>
      </c>
      <c r="B3378">
        <v>6</v>
      </c>
      <c r="C3378" t="str">
        <v>A.Higgins</v>
      </c>
      <c r="D3378">
        <v>1</v>
      </c>
    </row>
    <row r="3379" spans="1:4" x14ac:dyDescent="0.2">
      <c r="A3379" t="str">
        <v>D&amp;E</v>
      </c>
      <c r="B3379">
        <v>7</v>
      </c>
      <c r="C3379" t="str">
        <v>T.Fleming</v>
      </c>
      <c r="D3379">
        <v>1</v>
      </c>
    </row>
    <row r="3380" spans="1:4" x14ac:dyDescent="0.2">
      <c r="A3380" t="str">
        <v>D&amp;E</v>
      </c>
      <c r="B3380">
        <v>8</v>
      </c>
      <c r="C3380" t="str">
        <v>A.Haynes</v>
      </c>
      <c r="D3380">
        <v>1</v>
      </c>
    </row>
    <row r="3381" spans="1:4" x14ac:dyDescent="0.2">
      <c r="A3381" t="str">
        <v>D&amp;E</v>
      </c>
      <c r="B3381">
        <v>9</v>
      </c>
      <c r="C3381" t="str">
        <v>M.Smith</v>
      </c>
      <c r="D3381">
        <v>1</v>
      </c>
    </row>
    <row r="3382" spans="1:4" x14ac:dyDescent="0.2">
      <c r="A3382" t="str">
        <v>D&amp;E</v>
      </c>
      <c r="B3382">
        <v>0</v>
      </c>
      <c r="C3382" t="str">
        <v>A.Munoz</v>
      </c>
      <c r="D3382">
        <v>1</v>
      </c>
    </row>
    <row r="3383" spans="1:4" x14ac:dyDescent="0.2">
      <c r="A3383" t="str">
        <v>Glenville</v>
      </c>
      <c r="B3383">
        <v>1</v>
      </c>
      <c r="C3383" t="str">
        <v>S.McDaniels</v>
      </c>
      <c r="D3383">
        <v>1</v>
      </c>
    </row>
    <row r="3384" spans="1:4" x14ac:dyDescent="0.2">
      <c r="A3384" t="str">
        <v>Glenville</v>
      </c>
      <c r="B3384">
        <v>2</v>
      </c>
      <c r="C3384" t="str">
        <v>Z.Seda</v>
      </c>
      <c r="D3384">
        <v>1</v>
      </c>
    </row>
    <row r="3385" spans="1:4" x14ac:dyDescent="0.2">
      <c r="A3385" t="str">
        <v>Glenville</v>
      </c>
      <c r="B3385">
        <v>3</v>
      </c>
      <c r="C3385" t="str">
        <v>D.Warnick</v>
      </c>
      <c r="D3385">
        <v>1</v>
      </c>
    </row>
    <row r="3386" spans="1:4" x14ac:dyDescent="0.2">
      <c r="A3386" t="str">
        <v>Glenville</v>
      </c>
      <c r="B3386">
        <v>0</v>
      </c>
      <c r="C3386" t="str">
        <v>A.Hicks</v>
      </c>
      <c r="D3386">
        <v>1</v>
      </c>
    </row>
    <row r="3387" spans="1:4" x14ac:dyDescent="0.2">
      <c r="A3387" t="str">
        <v>Glenville</v>
      </c>
      <c r="B3387">
        <v>4</v>
      </c>
      <c r="C3387" t="str">
        <v>E.Nolan</v>
      </c>
      <c r="D3387">
        <v>1</v>
      </c>
    </row>
    <row r="3388" spans="1:4" x14ac:dyDescent="0.2">
      <c r="A3388" t="str">
        <v>Glenville</v>
      </c>
      <c r="B3388">
        <v>0</v>
      </c>
      <c r="C3388" t="str">
        <v>K.Bradbury</v>
      </c>
      <c r="D3388">
        <v>1</v>
      </c>
    </row>
    <row r="3389" spans="1:4" x14ac:dyDescent="0.2">
      <c r="A3389" t="str">
        <v>Glenville</v>
      </c>
      <c r="B3389">
        <v>5</v>
      </c>
      <c r="C3389" t="str">
        <v>K.Goodman</v>
      </c>
      <c r="D3389">
        <v>1</v>
      </c>
    </row>
    <row r="3390" spans="1:4" x14ac:dyDescent="0.2">
      <c r="A3390" t="str">
        <v>Glenville</v>
      </c>
      <c r="B3390">
        <v>0</v>
      </c>
      <c r="C3390" t="str">
        <v>A.Hypes</v>
      </c>
      <c r="D3390">
        <v>1</v>
      </c>
    </row>
    <row r="3391" spans="1:4" x14ac:dyDescent="0.2">
      <c r="A3391" t="str">
        <v>Glenville</v>
      </c>
      <c r="B3391">
        <v>6</v>
      </c>
      <c r="C3391" t="str">
        <v>H.Howe</v>
      </c>
      <c r="D3391">
        <v>1</v>
      </c>
    </row>
    <row r="3392" spans="1:4" x14ac:dyDescent="0.2">
      <c r="A3392" t="str">
        <v>Glenville</v>
      </c>
      <c r="B3392">
        <v>0</v>
      </c>
      <c r="C3392" t="str">
        <v>M.Webb</v>
      </c>
      <c r="D3392">
        <v>1</v>
      </c>
    </row>
    <row r="3393" spans="1:4" x14ac:dyDescent="0.2">
      <c r="A3393" t="str">
        <v>Glenville</v>
      </c>
      <c r="B3393">
        <v>7</v>
      </c>
      <c r="C3393" t="str">
        <v>A.Howard</v>
      </c>
      <c r="D3393">
        <v>1</v>
      </c>
    </row>
    <row r="3394" spans="1:4" x14ac:dyDescent="0.2">
      <c r="A3394" t="str">
        <v>Glenville</v>
      </c>
      <c r="B3394">
        <v>0</v>
      </c>
      <c r="C3394" t="str">
        <v>R.Hensel</v>
      </c>
      <c r="D3394">
        <v>1</v>
      </c>
    </row>
    <row r="3395" spans="1:4" x14ac:dyDescent="0.2">
      <c r="A3395" t="str">
        <v>Glenville</v>
      </c>
      <c r="B3395">
        <v>8</v>
      </c>
      <c r="C3395" t="str">
        <v>E.McLean</v>
      </c>
      <c r="D3395">
        <v>1</v>
      </c>
    </row>
    <row r="3396" spans="1:4" x14ac:dyDescent="0.2">
      <c r="A3396" t="str">
        <v>Glenville</v>
      </c>
      <c r="B3396">
        <v>9</v>
      </c>
      <c r="C3396" t="str">
        <v>L.Burns</v>
      </c>
      <c r="D3396">
        <v>1</v>
      </c>
    </row>
    <row r="3397" spans="1:4" x14ac:dyDescent="0.2">
      <c r="A3397" t="str">
        <v>Glenville</v>
      </c>
      <c r="B3397">
        <v>9</v>
      </c>
      <c r="C3397" t="str">
        <v>M.Duvall</v>
      </c>
      <c r="D3397">
        <v>1</v>
      </c>
    </row>
    <row r="3398" spans="1:4" x14ac:dyDescent="0.2">
      <c r="A3398" t="str">
        <v>Glenville</v>
      </c>
      <c r="B3398">
        <v>0</v>
      </c>
      <c r="C3398" t="str">
        <v>Ky.Burdick</v>
      </c>
      <c r="D3398">
        <v>1</v>
      </c>
    </row>
    <row r="3399" spans="1:4" x14ac:dyDescent="0.2">
      <c r="A3399" t="str">
        <v>WVWC</v>
      </c>
      <c r="B3399">
        <v>1</v>
      </c>
      <c r="C3399" t="str">
        <v>J.Riley</v>
      </c>
      <c r="D3399">
        <v>1</v>
      </c>
    </row>
    <row r="3400" spans="1:4" x14ac:dyDescent="0.2">
      <c r="A3400" t="str">
        <v>WVWC</v>
      </c>
      <c r="B3400">
        <v>2</v>
      </c>
      <c r="C3400" t="str">
        <v>L.Hague</v>
      </c>
      <c r="D3400">
        <v>1</v>
      </c>
    </row>
    <row r="3401" spans="1:4" x14ac:dyDescent="0.2">
      <c r="A3401" t="str">
        <v>WVWC</v>
      </c>
      <c r="B3401">
        <v>3</v>
      </c>
      <c r="C3401" t="str">
        <v>G.Arnold</v>
      </c>
      <c r="D3401">
        <v>1</v>
      </c>
    </row>
    <row r="3402" spans="1:4" x14ac:dyDescent="0.2">
      <c r="A3402" t="str">
        <v>WVWC</v>
      </c>
      <c r="B3402">
        <v>4</v>
      </c>
      <c r="C3402" t="str">
        <v>R.Winn</v>
      </c>
      <c r="D3402">
        <v>1</v>
      </c>
    </row>
    <row r="3403" spans="1:4" x14ac:dyDescent="0.2">
      <c r="A3403" t="str">
        <v>WVWC</v>
      </c>
      <c r="B3403">
        <v>5</v>
      </c>
      <c r="C3403" t="str">
        <v>J.Fix</v>
      </c>
      <c r="D3403">
        <v>1</v>
      </c>
    </row>
    <row r="3404" spans="1:4" x14ac:dyDescent="0.2">
      <c r="A3404" t="str">
        <v>WVWC</v>
      </c>
      <c r="B3404">
        <v>6</v>
      </c>
      <c r="C3404" t="str">
        <v>M.Austra</v>
      </c>
      <c r="D3404">
        <v>1</v>
      </c>
    </row>
    <row r="3405" spans="1:4" x14ac:dyDescent="0.2">
      <c r="A3405" t="str">
        <v>WVWC</v>
      </c>
      <c r="B3405">
        <v>7</v>
      </c>
      <c r="C3405" t="str">
        <v>E.Putman</v>
      </c>
      <c r="D3405">
        <v>1</v>
      </c>
    </row>
    <row r="3406" spans="1:4" x14ac:dyDescent="0.2">
      <c r="A3406" t="str">
        <v>WVWC</v>
      </c>
      <c r="B3406">
        <v>8</v>
      </c>
      <c r="C3406" t="str">
        <v>K.Vance</v>
      </c>
      <c r="D3406">
        <v>1</v>
      </c>
    </row>
    <row r="3407" spans="1:4" x14ac:dyDescent="0.2">
      <c r="A3407" t="str">
        <v>WVWC</v>
      </c>
      <c r="B3407">
        <v>9</v>
      </c>
      <c r="C3407" t="str">
        <v>T.Nowicki</v>
      </c>
      <c r="D3407">
        <v>1</v>
      </c>
    </row>
    <row r="3408" spans="1:4" x14ac:dyDescent="0.2">
      <c r="A3408" t="str">
        <v>WVWC</v>
      </c>
      <c r="B3408">
        <v>0</v>
      </c>
      <c r="C3408" t="str">
        <v>A.Orille</v>
      </c>
      <c r="D3408">
        <v>1</v>
      </c>
    </row>
    <row r="3409" spans="1:4" x14ac:dyDescent="0.2">
      <c r="A3409" t="str">
        <v>UC</v>
      </c>
      <c r="B3409">
        <v>1</v>
      </c>
      <c r="C3409" t="str">
        <v>E.Zucchero</v>
      </c>
      <c r="D3409">
        <v>1</v>
      </c>
    </row>
    <row r="3410" spans="1:4" x14ac:dyDescent="0.2">
      <c r="A3410" t="str">
        <v>UC</v>
      </c>
      <c r="B3410">
        <v>2</v>
      </c>
      <c r="C3410" t="str">
        <v>T.Hodson</v>
      </c>
      <c r="D3410">
        <v>1</v>
      </c>
    </row>
    <row r="3411" spans="1:4" x14ac:dyDescent="0.2">
      <c r="A3411" t="str">
        <v>UC</v>
      </c>
      <c r="B3411">
        <v>3</v>
      </c>
      <c r="C3411" t="str">
        <v>K.Moran</v>
      </c>
      <c r="D3411">
        <v>1</v>
      </c>
    </row>
    <row r="3412" spans="1:4" x14ac:dyDescent="0.2">
      <c r="A3412" t="str">
        <v>UC</v>
      </c>
      <c r="B3412">
        <v>4</v>
      </c>
      <c r="C3412" t="str">
        <v>D.Pici</v>
      </c>
      <c r="D3412">
        <v>1</v>
      </c>
    </row>
    <row r="3413" spans="1:4" x14ac:dyDescent="0.2">
      <c r="A3413" t="str">
        <v>UC</v>
      </c>
      <c r="B3413">
        <v>4</v>
      </c>
      <c r="C3413" t="str">
        <v>M.Oglesby</v>
      </c>
      <c r="D3413">
        <v>1</v>
      </c>
    </row>
    <row r="3414" spans="1:4" x14ac:dyDescent="0.2">
      <c r="A3414" t="str">
        <v>UC</v>
      </c>
      <c r="B3414">
        <v>5</v>
      </c>
      <c r="C3414" t="str">
        <v>M.Entler</v>
      </c>
      <c r="D3414">
        <v>1</v>
      </c>
    </row>
    <row r="3415" spans="1:4" x14ac:dyDescent="0.2">
      <c r="A3415" t="str">
        <v>UC</v>
      </c>
      <c r="B3415">
        <v>6</v>
      </c>
      <c r="C3415" t="str">
        <v>E.Smith</v>
      </c>
      <c r="D3415">
        <v>1</v>
      </c>
    </row>
    <row r="3416" spans="1:4" x14ac:dyDescent="0.2">
      <c r="A3416" t="str">
        <v>UC</v>
      </c>
      <c r="B3416">
        <v>6</v>
      </c>
      <c r="C3416" t="str">
        <v>A.Hurley</v>
      </c>
      <c r="D3416">
        <v>1</v>
      </c>
    </row>
    <row r="3417" spans="1:4" x14ac:dyDescent="0.2">
      <c r="A3417" t="str">
        <v>UC</v>
      </c>
      <c r="B3417">
        <v>7</v>
      </c>
      <c r="C3417" t="str">
        <v>K.Serra</v>
      </c>
      <c r="D3417">
        <v>1</v>
      </c>
    </row>
    <row r="3418" spans="1:4" x14ac:dyDescent="0.2">
      <c r="A3418" t="str">
        <v>UC</v>
      </c>
      <c r="B3418">
        <v>7</v>
      </c>
      <c r="C3418" t="str">
        <v>K.Sullins</v>
      </c>
      <c r="D3418">
        <v>1</v>
      </c>
    </row>
    <row r="3419" spans="1:4" x14ac:dyDescent="0.2">
      <c r="A3419" t="str">
        <v>UC</v>
      </c>
      <c r="B3419">
        <v>8</v>
      </c>
      <c r="C3419" t="str">
        <v>A.Espinoza</v>
      </c>
      <c r="D3419">
        <v>1</v>
      </c>
    </row>
    <row r="3420" spans="1:4" x14ac:dyDescent="0.2">
      <c r="A3420" t="str">
        <v>UC</v>
      </c>
      <c r="B3420">
        <v>9</v>
      </c>
      <c r="C3420" t="str">
        <v>B.Polistina</v>
      </c>
      <c r="D3420">
        <v>1</v>
      </c>
    </row>
    <row r="3421" spans="1:4" x14ac:dyDescent="0.2">
      <c r="A3421" t="str">
        <v>UC</v>
      </c>
      <c r="B3421">
        <v>0</v>
      </c>
      <c r="C3421" t="str">
        <v>A.Mass</v>
      </c>
      <c r="D3421">
        <v>1</v>
      </c>
    </row>
    <row r="3422" spans="1:4" x14ac:dyDescent="0.2">
      <c r="A3422" t="str">
        <v>Wheeling</v>
      </c>
      <c r="B3422">
        <v>1</v>
      </c>
      <c r="C3422" t="str">
        <v>M.Harrison</v>
      </c>
      <c r="D3422">
        <v>1</v>
      </c>
    </row>
    <row r="3423" spans="1:4" x14ac:dyDescent="0.2">
      <c r="A3423" t="str">
        <v>Wheeling</v>
      </c>
      <c r="B3423">
        <v>2</v>
      </c>
      <c r="C3423" t="str">
        <v>A.Kresak</v>
      </c>
      <c r="D3423">
        <v>1</v>
      </c>
    </row>
    <row r="3424" spans="1:4" x14ac:dyDescent="0.2">
      <c r="A3424" t="str">
        <v>Wheeling</v>
      </c>
      <c r="B3424">
        <v>3</v>
      </c>
      <c r="C3424" t="str">
        <v>M.Burns</v>
      </c>
      <c r="D3424">
        <v>1</v>
      </c>
    </row>
    <row r="3425" spans="1:4" x14ac:dyDescent="0.2">
      <c r="A3425" t="str">
        <v>Wheeling</v>
      </c>
      <c r="B3425">
        <v>3</v>
      </c>
      <c r="C3425" t="str">
        <v>R.Pearlman</v>
      </c>
      <c r="D3425">
        <v>1</v>
      </c>
    </row>
    <row r="3426" spans="1:4" x14ac:dyDescent="0.2">
      <c r="A3426" t="str">
        <v>Wheeling</v>
      </c>
      <c r="B3426">
        <v>4</v>
      </c>
      <c r="C3426" t="str">
        <v>M.Clark</v>
      </c>
      <c r="D3426">
        <v>1</v>
      </c>
    </row>
    <row r="3427" spans="1:4" x14ac:dyDescent="0.2">
      <c r="A3427" t="str">
        <v>Wheeling</v>
      </c>
      <c r="B3427">
        <v>5</v>
      </c>
      <c r="C3427" t="str">
        <v>E.Troxel</v>
      </c>
      <c r="D3427">
        <v>1</v>
      </c>
    </row>
    <row r="3428" spans="1:4" x14ac:dyDescent="0.2">
      <c r="A3428" t="str">
        <v>Wheeling</v>
      </c>
      <c r="B3428">
        <v>6</v>
      </c>
      <c r="C3428" t="str">
        <v>T.Walsh</v>
      </c>
      <c r="D3428">
        <v>1</v>
      </c>
    </row>
    <row r="3429" spans="1:4" x14ac:dyDescent="0.2">
      <c r="A3429" t="str">
        <v>Wheeling</v>
      </c>
      <c r="B3429">
        <v>7</v>
      </c>
      <c r="C3429" t="str">
        <v>P.Villarreal</v>
      </c>
      <c r="D3429">
        <v>1</v>
      </c>
    </row>
    <row r="3430" spans="1:4" x14ac:dyDescent="0.2">
      <c r="A3430" t="str">
        <v>Wheeling</v>
      </c>
      <c r="B3430">
        <v>7</v>
      </c>
      <c r="C3430" t="str">
        <v>M.Kay</v>
      </c>
      <c r="D3430">
        <v>1</v>
      </c>
    </row>
    <row r="3431" spans="1:4" x14ac:dyDescent="0.2">
      <c r="A3431" t="str">
        <v>Wheeling</v>
      </c>
      <c r="B3431">
        <v>8</v>
      </c>
      <c r="C3431" t="str">
        <v>G.Mummery</v>
      </c>
      <c r="D3431">
        <v>1</v>
      </c>
    </row>
    <row r="3432" spans="1:4" x14ac:dyDescent="0.2">
      <c r="A3432" t="str">
        <v>Wheeling</v>
      </c>
      <c r="B3432">
        <v>9</v>
      </c>
      <c r="C3432" t="str">
        <v>M.Holp</v>
      </c>
      <c r="D3432">
        <v>1</v>
      </c>
    </row>
    <row r="3433" spans="1:4" x14ac:dyDescent="0.2">
      <c r="A3433" t="str">
        <v>Wheeling</v>
      </c>
      <c r="B3433">
        <v>0</v>
      </c>
      <c r="C3433" t="str">
        <v>K.Shields</v>
      </c>
      <c r="D3433">
        <v>1</v>
      </c>
    </row>
    <row r="3434" spans="1:4" x14ac:dyDescent="0.2">
      <c r="A3434" t="str">
        <v>Salem</v>
      </c>
      <c r="B3434">
        <v>1</v>
      </c>
      <c r="C3434" t="str">
        <v>B.Ortiz</v>
      </c>
      <c r="D3434">
        <v>1</v>
      </c>
    </row>
    <row r="3435" spans="1:4" x14ac:dyDescent="0.2">
      <c r="A3435" t="str">
        <v>Salem</v>
      </c>
      <c r="B3435">
        <v>2</v>
      </c>
      <c r="C3435" t="str">
        <v>B.Wise</v>
      </c>
      <c r="D3435">
        <v>1</v>
      </c>
    </row>
    <row r="3436" spans="1:4" x14ac:dyDescent="0.2">
      <c r="A3436" t="str">
        <v>Salem</v>
      </c>
      <c r="B3436">
        <v>0</v>
      </c>
      <c r="C3436" t="str">
        <v>K.Ramey</v>
      </c>
      <c r="D3436">
        <v>1</v>
      </c>
    </row>
    <row r="3437" spans="1:4" x14ac:dyDescent="0.2">
      <c r="A3437" t="str">
        <v>Salem</v>
      </c>
      <c r="B3437">
        <v>0</v>
      </c>
      <c r="C3437" t="str">
        <v>A.King</v>
      </c>
      <c r="D3437">
        <v>1</v>
      </c>
    </row>
    <row r="3438" spans="1:4" x14ac:dyDescent="0.2">
      <c r="A3438" t="str">
        <v>Salem</v>
      </c>
      <c r="B3438">
        <v>3</v>
      </c>
      <c r="C3438" t="str">
        <v>A.Jacobs</v>
      </c>
      <c r="D3438">
        <v>1</v>
      </c>
    </row>
    <row r="3439" spans="1:4" x14ac:dyDescent="0.2">
      <c r="A3439" t="str">
        <v>Salem</v>
      </c>
      <c r="B3439">
        <v>0</v>
      </c>
      <c r="C3439" t="str">
        <v>L.Grimm</v>
      </c>
      <c r="D3439">
        <v>1</v>
      </c>
    </row>
    <row r="3440" spans="1:4" x14ac:dyDescent="0.2">
      <c r="A3440" t="str">
        <v>Salem</v>
      </c>
      <c r="B3440">
        <v>4</v>
      </c>
      <c r="C3440" t="str">
        <v>K.Lemley</v>
      </c>
      <c r="D3440">
        <v>1</v>
      </c>
    </row>
    <row r="3441" spans="1:4" x14ac:dyDescent="0.2">
      <c r="A3441" t="str">
        <v>Salem</v>
      </c>
      <c r="B3441">
        <v>5</v>
      </c>
      <c r="C3441" t="str">
        <v>A.Shrieve</v>
      </c>
      <c r="D3441">
        <v>1</v>
      </c>
    </row>
    <row r="3442" spans="1:4" x14ac:dyDescent="0.2">
      <c r="A3442" t="str">
        <v>Salem</v>
      </c>
      <c r="B3442">
        <v>6</v>
      </c>
      <c r="C3442" t="str">
        <v>A.Valverde</v>
      </c>
      <c r="D3442">
        <v>1</v>
      </c>
    </row>
    <row r="3443" spans="1:4" x14ac:dyDescent="0.2">
      <c r="A3443" t="str">
        <v>Salem</v>
      </c>
      <c r="B3443">
        <v>7</v>
      </c>
      <c r="C3443" t="str">
        <v>L.McClung</v>
      </c>
      <c r="D3443">
        <v>1</v>
      </c>
    </row>
    <row r="3444" spans="1:4" x14ac:dyDescent="0.2">
      <c r="A3444" t="str">
        <v>Salem</v>
      </c>
      <c r="B3444">
        <v>8</v>
      </c>
      <c r="C3444" t="str">
        <v>A.Schultz</v>
      </c>
      <c r="D3444">
        <v>1</v>
      </c>
    </row>
    <row r="3445" spans="1:4" x14ac:dyDescent="0.2">
      <c r="A3445" t="str">
        <v>Salem</v>
      </c>
      <c r="B3445">
        <v>9</v>
      </c>
      <c r="C3445" t="str">
        <v>J.Gledhill</v>
      </c>
      <c r="D3445">
        <v>1</v>
      </c>
    </row>
    <row r="3446" spans="1:4" x14ac:dyDescent="0.2">
      <c r="A3446" t="str">
        <v>Frostburg</v>
      </c>
      <c r="B3446">
        <v>1</v>
      </c>
      <c r="C3446" t="str">
        <v>G.Nelson</v>
      </c>
      <c r="D3446">
        <v>1</v>
      </c>
    </row>
    <row r="3447" spans="1:4" x14ac:dyDescent="0.2">
      <c r="A3447" t="str">
        <v>Frostburg</v>
      </c>
      <c r="B3447">
        <v>2</v>
      </c>
      <c r="C3447" t="str">
        <v>K.Piconi</v>
      </c>
      <c r="D3447">
        <v>1</v>
      </c>
    </row>
    <row r="3448" spans="1:4" x14ac:dyDescent="0.2">
      <c r="A3448" t="str">
        <v>Frostburg</v>
      </c>
      <c r="B3448">
        <v>3</v>
      </c>
      <c r="C3448" t="str">
        <v>A.Miller</v>
      </c>
      <c r="D3448">
        <v>1</v>
      </c>
    </row>
    <row r="3449" spans="1:4" x14ac:dyDescent="0.2">
      <c r="A3449" t="str">
        <v>Frostburg</v>
      </c>
      <c r="B3449">
        <v>4</v>
      </c>
      <c r="C3449" t="str">
        <v>O.Stetler</v>
      </c>
      <c r="D3449">
        <v>1</v>
      </c>
    </row>
    <row r="3450" spans="1:4" x14ac:dyDescent="0.2">
      <c r="A3450" t="str">
        <v>Frostburg</v>
      </c>
      <c r="B3450">
        <v>5</v>
      </c>
      <c r="C3450" t="str">
        <v>I.Donaldson</v>
      </c>
      <c r="D3450">
        <v>1</v>
      </c>
    </row>
    <row r="3451" spans="1:4" x14ac:dyDescent="0.2">
      <c r="A3451" t="str">
        <v>Frostburg</v>
      </c>
      <c r="B3451">
        <v>6</v>
      </c>
      <c r="C3451" t="str">
        <v>B.Russo</v>
      </c>
      <c r="D3451">
        <v>1</v>
      </c>
    </row>
    <row r="3452" spans="1:4" x14ac:dyDescent="0.2">
      <c r="A3452" t="str">
        <v>Frostburg</v>
      </c>
      <c r="B3452">
        <v>7</v>
      </c>
      <c r="C3452" t="str">
        <v>A.Myers</v>
      </c>
      <c r="D3452">
        <v>1</v>
      </c>
    </row>
    <row r="3453" spans="1:4" x14ac:dyDescent="0.2">
      <c r="A3453" t="str">
        <v>Frostburg</v>
      </c>
      <c r="B3453">
        <v>8</v>
      </c>
      <c r="C3453" t="str">
        <v>S.Heller</v>
      </c>
      <c r="D3453">
        <v>1</v>
      </c>
    </row>
    <row r="3454" spans="1:4" x14ac:dyDescent="0.2">
      <c r="A3454" t="str">
        <v>Frostburg</v>
      </c>
      <c r="B3454">
        <v>9</v>
      </c>
      <c r="C3454" t="str">
        <v>M.Monahan</v>
      </c>
      <c r="D3454">
        <v>1</v>
      </c>
    </row>
    <row r="3455" spans="1:4" x14ac:dyDescent="0.2">
      <c r="A3455" t="str">
        <v>Frostburg</v>
      </c>
      <c r="B3455">
        <v>9</v>
      </c>
      <c r="C3455" t="str">
        <v>Z.Marinello</v>
      </c>
      <c r="D3455">
        <v>1</v>
      </c>
    </row>
    <row r="3456" spans="1:4" x14ac:dyDescent="0.2">
      <c r="A3456" t="str">
        <v>Frostburg</v>
      </c>
      <c r="B3456">
        <v>0</v>
      </c>
      <c r="C3456" t="str">
        <v>S.Magee</v>
      </c>
      <c r="D3456">
        <v>1</v>
      </c>
    </row>
    <row r="3457" spans="1:4" x14ac:dyDescent="0.2">
      <c r="A3457" t="str">
        <v>WVSU</v>
      </c>
      <c r="B3457">
        <v>1</v>
      </c>
      <c r="C3457" t="str">
        <v>A.Hall</v>
      </c>
      <c r="D3457">
        <v>1</v>
      </c>
    </row>
    <row r="3458" spans="1:4" x14ac:dyDescent="0.2">
      <c r="A3458" t="str">
        <v>WVSU</v>
      </c>
      <c r="B3458">
        <v>2</v>
      </c>
      <c r="C3458" t="str">
        <v>A.Contreras</v>
      </c>
      <c r="D3458">
        <v>1</v>
      </c>
    </row>
    <row r="3459" spans="1:4" x14ac:dyDescent="0.2">
      <c r="A3459" t="str">
        <v>WVSU</v>
      </c>
      <c r="B3459">
        <v>3</v>
      </c>
      <c r="C3459" t="str">
        <v>K.Price</v>
      </c>
      <c r="D3459">
        <v>1</v>
      </c>
    </row>
    <row r="3460" spans="1:4" x14ac:dyDescent="0.2">
      <c r="A3460" t="str">
        <v>WVSU</v>
      </c>
      <c r="B3460">
        <v>4</v>
      </c>
      <c r="C3460" t="str">
        <v>C.Cummings</v>
      </c>
      <c r="D3460">
        <v>1</v>
      </c>
    </row>
    <row r="3461" spans="1:4" x14ac:dyDescent="0.2">
      <c r="A3461" t="str">
        <v>WVSU</v>
      </c>
      <c r="B3461">
        <v>0</v>
      </c>
      <c r="C3461" t="str">
        <v>E.Hoffman</v>
      </c>
      <c r="D3461">
        <v>1</v>
      </c>
    </row>
    <row r="3462" spans="1:4" x14ac:dyDescent="0.2">
      <c r="A3462" t="str">
        <v>WVSU</v>
      </c>
      <c r="B3462">
        <v>5</v>
      </c>
      <c r="C3462" t="str">
        <v>S.Shamblin</v>
      </c>
      <c r="D3462">
        <v>1</v>
      </c>
    </row>
    <row r="3463" spans="1:4" x14ac:dyDescent="0.2">
      <c r="A3463" t="str">
        <v>WVSU</v>
      </c>
      <c r="B3463">
        <v>6</v>
      </c>
      <c r="C3463" t="str">
        <v>C.Moore</v>
      </c>
      <c r="D3463">
        <v>1</v>
      </c>
    </row>
    <row r="3464" spans="1:4" x14ac:dyDescent="0.2">
      <c r="A3464" t="str">
        <v>WVSU</v>
      </c>
      <c r="B3464">
        <v>7</v>
      </c>
      <c r="C3464" t="str">
        <v>E.Bechtel</v>
      </c>
      <c r="D3464">
        <v>1</v>
      </c>
    </row>
    <row r="3465" spans="1:4" x14ac:dyDescent="0.2">
      <c r="A3465" t="str">
        <v>WVSU</v>
      </c>
      <c r="B3465">
        <v>8</v>
      </c>
      <c r="C3465" t="str">
        <v>B.Christian</v>
      </c>
      <c r="D3465">
        <v>1</v>
      </c>
    </row>
    <row r="3466" spans="1:4" x14ac:dyDescent="0.2">
      <c r="A3466" t="str">
        <v>WVSU</v>
      </c>
      <c r="B3466">
        <v>9</v>
      </c>
      <c r="C3466" t="str">
        <v>E.Sigmon</v>
      </c>
      <c r="D3466">
        <v>1</v>
      </c>
    </row>
    <row r="3467" spans="1:4" x14ac:dyDescent="0.2">
      <c r="A3467" t="str">
        <v>WVSU</v>
      </c>
      <c r="B3467">
        <v>0</v>
      </c>
      <c r="C3467" t="str">
        <v>K.Murphy</v>
      </c>
      <c r="D3467">
        <v>1</v>
      </c>
    </row>
    <row r="3468" spans="1:4" x14ac:dyDescent="0.2">
      <c r="A3468" t="str">
        <v>West Lib</v>
      </c>
      <c r="B3468">
        <v>1</v>
      </c>
      <c r="C3468" t="str">
        <v>P.Tucker</v>
      </c>
      <c r="D3468">
        <v>1</v>
      </c>
    </row>
    <row r="3469" spans="1:4" x14ac:dyDescent="0.2">
      <c r="A3469" t="str">
        <v>West Lib</v>
      </c>
      <c r="B3469">
        <v>2</v>
      </c>
      <c r="C3469" t="str">
        <v>S.Simon</v>
      </c>
      <c r="D3469">
        <v>1</v>
      </c>
    </row>
    <row r="3470" spans="1:4" x14ac:dyDescent="0.2">
      <c r="A3470" t="str">
        <v>West Lib</v>
      </c>
      <c r="B3470">
        <v>3</v>
      </c>
      <c r="C3470" t="str">
        <v>J.Conrad</v>
      </c>
      <c r="D3470">
        <v>1</v>
      </c>
    </row>
    <row r="3471" spans="1:4" x14ac:dyDescent="0.2">
      <c r="A3471" t="str">
        <v>West Lib</v>
      </c>
      <c r="B3471">
        <v>4</v>
      </c>
      <c r="C3471" t="str">
        <v>R.Mangold</v>
      </c>
      <c r="D3471">
        <v>1</v>
      </c>
    </row>
    <row r="3472" spans="1:4" x14ac:dyDescent="0.2">
      <c r="A3472" t="str">
        <v>West Lib</v>
      </c>
      <c r="B3472">
        <v>0</v>
      </c>
      <c r="C3472" t="str">
        <v>R.Ward</v>
      </c>
      <c r="D3472">
        <v>1</v>
      </c>
    </row>
    <row r="3473" spans="1:4" x14ac:dyDescent="0.2">
      <c r="A3473" t="str">
        <v>West Lib</v>
      </c>
      <c r="B3473">
        <v>5</v>
      </c>
      <c r="C3473" t="str">
        <v>A.Davis</v>
      </c>
      <c r="D3473">
        <v>1</v>
      </c>
    </row>
    <row r="3474" spans="1:4" x14ac:dyDescent="0.2">
      <c r="A3474" t="str">
        <v>West Lib</v>
      </c>
      <c r="B3474">
        <v>6</v>
      </c>
      <c r="C3474" t="str">
        <v>J.Morr</v>
      </c>
      <c r="D3474">
        <v>1</v>
      </c>
    </row>
    <row r="3475" spans="1:4" x14ac:dyDescent="0.2">
      <c r="A3475" t="str">
        <v>West Lib</v>
      </c>
      <c r="B3475">
        <v>7</v>
      </c>
      <c r="C3475" t="str">
        <v>I.McKee</v>
      </c>
      <c r="D3475">
        <v>1</v>
      </c>
    </row>
    <row r="3476" spans="1:4" x14ac:dyDescent="0.2">
      <c r="A3476" t="str">
        <v>West Lib</v>
      </c>
      <c r="B3476">
        <v>8</v>
      </c>
      <c r="C3476" t="str">
        <v>A.Tapman</v>
      </c>
      <c r="D3476">
        <v>1</v>
      </c>
    </row>
    <row r="3477" spans="1:4" x14ac:dyDescent="0.2">
      <c r="A3477" t="str">
        <v>West Lib</v>
      </c>
      <c r="B3477">
        <v>0</v>
      </c>
      <c r="C3477" t="str">
        <v>K.Harris</v>
      </c>
      <c r="D3477">
        <v>1</v>
      </c>
    </row>
    <row r="3478" spans="1:4" x14ac:dyDescent="0.2">
      <c r="A3478" t="str">
        <v>West Lib</v>
      </c>
      <c r="B3478">
        <v>9</v>
      </c>
      <c r="C3478" t="str">
        <v>S.Harris</v>
      </c>
      <c r="D3478">
        <v>1</v>
      </c>
    </row>
    <row r="3479" spans="1:4" x14ac:dyDescent="0.2">
      <c r="A3479" t="str">
        <v>West Lib</v>
      </c>
      <c r="B3479">
        <v>0</v>
      </c>
      <c r="C3479" t="str">
        <v>M.Johnson</v>
      </c>
      <c r="D3479">
        <v>1</v>
      </c>
    </row>
    <row r="3480" spans="1:4" x14ac:dyDescent="0.2">
      <c r="A3480" t="str">
        <v>Glenville</v>
      </c>
      <c r="B3480">
        <v>1</v>
      </c>
      <c r="C3480" t="str">
        <v>S.McDaniels</v>
      </c>
      <c r="D3480">
        <v>1</v>
      </c>
    </row>
    <row r="3481" spans="1:4" x14ac:dyDescent="0.2">
      <c r="A3481" t="str">
        <v>Glenville</v>
      </c>
      <c r="B3481">
        <v>2</v>
      </c>
      <c r="C3481" t="str">
        <v>Z.Seda</v>
      </c>
      <c r="D3481">
        <v>1</v>
      </c>
    </row>
    <row r="3482" spans="1:4" x14ac:dyDescent="0.2">
      <c r="A3482" t="str">
        <v>Glenville</v>
      </c>
      <c r="B3482">
        <v>3</v>
      </c>
      <c r="C3482" t="str">
        <v>D.Warnick</v>
      </c>
      <c r="D3482">
        <v>1</v>
      </c>
    </row>
    <row r="3483" spans="1:4" x14ac:dyDescent="0.2">
      <c r="A3483" t="str">
        <v>Glenville</v>
      </c>
      <c r="B3483">
        <v>4</v>
      </c>
      <c r="C3483" t="str">
        <v>E.Nolan</v>
      </c>
      <c r="D3483">
        <v>1</v>
      </c>
    </row>
    <row r="3484" spans="1:4" x14ac:dyDescent="0.2">
      <c r="A3484" t="str">
        <v>Glenville</v>
      </c>
      <c r="B3484">
        <v>0</v>
      </c>
      <c r="C3484" t="str">
        <v>A.Hicks</v>
      </c>
      <c r="D3484">
        <v>1</v>
      </c>
    </row>
    <row r="3485" spans="1:4" x14ac:dyDescent="0.2">
      <c r="A3485" t="str">
        <v>Glenville</v>
      </c>
      <c r="B3485">
        <v>5</v>
      </c>
      <c r="C3485" t="str">
        <v>K.Goodman</v>
      </c>
      <c r="D3485">
        <v>1</v>
      </c>
    </row>
    <row r="3486" spans="1:4" x14ac:dyDescent="0.2">
      <c r="A3486" t="str">
        <v>Glenville</v>
      </c>
      <c r="B3486">
        <v>5</v>
      </c>
      <c r="C3486" t="str">
        <v>M.Duvall</v>
      </c>
      <c r="D3486">
        <v>1</v>
      </c>
    </row>
    <row r="3487" spans="1:4" x14ac:dyDescent="0.2">
      <c r="A3487" t="str">
        <v>Glenville</v>
      </c>
      <c r="B3487">
        <v>5</v>
      </c>
      <c r="C3487" t="str">
        <v>A.Hypes</v>
      </c>
      <c r="D3487">
        <v>1</v>
      </c>
    </row>
    <row r="3488" spans="1:4" x14ac:dyDescent="0.2">
      <c r="A3488" t="str">
        <v>Glenville</v>
      </c>
      <c r="B3488">
        <v>6</v>
      </c>
      <c r="C3488" t="str">
        <v>H.Howe</v>
      </c>
      <c r="D3488">
        <v>1</v>
      </c>
    </row>
    <row r="3489" spans="1:4" x14ac:dyDescent="0.2">
      <c r="A3489" t="str">
        <v>Glenville</v>
      </c>
      <c r="B3489">
        <v>7</v>
      </c>
      <c r="C3489" t="str">
        <v>A.Howard</v>
      </c>
      <c r="D3489">
        <v>1</v>
      </c>
    </row>
    <row r="3490" spans="1:4" x14ac:dyDescent="0.2">
      <c r="A3490" t="str">
        <v>Glenville</v>
      </c>
      <c r="B3490">
        <v>8</v>
      </c>
      <c r="C3490" t="str">
        <v>E.McLean</v>
      </c>
      <c r="D3490">
        <v>1</v>
      </c>
    </row>
    <row r="3491" spans="1:4" x14ac:dyDescent="0.2">
      <c r="A3491" t="str">
        <v>Glenville</v>
      </c>
      <c r="B3491">
        <v>9</v>
      </c>
      <c r="C3491" t="str">
        <v>L.Burns</v>
      </c>
      <c r="D3491">
        <v>1</v>
      </c>
    </row>
    <row r="3492" spans="1:4" x14ac:dyDescent="0.2">
      <c r="A3492" t="str">
        <v>Glenville</v>
      </c>
      <c r="B3492">
        <v>9</v>
      </c>
      <c r="C3492" t="str">
        <v>R.Hensel</v>
      </c>
      <c r="D3492">
        <v>1</v>
      </c>
    </row>
    <row r="3493" spans="1:4" x14ac:dyDescent="0.2">
      <c r="A3493" t="str">
        <v>Glenville</v>
      </c>
      <c r="B3493">
        <v>0</v>
      </c>
      <c r="C3493" t="str">
        <v>M.Boggess</v>
      </c>
      <c r="D3493">
        <v>1</v>
      </c>
    </row>
    <row r="3494" spans="1:4" x14ac:dyDescent="0.2">
      <c r="A3494" t="str">
        <v>WVWC</v>
      </c>
      <c r="B3494">
        <v>1</v>
      </c>
      <c r="C3494" t="str">
        <v>J.Riley</v>
      </c>
      <c r="D3494">
        <v>1</v>
      </c>
    </row>
    <row r="3495" spans="1:4" x14ac:dyDescent="0.2">
      <c r="A3495" t="str">
        <v>WVWC</v>
      </c>
      <c r="B3495">
        <v>2</v>
      </c>
      <c r="C3495" t="str">
        <v>L.Hague</v>
      </c>
      <c r="D3495">
        <v>1</v>
      </c>
    </row>
    <row r="3496" spans="1:4" x14ac:dyDescent="0.2">
      <c r="A3496" t="str">
        <v>WVWC</v>
      </c>
      <c r="B3496">
        <v>3</v>
      </c>
      <c r="C3496" t="str">
        <v>G.Arnold</v>
      </c>
      <c r="D3496">
        <v>1</v>
      </c>
    </row>
    <row r="3497" spans="1:4" x14ac:dyDescent="0.2">
      <c r="A3497" t="str">
        <v>WVWC</v>
      </c>
      <c r="B3497">
        <v>0</v>
      </c>
      <c r="C3497" t="str">
        <v>K.Dean</v>
      </c>
      <c r="D3497">
        <v>1</v>
      </c>
    </row>
    <row r="3498" spans="1:4" x14ac:dyDescent="0.2">
      <c r="A3498" t="str">
        <v>WVWC</v>
      </c>
      <c r="B3498">
        <v>4</v>
      </c>
      <c r="C3498" t="str">
        <v>R.Winn</v>
      </c>
      <c r="D3498">
        <v>1</v>
      </c>
    </row>
    <row r="3499" spans="1:4" x14ac:dyDescent="0.2">
      <c r="A3499" t="str">
        <v>WVWC</v>
      </c>
      <c r="B3499">
        <v>5</v>
      </c>
      <c r="C3499" t="str">
        <v>J.Fix</v>
      </c>
      <c r="D3499">
        <v>1</v>
      </c>
    </row>
    <row r="3500" spans="1:4" x14ac:dyDescent="0.2">
      <c r="A3500" t="str">
        <v>WVWC</v>
      </c>
      <c r="B3500">
        <v>6</v>
      </c>
      <c r="C3500" t="str">
        <v>K.Vance</v>
      </c>
      <c r="D3500">
        <v>1</v>
      </c>
    </row>
    <row r="3501" spans="1:4" x14ac:dyDescent="0.2">
      <c r="A3501" t="str">
        <v>WVWC</v>
      </c>
      <c r="B3501">
        <v>6</v>
      </c>
      <c r="C3501" t="str">
        <v>M.Austra</v>
      </c>
      <c r="D3501">
        <v>1</v>
      </c>
    </row>
    <row r="3502" spans="1:4" x14ac:dyDescent="0.2">
      <c r="A3502" t="str">
        <v>WVWC</v>
      </c>
      <c r="B3502">
        <v>7</v>
      </c>
      <c r="C3502" t="str">
        <v>S.Lowen</v>
      </c>
      <c r="D3502">
        <v>1</v>
      </c>
    </row>
    <row r="3503" spans="1:4" x14ac:dyDescent="0.2">
      <c r="A3503" t="str">
        <v>WVWC</v>
      </c>
      <c r="B3503">
        <v>8</v>
      </c>
      <c r="C3503" t="str">
        <v>E.Putman</v>
      </c>
      <c r="D3503">
        <v>1</v>
      </c>
    </row>
    <row r="3504" spans="1:4" x14ac:dyDescent="0.2">
      <c r="A3504" t="str">
        <v>WVWC</v>
      </c>
      <c r="B3504">
        <v>9</v>
      </c>
      <c r="C3504" t="str">
        <v>T.Nowicki</v>
      </c>
      <c r="D3504">
        <v>1</v>
      </c>
    </row>
    <row r="3505" spans="1:4" x14ac:dyDescent="0.2">
      <c r="A3505" t="str">
        <v>WVWC</v>
      </c>
      <c r="B3505">
        <v>0</v>
      </c>
      <c r="C3505" t="str">
        <v>M.O'Brien</v>
      </c>
      <c r="D3505">
        <v>1</v>
      </c>
    </row>
    <row r="3506" spans="1:4" x14ac:dyDescent="0.2">
      <c r="A3506" t="str">
        <v>Concord</v>
      </c>
      <c r="B3506">
        <v>1</v>
      </c>
      <c r="C3506" t="str">
        <v>K.Morgan</v>
      </c>
      <c r="D3506">
        <v>1</v>
      </c>
    </row>
    <row r="3507" spans="1:4" x14ac:dyDescent="0.2">
      <c r="A3507" t="str">
        <v>Concord</v>
      </c>
      <c r="B3507">
        <v>2</v>
      </c>
      <c r="C3507" t="str">
        <v>L.Lewis</v>
      </c>
      <c r="D3507">
        <v>1</v>
      </c>
    </row>
    <row r="3508" spans="1:4" x14ac:dyDescent="0.2">
      <c r="A3508" t="str">
        <v>Concord</v>
      </c>
      <c r="B3508">
        <v>3</v>
      </c>
      <c r="C3508" t="str">
        <v>M.Hollis</v>
      </c>
      <c r="D3508">
        <v>1</v>
      </c>
    </row>
    <row r="3509" spans="1:4" x14ac:dyDescent="0.2">
      <c r="A3509" t="str">
        <v>Concord</v>
      </c>
      <c r="B3509">
        <v>0</v>
      </c>
      <c r="C3509" t="str">
        <v>J.Ervin</v>
      </c>
      <c r="D3509">
        <v>1</v>
      </c>
    </row>
    <row r="3510" spans="1:4" x14ac:dyDescent="0.2">
      <c r="A3510" t="str">
        <v>Concord</v>
      </c>
      <c r="B3510">
        <v>4</v>
      </c>
      <c r="C3510" t="str">
        <v>H.Niten</v>
      </c>
      <c r="D3510">
        <v>1</v>
      </c>
    </row>
    <row r="3511" spans="1:4" x14ac:dyDescent="0.2">
      <c r="A3511" t="str">
        <v>Concord</v>
      </c>
      <c r="B3511">
        <v>0</v>
      </c>
      <c r="C3511" t="str">
        <v>G.Dodson</v>
      </c>
      <c r="D3511">
        <v>1</v>
      </c>
    </row>
    <row r="3512" spans="1:4" x14ac:dyDescent="0.2">
      <c r="A3512" t="str">
        <v>Concord</v>
      </c>
      <c r="B3512">
        <v>5</v>
      </c>
      <c r="C3512" t="str">
        <v>K.McCord</v>
      </c>
      <c r="D3512">
        <v>1</v>
      </c>
    </row>
    <row r="3513" spans="1:4" x14ac:dyDescent="0.2">
      <c r="A3513" t="str">
        <v>Concord</v>
      </c>
      <c r="B3513">
        <v>6</v>
      </c>
      <c r="C3513" t="str">
        <v>M.Gleason</v>
      </c>
      <c r="D3513">
        <v>1</v>
      </c>
    </row>
    <row r="3514" spans="1:4" x14ac:dyDescent="0.2">
      <c r="A3514" t="str">
        <v>Concord</v>
      </c>
      <c r="B3514">
        <v>7</v>
      </c>
      <c r="C3514" t="str">
        <v>K.Sholter</v>
      </c>
      <c r="D3514">
        <v>1</v>
      </c>
    </row>
    <row r="3515" spans="1:4" x14ac:dyDescent="0.2">
      <c r="A3515" t="str">
        <v>Concord</v>
      </c>
      <c r="B3515">
        <v>0</v>
      </c>
      <c r="C3515" t="str">
        <v>M.Gregory</v>
      </c>
      <c r="D3515">
        <v>1</v>
      </c>
    </row>
    <row r="3516" spans="1:4" x14ac:dyDescent="0.2">
      <c r="A3516" t="str">
        <v>Concord</v>
      </c>
      <c r="B3516">
        <v>8</v>
      </c>
      <c r="C3516" t="str">
        <v>B.Jamerson</v>
      </c>
      <c r="D3516">
        <v>1</v>
      </c>
    </row>
    <row r="3517" spans="1:4" x14ac:dyDescent="0.2">
      <c r="A3517" t="str">
        <v>Concord</v>
      </c>
      <c r="B3517">
        <v>9</v>
      </c>
      <c r="C3517" t="str">
        <v>R.Hintz</v>
      </c>
      <c r="D3517">
        <v>1</v>
      </c>
    </row>
    <row r="3518" spans="1:4" x14ac:dyDescent="0.2">
      <c r="A3518" t="str">
        <v>Concord</v>
      </c>
      <c r="B3518">
        <v>0</v>
      </c>
      <c r="C3518" t="str">
        <v>N.Harris</v>
      </c>
      <c r="D3518">
        <v>1</v>
      </c>
    </row>
    <row r="3519" spans="1:4" x14ac:dyDescent="0.2">
      <c r="A3519" t="str">
        <v>Concord</v>
      </c>
      <c r="B3519">
        <v>0</v>
      </c>
      <c r="C3519" t="str">
        <v>A.Giles</v>
      </c>
      <c r="D3519">
        <v>1</v>
      </c>
    </row>
    <row r="3520" spans="1:4" x14ac:dyDescent="0.2">
      <c r="A3520" t="str">
        <v>D&amp;E</v>
      </c>
      <c r="B3520">
        <v>1</v>
      </c>
      <c r="C3520" t="str">
        <v>A.Belcher</v>
      </c>
      <c r="D3520">
        <v>1</v>
      </c>
    </row>
    <row r="3521" spans="1:4" x14ac:dyDescent="0.2">
      <c r="A3521" t="str">
        <v>D&amp;E</v>
      </c>
      <c r="B3521">
        <v>2</v>
      </c>
      <c r="C3521" t="str">
        <v>S.Jarvis</v>
      </c>
      <c r="D3521">
        <v>1</v>
      </c>
    </row>
    <row r="3522" spans="1:4" x14ac:dyDescent="0.2">
      <c r="A3522" t="str">
        <v>D&amp;E</v>
      </c>
      <c r="B3522">
        <v>3</v>
      </c>
      <c r="C3522" t="str">
        <v>L.Ruiz-Rubio</v>
      </c>
      <c r="D3522">
        <v>1</v>
      </c>
    </row>
    <row r="3523" spans="1:4" x14ac:dyDescent="0.2">
      <c r="A3523" t="str">
        <v>D&amp;E</v>
      </c>
      <c r="B3523">
        <v>0</v>
      </c>
      <c r="C3523" t="str">
        <v>C.Warfield</v>
      </c>
      <c r="D3523">
        <v>1</v>
      </c>
    </row>
    <row r="3524" spans="1:4" x14ac:dyDescent="0.2">
      <c r="A3524" t="str">
        <v>D&amp;E</v>
      </c>
      <c r="B3524">
        <v>4</v>
      </c>
      <c r="C3524" t="str">
        <v>A.Zapach</v>
      </c>
      <c r="D3524">
        <v>1</v>
      </c>
    </row>
    <row r="3525" spans="1:4" x14ac:dyDescent="0.2">
      <c r="A3525" t="str">
        <v>D&amp;E</v>
      </c>
      <c r="B3525">
        <v>5</v>
      </c>
      <c r="C3525" t="str">
        <v>G.Wessling</v>
      </c>
      <c r="D3525">
        <v>1</v>
      </c>
    </row>
    <row r="3526" spans="1:4" x14ac:dyDescent="0.2">
      <c r="A3526" t="str">
        <v>D&amp;E</v>
      </c>
      <c r="B3526">
        <v>6</v>
      </c>
      <c r="C3526" t="str">
        <v>A.Haynes</v>
      </c>
      <c r="D3526">
        <v>1</v>
      </c>
    </row>
    <row r="3527" spans="1:4" x14ac:dyDescent="0.2">
      <c r="A3527" t="str">
        <v>D&amp;E</v>
      </c>
      <c r="B3527">
        <v>7</v>
      </c>
      <c r="C3527" t="str">
        <v>T.Fleming</v>
      </c>
      <c r="D3527">
        <v>1</v>
      </c>
    </row>
    <row r="3528" spans="1:4" x14ac:dyDescent="0.2">
      <c r="A3528" t="str">
        <v>D&amp;E</v>
      </c>
      <c r="B3528">
        <v>8</v>
      </c>
      <c r="C3528" t="str">
        <v>A.Higgins</v>
      </c>
      <c r="D3528">
        <v>1</v>
      </c>
    </row>
    <row r="3529" spans="1:4" x14ac:dyDescent="0.2">
      <c r="A3529" t="str">
        <v>D&amp;E</v>
      </c>
      <c r="B3529">
        <v>0</v>
      </c>
      <c r="C3529" t="str">
        <v>C.Dobbs</v>
      </c>
      <c r="D3529">
        <v>1</v>
      </c>
    </row>
    <row r="3530" spans="1:4" x14ac:dyDescent="0.2">
      <c r="A3530" t="str">
        <v>D&amp;E</v>
      </c>
      <c r="B3530">
        <v>9</v>
      </c>
      <c r="C3530" t="str">
        <v>M.Smith</v>
      </c>
      <c r="D3530">
        <v>1</v>
      </c>
    </row>
    <row r="3531" spans="1:4" x14ac:dyDescent="0.2">
      <c r="A3531" t="str">
        <v>D&amp;E</v>
      </c>
      <c r="B3531">
        <v>0</v>
      </c>
      <c r="C3531" t="str">
        <v>S.Kneeland</v>
      </c>
      <c r="D3531">
        <v>1</v>
      </c>
    </row>
    <row r="3532" spans="1:4" x14ac:dyDescent="0.2">
      <c r="A3532" t="str">
        <v>UC</v>
      </c>
      <c r="B3532">
        <v>1</v>
      </c>
      <c r="C3532" t="str">
        <v>E.Zucchero</v>
      </c>
      <c r="D3532">
        <v>1</v>
      </c>
    </row>
    <row r="3533" spans="1:4" x14ac:dyDescent="0.2">
      <c r="A3533" t="str">
        <v>UC</v>
      </c>
      <c r="B3533">
        <v>1</v>
      </c>
      <c r="C3533" t="str">
        <v>J.Gachupin</v>
      </c>
      <c r="D3533">
        <v>1</v>
      </c>
    </row>
    <row r="3534" spans="1:4" x14ac:dyDescent="0.2">
      <c r="A3534" t="str">
        <v>UC</v>
      </c>
      <c r="B3534">
        <v>2</v>
      </c>
      <c r="C3534" t="str">
        <v>M.Entler</v>
      </c>
      <c r="D3534">
        <v>1</v>
      </c>
    </row>
    <row r="3535" spans="1:4" x14ac:dyDescent="0.2">
      <c r="A3535" t="str">
        <v>UC</v>
      </c>
      <c r="B3535">
        <v>2</v>
      </c>
      <c r="C3535" t="str">
        <v>M.Dunman</v>
      </c>
      <c r="D3535">
        <v>1</v>
      </c>
    </row>
    <row r="3536" spans="1:4" x14ac:dyDescent="0.2">
      <c r="A3536" t="str">
        <v>UC</v>
      </c>
      <c r="B3536">
        <v>3</v>
      </c>
      <c r="C3536" t="str">
        <v>T.Hodson</v>
      </c>
      <c r="D3536">
        <v>1</v>
      </c>
    </row>
    <row r="3537" spans="1:4" x14ac:dyDescent="0.2">
      <c r="A3537" t="str">
        <v>UC</v>
      </c>
      <c r="B3537">
        <v>3</v>
      </c>
      <c r="C3537" t="str">
        <v>M.Guillen</v>
      </c>
      <c r="D3537">
        <v>1</v>
      </c>
    </row>
    <row r="3538" spans="1:4" x14ac:dyDescent="0.2">
      <c r="A3538" t="str">
        <v>UC</v>
      </c>
      <c r="B3538">
        <v>4</v>
      </c>
      <c r="C3538" t="str">
        <v>K.Moran</v>
      </c>
      <c r="D3538">
        <v>1</v>
      </c>
    </row>
    <row r="3539" spans="1:4" x14ac:dyDescent="0.2">
      <c r="A3539" t="str">
        <v>UC</v>
      </c>
      <c r="B3539">
        <v>4</v>
      </c>
      <c r="C3539" t="str">
        <v>E.Dunman</v>
      </c>
      <c r="D3539">
        <v>1</v>
      </c>
    </row>
    <row r="3540" spans="1:4" x14ac:dyDescent="0.2">
      <c r="A3540" t="str">
        <v>UC</v>
      </c>
      <c r="B3540">
        <v>5</v>
      </c>
      <c r="C3540" t="str">
        <v>A.Espinoza</v>
      </c>
      <c r="D3540">
        <v>1</v>
      </c>
    </row>
    <row r="3541" spans="1:4" x14ac:dyDescent="0.2">
      <c r="A3541" t="str">
        <v>UC</v>
      </c>
      <c r="B3541">
        <v>5</v>
      </c>
      <c r="C3541" t="str">
        <v>S.Compton</v>
      </c>
      <c r="D3541">
        <v>1</v>
      </c>
    </row>
    <row r="3542" spans="1:4" x14ac:dyDescent="0.2">
      <c r="A3542" t="str">
        <v>UC</v>
      </c>
      <c r="B3542">
        <v>6</v>
      </c>
      <c r="C3542" t="str">
        <v>R.Wood</v>
      </c>
      <c r="D3542">
        <v>1</v>
      </c>
    </row>
    <row r="3543" spans="1:4" x14ac:dyDescent="0.2">
      <c r="A3543" t="str">
        <v>UC</v>
      </c>
      <c r="B3543">
        <v>6</v>
      </c>
      <c r="C3543" t="str">
        <v>C.Dunn</v>
      </c>
      <c r="D3543">
        <v>1</v>
      </c>
    </row>
    <row r="3544" spans="1:4" x14ac:dyDescent="0.2">
      <c r="A3544" t="str">
        <v>UC</v>
      </c>
      <c r="B3544">
        <v>7</v>
      </c>
      <c r="C3544" t="str">
        <v>K.Serra</v>
      </c>
      <c r="D3544">
        <v>1</v>
      </c>
    </row>
    <row r="3545" spans="1:4" x14ac:dyDescent="0.2">
      <c r="A3545" t="str">
        <v>UC</v>
      </c>
      <c r="B3545">
        <v>8</v>
      </c>
      <c r="C3545" t="str">
        <v>A.Hurley</v>
      </c>
      <c r="D3545">
        <v>1</v>
      </c>
    </row>
    <row r="3546" spans="1:4" x14ac:dyDescent="0.2">
      <c r="A3546" t="str">
        <v>UC</v>
      </c>
      <c r="B3546">
        <v>9</v>
      </c>
      <c r="C3546" t="str">
        <v>M.Hataway</v>
      </c>
      <c r="D3546">
        <v>1</v>
      </c>
    </row>
    <row r="3547" spans="1:4" x14ac:dyDescent="0.2">
      <c r="A3547" t="str">
        <v>UC</v>
      </c>
      <c r="B3547">
        <v>0</v>
      </c>
      <c r="C3547" t="str">
        <v>C.Masters</v>
      </c>
      <c r="D3547">
        <v>1</v>
      </c>
    </row>
    <row r="3548" spans="1:4" x14ac:dyDescent="0.2">
      <c r="A3548" t="str">
        <v>Wheeling</v>
      </c>
      <c r="B3548">
        <v>1</v>
      </c>
      <c r="C3548" t="str">
        <v>M.Harrison</v>
      </c>
      <c r="D3548">
        <v>1</v>
      </c>
    </row>
    <row r="3549" spans="1:4" x14ac:dyDescent="0.2">
      <c r="A3549" t="str">
        <v>Wheeling</v>
      </c>
      <c r="B3549">
        <v>2</v>
      </c>
      <c r="C3549" t="str">
        <v>A.Kresak</v>
      </c>
      <c r="D3549">
        <v>1</v>
      </c>
    </row>
    <row r="3550" spans="1:4" x14ac:dyDescent="0.2">
      <c r="A3550" t="str">
        <v>Wheeling</v>
      </c>
      <c r="B3550">
        <v>2</v>
      </c>
      <c r="C3550" t="str">
        <v>M.Rodriguez</v>
      </c>
      <c r="D3550">
        <v>1</v>
      </c>
    </row>
    <row r="3551" spans="1:4" x14ac:dyDescent="0.2">
      <c r="A3551" t="str">
        <v>Wheeling</v>
      </c>
      <c r="B3551">
        <v>3</v>
      </c>
      <c r="C3551" t="str">
        <v>M.Burns</v>
      </c>
      <c r="D3551">
        <v>1</v>
      </c>
    </row>
    <row r="3552" spans="1:4" x14ac:dyDescent="0.2">
      <c r="A3552" t="str">
        <v>Wheeling</v>
      </c>
      <c r="B3552">
        <v>3</v>
      </c>
      <c r="C3552" t="str">
        <v>R.Pearlman</v>
      </c>
      <c r="D3552">
        <v>1</v>
      </c>
    </row>
    <row r="3553" spans="1:4" x14ac:dyDescent="0.2">
      <c r="A3553" t="str">
        <v>Wheeling</v>
      </c>
      <c r="B3553">
        <v>4</v>
      </c>
      <c r="C3553" t="str">
        <v>M.Clark</v>
      </c>
      <c r="D3553">
        <v>1</v>
      </c>
    </row>
    <row r="3554" spans="1:4" x14ac:dyDescent="0.2">
      <c r="A3554" t="str">
        <v>Wheeling</v>
      </c>
      <c r="B3554">
        <v>5</v>
      </c>
      <c r="C3554" t="str">
        <v>T.Walsh</v>
      </c>
      <c r="D3554">
        <v>1</v>
      </c>
    </row>
    <row r="3555" spans="1:4" x14ac:dyDescent="0.2">
      <c r="A3555" t="str">
        <v>Wheeling</v>
      </c>
      <c r="B3555">
        <v>6</v>
      </c>
      <c r="C3555" t="str">
        <v>T.Taufahema</v>
      </c>
      <c r="D3555">
        <v>1</v>
      </c>
    </row>
    <row r="3556" spans="1:4" x14ac:dyDescent="0.2">
      <c r="A3556" t="str">
        <v>Wheeling</v>
      </c>
      <c r="B3556">
        <v>7</v>
      </c>
      <c r="C3556" t="str">
        <v>D.Carrillo</v>
      </c>
      <c r="D3556">
        <v>1</v>
      </c>
    </row>
    <row r="3557" spans="1:4" x14ac:dyDescent="0.2">
      <c r="A3557" t="str">
        <v>Wheeling</v>
      </c>
      <c r="B3557">
        <v>8</v>
      </c>
      <c r="C3557" t="str">
        <v>K.Warrix</v>
      </c>
      <c r="D3557">
        <v>1</v>
      </c>
    </row>
    <row r="3558" spans="1:4" x14ac:dyDescent="0.2">
      <c r="A3558" t="str">
        <v>Wheeling</v>
      </c>
      <c r="B3558">
        <v>9</v>
      </c>
      <c r="C3558" t="str">
        <v>M.Holp</v>
      </c>
      <c r="D3558">
        <v>1</v>
      </c>
    </row>
    <row r="3559" spans="1:4" x14ac:dyDescent="0.2">
      <c r="A3559" t="str">
        <v>Wheeling</v>
      </c>
      <c r="B3559">
        <v>0</v>
      </c>
      <c r="C3559" t="str">
        <v>G.Mummery</v>
      </c>
      <c r="D3559">
        <v>1</v>
      </c>
    </row>
    <row r="3560" spans="1:4" x14ac:dyDescent="0.2">
      <c r="A3560" t="str">
        <v>Wheeling</v>
      </c>
      <c r="B3560">
        <v>0</v>
      </c>
      <c r="C3560" t="str">
        <v>R.Peters</v>
      </c>
      <c r="D3560">
        <v>1</v>
      </c>
    </row>
    <row r="3561" spans="1:4" x14ac:dyDescent="0.2">
      <c r="A3561" t="str">
        <v>WVSU</v>
      </c>
      <c r="B3561">
        <v>1</v>
      </c>
      <c r="C3561" t="str">
        <v>A.Hall</v>
      </c>
      <c r="D3561">
        <v>1</v>
      </c>
    </row>
    <row r="3562" spans="1:4" x14ac:dyDescent="0.2">
      <c r="A3562" t="str">
        <v>WVSU</v>
      </c>
      <c r="B3562">
        <v>2</v>
      </c>
      <c r="C3562" t="str">
        <v>A.Contreras</v>
      </c>
      <c r="D3562">
        <v>1</v>
      </c>
    </row>
    <row r="3563" spans="1:4" x14ac:dyDescent="0.2">
      <c r="A3563" t="str">
        <v>WVSU</v>
      </c>
      <c r="B3563">
        <v>3</v>
      </c>
      <c r="C3563" t="str">
        <v>K.Price</v>
      </c>
      <c r="D3563">
        <v>1</v>
      </c>
    </row>
    <row r="3564" spans="1:4" x14ac:dyDescent="0.2">
      <c r="A3564" t="str">
        <v>WVSU</v>
      </c>
      <c r="B3564">
        <v>4</v>
      </c>
      <c r="C3564" t="str">
        <v>C.Cummings</v>
      </c>
      <c r="D3564">
        <v>1</v>
      </c>
    </row>
    <row r="3565" spans="1:4" x14ac:dyDescent="0.2">
      <c r="A3565" t="str">
        <v>WVSU</v>
      </c>
      <c r="B3565">
        <v>5</v>
      </c>
      <c r="C3565" t="str">
        <v>C.Treadway</v>
      </c>
      <c r="D3565">
        <v>1</v>
      </c>
    </row>
    <row r="3566" spans="1:4" x14ac:dyDescent="0.2">
      <c r="A3566" t="str">
        <v>WVSU</v>
      </c>
      <c r="B3566">
        <v>5</v>
      </c>
      <c r="C3566" t="str">
        <v>O.Bell</v>
      </c>
      <c r="D3566">
        <v>1</v>
      </c>
    </row>
    <row r="3567" spans="1:4" x14ac:dyDescent="0.2">
      <c r="A3567" t="str">
        <v>WVSU</v>
      </c>
      <c r="B3567">
        <v>6</v>
      </c>
      <c r="C3567" t="str">
        <v>C.Moore</v>
      </c>
      <c r="D3567">
        <v>1</v>
      </c>
    </row>
    <row r="3568" spans="1:4" x14ac:dyDescent="0.2">
      <c r="A3568" t="str">
        <v>WVSU</v>
      </c>
      <c r="B3568">
        <v>7</v>
      </c>
      <c r="C3568" t="str">
        <v>E.Bechtel</v>
      </c>
      <c r="D3568">
        <v>1</v>
      </c>
    </row>
    <row r="3569" spans="1:4" x14ac:dyDescent="0.2">
      <c r="A3569" t="str">
        <v>WVSU</v>
      </c>
      <c r="B3569">
        <v>7</v>
      </c>
      <c r="C3569" t="str">
        <v>B.Smith</v>
      </c>
      <c r="D3569">
        <v>1</v>
      </c>
    </row>
    <row r="3570" spans="1:4" x14ac:dyDescent="0.2">
      <c r="A3570" t="str">
        <v>WVSU</v>
      </c>
      <c r="B3570">
        <v>8</v>
      </c>
      <c r="C3570" t="str">
        <v>S.Shamblin</v>
      </c>
      <c r="D3570">
        <v>1</v>
      </c>
    </row>
    <row r="3571" spans="1:4" x14ac:dyDescent="0.2">
      <c r="A3571" t="str">
        <v>WVSU</v>
      </c>
      <c r="B3571">
        <v>9</v>
      </c>
      <c r="C3571" t="str">
        <v>E.Sigmon</v>
      </c>
      <c r="D3571">
        <v>1</v>
      </c>
    </row>
    <row r="3572" spans="1:4" x14ac:dyDescent="0.2">
      <c r="A3572" t="str">
        <v>WVSU</v>
      </c>
      <c r="B3572">
        <v>0</v>
      </c>
      <c r="C3572" t="str">
        <v>H.Sizemore</v>
      </c>
      <c r="D3572">
        <v>1</v>
      </c>
    </row>
    <row r="3573" spans="1:4" x14ac:dyDescent="0.2">
      <c r="A3573" t="str">
        <v>West Lib</v>
      </c>
      <c r="B3573">
        <v>1</v>
      </c>
      <c r="C3573" t="str">
        <v>P.Tucker</v>
      </c>
      <c r="D3573">
        <v>1</v>
      </c>
    </row>
    <row r="3574" spans="1:4" x14ac:dyDescent="0.2">
      <c r="A3574" t="str">
        <v>West Lib</v>
      </c>
      <c r="B3574">
        <v>2</v>
      </c>
      <c r="C3574" t="str">
        <v>S.Simon</v>
      </c>
      <c r="D3574">
        <v>1</v>
      </c>
    </row>
    <row r="3575" spans="1:4" x14ac:dyDescent="0.2">
      <c r="A3575" t="str">
        <v>West Lib</v>
      </c>
      <c r="B3575">
        <v>3</v>
      </c>
      <c r="C3575" t="str">
        <v>J.Conrad</v>
      </c>
      <c r="D3575">
        <v>1</v>
      </c>
    </row>
    <row r="3576" spans="1:4" x14ac:dyDescent="0.2">
      <c r="A3576" t="str">
        <v>West Lib</v>
      </c>
      <c r="B3576">
        <v>4</v>
      </c>
      <c r="C3576" t="str">
        <v>R.Mangold</v>
      </c>
      <c r="D3576">
        <v>1</v>
      </c>
    </row>
    <row r="3577" spans="1:4" x14ac:dyDescent="0.2">
      <c r="A3577" t="str">
        <v>West Lib</v>
      </c>
      <c r="B3577">
        <v>4</v>
      </c>
      <c r="C3577" t="str">
        <v>S.Harris</v>
      </c>
      <c r="D3577">
        <v>1</v>
      </c>
    </row>
    <row r="3578" spans="1:4" x14ac:dyDescent="0.2">
      <c r="A3578" t="str">
        <v>West Lib</v>
      </c>
      <c r="B3578">
        <v>5</v>
      </c>
      <c r="C3578" t="str">
        <v>A.Davis</v>
      </c>
      <c r="D3578">
        <v>1</v>
      </c>
    </row>
    <row r="3579" spans="1:4" x14ac:dyDescent="0.2">
      <c r="A3579" t="str">
        <v>West Lib</v>
      </c>
      <c r="B3579">
        <v>6</v>
      </c>
      <c r="C3579" t="str">
        <v>J.Morr</v>
      </c>
      <c r="D3579">
        <v>1</v>
      </c>
    </row>
    <row r="3580" spans="1:4" x14ac:dyDescent="0.2">
      <c r="A3580" t="str">
        <v>West Lib</v>
      </c>
      <c r="B3580">
        <v>0</v>
      </c>
      <c r="C3580" t="str">
        <v>R.Ward</v>
      </c>
      <c r="D3580">
        <v>1</v>
      </c>
    </row>
    <row r="3581" spans="1:4" x14ac:dyDescent="0.2">
      <c r="A3581" t="str">
        <v>West Lib</v>
      </c>
      <c r="B3581">
        <v>7</v>
      </c>
      <c r="C3581" t="str">
        <v>I.McKee</v>
      </c>
      <c r="D3581">
        <v>1</v>
      </c>
    </row>
    <row r="3582" spans="1:4" x14ac:dyDescent="0.2">
      <c r="A3582" t="str">
        <v>West Lib</v>
      </c>
      <c r="B3582">
        <v>0</v>
      </c>
      <c r="C3582" t="str">
        <v>D.Deitrick</v>
      </c>
      <c r="D3582">
        <v>1</v>
      </c>
    </row>
    <row r="3583" spans="1:4" x14ac:dyDescent="0.2">
      <c r="A3583" t="str">
        <v>West Lib</v>
      </c>
      <c r="B3583">
        <v>8</v>
      </c>
      <c r="C3583" t="str">
        <v>K.Pettit</v>
      </c>
      <c r="D3583">
        <v>1</v>
      </c>
    </row>
    <row r="3584" spans="1:4" x14ac:dyDescent="0.2">
      <c r="A3584" t="str">
        <v>West Lib</v>
      </c>
      <c r="B3584">
        <v>0</v>
      </c>
      <c r="C3584" t="str">
        <v>K.Harris</v>
      </c>
      <c r="D3584">
        <v>1</v>
      </c>
    </row>
    <row r="3585" spans="1:4" x14ac:dyDescent="0.2">
      <c r="A3585" t="str">
        <v>West Lib</v>
      </c>
      <c r="B3585">
        <v>8</v>
      </c>
      <c r="C3585" t="str">
        <v>D.Homer</v>
      </c>
      <c r="D3585">
        <v>1</v>
      </c>
    </row>
    <row r="3586" spans="1:4" x14ac:dyDescent="0.2">
      <c r="A3586" t="str">
        <v>West Lib</v>
      </c>
      <c r="B3586">
        <v>9</v>
      </c>
      <c r="C3586" t="str">
        <v>A.Pass</v>
      </c>
      <c r="D3586">
        <v>1</v>
      </c>
    </row>
    <row r="3587" spans="1:4" x14ac:dyDescent="0.2">
      <c r="A3587" t="str">
        <v>West Lib</v>
      </c>
      <c r="B3587">
        <v>0</v>
      </c>
      <c r="C3587" t="str">
        <v>C.Reese</v>
      </c>
      <c r="D3587">
        <v>1</v>
      </c>
    </row>
    <row r="3588" spans="1:4" x14ac:dyDescent="0.2">
      <c r="A3588" t="str">
        <v>UC</v>
      </c>
      <c r="B3588">
        <v>1</v>
      </c>
      <c r="C3588" t="str">
        <v>E.Zucchero</v>
      </c>
      <c r="D3588">
        <v>1</v>
      </c>
    </row>
    <row r="3589" spans="1:4" x14ac:dyDescent="0.2">
      <c r="A3589" t="str">
        <v>UC</v>
      </c>
      <c r="B3589">
        <v>2</v>
      </c>
      <c r="C3589" t="str">
        <v>M.Entler</v>
      </c>
      <c r="D3589">
        <v>1</v>
      </c>
    </row>
    <row r="3590" spans="1:4" x14ac:dyDescent="0.2">
      <c r="A3590" t="str">
        <v>UC</v>
      </c>
      <c r="B3590">
        <v>3</v>
      </c>
      <c r="C3590" t="str">
        <v>T.Hodson</v>
      </c>
      <c r="D3590">
        <v>1</v>
      </c>
    </row>
    <row r="3591" spans="1:4" x14ac:dyDescent="0.2">
      <c r="A3591" t="str">
        <v>UC</v>
      </c>
      <c r="B3591">
        <v>4</v>
      </c>
      <c r="C3591" t="str">
        <v>K.Moran</v>
      </c>
      <c r="D3591">
        <v>1</v>
      </c>
    </row>
    <row r="3592" spans="1:4" x14ac:dyDescent="0.2">
      <c r="A3592" t="str">
        <v>UC</v>
      </c>
      <c r="B3592">
        <v>5</v>
      </c>
      <c r="C3592" t="str">
        <v>D.Pici</v>
      </c>
      <c r="D3592">
        <v>1</v>
      </c>
    </row>
    <row r="3593" spans="1:4" x14ac:dyDescent="0.2">
      <c r="A3593" t="str">
        <v>UC</v>
      </c>
      <c r="B3593">
        <v>6</v>
      </c>
      <c r="C3593" t="str">
        <v>A.Espinoza</v>
      </c>
      <c r="D3593">
        <v>1</v>
      </c>
    </row>
    <row r="3594" spans="1:4" x14ac:dyDescent="0.2">
      <c r="A3594" t="str">
        <v>UC</v>
      </c>
      <c r="B3594">
        <v>7</v>
      </c>
      <c r="C3594" t="str">
        <v>K.Serra</v>
      </c>
      <c r="D3594">
        <v>1</v>
      </c>
    </row>
    <row r="3595" spans="1:4" x14ac:dyDescent="0.2">
      <c r="A3595" t="str">
        <v>UC</v>
      </c>
      <c r="B3595">
        <v>8</v>
      </c>
      <c r="C3595" t="str">
        <v>A.Hurley</v>
      </c>
      <c r="D3595">
        <v>1</v>
      </c>
    </row>
    <row r="3596" spans="1:4" x14ac:dyDescent="0.2">
      <c r="A3596" t="str">
        <v>UC</v>
      </c>
      <c r="B3596">
        <v>9</v>
      </c>
      <c r="C3596" t="str">
        <v>B.Polistina</v>
      </c>
      <c r="D3596">
        <v>1</v>
      </c>
    </row>
    <row r="3597" spans="1:4" x14ac:dyDescent="0.2">
      <c r="A3597" t="str">
        <v>UC</v>
      </c>
      <c r="B3597">
        <v>0</v>
      </c>
      <c r="C3597" t="str">
        <v>A.Mass</v>
      </c>
      <c r="D3597">
        <v>1</v>
      </c>
    </row>
    <row r="3598" spans="1:4" x14ac:dyDescent="0.2">
      <c r="A3598" t="str">
        <v>West Lib</v>
      </c>
      <c r="B3598">
        <v>1</v>
      </c>
      <c r="C3598" t="str">
        <v>P.Tucker</v>
      </c>
      <c r="D3598">
        <v>1</v>
      </c>
    </row>
    <row r="3599" spans="1:4" x14ac:dyDescent="0.2">
      <c r="A3599" t="str">
        <v>West Lib</v>
      </c>
      <c r="B3599">
        <v>2</v>
      </c>
      <c r="C3599" t="str">
        <v>S.Simon</v>
      </c>
      <c r="D3599">
        <v>1</v>
      </c>
    </row>
    <row r="3600" spans="1:4" x14ac:dyDescent="0.2">
      <c r="A3600" t="str">
        <v>West Lib</v>
      </c>
      <c r="B3600">
        <v>3</v>
      </c>
      <c r="C3600" t="str">
        <v>J.Conrad</v>
      </c>
      <c r="D3600">
        <v>1</v>
      </c>
    </row>
    <row r="3601" spans="1:4" x14ac:dyDescent="0.2">
      <c r="A3601" t="str">
        <v>West Lib</v>
      </c>
      <c r="B3601">
        <v>4</v>
      </c>
      <c r="C3601" t="str">
        <v>R.Mangold</v>
      </c>
      <c r="D3601">
        <v>1</v>
      </c>
    </row>
    <row r="3602" spans="1:4" x14ac:dyDescent="0.2">
      <c r="A3602" t="str">
        <v>West Lib</v>
      </c>
      <c r="B3602">
        <v>5</v>
      </c>
      <c r="C3602" t="str">
        <v>A.Davis</v>
      </c>
      <c r="D3602">
        <v>1</v>
      </c>
    </row>
    <row r="3603" spans="1:4" x14ac:dyDescent="0.2">
      <c r="A3603" t="str">
        <v>West Lib</v>
      </c>
      <c r="B3603">
        <v>6</v>
      </c>
      <c r="C3603" t="str">
        <v>J.Morr</v>
      </c>
      <c r="D3603">
        <v>1</v>
      </c>
    </row>
    <row r="3604" spans="1:4" x14ac:dyDescent="0.2">
      <c r="A3604" t="str">
        <v>West Lib</v>
      </c>
      <c r="B3604">
        <v>7</v>
      </c>
      <c r="C3604" t="str">
        <v>I.McKee</v>
      </c>
      <c r="D3604">
        <v>1</v>
      </c>
    </row>
    <row r="3605" spans="1:4" x14ac:dyDescent="0.2">
      <c r="A3605" t="str">
        <v>West Lib</v>
      </c>
      <c r="B3605">
        <v>0</v>
      </c>
      <c r="C3605" t="str">
        <v>K.Harris</v>
      </c>
      <c r="D3605">
        <v>1</v>
      </c>
    </row>
    <row r="3606" spans="1:4" x14ac:dyDescent="0.2">
      <c r="A3606" t="str">
        <v>West Lib</v>
      </c>
      <c r="B3606">
        <v>8</v>
      </c>
      <c r="C3606" t="str">
        <v>K.Pettit</v>
      </c>
      <c r="D3606">
        <v>1</v>
      </c>
    </row>
    <row r="3607" spans="1:4" x14ac:dyDescent="0.2">
      <c r="A3607" t="str">
        <v>West Lib</v>
      </c>
      <c r="B3607">
        <v>0</v>
      </c>
      <c r="C3607" t="str">
        <v>A.Tapman</v>
      </c>
      <c r="D3607">
        <v>1</v>
      </c>
    </row>
    <row r="3608" spans="1:4" x14ac:dyDescent="0.2">
      <c r="A3608" t="str">
        <v>West Lib</v>
      </c>
      <c r="B3608">
        <v>9</v>
      </c>
      <c r="C3608" t="str">
        <v>D.Deitrick</v>
      </c>
      <c r="D3608">
        <v>1</v>
      </c>
    </row>
    <row r="3609" spans="1:4" x14ac:dyDescent="0.2">
      <c r="A3609" t="str">
        <v>West Lib</v>
      </c>
      <c r="B3609">
        <v>0</v>
      </c>
      <c r="C3609" t="str">
        <v>M.Johnson</v>
      </c>
      <c r="D3609">
        <v>1</v>
      </c>
    </row>
    <row r="3610" spans="1:4" x14ac:dyDescent="0.2">
      <c r="A3610" t="str">
        <v>Salem</v>
      </c>
      <c r="B3610">
        <v>1</v>
      </c>
      <c r="C3610" t="str">
        <v>B.Ortiz</v>
      </c>
      <c r="D3610">
        <v>1</v>
      </c>
    </row>
    <row r="3611" spans="1:4" x14ac:dyDescent="0.2">
      <c r="A3611" t="str">
        <v>Salem</v>
      </c>
      <c r="B3611">
        <v>2</v>
      </c>
      <c r="C3611" t="str">
        <v>B.Wise</v>
      </c>
      <c r="D3611">
        <v>1</v>
      </c>
    </row>
    <row r="3612" spans="1:4" x14ac:dyDescent="0.2">
      <c r="A3612" t="str">
        <v>Salem</v>
      </c>
      <c r="B3612">
        <v>3</v>
      </c>
      <c r="C3612" t="str">
        <v>J.Gledhill</v>
      </c>
      <c r="D3612">
        <v>1</v>
      </c>
    </row>
    <row r="3613" spans="1:4" x14ac:dyDescent="0.2">
      <c r="A3613" t="str">
        <v>Salem</v>
      </c>
      <c r="B3613">
        <v>4</v>
      </c>
      <c r="C3613" t="str">
        <v>A.Jacobs</v>
      </c>
      <c r="D3613">
        <v>1</v>
      </c>
    </row>
    <row r="3614" spans="1:4" x14ac:dyDescent="0.2">
      <c r="A3614" t="str">
        <v>Salem</v>
      </c>
      <c r="B3614">
        <v>5</v>
      </c>
      <c r="C3614" t="str">
        <v>K.Lemley</v>
      </c>
      <c r="D3614">
        <v>1</v>
      </c>
    </row>
    <row r="3615" spans="1:4" x14ac:dyDescent="0.2">
      <c r="A3615" t="str">
        <v>Salem</v>
      </c>
      <c r="B3615">
        <v>6</v>
      </c>
      <c r="C3615" t="str">
        <v>A.Shrieve</v>
      </c>
      <c r="D3615">
        <v>1</v>
      </c>
    </row>
    <row r="3616" spans="1:4" x14ac:dyDescent="0.2">
      <c r="A3616" t="str">
        <v>Salem</v>
      </c>
      <c r="B3616">
        <v>7</v>
      </c>
      <c r="C3616" t="str">
        <v>A.Valverde</v>
      </c>
      <c r="D3616">
        <v>1</v>
      </c>
    </row>
    <row r="3617" spans="1:4" x14ac:dyDescent="0.2">
      <c r="A3617" t="str">
        <v>Salem</v>
      </c>
      <c r="B3617">
        <v>8</v>
      </c>
      <c r="C3617" t="str">
        <v>G.Alvaro</v>
      </c>
      <c r="D3617">
        <v>1</v>
      </c>
    </row>
    <row r="3618" spans="1:4" x14ac:dyDescent="0.2">
      <c r="A3618" t="str">
        <v>Salem</v>
      </c>
      <c r="B3618">
        <v>9</v>
      </c>
      <c r="C3618" t="str">
        <v>A.Schultz</v>
      </c>
      <c r="D3618">
        <v>1</v>
      </c>
    </row>
    <row r="3619" spans="1:4" x14ac:dyDescent="0.2">
      <c r="A3619" t="str">
        <v>Salem</v>
      </c>
      <c r="B3619">
        <v>0</v>
      </c>
      <c r="C3619" t="str">
        <v>F.Alvaro</v>
      </c>
      <c r="D3619">
        <v>1</v>
      </c>
    </row>
    <row r="3620" spans="1:4" x14ac:dyDescent="0.2">
      <c r="A3620" t="str">
        <v>Salem</v>
      </c>
      <c r="B3620">
        <v>0</v>
      </c>
      <c r="C3620" t="str">
        <v>A.Harki</v>
      </c>
      <c r="D3620">
        <v>1</v>
      </c>
    </row>
    <row r="3621" spans="1:4" x14ac:dyDescent="0.2">
      <c r="A3621" t="str">
        <v>Fairmont</v>
      </c>
      <c r="B3621">
        <v>1</v>
      </c>
      <c r="C3621" t="str">
        <v>B.Hess</v>
      </c>
      <c r="D3621">
        <v>1</v>
      </c>
    </row>
    <row r="3622" spans="1:4" x14ac:dyDescent="0.2">
      <c r="A3622" t="str">
        <v>Fairmont</v>
      </c>
      <c r="B3622">
        <v>1</v>
      </c>
      <c r="C3622" t="str">
        <v>K.Thomas</v>
      </c>
      <c r="D3622">
        <v>1</v>
      </c>
    </row>
    <row r="3623" spans="1:4" x14ac:dyDescent="0.2">
      <c r="A3623" t="str">
        <v>Fairmont</v>
      </c>
      <c r="B3623">
        <v>2</v>
      </c>
      <c r="C3623" t="str">
        <v>A.Townsend</v>
      </c>
      <c r="D3623">
        <v>1</v>
      </c>
    </row>
    <row r="3624" spans="1:4" x14ac:dyDescent="0.2">
      <c r="A3624" t="str">
        <v>Fairmont</v>
      </c>
      <c r="B3624">
        <v>2</v>
      </c>
      <c r="C3624" t="str">
        <v>A.Nogay</v>
      </c>
      <c r="D3624">
        <v>1</v>
      </c>
    </row>
    <row r="3625" spans="1:4" x14ac:dyDescent="0.2">
      <c r="A3625" t="str">
        <v>Fairmont</v>
      </c>
      <c r="B3625">
        <v>3</v>
      </c>
      <c r="C3625" t="str">
        <v>E.Paul</v>
      </c>
      <c r="D3625">
        <v>1</v>
      </c>
    </row>
    <row r="3626" spans="1:4" x14ac:dyDescent="0.2">
      <c r="A3626" t="str">
        <v>Fairmont</v>
      </c>
      <c r="B3626">
        <v>3</v>
      </c>
      <c r="C3626" t="str">
        <v>L.Alsop</v>
      </c>
      <c r="D3626">
        <v>1</v>
      </c>
    </row>
    <row r="3627" spans="1:4" x14ac:dyDescent="0.2">
      <c r="A3627" t="str">
        <v>Fairmont</v>
      </c>
      <c r="B3627">
        <v>4</v>
      </c>
      <c r="C3627" t="str">
        <v>B.Marietta</v>
      </c>
      <c r="D3627">
        <v>1</v>
      </c>
    </row>
    <row r="3628" spans="1:4" x14ac:dyDescent="0.2">
      <c r="A3628" t="str">
        <v>Fairmont</v>
      </c>
      <c r="B3628">
        <v>0</v>
      </c>
      <c r="C3628" t="str">
        <v>G.Ramm</v>
      </c>
      <c r="D3628">
        <v>1</v>
      </c>
    </row>
    <row r="3629" spans="1:4" x14ac:dyDescent="0.2">
      <c r="A3629" t="str">
        <v>Fairmont</v>
      </c>
      <c r="B3629">
        <v>4</v>
      </c>
      <c r="C3629" t="str">
        <v>A.Nordling</v>
      </c>
      <c r="D3629">
        <v>1</v>
      </c>
    </row>
    <row r="3630" spans="1:4" x14ac:dyDescent="0.2">
      <c r="A3630" t="str">
        <v>Fairmont</v>
      </c>
      <c r="B3630">
        <v>5</v>
      </c>
      <c r="C3630" t="str">
        <v>A.Foresha</v>
      </c>
      <c r="D3630">
        <v>1</v>
      </c>
    </row>
    <row r="3631" spans="1:4" x14ac:dyDescent="0.2">
      <c r="A3631" t="str">
        <v>Fairmont</v>
      </c>
      <c r="B3631">
        <v>5</v>
      </c>
      <c r="C3631" t="str">
        <v>C.Crowder</v>
      </c>
      <c r="D3631">
        <v>1</v>
      </c>
    </row>
    <row r="3632" spans="1:4" x14ac:dyDescent="0.2">
      <c r="A3632" t="str">
        <v>Fairmont</v>
      </c>
      <c r="B3632">
        <v>6</v>
      </c>
      <c r="C3632" t="str">
        <v>J.McGill</v>
      </c>
      <c r="D3632">
        <v>1</v>
      </c>
    </row>
    <row r="3633" spans="1:4" x14ac:dyDescent="0.2">
      <c r="A3633" t="str">
        <v>Fairmont</v>
      </c>
      <c r="B3633">
        <v>6</v>
      </c>
      <c r="C3633" t="str">
        <v>T.Bernard</v>
      </c>
      <c r="D3633">
        <v>1</v>
      </c>
    </row>
    <row r="3634" spans="1:4" x14ac:dyDescent="0.2">
      <c r="A3634" t="str">
        <v>Fairmont</v>
      </c>
      <c r="B3634">
        <v>7</v>
      </c>
      <c r="C3634" t="str">
        <v>P.Matteson</v>
      </c>
      <c r="D3634">
        <v>1</v>
      </c>
    </row>
    <row r="3635" spans="1:4" x14ac:dyDescent="0.2">
      <c r="A3635" t="str">
        <v>Fairmont</v>
      </c>
      <c r="B3635">
        <v>8</v>
      </c>
      <c r="C3635" t="str">
        <v>G.Bibb</v>
      </c>
      <c r="D3635">
        <v>1</v>
      </c>
    </row>
    <row r="3636" spans="1:4" x14ac:dyDescent="0.2">
      <c r="A3636" t="str">
        <v>Fairmont</v>
      </c>
      <c r="B3636">
        <v>8</v>
      </c>
      <c r="C3636" t="str">
        <v>S.Emanuel</v>
      </c>
      <c r="D3636">
        <v>1</v>
      </c>
    </row>
    <row r="3637" spans="1:4" x14ac:dyDescent="0.2">
      <c r="A3637" t="str">
        <v>Fairmont</v>
      </c>
      <c r="B3637">
        <v>9</v>
      </c>
      <c r="C3637" t="str">
        <v>A.Keilholz</v>
      </c>
      <c r="D3637">
        <v>1</v>
      </c>
    </row>
    <row r="3638" spans="1:4" x14ac:dyDescent="0.2">
      <c r="A3638" t="str">
        <v>Fairmont</v>
      </c>
      <c r="B3638">
        <v>9</v>
      </c>
      <c r="C3638" t="str">
        <v>C.Boggs</v>
      </c>
      <c r="D3638">
        <v>1</v>
      </c>
    </row>
    <row r="3639" spans="1:4" x14ac:dyDescent="0.2">
      <c r="A3639" t="str">
        <v>Fairmont</v>
      </c>
      <c r="B3639">
        <v>0</v>
      </c>
      <c r="C3639" t="str">
        <v>D.Haller</v>
      </c>
      <c r="D3639">
        <v>1</v>
      </c>
    </row>
    <row r="3640" spans="1:4" x14ac:dyDescent="0.2">
      <c r="A3640" t="str">
        <v>Fairmont</v>
      </c>
      <c r="B3640">
        <v>0</v>
      </c>
      <c r="C3640" t="str">
        <v>P.Rusnak</v>
      </c>
      <c r="D3640">
        <v>1</v>
      </c>
    </row>
    <row r="3641" spans="1:4" x14ac:dyDescent="0.2">
      <c r="A3641" t="str">
        <v>Glenville</v>
      </c>
      <c r="B3641">
        <v>1</v>
      </c>
      <c r="C3641" t="str">
        <v>S.McDaniels</v>
      </c>
      <c r="D3641">
        <v>1</v>
      </c>
    </row>
    <row r="3642" spans="1:4" x14ac:dyDescent="0.2">
      <c r="A3642" t="str">
        <v>Glenville</v>
      </c>
      <c r="B3642">
        <v>2</v>
      </c>
      <c r="C3642" t="str">
        <v>Z.Seda</v>
      </c>
      <c r="D3642">
        <v>1</v>
      </c>
    </row>
    <row r="3643" spans="1:4" x14ac:dyDescent="0.2">
      <c r="A3643" t="str">
        <v>Glenville</v>
      </c>
      <c r="B3643">
        <v>3</v>
      </c>
      <c r="C3643" t="str">
        <v>D.Warnick</v>
      </c>
      <c r="D3643">
        <v>1</v>
      </c>
    </row>
    <row r="3644" spans="1:4" x14ac:dyDescent="0.2">
      <c r="A3644" t="str">
        <v>Glenville</v>
      </c>
      <c r="B3644">
        <v>4</v>
      </c>
      <c r="C3644" t="str">
        <v>E.Nolan</v>
      </c>
      <c r="D3644">
        <v>1</v>
      </c>
    </row>
    <row r="3645" spans="1:4" x14ac:dyDescent="0.2">
      <c r="A3645" t="str">
        <v>Glenville</v>
      </c>
      <c r="B3645">
        <v>5</v>
      </c>
      <c r="C3645" t="str">
        <v>M.Duvall</v>
      </c>
      <c r="D3645">
        <v>1</v>
      </c>
    </row>
    <row r="3646" spans="1:4" x14ac:dyDescent="0.2">
      <c r="A3646" t="str">
        <v>Glenville</v>
      </c>
      <c r="B3646">
        <v>5</v>
      </c>
      <c r="C3646" t="str">
        <v>A.Howard</v>
      </c>
      <c r="D3646">
        <v>1</v>
      </c>
    </row>
    <row r="3647" spans="1:4" x14ac:dyDescent="0.2">
      <c r="A3647" t="str">
        <v>Glenville</v>
      </c>
      <c r="B3647">
        <v>6</v>
      </c>
      <c r="C3647" t="str">
        <v>H.Howe</v>
      </c>
      <c r="D3647">
        <v>1</v>
      </c>
    </row>
    <row r="3648" spans="1:4" x14ac:dyDescent="0.2">
      <c r="A3648" t="str">
        <v>Glenville</v>
      </c>
      <c r="B3648">
        <v>0</v>
      </c>
      <c r="C3648" t="str">
        <v>A.Hicks</v>
      </c>
      <c r="D3648">
        <v>1</v>
      </c>
    </row>
    <row r="3649" spans="1:4" x14ac:dyDescent="0.2">
      <c r="A3649" t="str">
        <v>Glenville</v>
      </c>
      <c r="B3649">
        <v>7</v>
      </c>
      <c r="C3649" t="str">
        <v>K.Goodman</v>
      </c>
      <c r="D3649">
        <v>1</v>
      </c>
    </row>
    <row r="3650" spans="1:4" x14ac:dyDescent="0.2">
      <c r="A3650" t="str">
        <v>Glenville</v>
      </c>
      <c r="B3650">
        <v>0</v>
      </c>
      <c r="C3650" t="str">
        <v>K.Bradbury</v>
      </c>
      <c r="D3650">
        <v>1</v>
      </c>
    </row>
    <row r="3651" spans="1:4" x14ac:dyDescent="0.2">
      <c r="A3651" t="str">
        <v>Glenville</v>
      </c>
      <c r="B3651">
        <v>8</v>
      </c>
      <c r="C3651" t="str">
        <v>E.McLean</v>
      </c>
      <c r="D3651">
        <v>1</v>
      </c>
    </row>
    <row r="3652" spans="1:4" x14ac:dyDescent="0.2">
      <c r="A3652" t="str">
        <v>Glenville</v>
      </c>
      <c r="B3652">
        <v>9</v>
      </c>
      <c r="C3652" t="str">
        <v>L.Burns</v>
      </c>
      <c r="D3652">
        <v>1</v>
      </c>
    </row>
    <row r="3653" spans="1:4" x14ac:dyDescent="0.2">
      <c r="A3653" t="str">
        <v>Glenville</v>
      </c>
      <c r="B3653">
        <v>0</v>
      </c>
      <c r="C3653" t="str">
        <v>M.Stump</v>
      </c>
      <c r="D3653">
        <v>1</v>
      </c>
    </row>
    <row r="3654" spans="1:4" x14ac:dyDescent="0.2">
      <c r="A3654" t="str">
        <v>Glenville</v>
      </c>
      <c r="B3654">
        <v>0</v>
      </c>
      <c r="C3654" t="str">
        <v>Ky.Burdick</v>
      </c>
      <c r="D3654">
        <v>1</v>
      </c>
    </row>
    <row r="3655" spans="1:4" x14ac:dyDescent="0.2">
      <c r="A3655" t="str">
        <v>D&amp;E</v>
      </c>
      <c r="B3655">
        <v>1</v>
      </c>
      <c r="C3655" t="str">
        <v>A.Belcher</v>
      </c>
      <c r="D3655">
        <v>1</v>
      </c>
    </row>
    <row r="3656" spans="1:4" x14ac:dyDescent="0.2">
      <c r="A3656" t="str">
        <v>D&amp;E</v>
      </c>
      <c r="B3656">
        <v>2</v>
      </c>
      <c r="C3656" t="str">
        <v>S.Jarvis</v>
      </c>
      <c r="D3656">
        <v>1</v>
      </c>
    </row>
    <row r="3657" spans="1:4" x14ac:dyDescent="0.2">
      <c r="A3657" t="str">
        <v>D&amp;E</v>
      </c>
      <c r="B3657">
        <v>3</v>
      </c>
      <c r="C3657" t="str">
        <v>L.Ruiz-Rubio</v>
      </c>
      <c r="D3657">
        <v>1</v>
      </c>
    </row>
    <row r="3658" spans="1:4" x14ac:dyDescent="0.2">
      <c r="A3658" t="str">
        <v>D&amp;E</v>
      </c>
      <c r="B3658">
        <v>4</v>
      </c>
      <c r="C3658" t="str">
        <v>A.Zapach</v>
      </c>
      <c r="D3658">
        <v>1</v>
      </c>
    </row>
    <row r="3659" spans="1:4" x14ac:dyDescent="0.2">
      <c r="A3659" t="str">
        <v>D&amp;E</v>
      </c>
      <c r="B3659">
        <v>5</v>
      </c>
      <c r="C3659" t="str">
        <v>T.Fleming</v>
      </c>
      <c r="D3659">
        <v>1</v>
      </c>
    </row>
    <row r="3660" spans="1:4" x14ac:dyDescent="0.2">
      <c r="A3660" t="str">
        <v>D&amp;E</v>
      </c>
      <c r="B3660">
        <v>6</v>
      </c>
      <c r="C3660" t="str">
        <v>A.Haynes</v>
      </c>
      <c r="D3660">
        <v>1</v>
      </c>
    </row>
    <row r="3661" spans="1:4" x14ac:dyDescent="0.2">
      <c r="A3661" t="str">
        <v>D&amp;E</v>
      </c>
      <c r="B3661">
        <v>7</v>
      </c>
      <c r="C3661" t="str">
        <v>A.Higgins</v>
      </c>
      <c r="D3661">
        <v>1</v>
      </c>
    </row>
    <row r="3662" spans="1:4" x14ac:dyDescent="0.2">
      <c r="A3662" t="str">
        <v>D&amp;E</v>
      </c>
      <c r="B3662">
        <v>0</v>
      </c>
      <c r="C3662" t="str">
        <v>C.Warfield</v>
      </c>
      <c r="D3662">
        <v>1</v>
      </c>
    </row>
    <row r="3663" spans="1:4" x14ac:dyDescent="0.2">
      <c r="A3663" t="str">
        <v>D&amp;E</v>
      </c>
      <c r="B3663">
        <v>8</v>
      </c>
      <c r="C3663" t="str">
        <v>G.Wessling</v>
      </c>
      <c r="D3663">
        <v>1</v>
      </c>
    </row>
    <row r="3664" spans="1:4" x14ac:dyDescent="0.2">
      <c r="A3664" t="str">
        <v>D&amp;E</v>
      </c>
      <c r="B3664">
        <v>9</v>
      </c>
      <c r="C3664" t="str">
        <v>M.Smith</v>
      </c>
      <c r="D3664">
        <v>1</v>
      </c>
    </row>
    <row r="3665" spans="1:4" x14ac:dyDescent="0.2">
      <c r="A3665" t="str">
        <v>D&amp;E</v>
      </c>
      <c r="B3665">
        <v>0</v>
      </c>
      <c r="C3665" t="str">
        <v>A.Munoz</v>
      </c>
      <c r="D3665">
        <v>1</v>
      </c>
    </row>
    <row r="3666" spans="1:4" x14ac:dyDescent="0.2">
      <c r="A3666" t="str">
        <v>Point Park</v>
      </c>
      <c r="B3666">
        <v>1</v>
      </c>
      <c r="C3666" t="str">
        <v>M.Arndt</v>
      </c>
      <c r="D3666">
        <v>1</v>
      </c>
    </row>
    <row r="3667" spans="1:4" x14ac:dyDescent="0.2">
      <c r="A3667" t="str">
        <v>Point Park</v>
      </c>
      <c r="B3667">
        <v>2</v>
      </c>
      <c r="C3667" t="str">
        <v>C.Mann</v>
      </c>
      <c r="D3667">
        <v>1</v>
      </c>
    </row>
    <row r="3668" spans="1:4" x14ac:dyDescent="0.2">
      <c r="A3668" t="str">
        <v>Point Park</v>
      </c>
      <c r="B3668">
        <v>3</v>
      </c>
      <c r="C3668" t="str">
        <v>E.Henry</v>
      </c>
      <c r="D3668">
        <v>1</v>
      </c>
    </row>
    <row r="3669" spans="1:4" x14ac:dyDescent="0.2">
      <c r="A3669" t="str">
        <v>Point Park</v>
      </c>
      <c r="B3669">
        <v>4</v>
      </c>
      <c r="C3669" t="str">
        <v>G.Welsh</v>
      </c>
      <c r="D3669">
        <v>1</v>
      </c>
    </row>
    <row r="3670" spans="1:4" x14ac:dyDescent="0.2">
      <c r="A3670" t="str">
        <v>Point Park</v>
      </c>
      <c r="B3670">
        <v>0</v>
      </c>
      <c r="C3670" t="str">
        <v>B.Moudy</v>
      </c>
      <c r="D3670">
        <v>1</v>
      </c>
    </row>
    <row r="3671" spans="1:4" x14ac:dyDescent="0.2">
      <c r="A3671" t="str">
        <v>Point Park</v>
      </c>
      <c r="B3671">
        <v>5</v>
      </c>
      <c r="C3671" t="str">
        <v>S.Cope</v>
      </c>
      <c r="D3671">
        <v>1</v>
      </c>
    </row>
    <row r="3672" spans="1:4" x14ac:dyDescent="0.2">
      <c r="A3672" t="str">
        <v>Point Park</v>
      </c>
      <c r="B3672">
        <v>6</v>
      </c>
      <c r="C3672" t="str">
        <v>J.Hess</v>
      </c>
      <c r="D3672">
        <v>1</v>
      </c>
    </row>
    <row r="3673" spans="1:4" x14ac:dyDescent="0.2">
      <c r="A3673" t="str">
        <v>Point Park</v>
      </c>
      <c r="B3673">
        <v>7</v>
      </c>
      <c r="C3673" t="str">
        <v>A.Hubble</v>
      </c>
      <c r="D3673">
        <v>1</v>
      </c>
    </row>
    <row r="3674" spans="1:4" x14ac:dyDescent="0.2">
      <c r="A3674" t="str">
        <v>Point Park</v>
      </c>
      <c r="B3674">
        <v>8</v>
      </c>
      <c r="C3674" t="str">
        <v>G.Labrie</v>
      </c>
      <c r="D3674">
        <v>1</v>
      </c>
    </row>
    <row r="3675" spans="1:4" x14ac:dyDescent="0.2">
      <c r="A3675" t="str">
        <v>Point Park</v>
      </c>
      <c r="B3675">
        <v>9</v>
      </c>
      <c r="C3675" t="str">
        <v>K.Fabiano</v>
      </c>
      <c r="D3675">
        <v>1</v>
      </c>
    </row>
    <row r="3676" spans="1:4" x14ac:dyDescent="0.2">
      <c r="A3676" t="str">
        <v>Point Park</v>
      </c>
      <c r="B3676">
        <v>0</v>
      </c>
      <c r="C3676" t="str">
        <v>J.Johnson</v>
      </c>
      <c r="D3676">
        <v>1</v>
      </c>
    </row>
    <row r="3677" spans="1:4" x14ac:dyDescent="0.2">
      <c r="A3677" t="str">
        <v>Frostburg</v>
      </c>
      <c r="B3677">
        <v>1</v>
      </c>
      <c r="C3677" t="str">
        <v>G.Nelson</v>
      </c>
      <c r="D3677">
        <v>1</v>
      </c>
    </row>
    <row r="3678" spans="1:4" x14ac:dyDescent="0.2">
      <c r="A3678" t="str">
        <v>Frostburg</v>
      </c>
      <c r="B3678">
        <v>2</v>
      </c>
      <c r="C3678" t="str">
        <v>A.Miller</v>
      </c>
      <c r="D3678">
        <v>1</v>
      </c>
    </row>
    <row r="3679" spans="1:4" x14ac:dyDescent="0.2">
      <c r="A3679" t="str">
        <v>Frostburg</v>
      </c>
      <c r="B3679">
        <v>3</v>
      </c>
      <c r="C3679" t="str">
        <v>K.Piconi</v>
      </c>
      <c r="D3679">
        <v>1</v>
      </c>
    </row>
    <row r="3680" spans="1:4" x14ac:dyDescent="0.2">
      <c r="A3680" t="str">
        <v>Frostburg</v>
      </c>
      <c r="B3680">
        <v>4</v>
      </c>
      <c r="C3680" t="str">
        <v>A.Myers</v>
      </c>
      <c r="D3680">
        <v>1</v>
      </c>
    </row>
    <row r="3681" spans="1:4" x14ac:dyDescent="0.2">
      <c r="A3681" t="str">
        <v>Frostburg</v>
      </c>
      <c r="B3681">
        <v>5</v>
      </c>
      <c r="C3681" t="str">
        <v>B.Russo</v>
      </c>
      <c r="D3681">
        <v>1</v>
      </c>
    </row>
    <row r="3682" spans="1:4" x14ac:dyDescent="0.2">
      <c r="A3682" t="str">
        <v>Frostburg</v>
      </c>
      <c r="B3682">
        <v>0</v>
      </c>
      <c r="C3682" t="str">
        <v>R.Durnall</v>
      </c>
      <c r="D3682">
        <v>1</v>
      </c>
    </row>
    <row r="3683" spans="1:4" x14ac:dyDescent="0.2">
      <c r="A3683" t="str">
        <v>Frostburg</v>
      </c>
      <c r="B3683">
        <v>6</v>
      </c>
      <c r="C3683" t="str">
        <v>O.Stetler</v>
      </c>
      <c r="D3683">
        <v>1</v>
      </c>
    </row>
    <row r="3684" spans="1:4" x14ac:dyDescent="0.2">
      <c r="A3684" t="str">
        <v>Frostburg</v>
      </c>
      <c r="B3684">
        <v>6</v>
      </c>
      <c r="C3684" t="str">
        <v>M.Gross</v>
      </c>
      <c r="D3684">
        <v>1</v>
      </c>
    </row>
    <row r="3685" spans="1:4" x14ac:dyDescent="0.2">
      <c r="A3685" t="str">
        <v>Frostburg</v>
      </c>
      <c r="B3685">
        <v>7</v>
      </c>
      <c r="C3685" t="str">
        <v>S.Haller</v>
      </c>
      <c r="D3685">
        <v>1</v>
      </c>
    </row>
    <row r="3686" spans="1:4" x14ac:dyDescent="0.2">
      <c r="A3686" t="str">
        <v>Frostburg</v>
      </c>
      <c r="B3686">
        <v>8</v>
      </c>
      <c r="C3686" t="str">
        <v>Z.Marinello</v>
      </c>
      <c r="D3686">
        <v>1</v>
      </c>
    </row>
    <row r="3687" spans="1:4" x14ac:dyDescent="0.2">
      <c r="A3687" t="str">
        <v>Frostburg</v>
      </c>
      <c r="B3687">
        <v>9</v>
      </c>
      <c r="C3687" t="str">
        <v>S.Magee</v>
      </c>
      <c r="D3687">
        <v>1</v>
      </c>
    </row>
    <row r="3688" spans="1:4" x14ac:dyDescent="0.2">
      <c r="A3688" t="str">
        <v>Frostburg</v>
      </c>
      <c r="B3688">
        <v>0</v>
      </c>
      <c r="C3688" t="str">
        <v>I.Donaldson</v>
      </c>
      <c r="D3688">
        <v>1</v>
      </c>
    </row>
    <row r="3689" spans="1:4" x14ac:dyDescent="0.2">
      <c r="A3689" t="str">
        <v>WVSU</v>
      </c>
      <c r="B3689">
        <v>1</v>
      </c>
      <c r="C3689" t="str">
        <v>A.Hall</v>
      </c>
      <c r="D3689">
        <v>1</v>
      </c>
    </row>
    <row r="3690" spans="1:4" x14ac:dyDescent="0.2">
      <c r="A3690" t="str">
        <v>WVSU</v>
      </c>
      <c r="B3690">
        <v>1</v>
      </c>
      <c r="C3690" t="str">
        <v>C.Treadway</v>
      </c>
      <c r="D3690">
        <v>1</v>
      </c>
    </row>
    <row r="3691" spans="1:4" x14ac:dyDescent="0.2">
      <c r="A3691" t="str">
        <v>WVSU</v>
      </c>
      <c r="B3691">
        <v>2</v>
      </c>
      <c r="C3691" t="str">
        <v>A.Contreras</v>
      </c>
      <c r="D3691">
        <v>1</v>
      </c>
    </row>
    <row r="3692" spans="1:4" x14ac:dyDescent="0.2">
      <c r="A3692" t="str">
        <v>WVSU</v>
      </c>
      <c r="B3692">
        <v>3</v>
      </c>
      <c r="C3692" t="str">
        <v>K.Price</v>
      </c>
      <c r="D3692">
        <v>1</v>
      </c>
    </row>
    <row r="3693" spans="1:4" x14ac:dyDescent="0.2">
      <c r="A3693" t="str">
        <v>WVSU</v>
      </c>
      <c r="B3693">
        <v>4</v>
      </c>
      <c r="C3693" t="str">
        <v>C.Cummings</v>
      </c>
      <c r="D3693">
        <v>1</v>
      </c>
    </row>
    <row r="3694" spans="1:4" x14ac:dyDescent="0.2">
      <c r="A3694" t="str">
        <v>WVSU</v>
      </c>
      <c r="B3694">
        <v>4</v>
      </c>
      <c r="C3694" t="str">
        <v>B.Smith</v>
      </c>
      <c r="D3694">
        <v>1</v>
      </c>
    </row>
    <row r="3695" spans="1:4" x14ac:dyDescent="0.2">
      <c r="A3695" t="str">
        <v>WVSU</v>
      </c>
      <c r="B3695">
        <v>0</v>
      </c>
      <c r="C3695" t="str">
        <v>E.Hoffman</v>
      </c>
      <c r="D3695">
        <v>1</v>
      </c>
    </row>
    <row r="3696" spans="1:4" x14ac:dyDescent="0.2">
      <c r="A3696" t="str">
        <v>WVSU</v>
      </c>
      <c r="B3696">
        <v>5</v>
      </c>
      <c r="C3696" t="str">
        <v>O.Bell</v>
      </c>
      <c r="D3696">
        <v>1</v>
      </c>
    </row>
    <row r="3697" spans="1:4" x14ac:dyDescent="0.2">
      <c r="A3697" t="str">
        <v>WVSU</v>
      </c>
      <c r="B3697">
        <v>5</v>
      </c>
      <c r="C3697" t="str">
        <v>B.Christian</v>
      </c>
      <c r="D3697">
        <v>1</v>
      </c>
    </row>
    <row r="3698" spans="1:4" x14ac:dyDescent="0.2">
      <c r="A3698" t="str">
        <v>WVSU</v>
      </c>
      <c r="B3698">
        <v>6</v>
      </c>
      <c r="C3698" t="str">
        <v>C.Moore</v>
      </c>
      <c r="D3698">
        <v>1</v>
      </c>
    </row>
    <row r="3699" spans="1:4" x14ac:dyDescent="0.2">
      <c r="A3699" t="str">
        <v>WVSU</v>
      </c>
      <c r="B3699">
        <v>7</v>
      </c>
      <c r="C3699" t="str">
        <v>E.Bechtel</v>
      </c>
      <c r="D3699">
        <v>1</v>
      </c>
    </row>
    <row r="3700" spans="1:4" x14ac:dyDescent="0.2">
      <c r="A3700" t="str">
        <v>WVSU</v>
      </c>
      <c r="B3700">
        <v>8</v>
      </c>
      <c r="C3700" t="str">
        <v>S.Shamblin</v>
      </c>
      <c r="D3700">
        <v>1</v>
      </c>
    </row>
    <row r="3701" spans="1:4" x14ac:dyDescent="0.2">
      <c r="A3701" t="str">
        <v>WVSU</v>
      </c>
      <c r="B3701">
        <v>9</v>
      </c>
      <c r="C3701" t="str">
        <v>E.Sigmon</v>
      </c>
      <c r="D3701">
        <v>1</v>
      </c>
    </row>
    <row r="3702" spans="1:4" x14ac:dyDescent="0.2">
      <c r="A3702" t="str">
        <v>WVSU</v>
      </c>
      <c r="B3702">
        <v>0</v>
      </c>
      <c r="C3702" t="str">
        <v>K.Murphy</v>
      </c>
      <c r="D3702">
        <v>1</v>
      </c>
    </row>
    <row r="3703" spans="1:4" x14ac:dyDescent="0.2">
      <c r="A3703" t="str">
        <v>Wheeling</v>
      </c>
      <c r="B3703">
        <v>1</v>
      </c>
      <c r="C3703" t="str">
        <v>M.Harrison</v>
      </c>
      <c r="D3703">
        <v>1</v>
      </c>
    </row>
    <row r="3704" spans="1:4" x14ac:dyDescent="0.2">
      <c r="A3704" t="str">
        <v>Wheeling</v>
      </c>
      <c r="B3704">
        <v>1</v>
      </c>
      <c r="C3704" t="str">
        <v>P.Villarreal</v>
      </c>
      <c r="D3704">
        <v>1</v>
      </c>
    </row>
    <row r="3705" spans="1:4" x14ac:dyDescent="0.2">
      <c r="A3705" t="str">
        <v>Wheeling</v>
      </c>
      <c r="B3705">
        <v>0</v>
      </c>
      <c r="C3705" t="str">
        <v>H.Rainer</v>
      </c>
      <c r="D3705">
        <v>1</v>
      </c>
    </row>
    <row r="3706" spans="1:4" x14ac:dyDescent="0.2">
      <c r="A3706" t="str">
        <v>Wheeling</v>
      </c>
      <c r="B3706">
        <v>2</v>
      </c>
      <c r="C3706" t="str">
        <v>K.Shields</v>
      </c>
      <c r="D3706">
        <v>1</v>
      </c>
    </row>
    <row r="3707" spans="1:4" x14ac:dyDescent="0.2">
      <c r="A3707" t="str">
        <v>Wheeling</v>
      </c>
      <c r="B3707">
        <v>3</v>
      </c>
      <c r="C3707" t="str">
        <v>M.Burns</v>
      </c>
      <c r="D3707">
        <v>1</v>
      </c>
    </row>
    <row r="3708" spans="1:4" x14ac:dyDescent="0.2">
      <c r="A3708" t="str">
        <v>Wheeling</v>
      </c>
      <c r="B3708">
        <v>4</v>
      </c>
      <c r="C3708" t="str">
        <v>M.Clark</v>
      </c>
      <c r="D3708">
        <v>1</v>
      </c>
    </row>
    <row r="3709" spans="1:4" x14ac:dyDescent="0.2">
      <c r="A3709" t="str">
        <v>Wheeling</v>
      </c>
      <c r="B3709">
        <v>5</v>
      </c>
      <c r="C3709" t="str">
        <v>T.Walsh</v>
      </c>
      <c r="D3709">
        <v>1</v>
      </c>
    </row>
    <row r="3710" spans="1:4" x14ac:dyDescent="0.2">
      <c r="A3710" t="str">
        <v>Wheeling</v>
      </c>
      <c r="B3710">
        <v>6</v>
      </c>
      <c r="C3710" t="str">
        <v>E.Troxel</v>
      </c>
      <c r="D3710">
        <v>1</v>
      </c>
    </row>
    <row r="3711" spans="1:4" x14ac:dyDescent="0.2">
      <c r="A3711" t="str">
        <v>Wheeling</v>
      </c>
      <c r="B3711">
        <v>7</v>
      </c>
      <c r="C3711" t="str">
        <v>T.Taufahema</v>
      </c>
      <c r="D3711">
        <v>1</v>
      </c>
    </row>
    <row r="3712" spans="1:4" x14ac:dyDescent="0.2">
      <c r="A3712" t="str">
        <v>Wheeling</v>
      </c>
      <c r="B3712">
        <v>8</v>
      </c>
      <c r="C3712" t="str">
        <v>K.Warrix</v>
      </c>
      <c r="D3712">
        <v>1</v>
      </c>
    </row>
    <row r="3713" spans="1:4" x14ac:dyDescent="0.2">
      <c r="A3713" t="str">
        <v>Wheeling</v>
      </c>
      <c r="B3713">
        <v>9</v>
      </c>
      <c r="C3713" t="str">
        <v>M.Holp</v>
      </c>
      <c r="D3713">
        <v>1</v>
      </c>
    </row>
    <row r="3714" spans="1:4" x14ac:dyDescent="0.2">
      <c r="A3714" t="str">
        <v>Wheeling</v>
      </c>
      <c r="B3714">
        <v>0</v>
      </c>
      <c r="C3714" t="str">
        <v>A.Kresak</v>
      </c>
      <c r="D3714">
        <v>1</v>
      </c>
    </row>
    <row r="3715" spans="1:4" x14ac:dyDescent="0.2">
      <c r="A3715" t="str">
        <v>Concord</v>
      </c>
      <c r="B3715">
        <v>1</v>
      </c>
      <c r="C3715" t="str">
        <v>K.Morgan</v>
      </c>
      <c r="D3715">
        <v>1</v>
      </c>
    </row>
    <row r="3716" spans="1:4" x14ac:dyDescent="0.2">
      <c r="A3716" t="str">
        <v>Concord</v>
      </c>
      <c r="B3716">
        <v>2</v>
      </c>
      <c r="C3716" t="str">
        <v>L.Lewis</v>
      </c>
      <c r="D3716">
        <v>1</v>
      </c>
    </row>
    <row r="3717" spans="1:4" x14ac:dyDescent="0.2">
      <c r="A3717" t="str">
        <v>Concord</v>
      </c>
      <c r="B3717">
        <v>3</v>
      </c>
      <c r="C3717" t="str">
        <v>M.Hollis</v>
      </c>
      <c r="D3717">
        <v>1</v>
      </c>
    </row>
    <row r="3718" spans="1:4" x14ac:dyDescent="0.2">
      <c r="A3718" t="str">
        <v>Concord</v>
      </c>
      <c r="B3718">
        <v>4</v>
      </c>
      <c r="C3718" t="str">
        <v>H.Niten</v>
      </c>
      <c r="D3718">
        <v>1</v>
      </c>
    </row>
    <row r="3719" spans="1:4" x14ac:dyDescent="0.2">
      <c r="A3719" t="str">
        <v>Concord</v>
      </c>
      <c r="B3719">
        <v>0</v>
      </c>
      <c r="C3719" t="str">
        <v>M.Gregory</v>
      </c>
      <c r="D3719">
        <v>1</v>
      </c>
    </row>
    <row r="3720" spans="1:4" x14ac:dyDescent="0.2">
      <c r="A3720" t="str">
        <v>Concord</v>
      </c>
      <c r="B3720">
        <v>5</v>
      </c>
      <c r="C3720" t="str">
        <v>K.McCord</v>
      </c>
      <c r="D3720">
        <v>1</v>
      </c>
    </row>
    <row r="3721" spans="1:4" x14ac:dyDescent="0.2">
      <c r="A3721" t="str">
        <v>Concord</v>
      </c>
      <c r="B3721">
        <v>6</v>
      </c>
      <c r="C3721" t="str">
        <v>A.Giles</v>
      </c>
      <c r="D3721">
        <v>1</v>
      </c>
    </row>
    <row r="3722" spans="1:4" x14ac:dyDescent="0.2">
      <c r="A3722" t="str">
        <v>Concord</v>
      </c>
      <c r="B3722">
        <v>7</v>
      </c>
      <c r="C3722" t="str">
        <v>K.Sholter</v>
      </c>
      <c r="D3722">
        <v>1</v>
      </c>
    </row>
    <row r="3723" spans="1:4" x14ac:dyDescent="0.2">
      <c r="A3723" t="str">
        <v>Concord</v>
      </c>
      <c r="B3723">
        <v>0</v>
      </c>
      <c r="C3723" t="str">
        <v>M.Gleason</v>
      </c>
      <c r="D3723">
        <v>1</v>
      </c>
    </row>
    <row r="3724" spans="1:4" x14ac:dyDescent="0.2">
      <c r="A3724" t="str">
        <v>Concord</v>
      </c>
      <c r="B3724">
        <v>8</v>
      </c>
      <c r="C3724" t="str">
        <v>B.Jamerson</v>
      </c>
      <c r="D3724">
        <v>1</v>
      </c>
    </row>
    <row r="3725" spans="1:4" x14ac:dyDescent="0.2">
      <c r="A3725" t="str">
        <v>Concord</v>
      </c>
      <c r="B3725">
        <v>9</v>
      </c>
      <c r="C3725" t="str">
        <v>J.Ervin</v>
      </c>
      <c r="D3725">
        <v>1</v>
      </c>
    </row>
    <row r="3726" spans="1:4" x14ac:dyDescent="0.2">
      <c r="A3726" t="str">
        <v>Concord</v>
      </c>
      <c r="B3726">
        <v>0</v>
      </c>
      <c r="C3726" t="str">
        <v>G.Dodson</v>
      </c>
      <c r="D3726">
        <v>1</v>
      </c>
    </row>
    <row r="3727" spans="1:4" x14ac:dyDescent="0.2">
      <c r="A3727" t="str">
        <v>WVWC</v>
      </c>
      <c r="B3727">
        <v>1</v>
      </c>
      <c r="C3727" t="str">
        <v>J.Riley</v>
      </c>
      <c r="D3727">
        <v>1</v>
      </c>
    </row>
    <row r="3728" spans="1:4" x14ac:dyDescent="0.2">
      <c r="A3728" t="str">
        <v>WVWC</v>
      </c>
      <c r="B3728">
        <v>2</v>
      </c>
      <c r="C3728" t="str">
        <v>L.Hague</v>
      </c>
      <c r="D3728">
        <v>1</v>
      </c>
    </row>
    <row r="3729" spans="1:4" x14ac:dyDescent="0.2">
      <c r="A3729" t="str">
        <v>WVWC</v>
      </c>
      <c r="B3729">
        <v>3</v>
      </c>
      <c r="C3729" t="str">
        <v>G.Arnold</v>
      </c>
      <c r="D3729">
        <v>1</v>
      </c>
    </row>
    <row r="3730" spans="1:4" x14ac:dyDescent="0.2">
      <c r="A3730" t="str">
        <v>WVWC</v>
      </c>
      <c r="B3730">
        <v>4</v>
      </c>
      <c r="C3730" t="str">
        <v>R.Winn</v>
      </c>
      <c r="D3730">
        <v>1</v>
      </c>
    </row>
    <row r="3731" spans="1:4" x14ac:dyDescent="0.2">
      <c r="A3731" t="str">
        <v>WVWC</v>
      </c>
      <c r="B3731">
        <v>5</v>
      </c>
      <c r="C3731" t="str">
        <v>J.Fix</v>
      </c>
      <c r="D3731">
        <v>1</v>
      </c>
    </row>
    <row r="3732" spans="1:4" x14ac:dyDescent="0.2">
      <c r="A3732" t="str">
        <v>WVWC</v>
      </c>
      <c r="B3732">
        <v>6</v>
      </c>
      <c r="C3732" t="str">
        <v>M.Austra</v>
      </c>
      <c r="D3732">
        <v>1</v>
      </c>
    </row>
    <row r="3733" spans="1:4" x14ac:dyDescent="0.2">
      <c r="A3733" t="str">
        <v>WVWC</v>
      </c>
      <c r="B3733">
        <v>7</v>
      </c>
      <c r="C3733" t="str">
        <v>E.Putman</v>
      </c>
      <c r="D3733">
        <v>1</v>
      </c>
    </row>
    <row r="3734" spans="1:4" x14ac:dyDescent="0.2">
      <c r="A3734" t="str">
        <v>WVWC</v>
      </c>
      <c r="B3734">
        <v>7</v>
      </c>
      <c r="C3734" t="str">
        <v>K.Vance</v>
      </c>
      <c r="D3734">
        <v>1</v>
      </c>
    </row>
    <row r="3735" spans="1:4" x14ac:dyDescent="0.2">
      <c r="A3735" t="str">
        <v>WVWC</v>
      </c>
      <c r="B3735">
        <v>8</v>
      </c>
      <c r="C3735" t="str">
        <v>E.Fournier</v>
      </c>
      <c r="D3735">
        <v>1</v>
      </c>
    </row>
    <row r="3736" spans="1:4" x14ac:dyDescent="0.2">
      <c r="A3736" t="str">
        <v>WVWC</v>
      </c>
      <c r="B3736">
        <v>0</v>
      </c>
      <c r="C3736" t="str">
        <v>K.Dean</v>
      </c>
      <c r="D3736">
        <v>1</v>
      </c>
    </row>
    <row r="3737" spans="1:4" x14ac:dyDescent="0.2">
      <c r="A3737" t="str">
        <v>WVWC</v>
      </c>
      <c r="B3737">
        <v>0</v>
      </c>
      <c r="C3737" t="str">
        <v>A.Borello</v>
      </c>
      <c r="D3737">
        <v>1</v>
      </c>
    </row>
    <row r="3738" spans="1:4" x14ac:dyDescent="0.2">
      <c r="A3738" t="str">
        <v>WVWC</v>
      </c>
      <c r="B3738">
        <v>9</v>
      </c>
      <c r="C3738" t="str">
        <v>T.Nowicki</v>
      </c>
      <c r="D3738">
        <v>1</v>
      </c>
    </row>
    <row r="3739" spans="1:4" x14ac:dyDescent="0.2">
      <c r="A3739" t="str">
        <v>WVWC</v>
      </c>
      <c r="B3739">
        <v>0</v>
      </c>
      <c r="C3739" t="str">
        <v>M.Greene</v>
      </c>
      <c r="D3739">
        <v>1</v>
      </c>
    </row>
    <row r="3740" spans="1:4" x14ac:dyDescent="0.2">
      <c r="A3740" t="str">
        <v>UC</v>
      </c>
      <c r="B3740">
        <v>1</v>
      </c>
      <c r="C3740" t="str">
        <v>E.Zucchero</v>
      </c>
      <c r="D3740">
        <v>1</v>
      </c>
    </row>
    <row r="3741" spans="1:4" x14ac:dyDescent="0.2">
      <c r="A3741" t="str">
        <v>UC</v>
      </c>
      <c r="B3741">
        <v>1</v>
      </c>
      <c r="C3741" t="str">
        <v>J.Gachupin</v>
      </c>
      <c r="D3741">
        <v>1</v>
      </c>
    </row>
    <row r="3742" spans="1:4" x14ac:dyDescent="0.2">
      <c r="A3742" t="str">
        <v>UC</v>
      </c>
      <c r="B3742">
        <v>2</v>
      </c>
      <c r="C3742" t="str">
        <v>M.Entler</v>
      </c>
      <c r="D3742">
        <v>1</v>
      </c>
    </row>
    <row r="3743" spans="1:4" x14ac:dyDescent="0.2">
      <c r="A3743" t="str">
        <v>UC</v>
      </c>
      <c r="B3743">
        <v>3</v>
      </c>
      <c r="C3743" t="str">
        <v>T.Hodson</v>
      </c>
      <c r="D3743">
        <v>1</v>
      </c>
    </row>
    <row r="3744" spans="1:4" x14ac:dyDescent="0.2">
      <c r="A3744" t="str">
        <v>UC</v>
      </c>
      <c r="B3744">
        <v>4</v>
      </c>
      <c r="C3744" t="str">
        <v>K.Moran</v>
      </c>
      <c r="D3744">
        <v>1</v>
      </c>
    </row>
    <row r="3745" spans="1:4" x14ac:dyDescent="0.2">
      <c r="A3745" t="str">
        <v>UC</v>
      </c>
      <c r="B3745">
        <v>5</v>
      </c>
      <c r="C3745" t="str">
        <v>C.Masters</v>
      </c>
      <c r="D3745">
        <v>1</v>
      </c>
    </row>
    <row r="3746" spans="1:4" x14ac:dyDescent="0.2">
      <c r="A3746" t="str">
        <v>UC</v>
      </c>
      <c r="B3746">
        <v>6</v>
      </c>
      <c r="C3746" t="str">
        <v>D.Pici</v>
      </c>
      <c r="D3746">
        <v>1</v>
      </c>
    </row>
    <row r="3747" spans="1:4" x14ac:dyDescent="0.2">
      <c r="A3747" t="str">
        <v>UC</v>
      </c>
      <c r="B3747">
        <v>7</v>
      </c>
      <c r="C3747" t="str">
        <v>A.Espinoza</v>
      </c>
      <c r="D3747">
        <v>1</v>
      </c>
    </row>
    <row r="3748" spans="1:4" x14ac:dyDescent="0.2">
      <c r="A3748" t="str">
        <v>UC</v>
      </c>
      <c r="B3748">
        <v>8</v>
      </c>
      <c r="C3748" t="str">
        <v>A.Hurley</v>
      </c>
      <c r="D3748">
        <v>1</v>
      </c>
    </row>
    <row r="3749" spans="1:4" x14ac:dyDescent="0.2">
      <c r="A3749" t="str">
        <v>UC</v>
      </c>
      <c r="B3749">
        <v>9</v>
      </c>
      <c r="C3749" t="str">
        <v>B.Polistina</v>
      </c>
      <c r="D3749">
        <v>1</v>
      </c>
    </row>
    <row r="3750" spans="1:4" x14ac:dyDescent="0.2">
      <c r="A3750" t="str">
        <v>UC</v>
      </c>
      <c r="B3750">
        <v>9</v>
      </c>
      <c r="C3750" t="str">
        <v>M.Hataway</v>
      </c>
      <c r="D3750">
        <v>1</v>
      </c>
    </row>
    <row r="3751" spans="1:4" x14ac:dyDescent="0.2">
      <c r="A3751" t="str">
        <v>West Lib</v>
      </c>
      <c r="B3751">
        <v>1</v>
      </c>
      <c r="C3751" t="str">
        <v>P.Tucker</v>
      </c>
      <c r="D3751">
        <v>1</v>
      </c>
    </row>
    <row r="3752" spans="1:4" x14ac:dyDescent="0.2">
      <c r="A3752" t="str">
        <v>West Lib</v>
      </c>
      <c r="B3752">
        <v>1</v>
      </c>
      <c r="C3752" t="str">
        <v>A.Davis</v>
      </c>
      <c r="D3752">
        <v>1</v>
      </c>
    </row>
    <row r="3753" spans="1:4" x14ac:dyDescent="0.2">
      <c r="A3753" t="str">
        <v>West Lib</v>
      </c>
      <c r="B3753">
        <v>2</v>
      </c>
      <c r="C3753" t="str">
        <v>S.Simon</v>
      </c>
      <c r="D3753">
        <v>1</v>
      </c>
    </row>
    <row r="3754" spans="1:4" x14ac:dyDescent="0.2">
      <c r="A3754" t="str">
        <v>West Lib</v>
      </c>
      <c r="B3754">
        <v>3</v>
      </c>
      <c r="C3754" t="str">
        <v>J.Conrad</v>
      </c>
      <c r="D3754">
        <v>1</v>
      </c>
    </row>
    <row r="3755" spans="1:4" x14ac:dyDescent="0.2">
      <c r="A3755" t="str">
        <v>West Lib</v>
      </c>
      <c r="B3755">
        <v>3</v>
      </c>
      <c r="C3755" t="str">
        <v>K.Pettit</v>
      </c>
      <c r="D3755">
        <v>1</v>
      </c>
    </row>
    <row r="3756" spans="1:4" x14ac:dyDescent="0.2">
      <c r="A3756" t="str">
        <v>West Lib</v>
      </c>
      <c r="B3756">
        <v>4</v>
      </c>
      <c r="C3756" t="str">
        <v>R.Mangold</v>
      </c>
      <c r="D3756">
        <v>1</v>
      </c>
    </row>
    <row r="3757" spans="1:4" x14ac:dyDescent="0.2">
      <c r="A3757" t="str">
        <v>West Lib</v>
      </c>
      <c r="B3757">
        <v>5</v>
      </c>
      <c r="C3757" t="str">
        <v>I.McKee</v>
      </c>
      <c r="D3757">
        <v>1</v>
      </c>
    </row>
    <row r="3758" spans="1:4" x14ac:dyDescent="0.2">
      <c r="A3758" t="str">
        <v>West Lib</v>
      </c>
      <c r="B3758">
        <v>0</v>
      </c>
      <c r="C3758" t="str">
        <v>M.Johnson</v>
      </c>
      <c r="D3758">
        <v>1</v>
      </c>
    </row>
    <row r="3759" spans="1:4" x14ac:dyDescent="0.2">
      <c r="A3759" t="str">
        <v>West Lib</v>
      </c>
      <c r="B3759">
        <v>6</v>
      </c>
      <c r="C3759" t="str">
        <v>J.Morr</v>
      </c>
      <c r="D3759">
        <v>1</v>
      </c>
    </row>
    <row r="3760" spans="1:4" x14ac:dyDescent="0.2">
      <c r="A3760" t="str">
        <v>West Lib</v>
      </c>
      <c r="B3760">
        <v>6</v>
      </c>
      <c r="C3760" t="str">
        <v>A.Pass</v>
      </c>
      <c r="D3760">
        <v>1</v>
      </c>
    </row>
    <row r="3761" spans="1:4" x14ac:dyDescent="0.2">
      <c r="A3761" t="str">
        <v>West Lib</v>
      </c>
      <c r="B3761">
        <v>7</v>
      </c>
      <c r="C3761" t="str">
        <v>S.Harris</v>
      </c>
      <c r="D3761">
        <v>1</v>
      </c>
    </row>
    <row r="3762" spans="1:4" x14ac:dyDescent="0.2">
      <c r="A3762" t="str">
        <v>West Lib</v>
      </c>
      <c r="B3762">
        <v>8</v>
      </c>
      <c r="C3762" t="str">
        <v>A.Tapman</v>
      </c>
      <c r="D3762">
        <v>1</v>
      </c>
    </row>
    <row r="3763" spans="1:4" x14ac:dyDescent="0.2">
      <c r="A3763" t="str">
        <v>West Lib</v>
      </c>
      <c r="B3763">
        <v>0</v>
      </c>
      <c r="C3763" t="str">
        <v>R.Ward</v>
      </c>
      <c r="D3763">
        <v>1</v>
      </c>
    </row>
    <row r="3764" spans="1:4" x14ac:dyDescent="0.2">
      <c r="A3764" t="str">
        <v>West Lib</v>
      </c>
      <c r="B3764">
        <v>9</v>
      </c>
      <c r="C3764" t="str">
        <v>C.Woody</v>
      </c>
      <c r="D3764">
        <v>1</v>
      </c>
    </row>
    <row r="3765" spans="1:4" x14ac:dyDescent="0.2">
      <c r="A3765" t="str">
        <v>West Lib</v>
      </c>
      <c r="B3765">
        <v>9</v>
      </c>
      <c r="C3765" t="str">
        <v>D.Homer</v>
      </c>
      <c r="D3765">
        <v>1</v>
      </c>
    </row>
    <row r="3766" spans="1:4" x14ac:dyDescent="0.2">
      <c r="A3766" t="str">
        <v>West Lib</v>
      </c>
      <c r="B3766">
        <v>0</v>
      </c>
      <c r="C3766" t="str">
        <v>C.Reece</v>
      </c>
      <c r="D3766">
        <v>1</v>
      </c>
    </row>
    <row r="3767" spans="1:4" x14ac:dyDescent="0.2">
      <c r="A3767" t="str">
        <v>Salem</v>
      </c>
      <c r="B3767">
        <v>1</v>
      </c>
      <c r="C3767" t="str">
        <v>B.Ortiz</v>
      </c>
      <c r="D3767">
        <v>1</v>
      </c>
    </row>
    <row r="3768" spans="1:4" x14ac:dyDescent="0.2">
      <c r="A3768" t="str">
        <v>Salem</v>
      </c>
      <c r="B3768">
        <v>2</v>
      </c>
      <c r="C3768" t="str">
        <v>B.Wise</v>
      </c>
      <c r="D3768">
        <v>1</v>
      </c>
    </row>
    <row r="3769" spans="1:4" x14ac:dyDescent="0.2">
      <c r="A3769" t="str">
        <v>Salem</v>
      </c>
      <c r="B3769">
        <v>2</v>
      </c>
      <c r="C3769" t="str">
        <v>J.Gledhill</v>
      </c>
      <c r="D3769">
        <v>1</v>
      </c>
    </row>
    <row r="3770" spans="1:4" x14ac:dyDescent="0.2">
      <c r="A3770" t="str">
        <v>Salem</v>
      </c>
      <c r="B3770">
        <v>4</v>
      </c>
      <c r="C3770" t="str">
        <v>A.Jacobs</v>
      </c>
      <c r="D3770">
        <v>1</v>
      </c>
    </row>
    <row r="3771" spans="1:4" x14ac:dyDescent="0.2">
      <c r="A3771" t="str">
        <v>Salem</v>
      </c>
      <c r="B3771">
        <v>0</v>
      </c>
      <c r="C3771" t="str">
        <v>A.King</v>
      </c>
      <c r="D3771">
        <v>1</v>
      </c>
    </row>
    <row r="3772" spans="1:4" x14ac:dyDescent="0.2">
      <c r="A3772" t="str">
        <v>Salem</v>
      </c>
      <c r="B3772">
        <v>0</v>
      </c>
      <c r="C3772" t="str">
        <v>L.Grimm</v>
      </c>
      <c r="D3772">
        <v>1</v>
      </c>
    </row>
    <row r="3773" spans="1:4" x14ac:dyDescent="0.2">
      <c r="A3773" t="str">
        <v>Salem</v>
      </c>
      <c r="B3773">
        <v>5</v>
      </c>
      <c r="C3773" t="str">
        <v>K.Lemley</v>
      </c>
      <c r="D3773">
        <v>1</v>
      </c>
    </row>
    <row r="3774" spans="1:4" x14ac:dyDescent="0.2">
      <c r="A3774" t="str">
        <v>Salem</v>
      </c>
      <c r="B3774">
        <v>6</v>
      </c>
      <c r="C3774" t="str">
        <v>A.Shrieve</v>
      </c>
      <c r="D3774">
        <v>1</v>
      </c>
    </row>
    <row r="3775" spans="1:4" x14ac:dyDescent="0.2">
      <c r="A3775" t="str">
        <v>Salem</v>
      </c>
      <c r="B3775">
        <v>7</v>
      </c>
      <c r="C3775" t="str">
        <v>A.Valverde</v>
      </c>
      <c r="D3775">
        <v>1</v>
      </c>
    </row>
    <row r="3776" spans="1:4" x14ac:dyDescent="0.2">
      <c r="A3776" t="str">
        <v>Salem</v>
      </c>
      <c r="B3776">
        <v>8</v>
      </c>
      <c r="C3776" t="str">
        <v>L.McClung</v>
      </c>
      <c r="D3776">
        <v>1</v>
      </c>
    </row>
    <row r="3777" spans="1:4" x14ac:dyDescent="0.2">
      <c r="A3777" t="str">
        <v>Salem</v>
      </c>
      <c r="B3777">
        <v>9</v>
      </c>
      <c r="C3777" t="str">
        <v>A.Schultz</v>
      </c>
      <c r="D3777">
        <v>1</v>
      </c>
    </row>
    <row r="3778" spans="1:4" x14ac:dyDescent="0.2">
      <c r="A3778" t="str">
        <v>Salem</v>
      </c>
      <c r="B3778">
        <v>0</v>
      </c>
      <c r="C3778" t="str">
        <v>K.Ramey</v>
      </c>
      <c r="D3778">
        <v>1</v>
      </c>
    </row>
    <row r="3779" spans="1:4" x14ac:dyDescent="0.2">
      <c r="A3779" t="str">
        <v>Fairmont</v>
      </c>
      <c r="B3779">
        <v>1</v>
      </c>
      <c r="C3779" t="str">
        <v>B.Hess</v>
      </c>
      <c r="D3779">
        <v>1</v>
      </c>
    </row>
    <row r="3780" spans="1:4" x14ac:dyDescent="0.2">
      <c r="A3780" t="str">
        <v>Fairmont</v>
      </c>
      <c r="B3780">
        <v>1</v>
      </c>
      <c r="C3780" t="str">
        <v>K.Thomas</v>
      </c>
      <c r="D3780">
        <v>1</v>
      </c>
    </row>
    <row r="3781" spans="1:4" x14ac:dyDescent="0.2">
      <c r="A3781" t="str">
        <v>Fairmont</v>
      </c>
      <c r="B3781">
        <v>2</v>
      </c>
      <c r="C3781" t="str">
        <v>A.Townsend</v>
      </c>
      <c r="D3781">
        <v>1</v>
      </c>
    </row>
    <row r="3782" spans="1:4" x14ac:dyDescent="0.2">
      <c r="A3782" t="str">
        <v>Fairmont</v>
      </c>
      <c r="B3782">
        <v>3</v>
      </c>
      <c r="C3782" t="str">
        <v>E.Paul</v>
      </c>
      <c r="D3782">
        <v>1</v>
      </c>
    </row>
    <row r="3783" spans="1:4" x14ac:dyDescent="0.2">
      <c r="A3783" t="str">
        <v>Fairmont</v>
      </c>
      <c r="B3783">
        <v>4</v>
      </c>
      <c r="C3783" t="str">
        <v>B.Marietta</v>
      </c>
      <c r="D3783">
        <v>1</v>
      </c>
    </row>
    <row r="3784" spans="1:4" x14ac:dyDescent="0.2">
      <c r="A3784" t="str">
        <v>Fairmont</v>
      </c>
      <c r="B3784">
        <v>0</v>
      </c>
      <c r="C3784" t="str">
        <v>G.Ramm</v>
      </c>
      <c r="D3784">
        <v>1</v>
      </c>
    </row>
    <row r="3785" spans="1:4" x14ac:dyDescent="0.2">
      <c r="A3785" t="str">
        <v>Fairmont</v>
      </c>
      <c r="B3785">
        <v>5</v>
      </c>
      <c r="C3785" t="str">
        <v>A.Foresha</v>
      </c>
      <c r="D3785">
        <v>1</v>
      </c>
    </row>
    <row r="3786" spans="1:4" x14ac:dyDescent="0.2">
      <c r="A3786" t="str">
        <v>Fairmont</v>
      </c>
      <c r="B3786">
        <v>6</v>
      </c>
      <c r="C3786" t="str">
        <v>J.McGill</v>
      </c>
      <c r="D3786">
        <v>1</v>
      </c>
    </row>
    <row r="3787" spans="1:4" x14ac:dyDescent="0.2">
      <c r="A3787" t="str">
        <v>Fairmont</v>
      </c>
      <c r="B3787">
        <v>7</v>
      </c>
      <c r="C3787" t="str">
        <v>P.Matteson</v>
      </c>
      <c r="D3787">
        <v>1</v>
      </c>
    </row>
    <row r="3788" spans="1:4" x14ac:dyDescent="0.2">
      <c r="A3788" t="str">
        <v>Fairmont</v>
      </c>
      <c r="B3788">
        <v>8</v>
      </c>
      <c r="C3788" t="str">
        <v>G.Bibb</v>
      </c>
      <c r="D3788">
        <v>1</v>
      </c>
    </row>
    <row r="3789" spans="1:4" x14ac:dyDescent="0.2">
      <c r="A3789" t="str">
        <v>Fairmont</v>
      </c>
      <c r="B3789">
        <v>8</v>
      </c>
      <c r="C3789" t="str">
        <v>A.Nordling</v>
      </c>
      <c r="D3789">
        <v>1</v>
      </c>
    </row>
    <row r="3790" spans="1:4" x14ac:dyDescent="0.2">
      <c r="A3790" t="str">
        <v>Fairmont</v>
      </c>
      <c r="B3790">
        <v>9</v>
      </c>
      <c r="C3790" t="str">
        <v>A.Keilholz</v>
      </c>
      <c r="D3790">
        <v>1</v>
      </c>
    </row>
    <row r="3791" spans="1:4" x14ac:dyDescent="0.2">
      <c r="A3791" t="str">
        <v>Fairmont</v>
      </c>
      <c r="B3791">
        <v>0</v>
      </c>
      <c r="C3791" t="str">
        <v>A.Thompson</v>
      </c>
      <c r="D3791">
        <v>1</v>
      </c>
    </row>
    <row r="3792" spans="1:4" x14ac:dyDescent="0.2">
      <c r="A3792" t="str">
        <v>Fairmont</v>
      </c>
      <c r="B3792">
        <v>0</v>
      </c>
      <c r="C3792" t="str">
        <v>M.Wilson</v>
      </c>
      <c r="D3792">
        <v>1</v>
      </c>
    </row>
    <row r="3793" spans="1:4" x14ac:dyDescent="0.2">
      <c r="A3793" t="str">
        <v>Fairmont</v>
      </c>
      <c r="B3793">
        <v>0</v>
      </c>
      <c r="C3793" t="str">
        <v>P.Rusnak</v>
      </c>
      <c r="D3793">
        <v>1</v>
      </c>
    </row>
    <row r="3794" spans="1:4" x14ac:dyDescent="0.2">
      <c r="A3794" t="str">
        <v>Glenville</v>
      </c>
      <c r="B3794">
        <v>1</v>
      </c>
      <c r="C3794" t="str">
        <v>S.McDaniels</v>
      </c>
      <c r="D3794">
        <v>1</v>
      </c>
    </row>
    <row r="3795" spans="1:4" x14ac:dyDescent="0.2">
      <c r="A3795" t="str">
        <v>Glenville</v>
      </c>
      <c r="B3795">
        <v>2</v>
      </c>
      <c r="C3795" t="str">
        <v>Z.Seda</v>
      </c>
      <c r="D3795">
        <v>1</v>
      </c>
    </row>
    <row r="3796" spans="1:4" x14ac:dyDescent="0.2">
      <c r="A3796" t="str">
        <v>Glenville</v>
      </c>
      <c r="B3796">
        <v>3</v>
      </c>
      <c r="C3796" t="str">
        <v>D.Warnick</v>
      </c>
      <c r="D3796">
        <v>1</v>
      </c>
    </row>
    <row r="3797" spans="1:4" x14ac:dyDescent="0.2">
      <c r="A3797" t="str">
        <v>Glenville</v>
      </c>
      <c r="B3797">
        <v>0</v>
      </c>
      <c r="C3797" t="str">
        <v>M.Duvall</v>
      </c>
      <c r="D3797">
        <v>1</v>
      </c>
    </row>
    <row r="3798" spans="1:4" x14ac:dyDescent="0.2">
      <c r="A3798" t="str">
        <v>Glenville</v>
      </c>
      <c r="B3798">
        <v>4</v>
      </c>
      <c r="C3798" t="str">
        <v>E.Nolan</v>
      </c>
      <c r="D3798">
        <v>1</v>
      </c>
    </row>
    <row r="3799" spans="1:4" x14ac:dyDescent="0.2">
      <c r="A3799" t="str">
        <v>Glenville</v>
      </c>
      <c r="B3799">
        <v>0</v>
      </c>
      <c r="C3799" t="str">
        <v>A.Hicks</v>
      </c>
      <c r="D3799">
        <v>1</v>
      </c>
    </row>
    <row r="3800" spans="1:4" x14ac:dyDescent="0.2">
      <c r="A3800" t="str">
        <v>Glenville</v>
      </c>
      <c r="B3800">
        <v>5</v>
      </c>
      <c r="C3800" t="str">
        <v>H.Howe</v>
      </c>
      <c r="D3800">
        <v>1</v>
      </c>
    </row>
    <row r="3801" spans="1:4" x14ac:dyDescent="0.2">
      <c r="A3801" t="str">
        <v>Glenville</v>
      </c>
      <c r="B3801">
        <v>0</v>
      </c>
      <c r="C3801" t="str">
        <v>K.Bradbury</v>
      </c>
      <c r="D3801">
        <v>1</v>
      </c>
    </row>
    <row r="3802" spans="1:4" x14ac:dyDescent="0.2">
      <c r="A3802" t="str">
        <v>Glenville</v>
      </c>
      <c r="B3802">
        <v>6</v>
      </c>
      <c r="C3802" t="str">
        <v>A.Howard</v>
      </c>
      <c r="D3802">
        <v>1</v>
      </c>
    </row>
    <row r="3803" spans="1:4" x14ac:dyDescent="0.2">
      <c r="A3803" t="str">
        <v>Glenville</v>
      </c>
      <c r="B3803">
        <v>9</v>
      </c>
      <c r="C3803" t="str">
        <v>K.Goodman</v>
      </c>
      <c r="D3803">
        <v>1</v>
      </c>
    </row>
    <row r="3804" spans="1:4" x14ac:dyDescent="0.2">
      <c r="A3804" t="str">
        <v>Glenville</v>
      </c>
      <c r="B3804">
        <v>7</v>
      </c>
      <c r="C3804" t="str">
        <v>A.Hypes</v>
      </c>
      <c r="D3804">
        <v>1</v>
      </c>
    </row>
    <row r="3805" spans="1:4" x14ac:dyDescent="0.2">
      <c r="A3805" t="str">
        <v>Glenville</v>
      </c>
      <c r="B3805">
        <v>8</v>
      </c>
      <c r="C3805" t="str">
        <v>E.McLean</v>
      </c>
      <c r="D3805">
        <v>1</v>
      </c>
    </row>
    <row r="3806" spans="1:4" x14ac:dyDescent="0.2">
      <c r="A3806" t="str">
        <v>Glenville</v>
      </c>
      <c r="B3806">
        <v>9</v>
      </c>
      <c r="C3806" t="str">
        <v>L.Burns</v>
      </c>
      <c r="D3806">
        <v>1</v>
      </c>
    </row>
    <row r="3807" spans="1:4" x14ac:dyDescent="0.2">
      <c r="A3807" t="str">
        <v>Glenville</v>
      </c>
      <c r="B3807">
        <v>0</v>
      </c>
      <c r="C3807" t="str">
        <v>M.Boggess</v>
      </c>
      <c r="D3807">
        <v>1</v>
      </c>
    </row>
    <row r="3808" spans="1:4" x14ac:dyDescent="0.2">
      <c r="A3808" t="str">
        <v>Glenville</v>
      </c>
      <c r="B3808">
        <v>0</v>
      </c>
      <c r="C3808" t="str">
        <v>Ky.Burdick</v>
      </c>
      <c r="D3808">
        <v>1</v>
      </c>
    </row>
    <row r="3809" spans="1:4" x14ac:dyDescent="0.2">
      <c r="A3809" t="str">
        <v>D&amp;E</v>
      </c>
      <c r="B3809">
        <v>1</v>
      </c>
      <c r="C3809" t="str">
        <v>A.Belcher</v>
      </c>
      <c r="D3809">
        <v>1</v>
      </c>
    </row>
    <row r="3810" spans="1:4" x14ac:dyDescent="0.2">
      <c r="A3810" t="str">
        <v>D&amp;E</v>
      </c>
      <c r="B3810">
        <v>2</v>
      </c>
      <c r="C3810" t="str">
        <v>S.Jarvis</v>
      </c>
      <c r="D3810">
        <v>1</v>
      </c>
    </row>
    <row r="3811" spans="1:4" x14ac:dyDescent="0.2">
      <c r="A3811" t="str">
        <v>D&amp;E</v>
      </c>
      <c r="B3811">
        <v>3</v>
      </c>
      <c r="C3811" t="str">
        <v>L.Ruiz-Rubio</v>
      </c>
      <c r="D3811">
        <v>1</v>
      </c>
    </row>
    <row r="3812" spans="1:4" x14ac:dyDescent="0.2">
      <c r="A3812" t="str">
        <v>D&amp;E</v>
      </c>
      <c r="B3812">
        <v>0</v>
      </c>
      <c r="C3812" t="str">
        <v>I.Thomas</v>
      </c>
      <c r="D3812">
        <v>1</v>
      </c>
    </row>
    <row r="3813" spans="1:4" x14ac:dyDescent="0.2">
      <c r="A3813" t="str">
        <v>D&amp;E</v>
      </c>
      <c r="B3813">
        <v>4</v>
      </c>
      <c r="C3813" t="str">
        <v>A.Zapach</v>
      </c>
      <c r="D3813">
        <v>1</v>
      </c>
    </row>
    <row r="3814" spans="1:4" x14ac:dyDescent="0.2">
      <c r="A3814" t="str">
        <v>D&amp;E</v>
      </c>
      <c r="B3814">
        <v>5</v>
      </c>
      <c r="C3814" t="str">
        <v>T.Fleming</v>
      </c>
      <c r="D3814">
        <v>1</v>
      </c>
    </row>
    <row r="3815" spans="1:4" x14ac:dyDescent="0.2">
      <c r="A3815" t="str">
        <v>D&amp;E</v>
      </c>
      <c r="B3815">
        <v>6</v>
      </c>
      <c r="C3815" t="str">
        <v>A.Haynes</v>
      </c>
      <c r="D3815">
        <v>1</v>
      </c>
    </row>
    <row r="3816" spans="1:4" x14ac:dyDescent="0.2">
      <c r="A3816" t="str">
        <v>D&amp;E</v>
      </c>
      <c r="B3816">
        <v>7</v>
      </c>
      <c r="C3816" t="str">
        <v>A.Higgins</v>
      </c>
      <c r="D3816">
        <v>1</v>
      </c>
    </row>
    <row r="3817" spans="1:4" x14ac:dyDescent="0.2">
      <c r="A3817" t="str">
        <v>D&amp;E</v>
      </c>
      <c r="B3817">
        <v>8</v>
      </c>
      <c r="C3817" t="str">
        <v>G.Wessling</v>
      </c>
      <c r="D3817">
        <v>1</v>
      </c>
    </row>
    <row r="3818" spans="1:4" x14ac:dyDescent="0.2">
      <c r="A3818" t="str">
        <v>D&amp;E</v>
      </c>
      <c r="B3818">
        <v>9</v>
      </c>
      <c r="C3818" t="str">
        <v>M.Smith</v>
      </c>
      <c r="D3818">
        <v>1</v>
      </c>
    </row>
    <row r="3819" spans="1:4" x14ac:dyDescent="0.2">
      <c r="A3819" t="str">
        <v>D&amp;E</v>
      </c>
      <c r="B3819">
        <v>0</v>
      </c>
      <c r="C3819" t="str">
        <v>S.Kneeland</v>
      </c>
      <c r="D3819">
        <v>1</v>
      </c>
    </row>
    <row r="3820" spans="1:4" x14ac:dyDescent="0.2">
      <c r="A3820" t="str">
        <v>Point Park</v>
      </c>
      <c r="B3820">
        <v>1</v>
      </c>
      <c r="C3820" t="str">
        <v>M.Arndt</v>
      </c>
      <c r="D3820">
        <v>1</v>
      </c>
    </row>
    <row r="3821" spans="1:4" x14ac:dyDescent="0.2">
      <c r="A3821" t="str">
        <v>Point Park</v>
      </c>
      <c r="B3821">
        <v>2</v>
      </c>
      <c r="C3821" t="str">
        <v>C.Mann</v>
      </c>
      <c r="D3821">
        <v>1</v>
      </c>
    </row>
    <row r="3822" spans="1:4" x14ac:dyDescent="0.2">
      <c r="A3822" t="str">
        <v>Point Park</v>
      </c>
      <c r="B3822">
        <v>3</v>
      </c>
      <c r="C3822" t="str">
        <v>E.Henry</v>
      </c>
      <c r="D3822">
        <v>1</v>
      </c>
    </row>
    <row r="3823" spans="1:4" x14ac:dyDescent="0.2">
      <c r="A3823" t="str">
        <v>Point Park</v>
      </c>
      <c r="B3823">
        <v>0</v>
      </c>
      <c r="C3823" t="str">
        <v>M.Cohen</v>
      </c>
      <c r="D3823">
        <v>1</v>
      </c>
    </row>
    <row r="3824" spans="1:4" x14ac:dyDescent="0.2">
      <c r="A3824" t="str">
        <v>Point Park</v>
      </c>
      <c r="B3824">
        <v>3</v>
      </c>
      <c r="C3824" t="str">
        <v>J.Johnson</v>
      </c>
      <c r="D3824">
        <v>1</v>
      </c>
    </row>
    <row r="3825" spans="1:4" x14ac:dyDescent="0.2">
      <c r="A3825" t="str">
        <v>Point Park</v>
      </c>
      <c r="B3825">
        <v>4</v>
      </c>
      <c r="C3825" t="str">
        <v>G.Welsh</v>
      </c>
      <c r="D3825">
        <v>1</v>
      </c>
    </row>
    <row r="3826" spans="1:4" x14ac:dyDescent="0.2">
      <c r="A3826" t="str">
        <v>Point Park</v>
      </c>
      <c r="B3826">
        <v>5</v>
      </c>
      <c r="C3826" t="str">
        <v>S.Cope</v>
      </c>
      <c r="D3826">
        <v>1</v>
      </c>
    </row>
    <row r="3827" spans="1:4" x14ac:dyDescent="0.2">
      <c r="A3827" t="str">
        <v>Point Park</v>
      </c>
      <c r="B3827">
        <v>6</v>
      </c>
      <c r="C3827" t="str">
        <v>A.Hubble</v>
      </c>
      <c r="D3827">
        <v>1</v>
      </c>
    </row>
    <row r="3828" spans="1:4" x14ac:dyDescent="0.2">
      <c r="A3828" t="str">
        <v>Point Park</v>
      </c>
      <c r="B3828">
        <v>7</v>
      </c>
      <c r="C3828" t="str">
        <v>G.Labrie</v>
      </c>
      <c r="D3828">
        <v>1</v>
      </c>
    </row>
    <row r="3829" spans="1:4" x14ac:dyDescent="0.2">
      <c r="A3829" t="str">
        <v>Point Park</v>
      </c>
      <c r="B3829">
        <v>8</v>
      </c>
      <c r="C3829" t="str">
        <v>P.Haller</v>
      </c>
      <c r="D3829">
        <v>1</v>
      </c>
    </row>
    <row r="3830" spans="1:4" x14ac:dyDescent="0.2">
      <c r="A3830" t="str">
        <v>Point Park</v>
      </c>
      <c r="B3830">
        <v>0</v>
      </c>
      <c r="C3830" t="str">
        <v>B.Moudy</v>
      </c>
      <c r="D3830">
        <v>1</v>
      </c>
    </row>
    <row r="3831" spans="1:4" x14ac:dyDescent="0.2">
      <c r="A3831" t="str">
        <v>Point Park</v>
      </c>
      <c r="B3831">
        <v>9</v>
      </c>
      <c r="C3831" t="str">
        <v>K.Fabiano</v>
      </c>
      <c r="D3831">
        <v>1</v>
      </c>
    </row>
    <row r="3832" spans="1:4" x14ac:dyDescent="0.2">
      <c r="A3832" t="str">
        <v>Point Park</v>
      </c>
      <c r="B3832">
        <v>0</v>
      </c>
      <c r="C3832" t="str">
        <v>J.Hess</v>
      </c>
      <c r="D3832">
        <v>1</v>
      </c>
    </row>
    <row r="3833" spans="1:4" x14ac:dyDescent="0.2">
      <c r="A3833" t="str">
        <v>Frostburg</v>
      </c>
      <c r="B3833">
        <v>1</v>
      </c>
      <c r="C3833" t="str">
        <v>G.Nelson</v>
      </c>
      <c r="D3833">
        <v>1</v>
      </c>
    </row>
    <row r="3834" spans="1:4" x14ac:dyDescent="0.2">
      <c r="A3834" t="str">
        <v>Frostburg</v>
      </c>
      <c r="B3834">
        <v>2</v>
      </c>
      <c r="C3834" t="str">
        <v>A.Miller</v>
      </c>
      <c r="D3834">
        <v>1</v>
      </c>
    </row>
    <row r="3835" spans="1:4" x14ac:dyDescent="0.2">
      <c r="A3835" t="str">
        <v>Frostburg</v>
      </c>
      <c r="B3835">
        <v>3</v>
      </c>
      <c r="C3835" t="str">
        <v>K.Piconi</v>
      </c>
      <c r="D3835">
        <v>1</v>
      </c>
    </row>
    <row r="3836" spans="1:4" x14ac:dyDescent="0.2">
      <c r="A3836" t="str">
        <v>Frostburg</v>
      </c>
      <c r="B3836">
        <v>4</v>
      </c>
      <c r="C3836" t="str">
        <v>A.Myers</v>
      </c>
      <c r="D3836">
        <v>1</v>
      </c>
    </row>
    <row r="3837" spans="1:4" x14ac:dyDescent="0.2">
      <c r="A3837" t="str">
        <v>Frostburg</v>
      </c>
      <c r="B3837">
        <v>5</v>
      </c>
      <c r="C3837" t="str">
        <v>B.Russo</v>
      </c>
      <c r="D3837">
        <v>1</v>
      </c>
    </row>
    <row r="3838" spans="1:4" x14ac:dyDescent="0.2">
      <c r="A3838" t="str">
        <v>Frostburg</v>
      </c>
      <c r="B3838">
        <v>5</v>
      </c>
      <c r="C3838" t="str">
        <v>R.Durnall</v>
      </c>
      <c r="D3838">
        <v>1</v>
      </c>
    </row>
    <row r="3839" spans="1:4" x14ac:dyDescent="0.2">
      <c r="A3839" t="str">
        <v>Frostburg</v>
      </c>
      <c r="B3839">
        <v>6</v>
      </c>
      <c r="C3839" t="str">
        <v>I.Donaldson</v>
      </c>
      <c r="D3839">
        <v>1</v>
      </c>
    </row>
    <row r="3840" spans="1:4" x14ac:dyDescent="0.2">
      <c r="A3840" t="str">
        <v>Frostburg</v>
      </c>
      <c r="B3840">
        <v>6</v>
      </c>
      <c r="C3840" t="str">
        <v>S.Magee</v>
      </c>
      <c r="D3840">
        <v>1</v>
      </c>
    </row>
    <row r="3841" spans="1:4" x14ac:dyDescent="0.2">
      <c r="A3841" t="str">
        <v>Frostburg</v>
      </c>
      <c r="B3841">
        <v>7</v>
      </c>
      <c r="C3841" t="str">
        <v>O.Stetler</v>
      </c>
      <c r="D3841">
        <v>1</v>
      </c>
    </row>
    <row r="3842" spans="1:4" x14ac:dyDescent="0.2">
      <c r="A3842" t="str">
        <v>Frostburg</v>
      </c>
      <c r="B3842">
        <v>7</v>
      </c>
      <c r="C3842" t="str">
        <v>M.Gross</v>
      </c>
      <c r="D3842">
        <v>1</v>
      </c>
    </row>
    <row r="3843" spans="1:4" x14ac:dyDescent="0.2">
      <c r="A3843" t="str">
        <v>Frostburg</v>
      </c>
      <c r="B3843">
        <v>8</v>
      </c>
      <c r="C3843" t="str">
        <v>S.Haller</v>
      </c>
      <c r="D3843">
        <v>1</v>
      </c>
    </row>
    <row r="3844" spans="1:4" x14ac:dyDescent="0.2">
      <c r="A3844" t="str">
        <v>Frostburg</v>
      </c>
      <c r="B3844">
        <v>8</v>
      </c>
      <c r="C3844" t="str">
        <v>M.Monahan</v>
      </c>
      <c r="D3844">
        <v>1</v>
      </c>
    </row>
    <row r="3845" spans="1:4" x14ac:dyDescent="0.2">
      <c r="A3845" t="str">
        <v>Frostburg</v>
      </c>
      <c r="B3845">
        <v>9</v>
      </c>
      <c r="C3845" t="str">
        <v>Z.Marinello</v>
      </c>
      <c r="D3845">
        <v>1</v>
      </c>
    </row>
    <row r="3846" spans="1:4" x14ac:dyDescent="0.2">
      <c r="A3846" t="str">
        <v>Frostburg</v>
      </c>
      <c r="B3846">
        <v>0</v>
      </c>
      <c r="C3846" t="str">
        <v>I.Dietrich</v>
      </c>
      <c r="D3846">
        <v>1</v>
      </c>
    </row>
    <row r="3847" spans="1:4" x14ac:dyDescent="0.2">
      <c r="A3847" t="str">
        <v>Frostburg</v>
      </c>
      <c r="B3847">
        <v>0</v>
      </c>
      <c r="C3847" t="str">
        <v>G.Encinas</v>
      </c>
      <c r="D3847">
        <v>1</v>
      </c>
    </row>
    <row r="3848" spans="1:4" x14ac:dyDescent="0.2">
      <c r="A3848" t="str">
        <v>WVSU</v>
      </c>
      <c r="B3848">
        <v>1</v>
      </c>
      <c r="C3848" t="str">
        <v>A.Hall</v>
      </c>
      <c r="D3848">
        <v>1</v>
      </c>
    </row>
    <row r="3849" spans="1:4" x14ac:dyDescent="0.2">
      <c r="A3849" t="str">
        <v>WVSU</v>
      </c>
      <c r="B3849">
        <v>2</v>
      </c>
      <c r="C3849" t="str">
        <v>S.Shamblin</v>
      </c>
      <c r="D3849">
        <v>1</v>
      </c>
    </row>
    <row r="3850" spans="1:4" x14ac:dyDescent="0.2">
      <c r="A3850" t="str">
        <v>WVSU</v>
      </c>
      <c r="B3850">
        <v>2</v>
      </c>
      <c r="C3850" t="str">
        <v>A.Contreras</v>
      </c>
      <c r="D3850">
        <v>1</v>
      </c>
    </row>
    <row r="3851" spans="1:4" x14ac:dyDescent="0.2">
      <c r="A3851" t="str">
        <v>WVSU</v>
      </c>
      <c r="B3851">
        <v>3</v>
      </c>
      <c r="C3851" t="str">
        <v>G.Sloan-Lebron</v>
      </c>
      <c r="D3851">
        <v>1</v>
      </c>
    </row>
    <row r="3852" spans="1:4" x14ac:dyDescent="0.2">
      <c r="A3852" t="str">
        <v>WVSU</v>
      </c>
      <c r="B3852">
        <v>3</v>
      </c>
      <c r="C3852" t="str">
        <v>K.Price</v>
      </c>
      <c r="D3852">
        <v>1</v>
      </c>
    </row>
    <row r="3853" spans="1:4" x14ac:dyDescent="0.2">
      <c r="A3853" t="str">
        <v>WVSU</v>
      </c>
      <c r="B3853">
        <v>4</v>
      </c>
      <c r="C3853" t="str">
        <v>C.Cummings</v>
      </c>
      <c r="D3853">
        <v>1</v>
      </c>
    </row>
    <row r="3854" spans="1:4" x14ac:dyDescent="0.2">
      <c r="A3854" t="str">
        <v>WVSU</v>
      </c>
      <c r="B3854">
        <v>5</v>
      </c>
      <c r="C3854" t="str">
        <v>O.Bell</v>
      </c>
      <c r="D3854">
        <v>1</v>
      </c>
    </row>
    <row r="3855" spans="1:4" x14ac:dyDescent="0.2">
      <c r="A3855" t="str">
        <v>WVSU</v>
      </c>
      <c r="B3855">
        <v>0</v>
      </c>
      <c r="C3855" t="str">
        <v>E.Hoffman</v>
      </c>
      <c r="D3855">
        <v>1</v>
      </c>
    </row>
    <row r="3856" spans="1:4" x14ac:dyDescent="0.2">
      <c r="A3856" t="str">
        <v>WVSU</v>
      </c>
      <c r="B3856">
        <v>6</v>
      </c>
      <c r="C3856" t="str">
        <v>C.Moore</v>
      </c>
      <c r="D3856">
        <v>1</v>
      </c>
    </row>
    <row r="3857" spans="1:4" x14ac:dyDescent="0.2">
      <c r="A3857" t="str">
        <v>WVSU</v>
      </c>
      <c r="B3857">
        <v>7</v>
      </c>
      <c r="C3857" t="str">
        <v>E.Bechtel</v>
      </c>
      <c r="D3857">
        <v>1</v>
      </c>
    </row>
    <row r="3858" spans="1:4" x14ac:dyDescent="0.2">
      <c r="A3858" t="str">
        <v>WVSU</v>
      </c>
      <c r="B3858">
        <v>8</v>
      </c>
      <c r="C3858" t="str">
        <v>C.Treadway</v>
      </c>
      <c r="D3858">
        <v>1</v>
      </c>
    </row>
    <row r="3859" spans="1:4" x14ac:dyDescent="0.2">
      <c r="A3859" t="str">
        <v>WVSU</v>
      </c>
      <c r="B3859">
        <v>9</v>
      </c>
      <c r="C3859" t="str">
        <v>E.Sigmon</v>
      </c>
      <c r="D3859">
        <v>1</v>
      </c>
    </row>
    <row r="3860" spans="1:4" x14ac:dyDescent="0.2">
      <c r="A3860" t="str">
        <v>WVSU</v>
      </c>
      <c r="B3860">
        <v>0</v>
      </c>
      <c r="C3860" t="str">
        <v>H.Sizemore</v>
      </c>
      <c r="D3860">
        <v>1</v>
      </c>
    </row>
    <row r="3861" spans="1:4" x14ac:dyDescent="0.2">
      <c r="A3861" t="str">
        <v>WVSU</v>
      </c>
      <c r="B3861">
        <v>0</v>
      </c>
      <c r="C3861" t="str">
        <v>A.Green</v>
      </c>
      <c r="D3861">
        <v>1</v>
      </c>
    </row>
    <row r="3862" spans="1:4" x14ac:dyDescent="0.2">
      <c r="A3862" t="str">
        <v>Wheeling</v>
      </c>
      <c r="B3862">
        <v>1</v>
      </c>
      <c r="C3862" t="str">
        <v>M.Holp</v>
      </c>
      <c r="D3862">
        <v>1</v>
      </c>
    </row>
    <row r="3863" spans="1:4" x14ac:dyDescent="0.2">
      <c r="A3863" t="str">
        <v>Wheeling</v>
      </c>
      <c r="B3863">
        <v>2</v>
      </c>
      <c r="C3863" t="str">
        <v>K.Warrix</v>
      </c>
      <c r="D3863">
        <v>1</v>
      </c>
    </row>
    <row r="3864" spans="1:4" x14ac:dyDescent="0.2">
      <c r="A3864" t="str">
        <v>Wheeling</v>
      </c>
      <c r="B3864">
        <v>3</v>
      </c>
      <c r="C3864" t="str">
        <v>M.Burns</v>
      </c>
      <c r="D3864">
        <v>1</v>
      </c>
    </row>
    <row r="3865" spans="1:4" x14ac:dyDescent="0.2">
      <c r="A3865" t="str">
        <v>Wheeling</v>
      </c>
      <c r="B3865">
        <v>4</v>
      </c>
      <c r="C3865" t="str">
        <v>T.Walsh</v>
      </c>
      <c r="D3865">
        <v>1</v>
      </c>
    </row>
    <row r="3866" spans="1:4" x14ac:dyDescent="0.2">
      <c r="A3866" t="str">
        <v>Wheeling</v>
      </c>
      <c r="B3866">
        <v>5</v>
      </c>
      <c r="C3866" t="str">
        <v>T.Taufahema</v>
      </c>
      <c r="D3866">
        <v>1</v>
      </c>
    </row>
    <row r="3867" spans="1:4" x14ac:dyDescent="0.2">
      <c r="A3867" t="str">
        <v>Wheeling</v>
      </c>
      <c r="B3867">
        <v>5</v>
      </c>
      <c r="C3867" t="str">
        <v>M.Clark</v>
      </c>
      <c r="D3867">
        <v>1</v>
      </c>
    </row>
    <row r="3868" spans="1:4" x14ac:dyDescent="0.2">
      <c r="A3868" t="str">
        <v>Wheeling</v>
      </c>
      <c r="B3868">
        <v>6</v>
      </c>
      <c r="C3868" t="str">
        <v>E.Troxel</v>
      </c>
      <c r="D3868">
        <v>1</v>
      </c>
    </row>
    <row r="3869" spans="1:4" x14ac:dyDescent="0.2">
      <c r="A3869" t="str">
        <v>Wheeling</v>
      </c>
      <c r="B3869">
        <v>7</v>
      </c>
      <c r="C3869" t="str">
        <v>M.Kay</v>
      </c>
      <c r="D3869">
        <v>1</v>
      </c>
    </row>
    <row r="3870" spans="1:4" x14ac:dyDescent="0.2">
      <c r="A3870" t="str">
        <v>Wheeling</v>
      </c>
      <c r="B3870">
        <v>7</v>
      </c>
      <c r="C3870" t="str">
        <v>B.Sanders</v>
      </c>
      <c r="D3870">
        <v>1</v>
      </c>
    </row>
    <row r="3871" spans="1:4" x14ac:dyDescent="0.2">
      <c r="A3871" t="str">
        <v>Wheeling</v>
      </c>
      <c r="B3871">
        <v>8</v>
      </c>
      <c r="C3871" t="str">
        <v>H.Rainer</v>
      </c>
      <c r="D3871">
        <v>1</v>
      </c>
    </row>
    <row r="3872" spans="1:4" x14ac:dyDescent="0.2">
      <c r="A3872" t="str">
        <v>Wheeling</v>
      </c>
      <c r="B3872">
        <v>8</v>
      </c>
      <c r="C3872" t="str">
        <v>G.Mummery</v>
      </c>
      <c r="D3872">
        <v>1</v>
      </c>
    </row>
    <row r="3873" spans="1:4" x14ac:dyDescent="0.2">
      <c r="A3873" t="str">
        <v>Wheeling</v>
      </c>
      <c r="B3873">
        <v>9</v>
      </c>
      <c r="C3873" t="str">
        <v>A.Kresak</v>
      </c>
      <c r="D3873">
        <v>1</v>
      </c>
    </row>
    <row r="3874" spans="1:4" x14ac:dyDescent="0.2">
      <c r="A3874" t="str">
        <v>Wheeling</v>
      </c>
      <c r="B3874">
        <v>0</v>
      </c>
      <c r="C3874" t="str">
        <v>R.Peters</v>
      </c>
      <c r="D3874">
        <v>1</v>
      </c>
    </row>
    <row r="3875" spans="1:4" x14ac:dyDescent="0.2">
      <c r="A3875" t="str">
        <v>Concord</v>
      </c>
      <c r="B3875">
        <v>1</v>
      </c>
      <c r="C3875" t="str">
        <v>K.Morgan</v>
      </c>
      <c r="D3875">
        <v>1</v>
      </c>
    </row>
    <row r="3876" spans="1:4" x14ac:dyDescent="0.2">
      <c r="A3876" t="str">
        <v>Concord</v>
      </c>
      <c r="B3876">
        <v>2</v>
      </c>
      <c r="C3876" t="str">
        <v>L.Lewis</v>
      </c>
      <c r="D3876">
        <v>1</v>
      </c>
    </row>
    <row r="3877" spans="1:4" x14ac:dyDescent="0.2">
      <c r="A3877" t="str">
        <v>Concord</v>
      </c>
      <c r="B3877">
        <v>3</v>
      </c>
      <c r="C3877" t="str">
        <v>M.Hollis</v>
      </c>
      <c r="D3877">
        <v>1</v>
      </c>
    </row>
    <row r="3878" spans="1:4" x14ac:dyDescent="0.2">
      <c r="A3878" t="str">
        <v>Concord</v>
      </c>
      <c r="B3878">
        <v>4</v>
      </c>
      <c r="C3878" t="str">
        <v>H.Niten</v>
      </c>
      <c r="D3878">
        <v>1</v>
      </c>
    </row>
    <row r="3879" spans="1:4" x14ac:dyDescent="0.2">
      <c r="A3879" t="str">
        <v>Concord</v>
      </c>
      <c r="B3879">
        <v>5</v>
      </c>
      <c r="C3879" t="str">
        <v>K.McCord</v>
      </c>
      <c r="D3879">
        <v>1</v>
      </c>
    </row>
    <row r="3880" spans="1:4" x14ac:dyDescent="0.2">
      <c r="A3880" t="str">
        <v>Concord</v>
      </c>
      <c r="B3880">
        <v>6</v>
      </c>
      <c r="C3880" t="str">
        <v>B.Jamerson</v>
      </c>
      <c r="D3880">
        <v>1</v>
      </c>
    </row>
    <row r="3881" spans="1:4" x14ac:dyDescent="0.2">
      <c r="A3881" t="str">
        <v>Concord</v>
      </c>
      <c r="B3881">
        <v>7</v>
      </c>
      <c r="C3881" t="str">
        <v>K.Sholter</v>
      </c>
      <c r="D3881">
        <v>1</v>
      </c>
    </row>
    <row r="3882" spans="1:4" x14ac:dyDescent="0.2">
      <c r="A3882" t="str">
        <v>Concord</v>
      </c>
      <c r="B3882">
        <v>8</v>
      </c>
      <c r="C3882" t="str">
        <v>G.Dodson</v>
      </c>
      <c r="D3882">
        <v>1</v>
      </c>
    </row>
    <row r="3883" spans="1:4" x14ac:dyDescent="0.2">
      <c r="A3883" t="str">
        <v>Concord</v>
      </c>
      <c r="B3883">
        <v>9</v>
      </c>
      <c r="C3883" t="str">
        <v>R.Hintz</v>
      </c>
      <c r="D3883">
        <v>1</v>
      </c>
    </row>
    <row r="3884" spans="1:4" x14ac:dyDescent="0.2">
      <c r="A3884" t="str">
        <v>Concord</v>
      </c>
      <c r="B3884">
        <v>0</v>
      </c>
      <c r="C3884" t="str">
        <v>M.Gregory</v>
      </c>
      <c r="D3884">
        <v>1</v>
      </c>
    </row>
    <row r="3885" spans="1:4" x14ac:dyDescent="0.2">
      <c r="A3885" t="str">
        <v>Concord</v>
      </c>
      <c r="B3885">
        <v>0</v>
      </c>
      <c r="C3885" t="str">
        <v>A.Giles</v>
      </c>
      <c r="D3885">
        <v>1</v>
      </c>
    </row>
    <row r="3886" spans="1:4" x14ac:dyDescent="0.2">
      <c r="A3886" t="str">
        <v>WVWC</v>
      </c>
      <c r="B3886">
        <v>1</v>
      </c>
      <c r="C3886" t="str">
        <v>J.Riley</v>
      </c>
      <c r="D3886">
        <v>1</v>
      </c>
    </row>
    <row r="3887" spans="1:4" x14ac:dyDescent="0.2">
      <c r="A3887" t="str">
        <v>WVWC</v>
      </c>
      <c r="B3887">
        <v>2</v>
      </c>
      <c r="C3887" t="str">
        <v>L.Hague</v>
      </c>
      <c r="D3887">
        <v>1</v>
      </c>
    </row>
    <row r="3888" spans="1:4" x14ac:dyDescent="0.2">
      <c r="A3888" t="str">
        <v>WVWC</v>
      </c>
      <c r="B3888">
        <v>2</v>
      </c>
      <c r="C3888" t="str">
        <v>E.Fournier</v>
      </c>
      <c r="D3888">
        <v>1</v>
      </c>
    </row>
    <row r="3889" spans="1:4" x14ac:dyDescent="0.2">
      <c r="A3889" t="str">
        <v>WVWC</v>
      </c>
      <c r="B3889">
        <v>3</v>
      </c>
      <c r="C3889" t="str">
        <v>G.Arnold</v>
      </c>
      <c r="D3889">
        <v>1</v>
      </c>
    </row>
    <row r="3890" spans="1:4" x14ac:dyDescent="0.2">
      <c r="A3890" t="str">
        <v>WVWC</v>
      </c>
      <c r="B3890">
        <v>4</v>
      </c>
      <c r="C3890" t="str">
        <v>R.Winn</v>
      </c>
      <c r="D3890">
        <v>1</v>
      </c>
    </row>
    <row r="3891" spans="1:4" x14ac:dyDescent="0.2">
      <c r="A3891" t="str">
        <v>WVWC</v>
      </c>
      <c r="B3891">
        <v>5</v>
      </c>
      <c r="C3891" t="str">
        <v>J.Fix</v>
      </c>
      <c r="D3891">
        <v>1</v>
      </c>
    </row>
    <row r="3892" spans="1:4" x14ac:dyDescent="0.2">
      <c r="A3892" t="str">
        <v>WVWC</v>
      </c>
      <c r="B3892">
        <v>6</v>
      </c>
      <c r="C3892" t="str">
        <v>K.Vance</v>
      </c>
      <c r="D3892">
        <v>1</v>
      </c>
    </row>
    <row r="3893" spans="1:4" x14ac:dyDescent="0.2">
      <c r="A3893" t="str">
        <v>WVWC</v>
      </c>
      <c r="B3893">
        <v>7</v>
      </c>
      <c r="C3893" t="str">
        <v>E.Putman</v>
      </c>
      <c r="D3893">
        <v>1</v>
      </c>
    </row>
    <row r="3894" spans="1:4" x14ac:dyDescent="0.2">
      <c r="A3894" t="str">
        <v>WVWC</v>
      </c>
      <c r="B3894">
        <v>8</v>
      </c>
      <c r="C3894" t="str">
        <v>S.Lowen</v>
      </c>
      <c r="D3894">
        <v>1</v>
      </c>
    </row>
    <row r="3895" spans="1:4" x14ac:dyDescent="0.2">
      <c r="A3895" t="str">
        <v>WVWC</v>
      </c>
      <c r="B3895">
        <v>9</v>
      </c>
      <c r="C3895" t="str">
        <v>T.Nowicki</v>
      </c>
      <c r="D3895">
        <v>1</v>
      </c>
    </row>
    <row r="3896" spans="1:4" x14ac:dyDescent="0.2">
      <c r="A3896" t="str">
        <v>WVWC</v>
      </c>
      <c r="B3896">
        <v>0</v>
      </c>
      <c r="C3896" t="str">
        <v>M.O'Brien</v>
      </c>
      <c r="D3896">
        <v>1</v>
      </c>
    </row>
    <row r="3897" spans="1:4" x14ac:dyDescent="0.2">
      <c r="A3897" t="str">
        <v>Fairmont</v>
      </c>
      <c r="B3897">
        <v>1</v>
      </c>
      <c r="C3897" t="str">
        <v>B.Hess</v>
      </c>
      <c r="D3897">
        <v>1</v>
      </c>
    </row>
    <row r="3898" spans="1:4" x14ac:dyDescent="0.2">
      <c r="A3898" t="str">
        <v>Fairmont</v>
      </c>
      <c r="B3898">
        <v>2</v>
      </c>
      <c r="C3898" t="str">
        <v>A.Townsend</v>
      </c>
      <c r="D3898">
        <v>1</v>
      </c>
    </row>
    <row r="3899" spans="1:4" x14ac:dyDescent="0.2">
      <c r="A3899" t="str">
        <v>Fairmont</v>
      </c>
      <c r="B3899">
        <v>2</v>
      </c>
      <c r="C3899" t="str">
        <v>G.Ramm</v>
      </c>
      <c r="D3899">
        <v>1</v>
      </c>
    </row>
    <row r="3900" spans="1:4" x14ac:dyDescent="0.2">
      <c r="A3900" t="str">
        <v>Fairmont</v>
      </c>
      <c r="B3900">
        <v>3</v>
      </c>
      <c r="C3900" t="str">
        <v>E.Paul</v>
      </c>
      <c r="D3900">
        <v>1</v>
      </c>
    </row>
    <row r="3901" spans="1:4" x14ac:dyDescent="0.2">
      <c r="A3901" t="str">
        <v>Fairmont</v>
      </c>
      <c r="B3901">
        <v>4</v>
      </c>
      <c r="C3901" t="str">
        <v>B.Marietta</v>
      </c>
      <c r="D3901">
        <v>1</v>
      </c>
    </row>
    <row r="3902" spans="1:4" x14ac:dyDescent="0.2">
      <c r="A3902" t="str">
        <v>Fairmont</v>
      </c>
      <c r="B3902">
        <v>5</v>
      </c>
      <c r="C3902" t="str">
        <v>A.Foresha</v>
      </c>
      <c r="D3902">
        <v>1</v>
      </c>
    </row>
    <row r="3903" spans="1:4" x14ac:dyDescent="0.2">
      <c r="A3903" t="str">
        <v>Fairmont</v>
      </c>
      <c r="B3903">
        <v>6</v>
      </c>
      <c r="C3903" t="str">
        <v>J.McGill</v>
      </c>
      <c r="D3903">
        <v>1</v>
      </c>
    </row>
    <row r="3904" spans="1:4" x14ac:dyDescent="0.2">
      <c r="A3904" t="str">
        <v>Fairmont</v>
      </c>
      <c r="B3904">
        <v>7</v>
      </c>
      <c r="C3904" t="str">
        <v>P.Matteson</v>
      </c>
      <c r="D3904">
        <v>1</v>
      </c>
    </row>
    <row r="3905" spans="1:4" x14ac:dyDescent="0.2">
      <c r="A3905" t="str">
        <v>Fairmont</v>
      </c>
      <c r="B3905">
        <v>8</v>
      </c>
      <c r="C3905" t="str">
        <v>A.Nogay</v>
      </c>
      <c r="D3905">
        <v>1</v>
      </c>
    </row>
    <row r="3906" spans="1:4" x14ac:dyDescent="0.2">
      <c r="A3906" t="str">
        <v>Fairmont</v>
      </c>
      <c r="B3906">
        <v>9</v>
      </c>
      <c r="C3906" t="str">
        <v>A.Keilholz</v>
      </c>
      <c r="D3906">
        <v>1</v>
      </c>
    </row>
    <row r="3907" spans="1:4" x14ac:dyDescent="0.2">
      <c r="A3907" t="str">
        <v>Fairmont</v>
      </c>
      <c r="B3907">
        <v>0</v>
      </c>
      <c r="C3907" t="str">
        <v>S.Frye</v>
      </c>
      <c r="D3907">
        <v>1</v>
      </c>
    </row>
    <row r="3908" spans="1:4" x14ac:dyDescent="0.2">
      <c r="A3908" t="str">
        <v>Fairmont</v>
      </c>
      <c r="B3908">
        <v>0</v>
      </c>
      <c r="C3908" t="str">
        <v>D.Haller</v>
      </c>
      <c r="D3908">
        <v>1</v>
      </c>
    </row>
    <row r="3909" spans="1:4" x14ac:dyDescent="0.2">
      <c r="A3909" t="str">
        <v>Fairmont</v>
      </c>
      <c r="B3909">
        <v>0</v>
      </c>
      <c r="C3909" t="str">
        <v>L.Alsop</v>
      </c>
      <c r="D3909">
        <v>1</v>
      </c>
    </row>
    <row r="3910" spans="1:4" x14ac:dyDescent="0.2">
      <c r="A3910" t="str">
        <v>Point Park</v>
      </c>
      <c r="B3910">
        <v>1</v>
      </c>
      <c r="C3910" t="str">
        <v>M.Arndt</v>
      </c>
      <c r="D3910">
        <v>1</v>
      </c>
    </row>
    <row r="3911" spans="1:4" x14ac:dyDescent="0.2">
      <c r="A3911" t="str">
        <v>Point Park</v>
      </c>
      <c r="B3911">
        <v>2</v>
      </c>
      <c r="C3911" t="str">
        <v>C.Mann</v>
      </c>
      <c r="D3911">
        <v>1</v>
      </c>
    </row>
    <row r="3912" spans="1:4" x14ac:dyDescent="0.2">
      <c r="A3912" t="str">
        <v>Point Park</v>
      </c>
      <c r="B3912">
        <v>3</v>
      </c>
      <c r="C3912" t="str">
        <v>A.Hubble</v>
      </c>
      <c r="D3912">
        <v>1</v>
      </c>
    </row>
    <row r="3913" spans="1:4" x14ac:dyDescent="0.2">
      <c r="A3913" t="str">
        <v>Point Park</v>
      </c>
      <c r="B3913">
        <v>4</v>
      </c>
      <c r="C3913" t="str">
        <v>E.Henry</v>
      </c>
      <c r="D3913">
        <v>1</v>
      </c>
    </row>
    <row r="3914" spans="1:4" x14ac:dyDescent="0.2">
      <c r="A3914" t="str">
        <v>Point Park</v>
      </c>
      <c r="B3914">
        <v>5</v>
      </c>
      <c r="C3914" t="str">
        <v>S.Cope</v>
      </c>
      <c r="D3914">
        <v>1</v>
      </c>
    </row>
    <row r="3915" spans="1:4" x14ac:dyDescent="0.2">
      <c r="A3915" t="str">
        <v>Point Park</v>
      </c>
      <c r="B3915">
        <v>6</v>
      </c>
      <c r="C3915" t="str">
        <v>J.Hess</v>
      </c>
      <c r="D3915">
        <v>1</v>
      </c>
    </row>
    <row r="3916" spans="1:4" x14ac:dyDescent="0.2">
      <c r="A3916" t="str">
        <v>Point Park</v>
      </c>
      <c r="B3916">
        <v>7</v>
      </c>
      <c r="C3916" t="str">
        <v>G.Labrie</v>
      </c>
      <c r="D3916">
        <v>1</v>
      </c>
    </row>
    <row r="3917" spans="1:4" x14ac:dyDescent="0.2">
      <c r="A3917" t="str">
        <v>Point Park</v>
      </c>
      <c r="B3917">
        <v>8</v>
      </c>
      <c r="C3917" t="str">
        <v>P.Haller</v>
      </c>
      <c r="D3917">
        <v>1</v>
      </c>
    </row>
    <row r="3918" spans="1:4" x14ac:dyDescent="0.2">
      <c r="A3918" t="str">
        <v>Point Park</v>
      </c>
      <c r="B3918">
        <v>9</v>
      </c>
      <c r="C3918" t="str">
        <v>K.Fabiano</v>
      </c>
      <c r="D3918">
        <v>1</v>
      </c>
    </row>
    <row r="3919" spans="1:4" x14ac:dyDescent="0.2">
      <c r="A3919" t="str">
        <v>Fairmont</v>
      </c>
      <c r="B3919">
        <v>1</v>
      </c>
      <c r="C3919" t="str">
        <v>B.Hess</v>
      </c>
      <c r="D3919">
        <v>1</v>
      </c>
    </row>
    <row r="3920" spans="1:4" x14ac:dyDescent="0.2">
      <c r="A3920" t="str">
        <v>Fairmont</v>
      </c>
      <c r="B3920">
        <v>2</v>
      </c>
      <c r="C3920" t="str">
        <v>A.Townsend</v>
      </c>
      <c r="D3920">
        <v>1</v>
      </c>
    </row>
    <row r="3921" spans="1:4" x14ac:dyDescent="0.2">
      <c r="A3921" t="str">
        <v>Fairmont</v>
      </c>
      <c r="B3921">
        <v>3</v>
      </c>
      <c r="C3921" t="str">
        <v>E.Paul</v>
      </c>
      <c r="D3921">
        <v>1</v>
      </c>
    </row>
    <row r="3922" spans="1:4" x14ac:dyDescent="0.2">
      <c r="A3922" t="str">
        <v>Fairmont</v>
      </c>
      <c r="B3922">
        <v>4</v>
      </c>
      <c r="C3922" t="str">
        <v>B.Marietta</v>
      </c>
      <c r="D3922">
        <v>1</v>
      </c>
    </row>
    <row r="3923" spans="1:4" x14ac:dyDescent="0.2">
      <c r="A3923" t="str">
        <v>Fairmont</v>
      </c>
      <c r="B3923">
        <v>4</v>
      </c>
      <c r="C3923" t="str">
        <v>K.Thomas</v>
      </c>
      <c r="D3923">
        <v>1</v>
      </c>
    </row>
    <row r="3924" spans="1:4" x14ac:dyDescent="0.2">
      <c r="A3924" t="str">
        <v>Fairmont</v>
      </c>
      <c r="B3924">
        <v>5</v>
      </c>
      <c r="C3924" t="str">
        <v>A.Foresha</v>
      </c>
      <c r="D3924">
        <v>1</v>
      </c>
    </row>
    <row r="3925" spans="1:4" x14ac:dyDescent="0.2">
      <c r="A3925" t="str">
        <v>Fairmont</v>
      </c>
      <c r="B3925">
        <v>6</v>
      </c>
      <c r="C3925" t="str">
        <v>J.McGill</v>
      </c>
      <c r="D3925">
        <v>1</v>
      </c>
    </row>
    <row r="3926" spans="1:4" x14ac:dyDescent="0.2">
      <c r="A3926" t="str">
        <v>Fairmont</v>
      </c>
      <c r="B3926">
        <v>7</v>
      </c>
      <c r="C3926" t="str">
        <v>P.Matteson</v>
      </c>
      <c r="D3926">
        <v>1</v>
      </c>
    </row>
    <row r="3927" spans="1:4" x14ac:dyDescent="0.2">
      <c r="A3927" t="str">
        <v>Fairmont</v>
      </c>
      <c r="B3927">
        <v>7</v>
      </c>
      <c r="C3927" t="str">
        <v>A.Nordling</v>
      </c>
      <c r="D3927">
        <v>1</v>
      </c>
    </row>
    <row r="3928" spans="1:4" x14ac:dyDescent="0.2">
      <c r="A3928" t="str">
        <v>Fairmont</v>
      </c>
      <c r="B3928">
        <v>8</v>
      </c>
      <c r="C3928" t="str">
        <v>S.Emanuel</v>
      </c>
      <c r="D3928">
        <v>1</v>
      </c>
    </row>
    <row r="3929" spans="1:4" x14ac:dyDescent="0.2">
      <c r="A3929" t="str">
        <v>Fairmont</v>
      </c>
      <c r="B3929">
        <v>9</v>
      </c>
      <c r="C3929" t="str">
        <v>A.Keilholz</v>
      </c>
      <c r="D3929">
        <v>1</v>
      </c>
    </row>
    <row r="3930" spans="1:4" x14ac:dyDescent="0.2">
      <c r="A3930" t="str">
        <v>Fairmont</v>
      </c>
      <c r="B3930">
        <v>0</v>
      </c>
      <c r="C3930" t="str">
        <v>C.Morey</v>
      </c>
      <c r="D3930">
        <v>1</v>
      </c>
    </row>
    <row r="3931" spans="1:4" x14ac:dyDescent="0.2">
      <c r="A3931" t="str">
        <v>Point Park</v>
      </c>
      <c r="B3931">
        <v>1</v>
      </c>
      <c r="C3931" t="str">
        <v>M.Arndt</v>
      </c>
      <c r="D3931">
        <v>1</v>
      </c>
    </row>
    <row r="3932" spans="1:4" x14ac:dyDescent="0.2">
      <c r="A3932" t="str">
        <v>Point Park</v>
      </c>
      <c r="B3932">
        <v>2</v>
      </c>
      <c r="C3932" t="str">
        <v>C.Mann</v>
      </c>
      <c r="D3932">
        <v>1</v>
      </c>
    </row>
    <row r="3933" spans="1:4" x14ac:dyDescent="0.2">
      <c r="A3933" t="str">
        <v>Point Park</v>
      </c>
      <c r="B3933">
        <v>3</v>
      </c>
      <c r="C3933" t="str">
        <v>A.Hubble</v>
      </c>
      <c r="D3933">
        <v>1</v>
      </c>
    </row>
    <row r="3934" spans="1:4" x14ac:dyDescent="0.2">
      <c r="A3934" t="str">
        <v>Point Park</v>
      </c>
      <c r="B3934">
        <v>4</v>
      </c>
      <c r="C3934" t="str">
        <v>E.Henry</v>
      </c>
      <c r="D3934">
        <v>1</v>
      </c>
    </row>
    <row r="3935" spans="1:4" x14ac:dyDescent="0.2">
      <c r="A3935" t="str">
        <v>Point Park</v>
      </c>
      <c r="B3935">
        <v>5</v>
      </c>
      <c r="C3935" t="str">
        <v>S.Cope</v>
      </c>
      <c r="D3935">
        <v>1</v>
      </c>
    </row>
    <row r="3936" spans="1:4" x14ac:dyDescent="0.2">
      <c r="A3936" t="str">
        <v>Point Park</v>
      </c>
      <c r="B3936">
        <v>6</v>
      </c>
      <c r="C3936" t="str">
        <v>J.Hess</v>
      </c>
      <c r="D3936">
        <v>1</v>
      </c>
    </row>
    <row r="3937" spans="1:4" x14ac:dyDescent="0.2">
      <c r="A3937" t="str">
        <v>Point Park</v>
      </c>
      <c r="B3937">
        <v>7</v>
      </c>
      <c r="C3937" t="str">
        <v>G.Labrie</v>
      </c>
      <c r="D3937">
        <v>1</v>
      </c>
    </row>
    <row r="3938" spans="1:4" x14ac:dyDescent="0.2">
      <c r="A3938" t="str">
        <v>Point Park</v>
      </c>
      <c r="B3938">
        <v>8</v>
      </c>
      <c r="C3938" t="str">
        <v>P.Haller</v>
      </c>
      <c r="D3938">
        <v>1</v>
      </c>
    </row>
    <row r="3939" spans="1:4" x14ac:dyDescent="0.2">
      <c r="A3939" t="str">
        <v>Point Park</v>
      </c>
      <c r="B3939">
        <v>9</v>
      </c>
      <c r="C3939" t="str">
        <v>K.Fabiano</v>
      </c>
      <c r="D3939">
        <v>1</v>
      </c>
    </row>
    <row r="3940" spans="1:4" x14ac:dyDescent="0.2">
      <c r="A3940" t="str">
        <v>Point Park</v>
      </c>
      <c r="B3940">
        <v>0</v>
      </c>
      <c r="C3940" t="str">
        <v>J.Johnson</v>
      </c>
      <c r="D3940">
        <v>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F121-CC4B-1C45-8C35-6D375F44046C}">
  <dimension ref="A1:A13"/>
  <sheetViews>
    <sheetView workbookViewId="0">
      <selection activeCell="C1" sqref="C1"/>
    </sheetView>
  </sheetViews>
  <sheetFormatPr baseColWidth="10" defaultRowHeight="16" x14ac:dyDescent="0.2"/>
  <sheetData>
    <row r="1" spans="1:1" x14ac:dyDescent="0.2">
      <c r="A1" t="str" cm="1">
        <f t="array" ref="A1:A13">_xlfn.UNIQUE(BoxScores_Master!F2:F4449)</f>
        <v>D&amp;E</v>
      </c>
    </row>
    <row r="2" spans="1:1" x14ac:dyDescent="0.2">
      <c r="A2" t="str">
        <v>Glenville</v>
      </c>
    </row>
    <row r="3" spans="1:1" x14ac:dyDescent="0.2">
      <c r="A3" t="str">
        <v>Concord</v>
      </c>
    </row>
    <row r="4" spans="1:1" x14ac:dyDescent="0.2">
      <c r="A4" t="str">
        <v>WVSU</v>
      </c>
    </row>
    <row r="5" spans="1:1" x14ac:dyDescent="0.2">
      <c r="A5" t="str">
        <v>West Lib</v>
      </c>
    </row>
    <row r="6" spans="1:1" x14ac:dyDescent="0.2">
      <c r="A6" t="str">
        <v>Fairmont</v>
      </c>
    </row>
    <row r="7" spans="1:1" x14ac:dyDescent="0.2">
      <c r="A7" t="str">
        <v>UC</v>
      </c>
    </row>
    <row r="8" spans="1:1" x14ac:dyDescent="0.2">
      <c r="A8" t="str">
        <v>Point Park</v>
      </c>
    </row>
    <row r="9" spans="1:1" x14ac:dyDescent="0.2">
      <c r="A9" t="str">
        <v>Wheeling</v>
      </c>
    </row>
    <row r="10" spans="1:1" x14ac:dyDescent="0.2">
      <c r="A10" t="str">
        <v>WVWC</v>
      </c>
    </row>
    <row r="11" spans="1:1" x14ac:dyDescent="0.2">
      <c r="A11" t="str">
        <v>Frostburg</v>
      </c>
    </row>
    <row r="12" spans="1:1" x14ac:dyDescent="0.2">
      <c r="A12" t="str">
        <v>Salem</v>
      </c>
    </row>
    <row r="13" spans="1:1" x14ac:dyDescent="0.2">
      <c r="A13">
        <v>0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D4EC-B5AD-4242-9164-1BC4A58F058C}">
  <dimension ref="A1:I34"/>
  <sheetViews>
    <sheetView workbookViewId="0">
      <selection activeCell="I3" sqref="I3"/>
    </sheetView>
  </sheetViews>
  <sheetFormatPr baseColWidth="10" defaultRowHeight="16" x14ac:dyDescent="0.2"/>
  <sheetData>
    <row r="1" spans="1:9" x14ac:dyDescent="0.2">
      <c r="A1" t="s">
        <v>4</v>
      </c>
      <c r="B1" t="s">
        <v>436</v>
      </c>
      <c r="C1" t="s">
        <v>26</v>
      </c>
      <c r="D1" t="s">
        <v>27</v>
      </c>
      <c r="E1" t="s">
        <v>28</v>
      </c>
      <c r="F1" t="s">
        <v>33</v>
      </c>
      <c r="G1" t="s">
        <v>16</v>
      </c>
      <c r="H1" t="s">
        <v>14</v>
      </c>
      <c r="I1" t="s">
        <v>34</v>
      </c>
    </row>
    <row r="2" spans="1:9" x14ac:dyDescent="0.2">
      <c r="A2" t="str" cm="1">
        <f t="array" ref="A2:A25">_xlfn.UNIQUE(_xlfn._xlws.FILTER(Table1[Player],(Table1[Team]=Dashboard!B2)*(Table1[Last5_Flag]=1)),FALSE,FALSE)</f>
        <v>B.Hess</v>
      </c>
      <c r="B2" t="str" cm="1">
        <f t="array" ref="B2">INDEX(_xlfn.ANCHORARRAY($A$2), ROW( )-ROW(TopHitters[#Headers]))</f>
        <v>B.Hess</v>
      </c>
      <c r="C2" s="4">
        <f>IF(
    Dashboard!$B$3,
    IF(
        SUMIFS(Table1[AB], Table1[Player], A2, Table1[Team], Dashboard!$B$2, Table1[Last5_Flag], 1)=0,
        0,
        SUMIFS(Table1[H], Table1[Player], A2, Table1[Team], Dashboard!$B$2, Table1[Last5_Flag], 1) /
        SUMIFS(Table1[AB], Table1[Player], A2, Table1[Team], Dashboard!$B$2, Table1[Last5_Flag], 1)
    ),
    IF(
        SUMIFS(Table1[AB], Table1[Player], A2, Table1[Team], Dashboard!$B$2)=0,
        0,
        SUMIFS(Table1[H], Table1[Player], A2, Table1[Team], Dashboard!$B$2) /
        SUMIFS(Table1[AB], Table1[Player], A2, Table1[Team], Dashboard!$B$2)
    )
)</f>
        <v>0.53333333333333333</v>
      </c>
      <c r="D2" s="4">
        <f>IF(
    Dashboard!$B$3,
    IF(
        SUMIFS(Table1[AB], Table1[Player], A2, Table1[Team], Dashboard!$B$2, Table1[Last5_Flag], 1)
      + SUMIFS(Table1[BB], Table1[Player], A2, Table1[Team], Dashboard!$B$2, Table1[Last5_Flag], 1)
      + SUMIFS(Table1[SF], Table1[Player], A2, Table1[Team], Dashboard!$B$2, Table1[Last5_Flag], 1)=0,
        0,
        (SUMIFS(Table1[H], Table1[Player], A2, Table1[Team], Dashboard!$B$2, Table1[Last5_Flag], 1)
       + SUMIFS(Table1[BB], Table1[Player], A2, Table1[Team], Dashboard!$B$2, Table1[Last5_Flag], 1)) /
        (SUMIFS(Table1[AB], Table1[Player], A2, Table1[Team], Dashboard!$B$2, Table1[Last5_Flag], 1)
       + SUMIFS(Table1[BB], Table1[Player], A2, Table1[Team], Dashboard!$B$2, Table1[Last5_Flag], 1)
       + SUMIFS(Table1[SF], Table1[Player], A2, Table1[Team], Dashboard!$B$2, Table1[Last5_Flag], 1))
    ),
    IF(
        SUMIFS(Table1[AB], Table1[Player], A2, Table1[Team], Dashboard!$B$2)
      + SUMIFS(Table1[BB], Table1[Player], A2, Table1[Team], Dashboard!$B$2)
      + SUMIFS(Table1[SF], Table1[Player], A2, Table1[Team], Dashboard!$B$2)=0,
        0,
        (SUMIFS(Table1[H], Table1[Player], A2, Table1[Team], Dashboard!$B$2)
       + SUMIFS(Table1[BB], Table1[Player], A2, Table1[Team], Dashboard!$B$2)) /
        (SUMIFS(Table1[AB], Table1[Player], A2, Table1[Team], Dashboard!$B$2)
       + SUMIFS(Table1[BB], Table1[Player], A2, Table1[Team], Dashboard!$B$2)
       + SUMIFS(Table1[SF], Table1[Player], A2, Table1[Team], Dashboard!$B$2))
    )
)</f>
        <v>0.61111111111111116</v>
      </c>
      <c r="E2" s="4">
        <f>IF(
    Dashboard!$B$3,
    IF(
        SUMIFS(Table1[AB], Table1[Player], A2, Table1[Team], Dashboard!$B$2, Table1[Last5_Flag], 1)=0,
        0,
        SUMIFS(Table1[TB], Table1[Player], A2, Table1[Team], Dashboard!$B$2, Table1[Last5_Flag], 1) /
        SUMIFS(Table1[AB], Table1[Player], A2, Table1[Team], Dashboard!$B$2, Table1[Last5_Flag], 1)
    ),
    IF(
        SUMIFS(Table1[AB], Table1[Player], A2, Table1[Team], Dashboard!$B$2)=0,
        0,
        SUMIFS(Table1[TB], Table1[Player], A2, Table1[Team], Dashboard!$B$2) /
        SUMIFS(Table1[AB], Table1[Player], A2, Table1[Team], Dashboard!$B$2)
    )
)</f>
        <v>0.66666666666666663</v>
      </c>
      <c r="F2" s="4">
        <f>IF(TopHitters[[#This Row],[Player Name]]=0,0,TopHitters[[#This Row],[OBP]]+TopHitters[[#This Row],[SLG]])</f>
        <v>1.2777777777777777</v>
      </c>
      <c r="G2">
        <f>IF(
    Dashboard!$B$3,
    SUMIFS(Table1[TB], Table1[Player], A2, Table1[Team], Dashboard!$B$2, Table1[Last5_Flag], 1),
    SUMIFS(Table1[TB], Table1[Player], A2, Table1[Team], Dashboard!$B$2)
)</f>
        <v>10</v>
      </c>
      <c r="H2">
        <f>IF(
    Dashboard!$B$3,
    SUMIFS(Table1[SB], Table1[Player], A2, Table1[Team], Dashboard!$B$2, Table1[Last5_Flag], 1),
    SUMIFS(Table1[SB], Table1[Player], A2, Table1[Team], Dashboard!$B$2)
)</f>
        <v>4</v>
      </c>
      <c r="I2" s="2">
        <f>IF(
    Dashboard!$B$3,
    IF(
        SUMIFS(Table1[AB], Table1[Player], A2, Table1[Team], Dashboard!$B$2, Table1[Last5_Flag], 1)
        + SUMIFS(Table1[BB], Table1[Player], A2, Table1[Team], Dashboard!$B$2, Table1[Last5_Flag], 1) = 0,
        0,
        SUMIFS(Table1[H], Table1[Player], A2, Table1[Team], Dashboard!$B$2, Table1[Last5_Flag], 1)
        * SUMIFS(Table1[TB], Table1[Player], A2, Table1[Team], Dashboard!$B$2, Table1[Last5_Flag], 1)
        / (
            SUMIFS(Table1[AB], Table1[Player], A2, Table1[Team], Dashboard!$B$2, Table1[Last5_Flag], 1)
            + SUMIFS(Table1[BB], Table1[Player], A2, Table1[Team], Dashboard!$B$2, Table1[Last5_Flag], 1)
        )
    ),
    IF(
        SUMIFS(Table1[AB], Table1[Player], A2, Table1[Team], Dashboard!$B$2)
        + SUMIFS(Table1[BB], Table1[Player], A2, Table1[Team], Dashboard!$B$2) = 0,
        0,
        SUMIFS(Table1[H], Table1[Player], A2, Table1[Team], Dashboard!$B$2)
        * SUMIFS(Table1[TB], Table1[Player], A2, Table1[Team], Dashboard!$B$2)
        / (
            SUMIFS(Table1[AB], Table1[Player], A2, Table1[Team], Dashboard!$B$2)
            + SUMIFS(Table1[BB], Table1[Player], A2, Table1[Team], Dashboard!$B$2)
        )
    )
)</f>
        <v>4.4444444444444446</v>
      </c>
    </row>
    <row r="3" spans="1:9" x14ac:dyDescent="0.2">
      <c r="A3" t="str">
        <v>A.Townsend</v>
      </c>
      <c r="B3" t="str" cm="1">
        <f t="array" ref="B3">INDEX(_xlfn.ANCHORARRAY($A$2), ROW( )-ROW(TopHitters[#Headers]))</f>
        <v>A.Townsend</v>
      </c>
      <c r="C3" s="4">
        <f>IF(
    Dashboard!$B$3,
    IF(
        SUMIFS(Table1[AB], Table1[Player], A3, Table1[Team], Dashboard!$B$2, Table1[Last5_Flag], 1)=0,
        0,
        SUMIFS(Table1[H], Table1[Player], A3, Table1[Team], Dashboard!$B$2, Table1[Last5_Flag], 1) /
        SUMIFS(Table1[AB], Table1[Player], A3, Table1[Team], Dashboard!$B$2, Table1[Last5_Flag], 1)
    ),
    IF(
        SUMIFS(Table1[AB], Table1[Player], A3, Table1[Team], Dashboard!$B$2)=0,
        0,
        SUMIFS(Table1[H], Table1[Player], A3, Table1[Team], Dashboard!$B$2) /
        SUMIFS(Table1[AB], Table1[Player], A3, Table1[Team], Dashboard!$B$2)
    )
)</f>
        <v>0.33333333333333331</v>
      </c>
      <c r="D3" s="4">
        <f>IF(
    Dashboard!$B$3,
    IF(
        SUMIFS(Table1[AB], Table1[Player], A3, Table1[Team], Dashboard!$B$2, Table1[Last5_Flag], 1)
      + SUMIFS(Table1[BB], Table1[Player], A3, Table1[Team], Dashboard!$B$2, Table1[Last5_Flag], 1)
      + SUMIFS(Table1[SF], Table1[Player], A3, Table1[Team], Dashboard!$B$2, Table1[Last5_Flag], 1)=0,
        0,
        (SUMIFS(Table1[H], Table1[Player], A3, Table1[Team], Dashboard!$B$2, Table1[Last5_Flag], 1)
       + SUMIFS(Table1[BB], Table1[Player], A3, Table1[Team], Dashboard!$B$2, Table1[Last5_Flag], 1)) /
        (SUMIFS(Table1[AB], Table1[Player], A3, Table1[Team], Dashboard!$B$2, Table1[Last5_Flag], 1)
       + SUMIFS(Table1[BB], Table1[Player], A3, Table1[Team], Dashboard!$B$2, Table1[Last5_Flag], 1)
       + SUMIFS(Table1[SF], Table1[Player], A3, Table1[Team], Dashboard!$B$2, Table1[Last5_Flag], 1))
    ),
    IF(
        SUMIFS(Table1[AB], Table1[Player], A3, Table1[Team], Dashboard!$B$2)
      + SUMIFS(Table1[BB], Table1[Player], A3, Table1[Team], Dashboard!$B$2)
      + SUMIFS(Table1[SF], Table1[Player], A3, Table1[Team], Dashboard!$B$2)=0,
        0,
        (SUMIFS(Table1[H], Table1[Player], A3, Table1[Team], Dashboard!$B$2)
       + SUMIFS(Table1[BB], Table1[Player], A3, Table1[Team], Dashboard!$B$2)) /
        (SUMIFS(Table1[AB], Table1[Player], A3, Table1[Team], Dashboard!$B$2)
       + SUMIFS(Table1[BB], Table1[Player], A3, Table1[Team], Dashboard!$B$2)
       + SUMIFS(Table1[SF], Table1[Player], A3, Table1[Team], Dashboard!$B$2))
    )
)</f>
        <v>0.375</v>
      </c>
      <c r="E3" s="4">
        <f>IF(
    Dashboard!$B$3,
    IF(
        SUMIFS(Table1[AB], Table1[Player], A3, Table1[Team], Dashboard!$B$2, Table1[Last5_Flag], 1)=0,
        0,
        SUMIFS(Table1[TB], Table1[Player], A3, Table1[Team], Dashboard!$B$2, Table1[Last5_Flag], 1) /
        SUMIFS(Table1[AB], Table1[Player], A3, Table1[Team], Dashboard!$B$2, Table1[Last5_Flag], 1)
    ),
    IF(
        SUMIFS(Table1[AB], Table1[Player], A3, Table1[Team], Dashboard!$B$2)=0,
        0,
        SUMIFS(Table1[TB], Table1[Player], A3, Table1[Team], Dashboard!$B$2) /
        SUMIFS(Table1[AB], Table1[Player], A3, Table1[Team], Dashboard!$B$2)
    )
)</f>
        <v>0.33333333333333331</v>
      </c>
      <c r="F3" s="4">
        <f>IF(TopHitters[[#This Row],[Player Name]]=0,0,TopHitters[[#This Row],[OBP]]+TopHitters[[#This Row],[SLG]])</f>
        <v>0.70833333333333326</v>
      </c>
      <c r="G3">
        <f>IF(
    Dashboard!$B$3,
    SUMIFS(Table1[TB], Table1[Player], A3, Table1[Team], Dashboard!$B$2, Table1[Last5_Flag], 1),
    SUMIFS(Table1[TB], Table1[Player], A3, Table1[Team], Dashboard!$B$2)
)</f>
        <v>5</v>
      </c>
      <c r="H3">
        <f>IF(
    Dashboard!$B$3,
    SUMIFS(Table1[SB], Table1[Player], A3, Table1[Team], Dashboard!$B$2, Table1[Last5_Flag], 1),
    SUMIFS(Table1[SB], Table1[Player], A3, Table1[Team], Dashboard!$B$2)
)</f>
        <v>0</v>
      </c>
      <c r="I3" s="2">
        <f>IF(
    Dashboard!$B$3,
    IF(
        SUMIFS(Table1[AB], Table1[Player], A3, Table1[Team], Dashboard!$B$2, Table1[Last5_Flag], 1)
        + SUMIFS(Table1[BB], Table1[Player], A3, Table1[Team], Dashboard!$B$2, Table1[Last5_Flag], 1) = 0,
        0,
        SUMIFS(Table1[H], Table1[Player], A3, Table1[Team], Dashboard!$B$2, Table1[Last5_Flag], 1)
        * SUMIFS(Table1[TB], Table1[Player], A3, Table1[Team], Dashboard!$B$2, Table1[Last5_Flag], 1)
        / (
            SUMIFS(Table1[AB], Table1[Player], A3, Table1[Team], Dashboard!$B$2, Table1[Last5_Flag], 1)
            + SUMIFS(Table1[BB], Table1[Player], A3, Table1[Team], Dashboard!$B$2, Table1[Last5_Flag], 1)
        )
    ),
    IF(
        SUMIFS(Table1[AB], Table1[Player], A3, Table1[Team], Dashboard!$B$2)
        + SUMIFS(Table1[BB], Table1[Player], A3, Table1[Team], Dashboard!$B$2) = 0,
        0,
        SUMIFS(Table1[H], Table1[Player], A3, Table1[Team], Dashboard!$B$2)
        * SUMIFS(Table1[TB], Table1[Player], A3, Table1[Team], Dashboard!$B$2)
        / (
            SUMIFS(Table1[AB], Table1[Player], A3, Table1[Team], Dashboard!$B$2)
            + SUMIFS(Table1[BB], Table1[Player], A3, Table1[Team], Dashboard!$B$2)
        )
    )
)</f>
        <v>1.5625</v>
      </c>
    </row>
    <row r="4" spans="1:9" x14ac:dyDescent="0.2">
      <c r="A4" t="str">
        <v>E.Paul</v>
      </c>
      <c r="B4" t="str" cm="1">
        <f t="array" ref="B4">INDEX(_xlfn.ANCHORARRAY($A$2), ROW( )-ROW(TopHitters[#Headers]))</f>
        <v>E.Paul</v>
      </c>
      <c r="C4" s="4">
        <f>IF(
    Dashboard!$B$3,
    IF(
        SUMIFS(Table1[AB], Table1[Player], A4, Table1[Team], Dashboard!$B$2, Table1[Last5_Flag], 1)=0,
        0,
        SUMIFS(Table1[H], Table1[Player], A4, Table1[Team], Dashboard!$B$2, Table1[Last5_Flag], 1) /
        SUMIFS(Table1[AB], Table1[Player], A4, Table1[Team], Dashboard!$B$2, Table1[Last5_Flag], 1)
    ),
    IF(
        SUMIFS(Table1[AB], Table1[Player], A4, Table1[Team], Dashboard!$B$2)=0,
        0,
        SUMIFS(Table1[H], Table1[Player], A4, Table1[Team], Dashboard!$B$2) /
        SUMIFS(Table1[AB], Table1[Player], A4, Table1[Team], Dashboard!$B$2)
    )
)</f>
        <v>0.41176470588235292</v>
      </c>
      <c r="D4" s="4">
        <f>IF(
    Dashboard!$B$3,
    IF(
        SUMIFS(Table1[AB], Table1[Player], A4, Table1[Team], Dashboard!$B$2, Table1[Last5_Flag], 1)
      + SUMIFS(Table1[BB], Table1[Player], A4, Table1[Team], Dashboard!$B$2, Table1[Last5_Flag], 1)
      + SUMIFS(Table1[SF], Table1[Player], A4, Table1[Team], Dashboard!$B$2, Table1[Last5_Flag], 1)=0,
        0,
        (SUMIFS(Table1[H], Table1[Player], A4, Table1[Team], Dashboard!$B$2, Table1[Last5_Flag], 1)
       + SUMIFS(Table1[BB], Table1[Player], A4, Table1[Team], Dashboard!$B$2, Table1[Last5_Flag], 1)) /
        (SUMIFS(Table1[AB], Table1[Player], A4, Table1[Team], Dashboard!$B$2, Table1[Last5_Flag], 1)
       + SUMIFS(Table1[BB], Table1[Player], A4, Table1[Team], Dashboard!$B$2, Table1[Last5_Flag], 1)
       + SUMIFS(Table1[SF], Table1[Player], A4, Table1[Team], Dashboard!$B$2, Table1[Last5_Flag], 1))
    ),
    IF(
        SUMIFS(Table1[AB], Table1[Player], A4, Table1[Team], Dashboard!$B$2)
      + SUMIFS(Table1[BB], Table1[Player], A4, Table1[Team], Dashboard!$B$2)
      + SUMIFS(Table1[SF], Table1[Player], A4, Table1[Team], Dashboard!$B$2)=0,
        0,
        (SUMIFS(Table1[H], Table1[Player], A4, Table1[Team], Dashboard!$B$2)
       + SUMIFS(Table1[BB], Table1[Player], A4, Table1[Team], Dashboard!$B$2)) /
        (SUMIFS(Table1[AB], Table1[Player], A4, Table1[Team], Dashboard!$B$2)
       + SUMIFS(Table1[BB], Table1[Player], A4, Table1[Team], Dashboard!$B$2)
       + SUMIFS(Table1[SF], Table1[Player], A4, Table1[Team], Dashboard!$B$2))
    )
)</f>
        <v>0.47368421052631576</v>
      </c>
      <c r="E4" s="4">
        <f>IF(
    Dashboard!$B$3,
    IF(
        SUMIFS(Table1[AB], Table1[Player], A4, Table1[Team], Dashboard!$B$2, Table1[Last5_Flag], 1)=0,
        0,
        SUMIFS(Table1[TB], Table1[Player], A4, Table1[Team], Dashboard!$B$2, Table1[Last5_Flag], 1) /
        SUMIFS(Table1[AB], Table1[Player], A4, Table1[Team], Dashboard!$B$2, Table1[Last5_Flag], 1)
    ),
    IF(
        SUMIFS(Table1[AB], Table1[Player], A4, Table1[Team], Dashboard!$B$2)=0,
        0,
        SUMIFS(Table1[TB], Table1[Player], A4, Table1[Team], Dashboard!$B$2) /
        SUMIFS(Table1[AB], Table1[Player], A4, Table1[Team], Dashboard!$B$2)
    )
)</f>
        <v>0.88235294117647056</v>
      </c>
      <c r="F4" s="4">
        <f>IF(TopHitters[[#This Row],[Player Name]]=0,0,TopHitters[[#This Row],[OBP]]+TopHitters[[#This Row],[SLG]])</f>
        <v>1.3560371517027863</v>
      </c>
      <c r="G4">
        <f>IF(
    Dashboard!$B$3,
    SUMIFS(Table1[TB], Table1[Player], A4, Table1[Team], Dashboard!$B$2, Table1[Last5_Flag], 1),
    SUMIFS(Table1[TB], Table1[Player], A4, Table1[Team], Dashboard!$B$2)
)</f>
        <v>15</v>
      </c>
      <c r="H4">
        <f>IF(
    Dashboard!$B$3,
    SUMIFS(Table1[SB], Table1[Player], A4, Table1[Team], Dashboard!$B$2, Table1[Last5_Flag], 1),
    SUMIFS(Table1[SB], Table1[Player], A4, Table1[Team], Dashboard!$B$2)
)</f>
        <v>1</v>
      </c>
      <c r="I4" s="2">
        <f>IF(
    Dashboard!$B$3,
    IF(
        SUMIFS(Table1[AB], Table1[Player], A4, Table1[Team], Dashboard!$B$2, Table1[Last5_Flag], 1)
        + SUMIFS(Table1[BB], Table1[Player], A4, Table1[Team], Dashboard!$B$2, Table1[Last5_Flag], 1) = 0,
        0,
        SUMIFS(Table1[H], Table1[Player], A4, Table1[Team], Dashboard!$B$2, Table1[Last5_Flag], 1)
        * SUMIFS(Table1[TB], Table1[Player], A4, Table1[Team], Dashboard!$B$2, Table1[Last5_Flag], 1)
        / (
            SUMIFS(Table1[AB], Table1[Player], A4, Table1[Team], Dashboard!$B$2, Table1[Last5_Flag], 1)
            + SUMIFS(Table1[BB], Table1[Player], A4, Table1[Team], Dashboard!$B$2, Table1[Last5_Flag], 1)
        )
    ),
    IF(
        SUMIFS(Table1[AB], Table1[Player], A4, Table1[Team], Dashboard!$B$2)
        + SUMIFS(Table1[BB], Table1[Player], A4, Table1[Team], Dashboard!$B$2) = 0,
        0,
        SUMIFS(Table1[H], Table1[Player], A4, Table1[Team], Dashboard!$B$2)
        * SUMIFS(Table1[TB], Table1[Player], A4, Table1[Team], Dashboard!$B$2)
        / (
            SUMIFS(Table1[AB], Table1[Player], A4, Table1[Team], Dashboard!$B$2)
            + SUMIFS(Table1[BB], Table1[Player], A4, Table1[Team], Dashboard!$B$2)
        )
    )
)</f>
        <v>5.5263157894736841</v>
      </c>
    </row>
    <row r="5" spans="1:9" x14ac:dyDescent="0.2">
      <c r="A5" t="str">
        <v>B.Marietta</v>
      </c>
      <c r="B5" t="str" cm="1">
        <f t="array" ref="B5">INDEX(_xlfn.ANCHORARRAY($A$2), ROW( )-ROW(TopHitters[#Headers]))</f>
        <v>B.Marietta</v>
      </c>
      <c r="C5" s="4">
        <f>IF(
    Dashboard!$B$3,
    IF(
        SUMIFS(Table1[AB], Table1[Player], A5, Table1[Team], Dashboard!$B$2, Table1[Last5_Flag], 1)=0,
        0,
        SUMIFS(Table1[H], Table1[Player], A5, Table1[Team], Dashboard!$B$2, Table1[Last5_Flag], 1) /
        SUMIFS(Table1[AB], Table1[Player], A5, Table1[Team], Dashboard!$B$2, Table1[Last5_Flag], 1)
    ),
    IF(
        SUMIFS(Table1[AB], Table1[Player], A5, Table1[Team], Dashboard!$B$2)=0,
        0,
        SUMIFS(Table1[H], Table1[Player], A5, Table1[Team], Dashboard!$B$2) /
        SUMIFS(Table1[AB], Table1[Player], A5, Table1[Team], Dashboard!$B$2)
    )
)</f>
        <v>0.61538461538461542</v>
      </c>
      <c r="D5" s="4">
        <f>IF(
    Dashboard!$B$3,
    IF(
        SUMIFS(Table1[AB], Table1[Player], A5, Table1[Team], Dashboard!$B$2, Table1[Last5_Flag], 1)
      + SUMIFS(Table1[BB], Table1[Player], A5, Table1[Team], Dashboard!$B$2, Table1[Last5_Flag], 1)
      + SUMIFS(Table1[SF], Table1[Player], A5, Table1[Team], Dashboard!$B$2, Table1[Last5_Flag], 1)=0,
        0,
        (SUMIFS(Table1[H], Table1[Player], A5, Table1[Team], Dashboard!$B$2, Table1[Last5_Flag], 1)
       + SUMIFS(Table1[BB], Table1[Player], A5, Table1[Team], Dashboard!$B$2, Table1[Last5_Flag], 1)) /
        (SUMIFS(Table1[AB], Table1[Player], A5, Table1[Team], Dashboard!$B$2, Table1[Last5_Flag], 1)
       + SUMIFS(Table1[BB], Table1[Player], A5, Table1[Team], Dashboard!$B$2, Table1[Last5_Flag], 1)
       + SUMIFS(Table1[SF], Table1[Player], A5, Table1[Team], Dashboard!$B$2, Table1[Last5_Flag], 1))
    ),
    IF(
        SUMIFS(Table1[AB], Table1[Player], A5, Table1[Team], Dashboard!$B$2)
      + SUMIFS(Table1[BB], Table1[Player], A5, Table1[Team], Dashboard!$B$2)
      + SUMIFS(Table1[SF], Table1[Player], A5, Table1[Team], Dashboard!$B$2)=0,
        0,
        (SUMIFS(Table1[H], Table1[Player], A5, Table1[Team], Dashboard!$B$2)
       + SUMIFS(Table1[BB], Table1[Player], A5, Table1[Team], Dashboard!$B$2)) /
        (SUMIFS(Table1[AB], Table1[Player], A5, Table1[Team], Dashboard!$B$2)
       + SUMIFS(Table1[BB], Table1[Player], A5, Table1[Team], Dashboard!$B$2)
       + SUMIFS(Table1[SF], Table1[Player], A5, Table1[Team], Dashboard!$B$2))
    )
)</f>
        <v>0.66666666666666663</v>
      </c>
      <c r="E5" s="4">
        <f>IF(
    Dashboard!$B$3,
    IF(
        SUMIFS(Table1[AB], Table1[Player], A5, Table1[Team], Dashboard!$B$2, Table1[Last5_Flag], 1)=0,
        0,
        SUMIFS(Table1[TB], Table1[Player], A5, Table1[Team], Dashboard!$B$2, Table1[Last5_Flag], 1) /
        SUMIFS(Table1[AB], Table1[Player], A5, Table1[Team], Dashboard!$B$2, Table1[Last5_Flag], 1)
    ),
    IF(
        SUMIFS(Table1[AB], Table1[Player], A5, Table1[Team], Dashboard!$B$2)=0,
        0,
        SUMIFS(Table1[TB], Table1[Player], A5, Table1[Team], Dashboard!$B$2) /
        SUMIFS(Table1[AB], Table1[Player], A5, Table1[Team], Dashboard!$B$2)
    )
)</f>
        <v>1.4615384615384615</v>
      </c>
      <c r="F5" s="4">
        <f>IF(TopHitters[[#This Row],[Player Name]]=0,0,TopHitters[[#This Row],[OBP]]+TopHitters[[#This Row],[SLG]])</f>
        <v>2.1282051282051282</v>
      </c>
      <c r="G5">
        <f>IF(
    Dashboard!$B$3,
    SUMIFS(Table1[TB], Table1[Player], A5, Table1[Team], Dashboard!$B$2, Table1[Last5_Flag], 1),
    SUMIFS(Table1[TB], Table1[Player], A5, Table1[Team], Dashboard!$B$2)
)</f>
        <v>19</v>
      </c>
      <c r="H5">
        <f>IF(
    Dashboard!$B$3,
    SUMIFS(Table1[SB], Table1[Player], A5, Table1[Team], Dashboard!$B$2, Table1[Last5_Flag], 1),
    SUMIFS(Table1[SB], Table1[Player], A5, Table1[Team], Dashboard!$B$2)
)</f>
        <v>0</v>
      </c>
      <c r="I5" s="2">
        <f>IF(
    Dashboard!$B$3,
    IF(
        SUMIFS(Table1[AB], Table1[Player], A5, Table1[Team], Dashboard!$B$2, Table1[Last5_Flag], 1)
        + SUMIFS(Table1[BB], Table1[Player], A5, Table1[Team], Dashboard!$B$2, Table1[Last5_Flag], 1) = 0,
        0,
        SUMIFS(Table1[H], Table1[Player], A5, Table1[Team], Dashboard!$B$2, Table1[Last5_Flag], 1)
        * SUMIFS(Table1[TB], Table1[Player], A5, Table1[Team], Dashboard!$B$2, Table1[Last5_Flag], 1)
        / (
            SUMIFS(Table1[AB], Table1[Player], A5, Table1[Team], Dashboard!$B$2, Table1[Last5_Flag], 1)
            + SUMIFS(Table1[BB], Table1[Player], A5, Table1[Team], Dashboard!$B$2, Table1[Last5_Flag], 1)
        )
    ),
    IF(
        SUMIFS(Table1[AB], Table1[Player], A5, Table1[Team], Dashboard!$B$2)
        + SUMIFS(Table1[BB], Table1[Player], A5, Table1[Team], Dashboard!$B$2) = 0,
        0,
        SUMIFS(Table1[H], Table1[Player], A5, Table1[Team], Dashboard!$B$2)
        * SUMIFS(Table1[TB], Table1[Player], A5, Table1[Team], Dashboard!$B$2)
        / (
            SUMIFS(Table1[AB], Table1[Player], A5, Table1[Team], Dashboard!$B$2)
            + SUMIFS(Table1[BB], Table1[Player], A5, Table1[Team], Dashboard!$B$2)
        )
    )
)</f>
        <v>10.133333333333333</v>
      </c>
    </row>
    <row r="6" spans="1:9" x14ac:dyDescent="0.2">
      <c r="A6" t="str">
        <v>S.Emanuel</v>
      </c>
      <c r="B6" t="str" cm="1">
        <f t="array" ref="B6">INDEX(_xlfn.ANCHORARRAY($A$2), ROW( )-ROW(TopHitters[#Headers]))</f>
        <v>S.Emanuel</v>
      </c>
      <c r="C6" s="4">
        <f>IF(
    Dashboard!$B$3,
    IF(
        SUMIFS(Table1[AB], Table1[Player], A6, Table1[Team], Dashboard!$B$2, Table1[Last5_Flag], 1)=0,
        0,
        SUMIFS(Table1[H], Table1[Player], A6, Table1[Team], Dashboard!$B$2, Table1[Last5_Flag], 1) /
        SUMIFS(Table1[AB], Table1[Player], A6, Table1[Team], Dashboard!$B$2, Table1[Last5_Flag], 1)
    ),
    IF(
        SUMIFS(Table1[AB], Table1[Player], A6, Table1[Team], Dashboard!$B$2)=0,
        0,
        SUMIFS(Table1[H], Table1[Player], A6, Table1[Team], Dashboard!$B$2) /
        SUMIFS(Table1[AB], Table1[Player], A6, Table1[Team], Dashboard!$B$2)
    )
)</f>
        <v>0.25</v>
      </c>
      <c r="D6" s="4">
        <f>IF(
    Dashboard!$B$3,
    IF(
        SUMIFS(Table1[AB], Table1[Player], A6, Table1[Team], Dashboard!$B$2, Table1[Last5_Flag], 1)
      + SUMIFS(Table1[BB], Table1[Player], A6, Table1[Team], Dashboard!$B$2, Table1[Last5_Flag], 1)
      + SUMIFS(Table1[SF], Table1[Player], A6, Table1[Team], Dashboard!$B$2, Table1[Last5_Flag], 1)=0,
        0,
        (SUMIFS(Table1[H], Table1[Player], A6, Table1[Team], Dashboard!$B$2, Table1[Last5_Flag], 1)
       + SUMIFS(Table1[BB], Table1[Player], A6, Table1[Team], Dashboard!$B$2, Table1[Last5_Flag], 1)) /
        (SUMIFS(Table1[AB], Table1[Player], A6, Table1[Team], Dashboard!$B$2, Table1[Last5_Flag], 1)
       + SUMIFS(Table1[BB], Table1[Player], A6, Table1[Team], Dashboard!$B$2, Table1[Last5_Flag], 1)
       + SUMIFS(Table1[SF], Table1[Player], A6, Table1[Team], Dashboard!$B$2, Table1[Last5_Flag], 1))
    ),
    IF(
        SUMIFS(Table1[AB], Table1[Player], A6, Table1[Team], Dashboard!$B$2)
      + SUMIFS(Table1[BB], Table1[Player], A6, Table1[Team], Dashboard!$B$2)
      + SUMIFS(Table1[SF], Table1[Player], A6, Table1[Team], Dashboard!$B$2)=0,
        0,
        (SUMIFS(Table1[H], Table1[Player], A6, Table1[Team], Dashboard!$B$2)
       + SUMIFS(Table1[BB], Table1[Player], A6, Table1[Team], Dashboard!$B$2)) /
        (SUMIFS(Table1[AB], Table1[Player], A6, Table1[Team], Dashboard!$B$2)
       + SUMIFS(Table1[BB], Table1[Player], A6, Table1[Team], Dashboard!$B$2)
       + SUMIFS(Table1[SF], Table1[Player], A6, Table1[Team], Dashboard!$B$2))
    )
)</f>
        <v>0.4</v>
      </c>
      <c r="E6" s="4">
        <f>IF(
    Dashboard!$B$3,
    IF(
        SUMIFS(Table1[AB], Table1[Player], A6, Table1[Team], Dashboard!$B$2, Table1[Last5_Flag], 1)=0,
        0,
        SUMIFS(Table1[TB], Table1[Player], A6, Table1[Team], Dashboard!$B$2, Table1[Last5_Flag], 1) /
        SUMIFS(Table1[AB], Table1[Player], A6, Table1[Team], Dashboard!$B$2, Table1[Last5_Flag], 1)
    ),
    IF(
        SUMIFS(Table1[AB], Table1[Player], A6, Table1[Team], Dashboard!$B$2)=0,
        0,
        SUMIFS(Table1[TB], Table1[Player], A6, Table1[Team], Dashboard!$B$2) /
        SUMIFS(Table1[AB], Table1[Player], A6, Table1[Team], Dashboard!$B$2)
    )
)</f>
        <v>0.75</v>
      </c>
      <c r="F6" s="4">
        <f>IF(TopHitters[[#This Row],[Player Name]]=0,0,TopHitters[[#This Row],[OBP]]+TopHitters[[#This Row],[SLG]])</f>
        <v>1.1499999999999999</v>
      </c>
      <c r="G6">
        <f>IF(
    Dashboard!$B$3,
    SUMIFS(Table1[TB], Table1[Player], A6, Table1[Team], Dashboard!$B$2, Table1[Last5_Flag], 1),
    SUMIFS(Table1[TB], Table1[Player], A6, Table1[Team], Dashboard!$B$2)
)</f>
        <v>3</v>
      </c>
      <c r="H6">
        <f>IF(
    Dashboard!$B$3,
    SUMIFS(Table1[SB], Table1[Player], A6, Table1[Team], Dashboard!$B$2, Table1[Last5_Flag], 1),
    SUMIFS(Table1[SB], Table1[Player], A6, Table1[Team], Dashboard!$B$2)
)</f>
        <v>1</v>
      </c>
      <c r="I6" s="2">
        <f>IF(
    Dashboard!$B$3,
    IF(
        SUMIFS(Table1[AB], Table1[Player], A6, Table1[Team], Dashboard!$B$2, Table1[Last5_Flag], 1)
        + SUMIFS(Table1[BB], Table1[Player], A6, Table1[Team], Dashboard!$B$2, Table1[Last5_Flag], 1) = 0,
        0,
        SUMIFS(Table1[H], Table1[Player], A6, Table1[Team], Dashboard!$B$2, Table1[Last5_Flag], 1)
        * SUMIFS(Table1[TB], Table1[Player], A6, Table1[Team], Dashboard!$B$2, Table1[Last5_Flag], 1)
        / (
            SUMIFS(Table1[AB], Table1[Player], A6, Table1[Team], Dashboard!$B$2, Table1[Last5_Flag], 1)
            + SUMIFS(Table1[BB], Table1[Player], A6, Table1[Team], Dashboard!$B$2, Table1[Last5_Flag], 1)
        )
    ),
    IF(
        SUMIFS(Table1[AB], Table1[Player], A6, Table1[Team], Dashboard!$B$2)
        + SUMIFS(Table1[BB], Table1[Player], A6, Table1[Team], Dashboard!$B$2) = 0,
        0,
        SUMIFS(Table1[H], Table1[Player], A6, Table1[Team], Dashboard!$B$2)
        * SUMIFS(Table1[TB], Table1[Player], A6, Table1[Team], Dashboard!$B$2)
        / (
            SUMIFS(Table1[AB], Table1[Player], A6, Table1[Team], Dashboard!$B$2)
            + SUMIFS(Table1[BB], Table1[Player], A6, Table1[Team], Dashboard!$B$2)
        )
    )
)</f>
        <v>0.6</v>
      </c>
    </row>
    <row r="7" spans="1:9" x14ac:dyDescent="0.2">
      <c r="A7" t="str">
        <v>K.Thomas</v>
      </c>
      <c r="B7" t="str" cm="1">
        <f t="array" ref="B7">INDEX(_xlfn.ANCHORARRAY($A$2), ROW( )-ROW(TopHitters[#Headers]))</f>
        <v>K.Thomas</v>
      </c>
      <c r="C7" s="4">
        <f>IF(
    Dashboard!$B$3,
    IF(
        SUMIFS(Table1[AB], Table1[Player], A7, Table1[Team], Dashboard!$B$2, Table1[Last5_Flag], 1)=0,
        0,
        SUMIFS(Table1[H], Table1[Player], A7, Table1[Team], Dashboard!$B$2, Table1[Last5_Flag], 1) /
        SUMIFS(Table1[AB], Table1[Player], A7, Table1[Team], Dashboard!$B$2, Table1[Last5_Flag], 1)
    ),
    IF(
        SUMIFS(Table1[AB], Table1[Player], A7, Table1[Team], Dashboard!$B$2)=0,
        0,
        SUMIFS(Table1[H], Table1[Player], A7, Table1[Team], Dashboard!$B$2) /
        SUMIFS(Table1[AB], Table1[Player], A7, Table1[Team], Dashboard!$B$2)
    )
)</f>
        <v>0</v>
      </c>
      <c r="D7" s="4">
        <f>IF(
    Dashboard!$B$3,
    IF(
        SUMIFS(Table1[AB], Table1[Player], A7, Table1[Team], Dashboard!$B$2, Table1[Last5_Flag], 1)
      + SUMIFS(Table1[BB], Table1[Player], A7, Table1[Team], Dashboard!$B$2, Table1[Last5_Flag], 1)
      + SUMIFS(Table1[SF], Table1[Player], A7, Table1[Team], Dashboard!$B$2, Table1[Last5_Flag], 1)=0,
        0,
        (SUMIFS(Table1[H], Table1[Player], A7, Table1[Team], Dashboard!$B$2, Table1[Last5_Flag], 1)
       + SUMIFS(Table1[BB], Table1[Player], A7, Table1[Team], Dashboard!$B$2, Table1[Last5_Flag], 1)) /
        (SUMIFS(Table1[AB], Table1[Player], A7, Table1[Team], Dashboard!$B$2, Table1[Last5_Flag], 1)
       + SUMIFS(Table1[BB], Table1[Player], A7, Table1[Team], Dashboard!$B$2, Table1[Last5_Flag], 1)
       + SUMIFS(Table1[SF], Table1[Player], A7, Table1[Team], Dashboard!$B$2, Table1[Last5_Flag], 1))
    ),
    IF(
        SUMIFS(Table1[AB], Table1[Player], A7, Table1[Team], Dashboard!$B$2)
      + SUMIFS(Table1[BB], Table1[Player], A7, Table1[Team], Dashboard!$B$2)
      + SUMIFS(Table1[SF], Table1[Player], A7, Table1[Team], Dashboard!$B$2)=0,
        0,
        (SUMIFS(Table1[H], Table1[Player], A7, Table1[Team], Dashboard!$B$2)
       + SUMIFS(Table1[BB], Table1[Player], A7, Table1[Team], Dashboard!$B$2)) /
        (SUMIFS(Table1[AB], Table1[Player], A7, Table1[Team], Dashboard!$B$2)
       + SUMIFS(Table1[BB], Table1[Player], A7, Table1[Team], Dashboard!$B$2)
       + SUMIFS(Table1[SF], Table1[Player], A7, Table1[Team], Dashboard!$B$2))
    )
)</f>
        <v>0</v>
      </c>
      <c r="E7" s="4">
        <f>IF(
    Dashboard!$B$3,
    IF(
        SUMIFS(Table1[AB], Table1[Player], A7, Table1[Team], Dashboard!$B$2, Table1[Last5_Flag], 1)=0,
        0,
        SUMIFS(Table1[TB], Table1[Player], A7, Table1[Team], Dashboard!$B$2, Table1[Last5_Flag], 1) /
        SUMIFS(Table1[AB], Table1[Player], A7, Table1[Team], Dashboard!$B$2, Table1[Last5_Flag], 1)
    ),
    IF(
        SUMIFS(Table1[AB], Table1[Player], A7, Table1[Team], Dashboard!$B$2)=0,
        0,
        SUMIFS(Table1[TB], Table1[Player], A7, Table1[Team], Dashboard!$B$2) /
        SUMIFS(Table1[AB], Table1[Player], A7, Table1[Team], Dashboard!$B$2)
    )
)</f>
        <v>0</v>
      </c>
      <c r="F7" s="4">
        <f>IF(TopHitters[[#This Row],[Player Name]]=0,0,TopHitters[[#This Row],[OBP]]+TopHitters[[#This Row],[SLG]])</f>
        <v>0</v>
      </c>
      <c r="G7">
        <f>IF(
    Dashboard!$B$3,
    SUMIFS(Table1[TB], Table1[Player], A7, Table1[Team], Dashboard!$B$2, Table1[Last5_Flag], 1),
    SUMIFS(Table1[TB], Table1[Player], A7, Table1[Team], Dashboard!$B$2)
)</f>
        <v>0</v>
      </c>
      <c r="H7">
        <f>IF(
    Dashboard!$B$3,
    SUMIFS(Table1[SB], Table1[Player], A7, Table1[Team], Dashboard!$B$2, Table1[Last5_Flag], 1),
    SUMIFS(Table1[SB], Table1[Player], A7, Table1[Team], Dashboard!$B$2)
)</f>
        <v>0</v>
      </c>
      <c r="I7" s="2">
        <f>IF(
    Dashboard!$B$3,
    IF(
        SUMIFS(Table1[AB], Table1[Player], A7, Table1[Team], Dashboard!$B$2, Table1[Last5_Flag], 1)
        + SUMIFS(Table1[BB], Table1[Player], A7, Table1[Team], Dashboard!$B$2, Table1[Last5_Flag], 1) = 0,
        0,
        SUMIFS(Table1[H], Table1[Player], A7, Table1[Team], Dashboard!$B$2, Table1[Last5_Flag], 1)
        * SUMIFS(Table1[TB], Table1[Player], A7, Table1[Team], Dashboard!$B$2, Table1[Last5_Flag], 1)
        / (
            SUMIFS(Table1[AB], Table1[Player], A7, Table1[Team], Dashboard!$B$2, Table1[Last5_Flag], 1)
            + SUMIFS(Table1[BB], Table1[Player], A7, Table1[Team], Dashboard!$B$2, Table1[Last5_Flag], 1)
        )
    ),
    IF(
        SUMIFS(Table1[AB], Table1[Player], A7, Table1[Team], Dashboard!$B$2)
        + SUMIFS(Table1[BB], Table1[Player], A7, Table1[Team], Dashboard!$B$2) = 0,
        0,
        SUMIFS(Table1[H], Table1[Player], A7, Table1[Team], Dashboard!$B$2)
        * SUMIFS(Table1[TB], Table1[Player], A7, Table1[Team], Dashboard!$B$2)
        / (
            SUMIFS(Table1[AB], Table1[Player], A7, Table1[Team], Dashboard!$B$2)
            + SUMIFS(Table1[BB], Table1[Player], A7, Table1[Team], Dashboard!$B$2)
        )
    )
)</f>
        <v>0</v>
      </c>
    </row>
    <row r="8" spans="1:9" x14ac:dyDescent="0.2">
      <c r="A8" t="str">
        <v>A.Foresha</v>
      </c>
      <c r="B8" t="str" cm="1">
        <f t="array" ref="B8">INDEX(_xlfn.ANCHORARRAY($A$2), ROW( )-ROW(TopHitters[#Headers]))</f>
        <v>A.Foresha</v>
      </c>
      <c r="C8" s="4">
        <f>IF(
    Dashboard!$B$3,
    IF(
        SUMIFS(Table1[AB], Table1[Player], A8, Table1[Team], Dashboard!$B$2, Table1[Last5_Flag], 1)=0,
        0,
        SUMIFS(Table1[H], Table1[Player], A8, Table1[Team], Dashboard!$B$2, Table1[Last5_Flag], 1) /
        SUMIFS(Table1[AB], Table1[Player], A8, Table1[Team], Dashboard!$B$2, Table1[Last5_Flag], 1)
    ),
    IF(
        SUMIFS(Table1[AB], Table1[Player], A8, Table1[Team], Dashboard!$B$2)=0,
        0,
        SUMIFS(Table1[H], Table1[Player], A8, Table1[Team], Dashboard!$B$2) /
        SUMIFS(Table1[AB], Table1[Player], A8, Table1[Team], Dashboard!$B$2)
    )
)</f>
        <v>0.16666666666666666</v>
      </c>
      <c r="D8" s="4">
        <f>IF(
    Dashboard!$B$3,
    IF(
        SUMIFS(Table1[AB], Table1[Player], A8, Table1[Team], Dashboard!$B$2, Table1[Last5_Flag], 1)
      + SUMIFS(Table1[BB], Table1[Player], A8, Table1[Team], Dashboard!$B$2, Table1[Last5_Flag], 1)
      + SUMIFS(Table1[SF], Table1[Player], A8, Table1[Team], Dashboard!$B$2, Table1[Last5_Flag], 1)=0,
        0,
        (SUMIFS(Table1[H], Table1[Player], A8, Table1[Team], Dashboard!$B$2, Table1[Last5_Flag], 1)
       + SUMIFS(Table1[BB], Table1[Player], A8, Table1[Team], Dashboard!$B$2, Table1[Last5_Flag], 1)) /
        (SUMIFS(Table1[AB], Table1[Player], A8, Table1[Team], Dashboard!$B$2, Table1[Last5_Flag], 1)
       + SUMIFS(Table1[BB], Table1[Player], A8, Table1[Team], Dashboard!$B$2, Table1[Last5_Flag], 1)
       + SUMIFS(Table1[SF], Table1[Player], A8, Table1[Team], Dashboard!$B$2, Table1[Last5_Flag], 1))
    ),
    IF(
        SUMIFS(Table1[AB], Table1[Player], A8, Table1[Team], Dashboard!$B$2)
      + SUMIFS(Table1[BB], Table1[Player], A8, Table1[Team], Dashboard!$B$2)
      + SUMIFS(Table1[SF], Table1[Player], A8, Table1[Team], Dashboard!$B$2)=0,
        0,
        (SUMIFS(Table1[H], Table1[Player], A8, Table1[Team], Dashboard!$B$2)
       + SUMIFS(Table1[BB], Table1[Player], A8, Table1[Team], Dashboard!$B$2)) /
        (SUMIFS(Table1[AB], Table1[Player], A8, Table1[Team], Dashboard!$B$2)
       + SUMIFS(Table1[BB], Table1[Player], A8, Table1[Team], Dashboard!$B$2)
       + SUMIFS(Table1[SF], Table1[Player], A8, Table1[Team], Dashboard!$B$2))
    )
)</f>
        <v>0.33333333333333331</v>
      </c>
      <c r="E8" s="4">
        <f>IF(
    Dashboard!$B$3,
    IF(
        SUMIFS(Table1[AB], Table1[Player], A8, Table1[Team], Dashboard!$B$2, Table1[Last5_Flag], 1)=0,
        0,
        SUMIFS(Table1[TB], Table1[Player], A8, Table1[Team], Dashboard!$B$2, Table1[Last5_Flag], 1) /
        SUMIFS(Table1[AB], Table1[Player], A8, Table1[Team], Dashboard!$B$2, Table1[Last5_Flag], 1)
    ),
    IF(
        SUMIFS(Table1[AB], Table1[Player], A8, Table1[Team], Dashboard!$B$2)=0,
        0,
        SUMIFS(Table1[TB], Table1[Player], A8, Table1[Team], Dashboard!$B$2) /
        SUMIFS(Table1[AB], Table1[Player], A8, Table1[Team], Dashboard!$B$2)
    )
)</f>
        <v>0.33333333333333331</v>
      </c>
      <c r="F8" s="4">
        <f>IF(TopHitters[[#This Row],[Player Name]]=0,0,TopHitters[[#This Row],[OBP]]+TopHitters[[#This Row],[SLG]])</f>
        <v>0.66666666666666663</v>
      </c>
      <c r="G8">
        <f>IF(
    Dashboard!$B$3,
    SUMIFS(Table1[TB], Table1[Player], A8, Table1[Team], Dashboard!$B$2, Table1[Last5_Flag], 1),
    SUMIFS(Table1[TB], Table1[Player], A8, Table1[Team], Dashboard!$B$2)
)</f>
        <v>4</v>
      </c>
      <c r="H8">
        <f>IF(
    Dashboard!$B$3,
    SUMIFS(Table1[SB], Table1[Player], A8, Table1[Team], Dashboard!$B$2, Table1[Last5_Flag], 1),
    SUMIFS(Table1[SB], Table1[Player], A8, Table1[Team], Dashboard!$B$2)
)</f>
        <v>0</v>
      </c>
      <c r="I8" s="2">
        <f>IF(
    Dashboard!$B$3,
    IF(
        SUMIFS(Table1[AB], Table1[Player], A8, Table1[Team], Dashboard!$B$2, Table1[Last5_Flag], 1)
        + SUMIFS(Table1[BB], Table1[Player], A8, Table1[Team], Dashboard!$B$2, Table1[Last5_Flag], 1) = 0,
        0,
        SUMIFS(Table1[H], Table1[Player], A8, Table1[Team], Dashboard!$B$2, Table1[Last5_Flag], 1)
        * SUMIFS(Table1[TB], Table1[Player], A8, Table1[Team], Dashboard!$B$2, Table1[Last5_Flag], 1)
        / (
            SUMIFS(Table1[AB], Table1[Player], A8, Table1[Team], Dashboard!$B$2, Table1[Last5_Flag], 1)
            + SUMIFS(Table1[BB], Table1[Player], A8, Table1[Team], Dashboard!$B$2, Table1[Last5_Flag], 1)
        )
    ),
    IF(
        SUMIFS(Table1[AB], Table1[Player], A8, Table1[Team], Dashboard!$B$2)
        + SUMIFS(Table1[BB], Table1[Player], A8, Table1[Team], Dashboard!$B$2) = 0,
        0,
        SUMIFS(Table1[H], Table1[Player], A8, Table1[Team], Dashboard!$B$2)
        * SUMIFS(Table1[TB], Table1[Player], A8, Table1[Team], Dashboard!$B$2)
        / (
            SUMIFS(Table1[AB], Table1[Player], A8, Table1[Team], Dashboard!$B$2)
            + SUMIFS(Table1[BB], Table1[Player], A8, Table1[Team], Dashboard!$B$2)
        )
    )
)</f>
        <v>0.53333333333333333</v>
      </c>
    </row>
    <row r="9" spans="1:9" x14ac:dyDescent="0.2">
      <c r="A9" t="str">
        <v>C.Crowder</v>
      </c>
      <c r="B9" t="str" cm="1">
        <f t="array" ref="B9">INDEX(_xlfn.ANCHORARRAY($A$2), ROW( )-ROW(TopHitters[#Headers]))</f>
        <v>C.Crowder</v>
      </c>
      <c r="C9" s="4">
        <f>IF(
    Dashboard!$B$3,
    IF(
        SUMIFS(Table1[AB], Table1[Player], A9, Table1[Team], Dashboard!$B$2, Table1[Last5_Flag], 1)=0,
        0,
        SUMIFS(Table1[H], Table1[Player], A9, Table1[Team], Dashboard!$B$2, Table1[Last5_Flag], 1) /
        SUMIFS(Table1[AB], Table1[Player], A9, Table1[Team], Dashboard!$B$2, Table1[Last5_Flag], 1)
    ),
    IF(
        SUMIFS(Table1[AB], Table1[Player], A9, Table1[Team], Dashboard!$B$2)=0,
        0,
        SUMIFS(Table1[H], Table1[Player], A9, Table1[Team], Dashboard!$B$2) /
        SUMIFS(Table1[AB], Table1[Player], A9, Table1[Team], Dashboard!$B$2)
    )
)</f>
        <v>0</v>
      </c>
      <c r="D9" s="4">
        <f>IF(
    Dashboard!$B$3,
    IF(
        SUMIFS(Table1[AB], Table1[Player], A9, Table1[Team], Dashboard!$B$2, Table1[Last5_Flag], 1)
      + SUMIFS(Table1[BB], Table1[Player], A9, Table1[Team], Dashboard!$B$2, Table1[Last5_Flag], 1)
      + SUMIFS(Table1[SF], Table1[Player], A9, Table1[Team], Dashboard!$B$2, Table1[Last5_Flag], 1)=0,
        0,
        (SUMIFS(Table1[H], Table1[Player], A9, Table1[Team], Dashboard!$B$2, Table1[Last5_Flag], 1)
       + SUMIFS(Table1[BB], Table1[Player], A9, Table1[Team], Dashboard!$B$2, Table1[Last5_Flag], 1)) /
        (SUMIFS(Table1[AB], Table1[Player], A9, Table1[Team], Dashboard!$B$2, Table1[Last5_Flag], 1)
       + SUMIFS(Table1[BB], Table1[Player], A9, Table1[Team], Dashboard!$B$2, Table1[Last5_Flag], 1)
       + SUMIFS(Table1[SF], Table1[Player], A9, Table1[Team], Dashboard!$B$2, Table1[Last5_Flag], 1))
    ),
    IF(
        SUMIFS(Table1[AB], Table1[Player], A9, Table1[Team], Dashboard!$B$2)
      + SUMIFS(Table1[BB], Table1[Player], A9, Table1[Team], Dashboard!$B$2)
      + SUMIFS(Table1[SF], Table1[Player], A9, Table1[Team], Dashboard!$B$2)=0,
        0,
        (SUMIFS(Table1[H], Table1[Player], A9, Table1[Team], Dashboard!$B$2)
       + SUMIFS(Table1[BB], Table1[Player], A9, Table1[Team], Dashboard!$B$2)) /
        (SUMIFS(Table1[AB], Table1[Player], A9, Table1[Team], Dashboard!$B$2)
       + SUMIFS(Table1[BB], Table1[Player], A9, Table1[Team], Dashboard!$B$2)
       + SUMIFS(Table1[SF], Table1[Player], A9, Table1[Team], Dashboard!$B$2))
    )
)</f>
        <v>0.33333333333333331</v>
      </c>
      <c r="E9" s="4">
        <f>IF(
    Dashboard!$B$3,
    IF(
        SUMIFS(Table1[AB], Table1[Player], A9, Table1[Team], Dashboard!$B$2, Table1[Last5_Flag], 1)=0,
        0,
        SUMIFS(Table1[TB], Table1[Player], A9, Table1[Team], Dashboard!$B$2, Table1[Last5_Flag], 1) /
        SUMIFS(Table1[AB], Table1[Player], A9, Table1[Team], Dashboard!$B$2, Table1[Last5_Flag], 1)
    ),
    IF(
        SUMIFS(Table1[AB], Table1[Player], A9, Table1[Team], Dashboard!$B$2)=0,
        0,
        SUMIFS(Table1[TB], Table1[Player], A9, Table1[Team], Dashboard!$B$2) /
        SUMIFS(Table1[AB], Table1[Player], A9, Table1[Team], Dashboard!$B$2)
    )
)</f>
        <v>0</v>
      </c>
      <c r="F9" s="4">
        <f>IF(TopHitters[[#This Row],[Player Name]]=0,0,TopHitters[[#This Row],[OBP]]+TopHitters[[#This Row],[SLG]])</f>
        <v>0.33333333333333331</v>
      </c>
      <c r="G9">
        <f>IF(
    Dashboard!$B$3,
    SUMIFS(Table1[TB], Table1[Player], A9, Table1[Team], Dashboard!$B$2, Table1[Last5_Flag], 1),
    SUMIFS(Table1[TB], Table1[Player], A9, Table1[Team], Dashboard!$B$2)
)</f>
        <v>0</v>
      </c>
      <c r="H9">
        <f>IF(
    Dashboard!$B$3,
    SUMIFS(Table1[SB], Table1[Player], A9, Table1[Team], Dashboard!$B$2, Table1[Last5_Flag], 1),
    SUMIFS(Table1[SB], Table1[Player], A9, Table1[Team], Dashboard!$B$2)
)</f>
        <v>0</v>
      </c>
      <c r="I9" s="2">
        <f>IF(
    Dashboard!$B$3,
    IF(
        SUMIFS(Table1[AB], Table1[Player], A9, Table1[Team], Dashboard!$B$2, Table1[Last5_Flag], 1)
        + SUMIFS(Table1[BB], Table1[Player], A9, Table1[Team], Dashboard!$B$2, Table1[Last5_Flag], 1) = 0,
        0,
        SUMIFS(Table1[H], Table1[Player], A9, Table1[Team], Dashboard!$B$2, Table1[Last5_Flag], 1)
        * SUMIFS(Table1[TB], Table1[Player], A9, Table1[Team], Dashboard!$B$2, Table1[Last5_Flag], 1)
        / (
            SUMIFS(Table1[AB], Table1[Player], A9, Table1[Team], Dashboard!$B$2, Table1[Last5_Flag], 1)
            + SUMIFS(Table1[BB], Table1[Player], A9, Table1[Team], Dashboard!$B$2, Table1[Last5_Flag], 1)
        )
    ),
    IF(
        SUMIFS(Table1[AB], Table1[Player], A9, Table1[Team], Dashboard!$B$2)
        + SUMIFS(Table1[BB], Table1[Player], A9, Table1[Team], Dashboard!$B$2) = 0,
        0,
        SUMIFS(Table1[H], Table1[Player], A9, Table1[Team], Dashboard!$B$2)
        * SUMIFS(Table1[TB], Table1[Player], A9, Table1[Team], Dashboard!$B$2)
        / (
            SUMIFS(Table1[AB], Table1[Player], A9, Table1[Team], Dashboard!$B$2)
            + SUMIFS(Table1[BB], Table1[Player], A9, Table1[Team], Dashboard!$B$2)
        )
    )
)</f>
        <v>0</v>
      </c>
    </row>
    <row r="10" spans="1:9" x14ac:dyDescent="0.2">
      <c r="A10" t="str">
        <v>J.McGill</v>
      </c>
      <c r="B10" t="str" cm="1">
        <f t="array" ref="B10">INDEX(_xlfn.ANCHORARRAY($A$2), ROW( )-ROW(TopHitters[#Headers]))</f>
        <v>J.McGill</v>
      </c>
      <c r="C10" s="4">
        <f>IF(
    Dashboard!$B$3,
    IF(
        SUMIFS(Table1[AB], Table1[Player], A10, Table1[Team], Dashboard!$B$2, Table1[Last5_Flag], 1)=0,
        0,
        SUMIFS(Table1[H], Table1[Player], A10, Table1[Team], Dashboard!$B$2, Table1[Last5_Flag], 1) /
        SUMIFS(Table1[AB], Table1[Player], A10, Table1[Team], Dashboard!$B$2, Table1[Last5_Flag], 1)
    ),
    IF(
        SUMIFS(Table1[AB], Table1[Player], A10, Table1[Team], Dashboard!$B$2)=0,
        0,
        SUMIFS(Table1[H], Table1[Player], A10, Table1[Team], Dashboard!$B$2) /
        SUMIFS(Table1[AB], Table1[Player], A10, Table1[Team], Dashboard!$B$2)
    )
)</f>
        <v>0.66666666666666663</v>
      </c>
      <c r="D10" s="4">
        <f>IF(
    Dashboard!$B$3,
    IF(
        SUMIFS(Table1[AB], Table1[Player], A10, Table1[Team], Dashboard!$B$2, Table1[Last5_Flag], 1)
      + SUMIFS(Table1[BB], Table1[Player], A10, Table1[Team], Dashboard!$B$2, Table1[Last5_Flag], 1)
      + SUMIFS(Table1[SF], Table1[Player], A10, Table1[Team], Dashboard!$B$2, Table1[Last5_Flag], 1)=0,
        0,
        (SUMIFS(Table1[H], Table1[Player], A10, Table1[Team], Dashboard!$B$2, Table1[Last5_Flag], 1)
       + SUMIFS(Table1[BB], Table1[Player], A10, Table1[Team], Dashboard!$B$2, Table1[Last5_Flag], 1)) /
        (SUMIFS(Table1[AB], Table1[Player], A10, Table1[Team], Dashboard!$B$2, Table1[Last5_Flag], 1)
       + SUMIFS(Table1[BB], Table1[Player], A10, Table1[Team], Dashboard!$B$2, Table1[Last5_Flag], 1)
       + SUMIFS(Table1[SF], Table1[Player], A10, Table1[Team], Dashboard!$B$2, Table1[Last5_Flag], 1))
    ),
    IF(
        SUMIFS(Table1[AB], Table1[Player], A10, Table1[Team], Dashboard!$B$2)
      + SUMIFS(Table1[BB], Table1[Player], A10, Table1[Team], Dashboard!$B$2)
      + SUMIFS(Table1[SF], Table1[Player], A10, Table1[Team], Dashboard!$B$2)=0,
        0,
        (SUMIFS(Table1[H], Table1[Player], A10, Table1[Team], Dashboard!$B$2)
       + SUMIFS(Table1[BB], Table1[Player], A10, Table1[Team], Dashboard!$B$2)) /
        (SUMIFS(Table1[AB], Table1[Player], A10, Table1[Team], Dashboard!$B$2)
       + SUMIFS(Table1[BB], Table1[Player], A10, Table1[Team], Dashboard!$B$2)
       + SUMIFS(Table1[SF], Table1[Player], A10, Table1[Team], Dashboard!$B$2))
    )
)</f>
        <v>0.75</v>
      </c>
      <c r="E10" s="4">
        <f>IF(
    Dashboard!$B$3,
    IF(
        SUMIFS(Table1[AB], Table1[Player], A10, Table1[Team], Dashboard!$B$2, Table1[Last5_Flag], 1)=0,
        0,
        SUMIFS(Table1[TB], Table1[Player], A10, Table1[Team], Dashboard!$B$2, Table1[Last5_Flag], 1) /
        SUMIFS(Table1[AB], Table1[Player], A10, Table1[Team], Dashboard!$B$2, Table1[Last5_Flag], 1)
    ),
    IF(
        SUMIFS(Table1[AB], Table1[Player], A10, Table1[Team], Dashboard!$B$2)=0,
        0,
        SUMIFS(Table1[TB], Table1[Player], A10, Table1[Team], Dashboard!$B$2) /
        SUMIFS(Table1[AB], Table1[Player], A10, Table1[Team], Dashboard!$B$2)
    )
)</f>
        <v>1.1666666666666667</v>
      </c>
      <c r="F10" s="4">
        <f>IF(TopHitters[[#This Row],[Player Name]]=0,0,TopHitters[[#This Row],[OBP]]+TopHitters[[#This Row],[SLG]])</f>
        <v>1.9166666666666667</v>
      </c>
      <c r="G10">
        <f>IF(
    Dashboard!$B$3,
    SUMIFS(Table1[TB], Table1[Player], A10, Table1[Team], Dashboard!$B$2, Table1[Last5_Flag], 1),
    SUMIFS(Table1[TB], Table1[Player], A10, Table1[Team], Dashboard!$B$2)
)</f>
        <v>14</v>
      </c>
      <c r="H10">
        <f>IF(
    Dashboard!$B$3,
    SUMIFS(Table1[SB], Table1[Player], A10, Table1[Team], Dashboard!$B$2, Table1[Last5_Flag], 1),
    SUMIFS(Table1[SB], Table1[Player], A10, Table1[Team], Dashboard!$B$2)
)</f>
        <v>1</v>
      </c>
      <c r="I10" s="2">
        <f>IF(
    Dashboard!$B$3,
    IF(
        SUMIFS(Table1[AB], Table1[Player], A10, Table1[Team], Dashboard!$B$2, Table1[Last5_Flag], 1)
        + SUMIFS(Table1[BB], Table1[Player], A10, Table1[Team], Dashboard!$B$2, Table1[Last5_Flag], 1) = 0,
        0,
        SUMIFS(Table1[H], Table1[Player], A10, Table1[Team], Dashboard!$B$2, Table1[Last5_Flag], 1)
        * SUMIFS(Table1[TB], Table1[Player], A10, Table1[Team], Dashboard!$B$2, Table1[Last5_Flag], 1)
        / (
            SUMIFS(Table1[AB], Table1[Player], A10, Table1[Team], Dashboard!$B$2, Table1[Last5_Flag], 1)
            + SUMIFS(Table1[BB], Table1[Player], A10, Table1[Team], Dashboard!$B$2, Table1[Last5_Flag], 1)
        )
    ),
    IF(
        SUMIFS(Table1[AB], Table1[Player], A10, Table1[Team], Dashboard!$B$2)
        + SUMIFS(Table1[BB], Table1[Player], A10, Table1[Team], Dashboard!$B$2) = 0,
        0,
        SUMIFS(Table1[H], Table1[Player], A10, Table1[Team], Dashboard!$B$2)
        * SUMIFS(Table1[TB], Table1[Player], A10, Table1[Team], Dashboard!$B$2)
        / (
            SUMIFS(Table1[AB], Table1[Player], A10, Table1[Team], Dashboard!$B$2)
            + SUMIFS(Table1[BB], Table1[Player], A10, Table1[Team], Dashboard!$B$2)
        )
    )
)</f>
        <v>7</v>
      </c>
    </row>
    <row r="11" spans="1:9" x14ac:dyDescent="0.2">
      <c r="A11" t="str">
        <v>P.Matteson</v>
      </c>
      <c r="B11" t="str" cm="1">
        <f t="array" ref="B11">INDEX(_xlfn.ANCHORARRAY($A$2), ROW( )-ROW(TopHitters[#Headers]))</f>
        <v>P.Matteson</v>
      </c>
      <c r="C11" s="4">
        <f>IF(
    Dashboard!$B$3,
    IF(
        SUMIFS(Table1[AB], Table1[Player], A11, Table1[Team], Dashboard!$B$2, Table1[Last5_Flag], 1)=0,
        0,
        SUMIFS(Table1[H], Table1[Player], A11, Table1[Team], Dashboard!$B$2, Table1[Last5_Flag], 1) /
        SUMIFS(Table1[AB], Table1[Player], A11, Table1[Team], Dashboard!$B$2, Table1[Last5_Flag], 1)
    ),
    IF(
        SUMIFS(Table1[AB], Table1[Player], A11, Table1[Team], Dashboard!$B$2)=0,
        0,
        SUMIFS(Table1[H], Table1[Player], A11, Table1[Team], Dashboard!$B$2) /
        SUMIFS(Table1[AB], Table1[Player], A11, Table1[Team], Dashboard!$B$2)
    )
)</f>
        <v>0.18181818181818182</v>
      </c>
      <c r="D11" s="4">
        <f>IF(
    Dashboard!$B$3,
    IF(
        SUMIFS(Table1[AB], Table1[Player], A11, Table1[Team], Dashboard!$B$2, Table1[Last5_Flag], 1)
      + SUMIFS(Table1[BB], Table1[Player], A11, Table1[Team], Dashboard!$B$2, Table1[Last5_Flag], 1)
      + SUMIFS(Table1[SF], Table1[Player], A11, Table1[Team], Dashboard!$B$2, Table1[Last5_Flag], 1)=0,
        0,
        (SUMIFS(Table1[H], Table1[Player], A11, Table1[Team], Dashboard!$B$2, Table1[Last5_Flag], 1)
       + SUMIFS(Table1[BB], Table1[Player], A11, Table1[Team], Dashboard!$B$2, Table1[Last5_Flag], 1)) /
        (SUMIFS(Table1[AB], Table1[Player], A11, Table1[Team], Dashboard!$B$2, Table1[Last5_Flag], 1)
       + SUMIFS(Table1[BB], Table1[Player], A11, Table1[Team], Dashboard!$B$2, Table1[Last5_Flag], 1)
       + SUMIFS(Table1[SF], Table1[Player], A11, Table1[Team], Dashboard!$B$2, Table1[Last5_Flag], 1))
    ),
    IF(
        SUMIFS(Table1[AB], Table1[Player], A11, Table1[Team], Dashboard!$B$2)
      + SUMIFS(Table1[BB], Table1[Player], A11, Table1[Team], Dashboard!$B$2)
      + SUMIFS(Table1[SF], Table1[Player], A11, Table1[Team], Dashboard!$B$2)=0,
        0,
        (SUMIFS(Table1[H], Table1[Player], A11, Table1[Team], Dashboard!$B$2)
       + SUMIFS(Table1[BB], Table1[Player], A11, Table1[Team], Dashboard!$B$2)) /
        (SUMIFS(Table1[AB], Table1[Player], A11, Table1[Team], Dashboard!$B$2)
       + SUMIFS(Table1[BB], Table1[Player], A11, Table1[Team], Dashboard!$B$2)
       + SUMIFS(Table1[SF], Table1[Player], A11, Table1[Team], Dashboard!$B$2))
    )
)</f>
        <v>0.30769230769230771</v>
      </c>
      <c r="E11" s="4">
        <f>IF(
    Dashboard!$B$3,
    IF(
        SUMIFS(Table1[AB], Table1[Player], A11, Table1[Team], Dashboard!$B$2, Table1[Last5_Flag], 1)=0,
        0,
        SUMIFS(Table1[TB], Table1[Player], A11, Table1[Team], Dashboard!$B$2, Table1[Last5_Flag], 1) /
        SUMIFS(Table1[AB], Table1[Player], A11, Table1[Team], Dashboard!$B$2, Table1[Last5_Flag], 1)
    ),
    IF(
        SUMIFS(Table1[AB], Table1[Player], A11, Table1[Team], Dashboard!$B$2)=0,
        0,
        SUMIFS(Table1[TB], Table1[Player], A11, Table1[Team], Dashboard!$B$2) /
        SUMIFS(Table1[AB], Table1[Player], A11, Table1[Team], Dashboard!$B$2)
    )
)</f>
        <v>0.18181818181818182</v>
      </c>
      <c r="F11" s="4">
        <f>IF(TopHitters[[#This Row],[Player Name]]=0,0,TopHitters[[#This Row],[OBP]]+TopHitters[[#This Row],[SLG]])</f>
        <v>0.48951048951048953</v>
      </c>
      <c r="G11">
        <f>IF(
    Dashboard!$B$3,
    SUMIFS(Table1[TB], Table1[Player], A11, Table1[Team], Dashboard!$B$2, Table1[Last5_Flag], 1),
    SUMIFS(Table1[TB], Table1[Player], A11, Table1[Team], Dashboard!$B$2)
)</f>
        <v>2</v>
      </c>
      <c r="H11">
        <f>IF(
    Dashboard!$B$3,
    SUMIFS(Table1[SB], Table1[Player], A11, Table1[Team], Dashboard!$B$2, Table1[Last5_Flag], 1),
    SUMIFS(Table1[SB], Table1[Player], A11, Table1[Team], Dashboard!$B$2)
)</f>
        <v>2</v>
      </c>
      <c r="I11" s="2">
        <f>IF(
    Dashboard!$B$3,
    IF(
        SUMIFS(Table1[AB], Table1[Player], A11, Table1[Team], Dashboard!$B$2, Table1[Last5_Flag], 1)
        + SUMIFS(Table1[BB], Table1[Player], A11, Table1[Team], Dashboard!$B$2, Table1[Last5_Flag], 1) = 0,
        0,
        SUMIFS(Table1[H], Table1[Player], A11, Table1[Team], Dashboard!$B$2, Table1[Last5_Flag], 1)
        * SUMIFS(Table1[TB], Table1[Player], A11, Table1[Team], Dashboard!$B$2, Table1[Last5_Flag], 1)
        / (
            SUMIFS(Table1[AB], Table1[Player], A11, Table1[Team], Dashboard!$B$2, Table1[Last5_Flag], 1)
            + SUMIFS(Table1[BB], Table1[Player], A11, Table1[Team], Dashboard!$B$2, Table1[Last5_Flag], 1)
        )
    ),
    IF(
        SUMIFS(Table1[AB], Table1[Player], A11, Table1[Team], Dashboard!$B$2)
        + SUMIFS(Table1[BB], Table1[Player], A11, Table1[Team], Dashboard!$B$2) = 0,
        0,
        SUMIFS(Table1[H], Table1[Player], A11, Table1[Team], Dashboard!$B$2)
        * SUMIFS(Table1[TB], Table1[Player], A11, Table1[Team], Dashboard!$B$2)
        / (
            SUMIFS(Table1[AB], Table1[Player], A11, Table1[Team], Dashboard!$B$2)
            + SUMIFS(Table1[BB], Table1[Player], A11, Table1[Team], Dashboard!$B$2)
        )
    )
)</f>
        <v>0.30769230769230771</v>
      </c>
    </row>
    <row r="12" spans="1:9" x14ac:dyDescent="0.2">
      <c r="A12" t="str">
        <v>A.Nogay</v>
      </c>
      <c r="B12" t="str" cm="1">
        <f t="array" ref="B12">INDEX(_xlfn.ANCHORARRAY($A$2), ROW( )-ROW(TopHitters[#Headers]))</f>
        <v>A.Nogay</v>
      </c>
      <c r="C12" s="4">
        <f>IF(
    Dashboard!$B$3,
    IF(
        SUMIFS(Table1[AB], Table1[Player], A12, Table1[Team], Dashboard!$B$2, Table1[Last5_Flag], 1)=0,
        0,
        SUMIFS(Table1[H], Table1[Player], A12, Table1[Team], Dashboard!$B$2, Table1[Last5_Flag], 1) /
        SUMIFS(Table1[AB], Table1[Player], A12, Table1[Team], Dashboard!$B$2, Table1[Last5_Flag], 1)
    ),
    IF(
        SUMIFS(Table1[AB], Table1[Player], A12, Table1[Team], Dashboard!$B$2)=0,
        0,
        SUMIFS(Table1[H], Table1[Player], A12, Table1[Team], Dashboard!$B$2) /
        SUMIFS(Table1[AB], Table1[Player], A12, Table1[Team], Dashboard!$B$2)
    )
)</f>
        <v>0.25</v>
      </c>
      <c r="D12" s="4">
        <f>IF(
    Dashboard!$B$3,
    IF(
        SUMIFS(Table1[AB], Table1[Player], A12, Table1[Team], Dashboard!$B$2, Table1[Last5_Flag], 1)
      + SUMIFS(Table1[BB], Table1[Player], A12, Table1[Team], Dashboard!$B$2, Table1[Last5_Flag], 1)
      + SUMIFS(Table1[SF], Table1[Player], A12, Table1[Team], Dashboard!$B$2, Table1[Last5_Flag], 1)=0,
        0,
        (SUMIFS(Table1[H], Table1[Player], A12, Table1[Team], Dashboard!$B$2, Table1[Last5_Flag], 1)
       + SUMIFS(Table1[BB], Table1[Player], A12, Table1[Team], Dashboard!$B$2, Table1[Last5_Flag], 1)) /
        (SUMIFS(Table1[AB], Table1[Player], A12, Table1[Team], Dashboard!$B$2, Table1[Last5_Flag], 1)
       + SUMIFS(Table1[BB], Table1[Player], A12, Table1[Team], Dashboard!$B$2, Table1[Last5_Flag], 1)
       + SUMIFS(Table1[SF], Table1[Player], A12, Table1[Team], Dashboard!$B$2, Table1[Last5_Flag], 1))
    ),
    IF(
        SUMIFS(Table1[AB], Table1[Player], A12, Table1[Team], Dashboard!$B$2)
      + SUMIFS(Table1[BB], Table1[Player], A12, Table1[Team], Dashboard!$B$2)
      + SUMIFS(Table1[SF], Table1[Player], A12, Table1[Team], Dashboard!$B$2)=0,
        0,
        (SUMIFS(Table1[H], Table1[Player], A12, Table1[Team], Dashboard!$B$2)
       + SUMIFS(Table1[BB], Table1[Player], A12, Table1[Team], Dashboard!$B$2)) /
        (SUMIFS(Table1[AB], Table1[Player], A12, Table1[Team], Dashboard!$B$2)
       + SUMIFS(Table1[BB], Table1[Player], A12, Table1[Team], Dashboard!$B$2)
       + SUMIFS(Table1[SF], Table1[Player], A12, Table1[Team], Dashboard!$B$2))
    )
)</f>
        <v>0.4</v>
      </c>
      <c r="E12" s="4">
        <f>IF(
    Dashboard!$B$3,
    IF(
        SUMIFS(Table1[AB], Table1[Player], A12, Table1[Team], Dashboard!$B$2, Table1[Last5_Flag], 1)=0,
        0,
        SUMIFS(Table1[TB], Table1[Player], A12, Table1[Team], Dashboard!$B$2, Table1[Last5_Flag], 1) /
        SUMIFS(Table1[AB], Table1[Player], A12, Table1[Team], Dashboard!$B$2, Table1[Last5_Flag], 1)
    ),
    IF(
        SUMIFS(Table1[AB], Table1[Player], A12, Table1[Team], Dashboard!$B$2)=0,
        0,
        SUMIFS(Table1[TB], Table1[Player], A12, Table1[Team], Dashboard!$B$2) /
        SUMIFS(Table1[AB], Table1[Player], A12, Table1[Team], Dashboard!$B$2)
    )
)</f>
        <v>1</v>
      </c>
      <c r="F12" s="4">
        <f>IF(TopHitters[[#This Row],[Player Name]]=0,0,TopHitters[[#This Row],[OBP]]+TopHitters[[#This Row],[SLG]])</f>
        <v>1.4</v>
      </c>
      <c r="G12">
        <f>IF(
    Dashboard!$B$3,
    SUMIFS(Table1[TB], Table1[Player], A12, Table1[Team], Dashboard!$B$2, Table1[Last5_Flag], 1),
    SUMIFS(Table1[TB], Table1[Player], A12, Table1[Team], Dashboard!$B$2)
)</f>
        <v>4</v>
      </c>
      <c r="H12">
        <f>IF(
    Dashboard!$B$3,
    SUMIFS(Table1[SB], Table1[Player], A12, Table1[Team], Dashboard!$B$2, Table1[Last5_Flag], 1),
    SUMIFS(Table1[SB], Table1[Player], A12, Table1[Team], Dashboard!$B$2)
)</f>
        <v>0</v>
      </c>
      <c r="I12" s="2">
        <f>IF(
    Dashboard!$B$3,
    IF(
        SUMIFS(Table1[AB], Table1[Player], A12, Table1[Team], Dashboard!$B$2, Table1[Last5_Flag], 1)
        + SUMIFS(Table1[BB], Table1[Player], A12, Table1[Team], Dashboard!$B$2, Table1[Last5_Flag], 1) = 0,
        0,
        SUMIFS(Table1[H], Table1[Player], A12, Table1[Team], Dashboard!$B$2, Table1[Last5_Flag], 1)
        * SUMIFS(Table1[TB], Table1[Player], A12, Table1[Team], Dashboard!$B$2, Table1[Last5_Flag], 1)
        / (
            SUMIFS(Table1[AB], Table1[Player], A12, Table1[Team], Dashboard!$B$2, Table1[Last5_Flag], 1)
            + SUMIFS(Table1[BB], Table1[Player], A12, Table1[Team], Dashboard!$B$2, Table1[Last5_Flag], 1)
        )
    ),
    IF(
        SUMIFS(Table1[AB], Table1[Player], A12, Table1[Team], Dashboard!$B$2)
        + SUMIFS(Table1[BB], Table1[Player], A12, Table1[Team], Dashboard!$B$2) = 0,
        0,
        SUMIFS(Table1[H], Table1[Player], A12, Table1[Team], Dashboard!$B$2)
        * SUMIFS(Table1[TB], Table1[Player], A12, Table1[Team], Dashboard!$B$2)
        / (
            SUMIFS(Table1[AB], Table1[Player], A12, Table1[Team], Dashboard!$B$2)
            + SUMIFS(Table1[BB], Table1[Player], A12, Table1[Team], Dashboard!$B$2)
        )
    )
)</f>
        <v>0.8</v>
      </c>
    </row>
    <row r="13" spans="1:9" x14ac:dyDescent="0.2">
      <c r="A13" t="str">
        <v>G.Bibb</v>
      </c>
      <c r="B13" t="str" cm="1">
        <f t="array" ref="B13">INDEX(_xlfn.ANCHORARRAY($A$2), ROW( )-ROW(TopHitters[#Headers]))</f>
        <v>G.Bibb</v>
      </c>
      <c r="C13" s="4">
        <f>IF(
    Dashboard!$B$3,
    IF(
        SUMIFS(Table1[AB], Table1[Player], A13, Table1[Team], Dashboard!$B$2, Table1[Last5_Flag], 1)=0,
        0,
        SUMIFS(Table1[H], Table1[Player], A13, Table1[Team], Dashboard!$B$2, Table1[Last5_Flag], 1) /
        SUMIFS(Table1[AB], Table1[Player], A13, Table1[Team], Dashboard!$B$2, Table1[Last5_Flag], 1)
    ),
    IF(
        SUMIFS(Table1[AB], Table1[Player], A13, Table1[Team], Dashboard!$B$2)=0,
        0,
        SUMIFS(Table1[H], Table1[Player], A13, Table1[Team], Dashboard!$B$2) /
        SUMIFS(Table1[AB], Table1[Player], A13, Table1[Team], Dashboard!$B$2)
    )
)</f>
        <v>0</v>
      </c>
      <c r="D13" s="4">
        <f>IF(
    Dashboard!$B$3,
    IF(
        SUMIFS(Table1[AB], Table1[Player], A13, Table1[Team], Dashboard!$B$2, Table1[Last5_Flag], 1)
      + SUMIFS(Table1[BB], Table1[Player], A13, Table1[Team], Dashboard!$B$2, Table1[Last5_Flag], 1)
      + SUMIFS(Table1[SF], Table1[Player], A13, Table1[Team], Dashboard!$B$2, Table1[Last5_Flag], 1)=0,
        0,
        (SUMIFS(Table1[H], Table1[Player], A13, Table1[Team], Dashboard!$B$2, Table1[Last5_Flag], 1)
       + SUMIFS(Table1[BB], Table1[Player], A13, Table1[Team], Dashboard!$B$2, Table1[Last5_Flag], 1)) /
        (SUMIFS(Table1[AB], Table1[Player], A13, Table1[Team], Dashboard!$B$2, Table1[Last5_Flag], 1)
       + SUMIFS(Table1[BB], Table1[Player], A13, Table1[Team], Dashboard!$B$2, Table1[Last5_Flag], 1)
       + SUMIFS(Table1[SF], Table1[Player], A13, Table1[Team], Dashboard!$B$2, Table1[Last5_Flag], 1))
    ),
    IF(
        SUMIFS(Table1[AB], Table1[Player], A13, Table1[Team], Dashboard!$B$2)
      + SUMIFS(Table1[BB], Table1[Player], A13, Table1[Team], Dashboard!$B$2)
      + SUMIFS(Table1[SF], Table1[Player], A13, Table1[Team], Dashboard!$B$2)=0,
        0,
        (SUMIFS(Table1[H], Table1[Player], A13, Table1[Team], Dashboard!$B$2)
       + SUMIFS(Table1[BB], Table1[Player], A13, Table1[Team], Dashboard!$B$2)) /
        (SUMIFS(Table1[AB], Table1[Player], A13, Table1[Team], Dashboard!$B$2)
       + SUMIFS(Table1[BB], Table1[Player], A13, Table1[Team], Dashboard!$B$2)
       + SUMIFS(Table1[SF], Table1[Player], A13, Table1[Team], Dashboard!$B$2))
    )
)</f>
        <v>0</v>
      </c>
      <c r="E13" s="4">
        <f>IF(
    Dashboard!$B$3,
    IF(
        SUMIFS(Table1[AB], Table1[Player], A13, Table1[Team], Dashboard!$B$2, Table1[Last5_Flag], 1)=0,
        0,
        SUMIFS(Table1[TB], Table1[Player], A13, Table1[Team], Dashboard!$B$2, Table1[Last5_Flag], 1) /
        SUMIFS(Table1[AB], Table1[Player], A13, Table1[Team], Dashboard!$B$2, Table1[Last5_Flag], 1)
    ),
    IF(
        SUMIFS(Table1[AB], Table1[Player], A13, Table1[Team], Dashboard!$B$2)=0,
        0,
        SUMIFS(Table1[TB], Table1[Player], A13, Table1[Team], Dashboard!$B$2) /
        SUMIFS(Table1[AB], Table1[Player], A13, Table1[Team], Dashboard!$B$2)
    )
)</f>
        <v>0</v>
      </c>
      <c r="F13" s="4">
        <f>IF(TopHitters[[#This Row],[Player Name]]=0,0,TopHitters[[#This Row],[OBP]]+TopHitters[[#This Row],[SLG]])</f>
        <v>0</v>
      </c>
      <c r="G13">
        <f>IF(
    Dashboard!$B$3,
    SUMIFS(Table1[TB], Table1[Player], A13, Table1[Team], Dashboard!$B$2, Table1[Last5_Flag], 1),
    SUMIFS(Table1[TB], Table1[Player], A13, Table1[Team], Dashboard!$B$2)
)</f>
        <v>0</v>
      </c>
      <c r="H13">
        <f>IF(
    Dashboard!$B$3,
    SUMIFS(Table1[SB], Table1[Player], A13, Table1[Team], Dashboard!$B$2, Table1[Last5_Flag], 1),
    SUMIFS(Table1[SB], Table1[Player], A13, Table1[Team], Dashboard!$B$2)
)</f>
        <v>0</v>
      </c>
      <c r="I13" s="2">
        <f>IF(
    Dashboard!$B$3,
    IF(
        SUMIFS(Table1[AB], Table1[Player], A13, Table1[Team], Dashboard!$B$2, Table1[Last5_Flag], 1)
        + SUMIFS(Table1[BB], Table1[Player], A13, Table1[Team], Dashboard!$B$2, Table1[Last5_Flag], 1) = 0,
        0,
        SUMIFS(Table1[H], Table1[Player], A13, Table1[Team], Dashboard!$B$2, Table1[Last5_Flag], 1)
        * SUMIFS(Table1[TB], Table1[Player], A13, Table1[Team], Dashboard!$B$2, Table1[Last5_Flag], 1)
        / (
            SUMIFS(Table1[AB], Table1[Player], A13, Table1[Team], Dashboard!$B$2, Table1[Last5_Flag], 1)
            + SUMIFS(Table1[BB], Table1[Player], A13, Table1[Team], Dashboard!$B$2, Table1[Last5_Flag], 1)
        )
    ),
    IF(
        SUMIFS(Table1[AB], Table1[Player], A13, Table1[Team], Dashboard!$B$2)
        + SUMIFS(Table1[BB], Table1[Player], A13, Table1[Team], Dashboard!$B$2) = 0,
        0,
        SUMIFS(Table1[H], Table1[Player], A13, Table1[Team], Dashboard!$B$2)
        * SUMIFS(Table1[TB], Table1[Player], A13, Table1[Team], Dashboard!$B$2)
        / (
            SUMIFS(Table1[AB], Table1[Player], A13, Table1[Team], Dashboard!$B$2)
            + SUMIFS(Table1[BB], Table1[Player], A13, Table1[Team], Dashboard!$B$2)
        )
    )
)</f>
        <v>0</v>
      </c>
    </row>
    <row r="14" spans="1:9" x14ac:dyDescent="0.2">
      <c r="A14" t="str">
        <v>A.Nordling</v>
      </c>
      <c r="B14" t="str" cm="1">
        <f t="array" ref="B14">INDEX(_xlfn.ANCHORARRAY($A$2), ROW( )-ROW(TopHitters[#Headers]))</f>
        <v>A.Nordling</v>
      </c>
      <c r="C14" s="4">
        <f>IF(
    Dashboard!$B$3,
    IF(
        SUMIFS(Table1[AB], Table1[Player], A14, Table1[Team], Dashboard!$B$2, Table1[Last5_Flag], 1)=0,
        0,
        SUMIFS(Table1[H], Table1[Player], A14, Table1[Team], Dashboard!$B$2, Table1[Last5_Flag], 1) /
        SUMIFS(Table1[AB], Table1[Player], A14, Table1[Team], Dashboard!$B$2, Table1[Last5_Flag], 1)
    ),
    IF(
        SUMIFS(Table1[AB], Table1[Player], A14, Table1[Team], Dashboard!$B$2)=0,
        0,
        SUMIFS(Table1[H], Table1[Player], A14, Table1[Team], Dashboard!$B$2) /
        SUMIFS(Table1[AB], Table1[Player], A14, Table1[Team], Dashboard!$B$2)
    )
)</f>
        <v>0</v>
      </c>
      <c r="D14" s="4">
        <f>IF(
    Dashboard!$B$3,
    IF(
        SUMIFS(Table1[AB], Table1[Player], A14, Table1[Team], Dashboard!$B$2, Table1[Last5_Flag], 1)
      + SUMIFS(Table1[BB], Table1[Player], A14, Table1[Team], Dashboard!$B$2, Table1[Last5_Flag], 1)
      + SUMIFS(Table1[SF], Table1[Player], A14, Table1[Team], Dashboard!$B$2, Table1[Last5_Flag], 1)=0,
        0,
        (SUMIFS(Table1[H], Table1[Player], A14, Table1[Team], Dashboard!$B$2, Table1[Last5_Flag], 1)
       + SUMIFS(Table1[BB], Table1[Player], A14, Table1[Team], Dashboard!$B$2, Table1[Last5_Flag], 1)) /
        (SUMIFS(Table1[AB], Table1[Player], A14, Table1[Team], Dashboard!$B$2, Table1[Last5_Flag], 1)
       + SUMIFS(Table1[BB], Table1[Player], A14, Table1[Team], Dashboard!$B$2, Table1[Last5_Flag], 1)
       + SUMIFS(Table1[SF], Table1[Player], A14, Table1[Team], Dashboard!$B$2, Table1[Last5_Flag], 1))
    ),
    IF(
        SUMIFS(Table1[AB], Table1[Player], A14, Table1[Team], Dashboard!$B$2)
      + SUMIFS(Table1[BB], Table1[Player], A14, Table1[Team], Dashboard!$B$2)
      + SUMIFS(Table1[SF], Table1[Player], A14, Table1[Team], Dashboard!$B$2)=0,
        0,
        (SUMIFS(Table1[H], Table1[Player], A14, Table1[Team], Dashboard!$B$2)
       + SUMIFS(Table1[BB], Table1[Player], A14, Table1[Team], Dashboard!$B$2)) /
        (SUMIFS(Table1[AB], Table1[Player], A14, Table1[Team], Dashboard!$B$2)
       + SUMIFS(Table1[BB], Table1[Player], A14, Table1[Team], Dashboard!$B$2)
       + SUMIFS(Table1[SF], Table1[Player], A14, Table1[Team], Dashboard!$B$2))
    )
)</f>
        <v>0</v>
      </c>
      <c r="E14" s="4">
        <f>IF(
    Dashboard!$B$3,
    IF(
        SUMIFS(Table1[AB], Table1[Player], A14, Table1[Team], Dashboard!$B$2, Table1[Last5_Flag], 1)=0,
        0,
        SUMIFS(Table1[TB], Table1[Player], A14, Table1[Team], Dashboard!$B$2, Table1[Last5_Flag], 1) /
        SUMIFS(Table1[AB], Table1[Player], A14, Table1[Team], Dashboard!$B$2, Table1[Last5_Flag], 1)
    ),
    IF(
        SUMIFS(Table1[AB], Table1[Player], A14, Table1[Team], Dashboard!$B$2)=0,
        0,
        SUMIFS(Table1[TB], Table1[Player], A14, Table1[Team], Dashboard!$B$2) /
        SUMIFS(Table1[AB], Table1[Player], A14, Table1[Team], Dashboard!$B$2)
    )
)</f>
        <v>0</v>
      </c>
      <c r="F14" s="4">
        <f>IF(TopHitters[[#This Row],[Player Name]]=0,0,TopHitters[[#This Row],[OBP]]+TopHitters[[#This Row],[SLG]])</f>
        <v>0</v>
      </c>
      <c r="G14">
        <f>IF(
    Dashboard!$B$3,
    SUMIFS(Table1[TB], Table1[Player], A14, Table1[Team], Dashboard!$B$2, Table1[Last5_Flag], 1),
    SUMIFS(Table1[TB], Table1[Player], A14, Table1[Team], Dashboard!$B$2)
)</f>
        <v>0</v>
      </c>
      <c r="H14">
        <f>IF(
    Dashboard!$B$3,
    SUMIFS(Table1[SB], Table1[Player], A14, Table1[Team], Dashboard!$B$2, Table1[Last5_Flag], 1),
    SUMIFS(Table1[SB], Table1[Player], A14, Table1[Team], Dashboard!$B$2)
)</f>
        <v>0</v>
      </c>
      <c r="I14" s="2">
        <f>IF(
    Dashboard!$B$3,
    IF(
        SUMIFS(Table1[AB], Table1[Player], A14, Table1[Team], Dashboard!$B$2, Table1[Last5_Flag], 1)
        + SUMIFS(Table1[BB], Table1[Player], A14, Table1[Team], Dashboard!$B$2, Table1[Last5_Flag], 1) = 0,
        0,
        SUMIFS(Table1[H], Table1[Player], A14, Table1[Team], Dashboard!$B$2, Table1[Last5_Flag], 1)
        * SUMIFS(Table1[TB], Table1[Player], A14, Table1[Team], Dashboard!$B$2, Table1[Last5_Flag], 1)
        / (
            SUMIFS(Table1[AB], Table1[Player], A14, Table1[Team], Dashboard!$B$2, Table1[Last5_Flag], 1)
            + SUMIFS(Table1[BB], Table1[Player], A14, Table1[Team], Dashboard!$B$2, Table1[Last5_Flag], 1)
        )
    ),
    IF(
        SUMIFS(Table1[AB], Table1[Player], A14, Table1[Team], Dashboard!$B$2)
        + SUMIFS(Table1[BB], Table1[Player], A14, Table1[Team], Dashboard!$B$2) = 0,
        0,
        SUMIFS(Table1[H], Table1[Player], A14, Table1[Team], Dashboard!$B$2)
        * SUMIFS(Table1[TB], Table1[Player], A14, Table1[Team], Dashboard!$B$2)
        / (
            SUMIFS(Table1[AB], Table1[Player], A14, Table1[Team], Dashboard!$B$2)
            + SUMIFS(Table1[BB], Table1[Player], A14, Table1[Team], Dashboard!$B$2)
        )
    )
)</f>
        <v>0</v>
      </c>
    </row>
    <row r="15" spans="1:9" x14ac:dyDescent="0.2">
      <c r="A15" t="str">
        <v>L.Alsop</v>
      </c>
      <c r="B15" t="str" cm="1">
        <f t="array" ref="B15">INDEX(_xlfn.ANCHORARRAY($A$2), ROW( )-ROW(TopHitters[#Headers]))</f>
        <v>L.Alsop</v>
      </c>
      <c r="C15" s="4">
        <f>IF(
    Dashboard!$B$3,
    IF(
        SUMIFS(Table1[AB], Table1[Player], A15, Table1[Team], Dashboard!$B$2, Table1[Last5_Flag], 1)=0,
        0,
        SUMIFS(Table1[H], Table1[Player], A15, Table1[Team], Dashboard!$B$2, Table1[Last5_Flag], 1) /
        SUMIFS(Table1[AB], Table1[Player], A15, Table1[Team], Dashboard!$B$2, Table1[Last5_Flag], 1)
    ),
    IF(
        SUMIFS(Table1[AB], Table1[Player], A15, Table1[Team], Dashboard!$B$2)=0,
        0,
        SUMIFS(Table1[H], Table1[Player], A15, Table1[Team], Dashboard!$B$2) /
        SUMIFS(Table1[AB], Table1[Player], A15, Table1[Team], Dashboard!$B$2)
    )
)</f>
        <v>0</v>
      </c>
      <c r="D15" s="4">
        <f>IF(
    Dashboard!$B$3,
    IF(
        SUMIFS(Table1[AB], Table1[Player], A15, Table1[Team], Dashboard!$B$2, Table1[Last5_Flag], 1)
      + SUMIFS(Table1[BB], Table1[Player], A15, Table1[Team], Dashboard!$B$2, Table1[Last5_Flag], 1)
      + SUMIFS(Table1[SF], Table1[Player], A15, Table1[Team], Dashboard!$B$2, Table1[Last5_Flag], 1)=0,
        0,
        (SUMIFS(Table1[H], Table1[Player], A15, Table1[Team], Dashboard!$B$2, Table1[Last5_Flag], 1)
       + SUMIFS(Table1[BB], Table1[Player], A15, Table1[Team], Dashboard!$B$2, Table1[Last5_Flag], 1)) /
        (SUMIFS(Table1[AB], Table1[Player], A15, Table1[Team], Dashboard!$B$2, Table1[Last5_Flag], 1)
       + SUMIFS(Table1[BB], Table1[Player], A15, Table1[Team], Dashboard!$B$2, Table1[Last5_Flag], 1)
       + SUMIFS(Table1[SF], Table1[Player], A15, Table1[Team], Dashboard!$B$2, Table1[Last5_Flag], 1))
    ),
    IF(
        SUMIFS(Table1[AB], Table1[Player], A15, Table1[Team], Dashboard!$B$2)
      + SUMIFS(Table1[BB], Table1[Player], A15, Table1[Team], Dashboard!$B$2)
      + SUMIFS(Table1[SF], Table1[Player], A15, Table1[Team], Dashboard!$B$2)=0,
        0,
        (SUMIFS(Table1[H], Table1[Player], A15, Table1[Team], Dashboard!$B$2)
       + SUMIFS(Table1[BB], Table1[Player], A15, Table1[Team], Dashboard!$B$2)) /
        (SUMIFS(Table1[AB], Table1[Player], A15, Table1[Team], Dashboard!$B$2)
       + SUMIFS(Table1[BB], Table1[Player], A15, Table1[Team], Dashboard!$B$2)
       + SUMIFS(Table1[SF], Table1[Player], A15, Table1[Team], Dashboard!$B$2))
    )
)</f>
        <v>0</v>
      </c>
      <c r="E15" s="4">
        <f>IF(
    Dashboard!$B$3,
    IF(
        SUMIFS(Table1[AB], Table1[Player], A15, Table1[Team], Dashboard!$B$2, Table1[Last5_Flag], 1)=0,
        0,
        SUMIFS(Table1[TB], Table1[Player], A15, Table1[Team], Dashboard!$B$2, Table1[Last5_Flag], 1) /
        SUMIFS(Table1[AB], Table1[Player], A15, Table1[Team], Dashboard!$B$2, Table1[Last5_Flag], 1)
    ),
    IF(
        SUMIFS(Table1[AB], Table1[Player], A15, Table1[Team], Dashboard!$B$2)=0,
        0,
        SUMIFS(Table1[TB], Table1[Player], A15, Table1[Team], Dashboard!$B$2) /
        SUMIFS(Table1[AB], Table1[Player], A15, Table1[Team], Dashboard!$B$2)
    )
)</f>
        <v>0</v>
      </c>
      <c r="F15" s="4">
        <f>IF(TopHitters[[#This Row],[Player Name]]=0,0,TopHitters[[#This Row],[OBP]]+TopHitters[[#This Row],[SLG]])</f>
        <v>0</v>
      </c>
      <c r="G15">
        <f>IF(
    Dashboard!$B$3,
    SUMIFS(Table1[TB], Table1[Player], A15, Table1[Team], Dashboard!$B$2, Table1[Last5_Flag], 1),
    SUMIFS(Table1[TB], Table1[Player], A15, Table1[Team], Dashboard!$B$2)
)</f>
        <v>0</v>
      </c>
      <c r="H15">
        <f>IF(
    Dashboard!$B$3,
    SUMIFS(Table1[SB], Table1[Player], A15, Table1[Team], Dashboard!$B$2, Table1[Last5_Flag], 1),
    SUMIFS(Table1[SB], Table1[Player], A15, Table1[Team], Dashboard!$B$2)
)</f>
        <v>0</v>
      </c>
      <c r="I15" s="2">
        <f>IF(
    Dashboard!$B$3,
    IF(
        SUMIFS(Table1[AB], Table1[Player], A15, Table1[Team], Dashboard!$B$2, Table1[Last5_Flag], 1)
        + SUMIFS(Table1[BB], Table1[Player], A15, Table1[Team], Dashboard!$B$2, Table1[Last5_Flag], 1) = 0,
        0,
        SUMIFS(Table1[H], Table1[Player], A15, Table1[Team], Dashboard!$B$2, Table1[Last5_Flag], 1)
        * SUMIFS(Table1[TB], Table1[Player], A15, Table1[Team], Dashboard!$B$2, Table1[Last5_Flag], 1)
        / (
            SUMIFS(Table1[AB], Table1[Player], A15, Table1[Team], Dashboard!$B$2, Table1[Last5_Flag], 1)
            + SUMIFS(Table1[BB], Table1[Player], A15, Table1[Team], Dashboard!$B$2, Table1[Last5_Flag], 1)
        )
    ),
    IF(
        SUMIFS(Table1[AB], Table1[Player], A15, Table1[Team], Dashboard!$B$2)
        + SUMIFS(Table1[BB], Table1[Player], A15, Table1[Team], Dashboard!$B$2) = 0,
        0,
        SUMIFS(Table1[H], Table1[Player], A15, Table1[Team], Dashboard!$B$2)
        * SUMIFS(Table1[TB], Table1[Player], A15, Table1[Team], Dashboard!$B$2)
        / (
            SUMIFS(Table1[AB], Table1[Player], A15, Table1[Team], Dashboard!$B$2)
            + SUMIFS(Table1[BB], Table1[Player], A15, Table1[Team], Dashboard!$B$2)
        )
    )
)</f>
        <v>0</v>
      </c>
    </row>
    <row r="16" spans="1:9" x14ac:dyDescent="0.2">
      <c r="A16" t="str">
        <v>A.Keilholz</v>
      </c>
      <c r="B16" t="str" cm="1">
        <f t="array" ref="B16">INDEX(_xlfn.ANCHORARRAY($A$2), ROW( )-ROW(TopHitters[#Headers]))</f>
        <v>A.Keilholz</v>
      </c>
      <c r="C16" s="4">
        <f>IF(
    Dashboard!$B$3,
    IF(
        SUMIFS(Table1[AB], Table1[Player], A16, Table1[Team], Dashboard!$B$2, Table1[Last5_Flag], 1)=0,
        0,
        SUMIFS(Table1[H], Table1[Player], A16, Table1[Team], Dashboard!$B$2, Table1[Last5_Flag], 1) /
        SUMIFS(Table1[AB], Table1[Player], A16, Table1[Team], Dashboard!$B$2, Table1[Last5_Flag], 1)
    ),
    IF(
        SUMIFS(Table1[AB], Table1[Player], A16, Table1[Team], Dashboard!$B$2)=0,
        0,
        SUMIFS(Table1[H], Table1[Player], A16, Table1[Team], Dashboard!$B$2) /
        SUMIFS(Table1[AB], Table1[Player], A16, Table1[Team], Dashboard!$B$2)
    )
)</f>
        <v>0.23076923076923078</v>
      </c>
      <c r="D16" s="4">
        <f>IF(
    Dashboard!$B$3,
    IF(
        SUMIFS(Table1[AB], Table1[Player], A16, Table1[Team], Dashboard!$B$2, Table1[Last5_Flag], 1)
      + SUMIFS(Table1[BB], Table1[Player], A16, Table1[Team], Dashboard!$B$2, Table1[Last5_Flag], 1)
      + SUMIFS(Table1[SF], Table1[Player], A16, Table1[Team], Dashboard!$B$2, Table1[Last5_Flag], 1)=0,
        0,
        (SUMIFS(Table1[H], Table1[Player], A16, Table1[Team], Dashboard!$B$2, Table1[Last5_Flag], 1)
       + SUMIFS(Table1[BB], Table1[Player], A16, Table1[Team], Dashboard!$B$2, Table1[Last5_Flag], 1)) /
        (SUMIFS(Table1[AB], Table1[Player], A16, Table1[Team], Dashboard!$B$2, Table1[Last5_Flag], 1)
       + SUMIFS(Table1[BB], Table1[Player], A16, Table1[Team], Dashboard!$B$2, Table1[Last5_Flag], 1)
       + SUMIFS(Table1[SF], Table1[Player], A16, Table1[Team], Dashboard!$B$2, Table1[Last5_Flag], 1))
    ),
    IF(
        SUMIFS(Table1[AB], Table1[Player], A16, Table1[Team], Dashboard!$B$2)
      + SUMIFS(Table1[BB], Table1[Player], A16, Table1[Team], Dashboard!$B$2)
      + SUMIFS(Table1[SF], Table1[Player], A16, Table1[Team], Dashboard!$B$2)=0,
        0,
        (SUMIFS(Table1[H], Table1[Player], A16, Table1[Team], Dashboard!$B$2)
       + SUMIFS(Table1[BB], Table1[Player], A16, Table1[Team], Dashboard!$B$2)) /
        (SUMIFS(Table1[AB], Table1[Player], A16, Table1[Team], Dashboard!$B$2)
       + SUMIFS(Table1[BB], Table1[Player], A16, Table1[Team], Dashboard!$B$2)
       + SUMIFS(Table1[SF], Table1[Player], A16, Table1[Team], Dashboard!$B$2))
    )
)</f>
        <v>0.2857142857142857</v>
      </c>
      <c r="E16" s="4">
        <f>IF(
    Dashboard!$B$3,
    IF(
        SUMIFS(Table1[AB], Table1[Player], A16, Table1[Team], Dashboard!$B$2, Table1[Last5_Flag], 1)=0,
        0,
        SUMIFS(Table1[TB], Table1[Player], A16, Table1[Team], Dashboard!$B$2, Table1[Last5_Flag], 1) /
        SUMIFS(Table1[AB], Table1[Player], A16, Table1[Team], Dashboard!$B$2, Table1[Last5_Flag], 1)
    ),
    IF(
        SUMIFS(Table1[AB], Table1[Player], A16, Table1[Team], Dashboard!$B$2)=0,
        0,
        SUMIFS(Table1[TB], Table1[Player], A16, Table1[Team], Dashboard!$B$2) /
        SUMIFS(Table1[AB], Table1[Player], A16, Table1[Team], Dashboard!$B$2)
    )
)</f>
        <v>0.53846153846153844</v>
      </c>
      <c r="F16" s="4">
        <f>IF(TopHitters[[#This Row],[Player Name]]=0,0,TopHitters[[#This Row],[OBP]]+TopHitters[[#This Row],[SLG]])</f>
        <v>0.82417582417582413</v>
      </c>
      <c r="G16">
        <f>IF(
    Dashboard!$B$3,
    SUMIFS(Table1[TB], Table1[Player], A16, Table1[Team], Dashboard!$B$2, Table1[Last5_Flag], 1),
    SUMIFS(Table1[TB], Table1[Player], A16, Table1[Team], Dashboard!$B$2)
)</f>
        <v>7</v>
      </c>
      <c r="H16">
        <f>IF(
    Dashboard!$B$3,
    SUMIFS(Table1[SB], Table1[Player], A16, Table1[Team], Dashboard!$B$2, Table1[Last5_Flag], 1),
    SUMIFS(Table1[SB], Table1[Player], A16, Table1[Team], Dashboard!$B$2)
)</f>
        <v>0</v>
      </c>
      <c r="I16" s="2">
        <f>IF(
    Dashboard!$B$3,
    IF(
        SUMIFS(Table1[AB], Table1[Player], A16, Table1[Team], Dashboard!$B$2, Table1[Last5_Flag], 1)
        + SUMIFS(Table1[BB], Table1[Player], A16, Table1[Team], Dashboard!$B$2, Table1[Last5_Flag], 1) = 0,
        0,
        SUMIFS(Table1[H], Table1[Player], A16, Table1[Team], Dashboard!$B$2, Table1[Last5_Flag], 1)
        * SUMIFS(Table1[TB], Table1[Player], A16, Table1[Team], Dashboard!$B$2, Table1[Last5_Flag], 1)
        / (
            SUMIFS(Table1[AB], Table1[Player], A16, Table1[Team], Dashboard!$B$2, Table1[Last5_Flag], 1)
            + SUMIFS(Table1[BB], Table1[Player], A16, Table1[Team], Dashboard!$B$2, Table1[Last5_Flag], 1)
        )
    ),
    IF(
        SUMIFS(Table1[AB], Table1[Player], A16, Table1[Team], Dashboard!$B$2)
        + SUMIFS(Table1[BB], Table1[Player], A16, Table1[Team], Dashboard!$B$2) = 0,
        0,
        SUMIFS(Table1[H], Table1[Player], A16, Table1[Team], Dashboard!$B$2)
        * SUMIFS(Table1[TB], Table1[Player], A16, Table1[Team], Dashboard!$B$2)
        / (
            SUMIFS(Table1[AB], Table1[Player], A16, Table1[Team], Dashboard!$B$2)
            + SUMIFS(Table1[BB], Table1[Player], A16, Table1[Team], Dashboard!$B$2)
        )
    )
)</f>
        <v>1.5</v>
      </c>
    </row>
    <row r="17" spans="1:9" x14ac:dyDescent="0.2">
      <c r="A17" t="str">
        <v>D.Haller</v>
      </c>
      <c r="B17" t="str" cm="1">
        <f t="array" ref="B17">INDEX(_xlfn.ANCHORARRAY($A$2), ROW( )-ROW(TopHitters[#Headers]))</f>
        <v>D.Haller</v>
      </c>
      <c r="C17" s="4">
        <f>IF(
    Dashboard!$B$3,
    IF(
        SUMIFS(Table1[AB], Table1[Player], A17, Table1[Team], Dashboard!$B$2, Table1[Last5_Flag], 1)=0,
        0,
        SUMIFS(Table1[H], Table1[Player], A17, Table1[Team], Dashboard!$B$2, Table1[Last5_Flag], 1) /
        SUMIFS(Table1[AB], Table1[Player], A17, Table1[Team], Dashboard!$B$2, Table1[Last5_Flag], 1)
    ),
    IF(
        SUMIFS(Table1[AB], Table1[Player], A17, Table1[Team], Dashboard!$B$2)=0,
        0,
        SUMIFS(Table1[H], Table1[Player], A17, Table1[Team], Dashboard!$B$2) /
        SUMIFS(Table1[AB], Table1[Player], A17, Table1[Team], Dashboard!$B$2)
    )
)</f>
        <v>0</v>
      </c>
      <c r="D17" s="4">
        <f>IF(
    Dashboard!$B$3,
    IF(
        SUMIFS(Table1[AB], Table1[Player], A17, Table1[Team], Dashboard!$B$2, Table1[Last5_Flag], 1)
      + SUMIFS(Table1[BB], Table1[Player], A17, Table1[Team], Dashboard!$B$2, Table1[Last5_Flag], 1)
      + SUMIFS(Table1[SF], Table1[Player], A17, Table1[Team], Dashboard!$B$2, Table1[Last5_Flag], 1)=0,
        0,
        (SUMIFS(Table1[H], Table1[Player], A17, Table1[Team], Dashboard!$B$2, Table1[Last5_Flag], 1)
       + SUMIFS(Table1[BB], Table1[Player], A17, Table1[Team], Dashboard!$B$2, Table1[Last5_Flag], 1)) /
        (SUMIFS(Table1[AB], Table1[Player], A17, Table1[Team], Dashboard!$B$2, Table1[Last5_Flag], 1)
       + SUMIFS(Table1[BB], Table1[Player], A17, Table1[Team], Dashboard!$B$2, Table1[Last5_Flag], 1)
       + SUMIFS(Table1[SF], Table1[Player], A17, Table1[Team], Dashboard!$B$2, Table1[Last5_Flag], 1))
    ),
    IF(
        SUMIFS(Table1[AB], Table1[Player], A17, Table1[Team], Dashboard!$B$2)
      + SUMIFS(Table1[BB], Table1[Player], A17, Table1[Team], Dashboard!$B$2)
      + SUMIFS(Table1[SF], Table1[Player], A17, Table1[Team], Dashboard!$B$2)=0,
        0,
        (SUMIFS(Table1[H], Table1[Player], A17, Table1[Team], Dashboard!$B$2)
       + SUMIFS(Table1[BB], Table1[Player], A17, Table1[Team], Dashboard!$B$2)) /
        (SUMIFS(Table1[AB], Table1[Player], A17, Table1[Team], Dashboard!$B$2)
       + SUMIFS(Table1[BB], Table1[Player], A17, Table1[Team], Dashboard!$B$2)
       + SUMIFS(Table1[SF], Table1[Player], A17, Table1[Team], Dashboard!$B$2))
    )
)</f>
        <v>0</v>
      </c>
      <c r="E17" s="4">
        <f>IF(
    Dashboard!$B$3,
    IF(
        SUMIFS(Table1[AB], Table1[Player], A17, Table1[Team], Dashboard!$B$2, Table1[Last5_Flag], 1)=0,
        0,
        SUMIFS(Table1[TB], Table1[Player], A17, Table1[Team], Dashboard!$B$2, Table1[Last5_Flag], 1) /
        SUMIFS(Table1[AB], Table1[Player], A17, Table1[Team], Dashboard!$B$2, Table1[Last5_Flag], 1)
    ),
    IF(
        SUMIFS(Table1[AB], Table1[Player], A17, Table1[Team], Dashboard!$B$2)=0,
        0,
        SUMIFS(Table1[TB], Table1[Player], A17, Table1[Team], Dashboard!$B$2) /
        SUMIFS(Table1[AB], Table1[Player], A17, Table1[Team], Dashboard!$B$2)
    )
)</f>
        <v>0</v>
      </c>
      <c r="F17" s="4">
        <f>IF(TopHitters[[#This Row],[Player Name]]=0,0,TopHitters[[#This Row],[OBP]]+TopHitters[[#This Row],[SLG]])</f>
        <v>0</v>
      </c>
      <c r="G17">
        <f>IF(
    Dashboard!$B$3,
    SUMIFS(Table1[TB], Table1[Player], A17, Table1[Team], Dashboard!$B$2, Table1[Last5_Flag], 1),
    SUMIFS(Table1[TB], Table1[Player], A17, Table1[Team], Dashboard!$B$2)
)</f>
        <v>0</v>
      </c>
      <c r="H17">
        <f>IF(
    Dashboard!$B$3,
    SUMIFS(Table1[SB], Table1[Player], A17, Table1[Team], Dashboard!$B$2, Table1[Last5_Flag], 1),
    SUMIFS(Table1[SB], Table1[Player], A17, Table1[Team], Dashboard!$B$2)
)</f>
        <v>0</v>
      </c>
      <c r="I17" s="2">
        <f>IF(
    Dashboard!$B$3,
    IF(
        SUMIFS(Table1[AB], Table1[Player], A17, Table1[Team], Dashboard!$B$2, Table1[Last5_Flag], 1)
        + SUMIFS(Table1[BB], Table1[Player], A17, Table1[Team], Dashboard!$B$2, Table1[Last5_Flag], 1) = 0,
        0,
        SUMIFS(Table1[H], Table1[Player], A17, Table1[Team], Dashboard!$B$2, Table1[Last5_Flag], 1)
        * SUMIFS(Table1[TB], Table1[Player], A17, Table1[Team], Dashboard!$B$2, Table1[Last5_Flag], 1)
        / (
            SUMIFS(Table1[AB], Table1[Player], A17, Table1[Team], Dashboard!$B$2, Table1[Last5_Flag], 1)
            + SUMIFS(Table1[BB], Table1[Player], A17, Table1[Team], Dashboard!$B$2, Table1[Last5_Flag], 1)
        )
    ),
    IF(
        SUMIFS(Table1[AB], Table1[Player], A17, Table1[Team], Dashboard!$B$2)
        + SUMIFS(Table1[BB], Table1[Player], A17, Table1[Team], Dashboard!$B$2) = 0,
        0,
        SUMIFS(Table1[H], Table1[Player], A17, Table1[Team], Dashboard!$B$2)
        * SUMIFS(Table1[TB], Table1[Player], A17, Table1[Team], Dashboard!$B$2)
        / (
            SUMIFS(Table1[AB], Table1[Player], A17, Table1[Team], Dashboard!$B$2)
            + SUMIFS(Table1[BB], Table1[Player], A17, Table1[Team], Dashboard!$B$2)
        )
    )
)</f>
        <v>0</v>
      </c>
    </row>
    <row r="18" spans="1:9" x14ac:dyDescent="0.2">
      <c r="A18" t="str">
        <v>C.Morey</v>
      </c>
      <c r="B18" t="str" cm="1">
        <f t="array" ref="B18">INDEX(_xlfn.ANCHORARRAY($A$2), ROW( )-ROW(TopHitters[#Headers]))</f>
        <v>C.Morey</v>
      </c>
      <c r="C18" s="4">
        <f>IF(
    Dashboard!$B$3,
    IF(
        SUMIFS(Table1[AB], Table1[Player], A18, Table1[Team], Dashboard!$B$2, Table1[Last5_Flag], 1)=0,
        0,
        SUMIFS(Table1[H], Table1[Player], A18, Table1[Team], Dashboard!$B$2, Table1[Last5_Flag], 1) /
        SUMIFS(Table1[AB], Table1[Player], A18, Table1[Team], Dashboard!$B$2, Table1[Last5_Flag], 1)
    ),
    IF(
        SUMIFS(Table1[AB], Table1[Player], A18, Table1[Team], Dashboard!$B$2)=0,
        0,
        SUMIFS(Table1[H], Table1[Player], A18, Table1[Team], Dashboard!$B$2) /
        SUMIFS(Table1[AB], Table1[Player], A18, Table1[Team], Dashboard!$B$2)
    )
)</f>
        <v>0</v>
      </c>
      <c r="D18" s="4">
        <f>IF(
    Dashboard!$B$3,
    IF(
        SUMIFS(Table1[AB], Table1[Player], A18, Table1[Team], Dashboard!$B$2, Table1[Last5_Flag], 1)
      + SUMIFS(Table1[BB], Table1[Player], A18, Table1[Team], Dashboard!$B$2, Table1[Last5_Flag], 1)
      + SUMIFS(Table1[SF], Table1[Player], A18, Table1[Team], Dashboard!$B$2, Table1[Last5_Flag], 1)=0,
        0,
        (SUMIFS(Table1[H], Table1[Player], A18, Table1[Team], Dashboard!$B$2, Table1[Last5_Flag], 1)
       + SUMIFS(Table1[BB], Table1[Player], A18, Table1[Team], Dashboard!$B$2, Table1[Last5_Flag], 1)) /
        (SUMIFS(Table1[AB], Table1[Player], A18, Table1[Team], Dashboard!$B$2, Table1[Last5_Flag], 1)
       + SUMIFS(Table1[BB], Table1[Player], A18, Table1[Team], Dashboard!$B$2, Table1[Last5_Flag], 1)
       + SUMIFS(Table1[SF], Table1[Player], A18, Table1[Team], Dashboard!$B$2, Table1[Last5_Flag], 1))
    ),
    IF(
        SUMIFS(Table1[AB], Table1[Player], A18, Table1[Team], Dashboard!$B$2)
      + SUMIFS(Table1[BB], Table1[Player], A18, Table1[Team], Dashboard!$B$2)
      + SUMIFS(Table1[SF], Table1[Player], A18, Table1[Team], Dashboard!$B$2)=0,
        0,
        (SUMIFS(Table1[H], Table1[Player], A18, Table1[Team], Dashboard!$B$2)
       + SUMIFS(Table1[BB], Table1[Player], A18, Table1[Team], Dashboard!$B$2)) /
        (SUMIFS(Table1[AB], Table1[Player], A18, Table1[Team], Dashboard!$B$2)
       + SUMIFS(Table1[BB], Table1[Player], A18, Table1[Team], Dashboard!$B$2)
       + SUMIFS(Table1[SF], Table1[Player], A18, Table1[Team], Dashboard!$B$2))
    )
)</f>
        <v>0</v>
      </c>
      <c r="E18" s="4">
        <f>IF(
    Dashboard!$B$3,
    IF(
        SUMIFS(Table1[AB], Table1[Player], A18, Table1[Team], Dashboard!$B$2, Table1[Last5_Flag], 1)=0,
        0,
        SUMIFS(Table1[TB], Table1[Player], A18, Table1[Team], Dashboard!$B$2, Table1[Last5_Flag], 1) /
        SUMIFS(Table1[AB], Table1[Player], A18, Table1[Team], Dashboard!$B$2, Table1[Last5_Flag], 1)
    ),
    IF(
        SUMIFS(Table1[AB], Table1[Player], A18, Table1[Team], Dashboard!$B$2)=0,
        0,
        SUMIFS(Table1[TB], Table1[Player], A18, Table1[Team], Dashboard!$B$2) /
        SUMIFS(Table1[AB], Table1[Player], A18, Table1[Team], Dashboard!$B$2)
    )
)</f>
        <v>0</v>
      </c>
      <c r="F18" s="4">
        <f>IF(TopHitters[[#This Row],[Player Name]]=0,0,TopHitters[[#This Row],[OBP]]+TopHitters[[#This Row],[SLG]])</f>
        <v>0</v>
      </c>
      <c r="G18">
        <f>IF(
    Dashboard!$B$3,
    SUMIFS(Table1[TB], Table1[Player], A18, Table1[Team], Dashboard!$B$2, Table1[Last5_Flag], 1),
    SUMIFS(Table1[TB], Table1[Player], A18, Table1[Team], Dashboard!$B$2)
)</f>
        <v>0</v>
      </c>
      <c r="H18">
        <f>IF(
    Dashboard!$B$3,
    SUMIFS(Table1[SB], Table1[Player], A18, Table1[Team], Dashboard!$B$2, Table1[Last5_Flag], 1),
    SUMIFS(Table1[SB], Table1[Player], A18, Table1[Team], Dashboard!$B$2)
)</f>
        <v>0</v>
      </c>
      <c r="I18" s="2">
        <f>IF(
    Dashboard!$B$3,
    IF(
        SUMIFS(Table1[AB], Table1[Player], A18, Table1[Team], Dashboard!$B$2, Table1[Last5_Flag], 1)
        + SUMIFS(Table1[BB], Table1[Player], A18, Table1[Team], Dashboard!$B$2, Table1[Last5_Flag], 1) = 0,
        0,
        SUMIFS(Table1[H], Table1[Player], A18, Table1[Team], Dashboard!$B$2, Table1[Last5_Flag], 1)
        * SUMIFS(Table1[TB], Table1[Player], A18, Table1[Team], Dashboard!$B$2, Table1[Last5_Flag], 1)
        / (
            SUMIFS(Table1[AB], Table1[Player], A18, Table1[Team], Dashboard!$B$2, Table1[Last5_Flag], 1)
            + SUMIFS(Table1[BB], Table1[Player], A18, Table1[Team], Dashboard!$B$2, Table1[Last5_Flag], 1)
        )
    ),
    IF(
        SUMIFS(Table1[AB], Table1[Player], A18, Table1[Team], Dashboard!$B$2)
        + SUMIFS(Table1[BB], Table1[Player], A18, Table1[Team], Dashboard!$B$2) = 0,
        0,
        SUMIFS(Table1[H], Table1[Player], A18, Table1[Team], Dashboard!$B$2)
        * SUMIFS(Table1[TB], Table1[Player], A18, Table1[Team], Dashboard!$B$2)
        / (
            SUMIFS(Table1[AB], Table1[Player], A18, Table1[Team], Dashboard!$B$2)
            + SUMIFS(Table1[BB], Table1[Player], A18, Table1[Team], Dashboard!$B$2)
        )
    )
)</f>
        <v>0</v>
      </c>
    </row>
    <row r="19" spans="1:9" x14ac:dyDescent="0.2">
      <c r="A19" t="str">
        <v>G.Ramm</v>
      </c>
      <c r="B19" t="str" cm="1">
        <f t="array" ref="B19">INDEX(_xlfn.ANCHORARRAY($A$2), ROW( )-ROW(TopHitters[#Headers]))</f>
        <v>G.Ramm</v>
      </c>
      <c r="C19" s="4">
        <f>IF(
    Dashboard!$B$3,
    IF(
        SUMIFS(Table1[AB], Table1[Player], A19, Table1[Team], Dashboard!$B$2, Table1[Last5_Flag], 1)=0,
        0,
        SUMIFS(Table1[H], Table1[Player], A19, Table1[Team], Dashboard!$B$2, Table1[Last5_Flag], 1) /
        SUMIFS(Table1[AB], Table1[Player], A19, Table1[Team], Dashboard!$B$2, Table1[Last5_Flag], 1)
    ),
    IF(
        SUMIFS(Table1[AB], Table1[Player], A19, Table1[Team], Dashboard!$B$2)=0,
        0,
        SUMIFS(Table1[H], Table1[Player], A19, Table1[Team], Dashboard!$B$2) /
        SUMIFS(Table1[AB], Table1[Player], A19, Table1[Team], Dashboard!$B$2)
    )
)</f>
        <v>0</v>
      </c>
      <c r="D19" s="4">
        <f>IF(
    Dashboard!$B$3,
    IF(
        SUMIFS(Table1[AB], Table1[Player], A19, Table1[Team], Dashboard!$B$2, Table1[Last5_Flag], 1)
      + SUMIFS(Table1[BB], Table1[Player], A19, Table1[Team], Dashboard!$B$2, Table1[Last5_Flag], 1)
      + SUMIFS(Table1[SF], Table1[Player], A19, Table1[Team], Dashboard!$B$2, Table1[Last5_Flag], 1)=0,
        0,
        (SUMIFS(Table1[H], Table1[Player], A19, Table1[Team], Dashboard!$B$2, Table1[Last5_Flag], 1)
       + SUMIFS(Table1[BB], Table1[Player], A19, Table1[Team], Dashboard!$B$2, Table1[Last5_Flag], 1)) /
        (SUMIFS(Table1[AB], Table1[Player], A19, Table1[Team], Dashboard!$B$2, Table1[Last5_Flag], 1)
       + SUMIFS(Table1[BB], Table1[Player], A19, Table1[Team], Dashboard!$B$2, Table1[Last5_Flag], 1)
       + SUMIFS(Table1[SF], Table1[Player], A19, Table1[Team], Dashboard!$B$2, Table1[Last5_Flag], 1))
    ),
    IF(
        SUMIFS(Table1[AB], Table1[Player], A19, Table1[Team], Dashboard!$B$2)
      + SUMIFS(Table1[BB], Table1[Player], A19, Table1[Team], Dashboard!$B$2)
      + SUMIFS(Table1[SF], Table1[Player], A19, Table1[Team], Dashboard!$B$2)=0,
        0,
        (SUMIFS(Table1[H], Table1[Player], A19, Table1[Team], Dashboard!$B$2)
       + SUMIFS(Table1[BB], Table1[Player], A19, Table1[Team], Dashboard!$B$2)) /
        (SUMIFS(Table1[AB], Table1[Player], A19, Table1[Team], Dashboard!$B$2)
       + SUMIFS(Table1[BB], Table1[Player], A19, Table1[Team], Dashboard!$B$2)
       + SUMIFS(Table1[SF], Table1[Player], A19, Table1[Team], Dashboard!$B$2))
    )
)</f>
        <v>0</v>
      </c>
      <c r="E19" s="4">
        <f>IF(
    Dashboard!$B$3,
    IF(
        SUMIFS(Table1[AB], Table1[Player], A19, Table1[Team], Dashboard!$B$2, Table1[Last5_Flag], 1)=0,
        0,
        SUMIFS(Table1[TB], Table1[Player], A19, Table1[Team], Dashboard!$B$2, Table1[Last5_Flag], 1) /
        SUMIFS(Table1[AB], Table1[Player], A19, Table1[Team], Dashboard!$B$2, Table1[Last5_Flag], 1)
    ),
    IF(
        SUMIFS(Table1[AB], Table1[Player], A19, Table1[Team], Dashboard!$B$2)=0,
        0,
        SUMIFS(Table1[TB], Table1[Player], A19, Table1[Team], Dashboard!$B$2) /
        SUMIFS(Table1[AB], Table1[Player], A19, Table1[Team], Dashboard!$B$2)
    )
)</f>
        <v>0</v>
      </c>
      <c r="F19" s="4">
        <f>IF(TopHitters[[#This Row],[Player Name]]=0,0,TopHitters[[#This Row],[OBP]]+TopHitters[[#This Row],[SLG]])</f>
        <v>0</v>
      </c>
      <c r="G19">
        <f>IF(
    Dashboard!$B$3,
    SUMIFS(Table1[TB], Table1[Player], A19, Table1[Team], Dashboard!$B$2, Table1[Last5_Flag], 1),
    SUMIFS(Table1[TB], Table1[Player], A19, Table1[Team], Dashboard!$B$2)
)</f>
        <v>0</v>
      </c>
      <c r="H19">
        <f>IF(
    Dashboard!$B$3,
    SUMIFS(Table1[SB], Table1[Player], A19, Table1[Team], Dashboard!$B$2, Table1[Last5_Flag], 1),
    SUMIFS(Table1[SB], Table1[Player], A19, Table1[Team], Dashboard!$B$2)
)</f>
        <v>0</v>
      </c>
      <c r="I19" s="2">
        <f>IF(
    Dashboard!$B$3,
    IF(
        SUMIFS(Table1[AB], Table1[Player], A19, Table1[Team], Dashboard!$B$2, Table1[Last5_Flag], 1)
        + SUMIFS(Table1[BB], Table1[Player], A19, Table1[Team], Dashboard!$B$2, Table1[Last5_Flag], 1) = 0,
        0,
        SUMIFS(Table1[H], Table1[Player], A19, Table1[Team], Dashboard!$B$2, Table1[Last5_Flag], 1)
        * SUMIFS(Table1[TB], Table1[Player], A19, Table1[Team], Dashboard!$B$2, Table1[Last5_Flag], 1)
        / (
            SUMIFS(Table1[AB], Table1[Player], A19, Table1[Team], Dashboard!$B$2, Table1[Last5_Flag], 1)
            + SUMIFS(Table1[BB], Table1[Player], A19, Table1[Team], Dashboard!$B$2, Table1[Last5_Flag], 1)
        )
    ),
    IF(
        SUMIFS(Table1[AB], Table1[Player], A19, Table1[Team], Dashboard!$B$2)
        + SUMIFS(Table1[BB], Table1[Player], A19, Table1[Team], Dashboard!$B$2) = 0,
        0,
        SUMIFS(Table1[H], Table1[Player], A19, Table1[Team], Dashboard!$B$2)
        * SUMIFS(Table1[TB], Table1[Player], A19, Table1[Team], Dashboard!$B$2)
        / (
            SUMIFS(Table1[AB], Table1[Player], A19, Table1[Team], Dashboard!$B$2)
            + SUMIFS(Table1[BB], Table1[Player], A19, Table1[Team], Dashboard!$B$2)
        )
    )
)</f>
        <v>0</v>
      </c>
    </row>
    <row r="20" spans="1:9" x14ac:dyDescent="0.2">
      <c r="A20" t="str">
        <v>T.Bernard</v>
      </c>
      <c r="B20" t="str" cm="1">
        <f t="array" ref="B20">INDEX(_xlfn.ANCHORARRAY($A$2), ROW( )-ROW(TopHitters[#Headers]))</f>
        <v>T.Bernard</v>
      </c>
      <c r="C20" s="4">
        <f>IF(
    Dashboard!$B$3,
    IF(
        SUMIFS(Table1[AB], Table1[Player], A20, Table1[Team], Dashboard!$B$2, Table1[Last5_Flag], 1)=0,
        0,
        SUMIFS(Table1[H], Table1[Player], A20, Table1[Team], Dashboard!$B$2, Table1[Last5_Flag], 1) /
        SUMIFS(Table1[AB], Table1[Player], A20, Table1[Team], Dashboard!$B$2, Table1[Last5_Flag], 1)
    ),
    IF(
        SUMIFS(Table1[AB], Table1[Player], A20, Table1[Team], Dashboard!$B$2)=0,
        0,
        SUMIFS(Table1[H], Table1[Player], A20, Table1[Team], Dashboard!$B$2) /
        SUMIFS(Table1[AB], Table1[Player], A20, Table1[Team], Dashboard!$B$2)
    )
)</f>
        <v>0</v>
      </c>
      <c r="D20" s="4">
        <f>IF(
    Dashboard!$B$3,
    IF(
        SUMIFS(Table1[AB], Table1[Player], A20, Table1[Team], Dashboard!$B$2, Table1[Last5_Flag], 1)
      + SUMIFS(Table1[BB], Table1[Player], A20, Table1[Team], Dashboard!$B$2, Table1[Last5_Flag], 1)
      + SUMIFS(Table1[SF], Table1[Player], A20, Table1[Team], Dashboard!$B$2, Table1[Last5_Flag], 1)=0,
        0,
        (SUMIFS(Table1[H], Table1[Player], A20, Table1[Team], Dashboard!$B$2, Table1[Last5_Flag], 1)
       + SUMIFS(Table1[BB], Table1[Player], A20, Table1[Team], Dashboard!$B$2, Table1[Last5_Flag], 1)) /
        (SUMIFS(Table1[AB], Table1[Player], A20, Table1[Team], Dashboard!$B$2, Table1[Last5_Flag], 1)
       + SUMIFS(Table1[BB], Table1[Player], A20, Table1[Team], Dashboard!$B$2, Table1[Last5_Flag], 1)
       + SUMIFS(Table1[SF], Table1[Player], A20, Table1[Team], Dashboard!$B$2, Table1[Last5_Flag], 1))
    ),
    IF(
        SUMIFS(Table1[AB], Table1[Player], A20, Table1[Team], Dashboard!$B$2)
      + SUMIFS(Table1[BB], Table1[Player], A20, Table1[Team], Dashboard!$B$2)
      + SUMIFS(Table1[SF], Table1[Player], A20, Table1[Team], Dashboard!$B$2)=0,
        0,
        (SUMIFS(Table1[H], Table1[Player], A20, Table1[Team], Dashboard!$B$2)
       + SUMIFS(Table1[BB], Table1[Player], A20, Table1[Team], Dashboard!$B$2)) /
        (SUMIFS(Table1[AB], Table1[Player], A20, Table1[Team], Dashboard!$B$2)
       + SUMIFS(Table1[BB], Table1[Player], A20, Table1[Team], Dashboard!$B$2)
       + SUMIFS(Table1[SF], Table1[Player], A20, Table1[Team], Dashboard!$B$2))
    )
)</f>
        <v>0</v>
      </c>
      <c r="E20" s="4">
        <f>IF(
    Dashboard!$B$3,
    IF(
        SUMIFS(Table1[AB], Table1[Player], A20, Table1[Team], Dashboard!$B$2, Table1[Last5_Flag], 1)=0,
        0,
        SUMIFS(Table1[TB], Table1[Player], A20, Table1[Team], Dashboard!$B$2, Table1[Last5_Flag], 1) /
        SUMIFS(Table1[AB], Table1[Player], A20, Table1[Team], Dashboard!$B$2, Table1[Last5_Flag], 1)
    ),
    IF(
        SUMIFS(Table1[AB], Table1[Player], A20, Table1[Team], Dashboard!$B$2)=0,
        0,
        SUMIFS(Table1[TB], Table1[Player], A20, Table1[Team], Dashboard!$B$2) /
        SUMIFS(Table1[AB], Table1[Player], A20, Table1[Team], Dashboard!$B$2)
    )
)</f>
        <v>0</v>
      </c>
      <c r="F20" s="4">
        <f>IF(TopHitters[[#This Row],[Player Name]]=0,0,TopHitters[[#This Row],[OBP]]+TopHitters[[#This Row],[SLG]])</f>
        <v>0</v>
      </c>
      <c r="G20">
        <f>IF(
    Dashboard!$B$3,
    SUMIFS(Table1[TB], Table1[Player], A20, Table1[Team], Dashboard!$B$2, Table1[Last5_Flag], 1),
    SUMIFS(Table1[TB], Table1[Player], A20, Table1[Team], Dashboard!$B$2)
)</f>
        <v>0</v>
      </c>
      <c r="H20">
        <f>IF(
    Dashboard!$B$3,
    SUMIFS(Table1[SB], Table1[Player], A20, Table1[Team], Dashboard!$B$2, Table1[Last5_Flag], 1),
    SUMIFS(Table1[SB], Table1[Player], A20, Table1[Team], Dashboard!$B$2)
)</f>
        <v>0</v>
      </c>
      <c r="I20" s="2">
        <f>IF(
    Dashboard!$B$3,
    IF(
        SUMIFS(Table1[AB], Table1[Player], A20, Table1[Team], Dashboard!$B$2, Table1[Last5_Flag], 1)
        + SUMIFS(Table1[BB], Table1[Player], A20, Table1[Team], Dashboard!$B$2, Table1[Last5_Flag], 1) = 0,
        0,
        SUMIFS(Table1[H], Table1[Player], A20, Table1[Team], Dashboard!$B$2, Table1[Last5_Flag], 1)
        * SUMIFS(Table1[TB], Table1[Player], A20, Table1[Team], Dashboard!$B$2, Table1[Last5_Flag], 1)
        / (
            SUMIFS(Table1[AB], Table1[Player], A20, Table1[Team], Dashboard!$B$2, Table1[Last5_Flag], 1)
            + SUMIFS(Table1[BB], Table1[Player], A20, Table1[Team], Dashboard!$B$2, Table1[Last5_Flag], 1)
        )
    ),
    IF(
        SUMIFS(Table1[AB], Table1[Player], A20, Table1[Team], Dashboard!$B$2)
        + SUMIFS(Table1[BB], Table1[Player], A20, Table1[Team], Dashboard!$B$2) = 0,
        0,
        SUMIFS(Table1[H], Table1[Player], A20, Table1[Team], Dashboard!$B$2)
        * SUMIFS(Table1[TB], Table1[Player], A20, Table1[Team], Dashboard!$B$2)
        / (
            SUMIFS(Table1[AB], Table1[Player], A20, Table1[Team], Dashboard!$B$2)
            + SUMIFS(Table1[BB], Table1[Player], A20, Table1[Team], Dashboard!$B$2)
        )
    )
)</f>
        <v>0</v>
      </c>
    </row>
    <row r="21" spans="1:9" x14ac:dyDescent="0.2">
      <c r="A21" t="str">
        <v>C.Boggs</v>
      </c>
      <c r="B21" t="str" cm="1">
        <f t="array" ref="B21">INDEX(_xlfn.ANCHORARRAY($A$2), ROW( )-ROW(TopHitters[#Headers]))</f>
        <v>C.Boggs</v>
      </c>
      <c r="C21" s="4">
        <f>IF(
    Dashboard!$B$3,
    IF(
        SUMIFS(Table1[AB], Table1[Player], A21, Table1[Team], Dashboard!$B$2, Table1[Last5_Flag], 1)=0,
        0,
        SUMIFS(Table1[H], Table1[Player], A21, Table1[Team], Dashboard!$B$2, Table1[Last5_Flag], 1) /
        SUMIFS(Table1[AB], Table1[Player], A21, Table1[Team], Dashboard!$B$2, Table1[Last5_Flag], 1)
    ),
    IF(
        SUMIFS(Table1[AB], Table1[Player], A21, Table1[Team], Dashboard!$B$2)=0,
        0,
        SUMIFS(Table1[H], Table1[Player], A21, Table1[Team], Dashboard!$B$2) /
        SUMIFS(Table1[AB], Table1[Player], A21, Table1[Team], Dashboard!$B$2)
    )
)</f>
        <v>0</v>
      </c>
      <c r="D21" s="4">
        <f>IF(
    Dashboard!$B$3,
    IF(
        SUMIFS(Table1[AB], Table1[Player], A21, Table1[Team], Dashboard!$B$2, Table1[Last5_Flag], 1)
      + SUMIFS(Table1[BB], Table1[Player], A21, Table1[Team], Dashboard!$B$2, Table1[Last5_Flag], 1)
      + SUMIFS(Table1[SF], Table1[Player], A21, Table1[Team], Dashboard!$B$2, Table1[Last5_Flag], 1)=0,
        0,
        (SUMIFS(Table1[H], Table1[Player], A21, Table1[Team], Dashboard!$B$2, Table1[Last5_Flag], 1)
       + SUMIFS(Table1[BB], Table1[Player], A21, Table1[Team], Dashboard!$B$2, Table1[Last5_Flag], 1)) /
        (SUMIFS(Table1[AB], Table1[Player], A21, Table1[Team], Dashboard!$B$2, Table1[Last5_Flag], 1)
       + SUMIFS(Table1[BB], Table1[Player], A21, Table1[Team], Dashboard!$B$2, Table1[Last5_Flag], 1)
       + SUMIFS(Table1[SF], Table1[Player], A21, Table1[Team], Dashboard!$B$2, Table1[Last5_Flag], 1))
    ),
    IF(
        SUMIFS(Table1[AB], Table1[Player], A21, Table1[Team], Dashboard!$B$2)
      + SUMIFS(Table1[BB], Table1[Player], A21, Table1[Team], Dashboard!$B$2)
      + SUMIFS(Table1[SF], Table1[Player], A21, Table1[Team], Dashboard!$B$2)=0,
        0,
        (SUMIFS(Table1[H], Table1[Player], A21, Table1[Team], Dashboard!$B$2)
       + SUMIFS(Table1[BB], Table1[Player], A21, Table1[Team], Dashboard!$B$2)) /
        (SUMIFS(Table1[AB], Table1[Player], A21, Table1[Team], Dashboard!$B$2)
       + SUMIFS(Table1[BB], Table1[Player], A21, Table1[Team], Dashboard!$B$2)
       + SUMIFS(Table1[SF], Table1[Player], A21, Table1[Team], Dashboard!$B$2))
    )
)</f>
        <v>0</v>
      </c>
      <c r="E21" s="4">
        <f>IF(
    Dashboard!$B$3,
    IF(
        SUMIFS(Table1[AB], Table1[Player], A21, Table1[Team], Dashboard!$B$2, Table1[Last5_Flag], 1)=0,
        0,
        SUMIFS(Table1[TB], Table1[Player], A21, Table1[Team], Dashboard!$B$2, Table1[Last5_Flag], 1) /
        SUMIFS(Table1[AB], Table1[Player], A21, Table1[Team], Dashboard!$B$2, Table1[Last5_Flag], 1)
    ),
    IF(
        SUMIFS(Table1[AB], Table1[Player], A21, Table1[Team], Dashboard!$B$2)=0,
        0,
        SUMIFS(Table1[TB], Table1[Player], A21, Table1[Team], Dashboard!$B$2) /
        SUMIFS(Table1[AB], Table1[Player], A21, Table1[Team], Dashboard!$B$2)
    )
)</f>
        <v>0</v>
      </c>
      <c r="F21" s="4">
        <f>IF(TopHitters[[#This Row],[Player Name]]=0,0,TopHitters[[#This Row],[OBP]]+TopHitters[[#This Row],[SLG]])</f>
        <v>0</v>
      </c>
      <c r="G21">
        <f>IF(
    Dashboard!$B$3,
    SUMIFS(Table1[TB], Table1[Player], A21, Table1[Team], Dashboard!$B$2, Table1[Last5_Flag], 1),
    SUMIFS(Table1[TB], Table1[Player], A21, Table1[Team], Dashboard!$B$2)
)</f>
        <v>0</v>
      </c>
      <c r="H21">
        <f>IF(
    Dashboard!$B$3,
    SUMIFS(Table1[SB], Table1[Player], A21, Table1[Team], Dashboard!$B$2, Table1[Last5_Flag], 1),
    SUMIFS(Table1[SB], Table1[Player], A21, Table1[Team], Dashboard!$B$2)
)</f>
        <v>0</v>
      </c>
      <c r="I21" s="2">
        <f>IF(
    Dashboard!$B$3,
    IF(
        SUMIFS(Table1[AB], Table1[Player], A21, Table1[Team], Dashboard!$B$2, Table1[Last5_Flag], 1)
        + SUMIFS(Table1[BB], Table1[Player], A21, Table1[Team], Dashboard!$B$2, Table1[Last5_Flag], 1) = 0,
        0,
        SUMIFS(Table1[H], Table1[Player], A21, Table1[Team], Dashboard!$B$2, Table1[Last5_Flag], 1)
        * SUMIFS(Table1[TB], Table1[Player], A21, Table1[Team], Dashboard!$B$2, Table1[Last5_Flag], 1)
        / (
            SUMIFS(Table1[AB], Table1[Player], A21, Table1[Team], Dashboard!$B$2, Table1[Last5_Flag], 1)
            + SUMIFS(Table1[BB], Table1[Player], A21, Table1[Team], Dashboard!$B$2, Table1[Last5_Flag], 1)
        )
    ),
    IF(
        SUMIFS(Table1[AB], Table1[Player], A21, Table1[Team], Dashboard!$B$2)
        + SUMIFS(Table1[BB], Table1[Player], A21, Table1[Team], Dashboard!$B$2) = 0,
        0,
        SUMIFS(Table1[H], Table1[Player], A21, Table1[Team], Dashboard!$B$2)
        * SUMIFS(Table1[TB], Table1[Player], A21, Table1[Team], Dashboard!$B$2)
        / (
            SUMIFS(Table1[AB], Table1[Player], A21, Table1[Team], Dashboard!$B$2)
            + SUMIFS(Table1[BB], Table1[Player], A21, Table1[Team], Dashboard!$B$2)
        )
    )
)</f>
        <v>0</v>
      </c>
    </row>
    <row r="22" spans="1:9" x14ac:dyDescent="0.2">
      <c r="A22" t="str">
        <v>P.Rusnak</v>
      </c>
      <c r="B22" t="str" cm="1">
        <f t="array" ref="B22">INDEX(_xlfn.ANCHORARRAY($A$2), ROW( )-ROW(TopHitters[#Headers]))</f>
        <v>P.Rusnak</v>
      </c>
      <c r="C22" s="4">
        <f>IF(
    Dashboard!$B$3,
    IF(
        SUMIFS(Table1[AB], Table1[Player], A22, Table1[Team], Dashboard!$B$2, Table1[Last5_Flag], 1)=0,
        0,
        SUMIFS(Table1[H], Table1[Player], A22, Table1[Team], Dashboard!$B$2, Table1[Last5_Flag], 1) /
        SUMIFS(Table1[AB], Table1[Player], A22, Table1[Team], Dashboard!$B$2, Table1[Last5_Flag], 1)
    ),
    IF(
        SUMIFS(Table1[AB], Table1[Player], A22, Table1[Team], Dashboard!$B$2)=0,
        0,
        SUMIFS(Table1[H], Table1[Player], A22, Table1[Team], Dashboard!$B$2) /
        SUMIFS(Table1[AB], Table1[Player], A22, Table1[Team], Dashboard!$B$2)
    )
)</f>
        <v>0</v>
      </c>
      <c r="D22" s="4">
        <f>IF(
    Dashboard!$B$3,
    IF(
        SUMIFS(Table1[AB], Table1[Player], A22, Table1[Team], Dashboard!$B$2, Table1[Last5_Flag], 1)
      + SUMIFS(Table1[BB], Table1[Player], A22, Table1[Team], Dashboard!$B$2, Table1[Last5_Flag], 1)
      + SUMIFS(Table1[SF], Table1[Player], A22, Table1[Team], Dashboard!$B$2, Table1[Last5_Flag], 1)=0,
        0,
        (SUMIFS(Table1[H], Table1[Player], A22, Table1[Team], Dashboard!$B$2, Table1[Last5_Flag], 1)
       + SUMIFS(Table1[BB], Table1[Player], A22, Table1[Team], Dashboard!$B$2, Table1[Last5_Flag], 1)) /
        (SUMIFS(Table1[AB], Table1[Player], A22, Table1[Team], Dashboard!$B$2, Table1[Last5_Flag], 1)
       + SUMIFS(Table1[BB], Table1[Player], A22, Table1[Team], Dashboard!$B$2, Table1[Last5_Flag], 1)
       + SUMIFS(Table1[SF], Table1[Player], A22, Table1[Team], Dashboard!$B$2, Table1[Last5_Flag], 1))
    ),
    IF(
        SUMIFS(Table1[AB], Table1[Player], A22, Table1[Team], Dashboard!$B$2)
      + SUMIFS(Table1[BB], Table1[Player], A22, Table1[Team], Dashboard!$B$2)
      + SUMIFS(Table1[SF], Table1[Player], A22, Table1[Team], Dashboard!$B$2)=0,
        0,
        (SUMIFS(Table1[H], Table1[Player], A22, Table1[Team], Dashboard!$B$2)
       + SUMIFS(Table1[BB], Table1[Player], A22, Table1[Team], Dashboard!$B$2)) /
        (SUMIFS(Table1[AB], Table1[Player], A22, Table1[Team], Dashboard!$B$2)
       + SUMIFS(Table1[BB], Table1[Player], A22, Table1[Team], Dashboard!$B$2)
       + SUMIFS(Table1[SF], Table1[Player], A22, Table1[Team], Dashboard!$B$2))
    )
)</f>
        <v>0</v>
      </c>
      <c r="E22" s="4">
        <f>IF(
    Dashboard!$B$3,
    IF(
        SUMIFS(Table1[AB], Table1[Player], A22, Table1[Team], Dashboard!$B$2, Table1[Last5_Flag], 1)=0,
        0,
        SUMIFS(Table1[TB], Table1[Player], A22, Table1[Team], Dashboard!$B$2, Table1[Last5_Flag], 1) /
        SUMIFS(Table1[AB], Table1[Player], A22, Table1[Team], Dashboard!$B$2, Table1[Last5_Flag], 1)
    ),
    IF(
        SUMIFS(Table1[AB], Table1[Player], A22, Table1[Team], Dashboard!$B$2)=0,
        0,
        SUMIFS(Table1[TB], Table1[Player], A22, Table1[Team], Dashboard!$B$2) /
        SUMIFS(Table1[AB], Table1[Player], A22, Table1[Team], Dashboard!$B$2)
    )
)</f>
        <v>0</v>
      </c>
      <c r="F22" s="4">
        <f>IF(TopHitters[[#This Row],[Player Name]]=0,0,TopHitters[[#This Row],[OBP]]+TopHitters[[#This Row],[SLG]])</f>
        <v>0</v>
      </c>
      <c r="G22">
        <f>IF(
    Dashboard!$B$3,
    SUMIFS(Table1[TB], Table1[Player], A22, Table1[Team], Dashboard!$B$2, Table1[Last5_Flag], 1),
    SUMIFS(Table1[TB], Table1[Player], A22, Table1[Team], Dashboard!$B$2)
)</f>
        <v>0</v>
      </c>
      <c r="H22">
        <f>IF(
    Dashboard!$B$3,
    SUMIFS(Table1[SB], Table1[Player], A22, Table1[Team], Dashboard!$B$2, Table1[Last5_Flag], 1),
    SUMIFS(Table1[SB], Table1[Player], A22, Table1[Team], Dashboard!$B$2)
)</f>
        <v>0</v>
      </c>
      <c r="I22" s="2">
        <f>IF(
    Dashboard!$B$3,
    IF(
        SUMIFS(Table1[AB], Table1[Player], A22, Table1[Team], Dashboard!$B$2, Table1[Last5_Flag], 1)
        + SUMIFS(Table1[BB], Table1[Player], A22, Table1[Team], Dashboard!$B$2, Table1[Last5_Flag], 1) = 0,
        0,
        SUMIFS(Table1[H], Table1[Player], A22, Table1[Team], Dashboard!$B$2, Table1[Last5_Flag], 1)
        * SUMIFS(Table1[TB], Table1[Player], A22, Table1[Team], Dashboard!$B$2, Table1[Last5_Flag], 1)
        / (
            SUMIFS(Table1[AB], Table1[Player], A22, Table1[Team], Dashboard!$B$2, Table1[Last5_Flag], 1)
            + SUMIFS(Table1[BB], Table1[Player], A22, Table1[Team], Dashboard!$B$2, Table1[Last5_Flag], 1)
        )
    ),
    IF(
        SUMIFS(Table1[AB], Table1[Player], A22, Table1[Team], Dashboard!$B$2)
        + SUMIFS(Table1[BB], Table1[Player], A22, Table1[Team], Dashboard!$B$2) = 0,
        0,
        SUMIFS(Table1[H], Table1[Player], A22, Table1[Team], Dashboard!$B$2)
        * SUMIFS(Table1[TB], Table1[Player], A22, Table1[Team], Dashboard!$B$2)
        / (
            SUMIFS(Table1[AB], Table1[Player], A22, Table1[Team], Dashboard!$B$2)
            + SUMIFS(Table1[BB], Table1[Player], A22, Table1[Team], Dashboard!$B$2)
        )
    )
)</f>
        <v>0</v>
      </c>
    </row>
    <row r="23" spans="1:9" x14ac:dyDescent="0.2">
      <c r="A23" t="str">
        <v>A.Thompson</v>
      </c>
      <c r="B23" t="str" cm="1">
        <f t="array" ref="B23">INDEX(_xlfn.ANCHORARRAY($A$2), ROW( )-ROW(TopHitters[#Headers]))</f>
        <v>A.Thompson</v>
      </c>
      <c r="C23" s="4">
        <f>IF(
    Dashboard!$B$3,
    IF(
        SUMIFS(Table1[AB], Table1[Player], A23, Table1[Team], Dashboard!$B$2, Table1[Last5_Flag], 1)=0,
        0,
        SUMIFS(Table1[H], Table1[Player], A23, Table1[Team], Dashboard!$B$2, Table1[Last5_Flag], 1) /
        SUMIFS(Table1[AB], Table1[Player], A23, Table1[Team], Dashboard!$B$2, Table1[Last5_Flag], 1)
    ),
    IF(
        SUMIFS(Table1[AB], Table1[Player], A23, Table1[Team], Dashboard!$B$2)=0,
        0,
        SUMIFS(Table1[H], Table1[Player], A23, Table1[Team], Dashboard!$B$2) /
        SUMIFS(Table1[AB], Table1[Player], A23, Table1[Team], Dashboard!$B$2)
    )
)</f>
        <v>0</v>
      </c>
      <c r="D23" s="4">
        <f>IF(
    Dashboard!$B$3,
    IF(
        SUMIFS(Table1[AB], Table1[Player], A23, Table1[Team], Dashboard!$B$2, Table1[Last5_Flag], 1)
      + SUMIFS(Table1[BB], Table1[Player], A23, Table1[Team], Dashboard!$B$2, Table1[Last5_Flag], 1)
      + SUMIFS(Table1[SF], Table1[Player], A23, Table1[Team], Dashboard!$B$2, Table1[Last5_Flag], 1)=0,
        0,
        (SUMIFS(Table1[H], Table1[Player], A23, Table1[Team], Dashboard!$B$2, Table1[Last5_Flag], 1)
       + SUMIFS(Table1[BB], Table1[Player], A23, Table1[Team], Dashboard!$B$2, Table1[Last5_Flag], 1)) /
        (SUMIFS(Table1[AB], Table1[Player], A23, Table1[Team], Dashboard!$B$2, Table1[Last5_Flag], 1)
       + SUMIFS(Table1[BB], Table1[Player], A23, Table1[Team], Dashboard!$B$2, Table1[Last5_Flag], 1)
       + SUMIFS(Table1[SF], Table1[Player], A23, Table1[Team], Dashboard!$B$2, Table1[Last5_Flag], 1))
    ),
    IF(
        SUMIFS(Table1[AB], Table1[Player], A23, Table1[Team], Dashboard!$B$2)
      + SUMIFS(Table1[BB], Table1[Player], A23, Table1[Team], Dashboard!$B$2)
      + SUMIFS(Table1[SF], Table1[Player], A23, Table1[Team], Dashboard!$B$2)=0,
        0,
        (SUMIFS(Table1[H], Table1[Player], A23, Table1[Team], Dashboard!$B$2)
       + SUMIFS(Table1[BB], Table1[Player], A23, Table1[Team], Dashboard!$B$2)) /
        (SUMIFS(Table1[AB], Table1[Player], A23, Table1[Team], Dashboard!$B$2)
       + SUMIFS(Table1[BB], Table1[Player], A23, Table1[Team], Dashboard!$B$2)
       + SUMIFS(Table1[SF], Table1[Player], A23, Table1[Team], Dashboard!$B$2))
    )
)</f>
        <v>0</v>
      </c>
      <c r="E23" s="4">
        <f>IF(
    Dashboard!$B$3,
    IF(
        SUMIFS(Table1[AB], Table1[Player], A23, Table1[Team], Dashboard!$B$2, Table1[Last5_Flag], 1)=0,
        0,
        SUMIFS(Table1[TB], Table1[Player], A23, Table1[Team], Dashboard!$B$2, Table1[Last5_Flag], 1) /
        SUMIFS(Table1[AB], Table1[Player], A23, Table1[Team], Dashboard!$B$2, Table1[Last5_Flag], 1)
    ),
    IF(
        SUMIFS(Table1[AB], Table1[Player], A23, Table1[Team], Dashboard!$B$2)=0,
        0,
        SUMIFS(Table1[TB], Table1[Player], A23, Table1[Team], Dashboard!$B$2) /
        SUMIFS(Table1[AB], Table1[Player], A23, Table1[Team], Dashboard!$B$2)
    )
)</f>
        <v>0</v>
      </c>
      <c r="F23" s="4">
        <f>IF(TopHitters[[#This Row],[Player Name]]=0,0,TopHitters[[#This Row],[OBP]]+TopHitters[[#This Row],[SLG]])</f>
        <v>0</v>
      </c>
      <c r="G23">
        <f>IF(
    Dashboard!$B$3,
    SUMIFS(Table1[TB], Table1[Player], A23, Table1[Team], Dashboard!$B$2, Table1[Last5_Flag], 1),
    SUMIFS(Table1[TB], Table1[Player], A23, Table1[Team], Dashboard!$B$2)
)</f>
        <v>0</v>
      </c>
      <c r="H23">
        <f>IF(
    Dashboard!$B$3,
    SUMIFS(Table1[SB], Table1[Player], A23, Table1[Team], Dashboard!$B$2, Table1[Last5_Flag], 1),
    SUMIFS(Table1[SB], Table1[Player], A23, Table1[Team], Dashboard!$B$2)
)</f>
        <v>0</v>
      </c>
      <c r="I23" s="2">
        <f>IF(
    Dashboard!$B$3,
    IF(
        SUMIFS(Table1[AB], Table1[Player], A23, Table1[Team], Dashboard!$B$2, Table1[Last5_Flag], 1)
        + SUMIFS(Table1[BB], Table1[Player], A23, Table1[Team], Dashboard!$B$2, Table1[Last5_Flag], 1) = 0,
        0,
        SUMIFS(Table1[H], Table1[Player], A23, Table1[Team], Dashboard!$B$2, Table1[Last5_Flag], 1)
        * SUMIFS(Table1[TB], Table1[Player], A23, Table1[Team], Dashboard!$B$2, Table1[Last5_Flag], 1)
        / (
            SUMIFS(Table1[AB], Table1[Player], A23, Table1[Team], Dashboard!$B$2, Table1[Last5_Flag], 1)
            + SUMIFS(Table1[BB], Table1[Player], A23, Table1[Team], Dashboard!$B$2, Table1[Last5_Flag], 1)
        )
    ),
    IF(
        SUMIFS(Table1[AB], Table1[Player], A23, Table1[Team], Dashboard!$B$2)
        + SUMIFS(Table1[BB], Table1[Player], A23, Table1[Team], Dashboard!$B$2) = 0,
        0,
        SUMIFS(Table1[H], Table1[Player], A23, Table1[Team], Dashboard!$B$2)
        * SUMIFS(Table1[TB], Table1[Player], A23, Table1[Team], Dashboard!$B$2)
        / (
            SUMIFS(Table1[AB], Table1[Player], A23, Table1[Team], Dashboard!$B$2)
            + SUMIFS(Table1[BB], Table1[Player], A23, Table1[Team], Dashboard!$B$2)
        )
    )
)</f>
        <v>0</v>
      </c>
    </row>
    <row r="24" spans="1:9" x14ac:dyDescent="0.2">
      <c r="A24" t="str">
        <v>M.Wilson</v>
      </c>
      <c r="B24" t="str" cm="1">
        <f t="array" ref="B24">INDEX(_xlfn.ANCHORARRAY($A$2), ROW( )-ROW(TopHitters[#Headers]))</f>
        <v>M.Wilson</v>
      </c>
      <c r="C24" s="4">
        <f>IF(
    Dashboard!$B$3,
    IF(
        SUMIFS(Table1[AB], Table1[Player], A24, Table1[Team], Dashboard!$B$2, Table1[Last5_Flag], 1)=0,
        0,
        SUMIFS(Table1[H], Table1[Player], A24, Table1[Team], Dashboard!$B$2, Table1[Last5_Flag], 1) /
        SUMIFS(Table1[AB], Table1[Player], A24, Table1[Team], Dashboard!$B$2, Table1[Last5_Flag], 1)
    ),
    IF(
        SUMIFS(Table1[AB], Table1[Player], A24, Table1[Team], Dashboard!$B$2)=0,
        0,
        SUMIFS(Table1[H], Table1[Player], A24, Table1[Team], Dashboard!$B$2) /
        SUMIFS(Table1[AB], Table1[Player], A24, Table1[Team], Dashboard!$B$2)
    )
)</f>
        <v>0</v>
      </c>
      <c r="D24" s="4">
        <f>IF(
    Dashboard!$B$3,
    IF(
        SUMIFS(Table1[AB], Table1[Player], A24, Table1[Team], Dashboard!$B$2, Table1[Last5_Flag], 1)
      + SUMIFS(Table1[BB], Table1[Player], A24, Table1[Team], Dashboard!$B$2, Table1[Last5_Flag], 1)
      + SUMIFS(Table1[SF], Table1[Player], A24, Table1[Team], Dashboard!$B$2, Table1[Last5_Flag], 1)=0,
        0,
        (SUMIFS(Table1[H], Table1[Player], A24, Table1[Team], Dashboard!$B$2, Table1[Last5_Flag], 1)
       + SUMIFS(Table1[BB], Table1[Player], A24, Table1[Team], Dashboard!$B$2, Table1[Last5_Flag], 1)) /
        (SUMIFS(Table1[AB], Table1[Player], A24, Table1[Team], Dashboard!$B$2, Table1[Last5_Flag], 1)
       + SUMIFS(Table1[BB], Table1[Player], A24, Table1[Team], Dashboard!$B$2, Table1[Last5_Flag], 1)
       + SUMIFS(Table1[SF], Table1[Player], A24, Table1[Team], Dashboard!$B$2, Table1[Last5_Flag], 1))
    ),
    IF(
        SUMIFS(Table1[AB], Table1[Player], A24, Table1[Team], Dashboard!$B$2)
      + SUMIFS(Table1[BB], Table1[Player], A24, Table1[Team], Dashboard!$B$2)
      + SUMIFS(Table1[SF], Table1[Player], A24, Table1[Team], Dashboard!$B$2)=0,
        0,
        (SUMIFS(Table1[H], Table1[Player], A24, Table1[Team], Dashboard!$B$2)
       + SUMIFS(Table1[BB], Table1[Player], A24, Table1[Team], Dashboard!$B$2)) /
        (SUMIFS(Table1[AB], Table1[Player], A24, Table1[Team], Dashboard!$B$2)
       + SUMIFS(Table1[BB], Table1[Player], A24, Table1[Team], Dashboard!$B$2)
       + SUMIFS(Table1[SF], Table1[Player], A24, Table1[Team], Dashboard!$B$2))
    )
)</f>
        <v>0</v>
      </c>
      <c r="E24" s="4">
        <f>IF(
    Dashboard!$B$3,
    IF(
        SUMIFS(Table1[AB], Table1[Player], A24, Table1[Team], Dashboard!$B$2, Table1[Last5_Flag], 1)=0,
        0,
        SUMIFS(Table1[TB], Table1[Player], A24, Table1[Team], Dashboard!$B$2, Table1[Last5_Flag], 1) /
        SUMIFS(Table1[AB], Table1[Player], A24, Table1[Team], Dashboard!$B$2, Table1[Last5_Flag], 1)
    ),
    IF(
        SUMIFS(Table1[AB], Table1[Player], A24, Table1[Team], Dashboard!$B$2)=0,
        0,
        SUMIFS(Table1[TB], Table1[Player], A24, Table1[Team], Dashboard!$B$2) /
        SUMIFS(Table1[AB], Table1[Player], A24, Table1[Team], Dashboard!$B$2)
    )
)</f>
        <v>0</v>
      </c>
      <c r="F24" s="4">
        <f>IF(TopHitters[[#This Row],[Player Name]]=0,0,TopHitters[[#This Row],[OBP]]+TopHitters[[#This Row],[SLG]])</f>
        <v>0</v>
      </c>
      <c r="G24">
        <f>IF(
    Dashboard!$B$3,
    SUMIFS(Table1[TB], Table1[Player], A24, Table1[Team], Dashboard!$B$2, Table1[Last5_Flag], 1),
    SUMIFS(Table1[TB], Table1[Player], A24, Table1[Team], Dashboard!$B$2)
)</f>
        <v>0</v>
      </c>
      <c r="H24">
        <f>IF(
    Dashboard!$B$3,
    SUMIFS(Table1[SB], Table1[Player], A24, Table1[Team], Dashboard!$B$2, Table1[Last5_Flag], 1),
    SUMIFS(Table1[SB], Table1[Player], A24, Table1[Team], Dashboard!$B$2)
)</f>
        <v>0</v>
      </c>
      <c r="I24" s="2">
        <f>IF(
    Dashboard!$B$3,
    IF(
        SUMIFS(Table1[AB], Table1[Player], A24, Table1[Team], Dashboard!$B$2, Table1[Last5_Flag], 1)
        + SUMIFS(Table1[BB], Table1[Player], A24, Table1[Team], Dashboard!$B$2, Table1[Last5_Flag], 1) = 0,
        0,
        SUMIFS(Table1[H], Table1[Player], A24, Table1[Team], Dashboard!$B$2, Table1[Last5_Flag], 1)
        * SUMIFS(Table1[TB], Table1[Player], A24, Table1[Team], Dashboard!$B$2, Table1[Last5_Flag], 1)
        / (
            SUMIFS(Table1[AB], Table1[Player], A24, Table1[Team], Dashboard!$B$2, Table1[Last5_Flag], 1)
            + SUMIFS(Table1[BB], Table1[Player], A24, Table1[Team], Dashboard!$B$2, Table1[Last5_Flag], 1)
        )
    ),
    IF(
        SUMIFS(Table1[AB], Table1[Player], A24, Table1[Team], Dashboard!$B$2)
        + SUMIFS(Table1[BB], Table1[Player], A24, Table1[Team], Dashboard!$B$2) = 0,
        0,
        SUMIFS(Table1[H], Table1[Player], A24, Table1[Team], Dashboard!$B$2)
        * SUMIFS(Table1[TB], Table1[Player], A24, Table1[Team], Dashboard!$B$2)
        / (
            SUMIFS(Table1[AB], Table1[Player], A24, Table1[Team], Dashboard!$B$2)
            + SUMIFS(Table1[BB], Table1[Player], A24, Table1[Team], Dashboard!$B$2)
        )
    )
)</f>
        <v>0</v>
      </c>
    </row>
    <row r="25" spans="1:9" x14ac:dyDescent="0.2">
      <c r="A25" t="str">
        <v>S.Frye</v>
      </c>
      <c r="B25" t="str" cm="1">
        <f t="array" ref="B25">INDEX(_xlfn.ANCHORARRAY($A$2), ROW( )-ROW(TopHitters[#Headers]))</f>
        <v>S.Frye</v>
      </c>
      <c r="C25" s="4">
        <f>IF(
    Dashboard!$B$3,
    IF(
        SUMIFS(Table1[AB], Table1[Player], A25, Table1[Team], Dashboard!$B$2, Table1[Last5_Flag], 1)=0,
        0,
        SUMIFS(Table1[H], Table1[Player], A25, Table1[Team], Dashboard!$B$2, Table1[Last5_Flag], 1) /
        SUMIFS(Table1[AB], Table1[Player], A25, Table1[Team], Dashboard!$B$2, Table1[Last5_Flag], 1)
    ),
    IF(
        SUMIFS(Table1[AB], Table1[Player], A25, Table1[Team], Dashboard!$B$2)=0,
        0,
        SUMIFS(Table1[H], Table1[Player], A25, Table1[Team], Dashboard!$B$2) /
        SUMIFS(Table1[AB], Table1[Player], A25, Table1[Team], Dashboard!$B$2)
    )
)</f>
        <v>0</v>
      </c>
      <c r="D25" s="4">
        <f>IF(
    Dashboard!$B$3,
    IF(
        SUMIFS(Table1[AB], Table1[Player], A25, Table1[Team], Dashboard!$B$2, Table1[Last5_Flag], 1)
      + SUMIFS(Table1[BB], Table1[Player], A25, Table1[Team], Dashboard!$B$2, Table1[Last5_Flag], 1)
      + SUMIFS(Table1[SF], Table1[Player], A25, Table1[Team], Dashboard!$B$2, Table1[Last5_Flag], 1)=0,
        0,
        (SUMIFS(Table1[H], Table1[Player], A25, Table1[Team], Dashboard!$B$2, Table1[Last5_Flag], 1)
       + SUMIFS(Table1[BB], Table1[Player], A25, Table1[Team], Dashboard!$B$2, Table1[Last5_Flag], 1)) /
        (SUMIFS(Table1[AB], Table1[Player], A25, Table1[Team], Dashboard!$B$2, Table1[Last5_Flag], 1)
       + SUMIFS(Table1[BB], Table1[Player], A25, Table1[Team], Dashboard!$B$2, Table1[Last5_Flag], 1)
       + SUMIFS(Table1[SF], Table1[Player], A25, Table1[Team], Dashboard!$B$2, Table1[Last5_Flag], 1))
    ),
    IF(
        SUMIFS(Table1[AB], Table1[Player], A25, Table1[Team], Dashboard!$B$2)
      + SUMIFS(Table1[BB], Table1[Player], A25, Table1[Team], Dashboard!$B$2)
      + SUMIFS(Table1[SF], Table1[Player], A25, Table1[Team], Dashboard!$B$2)=0,
        0,
        (SUMIFS(Table1[H], Table1[Player], A25, Table1[Team], Dashboard!$B$2)
       + SUMIFS(Table1[BB], Table1[Player], A25, Table1[Team], Dashboard!$B$2)) /
        (SUMIFS(Table1[AB], Table1[Player], A25, Table1[Team], Dashboard!$B$2)
       + SUMIFS(Table1[BB], Table1[Player], A25, Table1[Team], Dashboard!$B$2)
       + SUMIFS(Table1[SF], Table1[Player], A25, Table1[Team], Dashboard!$B$2))
    )
)</f>
        <v>0</v>
      </c>
      <c r="E25" s="4">
        <f>IF(
    Dashboard!$B$3,
    IF(
        SUMIFS(Table1[AB], Table1[Player], A25, Table1[Team], Dashboard!$B$2, Table1[Last5_Flag], 1)=0,
        0,
        SUMIFS(Table1[TB], Table1[Player], A25, Table1[Team], Dashboard!$B$2, Table1[Last5_Flag], 1) /
        SUMIFS(Table1[AB], Table1[Player], A25, Table1[Team], Dashboard!$B$2, Table1[Last5_Flag], 1)
    ),
    IF(
        SUMIFS(Table1[AB], Table1[Player], A25, Table1[Team], Dashboard!$B$2)=0,
        0,
        SUMIFS(Table1[TB], Table1[Player], A25, Table1[Team], Dashboard!$B$2) /
        SUMIFS(Table1[AB], Table1[Player], A25, Table1[Team], Dashboard!$B$2)
    )
)</f>
        <v>0</v>
      </c>
      <c r="F25" s="4">
        <f>IF(TopHitters[[#This Row],[Player Name]]=0,0,TopHitters[[#This Row],[OBP]]+TopHitters[[#This Row],[SLG]])</f>
        <v>0</v>
      </c>
      <c r="G25">
        <f>IF(
    Dashboard!$B$3,
    SUMIFS(Table1[TB], Table1[Player], A25, Table1[Team], Dashboard!$B$2, Table1[Last5_Flag], 1),
    SUMIFS(Table1[TB], Table1[Player], A25, Table1[Team], Dashboard!$B$2)
)</f>
        <v>0</v>
      </c>
      <c r="H25">
        <f>IF(
    Dashboard!$B$3,
    SUMIFS(Table1[SB], Table1[Player], A25, Table1[Team], Dashboard!$B$2, Table1[Last5_Flag], 1),
    SUMIFS(Table1[SB], Table1[Player], A25, Table1[Team], Dashboard!$B$2)
)</f>
        <v>0</v>
      </c>
      <c r="I25" s="2">
        <f>IF(
    Dashboard!$B$3,
    IF(
        SUMIFS(Table1[AB], Table1[Player], A25, Table1[Team], Dashboard!$B$2, Table1[Last5_Flag], 1)
        + SUMIFS(Table1[BB], Table1[Player], A25, Table1[Team], Dashboard!$B$2, Table1[Last5_Flag], 1) = 0,
        0,
        SUMIFS(Table1[H], Table1[Player], A25, Table1[Team], Dashboard!$B$2, Table1[Last5_Flag], 1)
        * SUMIFS(Table1[TB], Table1[Player], A25, Table1[Team], Dashboard!$B$2, Table1[Last5_Flag], 1)
        / (
            SUMIFS(Table1[AB], Table1[Player], A25, Table1[Team], Dashboard!$B$2, Table1[Last5_Flag], 1)
            + SUMIFS(Table1[BB], Table1[Player], A25, Table1[Team], Dashboard!$B$2, Table1[Last5_Flag], 1)
        )
    ),
    IF(
        SUMIFS(Table1[AB], Table1[Player], A25, Table1[Team], Dashboard!$B$2)
        + SUMIFS(Table1[BB], Table1[Player], A25, Table1[Team], Dashboard!$B$2) = 0,
        0,
        SUMIFS(Table1[H], Table1[Player], A25, Table1[Team], Dashboard!$B$2)
        * SUMIFS(Table1[TB], Table1[Player], A25, Table1[Team], Dashboard!$B$2)
        / (
            SUMIFS(Table1[AB], Table1[Player], A25, Table1[Team], Dashboard!$B$2)
            + SUMIFS(Table1[BB], Table1[Player], A25, Table1[Team], Dashboard!$B$2)
        )
    )
)</f>
        <v>0</v>
      </c>
    </row>
    <row r="26" spans="1:9" x14ac:dyDescent="0.2">
      <c r="B26" t="e" cm="1">
        <f t="array" ref="B26">INDEX(_xlfn.ANCHORARRAY($A$2), ROW( )-ROW(TopHitters[#Headers]))</f>
        <v>#REF!</v>
      </c>
      <c r="C26" s="4">
        <f>IF(
    Dashboard!$B$3,
    IF(
        SUMIFS(Table1[AB], Table1[Player], A26, Table1[Team], Dashboard!$B$2, Table1[Last5_Flag], 1)=0,
        0,
        SUMIFS(Table1[H], Table1[Player], A26, Table1[Team], Dashboard!$B$2, Table1[Last5_Flag], 1) /
        SUMIFS(Table1[AB], Table1[Player], A26, Table1[Team], Dashboard!$B$2, Table1[Last5_Flag], 1)
    ),
    IF(
        SUMIFS(Table1[AB], Table1[Player], A26, Table1[Team], Dashboard!$B$2)=0,
        0,
        SUMIFS(Table1[H], Table1[Player], A26, Table1[Team], Dashboard!$B$2) /
        SUMIFS(Table1[AB], Table1[Player], A26, Table1[Team], Dashboard!$B$2)
    )
)</f>
        <v>0</v>
      </c>
      <c r="D26" s="4">
        <f>IF(
    Dashboard!$B$3,
    IF(
        SUMIFS(Table1[AB], Table1[Player], A26, Table1[Team], Dashboard!$B$2, Table1[Last5_Flag], 1)
      + SUMIFS(Table1[BB], Table1[Player], A26, Table1[Team], Dashboard!$B$2, Table1[Last5_Flag], 1)
      + SUMIFS(Table1[SF], Table1[Player], A26, Table1[Team], Dashboard!$B$2, Table1[Last5_Flag], 1)=0,
        0,
        (SUMIFS(Table1[H], Table1[Player], A26, Table1[Team], Dashboard!$B$2, Table1[Last5_Flag], 1)
       + SUMIFS(Table1[BB], Table1[Player], A26, Table1[Team], Dashboard!$B$2, Table1[Last5_Flag], 1)) /
        (SUMIFS(Table1[AB], Table1[Player], A26, Table1[Team], Dashboard!$B$2, Table1[Last5_Flag], 1)
       + SUMIFS(Table1[BB], Table1[Player], A26, Table1[Team], Dashboard!$B$2, Table1[Last5_Flag], 1)
       + SUMIFS(Table1[SF], Table1[Player], A26, Table1[Team], Dashboard!$B$2, Table1[Last5_Flag], 1))
    ),
    IF(
        SUMIFS(Table1[AB], Table1[Player], A26, Table1[Team], Dashboard!$B$2)
      + SUMIFS(Table1[BB], Table1[Player], A26, Table1[Team], Dashboard!$B$2)
      + SUMIFS(Table1[SF], Table1[Player], A26, Table1[Team], Dashboard!$B$2)=0,
        0,
        (SUMIFS(Table1[H], Table1[Player], A26, Table1[Team], Dashboard!$B$2)
       + SUMIFS(Table1[BB], Table1[Player], A26, Table1[Team], Dashboard!$B$2)) /
        (SUMIFS(Table1[AB], Table1[Player], A26, Table1[Team], Dashboard!$B$2)
       + SUMIFS(Table1[BB], Table1[Player], A26, Table1[Team], Dashboard!$B$2)
       + SUMIFS(Table1[SF], Table1[Player], A26, Table1[Team], Dashboard!$B$2))
    )
)</f>
        <v>0</v>
      </c>
      <c r="E26" s="4">
        <f>IF(
    Dashboard!$B$3,
    IF(
        SUMIFS(Table1[AB], Table1[Player], A26, Table1[Team], Dashboard!$B$2, Table1[Last5_Flag], 1)=0,
        0,
        SUMIFS(Table1[TB], Table1[Player], A26, Table1[Team], Dashboard!$B$2, Table1[Last5_Flag], 1) /
        SUMIFS(Table1[AB], Table1[Player], A26, Table1[Team], Dashboard!$B$2, Table1[Last5_Flag], 1)
    ),
    IF(
        SUMIFS(Table1[AB], Table1[Player], A26, Table1[Team], Dashboard!$B$2)=0,
        0,
        SUMIFS(Table1[TB], Table1[Player], A26, Table1[Team], Dashboard!$B$2) /
        SUMIFS(Table1[AB], Table1[Player], A26, Table1[Team], Dashboard!$B$2)
    )
)</f>
        <v>0</v>
      </c>
      <c r="F26" s="4" t="e">
        <f>IF(TopHitters[[#This Row],[Player Name]]=0,0,TopHitters[[#This Row],[OBP]]+TopHitters[[#This Row],[SLG]])</f>
        <v>#REF!</v>
      </c>
      <c r="G26">
        <f>IF(
    Dashboard!$B$3,
    SUMIFS(Table1[TB], Table1[Player], A26, Table1[Team], Dashboard!$B$2, Table1[Last5_Flag], 1),
    SUMIFS(Table1[TB], Table1[Player], A26, Table1[Team], Dashboard!$B$2)
)</f>
        <v>0</v>
      </c>
      <c r="H26">
        <f>IF(
    Dashboard!$B$3,
    SUMIFS(Table1[SB], Table1[Player], A26, Table1[Team], Dashboard!$B$2, Table1[Last5_Flag], 1),
    SUMIFS(Table1[SB], Table1[Player], A26, Table1[Team], Dashboard!$B$2)
)</f>
        <v>0</v>
      </c>
      <c r="I26" s="2">
        <f>IF(
    Dashboard!$B$3,
    IF(
        SUMIFS(Table1[AB], Table1[Player], A26, Table1[Team], Dashboard!$B$2, Table1[Last5_Flag], 1)
        + SUMIFS(Table1[BB], Table1[Player], A26, Table1[Team], Dashboard!$B$2, Table1[Last5_Flag], 1) = 0,
        0,
        SUMIFS(Table1[H], Table1[Player], A26, Table1[Team], Dashboard!$B$2, Table1[Last5_Flag], 1)
        * SUMIFS(Table1[TB], Table1[Player], A26, Table1[Team], Dashboard!$B$2, Table1[Last5_Flag], 1)
        / (
            SUMIFS(Table1[AB], Table1[Player], A26, Table1[Team], Dashboard!$B$2, Table1[Last5_Flag], 1)
            + SUMIFS(Table1[BB], Table1[Player], A26, Table1[Team], Dashboard!$B$2, Table1[Last5_Flag], 1)
        )
    ),
    IF(
        SUMIFS(Table1[AB], Table1[Player], A26, Table1[Team], Dashboard!$B$2)
        + SUMIFS(Table1[BB], Table1[Player], A26, Table1[Team], Dashboard!$B$2) = 0,
        0,
        SUMIFS(Table1[H], Table1[Player], A26, Table1[Team], Dashboard!$B$2)
        * SUMIFS(Table1[TB], Table1[Player], A26, Table1[Team], Dashboard!$B$2)
        / (
            SUMIFS(Table1[AB], Table1[Player], A26, Table1[Team], Dashboard!$B$2)
            + SUMIFS(Table1[BB], Table1[Player], A26, Table1[Team], Dashboard!$B$2)
        )
    )
)</f>
        <v>0</v>
      </c>
    </row>
    <row r="27" spans="1:9" x14ac:dyDescent="0.2">
      <c r="B27" t="e" cm="1">
        <f t="array" ref="B27">INDEX(_xlfn.ANCHORARRAY($A$2), ROW( )-ROW(TopHitters[#Headers]))</f>
        <v>#REF!</v>
      </c>
      <c r="C27" s="4">
        <f>IF(
    Dashboard!$B$3,
    IF(
        SUMIFS(Table1[AB], Table1[Player], A27, Table1[Team], Dashboard!$B$2, Table1[Last5_Flag], 1)=0,
        0,
        SUMIFS(Table1[H], Table1[Player], A27, Table1[Team], Dashboard!$B$2, Table1[Last5_Flag], 1) /
        SUMIFS(Table1[AB], Table1[Player], A27, Table1[Team], Dashboard!$B$2, Table1[Last5_Flag], 1)
    ),
    IF(
        SUMIFS(Table1[AB], Table1[Player], A27, Table1[Team], Dashboard!$B$2)=0,
        0,
        SUMIFS(Table1[H], Table1[Player], A27, Table1[Team], Dashboard!$B$2) /
        SUMIFS(Table1[AB], Table1[Player], A27, Table1[Team], Dashboard!$B$2)
    )
)</f>
        <v>0</v>
      </c>
      <c r="D27" s="4">
        <f>IF(
    Dashboard!$B$3,
    IF(
        SUMIFS(Table1[AB], Table1[Player], A27, Table1[Team], Dashboard!$B$2, Table1[Last5_Flag], 1)
      + SUMIFS(Table1[BB], Table1[Player], A27, Table1[Team], Dashboard!$B$2, Table1[Last5_Flag], 1)
      + SUMIFS(Table1[SF], Table1[Player], A27, Table1[Team], Dashboard!$B$2, Table1[Last5_Flag], 1)=0,
        0,
        (SUMIFS(Table1[H], Table1[Player], A27, Table1[Team], Dashboard!$B$2, Table1[Last5_Flag], 1)
       + SUMIFS(Table1[BB], Table1[Player], A27, Table1[Team], Dashboard!$B$2, Table1[Last5_Flag], 1)) /
        (SUMIFS(Table1[AB], Table1[Player], A27, Table1[Team], Dashboard!$B$2, Table1[Last5_Flag], 1)
       + SUMIFS(Table1[BB], Table1[Player], A27, Table1[Team], Dashboard!$B$2, Table1[Last5_Flag], 1)
       + SUMIFS(Table1[SF], Table1[Player], A27, Table1[Team], Dashboard!$B$2, Table1[Last5_Flag], 1))
    ),
    IF(
        SUMIFS(Table1[AB], Table1[Player], A27, Table1[Team], Dashboard!$B$2)
      + SUMIFS(Table1[BB], Table1[Player], A27, Table1[Team], Dashboard!$B$2)
      + SUMIFS(Table1[SF], Table1[Player], A27, Table1[Team], Dashboard!$B$2)=0,
        0,
        (SUMIFS(Table1[H], Table1[Player], A27, Table1[Team], Dashboard!$B$2)
       + SUMIFS(Table1[BB], Table1[Player], A27, Table1[Team], Dashboard!$B$2)) /
        (SUMIFS(Table1[AB], Table1[Player], A27, Table1[Team], Dashboard!$B$2)
       + SUMIFS(Table1[BB], Table1[Player], A27, Table1[Team], Dashboard!$B$2)
       + SUMIFS(Table1[SF], Table1[Player], A27, Table1[Team], Dashboard!$B$2))
    )
)</f>
        <v>0</v>
      </c>
      <c r="E27" s="4">
        <f>IF(
    Dashboard!$B$3,
    IF(
        SUMIFS(Table1[AB], Table1[Player], A27, Table1[Team], Dashboard!$B$2, Table1[Last5_Flag], 1)=0,
        0,
        SUMIFS(Table1[TB], Table1[Player], A27, Table1[Team], Dashboard!$B$2, Table1[Last5_Flag], 1) /
        SUMIFS(Table1[AB], Table1[Player], A27, Table1[Team], Dashboard!$B$2, Table1[Last5_Flag], 1)
    ),
    IF(
        SUMIFS(Table1[AB], Table1[Player], A27, Table1[Team], Dashboard!$B$2)=0,
        0,
        SUMIFS(Table1[TB], Table1[Player], A27, Table1[Team], Dashboard!$B$2) /
        SUMIFS(Table1[AB], Table1[Player], A27, Table1[Team], Dashboard!$B$2)
    )
)</f>
        <v>0</v>
      </c>
      <c r="F27" s="4" t="e">
        <f>IF(TopHitters[[#This Row],[Player Name]]=0,0,TopHitters[[#This Row],[OBP]]+TopHitters[[#This Row],[SLG]])</f>
        <v>#REF!</v>
      </c>
      <c r="G27">
        <f>IF(
    Dashboard!$B$3,
    SUMIFS(Table1[TB], Table1[Player], A27, Table1[Team], Dashboard!$B$2, Table1[Last5_Flag], 1),
    SUMIFS(Table1[TB], Table1[Player], A27, Table1[Team], Dashboard!$B$2)
)</f>
        <v>0</v>
      </c>
      <c r="H27">
        <f>IF(
    Dashboard!$B$3,
    SUMIFS(Table1[SB], Table1[Player], A27, Table1[Team], Dashboard!$B$2, Table1[Last5_Flag], 1),
    SUMIFS(Table1[SB], Table1[Player], A27, Table1[Team], Dashboard!$B$2)
)</f>
        <v>0</v>
      </c>
      <c r="I27" s="2">
        <f>IF(
    Dashboard!$B$3,
    IF(
        SUMIFS(Table1[AB], Table1[Player], A27, Table1[Team], Dashboard!$B$2, Table1[Last5_Flag], 1)
        + SUMIFS(Table1[BB], Table1[Player], A27, Table1[Team], Dashboard!$B$2, Table1[Last5_Flag], 1) = 0,
        0,
        SUMIFS(Table1[H], Table1[Player], A27, Table1[Team], Dashboard!$B$2, Table1[Last5_Flag], 1)
        * SUMIFS(Table1[TB], Table1[Player], A27, Table1[Team], Dashboard!$B$2, Table1[Last5_Flag], 1)
        / (
            SUMIFS(Table1[AB], Table1[Player], A27, Table1[Team], Dashboard!$B$2, Table1[Last5_Flag], 1)
            + SUMIFS(Table1[BB], Table1[Player], A27, Table1[Team], Dashboard!$B$2, Table1[Last5_Flag], 1)
        )
    ),
    IF(
        SUMIFS(Table1[AB], Table1[Player], A27, Table1[Team], Dashboard!$B$2)
        + SUMIFS(Table1[BB], Table1[Player], A27, Table1[Team], Dashboard!$B$2) = 0,
        0,
        SUMIFS(Table1[H], Table1[Player], A27, Table1[Team], Dashboard!$B$2)
        * SUMIFS(Table1[TB], Table1[Player], A27, Table1[Team], Dashboard!$B$2)
        / (
            SUMIFS(Table1[AB], Table1[Player], A27, Table1[Team], Dashboard!$B$2)
            + SUMIFS(Table1[BB], Table1[Player], A27, Table1[Team], Dashboard!$B$2)
        )
    )
)</f>
        <v>0</v>
      </c>
    </row>
    <row r="28" spans="1:9" x14ac:dyDescent="0.2">
      <c r="B28" t="e" cm="1">
        <f t="array" ref="B28">INDEX(_xlfn.ANCHORARRAY($A$2), ROW( )-ROW(TopHitters[#Headers]))</f>
        <v>#REF!</v>
      </c>
      <c r="C28" s="4">
        <f>IF(
    Dashboard!$B$3,
    IF(
        SUMIFS(Table1[AB], Table1[Player], A28, Table1[Team], Dashboard!$B$2, Table1[Last5_Flag], 1)=0,
        0,
        SUMIFS(Table1[H], Table1[Player], A28, Table1[Team], Dashboard!$B$2, Table1[Last5_Flag], 1) /
        SUMIFS(Table1[AB], Table1[Player], A28, Table1[Team], Dashboard!$B$2, Table1[Last5_Flag], 1)
    ),
    IF(
        SUMIFS(Table1[AB], Table1[Player], A28, Table1[Team], Dashboard!$B$2)=0,
        0,
        SUMIFS(Table1[H], Table1[Player], A28, Table1[Team], Dashboard!$B$2) /
        SUMIFS(Table1[AB], Table1[Player], A28, Table1[Team], Dashboard!$B$2)
    )
)</f>
        <v>0</v>
      </c>
      <c r="D28" s="4">
        <f>IF(
    Dashboard!$B$3,
    IF(
        SUMIFS(Table1[AB], Table1[Player], A28, Table1[Team], Dashboard!$B$2, Table1[Last5_Flag], 1)
      + SUMIFS(Table1[BB], Table1[Player], A28, Table1[Team], Dashboard!$B$2, Table1[Last5_Flag], 1)
      + SUMIFS(Table1[SF], Table1[Player], A28, Table1[Team], Dashboard!$B$2, Table1[Last5_Flag], 1)=0,
        0,
        (SUMIFS(Table1[H], Table1[Player], A28, Table1[Team], Dashboard!$B$2, Table1[Last5_Flag], 1)
       + SUMIFS(Table1[BB], Table1[Player], A28, Table1[Team], Dashboard!$B$2, Table1[Last5_Flag], 1)) /
        (SUMIFS(Table1[AB], Table1[Player], A28, Table1[Team], Dashboard!$B$2, Table1[Last5_Flag], 1)
       + SUMIFS(Table1[BB], Table1[Player], A28, Table1[Team], Dashboard!$B$2, Table1[Last5_Flag], 1)
       + SUMIFS(Table1[SF], Table1[Player], A28, Table1[Team], Dashboard!$B$2, Table1[Last5_Flag], 1))
    ),
    IF(
        SUMIFS(Table1[AB], Table1[Player], A28, Table1[Team], Dashboard!$B$2)
      + SUMIFS(Table1[BB], Table1[Player], A28, Table1[Team], Dashboard!$B$2)
      + SUMIFS(Table1[SF], Table1[Player], A28, Table1[Team], Dashboard!$B$2)=0,
        0,
        (SUMIFS(Table1[H], Table1[Player], A28, Table1[Team], Dashboard!$B$2)
       + SUMIFS(Table1[BB], Table1[Player], A28, Table1[Team], Dashboard!$B$2)) /
        (SUMIFS(Table1[AB], Table1[Player], A28, Table1[Team], Dashboard!$B$2)
       + SUMIFS(Table1[BB], Table1[Player], A28, Table1[Team], Dashboard!$B$2)
       + SUMIFS(Table1[SF], Table1[Player], A28, Table1[Team], Dashboard!$B$2))
    )
)</f>
        <v>0</v>
      </c>
      <c r="E28" s="4">
        <f>IF(
    Dashboard!$B$3,
    IF(
        SUMIFS(Table1[AB], Table1[Player], A28, Table1[Team], Dashboard!$B$2, Table1[Last5_Flag], 1)=0,
        0,
        SUMIFS(Table1[TB], Table1[Player], A28, Table1[Team], Dashboard!$B$2, Table1[Last5_Flag], 1) /
        SUMIFS(Table1[AB], Table1[Player], A28, Table1[Team], Dashboard!$B$2, Table1[Last5_Flag], 1)
    ),
    IF(
        SUMIFS(Table1[AB], Table1[Player], A28, Table1[Team], Dashboard!$B$2)=0,
        0,
        SUMIFS(Table1[TB], Table1[Player], A28, Table1[Team], Dashboard!$B$2) /
        SUMIFS(Table1[AB], Table1[Player], A28, Table1[Team], Dashboard!$B$2)
    )
)</f>
        <v>0</v>
      </c>
      <c r="F28" s="4" t="e">
        <f>IF(TopHitters[[#This Row],[Player Name]]=0,0,TopHitters[[#This Row],[OBP]]+TopHitters[[#This Row],[SLG]])</f>
        <v>#REF!</v>
      </c>
      <c r="G28">
        <f>IF(
    Dashboard!$B$3,
    SUMIFS(Table1[TB], Table1[Player], A28, Table1[Team], Dashboard!$B$2, Table1[Last5_Flag], 1),
    SUMIFS(Table1[TB], Table1[Player], A28, Table1[Team], Dashboard!$B$2)
)</f>
        <v>0</v>
      </c>
      <c r="H28">
        <f>IF(
    Dashboard!$B$3,
    SUMIFS(Table1[SB], Table1[Player], A28, Table1[Team], Dashboard!$B$2, Table1[Last5_Flag], 1),
    SUMIFS(Table1[SB], Table1[Player], A28, Table1[Team], Dashboard!$B$2)
)</f>
        <v>0</v>
      </c>
      <c r="I28" s="2">
        <f>IF(
    Dashboard!$B$3,
    IF(
        SUMIFS(Table1[AB], Table1[Player], A28, Table1[Team], Dashboard!$B$2, Table1[Last5_Flag], 1)
        + SUMIFS(Table1[BB], Table1[Player], A28, Table1[Team], Dashboard!$B$2, Table1[Last5_Flag], 1) = 0,
        0,
        SUMIFS(Table1[H], Table1[Player], A28, Table1[Team], Dashboard!$B$2, Table1[Last5_Flag], 1)
        * SUMIFS(Table1[TB], Table1[Player], A28, Table1[Team], Dashboard!$B$2, Table1[Last5_Flag], 1)
        / (
            SUMIFS(Table1[AB], Table1[Player], A28, Table1[Team], Dashboard!$B$2, Table1[Last5_Flag], 1)
            + SUMIFS(Table1[BB], Table1[Player], A28, Table1[Team], Dashboard!$B$2, Table1[Last5_Flag], 1)
        )
    ),
    IF(
        SUMIFS(Table1[AB], Table1[Player], A28, Table1[Team], Dashboard!$B$2)
        + SUMIFS(Table1[BB], Table1[Player], A28, Table1[Team], Dashboard!$B$2) = 0,
        0,
        SUMIFS(Table1[H], Table1[Player], A28, Table1[Team], Dashboard!$B$2)
        * SUMIFS(Table1[TB], Table1[Player], A28, Table1[Team], Dashboard!$B$2)
        / (
            SUMIFS(Table1[AB], Table1[Player], A28, Table1[Team], Dashboard!$B$2)
            + SUMIFS(Table1[BB], Table1[Player], A28, Table1[Team], Dashboard!$B$2)
        )
    )
)</f>
        <v>0</v>
      </c>
    </row>
    <row r="29" spans="1:9" x14ac:dyDescent="0.2">
      <c r="B29" t="e" cm="1">
        <f t="array" ref="B29">INDEX(_xlfn.ANCHORARRAY($A$2), ROW( )-ROW(TopHitters[#Headers]))</f>
        <v>#REF!</v>
      </c>
      <c r="C29" s="4">
        <f>IF(
    Dashboard!$B$3,
    IF(
        SUMIFS(Table1[AB], Table1[Player], A29, Table1[Team], Dashboard!$B$2, Table1[Last5_Flag], 1)=0,
        0,
        SUMIFS(Table1[H], Table1[Player], A29, Table1[Team], Dashboard!$B$2, Table1[Last5_Flag], 1) /
        SUMIFS(Table1[AB], Table1[Player], A29, Table1[Team], Dashboard!$B$2, Table1[Last5_Flag], 1)
    ),
    IF(
        SUMIFS(Table1[AB], Table1[Player], A29, Table1[Team], Dashboard!$B$2)=0,
        0,
        SUMIFS(Table1[H], Table1[Player], A29, Table1[Team], Dashboard!$B$2) /
        SUMIFS(Table1[AB], Table1[Player], A29, Table1[Team], Dashboard!$B$2)
    )
)</f>
        <v>0</v>
      </c>
      <c r="D29" s="4">
        <f>IF(
    Dashboard!$B$3,
    IF(
        SUMIFS(Table1[AB], Table1[Player], A29, Table1[Team], Dashboard!$B$2, Table1[Last5_Flag], 1)
      + SUMIFS(Table1[BB], Table1[Player], A29, Table1[Team], Dashboard!$B$2, Table1[Last5_Flag], 1)
      + SUMIFS(Table1[SF], Table1[Player], A29, Table1[Team], Dashboard!$B$2, Table1[Last5_Flag], 1)=0,
        0,
        (SUMIFS(Table1[H], Table1[Player], A29, Table1[Team], Dashboard!$B$2, Table1[Last5_Flag], 1)
       + SUMIFS(Table1[BB], Table1[Player], A29, Table1[Team], Dashboard!$B$2, Table1[Last5_Flag], 1)) /
        (SUMIFS(Table1[AB], Table1[Player], A29, Table1[Team], Dashboard!$B$2, Table1[Last5_Flag], 1)
       + SUMIFS(Table1[BB], Table1[Player], A29, Table1[Team], Dashboard!$B$2, Table1[Last5_Flag], 1)
       + SUMIFS(Table1[SF], Table1[Player], A29, Table1[Team], Dashboard!$B$2, Table1[Last5_Flag], 1))
    ),
    IF(
        SUMIFS(Table1[AB], Table1[Player], A29, Table1[Team], Dashboard!$B$2)
      + SUMIFS(Table1[BB], Table1[Player], A29, Table1[Team], Dashboard!$B$2)
      + SUMIFS(Table1[SF], Table1[Player], A29, Table1[Team], Dashboard!$B$2)=0,
        0,
        (SUMIFS(Table1[H], Table1[Player], A29, Table1[Team], Dashboard!$B$2)
       + SUMIFS(Table1[BB], Table1[Player], A29, Table1[Team], Dashboard!$B$2)) /
        (SUMIFS(Table1[AB], Table1[Player], A29, Table1[Team], Dashboard!$B$2)
       + SUMIFS(Table1[BB], Table1[Player], A29, Table1[Team], Dashboard!$B$2)
       + SUMIFS(Table1[SF], Table1[Player], A29, Table1[Team], Dashboard!$B$2))
    )
)</f>
        <v>0</v>
      </c>
      <c r="E29" s="4">
        <f>IF(
    Dashboard!$B$3,
    IF(
        SUMIFS(Table1[AB], Table1[Player], A29, Table1[Team], Dashboard!$B$2, Table1[Last5_Flag], 1)=0,
        0,
        SUMIFS(Table1[TB], Table1[Player], A29, Table1[Team], Dashboard!$B$2, Table1[Last5_Flag], 1) /
        SUMIFS(Table1[AB], Table1[Player], A29, Table1[Team], Dashboard!$B$2, Table1[Last5_Flag], 1)
    ),
    IF(
        SUMIFS(Table1[AB], Table1[Player], A29, Table1[Team], Dashboard!$B$2)=0,
        0,
        SUMIFS(Table1[TB], Table1[Player], A29, Table1[Team], Dashboard!$B$2) /
        SUMIFS(Table1[AB], Table1[Player], A29, Table1[Team], Dashboard!$B$2)
    )
)</f>
        <v>0</v>
      </c>
      <c r="F29" s="4" t="e">
        <f>IF(TopHitters[[#This Row],[Player Name]]=0,0,TopHitters[[#This Row],[OBP]]+TopHitters[[#This Row],[SLG]])</f>
        <v>#REF!</v>
      </c>
      <c r="G29">
        <f>IF(
    Dashboard!$B$3,
    SUMIFS(Table1[TB], Table1[Player], A29, Table1[Team], Dashboard!$B$2, Table1[Last5_Flag], 1),
    SUMIFS(Table1[TB], Table1[Player], A29, Table1[Team], Dashboard!$B$2)
)</f>
        <v>0</v>
      </c>
      <c r="H29">
        <f>IF(
    Dashboard!$B$3,
    SUMIFS(Table1[SB], Table1[Player], A29, Table1[Team], Dashboard!$B$2, Table1[Last5_Flag], 1),
    SUMIFS(Table1[SB], Table1[Player], A29, Table1[Team], Dashboard!$B$2)
)</f>
        <v>0</v>
      </c>
      <c r="I29" s="2">
        <f>IF(
    Dashboard!$B$3,
    IF(
        SUMIFS(Table1[AB], Table1[Player], A29, Table1[Team], Dashboard!$B$2, Table1[Last5_Flag], 1)
        + SUMIFS(Table1[BB], Table1[Player], A29, Table1[Team], Dashboard!$B$2, Table1[Last5_Flag], 1) = 0,
        0,
        SUMIFS(Table1[H], Table1[Player], A29, Table1[Team], Dashboard!$B$2, Table1[Last5_Flag], 1)
        * SUMIFS(Table1[TB], Table1[Player], A29, Table1[Team], Dashboard!$B$2, Table1[Last5_Flag], 1)
        / (
            SUMIFS(Table1[AB], Table1[Player], A29, Table1[Team], Dashboard!$B$2, Table1[Last5_Flag], 1)
            + SUMIFS(Table1[BB], Table1[Player], A29, Table1[Team], Dashboard!$B$2, Table1[Last5_Flag], 1)
        )
    ),
    IF(
        SUMIFS(Table1[AB], Table1[Player], A29, Table1[Team], Dashboard!$B$2)
        + SUMIFS(Table1[BB], Table1[Player], A29, Table1[Team], Dashboard!$B$2) = 0,
        0,
        SUMIFS(Table1[H], Table1[Player], A29, Table1[Team], Dashboard!$B$2)
        * SUMIFS(Table1[TB], Table1[Player], A29, Table1[Team], Dashboard!$B$2)
        / (
            SUMIFS(Table1[AB], Table1[Player], A29, Table1[Team], Dashboard!$B$2)
            + SUMIFS(Table1[BB], Table1[Player], A29, Table1[Team], Dashboard!$B$2)
        )
    )
)</f>
        <v>0</v>
      </c>
    </row>
    <row r="30" spans="1:9" x14ac:dyDescent="0.2">
      <c r="B30" t="e" cm="1">
        <f t="array" ref="B30">INDEX(_xlfn.ANCHORARRAY($A$2), ROW( )-ROW(TopHitters[#Headers]))</f>
        <v>#REF!</v>
      </c>
      <c r="C30" s="4">
        <f>IF(
    Dashboard!$B$3,
    IF(
        SUMIFS(Table1[AB], Table1[Player], A30, Table1[Team], Dashboard!$B$2, Table1[Last5_Flag], 1)=0,
        0,
        SUMIFS(Table1[H], Table1[Player], A30, Table1[Team], Dashboard!$B$2, Table1[Last5_Flag], 1) /
        SUMIFS(Table1[AB], Table1[Player], A30, Table1[Team], Dashboard!$B$2, Table1[Last5_Flag], 1)
    ),
    IF(
        SUMIFS(Table1[AB], Table1[Player], A30, Table1[Team], Dashboard!$B$2)=0,
        0,
        SUMIFS(Table1[H], Table1[Player], A30, Table1[Team], Dashboard!$B$2) /
        SUMIFS(Table1[AB], Table1[Player], A30, Table1[Team], Dashboard!$B$2)
    )
)</f>
        <v>0</v>
      </c>
      <c r="D30" s="4">
        <f>IF(
    Dashboard!$B$3,
    IF(
        SUMIFS(Table1[AB], Table1[Player], A30, Table1[Team], Dashboard!$B$2, Table1[Last5_Flag], 1)
      + SUMIFS(Table1[BB], Table1[Player], A30, Table1[Team], Dashboard!$B$2, Table1[Last5_Flag], 1)
      + SUMIFS(Table1[SF], Table1[Player], A30, Table1[Team], Dashboard!$B$2, Table1[Last5_Flag], 1)=0,
        0,
        (SUMIFS(Table1[H], Table1[Player], A30, Table1[Team], Dashboard!$B$2, Table1[Last5_Flag], 1)
       + SUMIFS(Table1[BB], Table1[Player], A30, Table1[Team], Dashboard!$B$2, Table1[Last5_Flag], 1)) /
        (SUMIFS(Table1[AB], Table1[Player], A30, Table1[Team], Dashboard!$B$2, Table1[Last5_Flag], 1)
       + SUMIFS(Table1[BB], Table1[Player], A30, Table1[Team], Dashboard!$B$2, Table1[Last5_Flag], 1)
       + SUMIFS(Table1[SF], Table1[Player], A30, Table1[Team], Dashboard!$B$2, Table1[Last5_Flag], 1))
    ),
    IF(
        SUMIFS(Table1[AB], Table1[Player], A30, Table1[Team], Dashboard!$B$2)
      + SUMIFS(Table1[BB], Table1[Player], A30, Table1[Team], Dashboard!$B$2)
      + SUMIFS(Table1[SF], Table1[Player], A30, Table1[Team], Dashboard!$B$2)=0,
        0,
        (SUMIFS(Table1[H], Table1[Player], A30, Table1[Team], Dashboard!$B$2)
       + SUMIFS(Table1[BB], Table1[Player], A30, Table1[Team], Dashboard!$B$2)) /
        (SUMIFS(Table1[AB], Table1[Player], A30, Table1[Team], Dashboard!$B$2)
       + SUMIFS(Table1[BB], Table1[Player], A30, Table1[Team], Dashboard!$B$2)
       + SUMIFS(Table1[SF], Table1[Player], A30, Table1[Team], Dashboard!$B$2))
    )
)</f>
        <v>0</v>
      </c>
      <c r="E30" s="4">
        <f>IF(
    Dashboard!$B$3,
    IF(
        SUMIFS(Table1[AB], Table1[Player], A30, Table1[Team], Dashboard!$B$2, Table1[Last5_Flag], 1)=0,
        0,
        SUMIFS(Table1[TB], Table1[Player], A30, Table1[Team], Dashboard!$B$2, Table1[Last5_Flag], 1) /
        SUMIFS(Table1[AB], Table1[Player], A30, Table1[Team], Dashboard!$B$2, Table1[Last5_Flag], 1)
    ),
    IF(
        SUMIFS(Table1[AB], Table1[Player], A30, Table1[Team], Dashboard!$B$2)=0,
        0,
        SUMIFS(Table1[TB], Table1[Player], A30, Table1[Team], Dashboard!$B$2) /
        SUMIFS(Table1[AB], Table1[Player], A30, Table1[Team], Dashboard!$B$2)
    )
)</f>
        <v>0</v>
      </c>
      <c r="F30" s="4" t="e">
        <f>IF(TopHitters[[#This Row],[Player Name]]=0,0,TopHitters[[#This Row],[OBP]]+TopHitters[[#This Row],[SLG]])</f>
        <v>#REF!</v>
      </c>
      <c r="G30">
        <f>IF(
    Dashboard!$B$3,
    SUMIFS(Table1[TB], Table1[Player], A30, Table1[Team], Dashboard!$B$2, Table1[Last5_Flag], 1),
    SUMIFS(Table1[TB], Table1[Player], A30, Table1[Team], Dashboard!$B$2)
)</f>
        <v>0</v>
      </c>
      <c r="H30">
        <f>IF(
    Dashboard!$B$3,
    SUMIFS(Table1[SB], Table1[Player], A30, Table1[Team], Dashboard!$B$2, Table1[Last5_Flag], 1),
    SUMIFS(Table1[SB], Table1[Player], A30, Table1[Team], Dashboard!$B$2)
)</f>
        <v>0</v>
      </c>
      <c r="I30" s="2">
        <f>IF(
    Dashboard!$B$3,
    IF(
        SUMIFS(Table1[AB], Table1[Player], A30, Table1[Team], Dashboard!$B$2, Table1[Last5_Flag], 1)
        + SUMIFS(Table1[BB], Table1[Player], A30, Table1[Team], Dashboard!$B$2, Table1[Last5_Flag], 1) = 0,
        0,
        SUMIFS(Table1[H], Table1[Player], A30, Table1[Team], Dashboard!$B$2, Table1[Last5_Flag], 1)
        * SUMIFS(Table1[TB], Table1[Player], A30, Table1[Team], Dashboard!$B$2, Table1[Last5_Flag], 1)
        / (
            SUMIFS(Table1[AB], Table1[Player], A30, Table1[Team], Dashboard!$B$2, Table1[Last5_Flag], 1)
            + SUMIFS(Table1[BB], Table1[Player], A30, Table1[Team], Dashboard!$B$2, Table1[Last5_Flag], 1)
        )
    ),
    IF(
        SUMIFS(Table1[AB], Table1[Player], A30, Table1[Team], Dashboard!$B$2)
        + SUMIFS(Table1[BB], Table1[Player], A30, Table1[Team], Dashboard!$B$2) = 0,
        0,
        SUMIFS(Table1[H], Table1[Player], A30, Table1[Team], Dashboard!$B$2)
        * SUMIFS(Table1[TB], Table1[Player], A30, Table1[Team], Dashboard!$B$2)
        / (
            SUMIFS(Table1[AB], Table1[Player], A30, Table1[Team], Dashboard!$B$2)
            + SUMIFS(Table1[BB], Table1[Player], A30, Table1[Team], Dashboard!$B$2)
        )
    )
)</f>
        <v>0</v>
      </c>
    </row>
    <row r="31" spans="1:9" x14ac:dyDescent="0.2">
      <c r="B31" t="e" cm="1">
        <f t="array" ref="B31">INDEX(_xlfn.ANCHORARRAY($A$2), ROW( )-ROW(TopHitters[#Headers]))</f>
        <v>#REF!</v>
      </c>
      <c r="C31" s="4">
        <f>IF(
    Dashboard!$B$3,
    IF(
        SUMIFS(Table1[AB], Table1[Player], A31, Table1[Team], Dashboard!$B$2, Table1[Last5_Flag], 1)=0,
        0,
        SUMIFS(Table1[H], Table1[Player], A31, Table1[Team], Dashboard!$B$2, Table1[Last5_Flag], 1) /
        SUMIFS(Table1[AB], Table1[Player], A31, Table1[Team], Dashboard!$B$2, Table1[Last5_Flag], 1)
    ),
    IF(
        SUMIFS(Table1[AB], Table1[Player], A31, Table1[Team], Dashboard!$B$2)=0,
        0,
        SUMIFS(Table1[H], Table1[Player], A31, Table1[Team], Dashboard!$B$2) /
        SUMIFS(Table1[AB], Table1[Player], A31, Table1[Team], Dashboard!$B$2)
    )
)</f>
        <v>0</v>
      </c>
      <c r="D31" s="4">
        <f>IF(
    Dashboard!$B$3,
    IF(
        SUMIFS(Table1[AB], Table1[Player], A31, Table1[Team], Dashboard!$B$2, Table1[Last5_Flag], 1)
      + SUMIFS(Table1[BB], Table1[Player], A31, Table1[Team], Dashboard!$B$2, Table1[Last5_Flag], 1)
      + SUMIFS(Table1[SF], Table1[Player], A31, Table1[Team], Dashboard!$B$2, Table1[Last5_Flag], 1)=0,
        0,
        (SUMIFS(Table1[H], Table1[Player], A31, Table1[Team], Dashboard!$B$2, Table1[Last5_Flag], 1)
       + SUMIFS(Table1[BB], Table1[Player], A31, Table1[Team], Dashboard!$B$2, Table1[Last5_Flag], 1)) /
        (SUMIFS(Table1[AB], Table1[Player], A31, Table1[Team], Dashboard!$B$2, Table1[Last5_Flag], 1)
       + SUMIFS(Table1[BB], Table1[Player], A31, Table1[Team], Dashboard!$B$2, Table1[Last5_Flag], 1)
       + SUMIFS(Table1[SF], Table1[Player], A31, Table1[Team], Dashboard!$B$2, Table1[Last5_Flag], 1))
    ),
    IF(
        SUMIFS(Table1[AB], Table1[Player], A31, Table1[Team], Dashboard!$B$2)
      + SUMIFS(Table1[BB], Table1[Player], A31, Table1[Team], Dashboard!$B$2)
      + SUMIFS(Table1[SF], Table1[Player], A31, Table1[Team], Dashboard!$B$2)=0,
        0,
        (SUMIFS(Table1[H], Table1[Player], A31, Table1[Team], Dashboard!$B$2)
       + SUMIFS(Table1[BB], Table1[Player], A31, Table1[Team], Dashboard!$B$2)) /
        (SUMIFS(Table1[AB], Table1[Player], A31, Table1[Team], Dashboard!$B$2)
       + SUMIFS(Table1[BB], Table1[Player], A31, Table1[Team], Dashboard!$B$2)
       + SUMIFS(Table1[SF], Table1[Player], A31, Table1[Team], Dashboard!$B$2))
    )
)</f>
        <v>0</v>
      </c>
      <c r="E31" s="4">
        <f>IF(
    Dashboard!$B$3,
    IF(
        SUMIFS(Table1[AB], Table1[Player], A31, Table1[Team], Dashboard!$B$2, Table1[Last5_Flag], 1)=0,
        0,
        SUMIFS(Table1[TB], Table1[Player], A31, Table1[Team], Dashboard!$B$2, Table1[Last5_Flag], 1) /
        SUMIFS(Table1[AB], Table1[Player], A31, Table1[Team], Dashboard!$B$2, Table1[Last5_Flag], 1)
    ),
    IF(
        SUMIFS(Table1[AB], Table1[Player], A31, Table1[Team], Dashboard!$B$2)=0,
        0,
        SUMIFS(Table1[TB], Table1[Player], A31, Table1[Team], Dashboard!$B$2) /
        SUMIFS(Table1[AB], Table1[Player], A31, Table1[Team], Dashboard!$B$2)
    )
)</f>
        <v>0</v>
      </c>
      <c r="F31" s="4" t="e">
        <f>IF(TopHitters[[#This Row],[Player Name]]=0,0,TopHitters[[#This Row],[OBP]]+TopHitters[[#This Row],[SLG]])</f>
        <v>#REF!</v>
      </c>
      <c r="G31">
        <f>IF(
    Dashboard!$B$3,
    SUMIFS(Table1[TB], Table1[Player], A31, Table1[Team], Dashboard!$B$2, Table1[Last5_Flag], 1),
    SUMIFS(Table1[TB], Table1[Player], A31, Table1[Team], Dashboard!$B$2)
)</f>
        <v>0</v>
      </c>
      <c r="H31">
        <f>IF(
    Dashboard!$B$3,
    SUMIFS(Table1[SB], Table1[Player], A31, Table1[Team], Dashboard!$B$2, Table1[Last5_Flag], 1),
    SUMIFS(Table1[SB], Table1[Player], A31, Table1[Team], Dashboard!$B$2)
)</f>
        <v>0</v>
      </c>
      <c r="I31" s="2">
        <f>IF(
    Dashboard!$B$3,
    IF(
        SUMIFS(Table1[AB], Table1[Player], A31, Table1[Team], Dashboard!$B$2, Table1[Last5_Flag], 1)
        + SUMIFS(Table1[BB], Table1[Player], A31, Table1[Team], Dashboard!$B$2, Table1[Last5_Flag], 1) = 0,
        0,
        SUMIFS(Table1[H], Table1[Player], A31, Table1[Team], Dashboard!$B$2, Table1[Last5_Flag], 1)
        * SUMIFS(Table1[TB], Table1[Player], A31, Table1[Team], Dashboard!$B$2, Table1[Last5_Flag], 1)
        / (
            SUMIFS(Table1[AB], Table1[Player], A31, Table1[Team], Dashboard!$B$2, Table1[Last5_Flag], 1)
            + SUMIFS(Table1[BB], Table1[Player], A31, Table1[Team], Dashboard!$B$2, Table1[Last5_Flag], 1)
        )
    ),
    IF(
        SUMIFS(Table1[AB], Table1[Player], A31, Table1[Team], Dashboard!$B$2)
        + SUMIFS(Table1[BB], Table1[Player], A31, Table1[Team], Dashboard!$B$2) = 0,
        0,
        SUMIFS(Table1[H], Table1[Player], A31, Table1[Team], Dashboard!$B$2)
        * SUMIFS(Table1[TB], Table1[Player], A31, Table1[Team], Dashboard!$B$2)
        / (
            SUMIFS(Table1[AB], Table1[Player], A31, Table1[Team], Dashboard!$B$2)
            + SUMIFS(Table1[BB], Table1[Player], A31, Table1[Team], Dashboard!$B$2)
        )
    )
)</f>
        <v>0</v>
      </c>
    </row>
    <row r="32" spans="1:9" x14ac:dyDescent="0.2">
      <c r="B32" t="e" cm="1">
        <f t="array" ref="B32">INDEX(_xlfn.ANCHORARRAY($A$2), ROW( )-ROW(TopHitters[#Headers]))</f>
        <v>#REF!</v>
      </c>
      <c r="C32" s="4">
        <f>IF(
    Dashboard!$B$3,
    IF(
        SUMIFS(Table1[AB], Table1[Player], A32, Table1[Team], Dashboard!$B$2, Table1[Last5_Flag], 1)=0,
        0,
        SUMIFS(Table1[H], Table1[Player], A32, Table1[Team], Dashboard!$B$2, Table1[Last5_Flag], 1) /
        SUMIFS(Table1[AB], Table1[Player], A32, Table1[Team], Dashboard!$B$2, Table1[Last5_Flag], 1)
    ),
    IF(
        SUMIFS(Table1[AB], Table1[Player], A32, Table1[Team], Dashboard!$B$2)=0,
        0,
        SUMIFS(Table1[H], Table1[Player], A32, Table1[Team], Dashboard!$B$2) /
        SUMIFS(Table1[AB], Table1[Player], A32, Table1[Team], Dashboard!$B$2)
    )
)</f>
        <v>0</v>
      </c>
      <c r="D32" s="4">
        <f>IF(
    Dashboard!$B$3,
    IF(
        SUMIFS(Table1[AB], Table1[Player], A32, Table1[Team], Dashboard!$B$2, Table1[Last5_Flag], 1)
      + SUMIFS(Table1[BB], Table1[Player], A32, Table1[Team], Dashboard!$B$2, Table1[Last5_Flag], 1)
      + SUMIFS(Table1[SF], Table1[Player], A32, Table1[Team], Dashboard!$B$2, Table1[Last5_Flag], 1)=0,
        0,
        (SUMIFS(Table1[H], Table1[Player], A32, Table1[Team], Dashboard!$B$2, Table1[Last5_Flag], 1)
       + SUMIFS(Table1[BB], Table1[Player], A32, Table1[Team], Dashboard!$B$2, Table1[Last5_Flag], 1)) /
        (SUMIFS(Table1[AB], Table1[Player], A32, Table1[Team], Dashboard!$B$2, Table1[Last5_Flag], 1)
       + SUMIFS(Table1[BB], Table1[Player], A32, Table1[Team], Dashboard!$B$2, Table1[Last5_Flag], 1)
       + SUMIFS(Table1[SF], Table1[Player], A32, Table1[Team], Dashboard!$B$2, Table1[Last5_Flag], 1))
    ),
    IF(
        SUMIFS(Table1[AB], Table1[Player], A32, Table1[Team], Dashboard!$B$2)
      + SUMIFS(Table1[BB], Table1[Player], A32, Table1[Team], Dashboard!$B$2)
      + SUMIFS(Table1[SF], Table1[Player], A32, Table1[Team], Dashboard!$B$2)=0,
        0,
        (SUMIFS(Table1[H], Table1[Player], A32, Table1[Team], Dashboard!$B$2)
       + SUMIFS(Table1[BB], Table1[Player], A32, Table1[Team], Dashboard!$B$2)) /
        (SUMIFS(Table1[AB], Table1[Player], A32, Table1[Team], Dashboard!$B$2)
       + SUMIFS(Table1[BB], Table1[Player], A32, Table1[Team], Dashboard!$B$2)
       + SUMIFS(Table1[SF], Table1[Player], A32, Table1[Team], Dashboard!$B$2))
    )
)</f>
        <v>0</v>
      </c>
      <c r="E32" s="4">
        <f>IF(
    Dashboard!$B$3,
    IF(
        SUMIFS(Table1[AB], Table1[Player], A32, Table1[Team], Dashboard!$B$2, Table1[Last5_Flag], 1)=0,
        0,
        SUMIFS(Table1[TB], Table1[Player], A32, Table1[Team], Dashboard!$B$2, Table1[Last5_Flag], 1) /
        SUMIFS(Table1[AB], Table1[Player], A32, Table1[Team], Dashboard!$B$2, Table1[Last5_Flag], 1)
    ),
    IF(
        SUMIFS(Table1[AB], Table1[Player], A32, Table1[Team], Dashboard!$B$2)=0,
        0,
        SUMIFS(Table1[TB], Table1[Player], A32, Table1[Team], Dashboard!$B$2) /
        SUMIFS(Table1[AB], Table1[Player], A32, Table1[Team], Dashboard!$B$2)
    )
)</f>
        <v>0</v>
      </c>
      <c r="F32" s="4" t="e">
        <f>IF(TopHitters[[#This Row],[Player Name]]=0,0,TopHitters[[#This Row],[OBP]]+TopHitters[[#This Row],[SLG]])</f>
        <v>#REF!</v>
      </c>
      <c r="G32">
        <f>IF(
    Dashboard!$B$3,
    SUMIFS(Table1[TB], Table1[Player], A32, Table1[Team], Dashboard!$B$2, Table1[Last5_Flag], 1),
    SUMIFS(Table1[TB], Table1[Player], A32, Table1[Team], Dashboard!$B$2)
)</f>
        <v>0</v>
      </c>
      <c r="H32">
        <f>IF(
    Dashboard!$B$3,
    SUMIFS(Table1[SB], Table1[Player], A32, Table1[Team], Dashboard!$B$2, Table1[Last5_Flag], 1),
    SUMIFS(Table1[SB], Table1[Player], A32, Table1[Team], Dashboard!$B$2)
)</f>
        <v>0</v>
      </c>
      <c r="I32" s="2">
        <f>IF(
    Dashboard!$B$3,
    IF(
        SUMIFS(Table1[AB], Table1[Player], A32, Table1[Team], Dashboard!$B$2, Table1[Last5_Flag], 1)
        + SUMIFS(Table1[BB], Table1[Player], A32, Table1[Team], Dashboard!$B$2, Table1[Last5_Flag], 1) = 0,
        0,
        SUMIFS(Table1[H], Table1[Player], A32, Table1[Team], Dashboard!$B$2, Table1[Last5_Flag], 1)
        * SUMIFS(Table1[TB], Table1[Player], A32, Table1[Team], Dashboard!$B$2, Table1[Last5_Flag], 1)
        / (
            SUMIFS(Table1[AB], Table1[Player], A32, Table1[Team], Dashboard!$B$2, Table1[Last5_Flag], 1)
            + SUMIFS(Table1[BB], Table1[Player], A32, Table1[Team], Dashboard!$B$2, Table1[Last5_Flag], 1)
        )
    ),
    IF(
        SUMIFS(Table1[AB], Table1[Player], A32, Table1[Team], Dashboard!$B$2)
        + SUMIFS(Table1[BB], Table1[Player], A32, Table1[Team], Dashboard!$B$2) = 0,
        0,
        SUMIFS(Table1[H], Table1[Player], A32, Table1[Team], Dashboard!$B$2)
        * SUMIFS(Table1[TB], Table1[Player], A32, Table1[Team], Dashboard!$B$2)
        / (
            SUMIFS(Table1[AB], Table1[Player], A32, Table1[Team], Dashboard!$B$2)
            + SUMIFS(Table1[BB], Table1[Player], A32, Table1[Team], Dashboard!$B$2)
        )
    )
)</f>
        <v>0</v>
      </c>
    </row>
    <row r="33" spans="2:9" x14ac:dyDescent="0.2">
      <c r="B33" t="e" cm="1">
        <f t="array" ref="B33">INDEX(_xlfn.ANCHORARRAY($A$2), ROW( )-ROW(TopHitters[#Headers]))</f>
        <v>#REF!</v>
      </c>
      <c r="C33" s="4">
        <f>IF(
    Dashboard!$B$3,
    IF(
        SUMIFS(Table1[AB], Table1[Player], A33, Table1[Team], Dashboard!$B$2, Table1[Last5_Flag], 1)=0,
        0,
        SUMIFS(Table1[H], Table1[Player], A33, Table1[Team], Dashboard!$B$2, Table1[Last5_Flag], 1) /
        SUMIFS(Table1[AB], Table1[Player], A33, Table1[Team], Dashboard!$B$2, Table1[Last5_Flag], 1)
    ),
    IF(
        SUMIFS(Table1[AB], Table1[Player], A33, Table1[Team], Dashboard!$B$2)=0,
        0,
        SUMIFS(Table1[H], Table1[Player], A33, Table1[Team], Dashboard!$B$2) /
        SUMIFS(Table1[AB], Table1[Player], A33, Table1[Team], Dashboard!$B$2)
    )
)</f>
        <v>0</v>
      </c>
      <c r="D33" s="4">
        <f>IF(
    Dashboard!$B$3,
    IF(
        SUMIFS(Table1[AB], Table1[Player], A33, Table1[Team], Dashboard!$B$2, Table1[Last5_Flag], 1)
      + SUMIFS(Table1[BB], Table1[Player], A33, Table1[Team], Dashboard!$B$2, Table1[Last5_Flag], 1)
      + SUMIFS(Table1[SF], Table1[Player], A33, Table1[Team], Dashboard!$B$2, Table1[Last5_Flag], 1)=0,
        0,
        (SUMIFS(Table1[H], Table1[Player], A33, Table1[Team], Dashboard!$B$2, Table1[Last5_Flag], 1)
       + SUMIFS(Table1[BB], Table1[Player], A33, Table1[Team], Dashboard!$B$2, Table1[Last5_Flag], 1)) /
        (SUMIFS(Table1[AB], Table1[Player], A33, Table1[Team], Dashboard!$B$2, Table1[Last5_Flag], 1)
       + SUMIFS(Table1[BB], Table1[Player], A33, Table1[Team], Dashboard!$B$2, Table1[Last5_Flag], 1)
       + SUMIFS(Table1[SF], Table1[Player], A33, Table1[Team], Dashboard!$B$2, Table1[Last5_Flag], 1))
    ),
    IF(
        SUMIFS(Table1[AB], Table1[Player], A33, Table1[Team], Dashboard!$B$2)
      + SUMIFS(Table1[BB], Table1[Player], A33, Table1[Team], Dashboard!$B$2)
      + SUMIFS(Table1[SF], Table1[Player], A33, Table1[Team], Dashboard!$B$2)=0,
        0,
        (SUMIFS(Table1[H], Table1[Player], A33, Table1[Team], Dashboard!$B$2)
       + SUMIFS(Table1[BB], Table1[Player], A33, Table1[Team], Dashboard!$B$2)) /
        (SUMIFS(Table1[AB], Table1[Player], A33, Table1[Team], Dashboard!$B$2)
       + SUMIFS(Table1[BB], Table1[Player], A33, Table1[Team], Dashboard!$B$2)
       + SUMIFS(Table1[SF], Table1[Player], A33, Table1[Team], Dashboard!$B$2))
    )
)</f>
        <v>0</v>
      </c>
      <c r="E33" s="4">
        <f>IF(
    Dashboard!$B$3,
    IF(
        SUMIFS(Table1[AB], Table1[Player], A33, Table1[Team], Dashboard!$B$2, Table1[Last5_Flag], 1)=0,
        0,
        SUMIFS(Table1[TB], Table1[Player], A33, Table1[Team], Dashboard!$B$2, Table1[Last5_Flag], 1) /
        SUMIFS(Table1[AB], Table1[Player], A33, Table1[Team], Dashboard!$B$2, Table1[Last5_Flag], 1)
    ),
    IF(
        SUMIFS(Table1[AB], Table1[Player], A33, Table1[Team], Dashboard!$B$2)=0,
        0,
        SUMIFS(Table1[TB], Table1[Player], A33, Table1[Team], Dashboard!$B$2) /
        SUMIFS(Table1[AB], Table1[Player], A33, Table1[Team], Dashboard!$B$2)
    )
)</f>
        <v>0</v>
      </c>
      <c r="F33" s="4" t="e">
        <f>IF(TopHitters[[#This Row],[Player Name]]=0,0,TopHitters[[#This Row],[OBP]]+TopHitters[[#This Row],[SLG]])</f>
        <v>#REF!</v>
      </c>
      <c r="G33">
        <f>IF(
    Dashboard!$B$3,
    SUMIFS(Table1[TB], Table1[Player], A33, Table1[Team], Dashboard!$B$2, Table1[Last5_Flag], 1),
    SUMIFS(Table1[TB], Table1[Player], A33, Table1[Team], Dashboard!$B$2)
)</f>
        <v>0</v>
      </c>
      <c r="H33">
        <f>IF(
    Dashboard!$B$3,
    SUMIFS(Table1[SB], Table1[Player], A33, Table1[Team], Dashboard!$B$2, Table1[Last5_Flag], 1),
    SUMIFS(Table1[SB], Table1[Player], A33, Table1[Team], Dashboard!$B$2)
)</f>
        <v>0</v>
      </c>
      <c r="I33" s="2">
        <f>IF(
    Dashboard!$B$3,
    IF(
        SUMIFS(Table1[AB], Table1[Player], A33, Table1[Team], Dashboard!$B$2, Table1[Last5_Flag], 1)
        + SUMIFS(Table1[BB], Table1[Player], A33, Table1[Team], Dashboard!$B$2, Table1[Last5_Flag], 1) = 0,
        0,
        SUMIFS(Table1[H], Table1[Player], A33, Table1[Team], Dashboard!$B$2, Table1[Last5_Flag], 1)
        * SUMIFS(Table1[TB], Table1[Player], A33, Table1[Team], Dashboard!$B$2, Table1[Last5_Flag], 1)
        / (
            SUMIFS(Table1[AB], Table1[Player], A33, Table1[Team], Dashboard!$B$2, Table1[Last5_Flag], 1)
            + SUMIFS(Table1[BB], Table1[Player], A33, Table1[Team], Dashboard!$B$2, Table1[Last5_Flag], 1)
        )
    ),
    IF(
        SUMIFS(Table1[AB], Table1[Player], A33, Table1[Team], Dashboard!$B$2)
        + SUMIFS(Table1[BB], Table1[Player], A33, Table1[Team], Dashboard!$B$2) = 0,
        0,
        SUMIFS(Table1[H], Table1[Player], A33, Table1[Team], Dashboard!$B$2)
        * SUMIFS(Table1[TB], Table1[Player], A33, Table1[Team], Dashboard!$B$2)
        / (
            SUMIFS(Table1[AB], Table1[Player], A33, Table1[Team], Dashboard!$B$2)
            + SUMIFS(Table1[BB], Table1[Player], A33, Table1[Team], Dashboard!$B$2)
        )
    )
)</f>
        <v>0</v>
      </c>
    </row>
    <row r="34" spans="2:9" x14ac:dyDescent="0.2">
      <c r="B34" t="e" cm="1">
        <f t="array" ref="B34">INDEX(_xlfn.ANCHORARRAY($A$2), ROW( )-ROW(TopHitters[#Headers]))</f>
        <v>#REF!</v>
      </c>
      <c r="C34" s="4">
        <f>IF(
    Dashboard!$B$3,
    IF(
        SUMIFS(Table1[AB], Table1[Player], A34, Table1[Team], Dashboard!$B$2, Table1[Last5_Flag], 1)=0,
        0,
        SUMIFS(Table1[H], Table1[Player], A34, Table1[Team], Dashboard!$B$2, Table1[Last5_Flag], 1) /
        SUMIFS(Table1[AB], Table1[Player], A34, Table1[Team], Dashboard!$B$2, Table1[Last5_Flag], 1)
    ),
    IF(
        SUMIFS(Table1[AB], Table1[Player], A34, Table1[Team], Dashboard!$B$2)=0,
        0,
        SUMIFS(Table1[H], Table1[Player], A34, Table1[Team], Dashboard!$B$2) /
        SUMIFS(Table1[AB], Table1[Player], A34, Table1[Team], Dashboard!$B$2)
    )
)</f>
        <v>0</v>
      </c>
      <c r="D34" s="4">
        <f>IF(
    Dashboard!$B$3,
    IF(
        SUMIFS(Table1[AB], Table1[Player], A34, Table1[Team], Dashboard!$B$2, Table1[Last5_Flag], 1)
      + SUMIFS(Table1[BB], Table1[Player], A34, Table1[Team], Dashboard!$B$2, Table1[Last5_Flag], 1)
      + SUMIFS(Table1[SF], Table1[Player], A34, Table1[Team], Dashboard!$B$2, Table1[Last5_Flag], 1)=0,
        0,
        (SUMIFS(Table1[H], Table1[Player], A34, Table1[Team], Dashboard!$B$2, Table1[Last5_Flag], 1)
       + SUMIFS(Table1[BB], Table1[Player], A34, Table1[Team], Dashboard!$B$2, Table1[Last5_Flag], 1)) /
        (SUMIFS(Table1[AB], Table1[Player], A34, Table1[Team], Dashboard!$B$2, Table1[Last5_Flag], 1)
       + SUMIFS(Table1[BB], Table1[Player], A34, Table1[Team], Dashboard!$B$2, Table1[Last5_Flag], 1)
       + SUMIFS(Table1[SF], Table1[Player], A34, Table1[Team], Dashboard!$B$2, Table1[Last5_Flag], 1))
    ),
    IF(
        SUMIFS(Table1[AB], Table1[Player], A34, Table1[Team], Dashboard!$B$2)
      + SUMIFS(Table1[BB], Table1[Player], A34, Table1[Team], Dashboard!$B$2)
      + SUMIFS(Table1[SF], Table1[Player], A34, Table1[Team], Dashboard!$B$2)=0,
        0,
        (SUMIFS(Table1[H], Table1[Player], A34, Table1[Team], Dashboard!$B$2)
       + SUMIFS(Table1[BB], Table1[Player], A34, Table1[Team], Dashboard!$B$2)) /
        (SUMIFS(Table1[AB], Table1[Player], A34, Table1[Team], Dashboard!$B$2)
       + SUMIFS(Table1[BB], Table1[Player], A34, Table1[Team], Dashboard!$B$2)
       + SUMIFS(Table1[SF], Table1[Player], A34, Table1[Team], Dashboard!$B$2))
    )
)</f>
        <v>0</v>
      </c>
      <c r="E34" s="4">
        <f>IF(
    Dashboard!$B$3,
    IF(
        SUMIFS(Table1[AB], Table1[Player], A34, Table1[Team], Dashboard!$B$2, Table1[Last5_Flag], 1)=0,
        0,
        SUMIFS(Table1[TB], Table1[Player], A34, Table1[Team], Dashboard!$B$2, Table1[Last5_Flag], 1) /
        SUMIFS(Table1[AB], Table1[Player], A34, Table1[Team], Dashboard!$B$2, Table1[Last5_Flag], 1)
    ),
    IF(
        SUMIFS(Table1[AB], Table1[Player], A34, Table1[Team], Dashboard!$B$2)=0,
        0,
        SUMIFS(Table1[TB], Table1[Player], A34, Table1[Team], Dashboard!$B$2) /
        SUMIFS(Table1[AB], Table1[Player], A34, Table1[Team], Dashboard!$B$2)
    )
)</f>
        <v>0</v>
      </c>
      <c r="F34" s="4" t="e">
        <f>IF(TopHitters[[#This Row],[Player Name]]=0,0,TopHitters[[#This Row],[OBP]]+TopHitters[[#This Row],[SLG]])</f>
        <v>#REF!</v>
      </c>
      <c r="G34">
        <f>IF(
    Dashboard!$B$3,
    SUMIFS(Table1[TB], Table1[Player], A34, Table1[Team], Dashboard!$B$2, Table1[Last5_Flag], 1),
    SUMIFS(Table1[TB], Table1[Player], A34, Table1[Team], Dashboard!$B$2)
)</f>
        <v>0</v>
      </c>
      <c r="H34">
        <f>IF(
    Dashboard!$B$3,
    SUMIFS(Table1[SB], Table1[Player], A34, Table1[Team], Dashboard!$B$2, Table1[Last5_Flag], 1),
    SUMIFS(Table1[SB], Table1[Player], A34, Table1[Team], Dashboard!$B$2)
)</f>
        <v>0</v>
      </c>
      <c r="I34" s="2">
        <f>IF(
    Dashboard!$B$3,
    IF(
        SUMIFS(Table1[AB], Table1[Player], A34, Table1[Team], Dashboard!$B$2, Table1[Last5_Flag], 1)
        + SUMIFS(Table1[BB], Table1[Player], A34, Table1[Team], Dashboard!$B$2, Table1[Last5_Flag], 1) = 0,
        0,
        SUMIFS(Table1[H], Table1[Player], A34, Table1[Team], Dashboard!$B$2, Table1[Last5_Flag], 1)
        * SUMIFS(Table1[TB], Table1[Player], A34, Table1[Team], Dashboard!$B$2, Table1[Last5_Flag], 1)
        / (
            SUMIFS(Table1[AB], Table1[Player], A34, Table1[Team], Dashboard!$B$2, Table1[Last5_Flag], 1)
            + SUMIFS(Table1[BB], Table1[Player], A34, Table1[Team], Dashboard!$B$2, Table1[Last5_Flag], 1)
        )
    ),
    IF(
        SUMIFS(Table1[AB], Table1[Player], A34, Table1[Team], Dashboard!$B$2)
        + SUMIFS(Table1[BB], Table1[Player], A34, Table1[Team], Dashboard!$B$2) = 0,
        0,
        SUMIFS(Table1[H], Table1[Player], A34, Table1[Team], Dashboard!$B$2)
        * SUMIFS(Table1[TB], Table1[Player], A34, Table1[Team], Dashboard!$B$2)
        / (
            SUMIFS(Table1[AB], Table1[Player], A34, Table1[Team], Dashboard!$B$2)
            + SUMIFS(Table1[BB], Table1[Player], A34, Table1[Team], Dashboard!$B$2)
        )
    )
)</f>
        <v>0</v>
      </c>
    </row>
  </sheetData>
  <phoneticPr fontId="1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309C-A801-564F-9157-F931E4005536}">
  <dimension ref="A1:A25"/>
  <sheetViews>
    <sheetView workbookViewId="0">
      <selection activeCell="D2" sqref="D2"/>
    </sheetView>
  </sheetViews>
  <sheetFormatPr baseColWidth="10" defaultRowHeight="16" x14ac:dyDescent="0.2"/>
  <sheetData>
    <row r="1" spans="1:1" x14ac:dyDescent="0.2">
      <c r="A1" t="str" cm="1">
        <f t="array" ref="A1:A25">_xlfn.UNIQUE(_xlfn._xlws.FILTER(Table1[Player], Table1[Team]=Dashboard!B2))</f>
        <v>B.Hess</v>
      </c>
    </row>
    <row r="2" spans="1:1" x14ac:dyDescent="0.2">
      <c r="A2" t="str">
        <v>G.Bibb</v>
      </c>
    </row>
    <row r="3" spans="1:1" x14ac:dyDescent="0.2">
      <c r="A3" t="str">
        <v>B.Marietta</v>
      </c>
    </row>
    <row r="4" spans="1:1" x14ac:dyDescent="0.2">
      <c r="A4" t="str">
        <v>E.Paul</v>
      </c>
    </row>
    <row r="5" spans="1:1" x14ac:dyDescent="0.2">
      <c r="A5" t="str">
        <v>A.Townsend</v>
      </c>
    </row>
    <row r="6" spans="1:1" x14ac:dyDescent="0.2">
      <c r="A6" t="str">
        <v>A.Foresha</v>
      </c>
    </row>
    <row r="7" spans="1:1" x14ac:dyDescent="0.2">
      <c r="A7" t="str">
        <v>K.Thomas</v>
      </c>
    </row>
    <row r="8" spans="1:1" x14ac:dyDescent="0.2">
      <c r="A8" t="str">
        <v>S.Emanuel</v>
      </c>
    </row>
    <row r="9" spans="1:1" x14ac:dyDescent="0.2">
      <c r="A9" t="str">
        <v>A.Nordling</v>
      </c>
    </row>
    <row r="10" spans="1:1" x14ac:dyDescent="0.2">
      <c r="A10" t="str">
        <v>P.Matteson</v>
      </c>
    </row>
    <row r="11" spans="1:1" x14ac:dyDescent="0.2">
      <c r="A11" t="str">
        <v>J.McGill</v>
      </c>
    </row>
    <row r="12" spans="1:1" x14ac:dyDescent="0.2">
      <c r="A12" t="str">
        <v>A.Keilholz</v>
      </c>
    </row>
    <row r="13" spans="1:1" x14ac:dyDescent="0.2">
      <c r="A13" t="str">
        <v>A.Thompson</v>
      </c>
    </row>
    <row r="14" spans="1:1" x14ac:dyDescent="0.2">
      <c r="A14" t="str">
        <v>D.Haller</v>
      </c>
    </row>
    <row r="15" spans="1:1" x14ac:dyDescent="0.2">
      <c r="A15" t="str">
        <v>T.Bernard</v>
      </c>
    </row>
    <row r="16" spans="1:1" x14ac:dyDescent="0.2">
      <c r="A16" t="str">
        <v>C.Crowder</v>
      </c>
    </row>
    <row r="17" spans="1:1" x14ac:dyDescent="0.2">
      <c r="A17" t="str">
        <v>C.Morey</v>
      </c>
    </row>
    <row r="18" spans="1:1" x14ac:dyDescent="0.2">
      <c r="A18" t="str">
        <v>M.Wilson</v>
      </c>
    </row>
    <row r="19" spans="1:1" x14ac:dyDescent="0.2">
      <c r="A19" t="str">
        <v>P.Rusnak</v>
      </c>
    </row>
    <row r="20" spans="1:1" x14ac:dyDescent="0.2">
      <c r="A20" t="str">
        <v>S.Frye</v>
      </c>
    </row>
    <row r="21" spans="1:1" x14ac:dyDescent="0.2">
      <c r="A21" t="str">
        <v>A.Nogay</v>
      </c>
    </row>
    <row r="22" spans="1:1" x14ac:dyDescent="0.2">
      <c r="A22" t="str">
        <v>L.Alsop</v>
      </c>
    </row>
    <row r="23" spans="1:1" x14ac:dyDescent="0.2">
      <c r="A23" t="str">
        <v>G.Ramm</v>
      </c>
    </row>
    <row r="24" spans="1:1" x14ac:dyDescent="0.2">
      <c r="A24" t="str">
        <v>O.Hylton</v>
      </c>
    </row>
    <row r="25" spans="1:1" x14ac:dyDescent="0.2">
      <c r="A25" t="str">
        <v>C.Boggs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9415-F5B1-F345-8139-8208FF1609CE}">
  <dimension ref="A1:H9"/>
  <sheetViews>
    <sheetView workbookViewId="0">
      <selection activeCell="A3" sqref="A3"/>
    </sheetView>
  </sheetViews>
  <sheetFormatPr baseColWidth="10" defaultRowHeight="16" x14ac:dyDescent="0.2"/>
  <sheetData>
    <row r="1" spans="1:8" x14ac:dyDescent="0.2">
      <c r="A1" t="s">
        <v>436</v>
      </c>
      <c r="B1" t="s">
        <v>61</v>
      </c>
      <c r="C1" t="s">
        <v>64</v>
      </c>
      <c r="D1" t="s">
        <v>63</v>
      </c>
      <c r="E1" t="s">
        <v>62</v>
      </c>
      <c r="F1" t="s">
        <v>65</v>
      </c>
      <c r="G1" t="s">
        <v>66</v>
      </c>
      <c r="H1" t="s">
        <v>433</v>
      </c>
    </row>
    <row r="2" spans="1:8" x14ac:dyDescent="0.2">
      <c r="A2" t="str" cm="1">
        <f t="array" ref="A2:A9">_xlfn.UNIQUE(_xlfn._xlws.FILTER(
    Table1[Player],
    (Table1[Team]=Dashboard!B2) *
    ((Table1[Position]="P") +
     (RIGHT(Table1[Position],2)="/P")+(LEFT(Table1[Position],2)="P/")),
    ""
))</f>
        <v>D.Haller</v>
      </c>
      <c r="B2" s="4">
        <f>IF(Dashboard!$B$3,
    SUMIFS(Table1[IP],
           Table1[Player Name], A2,
           Table1[Last5_Flag], 1),
    SUMIFS(Table1[IP],
           Table1[Player Name], A2)
)</f>
        <v>14.667</v>
      </c>
      <c r="C2">
        <f>IF(Dashboard!$B$3,
    SUMIFS(Table1[H_Allowed],
           Table1[Player Name], A2,
           Table1[Last5_Flag], 1),
    SUMIFS(Table1[H_Allowed],
           Table1[Player Name], A2)
)</f>
        <v>13</v>
      </c>
      <c r="D2">
        <f>IF(Dashboard!$B$3,
    SUMIFS(Table1[R_Allowed], Table1[Player Name], A2, Table1[Last5_Flag], 1),
    SUMIFS(Table1[R_Allowed], Table1[Player Name], A2)
)</f>
        <v>3</v>
      </c>
      <c r="E2">
        <f>IF(Dashboard!$B$3,
    SUMIFS(Table1[ER], Table1[Player Name], A2, Table1[Last5_Flag], 1),
    SUMIFS(Table1[ER], Table1[Player Name], A2)
)</f>
        <v>1</v>
      </c>
      <c r="F2">
        <f>IF(Dashboard!$B$3,
    SUMIFS(Table1[BB_Allowed], Table1[Player Name], A2, Table1[Last5_Flag], 1),
    SUMIFS(Table1[BB_Allowed], Table1[Player Name], A2)
)</f>
        <v>5</v>
      </c>
      <c r="G2">
        <f>IF(Dashboard!$B$3,
    SUMIFS(Table1[K_Pitch], Table1[Player Name], A2, Table1[Last5_Flag], 1),
    SUMIFS(Table1[K_Pitch], Table1[Player Name], A2)
)</f>
        <v>10</v>
      </c>
      <c r="H2">
        <f>IFERROR(
    IF(Dashboard!$B$3,
        IF(SUMIFS(Table1[IP],
                  Table1[Player Name], A2,
                  Table1[Team], Dashboard!$B$2,
                  Table1[Last5_Flag], 1) &gt; 0,
           1,
           0),
        0
    ),
0)</f>
        <v>1</v>
      </c>
    </row>
    <row r="3" spans="1:8" x14ac:dyDescent="0.2">
      <c r="A3" t="str">
        <v>C.Morey</v>
      </c>
      <c r="B3" s="4">
        <f>IF(Dashboard!$B$3,
    SUMIFS(Table1[IP],
           Table1[Player Name], A3,
           Table1[Last5_Flag], 1),
    SUMIFS(Table1[IP],
           Table1[Player Name], A3)
)</f>
        <v>9</v>
      </c>
      <c r="C3">
        <f>IF(Dashboard!$B$3,
    SUMIFS(Table1[H_Allowed],
           Table1[Player Name], A3,
           Table1[Last5_Flag], 1),
    SUMIFS(Table1[H_Allowed],
           Table1[Player Name], A3)
)</f>
        <v>7</v>
      </c>
      <c r="D3">
        <f>IF(Dashboard!$B$3,
    SUMIFS(Table1[R_Allowed], Table1[Player Name], A3, Table1[Last5_Flag], 1),
    SUMIFS(Table1[R_Allowed], Table1[Player Name], A3)
)</f>
        <v>2</v>
      </c>
      <c r="E3">
        <f>IF(Dashboard!$B$3,
    SUMIFS(Table1[ER], Table1[Player Name], A3, Table1[Last5_Flag], 1),
    SUMIFS(Table1[ER], Table1[Player Name], A3)
)</f>
        <v>2</v>
      </c>
      <c r="F3">
        <f>IF(Dashboard!$B$3,
    SUMIFS(Table1[BB_Allowed], Table1[Player Name], A3, Table1[Last5_Flag], 1),
    SUMIFS(Table1[BB_Allowed], Table1[Player Name], A3)
)</f>
        <v>3</v>
      </c>
      <c r="G3">
        <f>IF(Dashboard!$B$3,
    SUMIFS(Table1[K_Pitch], Table1[Player Name], A3, Table1[Last5_Flag], 1),
    SUMIFS(Table1[K_Pitch], Table1[Player Name], A3)
)</f>
        <v>4</v>
      </c>
      <c r="H3">
        <f>IFERROR(
    IF(Dashboard!$B$3,
        IF(SUMIFS(Table1[IP],
                  Table1[Player Name], A3,
                  Table1[Team], Dashboard!$B$2,
                  Table1[Last5_Flag], 1) &gt; 0,
           1,
           0),
        0
    ),
0)</f>
        <v>1</v>
      </c>
    </row>
    <row r="4" spans="1:8" x14ac:dyDescent="0.2">
      <c r="A4" t="str">
        <v>M.Wilson</v>
      </c>
      <c r="B4" s="4">
        <f>IF(Dashboard!$B$3,
    SUMIFS(Table1[IP],
           Table1[Player Name], A4,
           Table1[Last5_Flag], 1),
    SUMIFS(Table1[IP],
           Table1[Player Name], A4)
)</f>
        <v>5.3330000000000002</v>
      </c>
      <c r="C4">
        <f>IF(Dashboard!$B$3,
    SUMIFS(Table1[H_Allowed],
           Table1[Player Name], A4,
           Table1[Last5_Flag], 1),
    SUMIFS(Table1[H_Allowed],
           Table1[Player Name], A4)
)</f>
        <v>4</v>
      </c>
      <c r="D4">
        <f>IF(Dashboard!$B$3,
    SUMIFS(Table1[R_Allowed], Table1[Player Name], A4, Table1[Last5_Flag], 1),
    SUMIFS(Table1[R_Allowed], Table1[Player Name], A4)
)</f>
        <v>1</v>
      </c>
      <c r="E4">
        <f>IF(Dashboard!$B$3,
    SUMIFS(Table1[ER], Table1[Player Name], A4, Table1[Last5_Flag], 1),
    SUMIFS(Table1[ER], Table1[Player Name], A4)
)</f>
        <v>1</v>
      </c>
      <c r="F4">
        <f>IF(Dashboard!$B$3,
    SUMIFS(Table1[BB_Allowed], Table1[Player Name], A4, Table1[Last5_Flag], 1),
    SUMIFS(Table1[BB_Allowed], Table1[Player Name], A4)
)</f>
        <v>1</v>
      </c>
      <c r="G4">
        <f>IF(Dashboard!$B$3,
    SUMIFS(Table1[K_Pitch], Table1[Player Name], A4, Table1[Last5_Flag], 1),
    SUMIFS(Table1[K_Pitch], Table1[Player Name], A4)
)</f>
        <v>3</v>
      </c>
      <c r="H4">
        <f>IFERROR(
    IF(Dashboard!$B$3,
        IF(SUMIFS(Table1[IP],
                  Table1[Player Name], A4,
                  Table1[Team], Dashboard!$B$2,
                  Table1[Last5_Flag], 1) &gt; 0,
           1,
           0),
        0
    ),
0)</f>
        <v>1</v>
      </c>
    </row>
    <row r="5" spans="1:8" x14ac:dyDescent="0.2">
      <c r="A5" t="str">
        <v>P.Rusnak</v>
      </c>
      <c r="B5" s="4">
        <f>IF(Dashboard!$B$3,
    SUMIFS(Table1[IP],
           Table1[Player Name], A5,
           Table1[Last5_Flag], 1),
    SUMIFS(Table1[IP],
           Table1[Player Name], A5)
)</f>
        <v>3</v>
      </c>
      <c r="C5">
        <f>IF(Dashboard!$B$3,
    SUMIFS(Table1[H_Allowed],
           Table1[Player Name], A5,
           Table1[Last5_Flag], 1),
    SUMIFS(Table1[H_Allowed],
           Table1[Player Name], A5)
)</f>
        <v>1</v>
      </c>
      <c r="D5">
        <f>IF(Dashboard!$B$3,
    SUMIFS(Table1[R_Allowed], Table1[Player Name], A5, Table1[Last5_Flag], 1),
    SUMIFS(Table1[R_Allowed], Table1[Player Name], A5)
)</f>
        <v>0</v>
      </c>
      <c r="E5">
        <f>IF(Dashboard!$B$3,
    SUMIFS(Table1[ER], Table1[Player Name], A5, Table1[Last5_Flag], 1),
    SUMIFS(Table1[ER], Table1[Player Name], A5)
)</f>
        <v>0</v>
      </c>
      <c r="F5">
        <f>IF(Dashboard!$B$3,
    SUMIFS(Table1[BB_Allowed], Table1[Player Name], A5, Table1[Last5_Flag], 1),
    SUMIFS(Table1[BB_Allowed], Table1[Player Name], A5)
)</f>
        <v>3</v>
      </c>
      <c r="G5">
        <f>IF(Dashboard!$B$3,
    SUMIFS(Table1[K_Pitch], Table1[Player Name], A5, Table1[Last5_Flag], 1),
    SUMIFS(Table1[K_Pitch], Table1[Player Name], A5)
)</f>
        <v>3</v>
      </c>
      <c r="H5">
        <f>IFERROR(
    IF(Dashboard!$B$3,
        IF(SUMIFS(Table1[IP],
                  Table1[Player Name], A5,
                  Table1[Team], Dashboard!$B$2,
                  Table1[Last5_Flag], 1) &gt; 0,
           1,
           0),
        0
    ),
0)</f>
        <v>1</v>
      </c>
    </row>
    <row r="6" spans="1:8" x14ac:dyDescent="0.2">
      <c r="A6" t="str">
        <v>L.Alsop</v>
      </c>
      <c r="B6" s="4">
        <f>IF(Dashboard!$B$3,
    SUMIFS(Table1[IP],
           Table1[Player Name], A6,
           Table1[Last5_Flag], 1),
    SUMIFS(Table1[IP],
           Table1[Player Name], A6)
)</f>
        <v>1</v>
      </c>
      <c r="C6">
        <f>IF(Dashboard!$B$3,
    SUMIFS(Table1[H_Allowed],
           Table1[Player Name], A6,
           Table1[Last5_Flag], 1),
    SUMIFS(Table1[H_Allowed],
           Table1[Player Name], A6)
)</f>
        <v>1</v>
      </c>
      <c r="D6">
        <f>IF(Dashboard!$B$3,
    SUMIFS(Table1[R_Allowed], Table1[Player Name], A6, Table1[Last5_Flag], 1),
    SUMIFS(Table1[R_Allowed], Table1[Player Name], A6)
)</f>
        <v>0</v>
      </c>
      <c r="E6">
        <f>IF(Dashboard!$B$3,
    SUMIFS(Table1[ER], Table1[Player Name], A6, Table1[Last5_Flag], 1),
    SUMIFS(Table1[ER], Table1[Player Name], A6)
)</f>
        <v>0</v>
      </c>
      <c r="F6">
        <f>IF(Dashboard!$B$3,
    SUMIFS(Table1[BB_Allowed], Table1[Player Name], A6, Table1[Last5_Flag], 1),
    SUMIFS(Table1[BB_Allowed], Table1[Player Name], A6)
)</f>
        <v>0</v>
      </c>
      <c r="G6">
        <f>IF(Dashboard!$B$3,
    SUMIFS(Table1[K_Pitch], Table1[Player Name], A6, Table1[Last5_Flag], 1),
    SUMIFS(Table1[K_Pitch], Table1[Player Name], A6)
)</f>
        <v>0</v>
      </c>
      <c r="H6">
        <f>IFERROR(
    IF(Dashboard!$B$3,
        IF(SUMIFS(Table1[IP],
                  Table1[Player Name], A6,
                  Table1[Team], Dashboard!$B$2,
                  Table1[Last5_Flag], 1) &gt; 0,
           1,
           0),
        0
    ),
0)</f>
        <v>1</v>
      </c>
    </row>
    <row r="7" spans="1:8" x14ac:dyDescent="0.2">
      <c r="A7" t="str">
        <v>A.Nordling</v>
      </c>
      <c r="B7" s="4">
        <f>IF(Dashboard!$B$3,
    SUMIFS(Table1[IP],
           Table1[Player Name], A7,
           Table1[Last5_Flag], 1),
    SUMIFS(Table1[IP],
           Table1[Player Name], A7)
)</f>
        <v>0</v>
      </c>
      <c r="C7">
        <f>IF(Dashboard!$B$3,
    SUMIFS(Table1[H_Allowed],
           Table1[Player Name], A7,
           Table1[Last5_Flag], 1),
    SUMIFS(Table1[H_Allowed],
           Table1[Player Name], A7)
)</f>
        <v>0</v>
      </c>
      <c r="D7">
        <f>IF(Dashboard!$B$3,
    SUMIFS(Table1[R_Allowed], Table1[Player Name], A7, Table1[Last5_Flag], 1),
    SUMIFS(Table1[R_Allowed], Table1[Player Name], A7)
)</f>
        <v>0</v>
      </c>
      <c r="E7">
        <f>IF(Dashboard!$B$3,
    SUMIFS(Table1[ER], Table1[Player Name], A7, Table1[Last5_Flag], 1),
    SUMIFS(Table1[ER], Table1[Player Name], A7)
)</f>
        <v>0</v>
      </c>
      <c r="F7">
        <f>IF(Dashboard!$B$3,
    SUMIFS(Table1[BB_Allowed], Table1[Player Name], A7, Table1[Last5_Flag], 1),
    SUMIFS(Table1[BB_Allowed], Table1[Player Name], A7)
)</f>
        <v>0</v>
      </c>
      <c r="G7">
        <f>IF(Dashboard!$B$3,
    SUMIFS(Table1[K_Pitch], Table1[Player Name], A7, Table1[Last5_Flag], 1),
    SUMIFS(Table1[K_Pitch], Table1[Player Name], A7)
)</f>
        <v>0</v>
      </c>
      <c r="H7">
        <f>IFERROR(
    IF(Dashboard!$B$3,
        IF(SUMIFS(Table1[IP],
                  Table1[Player Name], A7,
                  Table1[Team], Dashboard!$B$2,
                  Table1[Last5_Flag], 1) &gt; 0,
           1,
           0),
        0
    ),
0)</f>
        <v>0</v>
      </c>
    </row>
    <row r="8" spans="1:8" x14ac:dyDescent="0.2">
      <c r="A8" t="str">
        <v>O.Hylton</v>
      </c>
    </row>
    <row r="9" spans="1:8" x14ac:dyDescent="0.2">
      <c r="A9" t="str">
        <v>A.Thompson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BoxScores_Master</vt:lpstr>
      <vt:lpstr>LineupKey</vt:lpstr>
      <vt:lpstr>Team Key</vt:lpstr>
      <vt:lpstr>PlayerKey</vt:lpstr>
      <vt:lpstr>PlayerListHelper</vt:lpstr>
      <vt:lpstr>PitchersKey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Tate, Lauren</dc:creator>
  <cp:lastModifiedBy>Tate, Lauren</cp:lastModifiedBy>
  <dcterms:created xsi:type="dcterms:W3CDTF">2026-03-16T12:43:25Z</dcterms:created>
  <dcterms:modified xsi:type="dcterms:W3CDTF">2026-03-31T22:38:23Z</dcterms:modified>
</cp:coreProperties>
</file>